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fileSharing readOnlyRecommended="1"/>
  <workbookPr filterPrivacy="1" codeName="ThisWorkbook" defaultThemeVersion="124226"/>
  <xr:revisionPtr revIDLastSave="0" documentId="13_ncr:101_{9519D555-0BFB-415B-9CF7-73FEE5ABC350}" xr6:coauthVersionLast="47" xr6:coauthVersionMax="47" xr10:uidLastSave="{00000000-0000-0000-0000-000000000000}"/>
  <workbookProtection workbookAlgorithmName="SHA-512" workbookHashValue="/VQI6uVJAT5f//z7BJLMKgLrGJBE447l0h80z2ZcK9xkGJi1cRqtp1IO9Hfp+yGUNKuxIzn0cmoS59GJw7ONQg==" workbookSaltValue="pHe1Lp3SmnpEQlp0P4E4Pg==" workbookSpinCount="100000" lockStructure="1"/>
  <bookViews>
    <workbookView xWindow="-120" yWindow="-120" windowWidth="29040" windowHeight="15840" tabRatio="754" xr2:uid="{88A4C26F-A751-469C-81EA-FD0DDC7605FF}"/>
  </bookViews>
  <sheets>
    <sheet name="Info" sheetId="12" r:id="rId1"/>
    <sheet name="Info(県(都))" sheetId="16" r:id="rId2"/>
    <sheet name="2020年" sheetId="5" state="hidden" r:id="rId3"/>
    <sheet name="2015年" sheetId="10" state="hidden" r:id="rId4"/>
    <sheet name="元データ" sheetId="11" state="hidden" r:id="rId5"/>
    <sheet name="市区町村名等" sheetId="15" state="hidden" r:id="rId6"/>
  </sheets>
  <definedNames>
    <definedName name="_xlnm._FilterDatabase" localSheetId="3" hidden="1">'2015年'!$A$5:$EU$469</definedName>
    <definedName name="_xlnm._FilterDatabase" localSheetId="2" hidden="1">'2020年'!$A$5:$EU$469</definedName>
    <definedName name="_xlnm._FilterDatabase" localSheetId="4" hidden="1">元データ!$A$6:$AD$472</definedName>
    <definedName name="_xlnm._FilterDatabase" localSheetId="5" hidden="1">市区町村名等!$A$6:$N$3155</definedName>
    <definedName name="G10農家数" localSheetId="0">OFFSET(Info!$G$13:$K$13,Info!$AC$12,0)</definedName>
    <definedName name="G10農家数" localSheetId="1">OFFSET('Info(県(都))'!$G$13:$K$13,'Info(県(都))'!$AC$12,0)</definedName>
    <definedName name="G21労働力L" localSheetId="0">OFFSET(Info!$G$25:$Q$25,Info!$Y$24,0)</definedName>
    <definedName name="G21労働力L" localSheetId="1">OFFSET('Info(県(都))'!$G$25:$Q$25,'Info(県(都))'!$Y$24,0)</definedName>
    <definedName name="G22労働力R" localSheetId="0">OFFSET(Info!$G$25:$Q$25,Info!$Z$24,0)</definedName>
    <definedName name="G22労働力R" localSheetId="1">OFFSET('Info(県(都))'!$G$25:$Q$25,'Info(県(都))'!$Z$24,0)</definedName>
    <definedName name="G31後継者L" localSheetId="0">OFFSET(Info!$H$51,Info!$Y$47,0)</definedName>
    <definedName name="G31後継者L" localSheetId="1">OFFSET('Info(県(都))'!$H$52,'Info(県(都))'!$Y$47,0)</definedName>
    <definedName name="G32後継者R" localSheetId="0">OFFSET(Info!$H$51,Info!$Z$47,0)</definedName>
    <definedName name="G32後継者R" localSheetId="1">OFFSET('Info(県(都))'!$H$52,'Info(県(都))'!$Z$47,0)</definedName>
    <definedName name="G33後継者L" localSheetId="0">OFFSET(Info!$H$51,Info!$Y$48,0)</definedName>
    <definedName name="G33後継者L" localSheetId="1">OFFSET('Info(県(都))'!$H$52,'Info(県(都))'!$Y$48,0)</definedName>
    <definedName name="G33後継者R" localSheetId="0">OFFSET(Info!$H$51,Info!$Z$48,0)</definedName>
    <definedName name="G33後継者R" localSheetId="1">OFFSET('Info(県(都))'!$H$52,'Info(県(都))'!$Z$48,0)</definedName>
    <definedName name="G50状態別" localSheetId="0">OFFSET(Info!$H$66:$L$66,Info!$AE$65,0)</definedName>
    <definedName name="G50状態別" localSheetId="1">OFFSET('Info(県(都))'!$H$67:$L$67,'Info(県(都))'!$AE$65,0)</definedName>
    <definedName name="G50状態別内" localSheetId="0">OFFSET(Info!$H$65:$L$65,Info!$AE$64,0)</definedName>
    <definedName name="G50状態別内" localSheetId="1">OFFSET('Info(県(都))'!$H$65:$L$65,'Info(県(都))'!$AE$64,0)</definedName>
    <definedName name="G61品目別L" localSheetId="0">OFFSET(Info!$G$79:$S$79,Info!$W$79,0)</definedName>
    <definedName name="G61品目別L" localSheetId="1">OFFSET('Info(県(都))'!$G$79:$S$79,'Info(県(都))'!$W$79,0)</definedName>
    <definedName name="G62品目別R" localSheetId="0">OFFSET(Info!$G$79:$S$79,Info!$X$79,0)</definedName>
    <definedName name="G62品目別R" localSheetId="1">OFFSET('Info(県(都))'!$G$79:$S$79,'Info(県(都))'!$X$79,0)</definedName>
    <definedName name="_xlnm.Print_Area" localSheetId="0">Info!$A$2:$T$112</definedName>
    <definedName name="_xlnm.Print_Area" localSheetId="1">'Info(県(都))'!$A$2:$T$112</definedName>
    <definedName name="旧市2010" localSheetId="0">OFFSET('2015年'!$C$1,Info!$X$3-1,0,Info!$W$3+1,1)</definedName>
    <definedName name="旧市2010" localSheetId="1">OFFSET('2015年'!$C$1,'Info(県(都))'!$X$3-1,0,'Info(県(都))'!$W$3+1,1)</definedName>
    <definedName name="旧市2015" localSheetId="0">OFFSET('2020年'!$C$1,Info!$X$4-1,0,Info!$W$4+1,1)</definedName>
    <definedName name="旧市2015" localSheetId="1">OFFSET('2020年'!$C$1,'Info(県(都))'!$X$4-1,0,'Info(県(都))'!$W$4+1,1)</definedName>
    <definedName name="集落2010" localSheetId="0">OFFSET('2015年'!$D$1,Info!$AF$3-1,0,Info!$AE$3+1,1)</definedName>
    <definedName name="集落2010" localSheetId="1">OFFSET('2015年'!$D$1,'Info(県(都))'!$AF$3-1,0,'Info(県(都))'!$AE$3+1,1)</definedName>
    <definedName name="集落2015" localSheetId="0">OFFSET('2020年'!$D$1,Info!$AF$4-1,0,Info!$AE$4+1,1)</definedName>
    <definedName name="集落2015" localSheetId="1">OFFSET('2020年'!$D$1,'Info(県(都))'!$AF$4-1,0,'Info(県(都))'!$AE$4+1,1)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7" i="16" l="1"/>
  <c r="I67" i="16"/>
  <c r="J67" i="16"/>
  <c r="K67" i="16"/>
  <c r="L67" i="16"/>
  <c r="G67" i="16"/>
  <c r="N62" i="16"/>
  <c r="Q98" i="12"/>
  <c r="G29" i="16"/>
  <c r="Y24" i="16"/>
  <c r="Y79" i="16"/>
  <c r="Y78" i="16"/>
  <c r="X79" i="16"/>
  <c r="W79" i="16"/>
  <c r="AA24" i="16" l="1"/>
  <c r="AD49" i="16"/>
  <c r="Z24" i="16"/>
  <c r="D82" i="16"/>
  <c r="AA70" i="16"/>
  <c r="X70" i="16"/>
  <c r="X71" i="16" s="1"/>
  <c r="AA69" i="16"/>
  <c r="Z69" i="16"/>
  <c r="Y69" i="16"/>
  <c r="AE65" i="16"/>
  <c r="AE64" i="16"/>
  <c r="AA48" i="16"/>
  <c r="AA47" i="16"/>
  <c r="Q45" i="16"/>
  <c r="Q44" i="16"/>
  <c r="K44" i="16"/>
  <c r="D30" i="16"/>
  <c r="AC12" i="16"/>
  <c r="M9" i="16"/>
  <c r="V102" i="16"/>
  <c r="V101" i="16"/>
  <c r="V79" i="16"/>
  <c r="V78" i="16"/>
  <c r="W70" i="16"/>
  <c r="W71" i="16" s="1"/>
  <c r="V69" i="16"/>
  <c r="V71" i="16" s="1"/>
  <c r="V65" i="16"/>
  <c r="V64" i="16"/>
  <c r="N61" i="16"/>
  <c r="X48" i="16"/>
  <c r="W48" i="16"/>
  <c r="X47" i="16"/>
  <c r="W47" i="16"/>
  <c r="E47" i="16"/>
  <c r="AJ34" i="16"/>
  <c r="AI34" i="16"/>
  <c r="AH34" i="16"/>
  <c r="AG34" i="16"/>
  <c r="AF34" i="16"/>
  <c r="AE34" i="16"/>
  <c r="AD34" i="16"/>
  <c r="AC34" i="16"/>
  <c r="AB34" i="16"/>
  <c r="AA34" i="16"/>
  <c r="Z34" i="16"/>
  <c r="Y34" i="16"/>
  <c r="X34" i="16"/>
  <c r="W34" i="16"/>
  <c r="AJ33" i="16"/>
  <c r="S28" i="16" s="1"/>
  <c r="AI33" i="16"/>
  <c r="AH33" i="16"/>
  <c r="AG33" i="16"/>
  <c r="AF33" i="16"/>
  <c r="AE33" i="16"/>
  <c r="AD33" i="16"/>
  <c r="AC33" i="16"/>
  <c r="AB33" i="16"/>
  <c r="AA33" i="16"/>
  <c r="Z33" i="16"/>
  <c r="Y33" i="16"/>
  <c r="X33" i="16"/>
  <c r="W33" i="16"/>
  <c r="V24" i="16"/>
  <c r="V25" i="16" s="1"/>
  <c r="V13" i="16"/>
  <c r="V12" i="16"/>
  <c r="AL4" i="16"/>
  <c r="AE4" i="16"/>
  <c r="X4" i="16"/>
  <c r="AM4" i="16" s="1"/>
  <c r="AK4" i="16" s="1"/>
  <c r="W4" i="16"/>
  <c r="D4" i="16"/>
  <c r="AP3" i="16"/>
  <c r="AL3" i="16"/>
  <c r="AE3" i="16"/>
  <c r="AA3" i="16"/>
  <c r="X3" i="16"/>
  <c r="AF3" i="16" s="1"/>
  <c r="W3" i="16"/>
  <c r="M80" i="16"/>
  <c r="G14" i="16"/>
  <c r="AO4" i="16"/>
  <c r="H51" i="16"/>
  <c r="X35" i="16" l="1"/>
  <c r="Z36" i="16"/>
  <c r="AH36" i="16"/>
  <c r="AI36" i="16"/>
  <c r="AB35" i="16"/>
  <c r="AD36" i="16"/>
  <c r="AC36" i="16"/>
  <c r="X36" i="16"/>
  <c r="AC35" i="16"/>
  <c r="Y36" i="16"/>
  <c r="AG36" i="16"/>
  <c r="AA36" i="16"/>
  <c r="Z35" i="16"/>
  <c r="AF36" i="16"/>
  <c r="H82" i="16"/>
  <c r="Q98" i="16"/>
  <c r="AE35" i="16"/>
  <c r="AF35" i="16"/>
  <c r="AE36" i="16"/>
  <c r="AA25" i="16"/>
  <c r="AD35" i="16"/>
  <c r="K45" i="16"/>
  <c r="AH35" i="16"/>
  <c r="Y35" i="16"/>
  <c r="AG35" i="16"/>
  <c r="AB36" i="16"/>
  <c r="AD50" i="16"/>
  <c r="AA49" i="16"/>
  <c r="Q11" i="16"/>
  <c r="AA35" i="16"/>
  <c r="AI35" i="16"/>
  <c r="R63" i="16"/>
  <c r="V70" i="16"/>
  <c r="Y43" i="16"/>
  <c r="V3" i="16"/>
  <c r="AD3" i="16"/>
  <c r="V26" i="16"/>
  <c r="AA50" i="16"/>
  <c r="AM3" i="16"/>
  <c r="AK3" i="16" s="1"/>
  <c r="AF4" i="16"/>
  <c r="D4" i="12"/>
  <c r="D28" i="12" s="1"/>
  <c r="K80" i="16"/>
  <c r="I14" i="16"/>
  <c r="AF13" i="16"/>
  <c r="R80" i="16"/>
  <c r="Q80" i="16"/>
  <c r="G80" i="16"/>
  <c r="J103" i="16"/>
  <c r="I103" i="16"/>
  <c r="I66" i="16"/>
  <c r="AG13" i="16"/>
  <c r="K66" i="16"/>
  <c r="H66" i="16"/>
  <c r="S80" i="16"/>
  <c r="P80" i="16"/>
  <c r="AH3" i="16"/>
  <c r="L80" i="16"/>
  <c r="H14" i="16"/>
  <c r="N80" i="16"/>
  <c r="O80" i="16"/>
  <c r="J80" i="16"/>
  <c r="I80" i="16"/>
  <c r="J66" i="16"/>
  <c r="H80" i="16"/>
  <c r="H103" i="16"/>
  <c r="G66" i="16"/>
  <c r="L66" i="16"/>
  <c r="AO3" i="16"/>
  <c r="W36" i="16" l="1"/>
  <c r="W35" i="16"/>
  <c r="D15" i="12"/>
  <c r="AA24" i="12"/>
  <c r="Y78" i="12"/>
  <c r="E52" i="12"/>
  <c r="D67" i="12"/>
  <c r="D81" i="12"/>
  <c r="D104" i="12"/>
  <c r="V4" i="16"/>
  <c r="AD4" i="16"/>
  <c r="Q45" i="12"/>
  <c r="Q44" i="12"/>
  <c r="K44" i="12"/>
  <c r="L27" i="16"/>
  <c r="H27" i="16"/>
  <c r="F27" i="16"/>
  <c r="M27" i="16"/>
  <c r="N27" i="16"/>
  <c r="I27" i="16"/>
  <c r="O27" i="16"/>
  <c r="K27" i="16"/>
  <c r="AH4" i="16"/>
  <c r="V30" i="16"/>
  <c r="J27" i="16"/>
  <c r="G65" i="16"/>
  <c r="G27" i="16"/>
  <c r="P27" i="16"/>
  <c r="Z3" i="16"/>
  <c r="Q27" i="16"/>
  <c r="I26" i="16" l="1"/>
  <c r="N26" i="16"/>
  <c r="Q26" i="16"/>
  <c r="O26" i="16"/>
  <c r="J26" i="16"/>
  <c r="G26" i="16"/>
  <c r="K26" i="16"/>
  <c r="H26" i="16"/>
  <c r="L26" i="16"/>
  <c r="P26" i="16"/>
  <c r="M26" i="16"/>
  <c r="R27" i="16"/>
  <c r="R26" i="16" s="1"/>
  <c r="AI3" i="16"/>
  <c r="X79" i="12"/>
  <c r="W79" i="12"/>
  <c r="AE64" i="12"/>
  <c r="AE65" i="12"/>
  <c r="Q79" i="16"/>
  <c r="H102" i="16"/>
  <c r="F13" i="16"/>
  <c r="I65" i="16"/>
  <c r="AE11" i="16"/>
  <c r="H65" i="16"/>
  <c r="N79" i="16"/>
  <c r="N25" i="16"/>
  <c r="AG11" i="16"/>
  <c r="J79" i="16"/>
  <c r="AF11" i="16"/>
  <c r="O79" i="16"/>
  <c r="K79" i="16"/>
  <c r="H48" i="16"/>
  <c r="H25" i="16"/>
  <c r="I79" i="16"/>
  <c r="H50" i="16"/>
  <c r="M79" i="16"/>
  <c r="J102" i="16"/>
  <c r="L79" i="16"/>
  <c r="I102" i="16"/>
  <c r="K25" i="16"/>
  <c r="K65" i="16"/>
  <c r="J65" i="16"/>
  <c r="J25" i="16"/>
  <c r="F79" i="16"/>
  <c r="F25" i="16"/>
  <c r="I25" i="16"/>
  <c r="H13" i="16"/>
  <c r="P25" i="16"/>
  <c r="G13" i="16"/>
  <c r="L25" i="16"/>
  <c r="P79" i="16"/>
  <c r="M25" i="16"/>
  <c r="L65" i="16"/>
  <c r="S25" i="16"/>
  <c r="F102" i="16"/>
  <c r="Z4" i="16"/>
  <c r="Q25" i="16"/>
  <c r="G25" i="16"/>
  <c r="O25" i="16"/>
  <c r="R79" i="16"/>
  <c r="H79" i="16"/>
  <c r="S79" i="16"/>
  <c r="G79" i="16"/>
  <c r="H49" i="16"/>
  <c r="F65" i="16"/>
  <c r="G102" i="16"/>
  <c r="I13" i="16"/>
  <c r="H47" i="16"/>
  <c r="Z21" i="16" l="1"/>
  <c r="H15" i="16"/>
  <c r="G15" i="16"/>
  <c r="F15" i="16"/>
  <c r="AE12" i="16"/>
  <c r="I15" i="16"/>
  <c r="J28" i="16"/>
  <c r="Q28" i="16"/>
  <c r="I28" i="16"/>
  <c r="P28" i="16"/>
  <c r="H28" i="16"/>
  <c r="K28" i="16"/>
  <c r="O28" i="16"/>
  <c r="G28" i="16"/>
  <c r="N28" i="16"/>
  <c r="F28" i="16"/>
  <c r="M28" i="16"/>
  <c r="L28" i="16"/>
  <c r="H52" i="16"/>
  <c r="AF78" i="16"/>
  <c r="AF12" i="16"/>
  <c r="AG12" i="16"/>
  <c r="AM78" i="16"/>
  <c r="Z52" i="16"/>
  <c r="R81" i="16"/>
  <c r="J81" i="16"/>
  <c r="Q81" i="16"/>
  <c r="I81" i="16"/>
  <c r="P81" i="16"/>
  <c r="H81" i="16"/>
  <c r="S81" i="16"/>
  <c r="K81" i="16"/>
  <c r="O81" i="16"/>
  <c r="G81" i="16"/>
  <c r="N81" i="16"/>
  <c r="F81" i="16"/>
  <c r="M81" i="16"/>
  <c r="L81" i="16"/>
  <c r="AB78" i="16"/>
  <c r="AN78" i="16"/>
  <c r="AE78" i="16"/>
  <c r="F67" i="16"/>
  <c r="AI78" i="16"/>
  <c r="AJ78" i="16"/>
  <c r="Y17" i="16"/>
  <c r="Y52" i="16"/>
  <c r="Y21" i="16"/>
  <c r="AG78" i="16"/>
  <c r="K104" i="16"/>
  <c r="K102" i="16"/>
  <c r="J104" i="16"/>
  <c r="I104" i="16"/>
  <c r="H104" i="16"/>
  <c r="G104" i="16"/>
  <c r="Y1" i="16"/>
  <c r="AH78" i="16"/>
  <c r="Z17" i="16"/>
  <c r="X17" i="16"/>
  <c r="R25" i="16"/>
  <c r="R28" i="16" s="1"/>
  <c r="AC78" i="16"/>
  <c r="AD78" i="16"/>
  <c r="W43" i="16"/>
  <c r="Z43" i="16" s="1"/>
  <c r="X52" i="16"/>
  <c r="X43" i="16"/>
  <c r="AK78" i="16"/>
  <c r="AL78" i="16"/>
  <c r="V13" i="12"/>
  <c r="Z13" i="16" l="1"/>
  <c r="AB47" i="16"/>
  <c r="AB48" i="16" s="1"/>
  <c r="AD47" i="16"/>
  <c r="AA13" i="16"/>
  <c r="Y13" i="16"/>
  <c r="AC79" i="16"/>
  <c r="AC80" i="16"/>
  <c r="AC82" i="16"/>
  <c r="AC81" i="16"/>
  <c r="AK79" i="16"/>
  <c r="AK80" i="16"/>
  <c r="AK82" i="16"/>
  <c r="AK81" i="16"/>
  <c r="AG82" i="16"/>
  <c r="AG81" i="16"/>
  <c r="AG80" i="16"/>
  <c r="AG79" i="16"/>
  <c r="AN80" i="16"/>
  <c r="AN82" i="16"/>
  <c r="AN81" i="16"/>
  <c r="AN79" i="16"/>
  <c r="AM80" i="16"/>
  <c r="AM82" i="16"/>
  <c r="AM81" i="16"/>
  <c r="AM79" i="16"/>
  <c r="AL80" i="16"/>
  <c r="AL79" i="16"/>
  <c r="AL82" i="16"/>
  <c r="AL81" i="16"/>
  <c r="AI81" i="16"/>
  <c r="AI79" i="16"/>
  <c r="AI82" i="16"/>
  <c r="AI80" i="16"/>
  <c r="AB79" i="16"/>
  <c r="AB81" i="16"/>
  <c r="AB80" i="16"/>
  <c r="AB82" i="16"/>
  <c r="AJ79" i="16"/>
  <c r="AJ81" i="16"/>
  <c r="AJ80" i="16"/>
  <c r="AJ82" i="16"/>
  <c r="AF80" i="16"/>
  <c r="AF82" i="16"/>
  <c r="AF81" i="16"/>
  <c r="AF79" i="16"/>
  <c r="Z81" i="16" s="1"/>
  <c r="AD80" i="16"/>
  <c r="AD79" i="16"/>
  <c r="AD82" i="16"/>
  <c r="AD81" i="16"/>
  <c r="AH82" i="16"/>
  <c r="AH81" i="16"/>
  <c r="AH79" i="16"/>
  <c r="AH80" i="16"/>
  <c r="W64" i="16"/>
  <c r="W65" i="16" s="1"/>
  <c r="AD48" i="16"/>
  <c r="AB49" i="16"/>
  <c r="AB50" i="16" s="1"/>
  <c r="D43" i="16" s="1"/>
  <c r="AE80" i="16"/>
  <c r="AE82" i="16"/>
  <c r="AE81" i="16"/>
  <c r="AE79" i="16"/>
  <c r="Z24" i="12"/>
  <c r="Y24" i="12"/>
  <c r="Z82" i="16" l="1"/>
  <c r="AA80" i="16"/>
  <c r="AA81" i="16"/>
  <c r="Z79" i="16"/>
  <c r="Z80" i="16"/>
  <c r="AA82" i="16"/>
  <c r="D74" i="16" l="1"/>
  <c r="E47" i="12"/>
  <c r="AJ34" i="12"/>
  <c r="AI34" i="12"/>
  <c r="Z34" i="12"/>
  <c r="AA34" i="12"/>
  <c r="AB34" i="12"/>
  <c r="AC34" i="12"/>
  <c r="AD34" i="12"/>
  <c r="AE34" i="12"/>
  <c r="AF34" i="12"/>
  <c r="AG34" i="12"/>
  <c r="AH34" i="12"/>
  <c r="Y34" i="12"/>
  <c r="X34" i="12"/>
  <c r="W34" i="12"/>
  <c r="AJ33" i="12"/>
  <c r="AI33" i="12"/>
  <c r="AG33" i="12"/>
  <c r="AH33" i="12"/>
  <c r="Z33" i="12"/>
  <c r="AA33" i="12"/>
  <c r="AB33" i="12"/>
  <c r="AC33" i="12"/>
  <c r="AD33" i="12"/>
  <c r="AE33" i="12"/>
  <c r="AF33" i="12"/>
  <c r="Y33" i="12"/>
  <c r="X33" i="12"/>
  <c r="W33" i="12"/>
  <c r="AB35" i="12" l="1"/>
  <c r="X36" i="12"/>
  <c r="Y36" i="12"/>
  <c r="Z36" i="12"/>
  <c r="AF35" i="12"/>
  <c r="AA36" i="12"/>
  <c r="AH36" i="12"/>
  <c r="AE36" i="12"/>
  <c r="AD36" i="12"/>
  <c r="AA35" i="12"/>
  <c r="AE35" i="12"/>
  <c r="AF36" i="12"/>
  <c r="Z35" i="12"/>
  <c r="AD35" i="12"/>
  <c r="AC35" i="12"/>
  <c r="AG36" i="12"/>
  <c r="AC36" i="12"/>
  <c r="AI35" i="12"/>
  <c r="X35" i="12"/>
  <c r="AH35" i="12"/>
  <c r="AB36" i="12"/>
  <c r="AG35" i="12"/>
  <c r="Y35" i="12"/>
  <c r="AI36" i="12"/>
  <c r="W35" i="12" l="1"/>
  <c r="W36" i="12"/>
  <c r="J101" i="16"/>
  <c r="G101" i="16"/>
  <c r="G24" i="16"/>
  <c r="K78" i="16"/>
  <c r="L24" i="16"/>
  <c r="O78" i="16"/>
  <c r="I101" i="16"/>
  <c r="P78" i="16"/>
  <c r="F24" i="16"/>
  <c r="S78" i="16"/>
  <c r="H78" i="16"/>
  <c r="I64" i="16"/>
  <c r="H15" i="12"/>
  <c r="K64" i="16"/>
  <c r="J24" i="16"/>
  <c r="I12" i="16"/>
  <c r="L64" i="16"/>
  <c r="F101" i="16"/>
  <c r="K24" i="16"/>
  <c r="F64" i="16"/>
  <c r="H24" i="16"/>
  <c r="H12" i="16"/>
  <c r="I15" i="12"/>
  <c r="L78" i="16"/>
  <c r="O24" i="16"/>
  <c r="G12" i="16"/>
  <c r="G64" i="16"/>
  <c r="J64" i="16"/>
  <c r="R78" i="16"/>
  <c r="I78" i="16"/>
  <c r="Q78" i="16"/>
  <c r="N24" i="16"/>
  <c r="H64" i="16"/>
  <c r="G15" i="12"/>
  <c r="AG10" i="16"/>
  <c r="P24" i="16"/>
  <c r="I24" i="16"/>
  <c r="M78" i="16"/>
  <c r="J78" i="16"/>
  <c r="AF10" i="16"/>
  <c r="N78" i="16"/>
  <c r="AE10" i="16"/>
  <c r="Q24" i="16"/>
  <c r="G78" i="16"/>
  <c r="F12" i="16"/>
  <c r="S24" i="16"/>
  <c r="F78" i="16"/>
  <c r="M24" i="16"/>
  <c r="H101" i="16"/>
  <c r="X25" i="16" l="1"/>
  <c r="X26" i="16" s="1"/>
  <c r="Z14" i="16"/>
  <c r="AA14" i="16"/>
  <c r="Y14" i="16"/>
  <c r="X13" i="16"/>
  <c r="X15" i="16" s="1"/>
  <c r="X67" i="16"/>
  <c r="Y67" i="16"/>
  <c r="W67" i="16"/>
  <c r="Z67" i="16"/>
  <c r="V67" i="16"/>
  <c r="X64" i="16"/>
  <c r="X65" i="16" s="1"/>
  <c r="D60" i="16" s="1"/>
  <c r="W13" i="16"/>
  <c r="W14" i="16" s="1"/>
  <c r="X9" i="16"/>
  <c r="W9" i="16"/>
  <c r="X60" i="16"/>
  <c r="X18" i="16"/>
  <c r="Z9" i="16"/>
  <c r="Y9" i="16"/>
  <c r="Z18" i="16"/>
  <c r="K101" i="16"/>
  <c r="Z60" i="16"/>
  <c r="R24" i="16"/>
  <c r="Y60" i="16"/>
  <c r="W97" i="16"/>
  <c r="X97" i="16"/>
  <c r="AA60" i="16"/>
  <c r="AB60" i="16"/>
  <c r="Y18" i="16"/>
  <c r="X21" i="16"/>
  <c r="W21" i="16"/>
  <c r="W25" i="16"/>
  <c r="W26" i="16" s="1"/>
  <c r="D21" i="16" s="1"/>
  <c r="AC60" i="16"/>
  <c r="AB2" i="11"/>
  <c r="D7" i="16" l="1"/>
  <c r="X14" i="16"/>
  <c r="X101" i="16"/>
  <c r="D97" i="16" s="1"/>
  <c r="Y97" i="16"/>
  <c r="AA2" i="11"/>
  <c r="AD50" i="12" l="1"/>
  <c r="AD49" i="12"/>
  <c r="D82" i="12"/>
  <c r="X48" i="12"/>
  <c r="W48" i="12"/>
  <c r="V102" i="12" l="1"/>
  <c r="V101" i="12"/>
  <c r="V79" i="12"/>
  <c r="V78" i="12"/>
  <c r="AA70" i="12"/>
  <c r="X70" i="12"/>
  <c r="X71" i="12" s="1"/>
  <c r="W70" i="12"/>
  <c r="W71" i="12" s="1"/>
  <c r="AA69" i="12"/>
  <c r="Z69" i="12"/>
  <c r="Y69" i="12"/>
  <c r="V69" i="12"/>
  <c r="V71" i="12" s="1"/>
  <c r="V65" i="12"/>
  <c r="V64" i="12"/>
  <c r="N61" i="12"/>
  <c r="AA49" i="12"/>
  <c r="AA48" i="12"/>
  <c r="AA47" i="12"/>
  <c r="X47" i="12"/>
  <c r="W47" i="12"/>
  <c r="D30" i="12"/>
  <c r="V24" i="12"/>
  <c r="AC12" i="12"/>
  <c r="V12" i="12"/>
  <c r="AP3" i="12"/>
  <c r="AL3" i="12"/>
  <c r="AE3" i="12"/>
  <c r="AA3" i="12"/>
  <c r="X3" i="12"/>
  <c r="AM3" i="12" s="1"/>
  <c r="AK3" i="12" s="1"/>
  <c r="W3" i="12"/>
  <c r="H67" i="12"/>
  <c r="AG13" i="12"/>
  <c r="AO3" i="12"/>
  <c r="G29" i="12" l="1"/>
  <c r="N62" i="12"/>
  <c r="H82" i="12"/>
  <c r="K45" i="12"/>
  <c r="AA25" i="12"/>
  <c r="Y79" i="12"/>
  <c r="Q11" i="12"/>
  <c r="R63" i="12"/>
  <c r="AA50" i="12"/>
  <c r="M9" i="12"/>
  <c r="V70" i="12"/>
  <c r="AF3" i="12"/>
  <c r="AF4" i="12"/>
  <c r="AD4" i="12" s="1"/>
  <c r="V26" i="12"/>
  <c r="V25" i="12"/>
  <c r="H81" i="12"/>
  <c r="G81" i="12"/>
  <c r="M81" i="12"/>
  <c r="J81" i="12"/>
  <c r="Q81" i="12"/>
  <c r="L81" i="12"/>
  <c r="I81" i="12"/>
  <c r="K81" i="12"/>
  <c r="AF13" i="12"/>
  <c r="O81" i="12"/>
  <c r="P81" i="12"/>
  <c r="V3" i="12" l="1"/>
  <c r="AD3" i="12"/>
  <c r="V4" i="12"/>
  <c r="S81" i="12"/>
  <c r="R81" i="12"/>
  <c r="AH3" i="12"/>
  <c r="N81" i="12"/>
  <c r="H50" i="12"/>
  <c r="AI3" i="12" l="1"/>
  <c r="K24" i="12"/>
  <c r="I101" i="12"/>
  <c r="I27" i="12"/>
  <c r="H65" i="12"/>
  <c r="I64" i="12"/>
  <c r="P24" i="12"/>
  <c r="H13" i="12"/>
  <c r="G64" i="12"/>
  <c r="Q79" i="12"/>
  <c r="G12" i="12"/>
  <c r="I65" i="12"/>
  <c r="J78" i="12"/>
  <c r="O79" i="12"/>
  <c r="P78" i="12"/>
  <c r="AE10" i="12"/>
  <c r="F79" i="12"/>
  <c r="H52" i="12"/>
  <c r="H49" i="12"/>
  <c r="O27" i="12"/>
  <c r="I13" i="12"/>
  <c r="G101" i="12"/>
  <c r="M78" i="12"/>
  <c r="M27" i="12"/>
  <c r="I24" i="12"/>
  <c r="L65" i="12"/>
  <c r="F27" i="12"/>
  <c r="H101" i="12"/>
  <c r="S28" i="12"/>
  <c r="I67" i="12"/>
  <c r="J79" i="12"/>
  <c r="AG10" i="12"/>
  <c r="K78" i="12"/>
  <c r="H25" i="12"/>
  <c r="N24" i="12"/>
  <c r="H102" i="12"/>
  <c r="Q25" i="12"/>
  <c r="G102" i="12"/>
  <c r="L78" i="12"/>
  <c r="M25" i="12"/>
  <c r="I25" i="12"/>
  <c r="J65" i="12"/>
  <c r="G79" i="12"/>
  <c r="J64" i="12"/>
  <c r="N78" i="12"/>
  <c r="F64" i="12"/>
  <c r="K27" i="12"/>
  <c r="P79" i="12"/>
  <c r="S79" i="12"/>
  <c r="K79" i="12"/>
  <c r="J104" i="12"/>
  <c r="R79" i="12"/>
  <c r="I104" i="12"/>
  <c r="H78" i="12"/>
  <c r="K104" i="12"/>
  <c r="G24" i="12"/>
  <c r="O24" i="12"/>
  <c r="P27" i="12"/>
  <c r="R78" i="12"/>
  <c r="O78" i="12"/>
  <c r="M24" i="12"/>
  <c r="H27" i="12"/>
  <c r="H79" i="12"/>
  <c r="K65" i="12"/>
  <c r="L25" i="12"/>
  <c r="G67" i="12"/>
  <c r="M79" i="12"/>
  <c r="I12" i="12"/>
  <c r="O25" i="12"/>
  <c r="L27" i="12"/>
  <c r="AH4" i="12"/>
  <c r="J25" i="12"/>
  <c r="AF11" i="12"/>
  <c r="L24" i="12"/>
  <c r="P25" i="12"/>
  <c r="L64" i="12"/>
  <c r="L79" i="12"/>
  <c r="F12" i="12"/>
  <c r="N79" i="12"/>
  <c r="J27" i="12"/>
  <c r="F78" i="12"/>
  <c r="N25" i="12"/>
  <c r="AG11" i="12"/>
  <c r="S25" i="12"/>
  <c r="I102" i="12"/>
  <c r="H48" i="12"/>
  <c r="I78" i="12"/>
  <c r="AF10" i="12"/>
  <c r="J102" i="12"/>
  <c r="I79" i="12"/>
  <c r="H104" i="12"/>
  <c r="K25" i="12"/>
  <c r="H64" i="12"/>
  <c r="L67" i="12"/>
  <c r="Q27" i="12"/>
  <c r="H12" i="12"/>
  <c r="S78" i="12"/>
  <c r="H24" i="12"/>
  <c r="J67" i="12"/>
  <c r="F65" i="12"/>
  <c r="F101" i="12"/>
  <c r="N27" i="12"/>
  <c r="G13" i="12"/>
  <c r="G78" i="12"/>
  <c r="F24" i="12"/>
  <c r="Z3" i="12"/>
  <c r="Q78" i="12"/>
  <c r="K64" i="12"/>
  <c r="J101" i="12"/>
  <c r="S24" i="12"/>
  <c r="G65" i="12"/>
  <c r="H47" i="12"/>
  <c r="F102" i="12"/>
  <c r="Q24" i="12"/>
  <c r="K67" i="12"/>
  <c r="G25" i="12"/>
  <c r="F13" i="12"/>
  <c r="F25" i="12"/>
  <c r="G27" i="12"/>
  <c r="Z4" i="12"/>
  <c r="AE11" i="12"/>
  <c r="K101" i="12" l="1"/>
  <c r="K102" i="12"/>
  <c r="J103" i="12"/>
  <c r="I103" i="12"/>
  <c r="H103" i="12"/>
  <c r="G103" i="12"/>
  <c r="P80" i="12"/>
  <c r="H80" i="12"/>
  <c r="L80" i="12"/>
  <c r="J80" i="12"/>
  <c r="O80" i="12"/>
  <c r="G80" i="12"/>
  <c r="I80" i="12"/>
  <c r="N80" i="12"/>
  <c r="F80" i="12"/>
  <c r="K80" i="12"/>
  <c r="M80" i="12"/>
  <c r="S80" i="12"/>
  <c r="R80" i="12"/>
  <c r="Q80" i="12"/>
  <c r="L66" i="12"/>
  <c r="K66" i="12"/>
  <c r="I66" i="12"/>
  <c r="H66" i="12"/>
  <c r="G66" i="12"/>
  <c r="J66" i="12"/>
  <c r="F66" i="12"/>
  <c r="H51" i="12"/>
  <c r="AD48" i="12" s="1"/>
  <c r="Q26" i="12"/>
  <c r="I26" i="12"/>
  <c r="H26" i="12"/>
  <c r="P26" i="12"/>
  <c r="O26" i="12"/>
  <c r="G26" i="12"/>
  <c r="N26" i="12"/>
  <c r="F26" i="12"/>
  <c r="J26" i="12"/>
  <c r="M26" i="12"/>
  <c r="L26" i="12"/>
  <c r="K26" i="12"/>
  <c r="F14" i="12"/>
  <c r="G14" i="12"/>
  <c r="X13" i="12" s="1"/>
  <c r="X14" i="12" s="1"/>
  <c r="I14" i="12"/>
  <c r="AA13" i="12" s="1"/>
  <c r="H14" i="12"/>
  <c r="Z13" i="12" s="1"/>
  <c r="R24" i="12"/>
  <c r="R25" i="12"/>
  <c r="R26" i="12" s="1"/>
  <c r="AE12" i="12"/>
  <c r="AG12" i="12"/>
  <c r="AF12" i="12"/>
  <c r="Z21" i="12"/>
  <c r="Z9" i="12"/>
  <c r="Y9" i="12"/>
  <c r="X9" i="12"/>
  <c r="W9" i="12"/>
  <c r="X97" i="12"/>
  <c r="W97" i="12"/>
  <c r="Y43" i="12"/>
  <c r="W43" i="12"/>
  <c r="X21" i="12"/>
  <c r="X43" i="12"/>
  <c r="X52" i="12"/>
  <c r="Z60" i="12"/>
  <c r="Y60" i="12"/>
  <c r="AB60" i="12"/>
  <c r="AC60" i="12"/>
  <c r="AA60" i="12"/>
  <c r="X60" i="12"/>
  <c r="Y52" i="12"/>
  <c r="Z52" i="12"/>
  <c r="Y21" i="12"/>
  <c r="W21" i="12"/>
  <c r="Y17" i="12"/>
  <c r="X18" i="12"/>
  <c r="X17" i="12"/>
  <c r="Z17" i="12"/>
  <c r="Z18" i="12"/>
  <c r="Y18" i="12"/>
  <c r="Y1" i="12"/>
  <c r="X4" i="12"/>
  <c r="AM4" i="12" s="1"/>
  <c r="AK4" i="12" s="1"/>
  <c r="R27" i="12"/>
  <c r="R28" i="12" s="1"/>
  <c r="M28" i="12"/>
  <c r="N28" i="12"/>
  <c r="L28" i="12"/>
  <c r="K28" i="12"/>
  <c r="J28" i="12"/>
  <c r="G28" i="12"/>
  <c r="I28" i="12"/>
  <c r="H28" i="12"/>
  <c r="Q28" i="12"/>
  <c r="P28" i="12"/>
  <c r="O28" i="12"/>
  <c r="AC78" i="12"/>
  <c r="AJ78" i="12"/>
  <c r="W13" i="12"/>
  <c r="W14" i="12" s="1"/>
  <c r="AF78" i="12"/>
  <c r="AH78" i="12"/>
  <c r="AE78" i="12"/>
  <c r="AI78" i="12"/>
  <c r="AK78" i="12"/>
  <c r="AG78" i="12"/>
  <c r="AB78" i="12"/>
  <c r="AM78" i="12"/>
  <c r="AL78" i="12"/>
  <c r="AN78" i="12"/>
  <c r="W25" i="12"/>
  <c r="W26" i="12" s="1"/>
  <c r="AD78" i="12"/>
  <c r="W4" i="12"/>
  <c r="AL4" i="12"/>
  <c r="AE4" i="12"/>
  <c r="J24" i="12"/>
  <c r="AO4" i="12"/>
  <c r="X25" i="12" l="1"/>
  <c r="X15" i="12"/>
  <c r="D7" i="12" s="1"/>
  <c r="Y13" i="12"/>
  <c r="W64" i="12"/>
  <c r="W65" i="12" s="1"/>
  <c r="Y14" i="12"/>
  <c r="Z14" i="12"/>
  <c r="AA14" i="12"/>
  <c r="AD47" i="12"/>
  <c r="AB49" i="12"/>
  <c r="AB50" i="12" s="1"/>
  <c r="D43" i="12" s="1"/>
  <c r="Y97" i="12"/>
  <c r="Z43" i="12"/>
  <c r="X101" i="12"/>
  <c r="D97" i="12" s="1"/>
  <c r="AD80" i="12"/>
  <c r="AD82" i="12"/>
  <c r="AD81" i="12"/>
  <c r="AD79" i="12"/>
  <c r="AM80" i="12"/>
  <c r="AM79" i="12"/>
  <c r="AM82" i="12"/>
  <c r="AM81" i="12"/>
  <c r="AI80" i="12"/>
  <c r="AI82" i="12"/>
  <c r="AI81" i="12"/>
  <c r="AI79" i="12"/>
  <c r="AF80" i="12"/>
  <c r="AF79" i="12"/>
  <c r="AF82" i="12"/>
  <c r="AF81" i="12"/>
  <c r="AB79" i="12"/>
  <c r="AB80" i="12"/>
  <c r="AB81" i="12"/>
  <c r="AB82" i="12"/>
  <c r="AE81" i="12"/>
  <c r="AE79" i="12"/>
  <c r="AE80" i="12"/>
  <c r="AE82" i="12"/>
  <c r="X64" i="12"/>
  <c r="X65" i="12" s="1"/>
  <c r="AN81" i="12"/>
  <c r="AN79" i="12"/>
  <c r="AN80" i="12"/>
  <c r="AN82" i="12"/>
  <c r="AH82" i="12"/>
  <c r="AH81" i="12"/>
  <c r="AH80" i="12"/>
  <c r="AH79" i="12"/>
  <c r="AJ81" i="12"/>
  <c r="AJ82" i="12"/>
  <c r="AJ79" i="12"/>
  <c r="AJ80" i="12"/>
  <c r="AG79" i="12"/>
  <c r="AG80" i="12"/>
  <c r="AG82" i="12"/>
  <c r="AG81" i="12"/>
  <c r="AB47" i="12"/>
  <c r="AB48" i="12" s="1"/>
  <c r="AL80" i="12"/>
  <c r="AL82" i="12"/>
  <c r="AL81" i="12"/>
  <c r="AL79" i="12"/>
  <c r="AK80" i="12"/>
  <c r="AK82" i="12"/>
  <c r="AK79" i="12"/>
  <c r="AK81" i="12"/>
  <c r="AC80" i="12"/>
  <c r="AC82" i="12"/>
  <c r="AC79" i="12"/>
  <c r="AC81" i="12"/>
  <c r="D60" i="12" l="1"/>
  <c r="X26" i="12"/>
  <c r="D21" i="12" s="1"/>
  <c r="Z81" i="12"/>
  <c r="Z82" i="12"/>
  <c r="AA82" i="12"/>
  <c r="AA80" i="12"/>
  <c r="Z80" i="12"/>
  <c r="Z79" i="12"/>
  <c r="AA81" i="12"/>
  <c r="D74" i="12" l="1"/>
  <c r="S2" i="11" l="1"/>
  <c r="K2" i="11"/>
  <c r="N472" i="11"/>
  <c r="K472" i="11"/>
  <c r="M472" i="11" s="1"/>
  <c r="N471" i="11"/>
  <c r="K471" i="11"/>
  <c r="M471" i="11" s="1"/>
  <c r="N470" i="11"/>
  <c r="K470" i="11"/>
  <c r="N469" i="11"/>
  <c r="K469" i="11"/>
  <c r="M469" i="11" s="1"/>
  <c r="N468" i="11"/>
  <c r="K468" i="11"/>
  <c r="M468" i="11" s="1"/>
  <c r="N467" i="11"/>
  <c r="K467" i="11"/>
  <c r="M467" i="11" s="1"/>
  <c r="N466" i="11"/>
  <c r="K466" i="11"/>
  <c r="N465" i="11"/>
  <c r="K465" i="11"/>
  <c r="M465" i="11" s="1"/>
  <c r="N464" i="11"/>
  <c r="K464" i="11"/>
  <c r="M464" i="11" s="1"/>
  <c r="N463" i="11"/>
  <c r="K463" i="11"/>
  <c r="M463" i="11" s="1"/>
  <c r="N462" i="11"/>
  <c r="K462" i="11"/>
  <c r="N461" i="11"/>
  <c r="K461" i="11"/>
  <c r="N460" i="11"/>
  <c r="K460" i="11"/>
  <c r="L460" i="11" s="1"/>
  <c r="N459" i="11"/>
  <c r="K459" i="11"/>
  <c r="M459" i="11" s="1"/>
  <c r="N458" i="11"/>
  <c r="K458" i="11"/>
  <c r="N457" i="11"/>
  <c r="K457" i="11"/>
  <c r="M457" i="11" s="1"/>
  <c r="N456" i="11"/>
  <c r="K456" i="11"/>
  <c r="M456" i="11" s="1"/>
  <c r="N455" i="11"/>
  <c r="K455" i="11"/>
  <c r="M455" i="11" s="1"/>
  <c r="N454" i="11"/>
  <c r="K454" i="11"/>
  <c r="N453" i="11"/>
  <c r="K453" i="11"/>
  <c r="M453" i="11" s="1"/>
  <c r="N452" i="11"/>
  <c r="K452" i="11"/>
  <c r="M452" i="11" s="1"/>
  <c r="N451" i="11"/>
  <c r="K451" i="11"/>
  <c r="M451" i="11" s="1"/>
  <c r="N450" i="11"/>
  <c r="K450" i="11"/>
  <c r="N449" i="11"/>
  <c r="K449" i="11"/>
  <c r="M449" i="11" s="1"/>
  <c r="N448" i="11"/>
  <c r="K448" i="11"/>
  <c r="M448" i="11" s="1"/>
  <c r="N447" i="11"/>
  <c r="K447" i="11"/>
  <c r="M447" i="11" s="1"/>
  <c r="N446" i="11"/>
  <c r="K446" i="11"/>
  <c r="N445" i="11"/>
  <c r="K445" i="11"/>
  <c r="L445" i="11" s="1"/>
  <c r="N444" i="11"/>
  <c r="K444" i="11"/>
  <c r="N443" i="11"/>
  <c r="K443" i="11"/>
  <c r="N442" i="11"/>
  <c r="K442" i="11"/>
  <c r="N441" i="11"/>
  <c r="K441" i="11"/>
  <c r="M441" i="11" s="1"/>
  <c r="N440" i="11"/>
  <c r="K440" i="11"/>
  <c r="N439" i="11"/>
  <c r="K439" i="11"/>
  <c r="M439" i="11" s="1"/>
  <c r="N438" i="11"/>
  <c r="K438" i="11"/>
  <c r="N437" i="11"/>
  <c r="K437" i="11"/>
  <c r="M437" i="11" s="1"/>
  <c r="N436" i="11"/>
  <c r="K436" i="11"/>
  <c r="N435" i="11"/>
  <c r="K435" i="11"/>
  <c r="M435" i="11" s="1"/>
  <c r="N434" i="11"/>
  <c r="K434" i="11"/>
  <c r="N433" i="11"/>
  <c r="K433" i="11"/>
  <c r="N432" i="11"/>
  <c r="K432" i="11"/>
  <c r="N431" i="11"/>
  <c r="K431" i="11"/>
  <c r="N430" i="11"/>
  <c r="K430" i="11"/>
  <c r="N429" i="11"/>
  <c r="K429" i="11"/>
  <c r="M429" i="11" s="1"/>
  <c r="N428" i="11"/>
  <c r="K428" i="11"/>
  <c r="M428" i="11" s="1"/>
  <c r="N427" i="11"/>
  <c r="K427" i="11"/>
  <c r="M427" i="11" s="1"/>
  <c r="N426" i="11"/>
  <c r="K426" i="11"/>
  <c r="N425" i="11"/>
  <c r="K425" i="11"/>
  <c r="M425" i="11" s="1"/>
  <c r="N424" i="11"/>
  <c r="K424" i="11"/>
  <c r="N423" i="11"/>
  <c r="K423" i="11"/>
  <c r="N422" i="11"/>
  <c r="K422" i="11"/>
  <c r="L422" i="11" s="1"/>
  <c r="N421" i="11"/>
  <c r="K421" i="11"/>
  <c r="N420" i="11"/>
  <c r="K420" i="11"/>
  <c r="M420" i="11" s="1"/>
  <c r="N419" i="11"/>
  <c r="K419" i="11"/>
  <c r="N418" i="11"/>
  <c r="K418" i="11"/>
  <c r="N417" i="11"/>
  <c r="K417" i="11"/>
  <c r="N416" i="11"/>
  <c r="K416" i="11"/>
  <c r="N415" i="11"/>
  <c r="K415" i="11"/>
  <c r="N414" i="11"/>
  <c r="K414" i="11"/>
  <c r="M414" i="11" s="1"/>
  <c r="N413" i="11"/>
  <c r="K413" i="11"/>
  <c r="N412" i="11"/>
  <c r="K412" i="11"/>
  <c r="N411" i="11"/>
  <c r="K411" i="11"/>
  <c r="N410" i="11"/>
  <c r="K410" i="11"/>
  <c r="N409" i="11"/>
  <c r="K409" i="11"/>
  <c r="L409" i="11" s="1"/>
  <c r="N408" i="11"/>
  <c r="K408" i="11"/>
  <c r="N407" i="11"/>
  <c r="K407" i="11"/>
  <c r="N406" i="11"/>
  <c r="K406" i="11"/>
  <c r="M406" i="11" s="1"/>
  <c r="N405" i="11"/>
  <c r="K405" i="11"/>
  <c r="L405" i="11" s="1"/>
  <c r="N404" i="11"/>
  <c r="K404" i="11"/>
  <c r="N403" i="11"/>
  <c r="K403" i="11"/>
  <c r="N402" i="11"/>
  <c r="K402" i="11"/>
  <c r="M402" i="11" s="1"/>
  <c r="N401" i="11"/>
  <c r="K401" i="11"/>
  <c r="N400" i="11"/>
  <c r="K400" i="11"/>
  <c r="L400" i="11" s="1"/>
  <c r="N399" i="11"/>
  <c r="K399" i="11"/>
  <c r="N398" i="11"/>
  <c r="K398" i="11"/>
  <c r="N397" i="11"/>
  <c r="K397" i="11"/>
  <c r="N396" i="11"/>
  <c r="K396" i="11"/>
  <c r="L396" i="11" s="1"/>
  <c r="N395" i="11"/>
  <c r="K395" i="11"/>
  <c r="N394" i="11"/>
  <c r="K394" i="11"/>
  <c r="M394" i="11" s="1"/>
  <c r="N393" i="11"/>
  <c r="K393" i="11"/>
  <c r="N392" i="11"/>
  <c r="K392" i="11"/>
  <c r="L392" i="11" s="1"/>
  <c r="N391" i="11"/>
  <c r="K391" i="11"/>
  <c r="N390" i="11"/>
  <c r="K390" i="11"/>
  <c r="N389" i="11"/>
  <c r="K389" i="11"/>
  <c r="M389" i="11" s="1"/>
  <c r="N388" i="11"/>
  <c r="K388" i="11"/>
  <c r="L388" i="11" s="1"/>
  <c r="N387" i="11"/>
  <c r="K387" i="11"/>
  <c r="N386" i="11"/>
  <c r="K386" i="11"/>
  <c r="N385" i="11"/>
  <c r="K385" i="11"/>
  <c r="L385" i="11" s="1"/>
  <c r="N384" i="11"/>
  <c r="K384" i="11"/>
  <c r="N383" i="11"/>
  <c r="K383" i="11"/>
  <c r="N382" i="11"/>
  <c r="K382" i="11"/>
  <c r="N381" i="11"/>
  <c r="K381" i="11"/>
  <c r="N380" i="11"/>
  <c r="K380" i="11"/>
  <c r="L380" i="11" s="1"/>
  <c r="N379" i="11"/>
  <c r="K379" i="11"/>
  <c r="N378" i="11"/>
  <c r="K378" i="11"/>
  <c r="M378" i="11" s="1"/>
  <c r="N377" i="11"/>
  <c r="K377" i="11"/>
  <c r="M377" i="11" s="1"/>
  <c r="N376" i="11"/>
  <c r="K376" i="11"/>
  <c r="L376" i="11" s="1"/>
  <c r="N375" i="11"/>
  <c r="K375" i="11"/>
  <c r="N374" i="11"/>
  <c r="K374" i="11"/>
  <c r="N373" i="11"/>
  <c r="K373" i="11"/>
  <c r="N372" i="11"/>
  <c r="K372" i="11"/>
  <c r="L372" i="11" s="1"/>
  <c r="N371" i="11"/>
  <c r="K371" i="11"/>
  <c r="N370" i="11"/>
  <c r="K370" i="11"/>
  <c r="N369" i="11"/>
  <c r="K369" i="11"/>
  <c r="L369" i="11" s="1"/>
  <c r="N368" i="11"/>
  <c r="K368" i="11"/>
  <c r="L368" i="11" s="1"/>
  <c r="N367" i="11"/>
  <c r="K367" i="11"/>
  <c r="N366" i="11"/>
  <c r="K366" i="11"/>
  <c r="M366" i="11" s="1"/>
  <c r="N365" i="11"/>
  <c r="K365" i="11"/>
  <c r="M365" i="11" s="1"/>
  <c r="N364" i="11"/>
  <c r="K364" i="11"/>
  <c r="L364" i="11" s="1"/>
  <c r="N363" i="11"/>
  <c r="K363" i="11"/>
  <c r="N362" i="11"/>
  <c r="K362" i="11"/>
  <c r="M362" i="11" s="1"/>
  <c r="N361" i="11"/>
  <c r="K361" i="11"/>
  <c r="N360" i="11"/>
  <c r="K360" i="11"/>
  <c r="L360" i="11" s="1"/>
  <c r="N359" i="11"/>
  <c r="K359" i="11"/>
  <c r="N358" i="11"/>
  <c r="K358" i="11"/>
  <c r="M358" i="11" s="1"/>
  <c r="N357" i="11"/>
  <c r="K357" i="11"/>
  <c r="M357" i="11" s="1"/>
  <c r="N356" i="11"/>
  <c r="K356" i="11"/>
  <c r="L356" i="11" s="1"/>
  <c r="N355" i="11"/>
  <c r="K355" i="11"/>
  <c r="N354" i="11"/>
  <c r="K354" i="11"/>
  <c r="M354" i="11" s="1"/>
  <c r="N353" i="11"/>
  <c r="K353" i="11"/>
  <c r="L353" i="11" s="1"/>
  <c r="N352" i="11"/>
  <c r="K352" i="11"/>
  <c r="N351" i="11"/>
  <c r="K351" i="11"/>
  <c r="N350" i="11"/>
  <c r="K350" i="11"/>
  <c r="M350" i="11" s="1"/>
  <c r="N349" i="11"/>
  <c r="K349" i="11"/>
  <c r="N348" i="11"/>
  <c r="K348" i="11"/>
  <c r="N347" i="11"/>
  <c r="K347" i="11"/>
  <c r="N346" i="11"/>
  <c r="K346" i="11"/>
  <c r="M346" i="11" s="1"/>
  <c r="N345" i="11"/>
  <c r="K345" i="11"/>
  <c r="M345" i="11" s="1"/>
  <c r="N344" i="11"/>
  <c r="K344" i="11"/>
  <c r="L344" i="11" s="1"/>
  <c r="N343" i="11"/>
  <c r="K343" i="11"/>
  <c r="N342" i="11"/>
  <c r="K342" i="11"/>
  <c r="M342" i="11" s="1"/>
  <c r="N341" i="11"/>
  <c r="K341" i="11"/>
  <c r="M341" i="11" s="1"/>
  <c r="N340" i="11"/>
  <c r="K340" i="11"/>
  <c r="L340" i="11" s="1"/>
  <c r="N339" i="11"/>
  <c r="K339" i="11"/>
  <c r="N338" i="11"/>
  <c r="K338" i="11"/>
  <c r="M338" i="11" s="1"/>
  <c r="N337" i="11"/>
  <c r="K337" i="11"/>
  <c r="N336" i="11"/>
  <c r="K336" i="11"/>
  <c r="N335" i="11"/>
  <c r="K335" i="11"/>
  <c r="N334" i="11"/>
  <c r="K334" i="11"/>
  <c r="N333" i="11"/>
  <c r="K333" i="11"/>
  <c r="M333" i="11" s="1"/>
  <c r="N332" i="11"/>
  <c r="K332" i="11"/>
  <c r="L332" i="11" s="1"/>
  <c r="N331" i="11"/>
  <c r="K331" i="11"/>
  <c r="N330" i="11"/>
  <c r="K330" i="11"/>
  <c r="M330" i="11" s="1"/>
  <c r="N329" i="11"/>
  <c r="K329" i="11"/>
  <c r="M329" i="11" s="1"/>
  <c r="N328" i="11"/>
  <c r="K328" i="11"/>
  <c r="L328" i="11" s="1"/>
  <c r="N327" i="11"/>
  <c r="K327" i="11"/>
  <c r="N326" i="11"/>
  <c r="K326" i="11"/>
  <c r="M326" i="11" s="1"/>
  <c r="N325" i="11"/>
  <c r="K325" i="11"/>
  <c r="N324" i="11"/>
  <c r="K324" i="11"/>
  <c r="L324" i="11" s="1"/>
  <c r="N323" i="11"/>
  <c r="K323" i="11"/>
  <c r="N322" i="11"/>
  <c r="K322" i="11"/>
  <c r="M322" i="11" s="1"/>
  <c r="N321" i="11"/>
  <c r="K321" i="11"/>
  <c r="M321" i="11" s="1"/>
  <c r="N320" i="11"/>
  <c r="K320" i="11"/>
  <c r="N319" i="11"/>
  <c r="K319" i="11"/>
  <c r="N318" i="11"/>
  <c r="K318" i="11"/>
  <c r="N317" i="11"/>
  <c r="K317" i="11"/>
  <c r="N316" i="11"/>
  <c r="K316" i="11"/>
  <c r="L316" i="11" s="1"/>
  <c r="N315" i="11"/>
  <c r="K315" i="11"/>
  <c r="N314" i="11"/>
  <c r="K314" i="11"/>
  <c r="M314" i="11" s="1"/>
  <c r="N313" i="11"/>
  <c r="K313" i="11"/>
  <c r="M313" i="11" s="1"/>
  <c r="N312" i="11"/>
  <c r="K312" i="11"/>
  <c r="L312" i="11" s="1"/>
  <c r="N311" i="11"/>
  <c r="K311" i="11"/>
  <c r="N310" i="11"/>
  <c r="K310" i="11"/>
  <c r="M310" i="11" s="1"/>
  <c r="N309" i="11"/>
  <c r="K309" i="11"/>
  <c r="L309" i="11" s="1"/>
  <c r="N308" i="11"/>
  <c r="K308" i="11"/>
  <c r="N307" i="11"/>
  <c r="K307" i="11"/>
  <c r="N306" i="11"/>
  <c r="K306" i="11"/>
  <c r="N305" i="11"/>
  <c r="K305" i="11"/>
  <c r="L305" i="11" s="1"/>
  <c r="N304" i="11"/>
  <c r="K304" i="11"/>
  <c r="L304" i="11" s="1"/>
  <c r="N303" i="11"/>
  <c r="K303" i="11"/>
  <c r="N302" i="11"/>
  <c r="K302" i="11"/>
  <c r="M302" i="11" s="1"/>
  <c r="N301" i="11"/>
  <c r="K301" i="11"/>
  <c r="M301" i="11" s="1"/>
  <c r="N300" i="11"/>
  <c r="K300" i="11"/>
  <c r="L300" i="11" s="1"/>
  <c r="N299" i="11"/>
  <c r="K299" i="11"/>
  <c r="N298" i="11"/>
  <c r="K298" i="11"/>
  <c r="M298" i="11" s="1"/>
  <c r="N297" i="11"/>
  <c r="K297" i="11"/>
  <c r="N296" i="11"/>
  <c r="K296" i="11"/>
  <c r="L296" i="11" s="1"/>
  <c r="N295" i="11"/>
  <c r="K295" i="11"/>
  <c r="N294" i="11"/>
  <c r="K294" i="11"/>
  <c r="M294" i="11" s="1"/>
  <c r="N293" i="11"/>
  <c r="K293" i="11"/>
  <c r="L293" i="11" s="1"/>
  <c r="N292" i="11"/>
  <c r="K292" i="11"/>
  <c r="L292" i="11" s="1"/>
  <c r="N291" i="11"/>
  <c r="K291" i="11"/>
  <c r="N290" i="11"/>
  <c r="K290" i="11"/>
  <c r="N289" i="11"/>
  <c r="K289" i="11"/>
  <c r="M289" i="11" s="1"/>
  <c r="N288" i="11"/>
  <c r="K288" i="11"/>
  <c r="N287" i="11"/>
  <c r="K287" i="11"/>
  <c r="N286" i="11"/>
  <c r="K286" i="11"/>
  <c r="M286" i="11" s="1"/>
  <c r="N285" i="11"/>
  <c r="K285" i="11"/>
  <c r="M285" i="11" s="1"/>
  <c r="N284" i="11"/>
  <c r="K284" i="11"/>
  <c r="M284" i="11" s="1"/>
  <c r="N283" i="11"/>
  <c r="K283" i="11"/>
  <c r="N282" i="11"/>
  <c r="K282" i="11"/>
  <c r="L282" i="11" s="1"/>
  <c r="N281" i="11"/>
  <c r="K281" i="11"/>
  <c r="M281" i="11" s="1"/>
  <c r="N280" i="11"/>
  <c r="K280" i="11"/>
  <c r="M280" i="11" s="1"/>
  <c r="N279" i="11"/>
  <c r="K279" i="11"/>
  <c r="N278" i="11"/>
  <c r="K278" i="11"/>
  <c r="N277" i="11"/>
  <c r="K277" i="11"/>
  <c r="N276" i="11"/>
  <c r="K276" i="11"/>
  <c r="M276" i="11" s="1"/>
  <c r="N275" i="11"/>
  <c r="K275" i="11"/>
  <c r="N274" i="11"/>
  <c r="K274" i="11"/>
  <c r="N273" i="11"/>
  <c r="K273" i="11"/>
  <c r="M273" i="11" s="1"/>
  <c r="N272" i="11"/>
  <c r="K272" i="11"/>
  <c r="M272" i="11" s="1"/>
  <c r="N271" i="11"/>
  <c r="K271" i="11"/>
  <c r="N270" i="11"/>
  <c r="K270" i="11"/>
  <c r="M270" i="11" s="1"/>
  <c r="N269" i="11"/>
  <c r="K269" i="11"/>
  <c r="N268" i="11"/>
  <c r="K268" i="11"/>
  <c r="N267" i="11"/>
  <c r="K267" i="11"/>
  <c r="N266" i="11"/>
  <c r="K266" i="11"/>
  <c r="M266" i="11" s="1"/>
  <c r="N265" i="11"/>
  <c r="K265" i="11"/>
  <c r="L265" i="11" s="1"/>
  <c r="N264" i="11"/>
  <c r="K264" i="11"/>
  <c r="N263" i="11"/>
  <c r="K263" i="11"/>
  <c r="N262" i="11"/>
  <c r="K262" i="11"/>
  <c r="N261" i="11"/>
  <c r="K261" i="11"/>
  <c r="M261" i="11" s="1"/>
  <c r="N260" i="11"/>
  <c r="K260" i="11"/>
  <c r="M260" i="11" s="1"/>
  <c r="N259" i="11"/>
  <c r="K259" i="11"/>
  <c r="N258" i="11"/>
  <c r="K258" i="11"/>
  <c r="M258" i="11" s="1"/>
  <c r="N257" i="11"/>
  <c r="K257" i="11"/>
  <c r="N256" i="11"/>
  <c r="K256" i="11"/>
  <c r="L256" i="11" s="1"/>
  <c r="N255" i="11"/>
  <c r="K255" i="11"/>
  <c r="N254" i="11"/>
  <c r="K254" i="11"/>
  <c r="M254" i="11" s="1"/>
  <c r="N253" i="11"/>
  <c r="K253" i="11"/>
  <c r="L253" i="11" s="1"/>
  <c r="N252" i="11"/>
  <c r="K252" i="11"/>
  <c r="L252" i="11" s="1"/>
  <c r="N251" i="11"/>
  <c r="K251" i="11"/>
  <c r="N250" i="11"/>
  <c r="K250" i="11"/>
  <c r="M250" i="11" s="1"/>
  <c r="N249" i="11"/>
  <c r="K249" i="11"/>
  <c r="N248" i="11"/>
  <c r="K248" i="11"/>
  <c r="L248" i="11" s="1"/>
  <c r="N247" i="11"/>
  <c r="K247" i="11"/>
  <c r="N246" i="11"/>
  <c r="K246" i="11"/>
  <c r="N245" i="11"/>
  <c r="K245" i="11"/>
  <c r="L245" i="11" s="1"/>
  <c r="N244" i="11"/>
  <c r="K244" i="11"/>
  <c r="N243" i="11"/>
  <c r="K243" i="11"/>
  <c r="N242" i="11"/>
  <c r="K242" i="11"/>
  <c r="M242" i="11" s="1"/>
  <c r="N241" i="11"/>
  <c r="K241" i="11"/>
  <c r="N240" i="11"/>
  <c r="K240" i="11"/>
  <c r="N239" i="11"/>
  <c r="K239" i="11"/>
  <c r="N238" i="11"/>
  <c r="K238" i="11"/>
  <c r="N237" i="11"/>
  <c r="K237" i="11"/>
  <c r="M237" i="11" s="1"/>
  <c r="N236" i="11"/>
  <c r="K236" i="11"/>
  <c r="L236" i="11" s="1"/>
  <c r="N235" i="11"/>
  <c r="K235" i="11"/>
  <c r="N234" i="11"/>
  <c r="K234" i="11"/>
  <c r="M234" i="11" s="1"/>
  <c r="N233" i="11"/>
  <c r="K233" i="11"/>
  <c r="M233" i="11" s="1"/>
  <c r="N232" i="11"/>
  <c r="K232" i="11"/>
  <c r="L232" i="11" s="1"/>
  <c r="N231" i="11"/>
  <c r="K231" i="11"/>
  <c r="N230" i="11"/>
  <c r="K230" i="11"/>
  <c r="N229" i="11"/>
  <c r="K229" i="11"/>
  <c r="M229" i="11" s="1"/>
  <c r="N228" i="11"/>
  <c r="K228" i="11"/>
  <c r="L228" i="11" s="1"/>
  <c r="N227" i="11"/>
  <c r="K227" i="11"/>
  <c r="N226" i="11"/>
  <c r="K226" i="11"/>
  <c r="M226" i="11" s="1"/>
  <c r="N225" i="11"/>
  <c r="K225" i="11"/>
  <c r="N224" i="11"/>
  <c r="K224" i="11"/>
  <c r="L224" i="11" s="1"/>
  <c r="N223" i="11"/>
  <c r="K223" i="11"/>
  <c r="N222" i="11"/>
  <c r="K222" i="11"/>
  <c r="M222" i="11" s="1"/>
  <c r="N221" i="11"/>
  <c r="K221" i="11"/>
  <c r="N220" i="11"/>
  <c r="K220" i="11"/>
  <c r="N219" i="11"/>
  <c r="K219" i="11"/>
  <c r="N218" i="11"/>
  <c r="K218" i="11"/>
  <c r="M218" i="11" s="1"/>
  <c r="N217" i="11"/>
  <c r="K217" i="11"/>
  <c r="N216" i="11"/>
  <c r="K216" i="11"/>
  <c r="L216" i="11" s="1"/>
  <c r="N215" i="11"/>
  <c r="K215" i="11"/>
  <c r="N214" i="11"/>
  <c r="K214" i="11"/>
  <c r="N213" i="11"/>
  <c r="K213" i="11"/>
  <c r="N212" i="11"/>
  <c r="K212" i="11"/>
  <c r="L212" i="11" s="1"/>
  <c r="N211" i="11"/>
  <c r="K211" i="11"/>
  <c r="N210" i="11"/>
  <c r="K210" i="11"/>
  <c r="M210" i="11" s="1"/>
  <c r="N209" i="11"/>
  <c r="K209" i="11"/>
  <c r="N208" i="11"/>
  <c r="K208" i="11"/>
  <c r="L208" i="11" s="1"/>
  <c r="N207" i="11"/>
  <c r="K207" i="11"/>
  <c r="N206" i="11"/>
  <c r="K206" i="11"/>
  <c r="N205" i="11"/>
  <c r="K205" i="11"/>
  <c r="M205" i="11" s="1"/>
  <c r="N204" i="11"/>
  <c r="K204" i="11"/>
  <c r="L204" i="11" s="1"/>
  <c r="N203" i="11"/>
  <c r="K203" i="11"/>
  <c r="N202" i="11"/>
  <c r="K202" i="11"/>
  <c r="N201" i="11"/>
  <c r="K201" i="11"/>
  <c r="M201" i="11" s="1"/>
  <c r="N200" i="11"/>
  <c r="K200" i="11"/>
  <c r="L200" i="11" s="1"/>
  <c r="N199" i="11"/>
  <c r="K199" i="11"/>
  <c r="N198" i="11"/>
  <c r="K198" i="11"/>
  <c r="N197" i="11"/>
  <c r="K197" i="11"/>
  <c r="N196" i="11"/>
  <c r="K196" i="11"/>
  <c r="N195" i="11"/>
  <c r="K195" i="11"/>
  <c r="N194" i="11"/>
  <c r="K194" i="11"/>
  <c r="N193" i="11"/>
  <c r="K193" i="11"/>
  <c r="N192" i="11"/>
  <c r="K192" i="11"/>
  <c r="M192" i="11" s="1"/>
  <c r="N191" i="11"/>
  <c r="K191" i="11"/>
  <c r="N190" i="11"/>
  <c r="K190" i="11"/>
  <c r="M190" i="11" s="1"/>
  <c r="N189" i="11"/>
  <c r="K189" i="11"/>
  <c r="N188" i="11"/>
  <c r="K188" i="11"/>
  <c r="N187" i="11"/>
  <c r="K187" i="11"/>
  <c r="N186" i="11"/>
  <c r="K186" i="11"/>
  <c r="M186" i="11" s="1"/>
  <c r="N185" i="11"/>
  <c r="K185" i="11"/>
  <c r="N184" i="11"/>
  <c r="K184" i="11"/>
  <c r="M184" i="11" s="1"/>
  <c r="N183" i="11"/>
  <c r="K183" i="11"/>
  <c r="N182" i="11"/>
  <c r="K182" i="11"/>
  <c r="N181" i="11"/>
  <c r="K181" i="11"/>
  <c r="N180" i="11"/>
  <c r="K180" i="11"/>
  <c r="N179" i="11"/>
  <c r="K179" i="11"/>
  <c r="N178" i="11"/>
  <c r="K178" i="11"/>
  <c r="M178" i="11" s="1"/>
  <c r="N177" i="11"/>
  <c r="K177" i="11"/>
  <c r="N176" i="11"/>
  <c r="K176" i="11"/>
  <c r="M176" i="11" s="1"/>
  <c r="N175" i="11"/>
  <c r="K175" i="11"/>
  <c r="N174" i="11"/>
  <c r="K174" i="11"/>
  <c r="M174" i="11" s="1"/>
  <c r="N173" i="11"/>
  <c r="K173" i="11"/>
  <c r="N172" i="11"/>
  <c r="K172" i="11"/>
  <c r="N171" i="11"/>
  <c r="K171" i="11"/>
  <c r="N170" i="11"/>
  <c r="K170" i="11"/>
  <c r="M170" i="11" s="1"/>
  <c r="N169" i="11"/>
  <c r="K169" i="11"/>
  <c r="N168" i="11"/>
  <c r="K168" i="11"/>
  <c r="M168" i="11" s="1"/>
  <c r="N167" i="11"/>
  <c r="K167" i="11"/>
  <c r="N166" i="11"/>
  <c r="K166" i="11"/>
  <c r="M166" i="11" s="1"/>
  <c r="N165" i="11"/>
  <c r="K165" i="11"/>
  <c r="N164" i="11"/>
  <c r="K164" i="11"/>
  <c r="M164" i="11" s="1"/>
  <c r="N163" i="11"/>
  <c r="K163" i="11"/>
  <c r="N162" i="11"/>
  <c r="K162" i="11"/>
  <c r="M162" i="11" s="1"/>
  <c r="N161" i="11"/>
  <c r="K161" i="11"/>
  <c r="M161" i="11" s="1"/>
  <c r="N160" i="11"/>
  <c r="K160" i="11"/>
  <c r="M160" i="11" s="1"/>
  <c r="N159" i="11"/>
  <c r="K159" i="11"/>
  <c r="N158" i="11"/>
  <c r="K158" i="11"/>
  <c r="N157" i="11"/>
  <c r="K157" i="11"/>
  <c r="N156" i="11"/>
  <c r="K156" i="11"/>
  <c r="N155" i="11"/>
  <c r="K155" i="11"/>
  <c r="N154" i="11"/>
  <c r="K154" i="11"/>
  <c r="M154" i="11" s="1"/>
  <c r="N153" i="11"/>
  <c r="K153" i="11"/>
  <c r="N152" i="11"/>
  <c r="K152" i="11"/>
  <c r="M152" i="11" s="1"/>
  <c r="N151" i="11"/>
  <c r="K151" i="11"/>
  <c r="N150" i="11"/>
  <c r="K150" i="11"/>
  <c r="M150" i="11" s="1"/>
  <c r="N149" i="11"/>
  <c r="K149" i="11"/>
  <c r="L149" i="11" s="1"/>
  <c r="N148" i="11"/>
  <c r="K148" i="11"/>
  <c r="N147" i="11"/>
  <c r="K147" i="11"/>
  <c r="N146" i="11"/>
  <c r="K146" i="11"/>
  <c r="N145" i="11"/>
  <c r="K145" i="11"/>
  <c r="N144" i="11"/>
  <c r="K144" i="11"/>
  <c r="N143" i="11"/>
  <c r="K143" i="11"/>
  <c r="N142" i="11"/>
  <c r="K142" i="11"/>
  <c r="N141" i="11"/>
  <c r="K141" i="11"/>
  <c r="L141" i="11" s="1"/>
  <c r="N140" i="11"/>
  <c r="K140" i="11"/>
  <c r="L140" i="11" s="1"/>
  <c r="N139" i="11"/>
  <c r="K139" i="11"/>
  <c r="N138" i="11"/>
  <c r="K138" i="11"/>
  <c r="N137" i="11"/>
  <c r="K137" i="11"/>
  <c r="L137" i="11" s="1"/>
  <c r="N136" i="11"/>
  <c r="K136" i="11"/>
  <c r="L136" i="11" s="1"/>
  <c r="N135" i="11"/>
  <c r="K135" i="11"/>
  <c r="N134" i="11"/>
  <c r="K134" i="11"/>
  <c r="M134" i="11" s="1"/>
  <c r="N133" i="11"/>
  <c r="K133" i="11"/>
  <c r="N132" i="11"/>
  <c r="K132" i="11"/>
  <c r="N131" i="11"/>
  <c r="K131" i="11"/>
  <c r="N130" i="11"/>
  <c r="K130" i="11"/>
  <c r="N129" i="11"/>
  <c r="K129" i="11"/>
  <c r="L129" i="11" s="1"/>
  <c r="N128" i="11"/>
  <c r="K128" i="11"/>
  <c r="N127" i="11"/>
  <c r="K127" i="11"/>
  <c r="N126" i="11"/>
  <c r="K126" i="11"/>
  <c r="M126" i="11" s="1"/>
  <c r="N125" i="11"/>
  <c r="K125" i="11"/>
  <c r="M125" i="11" s="1"/>
  <c r="N124" i="11"/>
  <c r="K124" i="11"/>
  <c r="L124" i="11" s="1"/>
  <c r="N123" i="11"/>
  <c r="K123" i="11"/>
  <c r="N122" i="11"/>
  <c r="K122" i="11"/>
  <c r="N121" i="11"/>
  <c r="K121" i="11"/>
  <c r="M121" i="11" s="1"/>
  <c r="N120" i="11"/>
  <c r="K120" i="11"/>
  <c r="M120" i="11" s="1"/>
  <c r="N119" i="11"/>
  <c r="K119" i="11"/>
  <c r="N118" i="11"/>
  <c r="K118" i="11"/>
  <c r="M118" i="11" s="1"/>
  <c r="N117" i="11"/>
  <c r="K117" i="11"/>
  <c r="N116" i="11"/>
  <c r="K116" i="11"/>
  <c r="M116" i="11" s="1"/>
  <c r="N115" i="11"/>
  <c r="K115" i="11"/>
  <c r="N114" i="11"/>
  <c r="K114" i="11"/>
  <c r="M114" i="11" s="1"/>
  <c r="N113" i="11"/>
  <c r="K113" i="11"/>
  <c r="M113" i="11" s="1"/>
  <c r="N112" i="11"/>
  <c r="K112" i="11"/>
  <c r="N111" i="11"/>
  <c r="K111" i="11"/>
  <c r="N110" i="11"/>
  <c r="K110" i="11"/>
  <c r="M110" i="11" s="1"/>
  <c r="N109" i="11"/>
  <c r="K109" i="11"/>
  <c r="N108" i="11"/>
  <c r="K108" i="11"/>
  <c r="L108" i="11" s="1"/>
  <c r="N107" i="11"/>
  <c r="K107" i="11"/>
  <c r="N106" i="11"/>
  <c r="K106" i="11"/>
  <c r="M106" i="11" s="1"/>
  <c r="N105" i="11"/>
  <c r="K105" i="11"/>
  <c r="M105" i="11" s="1"/>
  <c r="N104" i="11"/>
  <c r="K104" i="11"/>
  <c r="N103" i="11"/>
  <c r="K103" i="11"/>
  <c r="N102" i="11"/>
  <c r="K102" i="11"/>
  <c r="M102" i="11" s="1"/>
  <c r="N101" i="11"/>
  <c r="K101" i="11"/>
  <c r="L101" i="11" s="1"/>
  <c r="N100" i="11"/>
  <c r="K100" i="11"/>
  <c r="L100" i="11" s="1"/>
  <c r="N99" i="11"/>
  <c r="K99" i="11"/>
  <c r="N98" i="11"/>
  <c r="K98" i="11"/>
  <c r="M98" i="11" s="1"/>
  <c r="N97" i="11"/>
  <c r="K97" i="11"/>
  <c r="M97" i="11" s="1"/>
  <c r="N96" i="11"/>
  <c r="K96" i="11"/>
  <c r="N95" i="11"/>
  <c r="K95" i="11"/>
  <c r="N94" i="11"/>
  <c r="K94" i="11"/>
  <c r="N93" i="11"/>
  <c r="K93" i="11"/>
  <c r="M93" i="11" s="1"/>
  <c r="N92" i="11"/>
  <c r="K92" i="11"/>
  <c r="M92" i="11" s="1"/>
  <c r="N91" i="11"/>
  <c r="K91" i="11"/>
  <c r="N90" i="11"/>
  <c r="K90" i="11"/>
  <c r="N89" i="11"/>
  <c r="K89" i="11"/>
  <c r="M89" i="11" s="1"/>
  <c r="N88" i="11"/>
  <c r="K88" i="11"/>
  <c r="M88" i="11" s="1"/>
  <c r="N87" i="11"/>
  <c r="K87" i="11"/>
  <c r="N86" i="11"/>
  <c r="K86" i="11"/>
  <c r="M86" i="11" s="1"/>
  <c r="N85" i="11"/>
  <c r="K85" i="11"/>
  <c r="M85" i="11" s="1"/>
  <c r="N84" i="11"/>
  <c r="K84" i="11"/>
  <c r="M84" i="11" s="1"/>
  <c r="N83" i="11"/>
  <c r="K83" i="11"/>
  <c r="L83" i="11" s="1"/>
  <c r="N82" i="11"/>
  <c r="K82" i="11"/>
  <c r="N81" i="11"/>
  <c r="K81" i="11"/>
  <c r="L81" i="11" s="1"/>
  <c r="N80" i="11"/>
  <c r="K80" i="11"/>
  <c r="M80" i="11" s="1"/>
  <c r="N79" i="11"/>
  <c r="K79" i="11"/>
  <c r="M79" i="11" s="1"/>
  <c r="N78" i="11"/>
  <c r="K78" i="11"/>
  <c r="N77" i="11"/>
  <c r="K77" i="11"/>
  <c r="N76" i="11"/>
  <c r="K76" i="11"/>
  <c r="M76" i="11" s="1"/>
  <c r="N75" i="11"/>
  <c r="K75" i="11"/>
  <c r="L75" i="11" s="1"/>
  <c r="N74" i="11"/>
  <c r="K74" i="11"/>
  <c r="N73" i="11"/>
  <c r="K73" i="11"/>
  <c r="L73" i="11" s="1"/>
  <c r="N72" i="11"/>
  <c r="K72" i="11"/>
  <c r="M72" i="11" s="1"/>
  <c r="N71" i="11"/>
  <c r="K71" i="11"/>
  <c r="M71" i="11" s="1"/>
  <c r="N70" i="11"/>
  <c r="K70" i="11"/>
  <c r="M70" i="11" s="1"/>
  <c r="N69" i="11"/>
  <c r="K69" i="11"/>
  <c r="L69" i="11" s="1"/>
  <c r="N68" i="11"/>
  <c r="K68" i="11"/>
  <c r="M68" i="11" s="1"/>
  <c r="N67" i="11"/>
  <c r="K67" i="11"/>
  <c r="L67" i="11" s="1"/>
  <c r="N66" i="11"/>
  <c r="K66" i="11"/>
  <c r="M66" i="11" s="1"/>
  <c r="N65" i="11"/>
  <c r="K65" i="11"/>
  <c r="L65" i="11" s="1"/>
  <c r="N64" i="11"/>
  <c r="K64" i="11"/>
  <c r="M64" i="11" s="1"/>
  <c r="N63" i="11"/>
  <c r="K63" i="11"/>
  <c r="L63" i="11" s="1"/>
  <c r="N62" i="11"/>
  <c r="K62" i="11"/>
  <c r="N61" i="11"/>
  <c r="K61" i="11"/>
  <c r="L61" i="11" s="1"/>
  <c r="N60" i="11"/>
  <c r="K60" i="11"/>
  <c r="M60" i="11" s="1"/>
  <c r="N59" i="11"/>
  <c r="K59" i="11"/>
  <c r="L59" i="11" s="1"/>
  <c r="N58" i="11"/>
  <c r="K58" i="11"/>
  <c r="M58" i="11" s="1"/>
  <c r="N57" i="11"/>
  <c r="K57" i="11"/>
  <c r="L57" i="11" s="1"/>
  <c r="N56" i="11"/>
  <c r="K56" i="11"/>
  <c r="M56" i="11" s="1"/>
  <c r="N55" i="11"/>
  <c r="K55" i="11"/>
  <c r="L55" i="11" s="1"/>
  <c r="N54" i="11"/>
  <c r="K54" i="11"/>
  <c r="N53" i="11"/>
  <c r="K53" i="11"/>
  <c r="L53" i="11" s="1"/>
  <c r="N52" i="11"/>
  <c r="K52" i="11"/>
  <c r="M52" i="11" s="1"/>
  <c r="N51" i="11"/>
  <c r="K51" i="11"/>
  <c r="L51" i="11" s="1"/>
  <c r="N50" i="11"/>
  <c r="K50" i="11"/>
  <c r="N49" i="11"/>
  <c r="K49" i="11"/>
  <c r="N48" i="11"/>
  <c r="K48" i="11"/>
  <c r="M48" i="11" s="1"/>
  <c r="N47" i="11"/>
  <c r="K47" i="11"/>
  <c r="L47" i="11" s="1"/>
  <c r="N46" i="11"/>
  <c r="K46" i="11"/>
  <c r="L46" i="11" s="1"/>
  <c r="N45" i="11"/>
  <c r="K45" i="11"/>
  <c r="L45" i="11" s="1"/>
  <c r="N44" i="11"/>
  <c r="K44" i="11"/>
  <c r="N43" i="11"/>
  <c r="K43" i="11"/>
  <c r="L43" i="11" s="1"/>
  <c r="N42" i="11"/>
  <c r="K42" i="11"/>
  <c r="M42" i="11" s="1"/>
  <c r="N41" i="11"/>
  <c r="K41" i="11"/>
  <c r="L41" i="11" s="1"/>
  <c r="N40" i="11"/>
  <c r="K40" i="11"/>
  <c r="M40" i="11" s="1"/>
  <c r="N39" i="11"/>
  <c r="K39" i="11"/>
  <c r="N38" i="11"/>
  <c r="K38" i="11"/>
  <c r="N37" i="11"/>
  <c r="K37" i="11"/>
  <c r="L37" i="11" s="1"/>
  <c r="N36" i="11"/>
  <c r="K36" i="11"/>
  <c r="M36" i="11" s="1"/>
  <c r="N35" i="11"/>
  <c r="K35" i="11"/>
  <c r="L35" i="11" s="1"/>
  <c r="N34" i="11"/>
  <c r="K34" i="11"/>
  <c r="M34" i="11" s="1"/>
  <c r="N33" i="11"/>
  <c r="K33" i="11"/>
  <c r="L33" i="11" s="1"/>
  <c r="N32" i="11"/>
  <c r="K32" i="11"/>
  <c r="M32" i="11" s="1"/>
  <c r="N31" i="11"/>
  <c r="K31" i="11"/>
  <c r="M31" i="11" s="1"/>
  <c r="N30" i="11"/>
  <c r="K30" i="11"/>
  <c r="M30" i="11" s="1"/>
  <c r="N29" i="11"/>
  <c r="K29" i="11"/>
  <c r="L29" i="11" s="1"/>
  <c r="N28" i="11"/>
  <c r="K28" i="11"/>
  <c r="N27" i="11"/>
  <c r="K27" i="11"/>
  <c r="L27" i="11" s="1"/>
  <c r="N26" i="11"/>
  <c r="K26" i="11"/>
  <c r="M26" i="11" s="1"/>
  <c r="N25" i="11"/>
  <c r="K25" i="11"/>
  <c r="L25" i="11" s="1"/>
  <c r="N24" i="11"/>
  <c r="K24" i="11"/>
  <c r="M24" i="11" s="1"/>
  <c r="N23" i="11"/>
  <c r="K23" i="11"/>
  <c r="M23" i="11" s="1"/>
  <c r="N22" i="11"/>
  <c r="K22" i="11"/>
  <c r="L22" i="11" s="1"/>
  <c r="N21" i="11"/>
  <c r="K21" i="11"/>
  <c r="N20" i="11"/>
  <c r="K20" i="11"/>
  <c r="M20" i="11" s="1"/>
  <c r="N19" i="11"/>
  <c r="K19" i="11"/>
  <c r="N18" i="11"/>
  <c r="K18" i="11"/>
  <c r="M18" i="11" s="1"/>
  <c r="N17" i="11"/>
  <c r="K17" i="11"/>
  <c r="L17" i="11" s="1"/>
  <c r="N16" i="11"/>
  <c r="K16" i="11"/>
  <c r="M16" i="11" s="1"/>
  <c r="N15" i="11"/>
  <c r="K15" i="11"/>
  <c r="M15" i="11" s="1"/>
  <c r="N14" i="11"/>
  <c r="K14" i="11"/>
  <c r="L14" i="11" s="1"/>
  <c r="N13" i="11"/>
  <c r="K13" i="11"/>
  <c r="L13" i="11" s="1"/>
  <c r="N12" i="11"/>
  <c r="K12" i="11"/>
  <c r="M12" i="11" s="1"/>
  <c r="N11" i="11"/>
  <c r="K11" i="11"/>
  <c r="N10" i="11"/>
  <c r="K10" i="11"/>
  <c r="M10" i="11" s="1"/>
  <c r="N9" i="11"/>
  <c r="K9" i="11"/>
  <c r="L9" i="11" s="1"/>
  <c r="N8" i="11"/>
  <c r="K8" i="11"/>
  <c r="N7" i="11"/>
  <c r="K7" i="11"/>
  <c r="M198" i="11" l="1"/>
  <c r="M202" i="11"/>
  <c r="M194" i="11"/>
  <c r="M104" i="11"/>
  <c r="M156" i="11"/>
  <c r="M185" i="11"/>
  <c r="M189" i="11"/>
  <c r="M193" i="11"/>
  <c r="M177" i="11"/>
  <c r="M122" i="11"/>
  <c r="M318" i="11"/>
  <c r="M410" i="11"/>
  <c r="M130" i="11"/>
  <c r="M142" i="11"/>
  <c r="M418" i="11"/>
  <c r="M28" i="11"/>
  <c r="M96" i="11"/>
  <c r="M188" i="11"/>
  <c r="M196" i="11"/>
  <c r="M230" i="11"/>
  <c r="M370" i="11"/>
  <c r="M374" i="11"/>
  <c r="M157" i="11"/>
  <c r="M181" i="11"/>
  <c r="M209" i="11"/>
  <c r="M241" i="11"/>
  <c r="M417" i="11"/>
  <c r="M274" i="11"/>
  <c r="M382" i="11"/>
  <c r="M117" i="11"/>
  <c r="M153" i="11"/>
  <c r="M169" i="11"/>
  <c r="M197" i="11"/>
  <c r="M421" i="11"/>
  <c r="M173" i="11"/>
  <c r="M138" i="11"/>
  <c r="M246" i="11"/>
  <c r="M306" i="11"/>
  <c r="M334" i="11"/>
  <c r="M386" i="11"/>
  <c r="M398" i="11"/>
  <c r="M38" i="11"/>
  <c r="M146" i="11"/>
  <c r="M278" i="11"/>
  <c r="M112" i="11"/>
  <c r="M82" i="11"/>
  <c r="M54" i="11"/>
  <c r="M94" i="11"/>
  <c r="M158" i="11"/>
  <c r="M290" i="11"/>
  <c r="M440" i="11"/>
  <c r="M7" i="11"/>
  <c r="M373" i="11"/>
  <c r="M238" i="11"/>
  <c r="L285" i="11"/>
  <c r="M100" i="11"/>
  <c r="L377" i="11"/>
  <c r="M248" i="11"/>
  <c r="M368" i="11"/>
  <c r="L428" i="11"/>
  <c r="L321" i="11"/>
  <c r="L427" i="11"/>
  <c r="L18" i="11"/>
  <c r="M292" i="11"/>
  <c r="L420" i="11"/>
  <c r="L77" i="11"/>
  <c r="M77" i="11"/>
  <c r="L157" i="11"/>
  <c r="M424" i="11"/>
  <c r="L424" i="11"/>
  <c r="M140" i="11"/>
  <c r="L148" i="11"/>
  <c r="M148" i="11"/>
  <c r="L209" i="11"/>
  <c r="L34" i="11"/>
  <c r="M74" i="11"/>
  <c r="L74" i="11"/>
  <c r="M129" i="11"/>
  <c r="L133" i="11"/>
  <c r="M133" i="11"/>
  <c r="M182" i="11"/>
  <c r="L182" i="11"/>
  <c r="L365" i="11"/>
  <c r="M416" i="11"/>
  <c r="L416" i="11"/>
  <c r="M432" i="11"/>
  <c r="L432" i="11"/>
  <c r="L336" i="11"/>
  <c r="M336" i="11"/>
  <c r="L128" i="11"/>
  <c r="M128" i="11"/>
  <c r="M165" i="11"/>
  <c r="L165" i="11"/>
  <c r="L264" i="11"/>
  <c r="M264" i="11"/>
  <c r="L397" i="11"/>
  <c r="M397" i="11"/>
  <c r="L325" i="11"/>
  <c r="M325" i="11"/>
  <c r="L417" i="11"/>
  <c r="L435" i="11"/>
  <c r="L169" i="11"/>
  <c r="M253" i="11"/>
  <c r="M293" i="11"/>
  <c r="M324" i="11"/>
  <c r="L333" i="11"/>
  <c r="M369" i="11"/>
  <c r="M380" i="11"/>
  <c r="M409" i="11"/>
  <c r="L421" i="11"/>
  <c r="L429" i="11"/>
  <c r="L268" i="11"/>
  <c r="M268" i="11"/>
  <c r="M61" i="11"/>
  <c r="L164" i="11"/>
  <c r="L225" i="11"/>
  <c r="M225" i="11"/>
  <c r="L280" i="11"/>
  <c r="L348" i="11"/>
  <c r="M348" i="11"/>
  <c r="L401" i="11"/>
  <c r="M401" i="11"/>
  <c r="L58" i="11"/>
  <c r="M141" i="11"/>
  <c r="L152" i="11"/>
  <c r="L153" i="11"/>
  <c r="M252" i="11"/>
  <c r="M277" i="11"/>
  <c r="L277" i="11"/>
  <c r="L49" i="11"/>
  <c r="M49" i="11"/>
  <c r="L160" i="11"/>
  <c r="L166" i="11"/>
  <c r="L177" i="11"/>
  <c r="M214" i="11"/>
  <c r="L214" i="11"/>
  <c r="L220" i="11"/>
  <c r="M220" i="11"/>
  <c r="L244" i="11"/>
  <c r="M244" i="11"/>
  <c r="L408" i="11"/>
  <c r="M408" i="11"/>
  <c r="L144" i="11"/>
  <c r="M144" i="11"/>
  <c r="L320" i="11"/>
  <c r="M320" i="11"/>
  <c r="M443" i="11"/>
  <c r="L443" i="11"/>
  <c r="L21" i="11"/>
  <c r="M21" i="11"/>
  <c r="M46" i="11"/>
  <c r="L156" i="11"/>
  <c r="M213" i="11"/>
  <c r="L213" i="11"/>
  <c r="M217" i="11"/>
  <c r="L217" i="11"/>
  <c r="L161" i="11"/>
  <c r="M245" i="11"/>
  <c r="L413" i="11"/>
  <c r="M413" i="11"/>
  <c r="M431" i="11"/>
  <c r="L431" i="11"/>
  <c r="L205" i="11"/>
  <c r="M212" i="11"/>
  <c r="M216" i="11"/>
  <c r="M224" i="11"/>
  <c r="L237" i="11"/>
  <c r="M256" i="11"/>
  <c r="M265" i="11"/>
  <c r="L272" i="11"/>
  <c r="L286" i="11"/>
  <c r="M296" i="11"/>
  <c r="M309" i="11"/>
  <c r="L345" i="11"/>
  <c r="M400" i="11"/>
  <c r="M405" i="11"/>
  <c r="L440" i="11"/>
  <c r="L78" i="11"/>
  <c r="M78" i="11"/>
  <c r="L221" i="11"/>
  <c r="M221" i="11"/>
  <c r="L249" i="11"/>
  <c r="M249" i="11"/>
  <c r="M317" i="11"/>
  <c r="L317" i="11"/>
  <c r="L132" i="11"/>
  <c r="M132" i="11"/>
  <c r="L241" i="11"/>
  <c r="L261" i="11"/>
  <c r="L308" i="11"/>
  <c r="M308" i="11"/>
  <c r="M349" i="11"/>
  <c r="L349" i="11"/>
  <c r="M364" i="11"/>
  <c r="M22" i="11"/>
  <c r="L50" i="11"/>
  <c r="M50" i="11"/>
  <c r="L110" i="11"/>
  <c r="M149" i="11"/>
  <c r="L168" i="11"/>
  <c r="L173" i="11"/>
  <c r="M180" i="11"/>
  <c r="L180" i="11"/>
  <c r="L238" i="11"/>
  <c r="L240" i="11"/>
  <c r="M240" i="11"/>
  <c r="L260" i="11"/>
  <c r="L273" i="11"/>
  <c r="L281" i="11"/>
  <c r="L289" i="11"/>
  <c r="L297" i="11"/>
  <c r="M297" i="11"/>
  <c r="M353" i="11"/>
  <c r="M361" i="11"/>
  <c r="L361" i="11"/>
  <c r="M385" i="11"/>
  <c r="M393" i="11"/>
  <c r="L393" i="11"/>
  <c r="L439" i="11"/>
  <c r="M444" i="11"/>
  <c r="L444" i="11"/>
  <c r="L145" i="11"/>
  <c r="M145" i="11"/>
  <c r="L269" i="11"/>
  <c r="M269" i="11"/>
  <c r="L412" i="11"/>
  <c r="M412" i="11"/>
  <c r="L62" i="11"/>
  <c r="M62" i="11"/>
  <c r="L125" i="11"/>
  <c r="L176" i="11"/>
  <c r="L181" i="11"/>
  <c r="M206" i="11"/>
  <c r="L206" i="11"/>
  <c r="L276" i="11"/>
  <c r="L284" i="11"/>
  <c r="M381" i="11"/>
  <c r="L381" i="11"/>
  <c r="M396" i="11"/>
  <c r="L404" i="11"/>
  <c r="M404" i="11"/>
  <c r="M461" i="11"/>
  <c r="L461" i="11"/>
  <c r="M8" i="11"/>
  <c r="M109" i="11"/>
  <c r="L109" i="11"/>
  <c r="M172" i="11"/>
  <c r="L172" i="11"/>
  <c r="L257" i="11"/>
  <c r="M257" i="11"/>
  <c r="M288" i="11"/>
  <c r="L288" i="11"/>
  <c r="M337" i="11"/>
  <c r="L337" i="11"/>
  <c r="L352" i="11"/>
  <c r="M352" i="11"/>
  <c r="L384" i="11"/>
  <c r="M384" i="11"/>
  <c r="M436" i="11"/>
  <c r="L436" i="11"/>
  <c r="M57" i="11"/>
  <c r="M17" i="11"/>
  <c r="L30" i="11"/>
  <c r="L42" i="11"/>
  <c r="M45" i="11"/>
  <c r="L70" i="11"/>
  <c r="M73" i="11"/>
  <c r="L10" i="11"/>
  <c r="M13" i="11"/>
  <c r="M14" i="11"/>
  <c r="L26" i="11"/>
  <c r="M29" i="11"/>
  <c r="M41" i="11"/>
  <c r="L66" i="11"/>
  <c r="L82" i="11"/>
  <c r="L85" i="11"/>
  <c r="L88" i="11"/>
  <c r="L89" i="11"/>
  <c r="L92" i="11"/>
  <c r="L93" i="11"/>
  <c r="L96" i="11"/>
  <c r="L97" i="11"/>
  <c r="L98" i="11"/>
  <c r="L104" i="11"/>
  <c r="L105" i="11"/>
  <c r="M108" i="11"/>
  <c r="L112" i="11"/>
  <c r="L113" i="11"/>
  <c r="L116" i="11"/>
  <c r="L117" i="11"/>
  <c r="L120" i="11"/>
  <c r="L121" i="11"/>
  <c r="M124" i="11"/>
  <c r="L184" i="11"/>
  <c r="L185" i="11"/>
  <c r="L188" i="11"/>
  <c r="L189" i="11"/>
  <c r="L192" i="11"/>
  <c r="L193" i="11"/>
  <c r="L196" i="11"/>
  <c r="L197" i="11"/>
  <c r="L198" i="11"/>
  <c r="L201" i="11"/>
  <c r="M204" i="11"/>
  <c r="M208" i="11"/>
  <c r="L229" i="11"/>
  <c r="L230" i="11"/>
  <c r="L233" i="11"/>
  <c r="L301" i="11"/>
  <c r="M304" i="11"/>
  <c r="L313" i="11"/>
  <c r="M316" i="11"/>
  <c r="L329" i="11"/>
  <c r="M332" i="11"/>
  <c r="L341" i="11"/>
  <c r="M344" i="11"/>
  <c r="L357" i="11"/>
  <c r="M360" i="11"/>
  <c r="L373" i="11"/>
  <c r="M376" i="11"/>
  <c r="L389" i="11"/>
  <c r="M392" i="11"/>
  <c r="L447" i="11"/>
  <c r="L448" i="11"/>
  <c r="L451" i="11"/>
  <c r="L452" i="11"/>
  <c r="L455" i="11"/>
  <c r="L456" i="11"/>
  <c r="L459" i="11"/>
  <c r="L463" i="11"/>
  <c r="L464" i="11"/>
  <c r="L467" i="11"/>
  <c r="L468" i="11"/>
  <c r="L471" i="11"/>
  <c r="L472" i="11"/>
  <c r="L7" i="11"/>
  <c r="M33" i="11"/>
  <c r="L54" i="11"/>
  <c r="L38" i="11"/>
  <c r="M69" i="11"/>
  <c r="M25" i="11"/>
  <c r="M65" i="11"/>
  <c r="M81" i="11"/>
  <c r="M136" i="11"/>
  <c r="L150" i="11"/>
  <c r="M200" i="11"/>
  <c r="L222" i="11"/>
  <c r="M228" i="11"/>
  <c r="M232" i="11"/>
  <c r="L246" i="11"/>
  <c r="L258" i="11"/>
  <c r="L270" i="11"/>
  <c r="M300" i="11"/>
  <c r="M312" i="11"/>
  <c r="M328" i="11"/>
  <c r="M356" i="11"/>
  <c r="M372" i="11"/>
  <c r="M388" i="11"/>
  <c r="L414" i="11"/>
  <c r="M53" i="11"/>
  <c r="M39" i="11"/>
  <c r="M44" i="11"/>
  <c r="M340" i="11"/>
  <c r="M9" i="11"/>
  <c r="M19" i="11"/>
  <c r="O15" i="11"/>
  <c r="Q15" i="11" s="1"/>
  <c r="R15" i="11" s="1"/>
  <c r="O59" i="11"/>
  <c r="Q59" i="11" s="1"/>
  <c r="R59" i="11" s="1"/>
  <c r="O190" i="11"/>
  <c r="Q190" i="11" s="1"/>
  <c r="R190" i="11" s="1"/>
  <c r="O234" i="11"/>
  <c r="Q234" i="11" s="1"/>
  <c r="R234" i="11" s="1"/>
  <c r="O83" i="11"/>
  <c r="P83" i="11" s="1"/>
  <c r="O218" i="11"/>
  <c r="Q218" i="11" s="1"/>
  <c r="R218" i="11" s="1"/>
  <c r="O255" i="11"/>
  <c r="P255" i="11" s="1"/>
  <c r="O31" i="11"/>
  <c r="Q31" i="11" s="1"/>
  <c r="R31" i="11" s="1"/>
  <c r="O51" i="11"/>
  <c r="P51" i="11" s="1"/>
  <c r="O75" i="11"/>
  <c r="P75" i="11" s="1"/>
  <c r="O106" i="11"/>
  <c r="Q106" i="11" s="1"/>
  <c r="R106" i="11" s="1"/>
  <c r="O147" i="11"/>
  <c r="Q147" i="11" s="1"/>
  <c r="O202" i="11"/>
  <c r="Q202" i="11" s="1"/>
  <c r="R202" i="11" s="1"/>
  <c r="O250" i="11"/>
  <c r="Q250" i="11" s="1"/>
  <c r="R250" i="11" s="1"/>
  <c r="O335" i="11"/>
  <c r="P335" i="11" s="1"/>
  <c r="O375" i="11"/>
  <c r="P375" i="11" s="1"/>
  <c r="O411" i="11"/>
  <c r="Q411" i="11" s="1"/>
  <c r="O422" i="11"/>
  <c r="Q422" i="11" s="1"/>
  <c r="R422" i="11" s="1"/>
  <c r="O469" i="11"/>
  <c r="Q469" i="11" s="1"/>
  <c r="R469" i="11" s="1"/>
  <c r="O343" i="11"/>
  <c r="Q343" i="11" s="1"/>
  <c r="O399" i="11"/>
  <c r="P399" i="11" s="1"/>
  <c r="O426" i="11"/>
  <c r="P426" i="11" s="1"/>
  <c r="O23" i="11"/>
  <c r="Q23" i="11" s="1"/>
  <c r="R23" i="11" s="1"/>
  <c r="O43" i="11"/>
  <c r="P43" i="11" s="1"/>
  <c r="O67" i="11"/>
  <c r="Q67" i="11" s="1"/>
  <c r="S67" i="11" s="1"/>
  <c r="O195" i="11"/>
  <c r="Q195" i="11" s="1"/>
  <c r="O295" i="11"/>
  <c r="Q295" i="11" s="1"/>
  <c r="O327" i="11"/>
  <c r="Q327" i="11" s="1"/>
  <c r="O367" i="11"/>
  <c r="P367" i="11" s="1"/>
  <c r="O406" i="11"/>
  <c r="Q406" i="11" s="1"/>
  <c r="R406" i="11" s="1"/>
  <c r="V470" i="11"/>
  <c r="V463" i="11"/>
  <c r="W463" i="11" s="1"/>
  <c r="V447" i="11"/>
  <c r="X447" i="11" s="1"/>
  <c r="V434" i="11"/>
  <c r="V423" i="11"/>
  <c r="X423" i="11" s="1"/>
  <c r="V416" i="11"/>
  <c r="W416" i="11" s="1"/>
  <c r="V392" i="11"/>
  <c r="W392" i="11" s="1"/>
  <c r="V384" i="11"/>
  <c r="W384" i="11" s="1"/>
  <c r="V376" i="11"/>
  <c r="X376" i="11" s="1"/>
  <c r="V371" i="11"/>
  <c r="X371" i="11" s="1"/>
  <c r="V320" i="11"/>
  <c r="X320" i="11" s="1"/>
  <c r="V312" i="11"/>
  <c r="X312" i="11" s="1"/>
  <c r="V288" i="11"/>
  <c r="X288" i="11" s="1"/>
  <c r="V275" i="11"/>
  <c r="V248" i="11"/>
  <c r="X248" i="11" s="1"/>
  <c r="V243" i="11"/>
  <c r="V235" i="11"/>
  <c r="V200" i="11"/>
  <c r="V188" i="11"/>
  <c r="W188" i="11" s="1"/>
  <c r="V175" i="11"/>
  <c r="X175" i="11" s="1"/>
  <c r="V152" i="11"/>
  <c r="X152" i="11" s="1"/>
  <c r="V115" i="11"/>
  <c r="V104" i="11"/>
  <c r="V88" i="11"/>
  <c r="W88" i="11" s="1"/>
  <c r="V77" i="11"/>
  <c r="V76" i="11"/>
  <c r="W76" i="11" s="1"/>
  <c r="V57" i="11"/>
  <c r="V56" i="11"/>
  <c r="W56" i="11" s="1"/>
  <c r="V52" i="11"/>
  <c r="W52" i="11" s="1"/>
  <c r="V29" i="11"/>
  <c r="V28" i="11"/>
  <c r="W28" i="11" s="1"/>
  <c r="V17" i="11"/>
  <c r="V16" i="11"/>
  <c r="V454" i="11"/>
  <c r="X454" i="11" s="1"/>
  <c r="V431" i="11"/>
  <c r="X431" i="11" s="1"/>
  <c r="V404" i="11"/>
  <c r="X404" i="11" s="1"/>
  <c r="V368" i="11"/>
  <c r="W368" i="11" s="1"/>
  <c r="V363" i="11"/>
  <c r="X363" i="11" s="1"/>
  <c r="V355" i="11"/>
  <c r="X355" i="11" s="1"/>
  <c r="V347" i="11"/>
  <c r="V339" i="11"/>
  <c r="V272" i="11"/>
  <c r="V240" i="11"/>
  <c r="V466" i="11"/>
  <c r="V438" i="11"/>
  <c r="V400" i="11"/>
  <c r="X400" i="11" s="1"/>
  <c r="V395" i="11"/>
  <c r="X395" i="11" s="1"/>
  <c r="V352" i="11"/>
  <c r="V299" i="11"/>
  <c r="X299" i="11" s="1"/>
  <c r="V276" i="11"/>
  <c r="W276" i="11" s="1"/>
  <c r="V216" i="11"/>
  <c r="V211" i="11"/>
  <c r="V191" i="11"/>
  <c r="X191" i="11" s="1"/>
  <c r="V135" i="11"/>
  <c r="V127" i="11"/>
  <c r="V107" i="11"/>
  <c r="V91" i="11"/>
  <c r="V73" i="11"/>
  <c r="V72" i="11"/>
  <c r="V61" i="11"/>
  <c r="V60" i="11"/>
  <c r="W60" i="11" s="1"/>
  <c r="V41" i="11"/>
  <c r="V40" i="11"/>
  <c r="W40" i="11" s="1"/>
  <c r="V36" i="11"/>
  <c r="V21" i="11"/>
  <c r="V20" i="11"/>
  <c r="V451" i="11"/>
  <c r="X451" i="11" s="1"/>
  <c r="V435" i="11"/>
  <c r="V420" i="11"/>
  <c r="W420" i="11" s="1"/>
  <c r="V407" i="11"/>
  <c r="X407" i="11" s="1"/>
  <c r="V360" i="11"/>
  <c r="X360" i="11" s="1"/>
  <c r="V307" i="11"/>
  <c r="X307" i="11" s="1"/>
  <c r="V304" i="11"/>
  <c r="X304" i="11" s="1"/>
  <c r="V296" i="11"/>
  <c r="W296" i="11" s="1"/>
  <c r="V291" i="11"/>
  <c r="X291" i="11" s="1"/>
  <c r="V263" i="11"/>
  <c r="X263" i="11" s="1"/>
  <c r="V251" i="11"/>
  <c r="X251" i="11" s="1"/>
  <c r="V232" i="11"/>
  <c r="W232" i="11" s="1"/>
  <c r="V227" i="11"/>
  <c r="V208" i="11"/>
  <c r="W208" i="11" s="1"/>
  <c r="V203" i="11"/>
  <c r="V172" i="11"/>
  <c r="W172" i="11" s="1"/>
  <c r="V159" i="11"/>
  <c r="V143" i="11"/>
  <c r="V132" i="11"/>
  <c r="W132" i="11" s="1"/>
  <c r="V124" i="11"/>
  <c r="W124" i="11" s="1"/>
  <c r="V119" i="11"/>
  <c r="V87" i="11"/>
  <c r="V69" i="11"/>
  <c r="V68" i="11"/>
  <c r="V53" i="11"/>
  <c r="V49" i="11"/>
  <c r="V48" i="11"/>
  <c r="V37" i="11"/>
  <c r="V33" i="11"/>
  <c r="V32" i="11"/>
  <c r="V13" i="11"/>
  <c r="V12" i="11"/>
  <c r="V450" i="11"/>
  <c r="X450" i="11" s="1"/>
  <c r="V419" i="11"/>
  <c r="X419" i="11" s="1"/>
  <c r="V379" i="11"/>
  <c r="X379" i="11" s="1"/>
  <c r="V336" i="11"/>
  <c r="W336" i="11" s="1"/>
  <c r="V331" i="11"/>
  <c r="X331" i="11" s="1"/>
  <c r="V315" i="11"/>
  <c r="X315" i="11" s="1"/>
  <c r="V260" i="11"/>
  <c r="W260" i="11" s="1"/>
  <c r="V224" i="11"/>
  <c r="W224" i="11" s="1"/>
  <c r="V219" i="11"/>
  <c r="V187" i="11"/>
  <c r="X187" i="11" s="1"/>
  <c r="V171" i="11"/>
  <c r="X171" i="11" s="1"/>
  <c r="V156" i="11"/>
  <c r="V140" i="11"/>
  <c r="W140" i="11" s="1"/>
  <c r="V116" i="11"/>
  <c r="W116" i="11" s="1"/>
  <c r="V103" i="11"/>
  <c r="V100" i="11"/>
  <c r="W100" i="11" s="1"/>
  <c r="V45" i="11"/>
  <c r="V44" i="11"/>
  <c r="W44" i="11" s="1"/>
  <c r="V25" i="11"/>
  <c r="V24" i="11"/>
  <c r="W24" i="11" s="1"/>
  <c r="V9" i="11"/>
  <c r="X9" i="11" s="1"/>
  <c r="V8" i="11"/>
  <c r="X8" i="11" s="1"/>
  <c r="V467" i="11"/>
  <c r="W467" i="11" s="1"/>
  <c r="V403" i="11"/>
  <c r="X403" i="11" s="1"/>
  <c r="V387" i="11"/>
  <c r="X387" i="11" s="1"/>
  <c r="V344" i="11"/>
  <c r="V328" i="11"/>
  <c r="X328" i="11" s="1"/>
  <c r="V323" i="11"/>
  <c r="X323" i="11" s="1"/>
  <c r="V279" i="11"/>
  <c r="V184" i="11"/>
  <c r="V168" i="11"/>
  <c r="X168" i="11" s="1"/>
  <c r="V155" i="11"/>
  <c r="V112" i="11"/>
  <c r="V81" i="11"/>
  <c r="V80" i="11"/>
  <c r="V65" i="11"/>
  <c r="V64" i="11"/>
  <c r="O11" i="11"/>
  <c r="Q11" i="11" s="1"/>
  <c r="S11" i="11" s="1"/>
  <c r="O19" i="11"/>
  <c r="Q19" i="11" s="1"/>
  <c r="R19" i="11" s="1"/>
  <c r="O27" i="11"/>
  <c r="Q27" i="11" s="1"/>
  <c r="S27" i="11" s="1"/>
  <c r="O35" i="11"/>
  <c r="Q35" i="11" s="1"/>
  <c r="R35" i="11" s="1"/>
  <c r="O55" i="11"/>
  <c r="P55" i="11" s="1"/>
  <c r="O63" i="11"/>
  <c r="P63" i="11" s="1"/>
  <c r="O71" i="11"/>
  <c r="Q71" i="11" s="1"/>
  <c r="R71" i="11" s="1"/>
  <c r="O79" i="11"/>
  <c r="P79" i="11" s="1"/>
  <c r="O118" i="11"/>
  <c r="Q118" i="11" s="1"/>
  <c r="R118" i="11" s="1"/>
  <c r="O123" i="11"/>
  <c r="P123" i="11" s="1"/>
  <c r="O174" i="11"/>
  <c r="Q174" i="11" s="1"/>
  <c r="R174" i="11" s="1"/>
  <c r="O179" i="11"/>
  <c r="P179" i="11" s="1"/>
  <c r="O242" i="11"/>
  <c r="Q242" i="11" s="1"/>
  <c r="R242" i="11" s="1"/>
  <c r="O278" i="11"/>
  <c r="Q278" i="11" s="1"/>
  <c r="R278" i="11" s="1"/>
  <c r="O283" i="11"/>
  <c r="Q283" i="11" s="1"/>
  <c r="O303" i="11"/>
  <c r="Q303" i="11" s="1"/>
  <c r="O311" i="11"/>
  <c r="Q311" i="11" s="1"/>
  <c r="O351" i="11"/>
  <c r="Q351" i="11" s="1"/>
  <c r="O383" i="11"/>
  <c r="P383" i="11" s="1"/>
  <c r="O453" i="11"/>
  <c r="Q453" i="11" s="1"/>
  <c r="R453" i="11" s="1"/>
  <c r="O458" i="11"/>
  <c r="Q458" i="11" s="1"/>
  <c r="O39" i="11"/>
  <c r="Q39" i="11" s="1"/>
  <c r="R39" i="11" s="1"/>
  <c r="O47" i="11"/>
  <c r="P47" i="11" s="1"/>
  <c r="O90" i="11"/>
  <c r="Q90" i="11" s="1"/>
  <c r="R90" i="11" s="1"/>
  <c r="O95" i="11"/>
  <c r="P95" i="11" s="1"/>
  <c r="O131" i="11"/>
  <c r="P131" i="11" s="1"/>
  <c r="O139" i="11"/>
  <c r="Q139" i="11" s="1"/>
  <c r="O158" i="11"/>
  <c r="Q158" i="11" s="1"/>
  <c r="R158" i="11" s="1"/>
  <c r="O163" i="11"/>
  <c r="P163" i="11" s="1"/>
  <c r="O210" i="11"/>
  <c r="Q210" i="11" s="1"/>
  <c r="R210" i="11" s="1"/>
  <c r="O226" i="11"/>
  <c r="Q226" i="11" s="1"/>
  <c r="R226" i="11" s="1"/>
  <c r="O267" i="11"/>
  <c r="Q267" i="11" s="1"/>
  <c r="O319" i="11"/>
  <c r="Q319" i="11" s="1"/>
  <c r="O359" i="11"/>
  <c r="Q359" i="11" s="1"/>
  <c r="O391" i="11"/>
  <c r="P391" i="11" s="1"/>
  <c r="O437" i="11"/>
  <c r="Q437" i="11" s="1"/>
  <c r="R437" i="11" s="1"/>
  <c r="O442" i="11"/>
  <c r="Q442" i="11" s="1"/>
  <c r="M37" i="11"/>
  <c r="M87" i="11"/>
  <c r="L87" i="11"/>
  <c r="M137" i="11"/>
  <c r="M187" i="11"/>
  <c r="L187" i="11"/>
  <c r="M263" i="11"/>
  <c r="L263" i="11"/>
  <c r="M275" i="11"/>
  <c r="L275" i="11"/>
  <c r="M299" i="11"/>
  <c r="L299" i="11"/>
  <c r="M307" i="11"/>
  <c r="L307" i="11"/>
  <c r="M331" i="11"/>
  <c r="L331" i="11"/>
  <c r="M347" i="11"/>
  <c r="L347" i="11"/>
  <c r="M355" i="11"/>
  <c r="L355" i="11"/>
  <c r="M363" i="11"/>
  <c r="L363" i="11"/>
  <c r="M371" i="11"/>
  <c r="L371" i="11"/>
  <c r="M390" i="11"/>
  <c r="M403" i="11"/>
  <c r="L403" i="11"/>
  <c r="M419" i="11"/>
  <c r="L419" i="11"/>
  <c r="M434" i="11"/>
  <c r="L434" i="11"/>
  <c r="O472" i="11"/>
  <c r="O468" i="11"/>
  <c r="O464" i="11"/>
  <c r="O460" i="11"/>
  <c r="O456" i="11"/>
  <c r="O452" i="11"/>
  <c r="O448" i="11"/>
  <c r="O444" i="11"/>
  <c r="O440" i="11"/>
  <c r="O436" i="11"/>
  <c r="O432" i="11"/>
  <c r="O428" i="11"/>
  <c r="O421" i="11"/>
  <c r="O417" i="11"/>
  <c r="O413" i="11"/>
  <c r="O409" i="11"/>
  <c r="O405" i="11"/>
  <c r="O401" i="11"/>
  <c r="O397" i="11"/>
  <c r="O393" i="11"/>
  <c r="O389" i="11"/>
  <c r="O385" i="11"/>
  <c r="O381" i="11"/>
  <c r="O377" i="11"/>
  <c r="O373" i="11"/>
  <c r="O369" i="11"/>
  <c r="O365" i="11"/>
  <c r="O361" i="11"/>
  <c r="O357" i="11"/>
  <c r="O353" i="11"/>
  <c r="O349" i="11"/>
  <c r="O345" i="11"/>
  <c r="O341" i="11"/>
  <c r="O337" i="11"/>
  <c r="O333" i="11"/>
  <c r="O329" i="11"/>
  <c r="O325" i="11"/>
  <c r="O321" i="11"/>
  <c r="O317" i="11"/>
  <c r="O313" i="11"/>
  <c r="O309" i="11"/>
  <c r="O305" i="11"/>
  <c r="O301" i="11"/>
  <c r="O297" i="11"/>
  <c r="O293" i="11"/>
  <c r="O289" i="11"/>
  <c r="O285" i="11"/>
  <c r="O281" i="11"/>
  <c r="O277" i="11"/>
  <c r="O273" i="11"/>
  <c r="O269"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471" i="11"/>
  <c r="O467" i="11"/>
  <c r="O463" i="11"/>
  <c r="O459" i="11"/>
  <c r="O455" i="11"/>
  <c r="O451" i="11"/>
  <c r="O447" i="11"/>
  <c r="O443" i="11"/>
  <c r="O439" i="11"/>
  <c r="O435" i="11"/>
  <c r="O431" i="11"/>
  <c r="O427" i="11"/>
  <c r="O424" i="11"/>
  <c r="O420" i="11"/>
  <c r="O416" i="11"/>
  <c r="O412" i="11"/>
  <c r="O408" i="11"/>
  <c r="O404" i="11"/>
  <c r="O400" i="11"/>
  <c r="O396" i="11"/>
  <c r="O392" i="11"/>
  <c r="O388" i="11"/>
  <c r="O384" i="11"/>
  <c r="O380" i="11"/>
  <c r="O376" i="11"/>
  <c r="O372" i="11"/>
  <c r="O368" i="11"/>
  <c r="O364" i="11"/>
  <c r="O360" i="11"/>
  <c r="O356" i="11"/>
  <c r="O352" i="11"/>
  <c r="O348" i="11"/>
  <c r="O344" i="11"/>
  <c r="O340" i="11"/>
  <c r="O336" i="11"/>
  <c r="O332" i="11"/>
  <c r="O328" i="11"/>
  <c r="O324" i="11"/>
  <c r="O320" i="11"/>
  <c r="O316" i="11"/>
  <c r="O312" i="11"/>
  <c r="O308" i="11"/>
  <c r="O304" i="11"/>
  <c r="O300" i="11"/>
  <c r="O296" i="11"/>
  <c r="O292" i="11"/>
  <c r="O288" i="11"/>
  <c r="O284" i="11"/>
  <c r="O280" i="11"/>
  <c r="O276" i="11"/>
  <c r="O272" i="11"/>
  <c r="O268"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 i="11"/>
  <c r="L11" i="11"/>
  <c r="O12" i="11"/>
  <c r="L15" i="11"/>
  <c r="O28" i="11"/>
  <c r="O32" i="11"/>
  <c r="L39" i="11"/>
  <c r="O40" i="11"/>
  <c r="L71" i="11"/>
  <c r="O72" i="11"/>
  <c r="L79" i="11"/>
  <c r="O80" i="11"/>
  <c r="M90" i="11"/>
  <c r="L94" i="11"/>
  <c r="O102" i="11"/>
  <c r="O107" i="11"/>
  <c r="O114" i="11"/>
  <c r="L122" i="11"/>
  <c r="L130" i="11"/>
  <c r="L138" i="11"/>
  <c r="M151" i="11"/>
  <c r="L151" i="11"/>
  <c r="O154" i="11"/>
  <c r="O170" i="11"/>
  <c r="M183" i="11"/>
  <c r="L183" i="11"/>
  <c r="L194" i="11"/>
  <c r="M199" i="11"/>
  <c r="L199" i="11"/>
  <c r="O203" i="11"/>
  <c r="M215" i="11"/>
  <c r="L215" i="11"/>
  <c r="O219" i="11"/>
  <c r="M223" i="11"/>
  <c r="L223" i="11"/>
  <c r="O227" i="11"/>
  <c r="M231" i="11"/>
  <c r="L231" i="11"/>
  <c r="O235" i="11"/>
  <c r="O243" i="11"/>
  <c r="M247" i="11"/>
  <c r="L247" i="11"/>
  <c r="L254" i="11"/>
  <c r="M259" i="11"/>
  <c r="L259" i="11"/>
  <c r="O262" i="11"/>
  <c r="O274" i="11"/>
  <c r="M287" i="11"/>
  <c r="L287" i="11"/>
  <c r="O290" i="11"/>
  <c r="L294" i="11"/>
  <c r="O298" i="11"/>
  <c r="L302" i="11"/>
  <c r="O306" i="11"/>
  <c r="L310" i="11"/>
  <c r="L318" i="11"/>
  <c r="L326" i="11"/>
  <c r="L334" i="11"/>
  <c r="O338" i="11"/>
  <c r="O346" i="11"/>
  <c r="L350" i="11"/>
  <c r="O354" i="11"/>
  <c r="O370" i="11"/>
  <c r="L374" i="11"/>
  <c r="O386" i="11"/>
  <c r="O402" i="11"/>
  <c r="L410" i="11"/>
  <c r="M415" i="11"/>
  <c r="L415" i="11"/>
  <c r="O418" i="11"/>
  <c r="O423" i="11"/>
  <c r="L425" i="11"/>
  <c r="L441" i="11"/>
  <c r="O454" i="11"/>
  <c r="L457" i="11"/>
  <c r="M462" i="11"/>
  <c r="L462" i="11"/>
  <c r="O465" i="11"/>
  <c r="V469" i="11"/>
  <c r="V465" i="11"/>
  <c r="V461" i="11"/>
  <c r="V457" i="11"/>
  <c r="V453" i="11"/>
  <c r="V449" i="11"/>
  <c r="V445" i="11"/>
  <c r="V441" i="11"/>
  <c r="V437" i="11"/>
  <c r="V433" i="11"/>
  <c r="V429" i="11"/>
  <c r="V425" i="11"/>
  <c r="V422" i="11"/>
  <c r="V418" i="11"/>
  <c r="V414" i="11"/>
  <c r="V410" i="11"/>
  <c r="V406" i="11"/>
  <c r="V402" i="11"/>
  <c r="V398" i="11"/>
  <c r="V394" i="11"/>
  <c r="V390" i="11"/>
  <c r="V386" i="11"/>
  <c r="V382" i="11"/>
  <c r="V378" i="11"/>
  <c r="V374" i="11"/>
  <c r="V370" i="11"/>
  <c r="V366" i="11"/>
  <c r="V362" i="11"/>
  <c r="V358" i="11"/>
  <c r="V354" i="11"/>
  <c r="V350" i="11"/>
  <c r="V346" i="11"/>
  <c r="V342" i="11"/>
  <c r="V338" i="11"/>
  <c r="V334" i="11"/>
  <c r="V330" i="11"/>
  <c r="V326" i="11"/>
  <c r="V322" i="11"/>
  <c r="V318" i="11"/>
  <c r="V314" i="11"/>
  <c r="V310" i="11"/>
  <c r="V306" i="11"/>
  <c r="V302" i="11"/>
  <c r="V298" i="11"/>
  <c r="V294" i="11"/>
  <c r="V290" i="11"/>
  <c r="V286" i="11"/>
  <c r="V282" i="11"/>
  <c r="V278" i="11"/>
  <c r="V274" i="11"/>
  <c r="V270" i="11"/>
  <c r="V266" i="11"/>
  <c r="V262" i="11"/>
  <c r="V258" i="11"/>
  <c r="V254" i="11"/>
  <c r="V250" i="11"/>
  <c r="V246" i="11"/>
  <c r="V242" i="11"/>
  <c r="V238" i="11"/>
  <c r="V234" i="11"/>
  <c r="V230" i="11"/>
  <c r="V226" i="11"/>
  <c r="V222" i="11"/>
  <c r="V218" i="11"/>
  <c r="V214" i="11"/>
  <c r="V210" i="11"/>
  <c r="V206" i="11"/>
  <c r="V202" i="11"/>
  <c r="V198" i="11"/>
  <c r="V194" i="11"/>
  <c r="V190" i="11"/>
  <c r="V186" i="11"/>
  <c r="V182" i="11"/>
  <c r="V178" i="11"/>
  <c r="V174" i="11"/>
  <c r="V170" i="11"/>
  <c r="V166" i="11"/>
  <c r="V162" i="11"/>
  <c r="V158" i="11"/>
  <c r="V154" i="11"/>
  <c r="V150" i="11"/>
  <c r="V146" i="11"/>
  <c r="V142" i="11"/>
  <c r="V138" i="11"/>
  <c r="V134" i="11"/>
  <c r="V130" i="11"/>
  <c r="V126" i="11"/>
  <c r="V122" i="11"/>
  <c r="V118" i="11"/>
  <c r="V114" i="11"/>
  <c r="V110" i="11"/>
  <c r="V106" i="11"/>
  <c r="V102" i="11"/>
  <c r="V98" i="11"/>
  <c r="V94" i="11"/>
  <c r="V90" i="11"/>
  <c r="V86" i="11"/>
  <c r="V472" i="11"/>
  <c r="V468" i="11"/>
  <c r="V464" i="11"/>
  <c r="V460" i="11"/>
  <c r="V456" i="11"/>
  <c r="V452" i="11"/>
  <c r="V448" i="11"/>
  <c r="V444" i="11"/>
  <c r="V440" i="11"/>
  <c r="V436" i="11"/>
  <c r="V432" i="11"/>
  <c r="V428" i="11"/>
  <c r="V421" i="11"/>
  <c r="V417" i="11"/>
  <c r="V413" i="11"/>
  <c r="V409" i="11"/>
  <c r="V405" i="11"/>
  <c r="V401" i="11"/>
  <c r="V397" i="11"/>
  <c r="V393" i="11"/>
  <c r="V389" i="11"/>
  <c r="V385" i="11"/>
  <c r="V381" i="11"/>
  <c r="V377" i="11"/>
  <c r="V373" i="11"/>
  <c r="V369" i="11"/>
  <c r="V365" i="11"/>
  <c r="V361" i="11"/>
  <c r="V357" i="11"/>
  <c r="V353" i="11"/>
  <c r="V349" i="11"/>
  <c r="V345" i="11"/>
  <c r="V341" i="11"/>
  <c r="V337" i="11"/>
  <c r="V333" i="11"/>
  <c r="V329" i="11"/>
  <c r="V325" i="11"/>
  <c r="V321" i="11"/>
  <c r="V317" i="11"/>
  <c r="V313" i="11"/>
  <c r="V309" i="11"/>
  <c r="V305" i="11"/>
  <c r="V301" i="11"/>
  <c r="V297" i="11"/>
  <c r="V293" i="11"/>
  <c r="V289" i="11"/>
  <c r="V285" i="11"/>
  <c r="V281" i="11"/>
  <c r="V277" i="11"/>
  <c r="V273" i="11"/>
  <c r="V269" i="11"/>
  <c r="V265" i="11"/>
  <c r="V261" i="11"/>
  <c r="V257" i="11"/>
  <c r="V253" i="11"/>
  <c r="V249" i="11"/>
  <c r="V245" i="11"/>
  <c r="V241" i="11"/>
  <c r="V237" i="11"/>
  <c r="V233" i="11"/>
  <c r="V229" i="11"/>
  <c r="V225" i="11"/>
  <c r="V221" i="11"/>
  <c r="V217" i="11"/>
  <c r="V213" i="11"/>
  <c r="V209" i="11"/>
  <c r="V205" i="11"/>
  <c r="V201" i="11"/>
  <c r="V197" i="11"/>
  <c r="V193" i="11"/>
  <c r="V189" i="11"/>
  <c r="V185" i="11"/>
  <c r="V181" i="11"/>
  <c r="V177" i="11"/>
  <c r="V173" i="11"/>
  <c r="V169" i="11"/>
  <c r="V165" i="11"/>
  <c r="V161" i="11"/>
  <c r="V157" i="11"/>
  <c r="V153" i="11"/>
  <c r="V149" i="11"/>
  <c r="V145" i="11"/>
  <c r="V141" i="11"/>
  <c r="V137" i="11"/>
  <c r="V133" i="11"/>
  <c r="V129" i="11"/>
  <c r="V125" i="11"/>
  <c r="V121" i="11"/>
  <c r="V117" i="11"/>
  <c r="V113" i="11"/>
  <c r="V109" i="11"/>
  <c r="V105" i="11"/>
  <c r="V101" i="11"/>
  <c r="V97" i="11"/>
  <c r="V93" i="11"/>
  <c r="V89" i="11"/>
  <c r="V85" i="11"/>
  <c r="V7" i="11"/>
  <c r="L8" i="11"/>
  <c r="O9" i="11"/>
  <c r="V10" i="11"/>
  <c r="M11" i="11"/>
  <c r="L12" i="11"/>
  <c r="O13" i="11"/>
  <c r="V14" i="11"/>
  <c r="O17" i="11"/>
  <c r="O25" i="11"/>
  <c r="V26" i="11"/>
  <c r="M27" i="11"/>
  <c r="L28" i="11"/>
  <c r="O29" i="11"/>
  <c r="V34" i="11"/>
  <c r="M35" i="11"/>
  <c r="L40" i="11"/>
  <c r="V42" i="11"/>
  <c r="M43" i="11"/>
  <c r="L44" i="11"/>
  <c r="O45" i="11"/>
  <c r="V46" i="11"/>
  <c r="M47" i="11"/>
  <c r="L48" i="11"/>
  <c r="O49" i="11"/>
  <c r="V50" i="11"/>
  <c r="M51" i="11"/>
  <c r="L52" i="11"/>
  <c r="O53" i="11"/>
  <c r="V54" i="11"/>
  <c r="M55" i="11"/>
  <c r="L56" i="11"/>
  <c r="O57" i="11"/>
  <c r="V58" i="11"/>
  <c r="M59" i="11"/>
  <c r="L60" i="11"/>
  <c r="O61" i="11"/>
  <c r="V62" i="11"/>
  <c r="M63" i="11"/>
  <c r="L64" i="11"/>
  <c r="O65" i="11"/>
  <c r="V66" i="11"/>
  <c r="M67" i="11"/>
  <c r="L68" i="11"/>
  <c r="O69" i="11"/>
  <c r="V70" i="11"/>
  <c r="L72" i="11"/>
  <c r="O73" i="11"/>
  <c r="V74" i="11"/>
  <c r="M75" i="11"/>
  <c r="L76" i="11"/>
  <c r="O77" i="11"/>
  <c r="V78" i="11"/>
  <c r="L80" i="11"/>
  <c r="O81" i="11"/>
  <c r="V82" i="11"/>
  <c r="M83" i="11"/>
  <c r="L84" i="11"/>
  <c r="O87" i="11"/>
  <c r="L90" i="11"/>
  <c r="M95" i="11"/>
  <c r="L95" i="11"/>
  <c r="V96" i="11"/>
  <c r="O98" i="11"/>
  <c r="V99" i="11"/>
  <c r="M101" i="11"/>
  <c r="O103" i="11"/>
  <c r="L106" i="11"/>
  <c r="V108" i="11"/>
  <c r="O110" i="11"/>
  <c r="V111" i="11"/>
  <c r="O115" i="11"/>
  <c r="L118" i="11"/>
  <c r="M123" i="11"/>
  <c r="L123" i="11"/>
  <c r="O127" i="11"/>
  <c r="M131" i="11"/>
  <c r="L131" i="11"/>
  <c r="O135" i="11"/>
  <c r="M139" i="11"/>
  <c r="L139" i="11"/>
  <c r="O143" i="11"/>
  <c r="M147" i="11"/>
  <c r="L147" i="11"/>
  <c r="V148" i="11"/>
  <c r="O150" i="11"/>
  <c r="V151" i="11"/>
  <c r="O155" i="11"/>
  <c r="L158" i="11"/>
  <c r="M163" i="11"/>
  <c r="L163" i="11"/>
  <c r="V164" i="11"/>
  <c r="O166" i="11"/>
  <c r="V167" i="11"/>
  <c r="O171" i="11"/>
  <c r="L174" i="11"/>
  <c r="M179" i="11"/>
  <c r="L179" i="11"/>
  <c r="V180" i="11"/>
  <c r="O182" i="11"/>
  <c r="V183" i="11"/>
  <c r="O187" i="11"/>
  <c r="L190" i="11"/>
  <c r="M195" i="11"/>
  <c r="L195" i="11"/>
  <c r="V196" i="11"/>
  <c r="O198" i="11"/>
  <c r="V199" i="11"/>
  <c r="L202" i="11"/>
  <c r="V204" i="11"/>
  <c r="O206" i="11"/>
  <c r="V207" i="11"/>
  <c r="L210" i="11"/>
  <c r="V212" i="11"/>
  <c r="O214" i="11"/>
  <c r="V215" i="11"/>
  <c r="L218" i="11"/>
  <c r="V220" i="11"/>
  <c r="O222" i="11"/>
  <c r="V223" i="11"/>
  <c r="L226" i="11"/>
  <c r="V228" i="11"/>
  <c r="O230" i="11"/>
  <c r="V231" i="11"/>
  <c r="L234" i="11"/>
  <c r="V236" i="11"/>
  <c r="O238" i="11"/>
  <c r="V239" i="11"/>
  <c r="L242" i="11"/>
  <c r="V244" i="11"/>
  <c r="O246" i="11"/>
  <c r="V247" i="11"/>
  <c r="L250" i="11"/>
  <c r="M255" i="11"/>
  <c r="L255" i="11"/>
  <c r="V256" i="11"/>
  <c r="O258" i="11"/>
  <c r="V259" i="11"/>
  <c r="M262" i="11"/>
  <c r="O263" i="11"/>
  <c r="M267" i="11"/>
  <c r="L267" i="11"/>
  <c r="V268" i="11"/>
  <c r="O270" i="11"/>
  <c r="V271" i="11"/>
  <c r="O275" i="11"/>
  <c r="L278" i="11"/>
  <c r="M283" i="11"/>
  <c r="L283" i="11"/>
  <c r="V284" i="11"/>
  <c r="O286" i="11"/>
  <c r="V287" i="11"/>
  <c r="O291" i="11"/>
  <c r="M295" i="11"/>
  <c r="L295" i="11"/>
  <c r="O299" i="11"/>
  <c r="M303" i="11"/>
  <c r="L303" i="11"/>
  <c r="M305" i="11"/>
  <c r="O307" i="11"/>
  <c r="M311" i="11"/>
  <c r="L311" i="11"/>
  <c r="O315" i="11"/>
  <c r="M319" i="11"/>
  <c r="L319" i="11"/>
  <c r="O323" i="11"/>
  <c r="M327" i="11"/>
  <c r="L327" i="11"/>
  <c r="O331" i="11"/>
  <c r="M335" i="11"/>
  <c r="L335" i="11"/>
  <c r="O339" i="11"/>
  <c r="M343" i="11"/>
  <c r="L343" i="11"/>
  <c r="O347" i="11"/>
  <c r="M351" i="11"/>
  <c r="L351" i="11"/>
  <c r="O355" i="11"/>
  <c r="M359" i="11"/>
  <c r="L359" i="11"/>
  <c r="O363" i="11"/>
  <c r="M367" i="11"/>
  <c r="L367" i="11"/>
  <c r="O371" i="11"/>
  <c r="M375" i="11"/>
  <c r="L375" i="11"/>
  <c r="O379" i="11"/>
  <c r="M383" i="11"/>
  <c r="L383" i="11"/>
  <c r="O387" i="11"/>
  <c r="M391" i="11"/>
  <c r="L391" i="11"/>
  <c r="O395" i="11"/>
  <c r="M399" i="11"/>
  <c r="L399" i="11"/>
  <c r="O403" i="11"/>
  <c r="L406" i="11"/>
  <c r="M411" i="11"/>
  <c r="L411" i="11"/>
  <c r="V412" i="11"/>
  <c r="O414" i="11"/>
  <c r="V415" i="11"/>
  <c r="O419" i="11"/>
  <c r="M426" i="11"/>
  <c r="L426" i="11"/>
  <c r="V427" i="11"/>
  <c r="O429" i="11"/>
  <c r="V430" i="11"/>
  <c r="M433" i="11"/>
  <c r="O434" i="11"/>
  <c r="L437" i="11"/>
  <c r="M442" i="11"/>
  <c r="L442" i="11"/>
  <c r="V443" i="11"/>
  <c r="O445" i="11"/>
  <c r="V446" i="11"/>
  <c r="O450" i="11"/>
  <c r="L453" i="11"/>
  <c r="M458" i="11"/>
  <c r="L458" i="11"/>
  <c r="V459" i="11"/>
  <c r="O461" i="11"/>
  <c r="V462" i="11"/>
  <c r="O466" i="11"/>
  <c r="L469" i="11"/>
  <c r="M103" i="11"/>
  <c r="L103" i="11"/>
  <c r="M115" i="11"/>
  <c r="L115" i="11"/>
  <c r="M127" i="11"/>
  <c r="L127" i="11"/>
  <c r="M135" i="11"/>
  <c r="L135" i="11"/>
  <c r="M143" i="11"/>
  <c r="L143" i="11"/>
  <c r="M155" i="11"/>
  <c r="L155" i="11"/>
  <c r="M171" i="11"/>
  <c r="L171" i="11"/>
  <c r="M282" i="11"/>
  <c r="M291" i="11"/>
  <c r="L291" i="11"/>
  <c r="M315" i="11"/>
  <c r="L315" i="11"/>
  <c r="M323" i="11"/>
  <c r="L323" i="11"/>
  <c r="M339" i="11"/>
  <c r="L339" i="11"/>
  <c r="M379" i="11"/>
  <c r="L379" i="11"/>
  <c r="M387" i="11"/>
  <c r="L387" i="11"/>
  <c r="M395" i="11"/>
  <c r="L395" i="11"/>
  <c r="M450" i="11"/>
  <c r="L450" i="11"/>
  <c r="M466" i="11"/>
  <c r="L466" i="11"/>
  <c r="O16" i="11"/>
  <c r="L19" i="11"/>
  <c r="O20" i="11"/>
  <c r="L23" i="11"/>
  <c r="O24" i="11"/>
  <c r="L31" i="11"/>
  <c r="O36" i="11"/>
  <c r="O44" i="11"/>
  <c r="O48" i="11"/>
  <c r="O52" i="11"/>
  <c r="O56" i="11"/>
  <c r="O60" i="11"/>
  <c r="O64" i="11"/>
  <c r="O68" i="11"/>
  <c r="O76" i="11"/>
  <c r="O84" i="11"/>
  <c r="O86" i="11"/>
  <c r="O91" i="11"/>
  <c r="M99" i="11"/>
  <c r="L99" i="11"/>
  <c r="M111" i="11"/>
  <c r="L111" i="11"/>
  <c r="O119" i="11"/>
  <c r="O126" i="11"/>
  <c r="O134" i="11"/>
  <c r="O142" i="11"/>
  <c r="L146" i="11"/>
  <c r="O159" i="11"/>
  <c r="L162" i="11"/>
  <c r="M167" i="11"/>
  <c r="L167" i="11"/>
  <c r="O175" i="11"/>
  <c r="L178" i="11"/>
  <c r="O186" i="11"/>
  <c r="O191" i="11"/>
  <c r="M207" i="11"/>
  <c r="L207" i="11"/>
  <c r="O211" i="11"/>
  <c r="M236" i="11"/>
  <c r="M239" i="11"/>
  <c r="L239" i="11"/>
  <c r="O251" i="11"/>
  <c r="L266" i="11"/>
  <c r="M271" i="11"/>
  <c r="L271" i="11"/>
  <c r="O279" i="11"/>
  <c r="O314" i="11"/>
  <c r="O322" i="11"/>
  <c r="O330" i="11"/>
  <c r="L342" i="11"/>
  <c r="L358" i="11"/>
  <c r="O362" i="11"/>
  <c r="L366" i="11"/>
  <c r="O378" i="11"/>
  <c r="L382" i="11"/>
  <c r="L390" i="11"/>
  <c r="O394" i="11"/>
  <c r="L398" i="11"/>
  <c r="O407" i="11"/>
  <c r="M422" i="11"/>
  <c r="M430" i="11"/>
  <c r="L430" i="11"/>
  <c r="O433" i="11"/>
  <c r="O438" i="11"/>
  <c r="M446" i="11"/>
  <c r="L446" i="11"/>
  <c r="O449" i="11"/>
  <c r="O470" i="11"/>
  <c r="L16" i="11"/>
  <c r="V18" i="11"/>
  <c r="L20" i="11"/>
  <c r="O21" i="11"/>
  <c r="V22" i="11"/>
  <c r="L24" i="11"/>
  <c r="V30" i="11"/>
  <c r="L32" i="11"/>
  <c r="O33" i="11"/>
  <c r="L36" i="11"/>
  <c r="O37" i="11"/>
  <c r="V38" i="11"/>
  <c r="O41" i="11"/>
  <c r="O7" i="11"/>
  <c r="O10" i="11"/>
  <c r="V11" i="11"/>
  <c r="O14" i="11"/>
  <c r="V15" i="11"/>
  <c r="O18" i="11"/>
  <c r="V19" i="11"/>
  <c r="O22" i="11"/>
  <c r="V23" i="11"/>
  <c r="O26" i="11"/>
  <c r="V27" i="11"/>
  <c r="O30" i="11"/>
  <c r="V31" i="11"/>
  <c r="O34" i="11"/>
  <c r="V35" i="11"/>
  <c r="O38" i="11"/>
  <c r="V39" i="11"/>
  <c r="O42" i="11"/>
  <c r="V43" i="11"/>
  <c r="O46" i="11"/>
  <c r="V47" i="11"/>
  <c r="O50" i="11"/>
  <c r="V51" i="11"/>
  <c r="O54" i="11"/>
  <c r="V55" i="11"/>
  <c r="O58" i="11"/>
  <c r="V59" i="11"/>
  <c r="O62" i="11"/>
  <c r="V63" i="11"/>
  <c r="O66" i="11"/>
  <c r="V67" i="11"/>
  <c r="O70" i="11"/>
  <c r="V71" i="11"/>
  <c r="O74" i="11"/>
  <c r="V75" i="11"/>
  <c r="O78" i="11"/>
  <c r="V79" i="11"/>
  <c r="O82" i="11"/>
  <c r="V83" i="11"/>
  <c r="V84" i="11"/>
  <c r="O85" i="11"/>
  <c r="L86" i="11"/>
  <c r="M91" i="11"/>
  <c r="L91" i="11"/>
  <c r="V92" i="11"/>
  <c r="O94" i="11"/>
  <c r="V95" i="11"/>
  <c r="O99" i="11"/>
  <c r="L102" i="11"/>
  <c r="M107" i="11"/>
  <c r="L107" i="11"/>
  <c r="O111" i="11"/>
  <c r="L114" i="11"/>
  <c r="M119" i="11"/>
  <c r="L119" i="11"/>
  <c r="V120" i="11"/>
  <c r="O122" i="11"/>
  <c r="V123" i="11"/>
  <c r="L126" i="11"/>
  <c r="V128" i="11"/>
  <c r="O130" i="11"/>
  <c r="V131" i="11"/>
  <c r="L134" i="11"/>
  <c r="V136" i="11"/>
  <c r="O138" i="11"/>
  <c r="V139" i="11"/>
  <c r="L142" i="11"/>
  <c r="V144" i="11"/>
  <c r="O146" i="11"/>
  <c r="V147" i="11"/>
  <c r="O151" i="11"/>
  <c r="L154" i="11"/>
  <c r="M159" i="11"/>
  <c r="L159" i="11"/>
  <c r="V160" i="11"/>
  <c r="O162" i="11"/>
  <c r="V163" i="11"/>
  <c r="O167" i="11"/>
  <c r="L170" i="11"/>
  <c r="M175" i="11"/>
  <c r="L175" i="11"/>
  <c r="V176" i="11"/>
  <c r="O178" i="11"/>
  <c r="V179" i="11"/>
  <c r="O183" i="11"/>
  <c r="L186" i="11"/>
  <c r="M191" i="11"/>
  <c r="L191" i="11"/>
  <c r="V192" i="11"/>
  <c r="O194" i="11"/>
  <c r="V195" i="11"/>
  <c r="O199" i="11"/>
  <c r="M203" i="11"/>
  <c r="L203" i="11"/>
  <c r="O207" i="11"/>
  <c r="M211" i="11"/>
  <c r="L211" i="11"/>
  <c r="O215" i="11"/>
  <c r="M219" i="11"/>
  <c r="L219" i="11"/>
  <c r="O223" i="11"/>
  <c r="M227" i="11"/>
  <c r="L227" i="11"/>
  <c r="O231" i="11"/>
  <c r="M235" i="11"/>
  <c r="L235" i="11"/>
  <c r="O239" i="11"/>
  <c r="M243" i="11"/>
  <c r="L243" i="11"/>
  <c r="O247" i="11"/>
  <c r="M251" i="11"/>
  <c r="L251" i="11"/>
  <c r="V252" i="11"/>
  <c r="O254" i="11"/>
  <c r="V255" i="11"/>
  <c r="O259" i="11"/>
  <c r="L262" i="11"/>
  <c r="V264" i="11"/>
  <c r="O266" i="11"/>
  <c r="V267" i="11"/>
  <c r="O271" i="11"/>
  <c r="L274" i="11"/>
  <c r="M279" i="11"/>
  <c r="L279" i="11"/>
  <c r="V280" i="11"/>
  <c r="O282" i="11"/>
  <c r="V283" i="11"/>
  <c r="O287" i="11"/>
  <c r="L290" i="11"/>
  <c r="V292" i="11"/>
  <c r="O294" i="11"/>
  <c r="V295" i="11"/>
  <c r="L298" i="11"/>
  <c r="V300" i="11"/>
  <c r="O302" i="11"/>
  <c r="V303" i="11"/>
  <c r="L306" i="11"/>
  <c r="V308" i="11"/>
  <c r="O310" i="11"/>
  <c r="V311" i="11"/>
  <c r="L314" i="11"/>
  <c r="V316" i="11"/>
  <c r="O318" i="11"/>
  <c r="V319" i="11"/>
  <c r="L322" i="11"/>
  <c r="V324" i="11"/>
  <c r="O326" i="11"/>
  <c r="V327" i="11"/>
  <c r="L330" i="11"/>
  <c r="V332" i="11"/>
  <c r="O334" i="11"/>
  <c r="V335" i="11"/>
  <c r="L338" i="11"/>
  <c r="V340" i="11"/>
  <c r="O342" i="11"/>
  <c r="V343" i="11"/>
  <c r="L346" i="11"/>
  <c r="V348" i="11"/>
  <c r="O350" i="11"/>
  <c r="V351" i="11"/>
  <c r="L354" i="11"/>
  <c r="V356" i="11"/>
  <c r="O358" i="11"/>
  <c r="V359" i="11"/>
  <c r="L362" i="11"/>
  <c r="V364" i="11"/>
  <c r="O366" i="11"/>
  <c r="V367" i="11"/>
  <c r="L370" i="11"/>
  <c r="V372" i="11"/>
  <c r="O374" i="11"/>
  <c r="V375" i="11"/>
  <c r="L378" i="11"/>
  <c r="V380" i="11"/>
  <c r="O382" i="11"/>
  <c r="V383" i="11"/>
  <c r="L386" i="11"/>
  <c r="V388" i="11"/>
  <c r="O390" i="11"/>
  <c r="V391" i="11"/>
  <c r="L394" i="11"/>
  <c r="V396" i="11"/>
  <c r="O398" i="11"/>
  <c r="V399" i="11"/>
  <c r="L402" i="11"/>
  <c r="M407" i="11"/>
  <c r="L407" i="11"/>
  <c r="V408" i="11"/>
  <c r="O410" i="11"/>
  <c r="V411" i="11"/>
  <c r="O415" i="11"/>
  <c r="L418" i="11"/>
  <c r="M423" i="11"/>
  <c r="L423" i="11"/>
  <c r="V424" i="11"/>
  <c r="O425" i="11"/>
  <c r="V426" i="11"/>
  <c r="O430" i="11"/>
  <c r="L433" i="11"/>
  <c r="M438" i="11"/>
  <c r="L438" i="11"/>
  <c r="V439" i="11"/>
  <c r="O441" i="11"/>
  <c r="V442" i="11"/>
  <c r="M445" i="11"/>
  <c r="O446" i="11"/>
  <c r="L449" i="11"/>
  <c r="M454" i="11"/>
  <c r="L454" i="11"/>
  <c r="V455" i="11"/>
  <c r="O457" i="11"/>
  <c r="V458" i="11"/>
  <c r="M460" i="11"/>
  <c r="O462" i="11"/>
  <c r="L465" i="11"/>
  <c r="M470" i="11"/>
  <c r="L470" i="11"/>
  <c r="V471" i="11"/>
  <c r="X339" i="11" l="1"/>
  <c r="X243" i="11"/>
  <c r="X200" i="11"/>
  <c r="X203" i="11"/>
  <c r="X211" i="11"/>
  <c r="X156" i="11"/>
  <c r="X159" i="11"/>
  <c r="X155" i="11"/>
  <c r="X72" i="11"/>
  <c r="X37" i="11"/>
  <c r="X53" i="11"/>
  <c r="X36" i="11"/>
  <c r="X435" i="11"/>
  <c r="X438" i="11"/>
  <c r="X434" i="11"/>
  <c r="X352" i="11"/>
  <c r="X347" i="11"/>
  <c r="X344" i="11"/>
  <c r="X240" i="11"/>
  <c r="X227" i="11"/>
  <c r="X235" i="11"/>
  <c r="X216" i="11"/>
  <c r="X219" i="11"/>
  <c r="X184" i="11"/>
  <c r="X143" i="11"/>
  <c r="X91" i="11"/>
  <c r="X73" i="11"/>
  <c r="X64" i="11"/>
  <c r="X61" i="11"/>
  <c r="X57" i="11"/>
  <c r="X65" i="11"/>
  <c r="X68" i="11"/>
  <c r="X69" i="11"/>
  <c r="X49" i="11"/>
  <c r="X45" i="11"/>
  <c r="X48" i="11"/>
  <c r="X41" i="11"/>
  <c r="X80" i="11"/>
  <c r="X77" i="11"/>
  <c r="X81" i="11"/>
  <c r="X87" i="11"/>
  <c r="X470" i="11"/>
  <c r="X466" i="11"/>
  <c r="X32" i="11"/>
  <c r="X21" i="11"/>
  <c r="X25" i="11"/>
  <c r="X33" i="11"/>
  <c r="X29" i="11"/>
  <c r="X20" i="11"/>
  <c r="P15" i="11"/>
  <c r="Q335" i="11"/>
  <c r="R335" i="11" s="1"/>
  <c r="S106" i="11"/>
  <c r="X17" i="11"/>
  <c r="X279" i="11"/>
  <c r="X272" i="11"/>
  <c r="X275" i="11"/>
  <c r="X119" i="11"/>
  <c r="X107" i="11"/>
  <c r="X104" i="11"/>
  <c r="X115" i="11"/>
  <c r="X112" i="11"/>
  <c r="X103" i="11"/>
  <c r="X127" i="11"/>
  <c r="X135" i="11"/>
  <c r="X12" i="11"/>
  <c r="X13" i="11"/>
  <c r="X16" i="11"/>
  <c r="R67" i="11"/>
  <c r="Q367" i="11"/>
  <c r="S367" i="11" s="1"/>
  <c r="Q123" i="11"/>
  <c r="S123" i="11" s="1"/>
  <c r="S218" i="11"/>
  <c r="T218" i="11" s="1"/>
  <c r="X188" i="11"/>
  <c r="W347" i="11"/>
  <c r="X260" i="11"/>
  <c r="W152" i="11"/>
  <c r="W57" i="11"/>
  <c r="W25" i="11"/>
  <c r="W187" i="11"/>
  <c r="W107" i="11"/>
  <c r="W352" i="11"/>
  <c r="W61" i="11"/>
  <c r="P442" i="11"/>
  <c r="P351" i="11"/>
  <c r="P218" i="11"/>
  <c r="S15" i="11"/>
  <c r="T15" i="11" s="1"/>
  <c r="P469" i="11"/>
  <c r="P278" i="11"/>
  <c r="P106" i="11"/>
  <c r="P90" i="11"/>
  <c r="P19" i="11"/>
  <c r="S469" i="11"/>
  <c r="U469" i="11" s="1"/>
  <c r="S453" i="11"/>
  <c r="U453" i="11" s="1"/>
  <c r="S202" i="11"/>
  <c r="P67" i="11"/>
  <c r="S19" i="11"/>
  <c r="P359" i="11"/>
  <c r="X463" i="11"/>
  <c r="X232" i="11"/>
  <c r="W115" i="11"/>
  <c r="W37" i="11"/>
  <c r="X124" i="11"/>
  <c r="W200" i="11"/>
  <c r="P267" i="11"/>
  <c r="S35" i="11"/>
  <c r="T35" i="11" s="1"/>
  <c r="S23" i="11"/>
  <c r="Q383" i="11"/>
  <c r="R383" i="11" s="1"/>
  <c r="P303" i="11"/>
  <c r="P202" i="11"/>
  <c r="W29" i="11"/>
  <c r="W240" i="11"/>
  <c r="X116" i="11"/>
  <c r="W419" i="11"/>
  <c r="W371" i="11"/>
  <c r="W68" i="11"/>
  <c r="W216" i="11"/>
  <c r="W323" i="11"/>
  <c r="W315" i="11"/>
  <c r="W155" i="11"/>
  <c r="X76" i="11"/>
  <c r="W431" i="11"/>
  <c r="X416" i="11"/>
  <c r="W407" i="11"/>
  <c r="X296" i="11"/>
  <c r="W91" i="11"/>
  <c r="W72" i="11"/>
  <c r="W8" i="11"/>
  <c r="X172" i="11"/>
  <c r="W355" i="11"/>
  <c r="W275" i="11"/>
  <c r="X44" i="11"/>
  <c r="X40" i="11"/>
  <c r="P295" i="11"/>
  <c r="Q179" i="11"/>
  <c r="R179" i="11" s="1"/>
  <c r="Q399" i="11"/>
  <c r="R399" i="11" s="1"/>
  <c r="S190" i="11"/>
  <c r="U190" i="11" s="1"/>
  <c r="Q51" i="11"/>
  <c r="R51" i="11" s="1"/>
  <c r="P411" i="11"/>
  <c r="Q131" i="11"/>
  <c r="S131" i="11" s="1"/>
  <c r="P453" i="11"/>
  <c r="Q391" i="11"/>
  <c r="R391" i="11" s="1"/>
  <c r="Q255" i="11"/>
  <c r="R255" i="11" s="1"/>
  <c r="P195" i="11"/>
  <c r="Q163" i="11"/>
  <c r="R163" i="11" s="1"/>
  <c r="R27" i="11"/>
  <c r="P406" i="11"/>
  <c r="Q375" i="11"/>
  <c r="S375" i="11" s="1"/>
  <c r="P147" i="11"/>
  <c r="P283" i="11"/>
  <c r="Q95" i="11"/>
  <c r="S95" i="11" s="1"/>
  <c r="S71" i="11"/>
  <c r="T71" i="11" s="1"/>
  <c r="S31" i="11"/>
  <c r="P174" i="11"/>
  <c r="P27" i="11"/>
  <c r="P319" i="11"/>
  <c r="S59" i="11"/>
  <c r="S422" i="11"/>
  <c r="T422" i="11" s="1"/>
  <c r="S406" i="11"/>
  <c r="S118" i="11"/>
  <c r="T118" i="11" s="1"/>
  <c r="Q426" i="11"/>
  <c r="S426" i="11" s="1"/>
  <c r="S250" i="11"/>
  <c r="T250" i="11" s="1"/>
  <c r="S174" i="11"/>
  <c r="P71" i="11"/>
  <c r="P59" i="11"/>
  <c r="P31" i="11"/>
  <c r="P139" i="11"/>
  <c r="W112" i="11"/>
  <c r="W466" i="11"/>
  <c r="W171" i="11"/>
  <c r="X392" i="11"/>
  <c r="W360" i="11"/>
  <c r="W320" i="11"/>
  <c r="W279" i="11"/>
  <c r="W227" i="11"/>
  <c r="W404" i="11"/>
  <c r="W447" i="11"/>
  <c r="W403" i="11"/>
  <c r="W395" i="11"/>
  <c r="W127" i="11"/>
  <c r="W65" i="11"/>
  <c r="W248" i="11"/>
  <c r="X100" i="11"/>
  <c r="W32" i="11"/>
  <c r="W379" i="11"/>
  <c r="W159" i="11"/>
  <c r="W104" i="11"/>
  <c r="X88" i="11"/>
  <c r="W211" i="11"/>
  <c r="W451" i="11"/>
  <c r="X208" i="11"/>
  <c r="W387" i="11"/>
  <c r="W291" i="11"/>
  <c r="W103" i="11"/>
  <c r="W53" i="11"/>
  <c r="X28" i="11"/>
  <c r="W33" i="11"/>
  <c r="X384" i="11"/>
  <c r="W87" i="11"/>
  <c r="W12" i="11"/>
  <c r="X224" i="11"/>
  <c r="P250" i="11"/>
  <c r="P458" i="11"/>
  <c r="Q83" i="11"/>
  <c r="S83" i="11" s="1"/>
  <c r="Q47" i="11"/>
  <c r="S47" i="11" s="1"/>
  <c r="P422" i="11"/>
  <c r="P242" i="11"/>
  <c r="P23" i="11"/>
  <c r="P327" i="11"/>
  <c r="S234" i="11"/>
  <c r="U234" i="11" s="1"/>
  <c r="Q79" i="11"/>
  <c r="R79" i="11" s="1"/>
  <c r="Q55" i="11"/>
  <c r="R55" i="11" s="1"/>
  <c r="P234" i="11"/>
  <c r="P210" i="11"/>
  <c r="P343" i="11"/>
  <c r="P311" i="11"/>
  <c r="R11" i="11"/>
  <c r="P118" i="11"/>
  <c r="S242" i="11"/>
  <c r="U242" i="11" s="1"/>
  <c r="P190" i="11"/>
  <c r="P35" i="11"/>
  <c r="S226" i="11"/>
  <c r="U226" i="11" s="1"/>
  <c r="Q75" i="11"/>
  <c r="S75" i="11" s="1"/>
  <c r="Q43" i="11"/>
  <c r="S43" i="11" s="1"/>
  <c r="P226" i="11"/>
  <c r="P11" i="11"/>
  <c r="W45" i="11"/>
  <c r="X140" i="11"/>
  <c r="X420" i="11"/>
  <c r="X336" i="11"/>
  <c r="W363" i="11"/>
  <c r="W339" i="11"/>
  <c r="W331" i="11"/>
  <c r="W307" i="11"/>
  <c r="W263" i="11"/>
  <c r="W49" i="11"/>
  <c r="W400" i="11"/>
  <c r="W243" i="11"/>
  <c r="W175" i="11"/>
  <c r="X368" i="11"/>
  <c r="W299" i="11"/>
  <c r="X56" i="11"/>
  <c r="W272" i="11"/>
  <c r="W191" i="11"/>
  <c r="W119" i="11"/>
  <c r="W64" i="11"/>
  <c r="W36" i="11"/>
  <c r="W454" i="11"/>
  <c r="W376" i="11"/>
  <c r="W219" i="11"/>
  <c r="W48" i="11"/>
  <c r="W9" i="11"/>
  <c r="W328" i="11"/>
  <c r="W184" i="11"/>
  <c r="W168" i="11"/>
  <c r="X132" i="11"/>
  <c r="W435" i="11"/>
  <c r="W450" i="11"/>
  <c r="W434" i="11"/>
  <c r="W143" i="11"/>
  <c r="W135" i="11"/>
  <c r="W81" i="11"/>
  <c r="W73" i="11"/>
  <c r="W69" i="11"/>
  <c r="X60" i="11"/>
  <c r="X24" i="11"/>
  <c r="W344" i="11"/>
  <c r="W312" i="11"/>
  <c r="W304" i="11"/>
  <c r="W288" i="11"/>
  <c r="W251" i="11"/>
  <c r="W80" i="11"/>
  <c r="W20" i="11"/>
  <c r="X467" i="11"/>
  <c r="X276" i="11"/>
  <c r="W156" i="11"/>
  <c r="W41" i="11"/>
  <c r="W13" i="11"/>
  <c r="W21" i="11"/>
  <c r="W17" i="11"/>
  <c r="W423" i="11"/>
  <c r="W77" i="11"/>
  <c r="X52" i="11"/>
  <c r="W470" i="11"/>
  <c r="W438" i="11"/>
  <c r="W235" i="11"/>
  <c r="W203" i="11"/>
  <c r="W16" i="11"/>
  <c r="P158" i="11"/>
  <c r="S437" i="11"/>
  <c r="U437" i="11" s="1"/>
  <c r="S278" i="11"/>
  <c r="S158" i="11"/>
  <c r="U158" i="11" s="1"/>
  <c r="S39" i="11"/>
  <c r="S210" i="11"/>
  <c r="T210" i="11" s="1"/>
  <c r="S90" i="11"/>
  <c r="U90" i="11" s="1"/>
  <c r="Q63" i="11"/>
  <c r="R63" i="11" s="1"/>
  <c r="P437" i="11"/>
  <c r="P39" i="11"/>
  <c r="X442" i="11"/>
  <c r="W442" i="11"/>
  <c r="X408" i="11"/>
  <c r="W408" i="11"/>
  <c r="X399" i="11"/>
  <c r="W399" i="11"/>
  <c r="X388" i="11"/>
  <c r="W388" i="11"/>
  <c r="X367" i="11"/>
  <c r="W367" i="11"/>
  <c r="X356" i="11"/>
  <c r="W356" i="11"/>
  <c r="X303" i="11"/>
  <c r="W303" i="11"/>
  <c r="X292" i="11"/>
  <c r="W292" i="11"/>
  <c r="X283" i="11"/>
  <c r="W283" i="11"/>
  <c r="P41" i="11"/>
  <c r="Q41" i="11"/>
  <c r="Q211" i="11"/>
  <c r="P211" i="11"/>
  <c r="Q159" i="11"/>
  <c r="P159" i="11"/>
  <c r="Q134" i="11"/>
  <c r="P134" i="11"/>
  <c r="Q84" i="11"/>
  <c r="P84" i="11"/>
  <c r="Q56" i="11"/>
  <c r="P56" i="11"/>
  <c r="Q16" i="11"/>
  <c r="P16" i="11"/>
  <c r="X462" i="11"/>
  <c r="W462" i="11"/>
  <c r="Q429" i="11"/>
  <c r="P429" i="11"/>
  <c r="Q387" i="11"/>
  <c r="P387" i="11"/>
  <c r="Q275" i="11"/>
  <c r="P275" i="11"/>
  <c r="X231" i="11"/>
  <c r="W231" i="11"/>
  <c r="X199" i="11"/>
  <c r="W199" i="11"/>
  <c r="Q182" i="11"/>
  <c r="P182" i="11"/>
  <c r="Q171" i="11"/>
  <c r="P171" i="11"/>
  <c r="P53" i="11"/>
  <c r="Q53" i="11"/>
  <c r="P49" i="11"/>
  <c r="Q49" i="11"/>
  <c r="P25" i="11"/>
  <c r="Q25" i="11"/>
  <c r="W109" i="11"/>
  <c r="X109" i="11"/>
  <c r="W141" i="11"/>
  <c r="X141" i="11"/>
  <c r="W173" i="11"/>
  <c r="X173" i="11"/>
  <c r="W189" i="11"/>
  <c r="X189" i="11"/>
  <c r="W221" i="11"/>
  <c r="X221" i="11"/>
  <c r="W253" i="11"/>
  <c r="X253" i="11"/>
  <c r="W285" i="11"/>
  <c r="X285" i="11"/>
  <c r="W317" i="11"/>
  <c r="X317" i="11"/>
  <c r="W349" i="11"/>
  <c r="X349" i="11"/>
  <c r="W381" i="11"/>
  <c r="X381" i="11"/>
  <c r="W413" i="11"/>
  <c r="X413" i="11"/>
  <c r="W448" i="11"/>
  <c r="X448" i="11"/>
  <c r="W90" i="11"/>
  <c r="X90" i="11"/>
  <c r="W122" i="11"/>
  <c r="X122" i="11"/>
  <c r="X154" i="11"/>
  <c r="W154" i="11"/>
  <c r="W186" i="11"/>
  <c r="X186" i="11"/>
  <c r="W218" i="11"/>
  <c r="X218" i="11"/>
  <c r="W250" i="11"/>
  <c r="X250" i="11"/>
  <c r="W282" i="11"/>
  <c r="X282" i="11"/>
  <c r="W314" i="11"/>
  <c r="X314" i="11"/>
  <c r="X346" i="11"/>
  <c r="W346" i="11"/>
  <c r="W378" i="11"/>
  <c r="X378" i="11"/>
  <c r="W394" i="11"/>
  <c r="X394" i="11"/>
  <c r="W425" i="11"/>
  <c r="X425" i="11"/>
  <c r="Q402" i="11"/>
  <c r="P402" i="11"/>
  <c r="Q354" i="11"/>
  <c r="P354" i="11"/>
  <c r="P92" i="11"/>
  <c r="Q92" i="11"/>
  <c r="P124" i="11"/>
  <c r="Q124" i="11"/>
  <c r="P156" i="11"/>
  <c r="Q156" i="11"/>
  <c r="P188" i="11"/>
  <c r="Q188" i="11"/>
  <c r="P220" i="11"/>
  <c r="Q220" i="11"/>
  <c r="P252" i="11"/>
  <c r="Q252" i="11"/>
  <c r="P284" i="11"/>
  <c r="Q284" i="11"/>
  <c r="P316" i="11"/>
  <c r="Q316" i="11"/>
  <c r="P348" i="11"/>
  <c r="Q348" i="11"/>
  <c r="P380" i="11"/>
  <c r="Q380" i="11"/>
  <c r="P412" i="11"/>
  <c r="Q412" i="11"/>
  <c r="P443" i="11"/>
  <c r="Q443" i="11"/>
  <c r="Q101" i="11"/>
  <c r="P101" i="11"/>
  <c r="Q133" i="11"/>
  <c r="P133" i="11"/>
  <c r="Q165" i="11"/>
  <c r="P165" i="11"/>
  <c r="P197" i="11"/>
  <c r="Q197" i="11"/>
  <c r="Q229" i="11"/>
  <c r="P229" i="11"/>
  <c r="Q261" i="11"/>
  <c r="P261" i="11"/>
  <c r="Q293" i="11"/>
  <c r="P293" i="11"/>
  <c r="Q325" i="11"/>
  <c r="P325" i="11"/>
  <c r="Q357" i="11"/>
  <c r="P357" i="11"/>
  <c r="Q389" i="11"/>
  <c r="P389" i="11"/>
  <c r="P421" i="11"/>
  <c r="Q421" i="11"/>
  <c r="Q456" i="11"/>
  <c r="P456" i="11"/>
  <c r="S442" i="11"/>
  <c r="R442" i="11"/>
  <c r="X391" i="11"/>
  <c r="W391" i="11"/>
  <c r="X380" i="11"/>
  <c r="W380" i="11"/>
  <c r="Q366" i="11"/>
  <c r="P366" i="11"/>
  <c r="X359" i="11"/>
  <c r="W359" i="11"/>
  <c r="X348" i="11"/>
  <c r="W348" i="11"/>
  <c r="X327" i="11"/>
  <c r="W327" i="11"/>
  <c r="X316" i="11"/>
  <c r="W316" i="11"/>
  <c r="Q302" i="11"/>
  <c r="P302" i="11"/>
  <c r="X295" i="11"/>
  <c r="W295" i="11"/>
  <c r="Q282" i="11"/>
  <c r="P282" i="11"/>
  <c r="X267" i="11"/>
  <c r="W267" i="11"/>
  <c r="Q254" i="11"/>
  <c r="P254" i="11"/>
  <c r="Q194" i="11"/>
  <c r="P194" i="11"/>
  <c r="X179" i="11"/>
  <c r="W179" i="11"/>
  <c r="X160" i="11"/>
  <c r="W160" i="11"/>
  <c r="Q151" i="11"/>
  <c r="P151" i="11"/>
  <c r="Q138" i="11"/>
  <c r="P138" i="11"/>
  <c r="X131" i="11"/>
  <c r="W131" i="11"/>
  <c r="X120" i="11"/>
  <c r="W120" i="11"/>
  <c r="Q111" i="11"/>
  <c r="P111" i="11"/>
  <c r="Q94" i="11"/>
  <c r="P94" i="11"/>
  <c r="X83" i="11"/>
  <c r="W83" i="11"/>
  <c r="Q78" i="11"/>
  <c r="P78" i="11"/>
  <c r="X67" i="11"/>
  <c r="W67" i="11"/>
  <c r="Q62" i="11"/>
  <c r="P62" i="11"/>
  <c r="X51" i="11"/>
  <c r="W51" i="11"/>
  <c r="Q46" i="11"/>
  <c r="P46" i="11"/>
  <c r="X35" i="11"/>
  <c r="W35" i="11"/>
  <c r="Q30" i="11"/>
  <c r="P30" i="11"/>
  <c r="X19" i="11"/>
  <c r="W19" i="11"/>
  <c r="Q14" i="11"/>
  <c r="P14" i="11"/>
  <c r="W30" i="11"/>
  <c r="X30" i="11"/>
  <c r="Q438" i="11"/>
  <c r="P438" i="11"/>
  <c r="Q407" i="11"/>
  <c r="P407" i="11"/>
  <c r="Q186" i="11"/>
  <c r="P186" i="11"/>
  <c r="Q24" i="11"/>
  <c r="P24" i="11"/>
  <c r="S411" i="11"/>
  <c r="R411" i="11"/>
  <c r="Q461" i="11"/>
  <c r="P461" i="11"/>
  <c r="Q450" i="11"/>
  <c r="P450" i="11"/>
  <c r="Q347" i="11"/>
  <c r="P347" i="11"/>
  <c r="Q291" i="11"/>
  <c r="P291" i="11"/>
  <c r="X268" i="11"/>
  <c r="W268" i="11"/>
  <c r="Q258" i="11"/>
  <c r="P258" i="11"/>
  <c r="Q246" i="11"/>
  <c r="P246" i="11"/>
  <c r="X236" i="11"/>
  <c r="W236" i="11"/>
  <c r="Q214" i="11"/>
  <c r="P214" i="11"/>
  <c r="Q198" i="11"/>
  <c r="P198" i="11"/>
  <c r="Q187" i="11"/>
  <c r="P187" i="11"/>
  <c r="X164" i="11"/>
  <c r="W164" i="11"/>
  <c r="Q115" i="11"/>
  <c r="P115" i="11"/>
  <c r="P81" i="11"/>
  <c r="Q81" i="11"/>
  <c r="P61" i="11"/>
  <c r="Q61" i="11"/>
  <c r="W46" i="11"/>
  <c r="X46" i="11"/>
  <c r="W97" i="11"/>
  <c r="X97" i="11"/>
  <c r="W129" i="11"/>
  <c r="X129" i="11"/>
  <c r="W161" i="11"/>
  <c r="X161" i="11"/>
  <c r="W193" i="11"/>
  <c r="X193" i="11"/>
  <c r="W225" i="11"/>
  <c r="X225" i="11"/>
  <c r="W257" i="11"/>
  <c r="X257" i="11"/>
  <c r="W289" i="11"/>
  <c r="X289" i="11"/>
  <c r="W305" i="11"/>
  <c r="X305" i="11"/>
  <c r="W337" i="11"/>
  <c r="X337" i="11"/>
  <c r="W369" i="11"/>
  <c r="X369" i="11"/>
  <c r="W401" i="11"/>
  <c r="X401" i="11"/>
  <c r="W436" i="11"/>
  <c r="X436" i="11"/>
  <c r="W468" i="11"/>
  <c r="X468" i="11"/>
  <c r="W94" i="11"/>
  <c r="X94" i="11"/>
  <c r="W126" i="11"/>
  <c r="X126" i="11"/>
  <c r="X158" i="11"/>
  <c r="W158" i="11"/>
  <c r="W190" i="11"/>
  <c r="X190" i="11"/>
  <c r="X222" i="11"/>
  <c r="W222" i="11"/>
  <c r="W254" i="11"/>
  <c r="X254" i="11"/>
  <c r="X286" i="11"/>
  <c r="W286" i="11"/>
  <c r="W318" i="11"/>
  <c r="X318" i="11"/>
  <c r="W350" i="11"/>
  <c r="X350" i="11"/>
  <c r="W382" i="11"/>
  <c r="X382" i="11"/>
  <c r="X414" i="11"/>
  <c r="W414" i="11"/>
  <c r="X445" i="11"/>
  <c r="W445" i="11"/>
  <c r="X461" i="11"/>
  <c r="W461" i="11"/>
  <c r="Q423" i="11"/>
  <c r="P423" i="11"/>
  <c r="Q298" i="11"/>
  <c r="P298" i="11"/>
  <c r="Q274" i="11"/>
  <c r="P274" i="11"/>
  <c r="Q262" i="11"/>
  <c r="P262" i="11"/>
  <c r="Q40" i="11"/>
  <c r="P40" i="11"/>
  <c r="P96" i="11"/>
  <c r="Q96" i="11"/>
  <c r="P128" i="11"/>
  <c r="Q128" i="11"/>
  <c r="P160" i="11"/>
  <c r="Q160" i="11"/>
  <c r="P192" i="11"/>
  <c r="Q192" i="11"/>
  <c r="P224" i="11"/>
  <c r="Q224" i="11"/>
  <c r="P256" i="11"/>
  <c r="Q256" i="11"/>
  <c r="P288" i="11"/>
  <c r="Q288" i="11"/>
  <c r="P320" i="11"/>
  <c r="Q320" i="11"/>
  <c r="P352" i="11"/>
  <c r="Q352" i="11"/>
  <c r="P384" i="11"/>
  <c r="Q384" i="11"/>
  <c r="P416" i="11"/>
  <c r="Q416" i="11"/>
  <c r="P447" i="11"/>
  <c r="Q447" i="11"/>
  <c r="P89" i="11"/>
  <c r="Q89" i="11"/>
  <c r="Q121" i="11"/>
  <c r="P121" i="11"/>
  <c r="Q153" i="11"/>
  <c r="P153" i="11"/>
  <c r="P201" i="11"/>
  <c r="Q201" i="11"/>
  <c r="P233" i="11"/>
  <c r="Q233" i="11"/>
  <c r="Q265" i="11"/>
  <c r="P265" i="11"/>
  <c r="Q297" i="11"/>
  <c r="P297" i="11"/>
  <c r="Q329" i="11"/>
  <c r="P329" i="11"/>
  <c r="P361" i="11"/>
  <c r="Q361" i="11"/>
  <c r="Q393" i="11"/>
  <c r="P393" i="11"/>
  <c r="Q409" i="11"/>
  <c r="P409" i="11"/>
  <c r="Q444" i="11"/>
  <c r="P444" i="11"/>
  <c r="X458" i="11"/>
  <c r="W458" i="11"/>
  <c r="Q425" i="11"/>
  <c r="P425" i="11"/>
  <c r="Q410" i="11"/>
  <c r="P410" i="11"/>
  <c r="Q390" i="11"/>
  <c r="P390" i="11"/>
  <c r="X383" i="11"/>
  <c r="W383" i="11"/>
  <c r="X372" i="11"/>
  <c r="W372" i="11"/>
  <c r="Q358" i="11"/>
  <c r="P358" i="11"/>
  <c r="X351" i="11"/>
  <c r="W351" i="11"/>
  <c r="X340" i="11"/>
  <c r="W340" i="11"/>
  <c r="Q326" i="11"/>
  <c r="P326" i="11"/>
  <c r="X319" i="11"/>
  <c r="W319" i="11"/>
  <c r="X308" i="11"/>
  <c r="W308" i="11"/>
  <c r="Q294" i="11"/>
  <c r="P294" i="11"/>
  <c r="Q287" i="11"/>
  <c r="P287" i="11"/>
  <c r="Q266" i="11"/>
  <c r="P266" i="11"/>
  <c r="Q259" i="11"/>
  <c r="P259" i="11"/>
  <c r="Q247" i="11"/>
  <c r="P247" i="11"/>
  <c r="Q239" i="11"/>
  <c r="P239" i="11"/>
  <c r="Q231" i="11"/>
  <c r="P231" i="11"/>
  <c r="Q223" i="11"/>
  <c r="P223" i="11"/>
  <c r="Q215" i="11"/>
  <c r="P215" i="11"/>
  <c r="Q207" i="11"/>
  <c r="P207" i="11"/>
  <c r="Q199" i="11"/>
  <c r="P199" i="11"/>
  <c r="Q178" i="11"/>
  <c r="P178" i="11"/>
  <c r="X163" i="11"/>
  <c r="W163" i="11"/>
  <c r="X144" i="11"/>
  <c r="W144" i="11"/>
  <c r="Q130" i="11"/>
  <c r="P130" i="11"/>
  <c r="X123" i="11"/>
  <c r="W123" i="11"/>
  <c r="Q99" i="11"/>
  <c r="P99" i="11"/>
  <c r="Q82" i="11"/>
  <c r="P82" i="11"/>
  <c r="X71" i="11"/>
  <c r="W71" i="11"/>
  <c r="Q66" i="11"/>
  <c r="P66" i="11"/>
  <c r="X55" i="11"/>
  <c r="W55" i="11"/>
  <c r="Q50" i="11"/>
  <c r="P50" i="11"/>
  <c r="X39" i="11"/>
  <c r="W39" i="11"/>
  <c r="Q34" i="11"/>
  <c r="P34" i="11"/>
  <c r="X23" i="11"/>
  <c r="W23" i="11"/>
  <c r="Q18" i="11"/>
  <c r="P18" i="11"/>
  <c r="Q7" i="11"/>
  <c r="P7" i="11"/>
  <c r="W22" i="11"/>
  <c r="X22" i="11"/>
  <c r="W18" i="11"/>
  <c r="X18" i="11"/>
  <c r="Q433" i="11"/>
  <c r="P433" i="11"/>
  <c r="Q378" i="11"/>
  <c r="P378" i="11"/>
  <c r="Q362" i="11"/>
  <c r="P362" i="11"/>
  <c r="Q175" i="11"/>
  <c r="P175" i="11"/>
  <c r="Q142" i="11"/>
  <c r="P142" i="11"/>
  <c r="Q91" i="11"/>
  <c r="P91" i="11"/>
  <c r="Q64" i="11"/>
  <c r="P64" i="11"/>
  <c r="Q52" i="11"/>
  <c r="P52" i="11"/>
  <c r="R147" i="11"/>
  <c r="S147" i="11"/>
  <c r="Q466" i="11"/>
  <c r="P466" i="11"/>
  <c r="X443" i="11"/>
  <c r="W443" i="11"/>
  <c r="X427" i="11"/>
  <c r="W427" i="11"/>
  <c r="Q414" i="11"/>
  <c r="P414" i="11"/>
  <c r="Q403" i="11"/>
  <c r="P403" i="11"/>
  <c r="Q371" i="11"/>
  <c r="P371" i="11"/>
  <c r="Q339" i="11"/>
  <c r="P339" i="11"/>
  <c r="Q307" i="11"/>
  <c r="P307" i="11"/>
  <c r="X284" i="11"/>
  <c r="W284" i="11"/>
  <c r="X271" i="11"/>
  <c r="W271" i="11"/>
  <c r="X239" i="11"/>
  <c r="W239" i="11"/>
  <c r="X223" i="11"/>
  <c r="W223" i="11"/>
  <c r="X207" i="11"/>
  <c r="W207" i="11"/>
  <c r="X180" i="11"/>
  <c r="W180" i="11"/>
  <c r="X167" i="11"/>
  <c r="W167" i="11"/>
  <c r="Q150" i="11"/>
  <c r="P150" i="11"/>
  <c r="Q127" i="11"/>
  <c r="P127" i="11"/>
  <c r="X108" i="11"/>
  <c r="W108" i="11"/>
  <c r="Q103" i="11"/>
  <c r="P103" i="11"/>
  <c r="Q98" i="11"/>
  <c r="P98" i="11"/>
  <c r="Q87" i="11"/>
  <c r="P87" i="11"/>
  <c r="W70" i="11"/>
  <c r="X70" i="11"/>
  <c r="P65" i="11"/>
  <c r="Q65" i="11"/>
  <c r="W58" i="11"/>
  <c r="X58" i="11"/>
  <c r="W54" i="11"/>
  <c r="X54" i="11"/>
  <c r="W50" i="11"/>
  <c r="X50" i="11"/>
  <c r="P45" i="11"/>
  <c r="Q45" i="11"/>
  <c r="W14" i="11"/>
  <c r="X14" i="11"/>
  <c r="W10" i="11"/>
  <c r="X10" i="11"/>
  <c r="W85" i="11"/>
  <c r="X85" i="11"/>
  <c r="W101" i="11"/>
  <c r="X101" i="11"/>
  <c r="W117" i="11"/>
  <c r="X117" i="11"/>
  <c r="W133" i="11"/>
  <c r="X133" i="11"/>
  <c r="W149" i="11"/>
  <c r="X149" i="11"/>
  <c r="W165" i="11"/>
  <c r="X165" i="11"/>
  <c r="W181" i="11"/>
  <c r="X181" i="11"/>
  <c r="W197" i="11"/>
  <c r="X197" i="11"/>
  <c r="W213" i="11"/>
  <c r="X213" i="11"/>
  <c r="W229" i="11"/>
  <c r="X229" i="11"/>
  <c r="W245" i="11"/>
  <c r="X245" i="11"/>
  <c r="W261" i="11"/>
  <c r="X261" i="11"/>
  <c r="W277" i="11"/>
  <c r="X277" i="11"/>
  <c r="W293" i="11"/>
  <c r="X293" i="11"/>
  <c r="W309" i="11"/>
  <c r="X309" i="11"/>
  <c r="W325" i="11"/>
  <c r="X325" i="11"/>
  <c r="W341" i="11"/>
  <c r="X341" i="11"/>
  <c r="W357" i="11"/>
  <c r="X357" i="11"/>
  <c r="W373" i="11"/>
  <c r="X373" i="11"/>
  <c r="W389" i="11"/>
  <c r="X389" i="11"/>
  <c r="W405" i="11"/>
  <c r="X405" i="11"/>
  <c r="W421" i="11"/>
  <c r="X421" i="11"/>
  <c r="W440" i="11"/>
  <c r="X440" i="11"/>
  <c r="W456" i="11"/>
  <c r="X456" i="11"/>
  <c r="W472" i="11"/>
  <c r="X472" i="11"/>
  <c r="X98" i="11"/>
  <c r="W98" i="11"/>
  <c r="X114" i="11"/>
  <c r="W114" i="11"/>
  <c r="W130" i="11"/>
  <c r="X130" i="11"/>
  <c r="W146" i="11"/>
  <c r="X146" i="11"/>
  <c r="W162" i="11"/>
  <c r="X162" i="11"/>
  <c r="W178" i="11"/>
  <c r="X178" i="11"/>
  <c r="W194" i="11"/>
  <c r="X194" i="11"/>
  <c r="X210" i="11"/>
  <c r="W210" i="11"/>
  <c r="X226" i="11"/>
  <c r="W226" i="11"/>
  <c r="X242" i="11"/>
  <c r="W242" i="11"/>
  <c r="X258" i="11"/>
  <c r="W258" i="11"/>
  <c r="X274" i="11"/>
  <c r="W274" i="11"/>
  <c r="X290" i="11"/>
  <c r="W290" i="11"/>
  <c r="X306" i="11"/>
  <c r="W306" i="11"/>
  <c r="W322" i="11"/>
  <c r="X322" i="11"/>
  <c r="X338" i="11"/>
  <c r="W338" i="11"/>
  <c r="X354" i="11"/>
  <c r="W354" i="11"/>
  <c r="X370" i="11"/>
  <c r="W370" i="11"/>
  <c r="X386" i="11"/>
  <c r="W386" i="11"/>
  <c r="X402" i="11"/>
  <c r="W402" i="11"/>
  <c r="X418" i="11"/>
  <c r="W418" i="11"/>
  <c r="W433" i="11"/>
  <c r="X433" i="11"/>
  <c r="W449" i="11"/>
  <c r="X449" i="11"/>
  <c r="X465" i="11"/>
  <c r="W465" i="11"/>
  <c r="Q465" i="11"/>
  <c r="P465" i="11"/>
  <c r="Q386" i="11"/>
  <c r="P386" i="11"/>
  <c r="Q290" i="11"/>
  <c r="P290" i="11"/>
  <c r="Q243" i="11"/>
  <c r="P243" i="11"/>
  <c r="Q227" i="11"/>
  <c r="P227" i="11"/>
  <c r="Q72" i="11"/>
  <c r="P72" i="11"/>
  <c r="Q28" i="11"/>
  <c r="P28" i="11"/>
  <c r="Q12" i="11"/>
  <c r="P12" i="11"/>
  <c r="Q8" i="11"/>
  <c r="P8" i="11"/>
  <c r="P100" i="11"/>
  <c r="Q100" i="11"/>
  <c r="P116" i="11"/>
  <c r="Q116" i="11"/>
  <c r="P132" i="11"/>
  <c r="Q132" i="11"/>
  <c r="P148" i="11"/>
  <c r="Q148" i="11"/>
  <c r="P164" i="11"/>
  <c r="Q164" i="11"/>
  <c r="P180" i="11"/>
  <c r="Q180" i="11"/>
  <c r="P196" i="11"/>
  <c r="Q196" i="11"/>
  <c r="P212" i="11"/>
  <c r="Q212" i="11"/>
  <c r="P228" i="11"/>
  <c r="Q228" i="11"/>
  <c r="P244" i="11"/>
  <c r="Q244" i="11"/>
  <c r="P260" i="11"/>
  <c r="Q260" i="11"/>
  <c r="P276" i="11"/>
  <c r="Q276" i="11"/>
  <c r="P292" i="11"/>
  <c r="Q292" i="11"/>
  <c r="P308" i="11"/>
  <c r="Q308" i="11"/>
  <c r="P324" i="11"/>
  <c r="Q324" i="11"/>
  <c r="P340" i="11"/>
  <c r="Q340" i="11"/>
  <c r="P356" i="11"/>
  <c r="Q356" i="11"/>
  <c r="P372" i="11"/>
  <c r="Q372" i="11"/>
  <c r="P388" i="11"/>
  <c r="Q388" i="11"/>
  <c r="P404" i="11"/>
  <c r="Q404" i="11"/>
  <c r="P420" i="11"/>
  <c r="Q420" i="11"/>
  <c r="P435" i="11"/>
  <c r="Q435" i="11"/>
  <c r="P451" i="11"/>
  <c r="Q451" i="11"/>
  <c r="P467" i="11"/>
  <c r="Q467" i="11"/>
  <c r="Q93" i="11"/>
  <c r="P93" i="11"/>
  <c r="Q109" i="11"/>
  <c r="P109" i="11"/>
  <c r="Q125" i="11"/>
  <c r="P125" i="11"/>
  <c r="Q141" i="11"/>
  <c r="P141" i="11"/>
  <c r="P157" i="11"/>
  <c r="Q157" i="11"/>
  <c r="P173" i="11"/>
  <c r="Q173" i="11"/>
  <c r="P189" i="11"/>
  <c r="Q189" i="11"/>
  <c r="Q205" i="11"/>
  <c r="P205" i="11"/>
  <c r="P221" i="11"/>
  <c r="Q221" i="11"/>
  <c r="Q237" i="11"/>
  <c r="P237" i="11"/>
  <c r="Q253" i="11"/>
  <c r="P253" i="11"/>
  <c r="Q269" i="11"/>
  <c r="P269" i="11"/>
  <c r="P285" i="11"/>
  <c r="Q285" i="11"/>
  <c r="Q301" i="11"/>
  <c r="P301" i="11"/>
  <c r="Q317" i="11"/>
  <c r="P317" i="11"/>
  <c r="Q333" i="11"/>
  <c r="P333" i="11"/>
  <c r="Q349" i="11"/>
  <c r="P349" i="11"/>
  <c r="Q365" i="11"/>
  <c r="P365" i="11"/>
  <c r="Q381" i="11"/>
  <c r="P381" i="11"/>
  <c r="Q397" i="11"/>
  <c r="P397" i="11"/>
  <c r="Q413" i="11"/>
  <c r="P413" i="11"/>
  <c r="Q432" i="11"/>
  <c r="P432" i="11"/>
  <c r="Q448" i="11"/>
  <c r="P448" i="11"/>
  <c r="Q464" i="11"/>
  <c r="P464" i="11"/>
  <c r="U27" i="11"/>
  <c r="T27" i="11"/>
  <c r="T11" i="11"/>
  <c r="T67" i="11"/>
  <c r="U67" i="11"/>
  <c r="Q374" i="11"/>
  <c r="P374" i="11"/>
  <c r="Q342" i="11"/>
  <c r="P342" i="11"/>
  <c r="X335" i="11"/>
  <c r="W335" i="11"/>
  <c r="X324" i="11"/>
  <c r="W324" i="11"/>
  <c r="Q310" i="11"/>
  <c r="P310" i="11"/>
  <c r="X264" i="11"/>
  <c r="W264" i="11"/>
  <c r="X255" i="11"/>
  <c r="W255" i="11"/>
  <c r="X195" i="11"/>
  <c r="W195" i="11"/>
  <c r="X176" i="11"/>
  <c r="W176" i="11"/>
  <c r="Q167" i="11"/>
  <c r="P167" i="11"/>
  <c r="Q146" i="11"/>
  <c r="P146" i="11"/>
  <c r="X139" i="11"/>
  <c r="W139" i="11"/>
  <c r="X128" i="11"/>
  <c r="W128" i="11"/>
  <c r="X95" i="11"/>
  <c r="W95" i="11"/>
  <c r="W84" i="11"/>
  <c r="X84" i="11"/>
  <c r="X79" i="11"/>
  <c r="W79" i="11"/>
  <c r="Q74" i="11"/>
  <c r="P74" i="11"/>
  <c r="X63" i="11"/>
  <c r="W63" i="11"/>
  <c r="Q58" i="11"/>
  <c r="P58" i="11"/>
  <c r="X47" i="11"/>
  <c r="W47" i="11"/>
  <c r="Q42" i="11"/>
  <c r="P42" i="11"/>
  <c r="X31" i="11"/>
  <c r="W31" i="11"/>
  <c r="Q26" i="11"/>
  <c r="P26" i="11"/>
  <c r="X15" i="11"/>
  <c r="W15" i="11"/>
  <c r="Q10" i="11"/>
  <c r="P10" i="11"/>
  <c r="P21" i="11"/>
  <c r="Q21" i="11"/>
  <c r="Q394" i="11"/>
  <c r="P394" i="11"/>
  <c r="Q126" i="11"/>
  <c r="P126" i="11"/>
  <c r="Q44" i="11"/>
  <c r="P44" i="11"/>
  <c r="Q20" i="11"/>
  <c r="P20" i="11"/>
  <c r="Q445" i="11"/>
  <c r="P445" i="11"/>
  <c r="Q434" i="11"/>
  <c r="P434" i="11"/>
  <c r="X412" i="11"/>
  <c r="W412" i="11"/>
  <c r="Q355" i="11"/>
  <c r="P355" i="11"/>
  <c r="Q323" i="11"/>
  <c r="P323" i="11"/>
  <c r="Q299" i="11"/>
  <c r="P299" i="11"/>
  <c r="Q286" i="11"/>
  <c r="P286" i="11"/>
  <c r="X259" i="11"/>
  <c r="W259" i="11"/>
  <c r="X247" i="11"/>
  <c r="W247" i="11"/>
  <c r="X215" i="11"/>
  <c r="W215" i="11"/>
  <c r="X148" i="11"/>
  <c r="W148" i="11"/>
  <c r="Q143" i="11"/>
  <c r="P143" i="11"/>
  <c r="Q110" i="11"/>
  <c r="P110" i="11"/>
  <c r="X96" i="11"/>
  <c r="W96" i="11"/>
  <c r="P69" i="11"/>
  <c r="Q69" i="11"/>
  <c r="W66" i="11"/>
  <c r="X66" i="11"/>
  <c r="P57" i="11"/>
  <c r="Q57" i="11"/>
  <c r="W42" i="11"/>
  <c r="X42" i="11"/>
  <c r="P17" i="11"/>
  <c r="Q17" i="11"/>
  <c r="W93" i="11"/>
  <c r="X93" i="11"/>
  <c r="W125" i="11"/>
  <c r="X125" i="11"/>
  <c r="W157" i="11"/>
  <c r="X157" i="11"/>
  <c r="W205" i="11"/>
  <c r="X205" i="11"/>
  <c r="W237" i="11"/>
  <c r="X237" i="11"/>
  <c r="W269" i="11"/>
  <c r="X269" i="11"/>
  <c r="W301" i="11"/>
  <c r="X301" i="11"/>
  <c r="W333" i="11"/>
  <c r="X333" i="11"/>
  <c r="W365" i="11"/>
  <c r="X365" i="11"/>
  <c r="W397" i="11"/>
  <c r="X397" i="11"/>
  <c r="W432" i="11"/>
  <c r="X432" i="11"/>
  <c r="W464" i="11"/>
  <c r="X464" i="11"/>
  <c r="W106" i="11"/>
  <c r="X106" i="11"/>
  <c r="W138" i="11"/>
  <c r="X138" i="11"/>
  <c r="X170" i="11"/>
  <c r="W170" i="11"/>
  <c r="W202" i="11"/>
  <c r="X202" i="11"/>
  <c r="W234" i="11"/>
  <c r="X234" i="11"/>
  <c r="W266" i="11"/>
  <c r="X266" i="11"/>
  <c r="X298" i="11"/>
  <c r="W298" i="11"/>
  <c r="W330" i="11"/>
  <c r="X330" i="11"/>
  <c r="W362" i="11"/>
  <c r="X362" i="11"/>
  <c r="W410" i="11"/>
  <c r="X410" i="11"/>
  <c r="W441" i="11"/>
  <c r="X441" i="11"/>
  <c r="W457" i="11"/>
  <c r="X457" i="11"/>
  <c r="Q370" i="11"/>
  <c r="P370" i="11"/>
  <c r="Q306" i="11"/>
  <c r="P306" i="11"/>
  <c r="Q235" i="11"/>
  <c r="P235" i="11"/>
  <c r="Q219" i="11"/>
  <c r="P219" i="11"/>
  <c r="Q203" i="11"/>
  <c r="P203" i="11"/>
  <c r="Q154" i="11"/>
  <c r="P154" i="11"/>
  <c r="Q107" i="11"/>
  <c r="P107" i="11"/>
  <c r="P108" i="11"/>
  <c r="Q108" i="11"/>
  <c r="P140" i="11"/>
  <c r="Q140" i="11"/>
  <c r="P172" i="11"/>
  <c r="Q172" i="11"/>
  <c r="P204" i="11"/>
  <c r="Q204" i="11"/>
  <c r="P236" i="11"/>
  <c r="Q236" i="11"/>
  <c r="P268" i="11"/>
  <c r="Q268" i="11"/>
  <c r="P300" i="11"/>
  <c r="Q300" i="11"/>
  <c r="P332" i="11"/>
  <c r="Q332" i="11"/>
  <c r="P364" i="11"/>
  <c r="Q364" i="11"/>
  <c r="P396" i="11"/>
  <c r="Q396" i="11"/>
  <c r="P427" i="11"/>
  <c r="Q427" i="11"/>
  <c r="P459" i="11"/>
  <c r="Q459" i="11"/>
  <c r="P117" i="11"/>
  <c r="Q117" i="11"/>
  <c r="P149" i="11"/>
  <c r="Q149" i="11"/>
  <c r="P181" i="11"/>
  <c r="Q181" i="11"/>
  <c r="P213" i="11"/>
  <c r="Q213" i="11"/>
  <c r="Q245" i="11"/>
  <c r="P245" i="11"/>
  <c r="P277" i="11"/>
  <c r="Q277" i="11"/>
  <c r="Q309" i="11"/>
  <c r="P309" i="11"/>
  <c r="Q341" i="11"/>
  <c r="P341" i="11"/>
  <c r="Q373" i="11"/>
  <c r="P373" i="11"/>
  <c r="P405" i="11"/>
  <c r="Q405" i="11"/>
  <c r="Q440" i="11"/>
  <c r="P440" i="11"/>
  <c r="Q472" i="11"/>
  <c r="P472" i="11"/>
  <c r="X455" i="11"/>
  <c r="W455" i="11"/>
  <c r="Q446" i="11"/>
  <c r="P446" i="11"/>
  <c r="Q441" i="11"/>
  <c r="P441" i="11"/>
  <c r="X426" i="11"/>
  <c r="W426" i="11"/>
  <c r="X411" i="11"/>
  <c r="W411" i="11"/>
  <c r="Q398" i="11"/>
  <c r="P398" i="11"/>
  <c r="Q334" i="11"/>
  <c r="P334" i="11"/>
  <c r="W38" i="11"/>
  <c r="X38" i="11"/>
  <c r="Q470" i="11"/>
  <c r="P470" i="11"/>
  <c r="Q314" i="11"/>
  <c r="P314" i="11"/>
  <c r="Q119" i="11"/>
  <c r="P119" i="11"/>
  <c r="Q86" i="11"/>
  <c r="P86" i="11"/>
  <c r="Q68" i="11"/>
  <c r="P68" i="11"/>
  <c r="Q36" i="11"/>
  <c r="P36" i="11"/>
  <c r="S303" i="11"/>
  <c r="R303" i="11"/>
  <c r="X415" i="11"/>
  <c r="W415" i="11"/>
  <c r="Q379" i="11"/>
  <c r="P379" i="11"/>
  <c r="Q315" i="11"/>
  <c r="P315" i="11"/>
  <c r="Q263" i="11"/>
  <c r="P263" i="11"/>
  <c r="Q230" i="11"/>
  <c r="P230" i="11"/>
  <c r="X220" i="11"/>
  <c r="W220" i="11"/>
  <c r="X204" i="11"/>
  <c r="W204" i="11"/>
  <c r="X151" i="11"/>
  <c r="W151" i="11"/>
  <c r="Q135" i="11"/>
  <c r="P135" i="11"/>
  <c r="X99" i="11"/>
  <c r="W99" i="11"/>
  <c r="W78" i="11"/>
  <c r="X78" i="11"/>
  <c r="W74" i="11"/>
  <c r="X74" i="11"/>
  <c r="W34" i="11"/>
  <c r="X34" i="11"/>
  <c r="W7" i="11"/>
  <c r="X7" i="11"/>
  <c r="W113" i="11"/>
  <c r="X113" i="11"/>
  <c r="W145" i="11"/>
  <c r="X145" i="11"/>
  <c r="W177" i="11"/>
  <c r="X177" i="11"/>
  <c r="W209" i="11"/>
  <c r="X209" i="11"/>
  <c r="W241" i="11"/>
  <c r="X241" i="11"/>
  <c r="W273" i="11"/>
  <c r="X273" i="11"/>
  <c r="W321" i="11"/>
  <c r="X321" i="11"/>
  <c r="W353" i="11"/>
  <c r="X353" i="11"/>
  <c r="W385" i="11"/>
  <c r="X385" i="11"/>
  <c r="W417" i="11"/>
  <c r="X417" i="11"/>
  <c r="W452" i="11"/>
  <c r="X452" i="11"/>
  <c r="X110" i="11"/>
  <c r="W110" i="11"/>
  <c r="W142" i="11"/>
  <c r="X142" i="11"/>
  <c r="X174" i="11"/>
  <c r="W174" i="11"/>
  <c r="X206" i="11"/>
  <c r="W206" i="11"/>
  <c r="X238" i="11"/>
  <c r="W238" i="11"/>
  <c r="X270" i="11"/>
  <c r="W270" i="11"/>
  <c r="W302" i="11"/>
  <c r="X302" i="11"/>
  <c r="W334" i="11"/>
  <c r="X334" i="11"/>
  <c r="W366" i="11"/>
  <c r="X366" i="11"/>
  <c r="W398" i="11"/>
  <c r="X398" i="11"/>
  <c r="X429" i="11"/>
  <c r="W429" i="11"/>
  <c r="Q170" i="11"/>
  <c r="P170" i="11"/>
  <c r="Q114" i="11"/>
  <c r="P114" i="11"/>
  <c r="Q102" i="11"/>
  <c r="P102" i="11"/>
  <c r="P112" i="11"/>
  <c r="Q112" i="11"/>
  <c r="P144" i="11"/>
  <c r="Q144" i="11"/>
  <c r="P176" i="11"/>
  <c r="Q176" i="11"/>
  <c r="P208" i="11"/>
  <c r="Q208" i="11"/>
  <c r="P240" i="11"/>
  <c r="Q240" i="11"/>
  <c r="P272" i="11"/>
  <c r="Q272" i="11"/>
  <c r="P304" i="11"/>
  <c r="Q304" i="11"/>
  <c r="P336" i="11"/>
  <c r="Q336" i="11"/>
  <c r="P368" i="11"/>
  <c r="Q368" i="11"/>
  <c r="P400" i="11"/>
  <c r="Q400" i="11"/>
  <c r="P431" i="11"/>
  <c r="Q431" i="11"/>
  <c r="P463" i="11"/>
  <c r="Q463" i="11"/>
  <c r="P105" i="11"/>
  <c r="Q105" i="11"/>
  <c r="Q137" i="11"/>
  <c r="P137" i="11"/>
  <c r="P169" i="11"/>
  <c r="Q169" i="11"/>
  <c r="Q185" i="11"/>
  <c r="P185" i="11"/>
  <c r="P217" i="11"/>
  <c r="Q217" i="11"/>
  <c r="P249" i="11"/>
  <c r="Q249" i="11"/>
  <c r="Q281" i="11"/>
  <c r="P281" i="11"/>
  <c r="P313" i="11"/>
  <c r="Q313" i="11"/>
  <c r="Q345" i="11"/>
  <c r="P345" i="11"/>
  <c r="Q377" i="11"/>
  <c r="P377" i="11"/>
  <c r="Q428" i="11"/>
  <c r="P428" i="11"/>
  <c r="P460" i="11"/>
  <c r="Q460" i="11"/>
  <c r="R359" i="11"/>
  <c r="S359" i="11"/>
  <c r="S319" i="11"/>
  <c r="R319" i="11"/>
  <c r="S283" i="11"/>
  <c r="R283" i="11"/>
  <c r="R195" i="11"/>
  <c r="S195" i="11"/>
  <c r="X471" i="11"/>
  <c r="W471" i="11"/>
  <c r="Q462" i="11"/>
  <c r="P462" i="11"/>
  <c r="Q457" i="11"/>
  <c r="P457" i="11"/>
  <c r="X439" i="11"/>
  <c r="W439" i="11"/>
  <c r="Q430" i="11"/>
  <c r="P430" i="11"/>
  <c r="X424" i="11"/>
  <c r="W424" i="11"/>
  <c r="Q415" i="11"/>
  <c r="P415" i="11"/>
  <c r="X396" i="11"/>
  <c r="W396" i="11"/>
  <c r="Q382" i="11"/>
  <c r="P382" i="11"/>
  <c r="X375" i="11"/>
  <c r="W375" i="11"/>
  <c r="X364" i="11"/>
  <c r="W364" i="11"/>
  <c r="Q350" i="11"/>
  <c r="P350" i="11"/>
  <c r="X343" i="11"/>
  <c r="W343" i="11"/>
  <c r="X332" i="11"/>
  <c r="W332" i="11"/>
  <c r="Q318" i="11"/>
  <c r="P318" i="11"/>
  <c r="X311" i="11"/>
  <c r="W311" i="11"/>
  <c r="X300" i="11"/>
  <c r="W300" i="11"/>
  <c r="X280" i="11"/>
  <c r="W280" i="11"/>
  <c r="Q271" i="11"/>
  <c r="P271" i="11"/>
  <c r="X252" i="11"/>
  <c r="W252" i="11"/>
  <c r="X192" i="11"/>
  <c r="W192" i="11"/>
  <c r="Q183" i="11"/>
  <c r="P183" i="11"/>
  <c r="Q162" i="11"/>
  <c r="P162" i="11"/>
  <c r="X147" i="11"/>
  <c r="W147" i="11"/>
  <c r="X136" i="11"/>
  <c r="W136" i="11"/>
  <c r="Q122" i="11"/>
  <c r="P122" i="11"/>
  <c r="X92" i="11"/>
  <c r="W92" i="11"/>
  <c r="Q85" i="11"/>
  <c r="P85" i="11"/>
  <c r="X75" i="11"/>
  <c r="W75" i="11"/>
  <c r="Q70" i="11"/>
  <c r="P70" i="11"/>
  <c r="X59" i="11"/>
  <c r="W59" i="11"/>
  <c r="P54" i="11"/>
  <c r="Q54" i="11"/>
  <c r="X43" i="11"/>
  <c r="W43" i="11"/>
  <c r="Q38" i="11"/>
  <c r="P38" i="11"/>
  <c r="W27" i="11"/>
  <c r="X27" i="11"/>
  <c r="Q22" i="11"/>
  <c r="P22" i="11"/>
  <c r="W11" i="11"/>
  <c r="X11" i="11"/>
  <c r="P37" i="11"/>
  <c r="Q37" i="11"/>
  <c r="P33" i="11"/>
  <c r="Q33" i="11"/>
  <c r="Q449" i="11"/>
  <c r="P449" i="11"/>
  <c r="Q330" i="11"/>
  <c r="P330" i="11"/>
  <c r="Q322" i="11"/>
  <c r="P322" i="11"/>
  <c r="Q279" i="11"/>
  <c r="P279" i="11"/>
  <c r="Q251" i="11"/>
  <c r="P251" i="11"/>
  <c r="Q191" i="11"/>
  <c r="P191" i="11"/>
  <c r="Q76" i="11"/>
  <c r="P76" i="11"/>
  <c r="Q60" i="11"/>
  <c r="P60" i="11"/>
  <c r="Q48" i="11"/>
  <c r="P48" i="11"/>
  <c r="R458" i="11"/>
  <c r="S458" i="11"/>
  <c r="R351" i="11"/>
  <c r="S351" i="11"/>
  <c r="S327" i="11"/>
  <c r="R327" i="11"/>
  <c r="R295" i="11"/>
  <c r="S295" i="11"/>
  <c r="X459" i="11"/>
  <c r="W459" i="11"/>
  <c r="X446" i="11"/>
  <c r="W446" i="11"/>
  <c r="X430" i="11"/>
  <c r="W430" i="11"/>
  <c r="Q419" i="11"/>
  <c r="P419" i="11"/>
  <c r="Q395" i="11"/>
  <c r="P395" i="11"/>
  <c r="Q363" i="11"/>
  <c r="P363" i="11"/>
  <c r="Q331" i="11"/>
  <c r="P331" i="11"/>
  <c r="X287" i="11"/>
  <c r="W287" i="11"/>
  <c r="Q270" i="11"/>
  <c r="P270" i="11"/>
  <c r="X256" i="11"/>
  <c r="W256" i="11"/>
  <c r="X244" i="11"/>
  <c r="W244" i="11"/>
  <c r="Q238" i="11"/>
  <c r="P238" i="11"/>
  <c r="X228" i="11"/>
  <c r="W228" i="11"/>
  <c r="Q222" i="11"/>
  <c r="P222" i="11"/>
  <c r="X212" i="11"/>
  <c r="W212" i="11"/>
  <c r="Q206" i="11"/>
  <c r="P206" i="11"/>
  <c r="X196" i="11"/>
  <c r="W196" i="11"/>
  <c r="X183" i="11"/>
  <c r="W183" i="11"/>
  <c r="Q166" i="11"/>
  <c r="P166" i="11"/>
  <c r="Q155" i="11"/>
  <c r="P155" i="11"/>
  <c r="X111" i="11"/>
  <c r="W111" i="11"/>
  <c r="W82" i="11"/>
  <c r="X82" i="11"/>
  <c r="P77" i="11"/>
  <c r="Q77" i="11"/>
  <c r="P73" i="11"/>
  <c r="Q73" i="11"/>
  <c r="W62" i="11"/>
  <c r="X62" i="11"/>
  <c r="P29" i="11"/>
  <c r="Q29" i="11"/>
  <c r="W26" i="11"/>
  <c r="X26" i="11"/>
  <c r="P13" i="11"/>
  <c r="Q13" i="11"/>
  <c r="P9" i="11"/>
  <c r="Q9" i="11"/>
  <c r="W89" i="11"/>
  <c r="X89" i="11"/>
  <c r="W105" i="11"/>
  <c r="X105" i="11"/>
  <c r="W121" i="11"/>
  <c r="X121" i="11"/>
  <c r="W137" i="11"/>
  <c r="X137" i="11"/>
  <c r="W153" i="11"/>
  <c r="X153" i="11"/>
  <c r="W169" i="11"/>
  <c r="X169" i="11"/>
  <c r="W185" i="11"/>
  <c r="X185" i="11"/>
  <c r="W201" i="11"/>
  <c r="X201" i="11"/>
  <c r="W217" i="11"/>
  <c r="X217" i="11"/>
  <c r="W233" i="11"/>
  <c r="X233" i="11"/>
  <c r="W249" i="11"/>
  <c r="X249" i="11"/>
  <c r="W265" i="11"/>
  <c r="X265" i="11"/>
  <c r="W281" i="11"/>
  <c r="X281" i="11"/>
  <c r="W297" i="11"/>
  <c r="X297" i="11"/>
  <c r="W313" i="11"/>
  <c r="X313" i="11"/>
  <c r="W329" i="11"/>
  <c r="X329" i="11"/>
  <c r="W345" i="11"/>
  <c r="X345" i="11"/>
  <c r="W361" i="11"/>
  <c r="X361" i="11"/>
  <c r="W377" i="11"/>
  <c r="X377" i="11"/>
  <c r="W393" i="11"/>
  <c r="X393" i="11"/>
  <c r="W409" i="11"/>
  <c r="X409" i="11"/>
  <c r="W428" i="11"/>
  <c r="X428" i="11"/>
  <c r="W444" i="11"/>
  <c r="X444" i="11"/>
  <c r="W460" i="11"/>
  <c r="X460" i="11"/>
  <c r="W86" i="11"/>
  <c r="X86" i="11"/>
  <c r="X102" i="11"/>
  <c r="W102" i="11"/>
  <c r="X118" i="11"/>
  <c r="W118" i="11"/>
  <c r="W134" i="11"/>
  <c r="X134" i="11"/>
  <c r="X150" i="11"/>
  <c r="W150" i="11"/>
  <c r="X166" i="11"/>
  <c r="W166" i="11"/>
  <c r="X182" i="11"/>
  <c r="W182" i="11"/>
  <c r="X198" i="11"/>
  <c r="W198" i="11"/>
  <c r="X214" i="11"/>
  <c r="W214" i="11"/>
  <c r="X230" i="11"/>
  <c r="W230" i="11"/>
  <c r="X246" i="11"/>
  <c r="W246" i="11"/>
  <c r="X262" i="11"/>
  <c r="W262" i="11"/>
  <c r="X278" i="11"/>
  <c r="W278" i="11"/>
  <c r="W294" i="11"/>
  <c r="X294" i="11"/>
  <c r="W310" i="11"/>
  <c r="X310" i="11"/>
  <c r="W326" i="11"/>
  <c r="X326" i="11"/>
  <c r="W342" i="11"/>
  <c r="X342" i="11"/>
  <c r="W358" i="11"/>
  <c r="X358" i="11"/>
  <c r="W374" i="11"/>
  <c r="X374" i="11"/>
  <c r="W390" i="11"/>
  <c r="X390" i="11"/>
  <c r="X406" i="11"/>
  <c r="W406" i="11"/>
  <c r="X422" i="11"/>
  <c r="W422" i="11"/>
  <c r="W437" i="11"/>
  <c r="X437" i="11"/>
  <c r="X453" i="11"/>
  <c r="W453" i="11"/>
  <c r="X469" i="11"/>
  <c r="W469" i="11"/>
  <c r="Q454" i="11"/>
  <c r="P454" i="11"/>
  <c r="Q418" i="11"/>
  <c r="P418" i="11"/>
  <c r="Q346" i="11"/>
  <c r="P346" i="11"/>
  <c r="Q338" i="11"/>
  <c r="P338" i="11"/>
  <c r="Q80" i="11"/>
  <c r="P80" i="11"/>
  <c r="Q32" i="11"/>
  <c r="P32" i="11"/>
  <c r="P88" i="11"/>
  <c r="Q88" i="11"/>
  <c r="P104" i="11"/>
  <c r="Q104" i="11"/>
  <c r="P120" i="11"/>
  <c r="Q120" i="11"/>
  <c r="P136" i="11"/>
  <c r="Q136" i="11"/>
  <c r="P152" i="11"/>
  <c r="Q152" i="11"/>
  <c r="P168" i="11"/>
  <c r="Q168" i="11"/>
  <c r="P184" i="11"/>
  <c r="Q184" i="11"/>
  <c r="P200" i="11"/>
  <c r="Q200" i="11"/>
  <c r="P216" i="11"/>
  <c r="Q216" i="11"/>
  <c r="P232" i="11"/>
  <c r="Q232" i="11"/>
  <c r="P248" i="11"/>
  <c r="Q248" i="11"/>
  <c r="P264" i="11"/>
  <c r="Q264" i="11"/>
  <c r="P280" i="11"/>
  <c r="Q280" i="11"/>
  <c r="P296" i="11"/>
  <c r="Q296" i="11"/>
  <c r="P312" i="11"/>
  <c r="Q312" i="11"/>
  <c r="P328" i="11"/>
  <c r="Q328" i="11"/>
  <c r="P344" i="11"/>
  <c r="Q344" i="11"/>
  <c r="P360" i="11"/>
  <c r="Q360" i="11"/>
  <c r="P376" i="11"/>
  <c r="Q376" i="11"/>
  <c r="P392" i="11"/>
  <c r="Q392" i="11"/>
  <c r="P408" i="11"/>
  <c r="Q408" i="11"/>
  <c r="P424" i="11"/>
  <c r="Q424" i="11"/>
  <c r="P439" i="11"/>
  <c r="Q439" i="11"/>
  <c r="P455" i="11"/>
  <c r="Q455" i="11"/>
  <c r="P471" i="11"/>
  <c r="Q471" i="11"/>
  <c r="Q97" i="11"/>
  <c r="P97" i="11"/>
  <c r="Q113" i="11"/>
  <c r="P113" i="11"/>
  <c r="Q129" i="11"/>
  <c r="P129" i="11"/>
  <c r="Q145" i="11"/>
  <c r="P145" i="11"/>
  <c r="Q161" i="11"/>
  <c r="P161" i="11"/>
  <c r="Q177" i="11"/>
  <c r="P177" i="11"/>
  <c r="Q193" i="11"/>
  <c r="P193" i="11"/>
  <c r="P209" i="11"/>
  <c r="Q209" i="11"/>
  <c r="P225" i="11"/>
  <c r="Q225" i="11"/>
  <c r="P241" i="11"/>
  <c r="Q241" i="11"/>
  <c r="P257" i="11"/>
  <c r="Q257" i="11"/>
  <c r="Q273" i="11"/>
  <c r="P273" i="11"/>
  <c r="Q289" i="11"/>
  <c r="P289" i="11"/>
  <c r="P305" i="11"/>
  <c r="Q305" i="11"/>
  <c r="Q321" i="11"/>
  <c r="P321" i="11"/>
  <c r="Q337" i="11"/>
  <c r="P337" i="11"/>
  <c r="Q353" i="11"/>
  <c r="P353" i="11"/>
  <c r="Q369" i="11"/>
  <c r="P369" i="11"/>
  <c r="Q385" i="11"/>
  <c r="P385" i="11"/>
  <c r="P401" i="11"/>
  <c r="Q401" i="11"/>
  <c r="Q417" i="11"/>
  <c r="P417" i="11"/>
  <c r="P436" i="11"/>
  <c r="Q436" i="11"/>
  <c r="P452" i="11"/>
  <c r="Q452" i="11"/>
  <c r="P468" i="11"/>
  <c r="Q468" i="11"/>
  <c r="R343" i="11"/>
  <c r="S343" i="11"/>
  <c r="R311" i="11"/>
  <c r="S311" i="11"/>
  <c r="S267" i="11"/>
  <c r="R267" i="11"/>
  <c r="R139" i="11"/>
  <c r="S139" i="11"/>
  <c r="AD8" i="11" l="1"/>
  <c r="AD12" i="11"/>
  <c r="AD16" i="11"/>
  <c r="AD20" i="11"/>
  <c r="AD24" i="11"/>
  <c r="AD28" i="11"/>
  <c r="AD32" i="11"/>
  <c r="AD36" i="11"/>
  <c r="AD40" i="11"/>
  <c r="AD44" i="11"/>
  <c r="AD48" i="11"/>
  <c r="AD52" i="11"/>
  <c r="AD56" i="11"/>
  <c r="AD9" i="11"/>
  <c r="AD14" i="11"/>
  <c r="AD19" i="11"/>
  <c r="AD25" i="11"/>
  <c r="AD30" i="11"/>
  <c r="AD35" i="11"/>
  <c r="AD41" i="11"/>
  <c r="AD46" i="11"/>
  <c r="AD51" i="11"/>
  <c r="AD10" i="11"/>
  <c r="AD15" i="11"/>
  <c r="AD21" i="11"/>
  <c r="AD26" i="11"/>
  <c r="AD31" i="11"/>
  <c r="AD37" i="11"/>
  <c r="AD42" i="11"/>
  <c r="AD47" i="11"/>
  <c r="AD53" i="11"/>
  <c r="AD11" i="11"/>
  <c r="AD22" i="11"/>
  <c r="AD33" i="11"/>
  <c r="AD43" i="11"/>
  <c r="AD54" i="11"/>
  <c r="AD7" i="11"/>
  <c r="AD13" i="11"/>
  <c r="AD23" i="11"/>
  <c r="AD34" i="11"/>
  <c r="AD45" i="11"/>
  <c r="AD55" i="11"/>
  <c r="AD17" i="11"/>
  <c r="AD27" i="11"/>
  <c r="AD38" i="11"/>
  <c r="AD49" i="11"/>
  <c r="AD18" i="11"/>
  <c r="AD29" i="11"/>
  <c r="AD39" i="11"/>
  <c r="AD50" i="11"/>
  <c r="T59" i="11"/>
  <c r="S335" i="11"/>
  <c r="U335" i="11" s="1"/>
  <c r="T106" i="11"/>
  <c r="R367" i="11"/>
  <c r="U218" i="11"/>
  <c r="R123" i="11"/>
  <c r="S383" i="11"/>
  <c r="U383" i="11" s="1"/>
  <c r="T202" i="11"/>
  <c r="T19" i="11"/>
  <c r="T453" i="11"/>
  <c r="T469" i="11"/>
  <c r="S255" i="11"/>
  <c r="U255" i="11" s="1"/>
  <c r="R83" i="11"/>
  <c r="T23" i="11"/>
  <c r="U250" i="11"/>
  <c r="S399" i="11"/>
  <c r="T399" i="11" s="1"/>
  <c r="S179" i="11"/>
  <c r="T179" i="11" s="1"/>
  <c r="S163" i="11"/>
  <c r="U163" i="11" s="1"/>
  <c r="R375" i="11"/>
  <c r="R95" i="11"/>
  <c r="T31" i="11"/>
  <c r="U210" i="11"/>
  <c r="T190" i="11"/>
  <c r="S391" i="11"/>
  <c r="T391" i="11" s="1"/>
  <c r="S55" i="11"/>
  <c r="U422" i="11"/>
  <c r="R43" i="11"/>
  <c r="R426" i="11"/>
  <c r="S51" i="11"/>
  <c r="T51" i="11" s="1"/>
  <c r="R131" i="11"/>
  <c r="T90" i="11"/>
  <c r="T406" i="11"/>
  <c r="T39" i="11"/>
  <c r="T278" i="11"/>
  <c r="T437" i="11"/>
  <c r="R75" i="11"/>
  <c r="T174" i="11"/>
  <c r="T242" i="11"/>
  <c r="R47" i="11"/>
  <c r="S63" i="11"/>
  <c r="T63" i="11" s="1"/>
  <c r="T226" i="11"/>
  <c r="T158" i="11"/>
  <c r="S79" i="11"/>
  <c r="U79" i="11" s="1"/>
  <c r="T234" i="11"/>
  <c r="S289" i="11"/>
  <c r="R289" i="11"/>
  <c r="S73" i="11"/>
  <c r="R73" i="11"/>
  <c r="S77" i="11"/>
  <c r="R77" i="11"/>
  <c r="U327" i="11"/>
  <c r="T327" i="11"/>
  <c r="U375" i="11"/>
  <c r="T375" i="11"/>
  <c r="R122" i="11"/>
  <c r="S122" i="11"/>
  <c r="S377" i="11"/>
  <c r="R377" i="11"/>
  <c r="S185" i="11"/>
  <c r="R185" i="11"/>
  <c r="S137" i="11"/>
  <c r="R137" i="11"/>
  <c r="R230" i="11"/>
  <c r="S230" i="11"/>
  <c r="R315" i="11"/>
  <c r="S315" i="11"/>
  <c r="S235" i="11"/>
  <c r="R235" i="11"/>
  <c r="S167" i="11"/>
  <c r="R167" i="11"/>
  <c r="R310" i="11"/>
  <c r="S310" i="11"/>
  <c r="S65" i="11"/>
  <c r="R65" i="11"/>
  <c r="R371" i="11"/>
  <c r="S371" i="11"/>
  <c r="R466" i="11"/>
  <c r="S466" i="11"/>
  <c r="S52" i="11"/>
  <c r="R52" i="11"/>
  <c r="R142" i="11"/>
  <c r="S142" i="11"/>
  <c r="S50" i="11"/>
  <c r="R50" i="11"/>
  <c r="S259" i="11"/>
  <c r="R259" i="11"/>
  <c r="R390" i="11"/>
  <c r="S390" i="11"/>
  <c r="S361" i="11"/>
  <c r="R361" i="11"/>
  <c r="S233" i="11"/>
  <c r="R233" i="11"/>
  <c r="S89" i="11"/>
  <c r="R89" i="11"/>
  <c r="S416" i="11"/>
  <c r="R416" i="11"/>
  <c r="S352" i="11"/>
  <c r="R352" i="11"/>
  <c r="S288" i="11"/>
  <c r="R288" i="11"/>
  <c r="S224" i="11"/>
  <c r="R224" i="11"/>
  <c r="S160" i="11"/>
  <c r="R160" i="11"/>
  <c r="S96" i="11"/>
  <c r="R96" i="11"/>
  <c r="S40" i="11"/>
  <c r="R40" i="11"/>
  <c r="R274" i="11"/>
  <c r="S274" i="11"/>
  <c r="R24" i="11"/>
  <c r="S24" i="11"/>
  <c r="S14" i="11"/>
  <c r="R14" i="11"/>
  <c r="S78" i="11"/>
  <c r="R78" i="11"/>
  <c r="R94" i="11"/>
  <c r="S94" i="11"/>
  <c r="R138" i="11"/>
  <c r="S138" i="11"/>
  <c r="R254" i="11"/>
  <c r="S254" i="11"/>
  <c r="R282" i="11"/>
  <c r="S282" i="11"/>
  <c r="R302" i="11"/>
  <c r="S302" i="11"/>
  <c r="R366" i="11"/>
  <c r="S366" i="11"/>
  <c r="S197" i="11"/>
  <c r="R197" i="11"/>
  <c r="S412" i="11"/>
  <c r="R412" i="11"/>
  <c r="S348" i="11"/>
  <c r="R348" i="11"/>
  <c r="S284" i="11"/>
  <c r="R284" i="11"/>
  <c r="S220" i="11"/>
  <c r="R220" i="11"/>
  <c r="S156" i="11"/>
  <c r="R156" i="11"/>
  <c r="S92" i="11"/>
  <c r="R92" i="11"/>
  <c r="R171" i="11"/>
  <c r="S171" i="11"/>
  <c r="R134" i="11"/>
  <c r="S134" i="11"/>
  <c r="S211" i="11"/>
  <c r="R211" i="11"/>
  <c r="S417" i="11"/>
  <c r="R417" i="11"/>
  <c r="S385" i="11"/>
  <c r="R385" i="11"/>
  <c r="S321" i="11"/>
  <c r="R321" i="11"/>
  <c r="S161" i="11"/>
  <c r="R161" i="11"/>
  <c r="S97" i="11"/>
  <c r="R97" i="11"/>
  <c r="S32" i="11"/>
  <c r="R32" i="11"/>
  <c r="S9" i="11"/>
  <c r="R9" i="11"/>
  <c r="R395" i="11"/>
  <c r="S395" i="11"/>
  <c r="S279" i="11"/>
  <c r="R279" i="11"/>
  <c r="R330" i="11"/>
  <c r="S330" i="11"/>
  <c r="R449" i="11"/>
  <c r="S449" i="11"/>
  <c r="R457" i="11"/>
  <c r="S457" i="11"/>
  <c r="S472" i="11"/>
  <c r="R472" i="11"/>
  <c r="S341" i="11"/>
  <c r="R341" i="11"/>
  <c r="S203" i="11"/>
  <c r="R203" i="11"/>
  <c r="R445" i="11"/>
  <c r="S445" i="11"/>
  <c r="S58" i="11"/>
  <c r="R58" i="11"/>
  <c r="S173" i="11"/>
  <c r="R173" i="11"/>
  <c r="S467" i="11"/>
  <c r="R467" i="11"/>
  <c r="S435" i="11"/>
  <c r="R435" i="11"/>
  <c r="S404" i="11"/>
  <c r="R404" i="11"/>
  <c r="S372" i="11"/>
  <c r="R372" i="11"/>
  <c r="S340" i="11"/>
  <c r="R340" i="11"/>
  <c r="S308" i="11"/>
  <c r="R308" i="11"/>
  <c r="S276" i="11"/>
  <c r="R276" i="11"/>
  <c r="S244" i="11"/>
  <c r="R244" i="11"/>
  <c r="S212" i="11"/>
  <c r="R212" i="11"/>
  <c r="S180" i="11"/>
  <c r="R180" i="11"/>
  <c r="S148" i="11"/>
  <c r="R148" i="11"/>
  <c r="S116" i="11"/>
  <c r="R116" i="11"/>
  <c r="S72" i="11"/>
  <c r="R72" i="11"/>
  <c r="S227" i="11"/>
  <c r="R227" i="11"/>
  <c r="U343" i="11"/>
  <c r="T343" i="11"/>
  <c r="S468" i="11"/>
  <c r="R468" i="11"/>
  <c r="S436" i="11"/>
  <c r="R436" i="11"/>
  <c r="S401" i="11"/>
  <c r="R401" i="11"/>
  <c r="S305" i="11"/>
  <c r="R305" i="11"/>
  <c r="S241" i="11"/>
  <c r="R241" i="11"/>
  <c r="S209" i="11"/>
  <c r="R209" i="11"/>
  <c r="S471" i="11"/>
  <c r="R471" i="11"/>
  <c r="S439" i="11"/>
  <c r="R439" i="11"/>
  <c r="S408" i="11"/>
  <c r="R408" i="11"/>
  <c r="S376" i="11"/>
  <c r="R376" i="11"/>
  <c r="S344" i="11"/>
  <c r="R344" i="11"/>
  <c r="S312" i="11"/>
  <c r="R312" i="11"/>
  <c r="S280" i="11"/>
  <c r="R280" i="11"/>
  <c r="S248" i="11"/>
  <c r="R248" i="11"/>
  <c r="S216" i="11"/>
  <c r="R216" i="11"/>
  <c r="S184" i="11"/>
  <c r="R184" i="11"/>
  <c r="S152" i="11"/>
  <c r="R152" i="11"/>
  <c r="S120" i="11"/>
  <c r="R120" i="11"/>
  <c r="S88" i="11"/>
  <c r="R88" i="11"/>
  <c r="U458" i="11"/>
  <c r="T458" i="11"/>
  <c r="S37" i="11"/>
  <c r="R37" i="11"/>
  <c r="R382" i="11"/>
  <c r="S382" i="11"/>
  <c r="S169" i="11"/>
  <c r="R169" i="11"/>
  <c r="S431" i="11"/>
  <c r="R431" i="11"/>
  <c r="S304" i="11"/>
  <c r="R304" i="11"/>
  <c r="S112" i="11"/>
  <c r="R112" i="11"/>
  <c r="R114" i="11"/>
  <c r="S114" i="11"/>
  <c r="R135" i="11"/>
  <c r="S135" i="11"/>
  <c r="U303" i="11"/>
  <c r="T303" i="11"/>
  <c r="S119" i="11"/>
  <c r="R119" i="11"/>
  <c r="R398" i="11"/>
  <c r="S398" i="11"/>
  <c r="S446" i="11"/>
  <c r="R446" i="11"/>
  <c r="R370" i="11"/>
  <c r="S370" i="11"/>
  <c r="S17" i="11"/>
  <c r="R17" i="11"/>
  <c r="R57" i="11"/>
  <c r="S57" i="11"/>
  <c r="S69" i="11"/>
  <c r="R69" i="11"/>
  <c r="R110" i="11"/>
  <c r="S110" i="11"/>
  <c r="R299" i="11"/>
  <c r="S299" i="11"/>
  <c r="S74" i="11"/>
  <c r="R74" i="11"/>
  <c r="R146" i="11"/>
  <c r="S146" i="11"/>
  <c r="R374" i="11"/>
  <c r="S374" i="11"/>
  <c r="S464" i="11"/>
  <c r="R464" i="11"/>
  <c r="S432" i="11"/>
  <c r="R432" i="11"/>
  <c r="S397" i="11"/>
  <c r="R397" i="11"/>
  <c r="S365" i="11"/>
  <c r="R365" i="11"/>
  <c r="S333" i="11"/>
  <c r="R333" i="11"/>
  <c r="S301" i="11"/>
  <c r="R301" i="11"/>
  <c r="S269" i="11"/>
  <c r="R269" i="11"/>
  <c r="S237" i="11"/>
  <c r="R237" i="11"/>
  <c r="S205" i="11"/>
  <c r="R205" i="11"/>
  <c r="S141" i="11"/>
  <c r="R141" i="11"/>
  <c r="S109" i="11"/>
  <c r="R109" i="11"/>
  <c r="S8" i="11"/>
  <c r="R8" i="11"/>
  <c r="S28" i="11"/>
  <c r="R28" i="11"/>
  <c r="R465" i="11"/>
  <c r="S465" i="11"/>
  <c r="S353" i="11"/>
  <c r="R353" i="11"/>
  <c r="S193" i="11"/>
  <c r="R193" i="11"/>
  <c r="S129" i="11"/>
  <c r="R129" i="11"/>
  <c r="S60" i="11"/>
  <c r="R60" i="11"/>
  <c r="S38" i="11"/>
  <c r="R38" i="11"/>
  <c r="S54" i="11"/>
  <c r="R54" i="11"/>
  <c r="T319" i="11"/>
  <c r="R170" i="11"/>
  <c r="S170" i="11"/>
  <c r="R68" i="11"/>
  <c r="S68" i="11"/>
  <c r="R44" i="11"/>
  <c r="S44" i="11"/>
  <c r="R346" i="11"/>
  <c r="S346" i="11"/>
  <c r="R418" i="11"/>
  <c r="S418" i="11"/>
  <c r="R166" i="11"/>
  <c r="S166" i="11"/>
  <c r="R363" i="11"/>
  <c r="S363" i="11"/>
  <c r="U295" i="11"/>
  <c r="T295" i="11"/>
  <c r="U351" i="11"/>
  <c r="T351" i="11"/>
  <c r="S271" i="11"/>
  <c r="R271" i="11"/>
  <c r="S217" i="11"/>
  <c r="R217" i="11"/>
  <c r="S105" i="11"/>
  <c r="R105" i="11"/>
  <c r="S368" i="11"/>
  <c r="R368" i="11"/>
  <c r="S240" i="11"/>
  <c r="R240" i="11"/>
  <c r="S176" i="11"/>
  <c r="R176" i="11"/>
  <c r="S181" i="11"/>
  <c r="R181" i="11"/>
  <c r="S117" i="11"/>
  <c r="R117" i="11"/>
  <c r="S427" i="11"/>
  <c r="R427" i="11"/>
  <c r="S364" i="11"/>
  <c r="R364" i="11"/>
  <c r="S300" i="11"/>
  <c r="R300" i="11"/>
  <c r="S236" i="11"/>
  <c r="R236" i="11"/>
  <c r="S172" i="11"/>
  <c r="R172" i="11"/>
  <c r="S108" i="11"/>
  <c r="R108" i="11"/>
  <c r="R355" i="11"/>
  <c r="S355" i="11"/>
  <c r="S10" i="11"/>
  <c r="R10" i="11"/>
  <c r="R339" i="11"/>
  <c r="S339" i="11"/>
  <c r="R414" i="11"/>
  <c r="S414" i="11"/>
  <c r="S66" i="11"/>
  <c r="R66" i="11"/>
  <c r="S99" i="11"/>
  <c r="R99" i="11"/>
  <c r="S199" i="11"/>
  <c r="R199" i="11"/>
  <c r="S215" i="11"/>
  <c r="R215" i="11"/>
  <c r="R231" i="11"/>
  <c r="S231" i="11"/>
  <c r="S247" i="11"/>
  <c r="R247" i="11"/>
  <c r="S287" i="11"/>
  <c r="R287" i="11"/>
  <c r="R358" i="11"/>
  <c r="S358" i="11"/>
  <c r="R198" i="11"/>
  <c r="S198" i="11"/>
  <c r="R258" i="11"/>
  <c r="S258" i="11"/>
  <c r="R347" i="11"/>
  <c r="S347" i="11"/>
  <c r="R450" i="11"/>
  <c r="S450" i="11"/>
  <c r="U367" i="11"/>
  <c r="T367" i="11"/>
  <c r="R186" i="11"/>
  <c r="S186" i="11"/>
  <c r="S407" i="11"/>
  <c r="R407" i="11"/>
  <c r="S30" i="11"/>
  <c r="R30" i="11"/>
  <c r="S456" i="11"/>
  <c r="R456" i="11"/>
  <c r="S389" i="11"/>
  <c r="R389" i="11"/>
  <c r="S325" i="11"/>
  <c r="R325" i="11"/>
  <c r="S261" i="11"/>
  <c r="R261" i="11"/>
  <c r="S133" i="11"/>
  <c r="R133" i="11"/>
  <c r="R16" i="11"/>
  <c r="S16" i="11"/>
  <c r="U131" i="11" s="1"/>
  <c r="S84" i="11"/>
  <c r="R84" i="11"/>
  <c r="U267" i="11"/>
  <c r="T267" i="11"/>
  <c r="S369" i="11"/>
  <c r="R369" i="11"/>
  <c r="S337" i="11"/>
  <c r="R337" i="11"/>
  <c r="S273" i="11"/>
  <c r="R273" i="11"/>
  <c r="S177" i="11"/>
  <c r="R177" i="11"/>
  <c r="S145" i="11"/>
  <c r="R145" i="11"/>
  <c r="S113" i="11"/>
  <c r="R113" i="11"/>
  <c r="S13" i="11"/>
  <c r="R13" i="11"/>
  <c r="T47" i="11"/>
  <c r="T75" i="11"/>
  <c r="U75" i="11"/>
  <c r="R270" i="11"/>
  <c r="S270" i="11"/>
  <c r="R331" i="11"/>
  <c r="S331" i="11"/>
  <c r="R419" i="11"/>
  <c r="S419" i="11"/>
  <c r="S48" i="11"/>
  <c r="R48" i="11"/>
  <c r="R76" i="11"/>
  <c r="S76" i="11"/>
  <c r="S251" i="11"/>
  <c r="R251" i="11"/>
  <c r="R322" i="11"/>
  <c r="S322" i="11"/>
  <c r="S70" i="11"/>
  <c r="R70" i="11"/>
  <c r="S183" i="11"/>
  <c r="R183" i="11"/>
  <c r="R350" i="11"/>
  <c r="S350" i="11"/>
  <c r="S462" i="11"/>
  <c r="R462" i="11"/>
  <c r="T283" i="11"/>
  <c r="S428" i="11"/>
  <c r="R428" i="11"/>
  <c r="S345" i="11"/>
  <c r="R345" i="11"/>
  <c r="S281" i="11"/>
  <c r="R281" i="11"/>
  <c r="R263" i="11"/>
  <c r="S263" i="11"/>
  <c r="R36" i="11"/>
  <c r="S36" i="11"/>
  <c r="R86" i="11"/>
  <c r="S86" i="11"/>
  <c r="S470" i="11"/>
  <c r="R470" i="11"/>
  <c r="S440" i="11"/>
  <c r="R440" i="11"/>
  <c r="S373" i="11"/>
  <c r="R373" i="11"/>
  <c r="S309" i="11"/>
  <c r="R309" i="11"/>
  <c r="S245" i="11"/>
  <c r="R245" i="11"/>
  <c r="R154" i="11"/>
  <c r="S154" i="11"/>
  <c r="S219" i="11"/>
  <c r="R219" i="11"/>
  <c r="R306" i="11"/>
  <c r="S306" i="11"/>
  <c r="R434" i="11"/>
  <c r="S434" i="11"/>
  <c r="S20" i="11"/>
  <c r="R20" i="11"/>
  <c r="R394" i="11"/>
  <c r="S394" i="11"/>
  <c r="R21" i="11"/>
  <c r="S21" i="11"/>
  <c r="S26" i="11"/>
  <c r="R26" i="11"/>
  <c r="R342" i="11"/>
  <c r="S342" i="11"/>
  <c r="S285" i="11"/>
  <c r="R285" i="11"/>
  <c r="S221" i="11"/>
  <c r="R221" i="11"/>
  <c r="S189" i="11"/>
  <c r="R189" i="11"/>
  <c r="S157" i="11"/>
  <c r="R157" i="11"/>
  <c r="S451" i="11"/>
  <c r="R451" i="11"/>
  <c r="S420" i="11"/>
  <c r="R420" i="11"/>
  <c r="S388" i="11"/>
  <c r="R388" i="11"/>
  <c r="S356" i="11"/>
  <c r="R356" i="11"/>
  <c r="S324" i="11"/>
  <c r="R324" i="11"/>
  <c r="S292" i="11"/>
  <c r="R292" i="11"/>
  <c r="S260" i="11"/>
  <c r="R260" i="11"/>
  <c r="S228" i="11"/>
  <c r="R228" i="11"/>
  <c r="S196" i="11"/>
  <c r="R196" i="11"/>
  <c r="S164" i="11"/>
  <c r="R164" i="11"/>
  <c r="S132" i="11"/>
  <c r="R132" i="11"/>
  <c r="S100" i="11"/>
  <c r="R100" i="11"/>
  <c r="R386" i="11"/>
  <c r="S386" i="11"/>
  <c r="R127" i="11"/>
  <c r="S127" i="11"/>
  <c r="R307" i="11"/>
  <c r="S307" i="11"/>
  <c r="S64" i="11"/>
  <c r="R64" i="11"/>
  <c r="S91" i="11"/>
  <c r="R91" i="11"/>
  <c r="S18" i="11"/>
  <c r="U283" i="11" s="1"/>
  <c r="R18" i="11"/>
  <c r="S82" i="11"/>
  <c r="R82" i="11"/>
  <c r="R130" i="11"/>
  <c r="S130" i="11"/>
  <c r="R178" i="11"/>
  <c r="S178" i="11"/>
  <c r="R266" i="11"/>
  <c r="S266" i="11"/>
  <c r="R326" i="11"/>
  <c r="S326" i="11"/>
  <c r="S201" i="11"/>
  <c r="R201" i="11"/>
  <c r="S447" i="11"/>
  <c r="R447" i="11"/>
  <c r="S384" i="11"/>
  <c r="R384" i="11"/>
  <c r="S320" i="11"/>
  <c r="R320" i="11"/>
  <c r="S256" i="11"/>
  <c r="R256" i="11"/>
  <c r="S192" i="11"/>
  <c r="R192" i="11"/>
  <c r="S128" i="11"/>
  <c r="R128" i="11"/>
  <c r="R262" i="11"/>
  <c r="S262" i="11"/>
  <c r="R298" i="11"/>
  <c r="S298" i="11"/>
  <c r="S81" i="11"/>
  <c r="R81" i="11"/>
  <c r="R291" i="11"/>
  <c r="S291" i="11"/>
  <c r="S46" i="11"/>
  <c r="R46" i="11"/>
  <c r="S111" i="11"/>
  <c r="R111" i="11"/>
  <c r="R194" i="11"/>
  <c r="S194" i="11"/>
  <c r="S421" i="11"/>
  <c r="R421" i="11"/>
  <c r="S443" i="11"/>
  <c r="R443" i="11"/>
  <c r="S380" i="11"/>
  <c r="R380" i="11"/>
  <c r="S316" i="11"/>
  <c r="R316" i="11"/>
  <c r="S252" i="11"/>
  <c r="R252" i="11"/>
  <c r="S188" i="11"/>
  <c r="R188" i="11"/>
  <c r="S124" i="11"/>
  <c r="R124" i="11"/>
  <c r="R402" i="11"/>
  <c r="S402" i="11"/>
  <c r="R182" i="11"/>
  <c r="S182" i="11"/>
  <c r="R387" i="11"/>
  <c r="S387" i="11"/>
  <c r="S159" i="11"/>
  <c r="R159" i="11"/>
  <c r="S41" i="11"/>
  <c r="R41" i="11"/>
  <c r="T43" i="11"/>
  <c r="R98" i="11"/>
  <c r="S98" i="11"/>
  <c r="R150" i="11"/>
  <c r="S150" i="11"/>
  <c r="R378" i="11"/>
  <c r="S378" i="11"/>
  <c r="R425" i="11"/>
  <c r="S425" i="11"/>
  <c r="S409" i="11"/>
  <c r="R409" i="11"/>
  <c r="S297" i="11"/>
  <c r="R297" i="11"/>
  <c r="S153" i="11"/>
  <c r="R153" i="11"/>
  <c r="R115" i="11"/>
  <c r="S115" i="11"/>
  <c r="S25" i="11"/>
  <c r="R25" i="11"/>
  <c r="R53" i="11"/>
  <c r="S53" i="11"/>
  <c r="R275" i="11"/>
  <c r="S275" i="11"/>
  <c r="R429" i="11"/>
  <c r="S429" i="11"/>
  <c r="T139" i="11"/>
  <c r="T311" i="11"/>
  <c r="S452" i="11"/>
  <c r="R452" i="11"/>
  <c r="S257" i="11"/>
  <c r="R257" i="11"/>
  <c r="S225" i="11"/>
  <c r="R225" i="11"/>
  <c r="S455" i="11"/>
  <c r="R455" i="11"/>
  <c r="S424" i="11"/>
  <c r="R424" i="11"/>
  <c r="S392" i="11"/>
  <c r="R392" i="11"/>
  <c r="S360" i="11"/>
  <c r="R360" i="11"/>
  <c r="S328" i="11"/>
  <c r="R328" i="11"/>
  <c r="S296" i="11"/>
  <c r="R296" i="11"/>
  <c r="S264" i="11"/>
  <c r="R264" i="11"/>
  <c r="S232" i="11"/>
  <c r="R232" i="11"/>
  <c r="S200" i="11"/>
  <c r="R200" i="11"/>
  <c r="S168" i="11"/>
  <c r="R168" i="11"/>
  <c r="S136" i="11"/>
  <c r="R136" i="11"/>
  <c r="S104" i="11"/>
  <c r="R104" i="11"/>
  <c r="S80" i="11"/>
  <c r="R80" i="11"/>
  <c r="R338" i="11"/>
  <c r="S338" i="11"/>
  <c r="S454" i="11"/>
  <c r="R454" i="11"/>
  <c r="S29" i="11"/>
  <c r="R29" i="11"/>
  <c r="R155" i="11"/>
  <c r="S155" i="11"/>
  <c r="R206" i="11"/>
  <c r="S206" i="11"/>
  <c r="R222" i="11"/>
  <c r="S222" i="11"/>
  <c r="R238" i="11"/>
  <c r="S238" i="11"/>
  <c r="U426" i="11"/>
  <c r="T426" i="11"/>
  <c r="S191" i="11"/>
  <c r="R191" i="11"/>
  <c r="S33" i="11"/>
  <c r="R33" i="11"/>
  <c r="S22" i="11"/>
  <c r="R22" i="11"/>
  <c r="S85" i="11"/>
  <c r="R85" i="11"/>
  <c r="R162" i="11"/>
  <c r="S162" i="11"/>
  <c r="R318" i="11"/>
  <c r="S318" i="11"/>
  <c r="R415" i="11"/>
  <c r="S415" i="11"/>
  <c r="S430" i="11"/>
  <c r="R430" i="11"/>
  <c r="U195" i="11"/>
  <c r="T195" i="11"/>
  <c r="U359" i="11"/>
  <c r="T359" i="11"/>
  <c r="S460" i="11"/>
  <c r="R460" i="11"/>
  <c r="S313" i="11"/>
  <c r="R313" i="11"/>
  <c r="S249" i="11"/>
  <c r="R249" i="11"/>
  <c r="S463" i="11"/>
  <c r="R463" i="11"/>
  <c r="S400" i="11"/>
  <c r="R400" i="11"/>
  <c r="S336" i="11"/>
  <c r="R336" i="11"/>
  <c r="S272" i="11"/>
  <c r="R272" i="11"/>
  <c r="S208" i="11"/>
  <c r="R208" i="11"/>
  <c r="S144" i="11"/>
  <c r="R144" i="11"/>
  <c r="R102" i="11"/>
  <c r="S102" i="11"/>
  <c r="T83" i="11"/>
  <c r="U83" i="11"/>
  <c r="R379" i="11"/>
  <c r="S379" i="11"/>
  <c r="R314" i="11"/>
  <c r="S314" i="11"/>
  <c r="R334" i="11"/>
  <c r="S334" i="11"/>
  <c r="R441" i="11"/>
  <c r="S441" i="11"/>
  <c r="U95" i="11"/>
  <c r="T95" i="11"/>
  <c r="S405" i="11"/>
  <c r="R405" i="11"/>
  <c r="S277" i="11"/>
  <c r="R277" i="11"/>
  <c r="S213" i="11"/>
  <c r="R213" i="11"/>
  <c r="S149" i="11"/>
  <c r="R149" i="11"/>
  <c r="S459" i="11"/>
  <c r="R459" i="11"/>
  <c r="S396" i="11"/>
  <c r="R396" i="11"/>
  <c r="S332" i="11"/>
  <c r="R332" i="11"/>
  <c r="S268" i="11"/>
  <c r="R268" i="11"/>
  <c r="S204" i="11"/>
  <c r="R204" i="11"/>
  <c r="S140" i="11"/>
  <c r="R140" i="11"/>
  <c r="S107" i="11"/>
  <c r="R107" i="11"/>
  <c r="R143" i="11"/>
  <c r="S143" i="11"/>
  <c r="R286" i="11"/>
  <c r="S286" i="11"/>
  <c r="R323" i="11"/>
  <c r="S323" i="11"/>
  <c r="T123" i="11"/>
  <c r="R126" i="11"/>
  <c r="S126" i="11"/>
  <c r="S42" i="11"/>
  <c r="R42" i="11"/>
  <c r="S448" i="11"/>
  <c r="R448" i="11"/>
  <c r="S413" i="11"/>
  <c r="R413" i="11"/>
  <c r="S381" i="11"/>
  <c r="R381" i="11"/>
  <c r="S349" i="11"/>
  <c r="R349" i="11"/>
  <c r="S317" i="11"/>
  <c r="R317" i="11"/>
  <c r="S253" i="11"/>
  <c r="R253" i="11"/>
  <c r="S125" i="11"/>
  <c r="R125" i="11"/>
  <c r="S93" i="11"/>
  <c r="R93" i="11"/>
  <c r="S12" i="11"/>
  <c r="R12" i="11"/>
  <c r="S243" i="11"/>
  <c r="R243" i="11"/>
  <c r="R290" i="11"/>
  <c r="S290" i="11"/>
  <c r="S45" i="11"/>
  <c r="R45" i="11"/>
  <c r="R87" i="11"/>
  <c r="S87" i="11"/>
  <c r="R103" i="11"/>
  <c r="S103" i="11"/>
  <c r="R403" i="11"/>
  <c r="S403" i="11"/>
  <c r="T147" i="11"/>
  <c r="S175" i="11"/>
  <c r="R175" i="11"/>
  <c r="R362" i="11"/>
  <c r="S362" i="11"/>
  <c r="R433" i="11"/>
  <c r="S433" i="11"/>
  <c r="S7" i="11"/>
  <c r="U71" i="11" s="1"/>
  <c r="R7" i="11"/>
  <c r="S34" i="11"/>
  <c r="R34" i="11"/>
  <c r="R207" i="11"/>
  <c r="S207" i="11"/>
  <c r="S223" i="11"/>
  <c r="R223" i="11"/>
  <c r="S239" i="11"/>
  <c r="R239" i="11"/>
  <c r="R294" i="11"/>
  <c r="S294" i="11"/>
  <c r="R410" i="11"/>
  <c r="S410" i="11"/>
  <c r="S444" i="11"/>
  <c r="R444" i="11"/>
  <c r="S393" i="11"/>
  <c r="R393" i="11"/>
  <c r="S329" i="11"/>
  <c r="R329" i="11"/>
  <c r="S265" i="11"/>
  <c r="R265" i="11"/>
  <c r="S121" i="11"/>
  <c r="R121" i="11"/>
  <c r="S423" i="11"/>
  <c r="R423" i="11"/>
  <c r="R61" i="11"/>
  <c r="S61" i="11"/>
  <c r="R187" i="11"/>
  <c r="S187" i="11"/>
  <c r="R214" i="11"/>
  <c r="S214" i="11"/>
  <c r="R246" i="11"/>
  <c r="S246" i="11"/>
  <c r="R461" i="11"/>
  <c r="S461" i="11"/>
  <c r="U411" i="11"/>
  <c r="T411" i="11"/>
  <c r="S438" i="11"/>
  <c r="R438" i="11"/>
  <c r="S62" i="11"/>
  <c r="R62" i="11"/>
  <c r="S151" i="11"/>
  <c r="R151" i="11"/>
  <c r="U442" i="11"/>
  <c r="T442" i="11"/>
  <c r="S357" i="11"/>
  <c r="R357" i="11"/>
  <c r="S293" i="11"/>
  <c r="R293" i="11"/>
  <c r="S229" i="11"/>
  <c r="R229" i="11"/>
  <c r="S165" i="11"/>
  <c r="R165" i="11"/>
  <c r="S101" i="11"/>
  <c r="R101" i="11"/>
  <c r="R354" i="11"/>
  <c r="S354" i="11"/>
  <c r="S49" i="11"/>
  <c r="R49" i="11"/>
  <c r="T131" i="11"/>
  <c r="S56" i="11"/>
  <c r="R56" i="11"/>
  <c r="U319" i="11" l="1"/>
  <c r="U311" i="11"/>
  <c r="U43" i="11"/>
  <c r="U55" i="11"/>
  <c r="U39" i="11"/>
  <c r="U31" i="11"/>
  <c r="U47" i="11"/>
  <c r="U35" i="11"/>
  <c r="U118" i="11"/>
  <c r="U106" i="11"/>
  <c r="U15" i="11"/>
  <c r="U406" i="11"/>
  <c r="U11" i="11"/>
  <c r="U23" i="11"/>
  <c r="U19" i="11"/>
  <c r="U278" i="11"/>
  <c r="U202" i="11"/>
  <c r="U139" i="11"/>
  <c r="U59" i="11"/>
  <c r="T335" i="11"/>
  <c r="U147" i="11"/>
  <c r="U174" i="11"/>
  <c r="U391" i="11"/>
  <c r="U123" i="11"/>
  <c r="T383" i="11"/>
  <c r="T163" i="11"/>
  <c r="T79" i="11"/>
  <c r="T255" i="11"/>
  <c r="U399" i="11"/>
  <c r="U179" i="11"/>
  <c r="T55" i="11"/>
  <c r="U51" i="11"/>
  <c r="U63" i="11"/>
  <c r="U357" i="11"/>
  <c r="T357" i="11"/>
  <c r="T444" i="11"/>
  <c r="U444" i="11"/>
  <c r="T34" i="11"/>
  <c r="U34" i="11"/>
  <c r="T381" i="11"/>
  <c r="U381" i="11"/>
  <c r="U85" i="11"/>
  <c r="T85" i="11"/>
  <c r="T200" i="11"/>
  <c r="U200" i="11"/>
  <c r="T455" i="11"/>
  <c r="U455" i="11"/>
  <c r="T320" i="11"/>
  <c r="U320" i="11"/>
  <c r="T196" i="11"/>
  <c r="U196" i="11"/>
  <c r="T451" i="11"/>
  <c r="U451" i="11"/>
  <c r="T157" i="11"/>
  <c r="U157" i="11"/>
  <c r="U26" i="11"/>
  <c r="T26" i="11"/>
  <c r="U70" i="11"/>
  <c r="T70" i="11"/>
  <c r="U337" i="11"/>
  <c r="T337" i="11"/>
  <c r="U456" i="11"/>
  <c r="T456" i="11"/>
  <c r="U407" i="11"/>
  <c r="T407" i="11"/>
  <c r="U66" i="11"/>
  <c r="T66" i="11"/>
  <c r="T300" i="11"/>
  <c r="U300" i="11"/>
  <c r="T117" i="11"/>
  <c r="U117" i="11"/>
  <c r="U60" i="11"/>
  <c r="T60" i="11"/>
  <c r="T237" i="11"/>
  <c r="U237" i="11"/>
  <c r="T69" i="11"/>
  <c r="U69" i="11"/>
  <c r="U446" i="11"/>
  <c r="T446" i="11"/>
  <c r="U114" i="11"/>
  <c r="T114" i="11"/>
  <c r="U395" i="11"/>
  <c r="T395" i="11"/>
  <c r="U134" i="11"/>
  <c r="T134" i="11"/>
  <c r="U94" i="11"/>
  <c r="T94" i="11"/>
  <c r="U354" i="11"/>
  <c r="T354" i="11"/>
  <c r="T61" i="11"/>
  <c r="U61" i="11"/>
  <c r="U290" i="11"/>
  <c r="T290" i="11"/>
  <c r="U143" i="11"/>
  <c r="T143" i="11"/>
  <c r="U379" i="11"/>
  <c r="T379" i="11"/>
  <c r="U206" i="11"/>
  <c r="T206" i="11"/>
  <c r="U115" i="11"/>
  <c r="T115" i="11"/>
  <c r="U98" i="11"/>
  <c r="T98" i="11"/>
  <c r="U307" i="11"/>
  <c r="T307" i="11"/>
  <c r="U342" i="11"/>
  <c r="T342" i="11"/>
  <c r="U36" i="11"/>
  <c r="T36" i="11"/>
  <c r="U419" i="11"/>
  <c r="T419" i="11"/>
  <c r="U358" i="11"/>
  <c r="T358" i="11"/>
  <c r="T165" i="11"/>
  <c r="U165" i="11"/>
  <c r="U151" i="11"/>
  <c r="T151" i="11"/>
  <c r="U393" i="11"/>
  <c r="T393" i="11"/>
  <c r="U349" i="11"/>
  <c r="T349" i="11"/>
  <c r="U42" i="11"/>
  <c r="T42" i="11"/>
  <c r="T332" i="11"/>
  <c r="U332" i="11"/>
  <c r="T149" i="11"/>
  <c r="U149" i="11"/>
  <c r="T272" i="11"/>
  <c r="U272" i="11"/>
  <c r="T249" i="11"/>
  <c r="U249" i="11"/>
  <c r="T29" i="11"/>
  <c r="U29" i="11"/>
  <c r="T232" i="11"/>
  <c r="U232" i="11"/>
  <c r="T360" i="11"/>
  <c r="U360" i="11"/>
  <c r="U153" i="11"/>
  <c r="T153" i="11"/>
  <c r="T41" i="11"/>
  <c r="U41" i="11"/>
  <c r="T124" i="11"/>
  <c r="U124" i="11"/>
  <c r="T128" i="11"/>
  <c r="U128" i="11"/>
  <c r="T164" i="11"/>
  <c r="U164" i="11"/>
  <c r="T356" i="11"/>
  <c r="U356" i="11"/>
  <c r="T285" i="11"/>
  <c r="U285" i="11"/>
  <c r="U440" i="11"/>
  <c r="T440" i="11"/>
  <c r="U183" i="11"/>
  <c r="T183" i="11"/>
  <c r="U251" i="11"/>
  <c r="T251" i="11"/>
  <c r="T84" i="11"/>
  <c r="U84" i="11"/>
  <c r="U215" i="11"/>
  <c r="T215" i="11"/>
  <c r="T108" i="11"/>
  <c r="U108" i="11"/>
  <c r="U217" i="11"/>
  <c r="T217" i="11"/>
  <c r="U271" i="11"/>
  <c r="T271" i="11"/>
  <c r="T109" i="11"/>
  <c r="U109" i="11"/>
  <c r="U333" i="11"/>
  <c r="T333" i="11"/>
  <c r="U382" i="11"/>
  <c r="T382" i="11"/>
  <c r="U445" i="11"/>
  <c r="T445" i="11"/>
  <c r="U457" i="11"/>
  <c r="T457" i="11"/>
  <c r="U330" i="11"/>
  <c r="T330" i="11"/>
  <c r="U366" i="11"/>
  <c r="T366" i="11"/>
  <c r="U282" i="11"/>
  <c r="T282" i="11"/>
  <c r="U138" i="11"/>
  <c r="T138" i="11"/>
  <c r="U24" i="11"/>
  <c r="T24" i="11"/>
  <c r="U142" i="11"/>
  <c r="T142" i="11"/>
  <c r="U466" i="11"/>
  <c r="T466" i="11"/>
  <c r="U310" i="11"/>
  <c r="T310" i="11"/>
  <c r="U230" i="11"/>
  <c r="T230" i="11"/>
  <c r="U122" i="11"/>
  <c r="T122" i="11"/>
  <c r="T49" i="11"/>
  <c r="U49" i="11"/>
  <c r="U101" i="11"/>
  <c r="T101" i="11"/>
  <c r="U121" i="11"/>
  <c r="T121" i="11"/>
  <c r="U125" i="11"/>
  <c r="T125" i="11"/>
  <c r="U448" i="11"/>
  <c r="T448" i="11"/>
  <c r="T140" i="11"/>
  <c r="U140" i="11"/>
  <c r="T396" i="11"/>
  <c r="U396" i="11"/>
  <c r="U405" i="11"/>
  <c r="T405" i="11"/>
  <c r="T208" i="11"/>
  <c r="U208" i="11"/>
  <c r="T463" i="11"/>
  <c r="U463" i="11"/>
  <c r="U313" i="11"/>
  <c r="T313" i="11"/>
  <c r="U430" i="11"/>
  <c r="T430" i="11"/>
  <c r="T33" i="11"/>
  <c r="U33" i="11"/>
  <c r="U80" i="11"/>
  <c r="T80" i="11"/>
  <c r="T264" i="11"/>
  <c r="U264" i="11"/>
  <c r="T328" i="11"/>
  <c r="U328" i="11"/>
  <c r="U225" i="11"/>
  <c r="T225" i="11"/>
  <c r="U297" i="11"/>
  <c r="T297" i="11"/>
  <c r="T188" i="11"/>
  <c r="U188" i="11"/>
  <c r="T443" i="11"/>
  <c r="U443" i="11"/>
  <c r="T192" i="11"/>
  <c r="U192" i="11"/>
  <c r="T447" i="11"/>
  <c r="U447" i="11"/>
  <c r="T18" i="11"/>
  <c r="U18" i="11"/>
  <c r="U64" i="11"/>
  <c r="T64" i="11"/>
  <c r="T132" i="11"/>
  <c r="U132" i="11"/>
  <c r="T260" i="11"/>
  <c r="U260" i="11"/>
  <c r="T388" i="11"/>
  <c r="U388" i="11"/>
  <c r="U20" i="11"/>
  <c r="T20" i="11"/>
  <c r="U373" i="11"/>
  <c r="T373" i="11"/>
  <c r="T428" i="11"/>
  <c r="U428" i="11"/>
  <c r="T13" i="11"/>
  <c r="U13" i="11"/>
  <c r="U113" i="11"/>
  <c r="T113" i="11"/>
  <c r="U325" i="11"/>
  <c r="T325" i="11"/>
  <c r="U287" i="11"/>
  <c r="T287" i="11"/>
  <c r="T10" i="11"/>
  <c r="U10" i="11"/>
  <c r="T172" i="11"/>
  <c r="U172" i="11"/>
  <c r="T427" i="11"/>
  <c r="U427" i="11"/>
  <c r="T368" i="11"/>
  <c r="U368" i="11"/>
  <c r="U54" i="11"/>
  <c r="T54" i="11"/>
  <c r="U353" i="11"/>
  <c r="T353" i="11"/>
  <c r="U28" i="11"/>
  <c r="T28" i="11"/>
  <c r="U301" i="11"/>
  <c r="T301" i="11"/>
  <c r="U432" i="11"/>
  <c r="T432" i="11"/>
  <c r="U302" i="11"/>
  <c r="T302" i="11"/>
  <c r="U390" i="11"/>
  <c r="T390" i="11"/>
  <c r="U371" i="11"/>
  <c r="T371" i="11"/>
  <c r="U461" i="11"/>
  <c r="T461" i="11"/>
  <c r="U214" i="11"/>
  <c r="T214" i="11"/>
  <c r="U410" i="11"/>
  <c r="T410" i="11"/>
  <c r="U433" i="11"/>
  <c r="T433" i="11"/>
  <c r="U103" i="11"/>
  <c r="T103" i="11"/>
  <c r="U323" i="11"/>
  <c r="T323" i="11"/>
  <c r="U441" i="11"/>
  <c r="T441" i="11"/>
  <c r="U162" i="11"/>
  <c r="T162" i="11"/>
  <c r="U238" i="11"/>
  <c r="T238" i="11"/>
  <c r="U338" i="11"/>
  <c r="T338" i="11"/>
  <c r="U194" i="11"/>
  <c r="T194" i="11"/>
  <c r="U298" i="11"/>
  <c r="T298" i="11"/>
  <c r="U326" i="11"/>
  <c r="T326" i="11"/>
  <c r="T21" i="11"/>
  <c r="U21" i="11"/>
  <c r="U434" i="11"/>
  <c r="T434" i="11"/>
  <c r="U270" i="11"/>
  <c r="T270" i="11"/>
  <c r="U198" i="11"/>
  <c r="T198" i="11"/>
  <c r="U363" i="11"/>
  <c r="T363" i="11"/>
  <c r="U346" i="11"/>
  <c r="T346" i="11"/>
  <c r="U44" i="11"/>
  <c r="T44" i="11"/>
  <c r="U68" i="11"/>
  <c r="T68" i="11"/>
  <c r="U465" i="11"/>
  <c r="T465" i="11"/>
  <c r="U374" i="11"/>
  <c r="T374" i="11"/>
  <c r="U110" i="11"/>
  <c r="T110" i="11"/>
  <c r="T57" i="11"/>
  <c r="U57" i="11"/>
  <c r="U398" i="11"/>
  <c r="T398" i="11"/>
  <c r="U56" i="11"/>
  <c r="T56" i="11"/>
  <c r="U293" i="11"/>
  <c r="T293" i="11"/>
  <c r="U438" i="11"/>
  <c r="T438" i="11"/>
  <c r="U423" i="11"/>
  <c r="T423" i="11"/>
  <c r="U265" i="11"/>
  <c r="T265" i="11"/>
  <c r="U239" i="11"/>
  <c r="T239" i="11"/>
  <c r="U7" i="11"/>
  <c r="T7" i="11"/>
  <c r="U175" i="11"/>
  <c r="T175" i="11"/>
  <c r="T45" i="11"/>
  <c r="U45" i="11"/>
  <c r="U12" i="11"/>
  <c r="T12" i="11"/>
  <c r="U93" i="11"/>
  <c r="T93" i="11"/>
  <c r="U253" i="11"/>
  <c r="T253" i="11"/>
  <c r="T413" i="11"/>
  <c r="U413" i="11"/>
  <c r="U107" i="11"/>
  <c r="T107" i="11"/>
  <c r="T204" i="11"/>
  <c r="U204" i="11"/>
  <c r="T459" i="11"/>
  <c r="U459" i="11"/>
  <c r="T277" i="11"/>
  <c r="U277" i="11"/>
  <c r="T144" i="11"/>
  <c r="U144" i="11"/>
  <c r="T400" i="11"/>
  <c r="U400" i="11"/>
  <c r="T460" i="11"/>
  <c r="U460" i="11"/>
  <c r="U22" i="11"/>
  <c r="T22" i="11"/>
  <c r="U191" i="11"/>
  <c r="T191" i="11"/>
  <c r="T104" i="11"/>
  <c r="U104" i="11"/>
  <c r="T168" i="11"/>
  <c r="U168" i="11"/>
  <c r="T296" i="11"/>
  <c r="U296" i="11"/>
  <c r="T424" i="11"/>
  <c r="U424" i="11"/>
  <c r="T257" i="11"/>
  <c r="U257" i="11"/>
  <c r="T25" i="11"/>
  <c r="U25" i="11"/>
  <c r="T409" i="11"/>
  <c r="U409" i="11"/>
  <c r="U159" i="11"/>
  <c r="T159" i="11"/>
  <c r="T252" i="11"/>
  <c r="U252" i="11"/>
  <c r="T380" i="11"/>
  <c r="U380" i="11"/>
  <c r="U421" i="11"/>
  <c r="T421" i="11"/>
  <c r="U46" i="11"/>
  <c r="T46" i="11"/>
  <c r="T81" i="11"/>
  <c r="U81" i="11"/>
  <c r="T256" i="11"/>
  <c r="U256" i="11"/>
  <c r="T384" i="11"/>
  <c r="U384" i="11"/>
  <c r="U201" i="11"/>
  <c r="T201" i="11"/>
  <c r="U82" i="11"/>
  <c r="T82" i="11"/>
  <c r="U91" i="11"/>
  <c r="T91" i="11"/>
  <c r="T100" i="11"/>
  <c r="U100" i="11"/>
  <c r="T228" i="11"/>
  <c r="U228" i="11"/>
  <c r="T292" i="11"/>
  <c r="U292" i="11"/>
  <c r="T420" i="11"/>
  <c r="U420" i="11"/>
  <c r="T189" i="11"/>
  <c r="U189" i="11"/>
  <c r="U219" i="11"/>
  <c r="T219" i="11"/>
  <c r="U309" i="11"/>
  <c r="T309" i="11"/>
  <c r="U470" i="11"/>
  <c r="T470" i="11"/>
  <c r="U345" i="11"/>
  <c r="T345" i="11"/>
  <c r="U462" i="11"/>
  <c r="T462" i="11"/>
  <c r="U48" i="11"/>
  <c r="T48" i="11"/>
  <c r="T145" i="11"/>
  <c r="U145" i="11"/>
  <c r="U273" i="11"/>
  <c r="T273" i="11"/>
  <c r="U369" i="11"/>
  <c r="T369" i="11"/>
  <c r="U261" i="11"/>
  <c r="T261" i="11"/>
  <c r="T389" i="11"/>
  <c r="U389" i="11"/>
  <c r="U30" i="11"/>
  <c r="T30" i="11"/>
  <c r="U247" i="11"/>
  <c r="T247" i="11"/>
  <c r="U99" i="11"/>
  <c r="T99" i="11"/>
  <c r="T236" i="11"/>
  <c r="U236" i="11"/>
  <c r="T364" i="11"/>
  <c r="U364" i="11"/>
  <c r="T181" i="11"/>
  <c r="U181" i="11"/>
  <c r="T240" i="11"/>
  <c r="U240" i="11"/>
  <c r="U38" i="11"/>
  <c r="T38" i="11"/>
  <c r="U193" i="11"/>
  <c r="T193" i="11"/>
  <c r="U8" i="11"/>
  <c r="T8" i="11"/>
  <c r="T205" i="11"/>
  <c r="U205" i="11"/>
  <c r="T269" i="11"/>
  <c r="U269" i="11"/>
  <c r="T397" i="11"/>
  <c r="U397" i="11"/>
  <c r="U464" i="11"/>
  <c r="T464" i="11"/>
  <c r="U74" i="11"/>
  <c r="T74" i="11"/>
  <c r="T17" i="11"/>
  <c r="U17" i="11"/>
  <c r="U119" i="11"/>
  <c r="T119" i="11"/>
  <c r="U246" i="11"/>
  <c r="T246" i="11"/>
  <c r="U187" i="11"/>
  <c r="T187" i="11"/>
  <c r="U294" i="11"/>
  <c r="T294" i="11"/>
  <c r="U362" i="11"/>
  <c r="T362" i="11"/>
  <c r="U403" i="11"/>
  <c r="T403" i="11"/>
  <c r="U87" i="11"/>
  <c r="T87" i="11"/>
  <c r="U126" i="11"/>
  <c r="T126" i="11"/>
  <c r="U286" i="11"/>
  <c r="T286" i="11"/>
  <c r="U334" i="11"/>
  <c r="T334" i="11"/>
  <c r="U102" i="11"/>
  <c r="T102" i="11"/>
  <c r="U318" i="11"/>
  <c r="T318" i="11"/>
  <c r="U222" i="11"/>
  <c r="T222" i="11"/>
  <c r="U155" i="11"/>
  <c r="T155" i="11"/>
  <c r="U429" i="11"/>
  <c r="T429" i="11"/>
  <c r="T53" i="11"/>
  <c r="U53" i="11"/>
  <c r="U425" i="11"/>
  <c r="T425" i="11"/>
  <c r="U150" i="11"/>
  <c r="T150" i="11"/>
  <c r="U387" i="11"/>
  <c r="T387" i="11"/>
  <c r="U402" i="11"/>
  <c r="T402" i="11"/>
  <c r="U291" i="11"/>
  <c r="T291" i="11"/>
  <c r="U262" i="11"/>
  <c r="T262" i="11"/>
  <c r="U266" i="11"/>
  <c r="T266" i="11"/>
  <c r="U130" i="11"/>
  <c r="T130" i="11"/>
  <c r="U127" i="11"/>
  <c r="T127" i="11"/>
  <c r="U386" i="11"/>
  <c r="T386" i="11"/>
  <c r="U306" i="11"/>
  <c r="T306" i="11"/>
  <c r="U154" i="11"/>
  <c r="T154" i="11"/>
  <c r="U86" i="11"/>
  <c r="T86" i="11"/>
  <c r="U263" i="11"/>
  <c r="T263" i="11"/>
  <c r="U350" i="11"/>
  <c r="T350" i="11"/>
  <c r="U322" i="11"/>
  <c r="T322" i="11"/>
  <c r="U76" i="11"/>
  <c r="T76" i="11"/>
  <c r="U331" i="11"/>
  <c r="T331" i="11"/>
  <c r="U16" i="11"/>
  <c r="T16" i="11"/>
  <c r="U450" i="11"/>
  <c r="T450" i="11"/>
  <c r="U258" i="11"/>
  <c r="T258" i="11"/>
  <c r="U231" i="11"/>
  <c r="T231" i="11"/>
  <c r="U414" i="11"/>
  <c r="T414" i="11"/>
  <c r="U355" i="11"/>
  <c r="T355" i="11"/>
  <c r="U166" i="11"/>
  <c r="T166" i="11"/>
  <c r="U418" i="11"/>
  <c r="T418" i="11"/>
  <c r="U170" i="11"/>
  <c r="T170" i="11"/>
  <c r="U146" i="11"/>
  <c r="T146" i="11"/>
  <c r="U299" i="11"/>
  <c r="T299" i="11"/>
  <c r="U370" i="11"/>
  <c r="T370" i="11"/>
  <c r="U135" i="11"/>
  <c r="T135" i="11"/>
  <c r="T112" i="11"/>
  <c r="U112" i="11"/>
  <c r="T431" i="11"/>
  <c r="U431" i="11"/>
  <c r="T120" i="11"/>
  <c r="U120" i="11"/>
  <c r="T184" i="11"/>
  <c r="U184" i="11"/>
  <c r="T248" i="11"/>
  <c r="U248" i="11"/>
  <c r="T312" i="11"/>
  <c r="U312" i="11"/>
  <c r="T376" i="11"/>
  <c r="U376" i="11"/>
  <c r="T439" i="11"/>
  <c r="U439" i="11"/>
  <c r="T241" i="11"/>
  <c r="U241" i="11"/>
  <c r="U401" i="11"/>
  <c r="T401" i="11"/>
  <c r="T468" i="11"/>
  <c r="U468" i="11"/>
  <c r="U227" i="11"/>
  <c r="T227" i="11"/>
  <c r="T116" i="11"/>
  <c r="U116" i="11"/>
  <c r="T180" i="11"/>
  <c r="U180" i="11"/>
  <c r="T244" i="11"/>
  <c r="U244" i="11"/>
  <c r="T308" i="11"/>
  <c r="U308" i="11"/>
  <c r="T372" i="11"/>
  <c r="U372" i="11"/>
  <c r="T435" i="11"/>
  <c r="U435" i="11"/>
  <c r="U173" i="11"/>
  <c r="T173" i="11"/>
  <c r="U58" i="11"/>
  <c r="T58" i="11"/>
  <c r="U472" i="11"/>
  <c r="T472" i="11"/>
  <c r="T9" i="11"/>
  <c r="U9" i="11"/>
  <c r="T97" i="11"/>
  <c r="U97" i="11"/>
  <c r="U321" i="11"/>
  <c r="T321" i="11"/>
  <c r="U417" i="11"/>
  <c r="T417" i="11"/>
  <c r="U211" i="11"/>
  <c r="T211" i="11"/>
  <c r="T92" i="11"/>
  <c r="U92" i="11"/>
  <c r="T220" i="11"/>
  <c r="U220" i="11"/>
  <c r="T348" i="11"/>
  <c r="U348" i="11"/>
  <c r="U78" i="11"/>
  <c r="T78" i="11"/>
  <c r="U40" i="11"/>
  <c r="T40" i="11"/>
  <c r="T160" i="11"/>
  <c r="U160" i="11"/>
  <c r="T288" i="11"/>
  <c r="U288" i="11"/>
  <c r="T416" i="11"/>
  <c r="U416" i="11"/>
  <c r="T89" i="11"/>
  <c r="U89" i="11"/>
  <c r="U361" i="11"/>
  <c r="T361" i="11"/>
  <c r="U259" i="11"/>
  <c r="T259" i="11"/>
  <c r="T65" i="11"/>
  <c r="U65" i="11"/>
  <c r="U235" i="11"/>
  <c r="T235" i="11"/>
  <c r="U185" i="11"/>
  <c r="T185" i="11"/>
  <c r="T73" i="11"/>
  <c r="U73" i="11"/>
  <c r="T229" i="11"/>
  <c r="U229" i="11"/>
  <c r="U62" i="11"/>
  <c r="T62" i="11"/>
  <c r="U329" i="11"/>
  <c r="T329" i="11"/>
  <c r="U223" i="11"/>
  <c r="T223" i="11"/>
  <c r="U243" i="11"/>
  <c r="T243" i="11"/>
  <c r="U317" i="11"/>
  <c r="T317" i="11"/>
  <c r="T268" i="11"/>
  <c r="U268" i="11"/>
  <c r="T213" i="11"/>
  <c r="U213" i="11"/>
  <c r="T336" i="11"/>
  <c r="U336" i="11"/>
  <c r="U454" i="11"/>
  <c r="T454" i="11"/>
  <c r="T136" i="11"/>
  <c r="U136" i="11"/>
  <c r="T392" i="11"/>
  <c r="U392" i="11"/>
  <c r="U452" i="11"/>
  <c r="T452" i="11"/>
  <c r="T316" i="11"/>
  <c r="U316" i="11"/>
  <c r="U111" i="11"/>
  <c r="T111" i="11"/>
  <c r="T324" i="11"/>
  <c r="U324" i="11"/>
  <c r="T221" i="11"/>
  <c r="U221" i="11"/>
  <c r="T245" i="11"/>
  <c r="U245" i="11"/>
  <c r="U281" i="11"/>
  <c r="T281" i="11"/>
  <c r="T177" i="11"/>
  <c r="U177" i="11"/>
  <c r="U133" i="11"/>
  <c r="T133" i="11"/>
  <c r="U199" i="11"/>
  <c r="T199" i="11"/>
  <c r="T176" i="11"/>
  <c r="U176" i="11"/>
  <c r="T105" i="11"/>
  <c r="U105" i="11"/>
  <c r="U129" i="11"/>
  <c r="T129" i="11"/>
  <c r="U141" i="11"/>
  <c r="T141" i="11"/>
  <c r="U365" i="11"/>
  <c r="T365" i="11"/>
  <c r="U449" i="11"/>
  <c r="T449" i="11"/>
  <c r="U171" i="11"/>
  <c r="T171" i="11"/>
  <c r="U254" i="11"/>
  <c r="T254" i="11"/>
  <c r="U274" i="11"/>
  <c r="T274" i="11"/>
  <c r="U315" i="11"/>
  <c r="T315" i="11"/>
  <c r="U207" i="11"/>
  <c r="T207" i="11"/>
  <c r="U314" i="11"/>
  <c r="T314" i="11"/>
  <c r="U415" i="11"/>
  <c r="T415" i="11"/>
  <c r="U275" i="11"/>
  <c r="T275" i="11"/>
  <c r="U378" i="11"/>
  <c r="T378" i="11"/>
  <c r="U182" i="11"/>
  <c r="T182" i="11"/>
  <c r="U178" i="11"/>
  <c r="T178" i="11"/>
  <c r="U394" i="11"/>
  <c r="T394" i="11"/>
  <c r="U186" i="11"/>
  <c r="T186" i="11"/>
  <c r="U347" i="11"/>
  <c r="T347" i="11"/>
  <c r="U339" i="11"/>
  <c r="T339" i="11"/>
  <c r="T304" i="11"/>
  <c r="U304" i="11"/>
  <c r="U169" i="11"/>
  <c r="T169" i="11"/>
  <c r="T37" i="11"/>
  <c r="U37" i="11"/>
  <c r="T88" i="11"/>
  <c r="U88" i="11"/>
  <c r="T152" i="11"/>
  <c r="U152" i="11"/>
  <c r="T216" i="11"/>
  <c r="U216" i="11"/>
  <c r="T280" i="11"/>
  <c r="U280" i="11"/>
  <c r="T344" i="11"/>
  <c r="U344" i="11"/>
  <c r="T408" i="11"/>
  <c r="U408" i="11"/>
  <c r="T471" i="11"/>
  <c r="U471" i="11"/>
  <c r="U209" i="11"/>
  <c r="T209" i="11"/>
  <c r="U305" i="11"/>
  <c r="T305" i="11"/>
  <c r="U436" i="11"/>
  <c r="T436" i="11"/>
  <c r="U72" i="11"/>
  <c r="T72" i="11"/>
  <c r="T148" i="11"/>
  <c r="U148" i="11"/>
  <c r="T212" i="11"/>
  <c r="U212" i="11"/>
  <c r="T276" i="11"/>
  <c r="U276" i="11"/>
  <c r="T340" i="11"/>
  <c r="U340" i="11"/>
  <c r="T404" i="11"/>
  <c r="U404" i="11"/>
  <c r="T467" i="11"/>
  <c r="U467" i="11"/>
  <c r="U203" i="11"/>
  <c r="T203" i="11"/>
  <c r="U341" i="11"/>
  <c r="T341" i="11"/>
  <c r="U279" i="11"/>
  <c r="T279" i="11"/>
  <c r="U32" i="11"/>
  <c r="T32" i="11"/>
  <c r="U161" i="11"/>
  <c r="T161" i="11"/>
  <c r="U385" i="11"/>
  <c r="T385" i="11"/>
  <c r="T156" i="11"/>
  <c r="U156" i="11"/>
  <c r="T284" i="11"/>
  <c r="U284" i="11"/>
  <c r="T412" i="11"/>
  <c r="U412" i="11"/>
  <c r="T197" i="11"/>
  <c r="U197" i="11"/>
  <c r="T14" i="11"/>
  <c r="U14" i="11"/>
  <c r="T96" i="11"/>
  <c r="U96" i="11"/>
  <c r="T224" i="11"/>
  <c r="U224" i="11"/>
  <c r="T352" i="11"/>
  <c r="U352" i="11"/>
  <c r="U233" i="11"/>
  <c r="T233" i="11"/>
  <c r="U50" i="11"/>
  <c r="T50" i="11"/>
  <c r="U52" i="11"/>
  <c r="T52" i="11"/>
  <c r="U167" i="11"/>
  <c r="T167" i="11"/>
  <c r="U137" i="11"/>
  <c r="T137" i="11"/>
  <c r="U377" i="11"/>
  <c r="T377" i="11"/>
  <c r="T77" i="11"/>
  <c r="U77" i="11"/>
  <c r="U289" i="11"/>
  <c r="T289" i="11"/>
  <c r="AC9" i="11" l="1"/>
  <c r="AC13" i="11"/>
  <c r="AC17" i="11"/>
  <c r="AC21" i="11"/>
  <c r="AC25" i="11"/>
  <c r="AC29" i="11"/>
  <c r="AC11" i="11"/>
  <c r="AC15" i="11"/>
  <c r="AC19" i="11"/>
  <c r="AC23" i="11"/>
  <c r="AC27" i="11"/>
  <c r="AC8" i="11"/>
  <c r="AC12" i="11"/>
  <c r="AC16" i="11"/>
  <c r="AC20" i="11"/>
  <c r="AC24" i="11"/>
  <c r="AC28" i="11"/>
  <c r="AC22" i="11"/>
  <c r="AC14" i="11"/>
  <c r="AC30" i="11"/>
  <c r="AC18" i="11"/>
  <c r="AC10" i="11"/>
  <c r="AC26" i="11"/>
  <c r="AC7" i="11"/>
</calcChain>
</file>

<file path=xl/sharedStrings.xml><?xml version="1.0" encoding="utf-8"?>
<sst xmlns="http://schemas.openxmlformats.org/spreadsheetml/2006/main" count="69514" uniqueCount="6665">
  <si>
    <t>計</t>
    <rPh sb="0" eb="1">
      <t>ケイ</t>
    </rPh>
    <phoneticPr fontId="10"/>
  </si>
  <si>
    <t>単位：ha</t>
    <rPh sb="0" eb="2">
      <t>タンイ</t>
    </rPh>
    <phoneticPr fontId="6"/>
  </si>
  <si>
    <t>男</t>
    <rPh sb="0" eb="1">
      <t>オトコ</t>
    </rPh>
    <phoneticPr fontId="10"/>
  </si>
  <si>
    <t>85歳以上</t>
    <rPh sb="2" eb="3">
      <t>サイ</t>
    </rPh>
    <rPh sb="3" eb="5">
      <t>イジョウ</t>
    </rPh>
    <phoneticPr fontId="10"/>
  </si>
  <si>
    <t>女</t>
    <rPh sb="0" eb="1">
      <t>オンナ</t>
    </rPh>
    <phoneticPr fontId="10"/>
  </si>
  <si>
    <t>60～64</t>
  </si>
  <si>
    <t>65～69</t>
  </si>
  <si>
    <t>70～74</t>
  </si>
  <si>
    <t>75～79</t>
  </si>
  <si>
    <t>80～84</t>
  </si>
  <si>
    <t>2015年</t>
    <rPh sb="4" eb="5">
      <t>ネン</t>
    </rPh>
    <phoneticPr fontId="10"/>
  </si>
  <si>
    <t>55～59</t>
    <phoneticPr fontId="10"/>
  </si>
  <si>
    <t>50～54</t>
    <phoneticPr fontId="10"/>
  </si>
  <si>
    <t>45～49</t>
    <phoneticPr fontId="10"/>
  </si>
  <si>
    <t>40～44</t>
    <phoneticPr fontId="10"/>
  </si>
  <si>
    <t>15～39歳</t>
    <rPh sb="5" eb="6">
      <t>サイ</t>
    </rPh>
    <phoneticPr fontId="10"/>
  </si>
  <si>
    <t>工芸農作物</t>
    <rPh sb="0" eb="2">
      <t>コウゲイ</t>
    </rPh>
    <rPh sb="2" eb="5">
      <t>ノウサクモツ</t>
    </rPh>
    <phoneticPr fontId="10"/>
  </si>
  <si>
    <t>野菜類</t>
    <phoneticPr fontId="10"/>
  </si>
  <si>
    <t>男女計の
平均年齢</t>
    <rPh sb="0" eb="3">
      <t>ダンジョケイ</t>
    </rPh>
    <rPh sb="5" eb="7">
      <t>ヘイキン</t>
    </rPh>
    <rPh sb="7" eb="9">
      <t>ネンレイ</t>
    </rPh>
    <phoneticPr fontId="10"/>
  </si>
  <si>
    <t>男女計</t>
    <rPh sb="0" eb="3">
      <t>ダンジョケイ</t>
    </rPh>
    <phoneticPr fontId="10"/>
  </si>
  <si>
    <t>基幹的農業従事者
平均年齢</t>
    <rPh sb="0" eb="3">
      <t>キカンテキ</t>
    </rPh>
    <rPh sb="3" eb="5">
      <t>ノウギョウ</t>
    </rPh>
    <rPh sb="5" eb="8">
      <t>ジュウジシャ</t>
    </rPh>
    <rPh sb="9" eb="11">
      <t>ヘイキン</t>
    </rPh>
    <rPh sb="11" eb="13">
      <t>ネンレイ</t>
    </rPh>
    <phoneticPr fontId="10"/>
  </si>
  <si>
    <t>列番号</t>
    <rPh sb="0" eb="3">
      <t>レツバンゴウ</t>
    </rPh>
    <phoneticPr fontId="10"/>
  </si>
  <si>
    <t>凡例用</t>
    <rPh sb="0" eb="2">
      <t>ハンレイ</t>
    </rPh>
    <rPh sb="2" eb="3">
      <t>ヨウ</t>
    </rPh>
    <phoneticPr fontId="10"/>
  </si>
  <si>
    <t>田</t>
    <rPh sb="0" eb="1">
      <t>デン</t>
    </rPh>
    <phoneticPr fontId="10"/>
  </si>
  <si>
    <t>畑</t>
    <rPh sb="0" eb="1">
      <t>ハタ</t>
    </rPh>
    <phoneticPr fontId="10"/>
  </si>
  <si>
    <t>樹園地</t>
    <rPh sb="0" eb="1">
      <t>ジュ</t>
    </rPh>
    <rPh sb="1" eb="3">
      <t>エンチ</t>
    </rPh>
    <phoneticPr fontId="10"/>
  </si>
  <si>
    <t>果樹類</t>
  </si>
  <si>
    <t>年齢別の農業就業人口（自営農業に主として従事した世帯員数）男女計</t>
    <rPh sb="0" eb="3">
      <t>ネンレイベツ</t>
    </rPh>
    <rPh sb="4" eb="6">
      <t>ノウギョウ</t>
    </rPh>
    <rPh sb="6" eb="8">
      <t>シュウギョウ</t>
    </rPh>
    <rPh sb="8" eb="10">
      <t>ジンコウ</t>
    </rPh>
    <rPh sb="11" eb="13">
      <t>ジエイ</t>
    </rPh>
    <rPh sb="13" eb="15">
      <t>ノウギョウ</t>
    </rPh>
    <rPh sb="16" eb="17">
      <t>シュ</t>
    </rPh>
    <rPh sb="20" eb="22">
      <t>ジュウジ</t>
    </rPh>
    <rPh sb="24" eb="27">
      <t>セタイイン</t>
    </rPh>
    <rPh sb="27" eb="28">
      <t>スウ</t>
    </rPh>
    <rPh sb="29" eb="32">
      <t>ダンジョケイ</t>
    </rPh>
    <phoneticPr fontId="10"/>
  </si>
  <si>
    <t>（11）年齢別の基幹的農業従事者数（自営農業に主として従事した世帯員のうち仕事が主の世帯員数）男女計</t>
    <rPh sb="4" eb="7">
      <t>ネンレイベツ</t>
    </rPh>
    <rPh sb="8" eb="11">
      <t>キカンテキ</t>
    </rPh>
    <rPh sb="11" eb="13">
      <t>ノウギョウ</t>
    </rPh>
    <rPh sb="13" eb="16">
      <t>ジュウジシャ</t>
    </rPh>
    <rPh sb="16" eb="17">
      <t>スウ</t>
    </rPh>
    <rPh sb="18" eb="20">
      <t>ジエイ</t>
    </rPh>
    <rPh sb="20" eb="22">
      <t>ノウギョウ</t>
    </rPh>
    <rPh sb="23" eb="24">
      <t>シュ</t>
    </rPh>
    <rPh sb="27" eb="29">
      <t>ジュウジ</t>
    </rPh>
    <rPh sb="31" eb="34">
      <t>セタイイン</t>
    </rPh>
    <rPh sb="37" eb="39">
      <t>シゴト</t>
    </rPh>
    <rPh sb="40" eb="41">
      <t>シュ</t>
    </rPh>
    <rPh sb="42" eb="45">
      <t>セタイイン</t>
    </rPh>
    <rPh sb="45" eb="46">
      <t>スウ</t>
    </rPh>
    <rPh sb="47" eb="50">
      <t>ダンジョケイ</t>
    </rPh>
    <phoneticPr fontId="10"/>
  </si>
  <si>
    <t>（７）年齢別の農業従事者数（自営農業に従事した世帯員数）男女計</t>
    <rPh sb="3" eb="6">
      <t>ネンレイベツ</t>
    </rPh>
    <rPh sb="7" eb="9">
      <t>ノウギョウ</t>
    </rPh>
    <rPh sb="9" eb="12">
      <t>ジュウジシャ</t>
    </rPh>
    <rPh sb="12" eb="13">
      <t>スウ</t>
    </rPh>
    <rPh sb="14" eb="16">
      <t>ジエイ</t>
    </rPh>
    <rPh sb="16" eb="18">
      <t>ノウギョウ</t>
    </rPh>
    <rPh sb="19" eb="21">
      <t>ジュウジ</t>
    </rPh>
    <rPh sb="23" eb="26">
      <t>セタイイン</t>
    </rPh>
    <rPh sb="26" eb="27">
      <t>スウ</t>
    </rPh>
    <rPh sb="28" eb="31">
      <t>ダンジョケイ</t>
    </rPh>
    <phoneticPr fontId="10"/>
  </si>
  <si>
    <t>農業従事者の平均年齢</t>
    <rPh sb="0" eb="2">
      <t>ノウギョウ</t>
    </rPh>
    <rPh sb="2" eb="5">
      <t>ジュウジシャ</t>
    </rPh>
    <rPh sb="6" eb="8">
      <t>ヘイキン</t>
    </rPh>
    <rPh sb="8" eb="10">
      <t>ネンレイ</t>
    </rPh>
    <phoneticPr fontId="10"/>
  </si>
  <si>
    <t>（１）経営耕地の状況</t>
    <rPh sb="3" eb="7">
      <t>ケイエイコウチ</t>
    </rPh>
    <rPh sb="8" eb="10">
      <t>ジョウキョウ</t>
    </rPh>
    <phoneticPr fontId="10"/>
  </si>
  <si>
    <t>経営耕地
のある
農家数</t>
    <rPh sb="11" eb="12">
      <t>カズ</t>
    </rPh>
    <phoneticPr fontId="10"/>
  </si>
  <si>
    <t>経営耕地
総面積</t>
    <rPh sb="5" eb="6">
      <t>フサ</t>
    </rPh>
    <rPh sb="6" eb="7">
      <t>メン</t>
    </rPh>
    <rPh sb="7" eb="8">
      <t>セキ</t>
    </rPh>
    <phoneticPr fontId="10"/>
  </si>
  <si>
    <t>田</t>
  </si>
  <si>
    <t>畑（樹園地を除く）</t>
    <rPh sb="2" eb="3">
      <t>ジュ</t>
    </rPh>
    <rPh sb="3" eb="5">
      <t>エンチ</t>
    </rPh>
    <rPh sb="6" eb="7">
      <t>ノゾ</t>
    </rPh>
    <phoneticPr fontId="10"/>
  </si>
  <si>
    <t>露地</t>
    <phoneticPr fontId="10"/>
  </si>
  <si>
    <t>施設</t>
    <rPh sb="0" eb="2">
      <t>シセツ</t>
    </rPh>
    <phoneticPr fontId="10"/>
  </si>
  <si>
    <t>その他</t>
    <rPh sb="2" eb="3">
      <t>タ</t>
    </rPh>
    <phoneticPr fontId="10"/>
  </si>
  <si>
    <t>学生</t>
    <rPh sb="0" eb="2">
      <t>ガクセイ</t>
    </rPh>
    <phoneticPr fontId="10"/>
  </si>
  <si>
    <t>勤務が主</t>
    <rPh sb="0" eb="2">
      <t>キンム</t>
    </rPh>
    <rPh sb="3" eb="4">
      <t>シュ</t>
    </rPh>
    <phoneticPr fontId="10"/>
  </si>
  <si>
    <t>主に仕事</t>
    <rPh sb="0" eb="1">
      <t>オモ</t>
    </rPh>
    <rPh sb="2" eb="4">
      <t>シゴト</t>
    </rPh>
    <phoneticPr fontId="10"/>
  </si>
  <si>
    <t>小計</t>
    <rPh sb="0" eb="2">
      <t>ショウケイ</t>
    </rPh>
    <phoneticPr fontId="10"/>
  </si>
  <si>
    <t>単位：人</t>
    <rPh sb="0" eb="2">
      <t>タンイ</t>
    </rPh>
    <rPh sb="3" eb="4">
      <t>ニン</t>
    </rPh>
    <phoneticPr fontId="10"/>
  </si>
  <si>
    <t>（４）家族経営構成別農家数</t>
    <rPh sb="3" eb="5">
      <t>カゾク</t>
    </rPh>
    <rPh sb="5" eb="7">
      <t>ケイエイ</t>
    </rPh>
    <rPh sb="7" eb="9">
      <t>コウセイ</t>
    </rPh>
    <rPh sb="9" eb="10">
      <t>ベツ</t>
    </rPh>
    <phoneticPr fontId="10"/>
  </si>
  <si>
    <t>主に家事
・育児</t>
    <rPh sb="0" eb="1">
      <t>オモ</t>
    </rPh>
    <rPh sb="2" eb="4">
      <t>カジ</t>
    </rPh>
    <rPh sb="6" eb="8">
      <t>イクジ</t>
    </rPh>
    <phoneticPr fontId="10"/>
  </si>
  <si>
    <t>（６）過去１年間の生活の主な状態別世帯員数</t>
    <rPh sb="3" eb="5">
      <t>カコ</t>
    </rPh>
    <rPh sb="6" eb="8">
      <t>ネンカン</t>
    </rPh>
    <rPh sb="9" eb="11">
      <t>セイカツ</t>
    </rPh>
    <rPh sb="12" eb="13">
      <t>オモ</t>
    </rPh>
    <rPh sb="14" eb="17">
      <t>ジョウタイベツ</t>
    </rPh>
    <rPh sb="17" eb="19">
      <t>セタイ</t>
    </rPh>
    <rPh sb="19" eb="21">
      <t>インズウ</t>
    </rPh>
    <phoneticPr fontId="10"/>
  </si>
  <si>
    <t>農家数</t>
    <rPh sb="0" eb="2">
      <t>ノウカ</t>
    </rPh>
    <rPh sb="2" eb="3">
      <t>スウ</t>
    </rPh>
    <phoneticPr fontId="10"/>
  </si>
  <si>
    <t>自営農業</t>
    <rPh sb="0" eb="2">
      <t>ジエイ</t>
    </rPh>
    <rPh sb="2" eb="4">
      <t>ノウギョウ</t>
    </rPh>
    <phoneticPr fontId="10"/>
  </si>
  <si>
    <t>勤務</t>
    <rPh sb="0" eb="2">
      <t>キンム</t>
    </rPh>
    <phoneticPr fontId="10"/>
  </si>
  <si>
    <t>稲作</t>
  </si>
  <si>
    <t>稲作</t>
    <rPh sb="0" eb="1">
      <t>イネ</t>
    </rPh>
    <rPh sb="1" eb="2">
      <t>サク</t>
    </rPh>
    <phoneticPr fontId="9"/>
  </si>
  <si>
    <t>麦類作</t>
  </si>
  <si>
    <t>麦類作</t>
    <rPh sb="0" eb="1">
      <t>ムギ</t>
    </rPh>
    <rPh sb="1" eb="2">
      <t>タグイ</t>
    </rPh>
    <rPh sb="2" eb="3">
      <t>サク</t>
    </rPh>
    <phoneticPr fontId="9"/>
  </si>
  <si>
    <t>果樹類</t>
    <rPh sb="0" eb="1">
      <t>ハタシ</t>
    </rPh>
    <rPh sb="1" eb="2">
      <t>キ</t>
    </rPh>
    <rPh sb="2" eb="3">
      <t>タグイ</t>
    </rPh>
    <phoneticPr fontId="9"/>
  </si>
  <si>
    <t>その他の作物</t>
  </si>
  <si>
    <t>畜産</t>
  </si>
  <si>
    <t>計</t>
  </si>
  <si>
    <t>順位</t>
    <rPh sb="0" eb="2">
      <t>ジュンイ</t>
    </rPh>
    <phoneticPr fontId="10"/>
  </si>
  <si>
    <t>露地野菜</t>
    <rPh sb="0" eb="2">
      <t>ロジ</t>
    </rPh>
    <rPh sb="2" eb="4">
      <t>ヤサイ</t>
    </rPh>
    <phoneticPr fontId="10"/>
  </si>
  <si>
    <t>施設野菜</t>
    <rPh sb="0" eb="2">
      <t>シセツ</t>
    </rPh>
    <rPh sb="2" eb="4">
      <t>ヤサイ</t>
    </rPh>
    <phoneticPr fontId="10"/>
  </si>
  <si>
    <t>花き・花木</t>
    <rPh sb="0" eb="1">
      <t>カ</t>
    </rPh>
    <rPh sb="3" eb="5">
      <t>カボク</t>
    </rPh>
    <phoneticPr fontId="10"/>
  </si>
  <si>
    <t>（４）農産物販売金額１位の部門別農家数</t>
    <rPh sb="3" eb="6">
      <t>ノウサンブツ</t>
    </rPh>
    <rPh sb="6" eb="8">
      <t>ハンバイ</t>
    </rPh>
    <rPh sb="8" eb="10">
      <t>キンガク</t>
    </rPh>
    <rPh sb="11" eb="12">
      <t>イ</t>
    </rPh>
    <rPh sb="13" eb="16">
      <t>ブモンベツ</t>
    </rPh>
    <rPh sb="18" eb="19">
      <t>スウ</t>
    </rPh>
    <phoneticPr fontId="10"/>
  </si>
  <si>
    <t>花き・
花木</t>
    <phoneticPr fontId="10"/>
  </si>
  <si>
    <t>工芸
農作物</t>
    <rPh sb="0" eb="2">
      <t>コウゲイ</t>
    </rPh>
    <rPh sb="3" eb="6">
      <t>ノウサクモツ</t>
    </rPh>
    <phoneticPr fontId="9"/>
  </si>
  <si>
    <t>露地
野菜</t>
    <rPh sb="0" eb="2">
      <t>ロジ</t>
    </rPh>
    <rPh sb="3" eb="5">
      <t>ヤサイ</t>
    </rPh>
    <phoneticPr fontId="9"/>
  </si>
  <si>
    <t>施設
野菜</t>
    <rPh sb="0" eb="2">
      <t>シセツ</t>
    </rPh>
    <rPh sb="3" eb="5">
      <t>ヤサイ</t>
    </rPh>
    <phoneticPr fontId="9"/>
  </si>
  <si>
    <t>花き・
花木</t>
    <rPh sb="0" eb="1">
      <t>カ</t>
    </rPh>
    <rPh sb="4" eb="6">
      <t>カボク</t>
    </rPh>
    <phoneticPr fontId="9"/>
  </si>
  <si>
    <t>その他
の作物</t>
    <rPh sb="2" eb="3">
      <t>タ</t>
    </rPh>
    <rPh sb="5" eb="6">
      <t>サク</t>
    </rPh>
    <rPh sb="6" eb="7">
      <t>ブツ</t>
    </rPh>
    <phoneticPr fontId="9"/>
  </si>
  <si>
    <t>雑穀・
いも類・
豆類</t>
    <rPh sb="6" eb="7">
      <t>ルイ</t>
    </rPh>
    <phoneticPr fontId="9"/>
  </si>
  <si>
    <t>％</t>
    <phoneticPr fontId="10"/>
  </si>
  <si>
    <t>平均
年齢
（歳）</t>
    <rPh sb="0" eb="2">
      <t>ヘイキン</t>
    </rPh>
    <rPh sb="3" eb="5">
      <t>ネンレイ</t>
    </rPh>
    <rPh sb="7" eb="8">
      <t>サイ</t>
    </rPh>
    <phoneticPr fontId="10"/>
  </si>
  <si>
    <t>平均年齢</t>
    <rPh sb="0" eb="2">
      <t>ヘイキン</t>
    </rPh>
    <rPh sb="2" eb="4">
      <t>ネンレイ</t>
    </rPh>
    <phoneticPr fontId="10"/>
  </si>
  <si>
    <t>概要</t>
    <rPh sb="0" eb="2">
      <t>ガイヨウ</t>
    </rPh>
    <phoneticPr fontId="10"/>
  </si>
  <si>
    <t>凡例</t>
    <rPh sb="0" eb="2">
      <t>ハンレイ</t>
    </rPh>
    <phoneticPr fontId="10"/>
  </si>
  <si>
    <t>縦棒
左</t>
    <rPh sb="0" eb="2">
      <t>タテボウ</t>
    </rPh>
    <rPh sb="3" eb="4">
      <t>ヒダリ</t>
    </rPh>
    <phoneticPr fontId="10"/>
  </si>
  <si>
    <t>縦棒
右</t>
    <rPh sb="0" eb="2">
      <t>タテボウ</t>
    </rPh>
    <rPh sb="3" eb="4">
      <t>ミギ</t>
    </rPh>
    <phoneticPr fontId="10"/>
  </si>
  <si>
    <t>縦棒左</t>
    <rPh sb="0" eb="2">
      <t>タテボウ</t>
    </rPh>
    <rPh sb="2" eb="3">
      <t>ヒダリ</t>
    </rPh>
    <phoneticPr fontId="10"/>
  </si>
  <si>
    <t>縦棒右</t>
    <rPh sb="0" eb="2">
      <t>タテボウ</t>
    </rPh>
    <rPh sb="2" eb="3">
      <t>ミギ</t>
    </rPh>
    <phoneticPr fontId="10"/>
  </si>
  <si>
    <t>１戸当たり増減</t>
    <rPh sb="1" eb="2">
      <t>コ</t>
    </rPh>
    <rPh sb="2" eb="3">
      <t>ア</t>
    </rPh>
    <rPh sb="5" eb="7">
      <t>ゾウゲン</t>
    </rPh>
    <phoneticPr fontId="10"/>
  </si>
  <si>
    <t>自営農業の増減</t>
    <rPh sb="0" eb="2">
      <t>ジエイ</t>
    </rPh>
    <rPh sb="2" eb="4">
      <t>ノウギョウ</t>
    </rPh>
    <rPh sb="5" eb="7">
      <t>ゾウゲン</t>
    </rPh>
    <phoneticPr fontId="10"/>
  </si>
  <si>
    <t>内円</t>
    <rPh sb="0" eb="1">
      <t>ウチ</t>
    </rPh>
    <rPh sb="1" eb="2">
      <t>エン</t>
    </rPh>
    <phoneticPr fontId="10"/>
  </si>
  <si>
    <t>offset
行数</t>
    <rPh sb="7" eb="8">
      <t>ギョウ</t>
    </rPh>
    <rPh sb="8" eb="9">
      <t>スウ</t>
    </rPh>
    <phoneticPr fontId="10"/>
  </si>
  <si>
    <t>県</t>
    <rPh sb="0" eb="1">
      <t>ケン</t>
    </rPh>
    <phoneticPr fontId="10"/>
  </si>
  <si>
    <t>前回</t>
    <rPh sb="0" eb="2">
      <t>ゼンカイ</t>
    </rPh>
    <phoneticPr fontId="10"/>
  </si>
  <si>
    <t>offset行数</t>
    <rPh sb="6" eb="8">
      <t>ギョウスウ</t>
    </rPh>
    <phoneticPr fontId="10"/>
  </si>
  <si>
    <t>３品目計</t>
    <rPh sb="1" eb="3">
      <t>ヒンモク</t>
    </rPh>
    <rPh sb="3" eb="4">
      <t>ケイ</t>
    </rPh>
    <phoneticPr fontId="10"/>
  </si>
  <si>
    <t>上位</t>
    <rPh sb="0" eb="2">
      <t>ジョウイ</t>
    </rPh>
    <phoneticPr fontId="10"/>
  </si>
  <si>
    <t>単位：人</t>
    <rPh sb="0" eb="2">
      <t>タンイ</t>
    </rPh>
    <rPh sb="3" eb="4">
      <t>ニン</t>
    </rPh>
    <phoneticPr fontId="6"/>
  </si>
  <si>
    <t>市町村行</t>
    <rPh sb="0" eb="3">
      <t>シチョウソン</t>
    </rPh>
    <rPh sb="3" eb="4">
      <t>ギョウ</t>
    </rPh>
    <phoneticPr fontId="10"/>
  </si>
  <si>
    <t>参照シート、セル</t>
    <rPh sb="0" eb="2">
      <t>サンショウ</t>
    </rPh>
    <phoneticPr fontId="10"/>
  </si>
  <si>
    <t>農業就業人口</t>
    <rPh sb="0" eb="2">
      <t>ノウギョウ</t>
    </rPh>
    <rPh sb="2" eb="4">
      <t>シュウギョウ</t>
    </rPh>
    <rPh sb="4" eb="6">
      <t>ジンコウ</t>
    </rPh>
    <phoneticPr fontId="10"/>
  </si>
  <si>
    <t>後継者有</t>
    <rPh sb="0" eb="3">
      <t>コウケイシャ</t>
    </rPh>
    <rPh sb="3" eb="4">
      <t>ア</t>
    </rPh>
    <phoneticPr fontId="10"/>
  </si>
  <si>
    <t>差</t>
    <rPh sb="0" eb="1">
      <t>サ</t>
    </rPh>
    <phoneticPr fontId="10"/>
  </si>
  <si>
    <t>65歳以上</t>
    <phoneticPr fontId="10"/>
  </si>
  <si>
    <t>85歳以上</t>
    <phoneticPr fontId="10"/>
  </si>
  <si>
    <t>農業以外の自営</t>
    <rPh sb="0" eb="2">
      <t>ノウギョウ</t>
    </rPh>
    <rPh sb="2" eb="4">
      <t>イガイ</t>
    </rPh>
    <rPh sb="5" eb="7">
      <t>ジエイ</t>
    </rPh>
    <phoneticPr fontId="10"/>
  </si>
  <si>
    <t>旧市町村数</t>
    <rPh sb="0" eb="4">
      <t>キュウシチョウソン</t>
    </rPh>
    <rPh sb="4" eb="5">
      <t>スウ</t>
    </rPh>
    <phoneticPr fontId="10"/>
  </si>
  <si>
    <t>表示行</t>
    <rPh sb="0" eb="3">
      <t>ヒョウジギョウ</t>
    </rPh>
    <phoneticPr fontId="10"/>
  </si>
  <si>
    <t>check</t>
    <phoneticPr fontId="10"/>
  </si>
  <si>
    <t>雑穀・
いも類・
豆類</t>
    <phoneticPr fontId="10"/>
  </si>
  <si>
    <t>人数</t>
    <rPh sb="0" eb="2">
      <t>ニンズウ</t>
    </rPh>
    <phoneticPr fontId="10"/>
  </si>
  <si>
    <t>農業以外の</t>
    <rPh sb="0" eb="2">
      <t>ノウギョウ</t>
    </rPh>
    <rPh sb="2" eb="4">
      <t>イガイ</t>
    </rPh>
    <phoneticPr fontId="10"/>
  </si>
  <si>
    <t>自営業が主</t>
  </si>
  <si>
    <t>表示名</t>
    <rPh sb="0" eb="2">
      <t>ヒョウジ</t>
    </rPh>
    <rPh sb="2" eb="3">
      <t>メイ</t>
    </rPh>
    <phoneticPr fontId="10"/>
  </si>
  <si>
    <t xml:space="preserve">　《主副業別割合》 </t>
  </si>
  <si>
    <t>市区町村名</t>
    <rPh sb="0" eb="2">
      <t>シク</t>
    </rPh>
    <rPh sb="2" eb="4">
      <t>チョウソン</t>
    </rPh>
    <rPh sb="4" eb="5">
      <t>メイ</t>
    </rPh>
    <phoneticPr fontId="6"/>
  </si>
  <si>
    <t>１位</t>
    <rPh sb="1" eb="2">
      <t>イ</t>
    </rPh>
    <phoneticPr fontId="10"/>
  </si>
  <si>
    <t>２位</t>
    <rPh sb="1" eb="2">
      <t>イ</t>
    </rPh>
    <phoneticPr fontId="10"/>
  </si>
  <si>
    <t>３位</t>
    <rPh sb="1" eb="2">
      <t>イ</t>
    </rPh>
    <phoneticPr fontId="10"/>
  </si>
  <si>
    <t>経　営
耕　地
面　積</t>
    <rPh sb="8" eb="9">
      <t>メン</t>
    </rPh>
    <rPh sb="10" eb="11">
      <t>セキ</t>
    </rPh>
    <phoneticPr fontId="10"/>
  </si>
  <si>
    <t>前回との比較</t>
  </si>
  <si>
    <t>家族経営構成別農家数</t>
    <rPh sb="0" eb="2">
      <t>カゾク</t>
    </rPh>
    <rPh sb="2" eb="4">
      <t>ケイエイ</t>
    </rPh>
    <rPh sb="4" eb="6">
      <t>コウセイ</t>
    </rPh>
    <rPh sb="6" eb="7">
      <t>ベツ</t>
    </rPh>
    <rPh sb="7" eb="9">
      <t>ノウカ</t>
    </rPh>
    <rPh sb="9" eb="10">
      <t>スウ</t>
    </rPh>
    <phoneticPr fontId="6"/>
  </si>
  <si>
    <t>中村</t>
  </si>
  <si>
    <t>橘村</t>
  </si>
  <si>
    <t>豊田村</t>
  </si>
  <si>
    <t>桜井村</t>
  </si>
  <si>
    <t>玉川村</t>
  </si>
  <si>
    <t>大田村</t>
  </si>
  <si>
    <t>別紙 2</t>
    <rPh sb="0" eb="2">
      <t>ベッシ</t>
    </rPh>
    <phoneticPr fontId="6"/>
  </si>
  <si>
    <t>市区町村名</t>
    <rPh sb="0" eb="2">
      <t>シク</t>
    </rPh>
    <rPh sb="2" eb="4">
      <t>チョウソン</t>
    </rPh>
    <rPh sb="4" eb="5">
      <t>ナ</t>
    </rPh>
    <phoneticPr fontId="6"/>
  </si>
  <si>
    <t>旧市区町村</t>
    <rPh sb="0" eb="1">
      <t>キュウ</t>
    </rPh>
    <rPh sb="1" eb="3">
      <t>シク</t>
    </rPh>
    <rPh sb="3" eb="5">
      <t>チョウソン</t>
    </rPh>
    <phoneticPr fontId="6"/>
  </si>
  <si>
    <t>農業集落</t>
    <rPh sb="0" eb="2">
      <t>ノウギョウ</t>
    </rPh>
    <rPh sb="2" eb="4">
      <t>シュウラク</t>
    </rPh>
    <phoneticPr fontId="6"/>
  </si>
  <si>
    <t>農業集落名</t>
    <rPh sb="0" eb="2">
      <t>ノウギョウ</t>
    </rPh>
    <rPh sb="2" eb="4">
      <t>シュウラク</t>
    </rPh>
    <rPh sb="4" eb="5">
      <t>ナ</t>
    </rPh>
    <phoneticPr fontId="6"/>
  </si>
  <si>
    <t>判定１</t>
    <rPh sb="0" eb="2">
      <t>ハンテイ</t>
    </rPh>
    <phoneticPr fontId="6"/>
  </si>
  <si>
    <t>抽出１</t>
    <rPh sb="0" eb="2">
      <t>チュウシュツ</t>
    </rPh>
    <phoneticPr fontId="6"/>
  </si>
  <si>
    <t>判定2</t>
    <rPh sb="0" eb="2">
      <t>ハンテイ</t>
    </rPh>
    <phoneticPr fontId="6"/>
  </si>
  <si>
    <t>抽出2</t>
    <rPh sb="0" eb="2">
      <t>チュウシュツ</t>
    </rPh>
    <phoneticPr fontId="6"/>
  </si>
  <si>
    <t>抽出3</t>
    <rPh sb="0" eb="2">
      <t>チュウシュツ</t>
    </rPh>
    <phoneticPr fontId="6"/>
  </si>
  <si>
    <t>都県名</t>
    <rPh sb="0" eb="1">
      <t>ト</t>
    </rPh>
    <rPh sb="1" eb="2">
      <t>ケン</t>
    </rPh>
    <rPh sb="2" eb="3">
      <t>ナ</t>
    </rPh>
    <phoneticPr fontId="6"/>
  </si>
  <si>
    <t>判定</t>
    <rPh sb="0" eb="2">
      <t>ハンテイ</t>
    </rPh>
    <phoneticPr fontId="6"/>
  </si>
  <si>
    <t>連番</t>
    <rPh sb="0" eb="2">
      <t>レンバン</t>
    </rPh>
    <phoneticPr fontId="6"/>
  </si>
  <si>
    <t>補記</t>
    <rPh sb="0" eb="2">
      <t>ホキ</t>
    </rPh>
    <phoneticPr fontId="6"/>
  </si>
  <si>
    <t>抽出</t>
    <rPh sb="0" eb="2">
      <t>チュウシュツ</t>
    </rPh>
    <phoneticPr fontId="6"/>
  </si>
  <si>
    <t>名</t>
    <rPh sb="0" eb="1">
      <t>ナ</t>
    </rPh>
    <phoneticPr fontId="6"/>
  </si>
  <si>
    <t>旧区市町村名</t>
    <rPh sb="0" eb="1">
      <t>キュウ</t>
    </rPh>
    <rPh sb="1" eb="2">
      <t>ク</t>
    </rPh>
    <rPh sb="2" eb="3">
      <t>シ</t>
    </rPh>
    <rPh sb="3" eb="5">
      <t>チョウソン</t>
    </rPh>
    <rPh sb="5" eb="6">
      <t>ナ</t>
    </rPh>
    <phoneticPr fontId="6"/>
  </si>
  <si>
    <t>表示行</t>
    <rPh sb="0" eb="2">
      <t>ヒョウジ</t>
    </rPh>
    <rPh sb="2" eb="3">
      <t>ギョウ</t>
    </rPh>
    <phoneticPr fontId="10"/>
  </si>
  <si>
    <t>集落数</t>
    <rPh sb="0" eb="2">
      <t>シュウラク</t>
    </rPh>
    <rPh sb="2" eb="3">
      <t>スウ</t>
    </rPh>
    <phoneticPr fontId="10"/>
  </si>
  <si>
    <t>旧市町村行</t>
    <rPh sb="0" eb="1">
      <t>キュウ</t>
    </rPh>
    <rPh sb="1" eb="4">
      <t>シチョウソン</t>
    </rPh>
    <rPh sb="4" eb="5">
      <t>ギョウ</t>
    </rPh>
    <phoneticPr fontId="10"/>
  </si>
  <si>
    <t>参照シート</t>
    <rPh sb="0" eb="2">
      <t>サンショウ</t>
    </rPh>
    <phoneticPr fontId="10"/>
  </si>
  <si>
    <t>check</t>
  </si>
  <si>
    <t>酪農</t>
    <rPh sb="0" eb="2">
      <t>ラクノウ</t>
    </rPh>
    <phoneticPr fontId="7"/>
  </si>
  <si>
    <t>肉用牛</t>
    <rPh sb="0" eb="3">
      <t>ニクヨウギュウ</t>
    </rPh>
    <phoneticPr fontId="7"/>
  </si>
  <si>
    <t>養豚</t>
    <rPh sb="0" eb="2">
      <t>ヨウトン</t>
    </rPh>
    <phoneticPr fontId="7"/>
  </si>
  <si>
    <t>養鶏</t>
    <rPh sb="0" eb="2">
      <t>ヨウケイ</t>
    </rPh>
    <phoneticPr fontId="7"/>
  </si>
  <si>
    <t>酪農</t>
    <rPh sb="0" eb="2">
      <t>ラクノウ</t>
    </rPh>
    <phoneticPr fontId="9"/>
  </si>
  <si>
    <t>肉用牛</t>
    <rPh sb="0" eb="3">
      <t>ニクヨウギュウ</t>
    </rPh>
    <phoneticPr fontId="10"/>
  </si>
  <si>
    <t>養豚</t>
    <rPh sb="0" eb="2">
      <t>ヨウトン</t>
    </rPh>
    <phoneticPr fontId="10"/>
  </si>
  <si>
    <t>養鶏</t>
    <rPh sb="0" eb="2">
      <t>ヨウケイ</t>
    </rPh>
    <phoneticPr fontId="10"/>
  </si>
  <si>
    <t>v</t>
    <phoneticPr fontId="10"/>
  </si>
  <si>
    <t>ｖ</t>
    <phoneticPr fontId="10"/>
  </si>
  <si>
    <t>旧市町村名</t>
    <rPh sb="0" eb="1">
      <t>キュウ</t>
    </rPh>
    <rPh sb="1" eb="4">
      <t>シチョウソン</t>
    </rPh>
    <rPh sb="4" eb="5">
      <t>メイ</t>
    </rPh>
    <phoneticPr fontId="10"/>
  </si>
  <si>
    <t>市町村</t>
    <phoneticPr fontId="6"/>
  </si>
  <si>
    <t>旧市区町村</t>
    <phoneticPr fontId="6"/>
  </si>
  <si>
    <t>農業集落</t>
    <phoneticPr fontId="6"/>
  </si>
  <si>
    <t>県</t>
    <phoneticPr fontId="6"/>
  </si>
  <si>
    <t>市区町村</t>
    <phoneticPr fontId="6"/>
  </si>
  <si>
    <t>通し</t>
    <phoneticPr fontId="6"/>
  </si>
  <si>
    <t>市区町村名</t>
    <phoneticPr fontId="6"/>
  </si>
  <si>
    <t>旧区市町村名</t>
    <phoneticPr fontId="6"/>
  </si>
  <si>
    <t>ｺｰﾄﾞ</t>
    <phoneticPr fontId="6"/>
  </si>
  <si>
    <t>番号</t>
    <phoneticPr fontId="6"/>
  </si>
  <si>
    <t>№</t>
    <phoneticPr fontId="6"/>
  </si>
  <si>
    <t>農業以外の
自営業が主</t>
    <rPh sb="0" eb="2">
      <t>ノウギョウ</t>
    </rPh>
    <rPh sb="2" eb="4">
      <t>イガイ</t>
    </rPh>
    <rPh sb="6" eb="9">
      <t>ジエイギョウ</t>
    </rPh>
    <rPh sb="10" eb="11">
      <t>シュ</t>
    </rPh>
    <phoneticPr fontId="10"/>
  </si>
  <si>
    <t>（６）過去１年間の生活の主な状態別世帯員数(男)</t>
    <rPh sb="22" eb="23">
      <t>オトコ</t>
    </rPh>
    <phoneticPr fontId="10"/>
  </si>
  <si>
    <t>（６）過去１年間の生活の主な状態別世帯員数(女)</t>
    <rPh sb="22" eb="23">
      <t>オンナ</t>
    </rPh>
    <phoneticPr fontId="10"/>
  </si>
  <si>
    <t>計</t>
    <rPh sb="0" eb="1">
      <t>ケイ</t>
    </rPh>
    <phoneticPr fontId="9"/>
  </si>
  <si>
    <t>主に仕事</t>
    <rPh sb="0" eb="1">
      <t>オモ</t>
    </rPh>
    <rPh sb="2" eb="4">
      <t>シゴト</t>
    </rPh>
    <phoneticPr fontId="9"/>
  </si>
  <si>
    <t>小計</t>
    <rPh sb="0" eb="2">
      <t>ショウケイ</t>
    </rPh>
    <phoneticPr fontId="9"/>
  </si>
  <si>
    <t>勤務が主</t>
    <rPh sb="0" eb="2">
      <t>キンム</t>
    </rPh>
    <rPh sb="3" eb="4">
      <t>シュ</t>
    </rPh>
    <phoneticPr fontId="9"/>
  </si>
  <si>
    <t>農業以外の
自営業が主</t>
    <rPh sb="0" eb="2">
      <t>ノウギョウ</t>
    </rPh>
    <rPh sb="2" eb="4">
      <t>イガイ</t>
    </rPh>
    <rPh sb="6" eb="9">
      <t>ジエイギョウ</t>
    </rPh>
    <rPh sb="10" eb="11">
      <t>シュ</t>
    </rPh>
    <phoneticPr fontId="9"/>
  </si>
  <si>
    <t>（６）過去１年間の生活の主な状態別世帯員数(男)</t>
    <rPh sb="22" eb="23">
      <t>オトコ</t>
    </rPh>
    <phoneticPr fontId="9"/>
  </si>
  <si>
    <t>（６）過去１年間の生活の主な状態別世帯員数(女)</t>
    <rPh sb="22" eb="23">
      <t>オンナ</t>
    </rPh>
    <phoneticPr fontId="9"/>
  </si>
  <si>
    <t>県との比較</t>
    <rPh sb="0" eb="1">
      <t>ケン</t>
    </rPh>
    <rPh sb="3" eb="5">
      <t>ヒカク</t>
    </rPh>
    <phoneticPr fontId="10"/>
  </si>
  <si>
    <t>前回との比較</t>
    <rPh sb="0" eb="2">
      <t>ゼンカイ</t>
    </rPh>
    <rPh sb="4" eb="6">
      <t>ヒカク</t>
    </rPh>
    <phoneticPr fontId="10"/>
  </si>
  <si>
    <t>茨城県</t>
  </si>
  <si>
    <t>水戸市</t>
  </si>
  <si>
    <t>国田村</t>
  </si>
  <si>
    <t>吉田村</t>
  </si>
  <si>
    <t>柳河村</t>
  </si>
  <si>
    <t>渡里村</t>
  </si>
  <si>
    <t>上大野村</t>
  </si>
  <si>
    <t>緑岡村</t>
  </si>
  <si>
    <t>飯富村</t>
  </si>
  <si>
    <t>上中妻村</t>
  </si>
  <si>
    <t>山根村</t>
  </si>
  <si>
    <t>河和田村</t>
  </si>
  <si>
    <t>下大野村</t>
  </si>
  <si>
    <t>稲荷村</t>
  </si>
  <si>
    <t>下中妻村</t>
  </si>
  <si>
    <t>中妻村</t>
  </si>
  <si>
    <t>日立市</t>
  </si>
  <si>
    <t>中里村</t>
  </si>
  <si>
    <t>豊浦町</t>
  </si>
  <si>
    <t>日高村</t>
  </si>
  <si>
    <t>多賀町</t>
  </si>
  <si>
    <t>久慈町</t>
  </si>
  <si>
    <t>坂本村</t>
  </si>
  <si>
    <t>東小沢村</t>
  </si>
  <si>
    <t>櫛形村</t>
  </si>
  <si>
    <t>土浦市</t>
  </si>
  <si>
    <t>上大津村</t>
  </si>
  <si>
    <t>藤沢村</t>
  </si>
  <si>
    <t>斗利出村</t>
  </si>
  <si>
    <t>古河市</t>
  </si>
  <si>
    <t>古河町</t>
  </si>
  <si>
    <t>新郷村</t>
  </si>
  <si>
    <t>勝鹿村</t>
  </si>
  <si>
    <t>香取村</t>
  </si>
  <si>
    <t>岡郷村</t>
  </si>
  <si>
    <t>幸島村</t>
  </si>
  <si>
    <t>八俣村</t>
  </si>
  <si>
    <t>石岡市</t>
  </si>
  <si>
    <t>石岡町</t>
  </si>
  <si>
    <t>高浜町</t>
  </si>
  <si>
    <t>三村</t>
  </si>
  <si>
    <t>関川村</t>
  </si>
  <si>
    <t>柿岡町</t>
  </si>
  <si>
    <t>小幡村</t>
  </si>
  <si>
    <t>葦穂村</t>
  </si>
  <si>
    <t>恋瀬村</t>
  </si>
  <si>
    <t>瓦会村</t>
  </si>
  <si>
    <t>園部村</t>
  </si>
  <si>
    <t>林村</t>
  </si>
  <si>
    <t>小桜村</t>
  </si>
  <si>
    <t>結城市</t>
  </si>
  <si>
    <t>結城町</t>
  </si>
  <si>
    <t>絹川村</t>
  </si>
  <si>
    <t>上山川村</t>
  </si>
  <si>
    <t>山川村</t>
  </si>
  <si>
    <t>江川村</t>
  </si>
  <si>
    <t>長戸村</t>
  </si>
  <si>
    <t>川原代村</t>
  </si>
  <si>
    <t>馴柴村</t>
  </si>
  <si>
    <t>八原村</t>
  </si>
  <si>
    <t>北文間村</t>
  </si>
  <si>
    <t>大宮村</t>
  </si>
  <si>
    <t>下妻市</t>
  </si>
  <si>
    <t>下妻町</t>
  </si>
  <si>
    <t>大宝村</t>
  </si>
  <si>
    <t>上妻村</t>
  </si>
  <si>
    <t>総上村</t>
  </si>
  <si>
    <t>豊加美村</t>
  </si>
  <si>
    <t>高道祖村</t>
  </si>
  <si>
    <t>大形村</t>
  </si>
  <si>
    <t>蚕飼村</t>
  </si>
  <si>
    <t>宗道村</t>
  </si>
  <si>
    <t>常総市</t>
  </si>
  <si>
    <t>水海道町</t>
  </si>
  <si>
    <t>坂手村</t>
  </si>
  <si>
    <t>豊岡村</t>
  </si>
  <si>
    <t>菅原村</t>
  </si>
  <si>
    <t>大花羽村</t>
  </si>
  <si>
    <t>三妻村</t>
  </si>
  <si>
    <t>五箇村</t>
  </si>
  <si>
    <t>大生村</t>
  </si>
  <si>
    <t>内守谷村</t>
  </si>
  <si>
    <t>菅生村</t>
  </si>
  <si>
    <t>石下町</t>
  </si>
  <si>
    <t>飯沼村</t>
  </si>
  <si>
    <t>常陸太田市</t>
  </si>
  <si>
    <t>太田町</t>
  </si>
  <si>
    <t>機初村</t>
  </si>
  <si>
    <t>世矢村</t>
  </si>
  <si>
    <t>西小沢村</t>
  </si>
  <si>
    <t>幸久村</t>
  </si>
  <si>
    <t>佐竹村</t>
  </si>
  <si>
    <t>誉田村</t>
  </si>
  <si>
    <t>佐都村</t>
  </si>
  <si>
    <t>郡戸村</t>
  </si>
  <si>
    <t>久米村</t>
  </si>
  <si>
    <t>金郷村</t>
  </si>
  <si>
    <t>金砂村</t>
  </si>
  <si>
    <t>天下野村</t>
  </si>
  <si>
    <t>染和田村</t>
  </si>
  <si>
    <t>高倉村</t>
  </si>
  <si>
    <t>山田村</t>
  </si>
  <si>
    <t>小里村</t>
  </si>
  <si>
    <t>賀美村</t>
  </si>
  <si>
    <t>高萩市</t>
  </si>
  <si>
    <t>高萩町</t>
  </si>
  <si>
    <t>松岡町</t>
  </si>
  <si>
    <t>高岡村</t>
  </si>
  <si>
    <t>北茨城市</t>
  </si>
  <si>
    <t>南中郷村</t>
  </si>
  <si>
    <t>磯原町</t>
  </si>
  <si>
    <t>華川村</t>
  </si>
  <si>
    <t>関南村</t>
  </si>
  <si>
    <t>大津町</t>
  </si>
  <si>
    <t>平潟町</t>
  </si>
  <si>
    <t>関本村</t>
  </si>
  <si>
    <t>笠間市</t>
  </si>
  <si>
    <t>笠間町</t>
  </si>
  <si>
    <t>大池田村</t>
  </si>
  <si>
    <t>北山内村</t>
  </si>
  <si>
    <t>南山内村</t>
  </si>
  <si>
    <t>西山内村</t>
  </si>
  <si>
    <t>宍戸町</t>
  </si>
  <si>
    <t>北川根村</t>
  </si>
  <si>
    <t>大原村</t>
  </si>
  <si>
    <t>岩間町</t>
  </si>
  <si>
    <t>南川根村</t>
  </si>
  <si>
    <t>取手市</t>
  </si>
  <si>
    <t>取手町</t>
  </si>
  <si>
    <t>小文間村</t>
  </si>
  <si>
    <t>寺原村</t>
  </si>
  <si>
    <t>稲戸井村</t>
  </si>
  <si>
    <t>相馬町</t>
  </si>
  <si>
    <t>山王村</t>
  </si>
  <si>
    <t>六郷村</t>
  </si>
  <si>
    <t>牛久市</t>
  </si>
  <si>
    <t>牛久町</t>
  </si>
  <si>
    <t>奥野村</t>
  </si>
  <si>
    <t>つくば市</t>
  </si>
  <si>
    <t>栄村</t>
  </si>
  <si>
    <t>九重村</t>
  </si>
  <si>
    <t>島名村</t>
  </si>
  <si>
    <t>葛城村</t>
  </si>
  <si>
    <t>小野川村</t>
  </si>
  <si>
    <t>谷田部町</t>
  </si>
  <si>
    <t>上郷村</t>
  </si>
  <si>
    <t>筑波町</t>
  </si>
  <si>
    <t>北条町</t>
  </si>
  <si>
    <t>小田村</t>
  </si>
  <si>
    <t>田井村</t>
  </si>
  <si>
    <t>作岡村</t>
  </si>
  <si>
    <t>田水山村</t>
  </si>
  <si>
    <t>菅間村</t>
  </si>
  <si>
    <t>大穂村</t>
  </si>
  <si>
    <t>茎崎町</t>
  </si>
  <si>
    <t>ひたちなか市</t>
  </si>
  <si>
    <t>那珂湊町</t>
  </si>
  <si>
    <t>平磯町</t>
  </si>
  <si>
    <t>勝田町</t>
  </si>
  <si>
    <t>佐野村</t>
  </si>
  <si>
    <t>鹿嶋市</t>
  </si>
  <si>
    <t>大同村</t>
  </si>
  <si>
    <t>中野村</t>
  </si>
  <si>
    <t>波野村</t>
  </si>
  <si>
    <t>豊津村</t>
  </si>
  <si>
    <t>鹿島町</t>
  </si>
  <si>
    <t>高松村</t>
  </si>
  <si>
    <t>豊郷村</t>
  </si>
  <si>
    <t>潮来市</t>
  </si>
  <si>
    <t>潮来町</t>
  </si>
  <si>
    <t>津知村</t>
  </si>
  <si>
    <t>延方村</t>
  </si>
  <si>
    <t>大生原村</t>
  </si>
  <si>
    <t>八代村</t>
  </si>
  <si>
    <t>香澄村</t>
  </si>
  <si>
    <t>守谷市</t>
  </si>
  <si>
    <t>守谷町</t>
  </si>
  <si>
    <t>大野村</t>
  </si>
  <si>
    <t>大井沢村</t>
  </si>
  <si>
    <t>高野村</t>
  </si>
  <si>
    <t>常陸大宮市</t>
  </si>
  <si>
    <t>大宮町</t>
  </si>
  <si>
    <t>大賀村</t>
  </si>
  <si>
    <t>伊勢畑村</t>
  </si>
  <si>
    <t>野口村</t>
  </si>
  <si>
    <t>長倉村</t>
  </si>
  <si>
    <t>山方町</t>
  </si>
  <si>
    <t>桧沢村</t>
  </si>
  <si>
    <t>嶐郷村</t>
  </si>
  <si>
    <t>小瀬村</t>
  </si>
  <si>
    <t>八里村</t>
  </si>
  <si>
    <t>那珂市</t>
  </si>
  <si>
    <t>菅谷町</t>
  </si>
  <si>
    <t>戸多村</t>
  </si>
  <si>
    <t>芳野村</t>
  </si>
  <si>
    <t>額田村</t>
  </si>
  <si>
    <t>神崎村</t>
  </si>
  <si>
    <t>五台村</t>
  </si>
  <si>
    <t>瓜連町</t>
  </si>
  <si>
    <t>筑西市</t>
  </si>
  <si>
    <t>下館町</t>
  </si>
  <si>
    <t>伊讃村</t>
  </si>
  <si>
    <t>竹島村</t>
  </si>
  <si>
    <t>養蚕村</t>
  </si>
  <si>
    <t>五所村</t>
  </si>
  <si>
    <t>河間村</t>
  </si>
  <si>
    <t>嘉田生崎村</t>
  </si>
  <si>
    <t>黒子村</t>
  </si>
  <si>
    <t>河内村</t>
  </si>
  <si>
    <t>関本町</t>
  </si>
  <si>
    <t>大村</t>
  </si>
  <si>
    <t>村田村</t>
  </si>
  <si>
    <t>鳥羽村</t>
  </si>
  <si>
    <t>小栗村</t>
  </si>
  <si>
    <t>古里村</t>
  </si>
  <si>
    <t>坂東市</t>
  </si>
  <si>
    <t>岩井町</t>
  </si>
  <si>
    <t>弓馬田村</t>
  </si>
  <si>
    <t>飯島村</t>
  </si>
  <si>
    <t>神大実村</t>
  </si>
  <si>
    <t>七郷村</t>
  </si>
  <si>
    <t>中川村</t>
  </si>
  <si>
    <t>長須村</t>
  </si>
  <si>
    <t>七重村</t>
  </si>
  <si>
    <t>逆井山村</t>
  </si>
  <si>
    <t>生子菅村</t>
  </si>
  <si>
    <t>沓掛村</t>
  </si>
  <si>
    <t>稲敷市</t>
  </si>
  <si>
    <t>江戸崎町</t>
  </si>
  <si>
    <t>君賀村</t>
  </si>
  <si>
    <t>沼里村</t>
  </si>
  <si>
    <t>高田村</t>
  </si>
  <si>
    <t>鳩崎村</t>
  </si>
  <si>
    <t>柴崎村</t>
  </si>
  <si>
    <t>根本村</t>
  </si>
  <si>
    <t>浮島村</t>
  </si>
  <si>
    <t>古渡村</t>
  </si>
  <si>
    <t>阿波村</t>
  </si>
  <si>
    <t>本新島村</t>
  </si>
  <si>
    <t>大須賀村</t>
  </si>
  <si>
    <t>伊崎村</t>
  </si>
  <si>
    <t>かすみがうら市</t>
  </si>
  <si>
    <t>美並村</t>
  </si>
  <si>
    <t>志士庫村</t>
  </si>
  <si>
    <t>佐賀村</t>
  </si>
  <si>
    <t>安飾村</t>
  </si>
  <si>
    <t>牛渡村</t>
  </si>
  <si>
    <t>下大津村</t>
  </si>
  <si>
    <t>志筑村</t>
  </si>
  <si>
    <t>桜川市</t>
  </si>
  <si>
    <t>岩瀬町</t>
  </si>
  <si>
    <t>北那珂村</t>
  </si>
  <si>
    <t>東那珂村</t>
  </si>
  <si>
    <t>樺穂村</t>
  </si>
  <si>
    <t>紫尾村</t>
  </si>
  <si>
    <t>谷貝村</t>
  </si>
  <si>
    <t>真壁町</t>
  </si>
  <si>
    <t>大国村</t>
  </si>
  <si>
    <t>雨引村</t>
  </si>
  <si>
    <t>神栖市</t>
  </si>
  <si>
    <t>息栖村</t>
  </si>
  <si>
    <t>軽野村</t>
  </si>
  <si>
    <t>矢田部村</t>
  </si>
  <si>
    <t>波崎町</t>
  </si>
  <si>
    <t>行方市</t>
  </si>
  <si>
    <t>麻生町</t>
  </si>
  <si>
    <t>大和村</t>
  </si>
  <si>
    <t>行方村</t>
  </si>
  <si>
    <t>小高村</t>
  </si>
  <si>
    <t>津澄村</t>
  </si>
  <si>
    <t>武田村</t>
  </si>
  <si>
    <t>要村</t>
  </si>
  <si>
    <t>立花村</t>
  </si>
  <si>
    <t>現原村</t>
  </si>
  <si>
    <t>玉造町</t>
  </si>
  <si>
    <t>手賀村</t>
  </si>
  <si>
    <t>鉾田市</t>
  </si>
  <si>
    <t>大谷村</t>
  </si>
  <si>
    <t>徳宿村</t>
  </si>
  <si>
    <t>巴村</t>
  </si>
  <si>
    <t>秋津村</t>
  </si>
  <si>
    <t>鉾田町</t>
  </si>
  <si>
    <t>新宮村</t>
  </si>
  <si>
    <t>白鳥村</t>
  </si>
  <si>
    <t>上島村</t>
  </si>
  <si>
    <t>つくばみらい市</t>
  </si>
  <si>
    <t>小張村</t>
  </si>
  <si>
    <t>板橋村</t>
  </si>
  <si>
    <t>三島村</t>
  </si>
  <si>
    <t>谷井田村</t>
  </si>
  <si>
    <t>豊村</t>
  </si>
  <si>
    <t>福岡村</t>
  </si>
  <si>
    <t>谷原村</t>
  </si>
  <si>
    <t>小絹村</t>
  </si>
  <si>
    <t>小美玉市</t>
  </si>
  <si>
    <t>小川町</t>
  </si>
  <si>
    <t>白河村</t>
  </si>
  <si>
    <t>堅倉村</t>
  </si>
  <si>
    <t>竹原村</t>
  </si>
  <si>
    <t>田余村</t>
  </si>
  <si>
    <t>茨城町</t>
  </si>
  <si>
    <t>長岡村</t>
  </si>
  <si>
    <t>川根村</t>
  </si>
  <si>
    <t>上野合村</t>
  </si>
  <si>
    <t>石崎村</t>
  </si>
  <si>
    <t>沼前村</t>
  </si>
  <si>
    <t>大洗町</t>
  </si>
  <si>
    <t>磯浜町</t>
  </si>
  <si>
    <t>大貫町</t>
  </si>
  <si>
    <t>城里町</t>
  </si>
  <si>
    <t>石塚町</t>
  </si>
  <si>
    <t>小松村</t>
  </si>
  <si>
    <t>西郷村</t>
  </si>
  <si>
    <t>圷村</t>
  </si>
  <si>
    <t>岩船村</t>
  </si>
  <si>
    <t>沢山村</t>
  </si>
  <si>
    <t>東海村</t>
  </si>
  <si>
    <t>石神村</t>
  </si>
  <si>
    <t>村松村</t>
  </si>
  <si>
    <t>大子町</t>
  </si>
  <si>
    <t>依上村</t>
  </si>
  <si>
    <t>佐原村</t>
  </si>
  <si>
    <t>黒沢村</t>
  </si>
  <si>
    <t>宮川村</t>
  </si>
  <si>
    <t>生瀬村</t>
  </si>
  <si>
    <t>袋田村</t>
  </si>
  <si>
    <t>上小川村</t>
  </si>
  <si>
    <t>美浦村</t>
  </si>
  <si>
    <t>安中村</t>
  </si>
  <si>
    <t>木原村</t>
  </si>
  <si>
    <t>阿見町</t>
  </si>
  <si>
    <t>朝日村</t>
  </si>
  <si>
    <t>君原村</t>
  </si>
  <si>
    <t>河内町</t>
  </si>
  <si>
    <t>源清田村</t>
  </si>
  <si>
    <t>瑞穂村</t>
  </si>
  <si>
    <t>金江津村</t>
  </si>
  <si>
    <t>八千代町</t>
  </si>
  <si>
    <t>中結城村</t>
  </si>
  <si>
    <t>川西村</t>
  </si>
  <si>
    <t>西豊田村</t>
  </si>
  <si>
    <t>安静村</t>
  </si>
  <si>
    <t>下結城村</t>
  </si>
  <si>
    <t>五霞町</t>
  </si>
  <si>
    <t>境町</t>
  </si>
  <si>
    <t>長田村</t>
  </si>
  <si>
    <t>猿島村</t>
  </si>
  <si>
    <t>森戸村</t>
  </si>
  <si>
    <t>静村</t>
  </si>
  <si>
    <t>利根町</t>
  </si>
  <si>
    <t>布川町</t>
  </si>
  <si>
    <t>文村</t>
  </si>
  <si>
    <t>文間村</t>
  </si>
  <si>
    <t>東文間村</t>
  </si>
  <si>
    <t/>
  </si>
  <si>
    <t>15～19歳</t>
    <rPh sb="5" eb="6">
      <t>サイ</t>
    </rPh>
    <phoneticPr fontId="10"/>
  </si>
  <si>
    <t>20～24</t>
  </si>
  <si>
    <t>25～29</t>
  </si>
  <si>
    <t>30～34</t>
  </si>
  <si>
    <t>35～39</t>
  </si>
  <si>
    <t>40～44</t>
  </si>
  <si>
    <t>45～49</t>
  </si>
  <si>
    <t>50～54</t>
  </si>
  <si>
    <t>55～59</t>
  </si>
  <si>
    <t>男女計</t>
  </si>
  <si>
    <t>男女計</t>
    <rPh sb="0" eb="1">
      <t>オトコ</t>
    </rPh>
    <rPh sb="1" eb="2">
      <t>オンナ</t>
    </rPh>
    <rPh sb="2" eb="3">
      <t>ケイ</t>
    </rPh>
    <phoneticPr fontId="10"/>
  </si>
  <si>
    <t>雑穀・</t>
    <rPh sb="0" eb="1">
      <t>ザツ</t>
    </rPh>
    <rPh sb="1" eb="2">
      <t>コク</t>
    </rPh>
    <phoneticPr fontId="10"/>
  </si>
  <si>
    <t>麦類作</t>
    <rPh sb="0" eb="1">
      <t>ムギ</t>
    </rPh>
    <rPh sb="1" eb="2">
      <t>タグイ</t>
    </rPh>
    <rPh sb="2" eb="3">
      <t>サク</t>
    </rPh>
    <phoneticPr fontId="10"/>
  </si>
  <si>
    <t>いも類</t>
    <rPh sb="2" eb="3">
      <t>ルイ</t>
    </rPh>
    <phoneticPr fontId="10"/>
  </si>
  <si>
    <t>果樹類</t>
    <rPh sb="0" eb="1">
      <t>ハタシ</t>
    </rPh>
    <rPh sb="1" eb="2">
      <t>キ</t>
    </rPh>
    <rPh sb="2" eb="3">
      <t>タグイ</t>
    </rPh>
    <phoneticPr fontId="10"/>
  </si>
  <si>
    <t>肉用牛</t>
    <rPh sb="0" eb="1">
      <t>ニク</t>
    </rPh>
    <rPh sb="1" eb="2">
      <t>ヨウ</t>
    </rPh>
    <rPh sb="2" eb="3">
      <t>ウシ</t>
    </rPh>
    <phoneticPr fontId="10"/>
  </si>
  <si>
    <t>・豆類</t>
    <rPh sb="1" eb="2">
      <t>マメ</t>
    </rPh>
    <rPh sb="2" eb="3">
      <t>ルイ</t>
    </rPh>
    <phoneticPr fontId="10"/>
  </si>
  <si>
    <t>（２）年齢別の経営者数男女計</t>
    <rPh sb="11" eb="12">
      <t>オトコ</t>
    </rPh>
    <rPh sb="12" eb="13">
      <t>オンナ</t>
    </rPh>
    <rPh sb="13" eb="14">
      <t>ケイ</t>
    </rPh>
    <phoneticPr fontId="10"/>
  </si>
  <si>
    <t>男の
平均年齢</t>
    <rPh sb="0" eb="1">
      <t>オトコ</t>
    </rPh>
    <rPh sb="3" eb="5">
      <t>ヘイキン</t>
    </rPh>
    <rPh sb="5" eb="7">
      <t>ネンレイ</t>
    </rPh>
    <phoneticPr fontId="10"/>
  </si>
  <si>
    <t>女の
平均年齢</t>
    <rPh sb="0" eb="1">
      <t>オンナ</t>
    </rPh>
    <rPh sb="3" eb="5">
      <t>ヘイキン</t>
    </rPh>
    <rPh sb="5" eb="7">
      <t>ネンレイ</t>
    </rPh>
    <phoneticPr fontId="10"/>
  </si>
  <si>
    <t>自営農業
が主</t>
    <rPh sb="0" eb="2">
      <t>ジエイ</t>
    </rPh>
    <rPh sb="2" eb="4">
      <t>ノウギョウ</t>
    </rPh>
    <rPh sb="6" eb="7">
      <t>シュ</t>
    </rPh>
    <phoneticPr fontId="10"/>
  </si>
  <si>
    <t>稲作</t>
    <rPh sb="0" eb="1">
      <t>イネ</t>
    </rPh>
    <rPh sb="1" eb="2">
      <t>サク</t>
    </rPh>
    <phoneticPr fontId="10"/>
  </si>
  <si>
    <t>その他の
作物</t>
  </si>
  <si>
    <t>酪農</t>
    <rPh sb="0" eb="1">
      <t>ラク</t>
    </rPh>
    <rPh sb="1" eb="2">
      <t>ノウ</t>
    </rPh>
    <phoneticPr fontId="10"/>
  </si>
  <si>
    <t>養豚</t>
    <rPh sb="0" eb="1">
      <t>オサム</t>
    </rPh>
    <rPh sb="1" eb="2">
      <t>ブタ</t>
    </rPh>
    <phoneticPr fontId="10"/>
  </si>
  <si>
    <t>養鶏</t>
    <rPh sb="0" eb="1">
      <t>オサム</t>
    </rPh>
    <rPh sb="1" eb="2">
      <t>ニワトリ</t>
    </rPh>
    <phoneticPr fontId="10"/>
  </si>
  <si>
    <t>養蚕</t>
    <rPh sb="0" eb="1">
      <t>オサム</t>
    </rPh>
    <rPh sb="1" eb="2">
      <t>カイコ</t>
    </rPh>
    <phoneticPr fontId="10"/>
  </si>
  <si>
    <t>その他の
畜産</t>
    <rPh sb="2" eb="3">
      <t>タ</t>
    </rPh>
    <rPh sb="5" eb="6">
      <t>チク</t>
    </rPh>
    <rPh sb="6" eb="7">
      <t>サン</t>
    </rPh>
    <phoneticPr fontId="10"/>
  </si>
  <si>
    <t>自営農業
が主</t>
    <rPh sb="0" eb="2">
      <t>ジエイ</t>
    </rPh>
    <rPh sb="2" eb="4">
      <t>ノウギョウ</t>
    </rPh>
    <rPh sb="6" eb="7">
      <t>シュ</t>
    </rPh>
    <phoneticPr fontId="9"/>
  </si>
  <si>
    <t>000-00</t>
  </si>
  <si>
    <t>201-00</t>
  </si>
  <si>
    <t>201-01</t>
  </si>
  <si>
    <t>201-02</t>
  </si>
  <si>
    <t>201-03</t>
  </si>
  <si>
    <t>201-04</t>
  </si>
  <si>
    <t>201-05</t>
  </si>
  <si>
    <t>201-06</t>
  </si>
  <si>
    <t>201-07</t>
  </si>
  <si>
    <t>201-08</t>
  </si>
  <si>
    <t>201-09</t>
  </si>
  <si>
    <t>201-10</t>
  </si>
  <si>
    <t>201-11</t>
  </si>
  <si>
    <t>201-12</t>
  </si>
  <si>
    <t>201-13</t>
  </si>
  <si>
    <t>201-14</t>
  </si>
  <si>
    <t>大場村</t>
  </si>
  <si>
    <t>201-15</t>
  </si>
  <si>
    <t>201-16</t>
  </si>
  <si>
    <t>201-17</t>
  </si>
  <si>
    <t>201-18</t>
  </si>
  <si>
    <t>202-00</t>
  </si>
  <si>
    <t>202-01</t>
  </si>
  <si>
    <t>202-02</t>
  </si>
  <si>
    <t>202-03</t>
  </si>
  <si>
    <t>202-04</t>
  </si>
  <si>
    <t>202-05</t>
  </si>
  <si>
    <t>202-06</t>
  </si>
  <si>
    <t>202-07</t>
  </si>
  <si>
    <t>202-08</t>
  </si>
  <si>
    <t>202-09</t>
  </si>
  <si>
    <t>202-10</t>
  </si>
  <si>
    <t>203-00</t>
  </si>
  <si>
    <t>203-01</t>
  </si>
  <si>
    <t>203-02</t>
  </si>
  <si>
    <t>203-03</t>
  </si>
  <si>
    <t>203-04</t>
  </si>
  <si>
    <t>203-05</t>
  </si>
  <si>
    <t>204-00</t>
  </si>
  <si>
    <t>204-01</t>
  </si>
  <si>
    <t>204-02</t>
  </si>
  <si>
    <t>204-03</t>
  </si>
  <si>
    <t>204-04</t>
  </si>
  <si>
    <t>204-05</t>
  </si>
  <si>
    <t>204-06</t>
  </si>
  <si>
    <t>204-07</t>
  </si>
  <si>
    <t>204-08</t>
  </si>
  <si>
    <t>204-09</t>
  </si>
  <si>
    <t>205-00</t>
  </si>
  <si>
    <t>205-01</t>
  </si>
  <si>
    <t>205-02</t>
  </si>
  <si>
    <t>205-03</t>
  </si>
  <si>
    <t>205-04</t>
  </si>
  <si>
    <t>205-05</t>
  </si>
  <si>
    <t>205-06</t>
  </si>
  <si>
    <t>205-07</t>
  </si>
  <si>
    <t>205-08</t>
  </si>
  <si>
    <t>205-09</t>
  </si>
  <si>
    <t>205-10</t>
  </si>
  <si>
    <t>205-11</t>
  </si>
  <si>
    <t>205-12</t>
  </si>
  <si>
    <t>207-00</t>
  </si>
  <si>
    <t>207-01</t>
  </si>
  <si>
    <t>207-02</t>
  </si>
  <si>
    <t>207-03</t>
  </si>
  <si>
    <t>207-04</t>
  </si>
  <si>
    <t>207-05</t>
  </si>
  <si>
    <t>208-00</t>
  </si>
  <si>
    <t>208-01</t>
  </si>
  <si>
    <t>208-02</t>
  </si>
  <si>
    <t>208-03</t>
  </si>
  <si>
    <t>208-04</t>
  </si>
  <si>
    <t>208-05</t>
  </si>
  <si>
    <t>208-06</t>
  </si>
  <si>
    <t>208-07</t>
  </si>
  <si>
    <t>208-08</t>
  </si>
  <si>
    <t>210-00</t>
  </si>
  <si>
    <t>210-01</t>
  </si>
  <si>
    <t>210-02</t>
  </si>
  <si>
    <t>210-03</t>
  </si>
  <si>
    <t>210-04</t>
  </si>
  <si>
    <t>210-05</t>
  </si>
  <si>
    <t>210-06</t>
  </si>
  <si>
    <t>210-07</t>
  </si>
  <si>
    <t>210-08</t>
  </si>
  <si>
    <t>210-09</t>
  </si>
  <si>
    <t>210-10</t>
  </si>
  <si>
    <t>210-11</t>
  </si>
  <si>
    <t>211-00</t>
  </si>
  <si>
    <t>211-01</t>
  </si>
  <si>
    <t>211-02</t>
  </si>
  <si>
    <t>211-03</t>
  </si>
  <si>
    <t>211-04</t>
  </si>
  <si>
    <t>211-05</t>
  </si>
  <si>
    <t>211-06</t>
  </si>
  <si>
    <t>211-07</t>
  </si>
  <si>
    <t>211-08</t>
  </si>
  <si>
    <t>211-09</t>
  </si>
  <si>
    <t>211-10</t>
  </si>
  <si>
    <t>211-11</t>
  </si>
  <si>
    <t>211-12</t>
  </si>
  <si>
    <t>211-13</t>
  </si>
  <si>
    <t>211-14</t>
  </si>
  <si>
    <t>211-15</t>
  </si>
  <si>
    <t>岡田村</t>
  </si>
  <si>
    <t>211-16</t>
  </si>
  <si>
    <t>211-17</t>
  </si>
  <si>
    <t>212-00</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</si>
  <si>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</si>
  <si>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</si>
  <si>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</si>
  <si>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</si>
  <si>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</si>
  <si>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</si>
  <si>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</si>
  <si>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</si>
  <si>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</si>
  <si>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</si>
  <si>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</si>
  <si>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</si>
  <si>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</si>
  <si>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</si>
  <si>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</si>
  <si>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</si>
  <si>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</si>
  <si>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</si>
  <si>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</si>
  <si>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</si>
  <si>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214-00</t>
  </si>
  <si>
    <t>214-01</t>
  </si>
  <si>
    <t>214-02</t>
  </si>
  <si>
    <t>214-03</t>
  </si>
  <si>
    <t>214-04</t>
  </si>
  <si>
    <t>215-00</t>
  </si>
  <si>
    <t>215-01</t>
  </si>
  <si>
    <t>215-02</t>
  </si>
  <si>
    <t>215-03</t>
  </si>
  <si>
    <t>215-04</t>
  </si>
  <si>
    <t>215-05</t>
  </si>
  <si>
    <t>215-06</t>
  </si>
  <si>
    <t>215-07</t>
  </si>
  <si>
    <t>216-00</t>
  </si>
  <si>
    <t>216-01</t>
  </si>
  <si>
    <t>216-02</t>
  </si>
  <si>
    <t>216-03</t>
  </si>
  <si>
    <t>216-04</t>
  </si>
  <si>
    <t>216-05</t>
  </si>
  <si>
    <t>216-06</t>
  </si>
  <si>
    <t>216-07</t>
  </si>
  <si>
    <t>216-08</t>
  </si>
  <si>
    <t>216-09</t>
  </si>
  <si>
    <t>216-10</t>
  </si>
  <si>
    <t>216-11</t>
  </si>
  <si>
    <t>217-00</t>
  </si>
  <si>
    <t>217-01</t>
  </si>
  <si>
    <t>217-02</t>
  </si>
  <si>
    <t>217-03</t>
  </si>
  <si>
    <t>217-04</t>
  </si>
  <si>
    <t>217-05</t>
  </si>
  <si>
    <t>217-06</t>
  </si>
  <si>
    <t>217-07</t>
  </si>
  <si>
    <t>217-08</t>
  </si>
  <si>
    <t>217-09</t>
  </si>
  <si>
    <t>217-10</t>
  </si>
  <si>
    <t>219-00</t>
  </si>
  <si>
    <t>219-01</t>
  </si>
  <si>
    <t>219-02</t>
  </si>
  <si>
    <t>219-03</t>
  </si>
  <si>
    <t>220-00</t>
  </si>
  <si>
    <t>220-01</t>
  </si>
  <si>
    <t>220-02</t>
  </si>
  <si>
    <t>220-03</t>
  </si>
  <si>
    <t>220-04</t>
  </si>
  <si>
    <t>220-05</t>
  </si>
  <si>
    <t>220-06</t>
  </si>
  <si>
    <t>220-07</t>
  </si>
  <si>
    <t>220-08</t>
  </si>
  <si>
    <t>220-09</t>
  </si>
  <si>
    <t>220-10</t>
  </si>
  <si>
    <t>220-11</t>
  </si>
  <si>
    <t>220-12</t>
  </si>
  <si>
    <t>220-13</t>
  </si>
  <si>
    <t>220-14</t>
  </si>
  <si>
    <t>220-15</t>
  </si>
  <si>
    <t>220-16</t>
  </si>
  <si>
    <t>220-17</t>
  </si>
  <si>
    <t>220-18</t>
  </si>
  <si>
    <t>220-19</t>
  </si>
  <si>
    <t>220-20</t>
  </si>
  <si>
    <t>220-21</t>
  </si>
  <si>
    <t>220-22</t>
  </si>
  <si>
    <t>220-23</t>
  </si>
  <si>
    <t>221-00</t>
  </si>
  <si>
    <t>221-01</t>
  </si>
  <si>
    <t>221-02</t>
  </si>
  <si>
    <t>221-03</t>
  </si>
  <si>
    <t>221-04</t>
  </si>
  <si>
    <t>221-05</t>
  </si>
  <si>
    <t>221-06</t>
  </si>
  <si>
    <t>222-00</t>
  </si>
  <si>
    <t>222-01</t>
  </si>
  <si>
    <t>222-02</t>
  </si>
  <si>
    <t>222-03</t>
  </si>
  <si>
    <t>222-04</t>
  </si>
  <si>
    <t>222-05</t>
  </si>
  <si>
    <t>222-06</t>
  </si>
  <si>
    <t>222-07</t>
  </si>
  <si>
    <t>223-00</t>
  </si>
  <si>
    <t>223-01</t>
  </si>
  <si>
    <t>223-02</t>
  </si>
  <si>
    <t>223-03</t>
  </si>
  <si>
    <t>223-04</t>
  </si>
  <si>
    <t>223-05</t>
  </si>
  <si>
    <t>223-06</t>
  </si>
  <si>
    <t>224-00</t>
  </si>
  <si>
    <t>224-01</t>
  </si>
  <si>
    <t>224-02</t>
  </si>
  <si>
    <t>224-03</t>
  </si>
  <si>
    <t>224-04</t>
  </si>
  <si>
    <t>224-05</t>
  </si>
  <si>
    <t>225-00</t>
  </si>
  <si>
    <t>225-01</t>
  </si>
  <si>
    <t>225-02</t>
  </si>
  <si>
    <t>225-03</t>
  </si>
  <si>
    <t>上野村</t>
  </si>
  <si>
    <t>225-04</t>
  </si>
  <si>
    <t>225-05</t>
  </si>
  <si>
    <t>225-06</t>
  </si>
  <si>
    <t>225-07</t>
  </si>
  <si>
    <t>225-08</t>
  </si>
  <si>
    <t>225-09</t>
  </si>
  <si>
    <t>225-10</t>
  </si>
  <si>
    <t>225-11</t>
  </si>
  <si>
    <t>225-12</t>
  </si>
  <si>
    <t>225-13</t>
  </si>
  <si>
    <t>225-14</t>
  </si>
  <si>
    <t>225-15</t>
  </si>
  <si>
    <t>225-16</t>
  </si>
  <si>
    <t>225-17</t>
  </si>
  <si>
    <t>225-18</t>
  </si>
  <si>
    <t>225-19</t>
  </si>
  <si>
    <t>225-20</t>
  </si>
  <si>
    <t>226-00</t>
  </si>
  <si>
    <t>226-01</t>
  </si>
  <si>
    <t>226-02</t>
  </si>
  <si>
    <t>226-03</t>
  </si>
  <si>
    <t>226-04</t>
  </si>
  <si>
    <t>226-05</t>
  </si>
  <si>
    <t>226-06</t>
  </si>
  <si>
    <t>226-07</t>
  </si>
  <si>
    <t>226-08</t>
  </si>
  <si>
    <t>226-09</t>
  </si>
  <si>
    <t>226-10</t>
  </si>
  <si>
    <t>227-00</t>
  </si>
  <si>
    <t>227-01</t>
  </si>
  <si>
    <t>227-02</t>
  </si>
  <si>
    <t>227-03</t>
  </si>
  <si>
    <t>227-04</t>
  </si>
  <si>
    <t>227-05</t>
  </si>
  <si>
    <t>227-06</t>
  </si>
  <si>
    <t>227-07</t>
  </si>
  <si>
    <t>227-08</t>
  </si>
  <si>
    <t>227-09</t>
  </si>
  <si>
    <t>227-10</t>
  </si>
  <si>
    <t>227-11</t>
  </si>
  <si>
    <t>227-12</t>
  </si>
  <si>
    <t>227-13</t>
  </si>
  <si>
    <t>227-14</t>
  </si>
  <si>
    <t>227-15</t>
  </si>
  <si>
    <t>227-16</t>
  </si>
  <si>
    <t>227-17</t>
  </si>
  <si>
    <t>227-18</t>
  </si>
  <si>
    <t>227-19</t>
  </si>
  <si>
    <t>新治村</t>
  </si>
  <si>
    <t>227-20</t>
  </si>
  <si>
    <t>228-00</t>
  </si>
  <si>
    <t>228-01</t>
  </si>
  <si>
    <t>228-02</t>
  </si>
  <si>
    <t>228-03</t>
  </si>
  <si>
    <t>228-04</t>
  </si>
  <si>
    <t>228-05</t>
  </si>
  <si>
    <t>228-06</t>
  </si>
  <si>
    <t>228-07</t>
  </si>
  <si>
    <t>228-08</t>
  </si>
  <si>
    <t>228-09</t>
  </si>
  <si>
    <t>228-10</t>
  </si>
  <si>
    <t>228-11</t>
  </si>
  <si>
    <t>229-00</t>
  </si>
  <si>
    <t>229-01</t>
  </si>
  <si>
    <t>229-02</t>
  </si>
  <si>
    <t>229-03</t>
  </si>
  <si>
    <t>229-04</t>
  </si>
  <si>
    <t>229-05</t>
  </si>
  <si>
    <t>229-06</t>
  </si>
  <si>
    <t>229-07</t>
  </si>
  <si>
    <t>太田村</t>
  </si>
  <si>
    <t>229-08</t>
  </si>
  <si>
    <t>229-09</t>
  </si>
  <si>
    <t>229-10</t>
  </si>
  <si>
    <t>229-11</t>
  </si>
  <si>
    <t>229-12</t>
  </si>
  <si>
    <t>229-13</t>
  </si>
  <si>
    <t>229-14</t>
  </si>
  <si>
    <t>229-15</t>
  </si>
  <si>
    <t>230-00</t>
  </si>
  <si>
    <t>230-01</t>
  </si>
  <si>
    <t>230-02</t>
  </si>
  <si>
    <t>230-03</t>
  </si>
  <si>
    <t>230-04</t>
  </si>
  <si>
    <t>230-05</t>
  </si>
  <si>
    <t>230-06</t>
  </si>
  <si>
    <t>230-07</t>
  </si>
  <si>
    <t>230-08</t>
  </si>
  <si>
    <t>七会村</t>
  </si>
  <si>
    <t>230-09</t>
  </si>
  <si>
    <t>231-00</t>
  </si>
  <si>
    <t>231-01</t>
  </si>
  <si>
    <t>231-02</t>
  </si>
  <si>
    <t>231-03</t>
  </si>
  <si>
    <t>231-04</t>
  </si>
  <si>
    <t>231-05</t>
  </si>
  <si>
    <t>231-06</t>
  </si>
  <si>
    <t>231-07</t>
  </si>
  <si>
    <t>231-08</t>
  </si>
  <si>
    <t>231-09</t>
  </si>
  <si>
    <t>231-10</t>
  </si>
  <si>
    <t>232-00</t>
  </si>
  <si>
    <t>232-01</t>
  </si>
  <si>
    <t>232-02</t>
  </si>
  <si>
    <t>232-03</t>
  </si>
  <si>
    <t>232-04</t>
  </si>
  <si>
    <t>232-05</t>
  </si>
  <si>
    <t>232-06</t>
  </si>
  <si>
    <t>233-00</t>
  </si>
  <si>
    <t>233-01</t>
  </si>
  <si>
    <t>233-02</t>
  </si>
  <si>
    <t>233-03</t>
  </si>
  <si>
    <t>233-04</t>
  </si>
  <si>
    <t>233-05</t>
  </si>
  <si>
    <t>233-06</t>
  </si>
  <si>
    <t>233-07</t>
  </si>
  <si>
    <t>233-08</t>
  </si>
  <si>
    <t>233-09</t>
  </si>
  <si>
    <t>233-10</t>
  </si>
  <si>
    <t>233-11</t>
  </si>
  <si>
    <t>233-12</t>
  </si>
  <si>
    <t>233-13</t>
  </si>
  <si>
    <t>234-00</t>
  </si>
  <si>
    <t>234-01</t>
  </si>
  <si>
    <t>234-02</t>
  </si>
  <si>
    <t>234-03</t>
  </si>
  <si>
    <t>234-04</t>
  </si>
  <si>
    <t>234-05</t>
  </si>
  <si>
    <t>234-06</t>
  </si>
  <si>
    <t>234-07</t>
  </si>
  <si>
    <t>234-08</t>
  </si>
  <si>
    <t>234-09</t>
  </si>
  <si>
    <t>234-10</t>
  </si>
  <si>
    <t>234-11</t>
  </si>
  <si>
    <t>235-00</t>
  </si>
  <si>
    <t>235-01</t>
  </si>
  <si>
    <t>235-02</t>
  </si>
  <si>
    <t>235-03</t>
  </si>
  <si>
    <t>235-04</t>
  </si>
  <si>
    <t>235-05</t>
  </si>
  <si>
    <t>235-06</t>
  </si>
  <si>
    <t>235-07</t>
  </si>
  <si>
    <t>235-08</t>
  </si>
  <si>
    <t>235-09</t>
  </si>
  <si>
    <t>235-10</t>
  </si>
  <si>
    <t>236-00</t>
  </si>
  <si>
    <t>236-01</t>
  </si>
  <si>
    <t>236-02</t>
  </si>
  <si>
    <t>236-03</t>
  </si>
  <si>
    <t>236-04</t>
  </si>
  <si>
    <t>236-05</t>
  </si>
  <si>
    <t>236-06</t>
  </si>
  <si>
    <t>236-07</t>
  </si>
  <si>
    <t>302-00</t>
  </si>
  <si>
    <t>302-01</t>
  </si>
  <si>
    <t>302-02</t>
  </si>
  <si>
    <t>302-03</t>
  </si>
  <si>
    <t>302-04</t>
  </si>
  <si>
    <t>302-05</t>
  </si>
  <si>
    <t>302-06</t>
  </si>
  <si>
    <t>309-00</t>
  </si>
  <si>
    <t>309-01</t>
  </si>
  <si>
    <t>309-02</t>
  </si>
  <si>
    <t>309-03</t>
  </si>
  <si>
    <t>310-00</t>
  </si>
  <si>
    <t>310-01</t>
  </si>
  <si>
    <t>310-02</t>
  </si>
  <si>
    <t>310-03</t>
  </si>
  <si>
    <t>310-04</t>
  </si>
  <si>
    <t>310-05</t>
  </si>
  <si>
    <t>310-06</t>
  </si>
  <si>
    <t>310-07</t>
  </si>
  <si>
    <t>341-00</t>
  </si>
  <si>
    <t>341-01</t>
  </si>
  <si>
    <t>341-02</t>
  </si>
  <si>
    <t>364-00</t>
  </si>
  <si>
    <t>364-01</t>
  </si>
  <si>
    <t>364-02</t>
  </si>
  <si>
    <t>364-03</t>
  </si>
  <si>
    <t>364-04</t>
  </si>
  <si>
    <t>364-05</t>
  </si>
  <si>
    <t>364-06</t>
  </si>
  <si>
    <t>364-07</t>
  </si>
  <si>
    <t>364-08</t>
  </si>
  <si>
    <t>364-09</t>
  </si>
  <si>
    <t>364-10</t>
  </si>
  <si>
    <t>442-00</t>
  </si>
  <si>
    <t>442-01</t>
  </si>
  <si>
    <t>442-02</t>
  </si>
  <si>
    <t>442-03</t>
  </si>
  <si>
    <t>443-00</t>
  </si>
  <si>
    <t>443-01</t>
  </si>
  <si>
    <t>443-02</t>
  </si>
  <si>
    <t>443-03</t>
  </si>
  <si>
    <t>443-04</t>
  </si>
  <si>
    <t>447-00</t>
  </si>
  <si>
    <t>447-01</t>
  </si>
  <si>
    <t>447-02</t>
  </si>
  <si>
    <t>447-03</t>
  </si>
  <si>
    <t>447-04</t>
  </si>
  <si>
    <t>521-00</t>
  </si>
  <si>
    <t>521-01</t>
  </si>
  <si>
    <t>521-02</t>
  </si>
  <si>
    <t>521-03</t>
  </si>
  <si>
    <t>521-04</t>
  </si>
  <si>
    <t>521-05</t>
  </si>
  <si>
    <t>521-06</t>
  </si>
  <si>
    <t>542-00</t>
  </si>
  <si>
    <t>546-00</t>
  </si>
  <si>
    <t>546-01</t>
  </si>
  <si>
    <t>546-02</t>
  </si>
  <si>
    <t>546-03</t>
  </si>
  <si>
    <t>546-04</t>
  </si>
  <si>
    <t>546-05</t>
  </si>
  <si>
    <t>564-00</t>
  </si>
  <si>
    <t>564-01</t>
  </si>
  <si>
    <t>564-02</t>
  </si>
  <si>
    <t>564-03</t>
  </si>
  <si>
    <t>564-04</t>
  </si>
  <si>
    <t>'2015年'!$A$1</t>
    <phoneticPr fontId="10"/>
  </si>
  <si>
    <t>'2020年'!$A$1</t>
    <phoneticPr fontId="6"/>
  </si>
  <si>
    <t>0800000000</t>
  </si>
  <si>
    <t>08</t>
  </si>
  <si>
    <t>000</t>
  </si>
  <si>
    <t>00</t>
  </si>
  <si>
    <t>0820100000</t>
  </si>
  <si>
    <t>201</t>
  </si>
  <si>
    <t>0820101000</t>
  </si>
  <si>
    <t>01</t>
  </si>
  <si>
    <t>0820102000</t>
  </si>
  <si>
    <t>02</t>
  </si>
  <si>
    <t>0820103000</t>
  </si>
  <si>
    <t>03</t>
  </si>
  <si>
    <t>0820104000</t>
  </si>
  <si>
    <t>04</t>
  </si>
  <si>
    <t>0820105000</t>
  </si>
  <si>
    <t>05</t>
  </si>
  <si>
    <t>0820106000</t>
  </si>
  <si>
    <t>06</t>
  </si>
  <si>
    <t>0820107000</t>
  </si>
  <si>
    <t>07</t>
  </si>
  <si>
    <t>0820108000</t>
  </si>
  <si>
    <t>0820109000</t>
  </si>
  <si>
    <t>09</t>
  </si>
  <si>
    <t>0820110000</t>
  </si>
  <si>
    <t>10</t>
  </si>
  <si>
    <t>0820111000</t>
  </si>
  <si>
    <t>11</t>
  </si>
  <si>
    <t>0820112000</t>
  </si>
  <si>
    <t>12</t>
  </si>
  <si>
    <t>0820113000</t>
  </si>
  <si>
    <t>13</t>
  </si>
  <si>
    <t>0820114000</t>
  </si>
  <si>
    <t>14</t>
  </si>
  <si>
    <t>0820115000</t>
  </si>
  <si>
    <t>15</t>
  </si>
  <si>
    <t>0820116000</t>
  </si>
  <si>
    <t>16</t>
  </si>
  <si>
    <t>0820117000</t>
  </si>
  <si>
    <t>17</t>
  </si>
  <si>
    <t>0820118000</t>
  </si>
  <si>
    <t>18</t>
  </si>
  <si>
    <t>0820200000</t>
  </si>
  <si>
    <t>202</t>
  </si>
  <si>
    <t>0820201000</t>
  </si>
  <si>
    <t>0820202000</t>
  </si>
  <si>
    <t>0820203000</t>
  </si>
  <si>
    <t>0820204000</t>
  </si>
  <si>
    <t>0820205000</t>
  </si>
  <si>
    <t>0820206000</t>
  </si>
  <si>
    <t>0820207000</t>
  </si>
  <si>
    <t>0820208000</t>
  </si>
  <si>
    <t>0820209000</t>
  </si>
  <si>
    <t>0820210000</t>
  </si>
  <si>
    <t>0820300000</t>
  </si>
  <si>
    <t>203</t>
  </si>
  <si>
    <t>0820301000</t>
  </si>
  <si>
    <t>0820302000</t>
  </si>
  <si>
    <t>0820303000</t>
  </si>
  <si>
    <t>0820304000</t>
  </si>
  <si>
    <t>0820305000</t>
  </si>
  <si>
    <t>0820400000</t>
  </si>
  <si>
    <t>204</t>
  </si>
  <si>
    <t>0820401000</t>
  </si>
  <si>
    <t>0820402000</t>
  </si>
  <si>
    <t>0820403000</t>
  </si>
  <si>
    <t>0820404000</t>
  </si>
  <si>
    <t>0820405000</t>
  </si>
  <si>
    <t>0820406000</t>
  </si>
  <si>
    <t>0820407000</t>
  </si>
  <si>
    <t>0820408000</t>
  </si>
  <si>
    <t>0820409000</t>
  </si>
  <si>
    <t>0820500000</t>
  </si>
  <si>
    <t>205</t>
  </si>
  <si>
    <t>0820501000</t>
  </si>
  <si>
    <t>0820502000</t>
  </si>
  <si>
    <t>0820503000</t>
  </si>
  <si>
    <t>0820504000</t>
  </si>
  <si>
    <t>0820505000</t>
  </si>
  <si>
    <t>0820506000</t>
  </si>
  <si>
    <t>0820507000</t>
  </si>
  <si>
    <t>0820508000</t>
  </si>
  <si>
    <t>0820509000</t>
  </si>
  <si>
    <t>0820510000</t>
  </si>
  <si>
    <t>0820511000</t>
  </si>
  <si>
    <t>0820512000</t>
  </si>
  <si>
    <t>0820700000</t>
  </si>
  <si>
    <t>207</t>
  </si>
  <si>
    <t>0820701000</t>
  </si>
  <si>
    <t>0820702000</t>
  </si>
  <si>
    <t>0820703000</t>
  </si>
  <si>
    <t>0820704000</t>
  </si>
  <si>
    <t>0820705000</t>
  </si>
  <si>
    <t>0820800000</t>
  </si>
  <si>
    <t>208</t>
  </si>
  <si>
    <t>龍ヶ崎市</t>
    <rPh sb="0" eb="4">
      <t>リュウガサキシ</t>
    </rPh>
    <phoneticPr fontId="6"/>
  </si>
  <si>
    <t>0820801000</t>
  </si>
  <si>
    <t>0820802000</t>
  </si>
  <si>
    <t>0820803000</t>
  </si>
  <si>
    <t>0820804000</t>
  </si>
  <si>
    <t>0820805000</t>
  </si>
  <si>
    <t>0820806000</t>
  </si>
  <si>
    <t>0820807000</t>
  </si>
  <si>
    <t>0820808000</t>
  </si>
  <si>
    <t>0821000000</t>
  </si>
  <si>
    <t>210</t>
  </si>
  <si>
    <t>0821001000</t>
  </si>
  <si>
    <t>0821002000</t>
  </si>
  <si>
    <t>0821003000</t>
  </si>
  <si>
    <t>0821004000</t>
  </si>
  <si>
    <t>0821005000</t>
  </si>
  <si>
    <t>0821006000</t>
  </si>
  <si>
    <t>0821007000</t>
  </si>
  <si>
    <t>0821008000</t>
  </si>
  <si>
    <t>0821009000</t>
  </si>
  <si>
    <t>0821010000</t>
  </si>
  <si>
    <t>0821011000</t>
  </si>
  <si>
    <t>0821100000</t>
  </si>
  <si>
    <t>211</t>
  </si>
  <si>
    <t>0821101000</t>
  </si>
  <si>
    <t>0821102000</t>
  </si>
  <si>
    <t>0821103000</t>
  </si>
  <si>
    <t>0821104000</t>
  </si>
  <si>
    <t>0821105000</t>
  </si>
  <si>
    <t>0821106000</t>
  </si>
  <si>
    <t>0821107000</t>
  </si>
  <si>
    <t>0821108000</t>
  </si>
  <si>
    <t>0821109000</t>
  </si>
  <si>
    <t>0821110000</t>
  </si>
  <si>
    <t>0821111000</t>
  </si>
  <si>
    <t>0821112000</t>
  </si>
  <si>
    <t>0821113000</t>
  </si>
  <si>
    <t>0821114000</t>
  </si>
  <si>
    <t>0821115000</t>
  </si>
  <si>
    <t>0821116000</t>
  </si>
  <si>
    <t>0821117000</t>
  </si>
  <si>
    <t>0821200000</t>
  </si>
  <si>
    <t>212</t>
  </si>
  <si>
    <t>0821201000</t>
  </si>
  <si>
    <t>0821202000</t>
  </si>
  <si>
    <t>0821203000</t>
  </si>
  <si>
    <t>0821204000</t>
  </si>
  <si>
    <t>0821205000</t>
  </si>
  <si>
    <t>0821206000</t>
  </si>
  <si>
    <t>0821207000</t>
  </si>
  <si>
    <t>0821208000</t>
  </si>
  <si>
    <t>0821209000</t>
  </si>
  <si>
    <t>0821210000</t>
  </si>
  <si>
    <t>0821211000</t>
  </si>
  <si>
    <t>0821212000</t>
  </si>
  <si>
    <t>0821213000</t>
  </si>
  <si>
    <t>0821214000</t>
  </si>
  <si>
    <t>0821215000</t>
  </si>
  <si>
    <t>0821216000</t>
  </si>
  <si>
    <t>0821217000</t>
  </si>
  <si>
    <t>0821218000</t>
  </si>
  <si>
    <t>0821219000</t>
  </si>
  <si>
    <t>19</t>
  </si>
  <si>
    <t>0821220000</t>
  </si>
  <si>
    <t>20</t>
  </si>
  <si>
    <t>0821400000</t>
  </si>
  <si>
    <t>214</t>
  </si>
  <si>
    <t>0821401000</t>
  </si>
  <si>
    <t>0821402000</t>
  </si>
  <si>
    <t>0821403000</t>
  </si>
  <si>
    <t>0821404000</t>
  </si>
  <si>
    <t>0821500000</t>
  </si>
  <si>
    <t>215</t>
  </si>
  <si>
    <t>0821501000</t>
  </si>
  <si>
    <t>0821502000</t>
  </si>
  <si>
    <t>0821503000</t>
  </si>
  <si>
    <t>0821504000</t>
  </si>
  <si>
    <t>0821505000</t>
  </si>
  <si>
    <t>0821506000</t>
  </si>
  <si>
    <t>0821507000</t>
  </si>
  <si>
    <t>0821600000</t>
  </si>
  <si>
    <t>216</t>
  </si>
  <si>
    <t>0821601000</t>
  </si>
  <si>
    <t>0821602000</t>
  </si>
  <si>
    <t>0821603000</t>
  </si>
  <si>
    <t>0821604000</t>
  </si>
  <si>
    <t>0821605000</t>
  </si>
  <si>
    <t>0821606000</t>
  </si>
  <si>
    <t>0821607000</t>
  </si>
  <si>
    <t>0821608000</t>
  </si>
  <si>
    <t>0821609000</t>
  </si>
  <si>
    <t>0821610000</t>
  </si>
  <si>
    <t>0821611000</t>
  </si>
  <si>
    <t>0821700000</t>
  </si>
  <si>
    <t>217</t>
  </si>
  <si>
    <t>0821701000</t>
  </si>
  <si>
    <t>0821702000</t>
  </si>
  <si>
    <t>0821703000</t>
  </si>
  <si>
    <t>0821704000</t>
  </si>
  <si>
    <t>0821705000</t>
  </si>
  <si>
    <t>0821706000</t>
  </si>
  <si>
    <t>0821707000</t>
  </si>
  <si>
    <t>0821708000</t>
  </si>
  <si>
    <t>0821709000</t>
  </si>
  <si>
    <t>0821710000</t>
  </si>
  <si>
    <t>0821900000</t>
  </si>
  <si>
    <t>219</t>
  </si>
  <si>
    <t>0821901000</t>
  </si>
  <si>
    <t>0821902000</t>
  </si>
  <si>
    <t>0821903000</t>
  </si>
  <si>
    <t>0822000000</t>
  </si>
  <si>
    <t>220</t>
  </si>
  <si>
    <t>0822001000</t>
  </si>
  <si>
    <t>栄村</t>
    <phoneticPr fontId="6"/>
  </si>
  <si>
    <t>0822002000</t>
  </si>
  <si>
    <t>0822003000</t>
  </si>
  <si>
    <t>0822004000</t>
  </si>
  <si>
    <t>0822005000</t>
  </si>
  <si>
    <t>0822006000</t>
  </si>
  <si>
    <t>0822007000</t>
  </si>
  <si>
    <t>0822008000</t>
  </si>
  <si>
    <t>0822009000</t>
  </si>
  <si>
    <t>0822010000</t>
  </si>
  <si>
    <t>0822011000</t>
  </si>
  <si>
    <t>0822012000</t>
  </si>
  <si>
    <t>0822013000</t>
  </si>
  <si>
    <t>0822014000</t>
  </si>
  <si>
    <t>0822015000</t>
  </si>
  <si>
    <t>0822016000</t>
  </si>
  <si>
    <t>0822017000</t>
  </si>
  <si>
    <t>0822018000</t>
  </si>
  <si>
    <t>0822019000</t>
  </si>
  <si>
    <t>0822020000</t>
  </si>
  <si>
    <t>0822021000</t>
  </si>
  <si>
    <t>21</t>
  </si>
  <si>
    <t>0822022000</t>
  </si>
  <si>
    <t>22</t>
  </si>
  <si>
    <t>0822023000</t>
  </si>
  <si>
    <t>23</t>
  </si>
  <si>
    <t>0822100000</t>
  </si>
  <si>
    <t>221</t>
  </si>
  <si>
    <t>0822101000</t>
  </si>
  <si>
    <t>0822102000</t>
  </si>
  <si>
    <t>0822103000</t>
  </si>
  <si>
    <t>0822104000</t>
  </si>
  <si>
    <t>0822105000</t>
  </si>
  <si>
    <t>0822106000</t>
  </si>
  <si>
    <t>0822200000</t>
  </si>
  <si>
    <t>222</t>
  </si>
  <si>
    <t>0822201000</t>
  </si>
  <si>
    <t>0822202000</t>
  </si>
  <si>
    <t>0822203000</t>
  </si>
  <si>
    <t>0822204000</t>
  </si>
  <si>
    <t>0822205000</t>
  </si>
  <si>
    <t>0822206000</t>
  </si>
  <si>
    <t>0822207000</t>
  </si>
  <si>
    <t>0822300000</t>
  </si>
  <si>
    <t>223</t>
  </si>
  <si>
    <t>0822301000</t>
  </si>
  <si>
    <t>0822302000</t>
  </si>
  <si>
    <t>0822303000</t>
  </si>
  <si>
    <t>0822304000</t>
  </si>
  <si>
    <t>0822305000</t>
  </si>
  <si>
    <t>0822306000</t>
  </si>
  <si>
    <t>0822400000</t>
  </si>
  <si>
    <t>224</t>
  </si>
  <si>
    <t>0822401000</t>
  </si>
  <si>
    <t>0822402000</t>
  </si>
  <si>
    <t>0822403000</t>
  </si>
  <si>
    <t>0822404000</t>
  </si>
  <si>
    <t>0822405000</t>
  </si>
  <si>
    <t>0822500000</t>
  </si>
  <si>
    <t>225</t>
  </si>
  <si>
    <t>0822501000</t>
  </si>
  <si>
    <t>0822502000</t>
  </si>
  <si>
    <t>0822503000</t>
  </si>
  <si>
    <t>0822504000</t>
  </si>
  <si>
    <t>0822505000</t>
  </si>
  <si>
    <t>0822506000</t>
  </si>
  <si>
    <t>0822507000</t>
  </si>
  <si>
    <t>0822508000</t>
  </si>
  <si>
    <t>0822509000</t>
  </si>
  <si>
    <t>0822510000</t>
  </si>
  <si>
    <t>0822511000</t>
  </si>
  <si>
    <t>0822512000</t>
  </si>
  <si>
    <t>0822513000</t>
  </si>
  <si>
    <t>0822514000</t>
  </si>
  <si>
    <t>0822515000</t>
  </si>
  <si>
    <t>0822516000</t>
  </si>
  <si>
    <t>0822517000</t>
  </si>
  <si>
    <t>0822518000</t>
  </si>
  <si>
    <t>0822519000</t>
  </si>
  <si>
    <t>0822520000</t>
  </si>
  <si>
    <t>0822600000</t>
  </si>
  <si>
    <t>226</t>
  </si>
  <si>
    <t>0822601000</t>
  </si>
  <si>
    <t>0822602000</t>
  </si>
  <si>
    <t>0822603000</t>
  </si>
  <si>
    <t>0822604000</t>
  </si>
  <si>
    <t>0822605000</t>
  </si>
  <si>
    <t>0822606000</t>
  </si>
  <si>
    <t>0822607000</t>
  </si>
  <si>
    <t>0822608000</t>
  </si>
  <si>
    <t>0822609000</t>
  </si>
  <si>
    <t>0822610000</t>
  </si>
  <si>
    <t>0822700000</t>
  </si>
  <si>
    <t>227</t>
  </si>
  <si>
    <t>0822701000</t>
  </si>
  <si>
    <t>0822702000</t>
  </si>
  <si>
    <t>0822703000</t>
  </si>
  <si>
    <t>0822704000</t>
  </si>
  <si>
    <t>0822705000</t>
  </si>
  <si>
    <t>0822706000</t>
  </si>
  <si>
    <t>0822707000</t>
  </si>
  <si>
    <t>0822708000</t>
  </si>
  <si>
    <t>0822709000</t>
  </si>
  <si>
    <t>0822710000</t>
  </si>
  <si>
    <t>0822711000</t>
  </si>
  <si>
    <t>0822712000</t>
  </si>
  <si>
    <t>0822713000</t>
  </si>
  <si>
    <t>0822714000</t>
  </si>
  <si>
    <t>0822715000</t>
  </si>
  <si>
    <t>0822716000</t>
  </si>
  <si>
    <t>0822717000</t>
  </si>
  <si>
    <t>0822718000</t>
  </si>
  <si>
    <t>0822719000</t>
  </si>
  <si>
    <t>0822720000</t>
  </si>
  <si>
    <t>0822800000</t>
  </si>
  <si>
    <t>228</t>
  </si>
  <si>
    <t>0822801000</t>
  </si>
  <si>
    <t>0822802000</t>
  </si>
  <si>
    <t>0822803000</t>
  </si>
  <si>
    <t>0822804000</t>
  </si>
  <si>
    <t>0822805000</t>
  </si>
  <si>
    <t>0822806000</t>
  </si>
  <si>
    <t>0822807000</t>
  </si>
  <si>
    <t>0822808000</t>
  </si>
  <si>
    <t>0822809000</t>
  </si>
  <si>
    <t>0822810000</t>
  </si>
  <si>
    <t>0822811000</t>
  </si>
  <si>
    <t>0822900000</t>
  </si>
  <si>
    <t>229</t>
  </si>
  <si>
    <t>0822901000</t>
  </si>
  <si>
    <t>0822902000</t>
  </si>
  <si>
    <t>0822903000</t>
  </si>
  <si>
    <t>0822904000</t>
  </si>
  <si>
    <t>0822905000</t>
  </si>
  <si>
    <t>0822906000</t>
  </si>
  <si>
    <t>0822907000</t>
  </si>
  <si>
    <t>0822908000</t>
  </si>
  <si>
    <t>0822909000</t>
  </si>
  <si>
    <t>0822910000</t>
  </si>
  <si>
    <t>0822911000</t>
  </si>
  <si>
    <t>0822912000</t>
  </si>
  <si>
    <t>0822913000</t>
  </si>
  <si>
    <t>0822914000</t>
  </si>
  <si>
    <t>0822915000</t>
  </si>
  <si>
    <t>0823000000</t>
  </si>
  <si>
    <t>230</t>
  </si>
  <si>
    <t>0823001000</t>
  </si>
  <si>
    <t>0823002000</t>
  </si>
  <si>
    <t>0823003000</t>
  </si>
  <si>
    <t>0823004000</t>
  </si>
  <si>
    <t>0823005000</t>
  </si>
  <si>
    <t>0823006000</t>
  </si>
  <si>
    <t>0823007000</t>
  </si>
  <si>
    <t>0823008000</t>
  </si>
  <si>
    <t>0823009000</t>
  </si>
  <si>
    <t>0823100000</t>
  </si>
  <si>
    <t>231</t>
  </si>
  <si>
    <t>0823101000</t>
  </si>
  <si>
    <t>0823102000</t>
  </si>
  <si>
    <t>0823103000</t>
  </si>
  <si>
    <t>0823104000</t>
  </si>
  <si>
    <t>0823105000</t>
  </si>
  <si>
    <t>0823106000</t>
  </si>
  <si>
    <t>0823107000</t>
  </si>
  <si>
    <t>0823108000</t>
  </si>
  <si>
    <t>0823109000</t>
  </si>
  <si>
    <t>0823110000</t>
  </si>
  <si>
    <t>0823200000</t>
  </si>
  <si>
    <t>232</t>
  </si>
  <si>
    <t>0823201000</t>
  </si>
  <si>
    <t>0823202000</t>
  </si>
  <si>
    <t>0823203000</t>
  </si>
  <si>
    <t>0823204000</t>
  </si>
  <si>
    <t>0823205000</t>
  </si>
  <si>
    <t>0823206000</t>
  </si>
  <si>
    <t>0823300000</t>
  </si>
  <si>
    <t>233</t>
  </si>
  <si>
    <t>0823301000</t>
  </si>
  <si>
    <t>0823302000</t>
  </si>
  <si>
    <t>0823303000</t>
  </si>
  <si>
    <t>0823304000</t>
  </si>
  <si>
    <t>0823305000</t>
  </si>
  <si>
    <t>0823306000</t>
  </si>
  <si>
    <t>0823307000</t>
  </si>
  <si>
    <t>0823308000</t>
  </si>
  <si>
    <t>0823309000</t>
  </si>
  <si>
    <t>0823310000</t>
  </si>
  <si>
    <t>0823311000</t>
  </si>
  <si>
    <t>0823312000</t>
  </si>
  <si>
    <t>0823313000</t>
  </si>
  <si>
    <t>0823400000</t>
  </si>
  <si>
    <t>234</t>
  </si>
  <si>
    <t>0823401000</t>
  </si>
  <si>
    <t>0823402000</t>
  </si>
  <si>
    <t>0823403000</t>
  </si>
  <si>
    <t>0823404000</t>
  </si>
  <si>
    <t>0823405000</t>
  </si>
  <si>
    <t>0823406000</t>
  </si>
  <si>
    <t>0823407000</t>
  </si>
  <si>
    <t>0823408000</t>
  </si>
  <si>
    <t>0823409000</t>
  </si>
  <si>
    <t>0823410000</t>
  </si>
  <si>
    <t>0823411000</t>
  </si>
  <si>
    <t>0823500000</t>
  </si>
  <si>
    <t>235</t>
  </si>
  <si>
    <t>0823501000</t>
  </si>
  <si>
    <t>0823502000</t>
  </si>
  <si>
    <t>0823503000</t>
  </si>
  <si>
    <t>0823504000</t>
  </si>
  <si>
    <t>0823505000</t>
  </si>
  <si>
    <t>0823506000</t>
  </si>
  <si>
    <t>0823507000</t>
  </si>
  <si>
    <t>0823508000</t>
  </si>
  <si>
    <t>0823509000</t>
  </si>
  <si>
    <t>0823510000</t>
  </si>
  <si>
    <t>0823600000</t>
  </si>
  <si>
    <t>236</t>
  </si>
  <si>
    <t>0823601000</t>
  </si>
  <si>
    <t>0823602000</t>
  </si>
  <si>
    <t>0823603000</t>
  </si>
  <si>
    <t>0823604000</t>
  </si>
  <si>
    <t>0823605000</t>
  </si>
  <si>
    <t>0823606000</t>
  </si>
  <si>
    <t>0823607000</t>
  </si>
  <si>
    <t>0830200000</t>
  </si>
  <si>
    <t>302</t>
  </si>
  <si>
    <t>0830201000</t>
  </si>
  <si>
    <t>0830202000</t>
  </si>
  <si>
    <t>0830203000</t>
  </si>
  <si>
    <t>0830204000</t>
  </si>
  <si>
    <t>0830205000</t>
  </si>
  <si>
    <t>0830206000</t>
  </si>
  <si>
    <t>0830900000</t>
  </si>
  <si>
    <t>309</t>
  </si>
  <si>
    <t>0830901000</t>
  </si>
  <si>
    <t>0830902000</t>
  </si>
  <si>
    <t>0830903000</t>
  </si>
  <si>
    <t>0831000000</t>
  </si>
  <si>
    <t>310</t>
  </si>
  <si>
    <t>0831001000</t>
  </si>
  <si>
    <t>0831002000</t>
  </si>
  <si>
    <t>0831003000</t>
  </si>
  <si>
    <t>0831004000</t>
  </si>
  <si>
    <t>0831005000</t>
  </si>
  <si>
    <t>0831006000</t>
  </si>
  <si>
    <t>0831007000</t>
  </si>
  <si>
    <t>0834100000</t>
  </si>
  <si>
    <t>341</t>
  </si>
  <si>
    <t>0834101000</t>
  </si>
  <si>
    <t>0834102000</t>
  </si>
  <si>
    <t>0836400000</t>
  </si>
  <si>
    <t>364</t>
  </si>
  <si>
    <t>0836401000</t>
  </si>
  <si>
    <t>0836402000</t>
  </si>
  <si>
    <t>0836403000</t>
  </si>
  <si>
    <t>0836404000</t>
  </si>
  <si>
    <t>0836405000</t>
  </si>
  <si>
    <t>0836406000</t>
  </si>
  <si>
    <t>0836407000</t>
  </si>
  <si>
    <t>0836408000</t>
  </si>
  <si>
    <t>0836409000</t>
  </si>
  <si>
    <t>0836410000</t>
  </si>
  <si>
    <t>0844200000</t>
  </si>
  <si>
    <t>442</t>
  </si>
  <si>
    <t>0844201000</t>
  </si>
  <si>
    <t>0844202000</t>
  </si>
  <si>
    <t>0844203000</t>
  </si>
  <si>
    <t>0844300000</t>
  </si>
  <si>
    <t>443</t>
  </si>
  <si>
    <t>0844301000</t>
  </si>
  <si>
    <t>0844302000</t>
  </si>
  <si>
    <t>0844303000</t>
  </si>
  <si>
    <t>0844304000</t>
  </si>
  <si>
    <t>0844700000</t>
  </si>
  <si>
    <t>447</t>
  </si>
  <si>
    <t>0844701000</t>
  </si>
  <si>
    <t>0844702000</t>
  </si>
  <si>
    <t>0844703000</t>
  </si>
  <si>
    <t>0844704000</t>
  </si>
  <si>
    <t>0852100000</t>
  </si>
  <si>
    <t>521</t>
  </si>
  <si>
    <t>0852101000</t>
  </si>
  <si>
    <t>0852102000</t>
  </si>
  <si>
    <t>0852103000</t>
  </si>
  <si>
    <t>0852104000</t>
  </si>
  <si>
    <t>0852105000</t>
  </si>
  <si>
    <t>0852106000</t>
  </si>
  <si>
    <t>0854200000</t>
  </si>
  <si>
    <t>542</t>
  </si>
  <si>
    <t>0854600000</t>
  </si>
  <si>
    <t>546</t>
  </si>
  <si>
    <t>0854601000</t>
  </si>
  <si>
    <t>0854602000</t>
  </si>
  <si>
    <t>0854603000</t>
  </si>
  <si>
    <t>0854604000</t>
  </si>
  <si>
    <t>0854605000</t>
  </si>
  <si>
    <t>0856400000</t>
  </si>
  <si>
    <t>564</t>
  </si>
  <si>
    <t>0856401000</t>
  </si>
  <si>
    <t>0856402000</t>
  </si>
  <si>
    <t>0856403000</t>
  </si>
  <si>
    <t>0856404000</t>
  </si>
  <si>
    <t>2020年</t>
    <rPh sb="4" eb="5">
      <t>ネン</t>
    </rPh>
    <phoneticPr fontId="10"/>
  </si>
  <si>
    <t>都県名</t>
    <rPh sb="0" eb="1">
      <t>ト</t>
    </rPh>
    <rPh sb="1" eb="3">
      <t>ケンメイ</t>
    </rPh>
    <phoneticPr fontId="6"/>
  </si>
  <si>
    <t xml:space="preserve">４. </t>
    <phoneticPr fontId="6"/>
  </si>
  <si>
    <t>主に
学生</t>
    <rPh sb="0" eb="1">
      <t>オモ</t>
    </rPh>
    <rPh sb="3" eb="5">
      <t>ガクセイ</t>
    </rPh>
    <phoneticPr fontId="10"/>
  </si>
  <si>
    <t>農　業
経営体</t>
  </si>
  <si>
    <t>農　業
経営体</t>
    <rPh sb="0" eb="1">
      <t>ノウ</t>
    </rPh>
    <rPh sb="2" eb="3">
      <t>ギョウ</t>
    </rPh>
    <rPh sb="4" eb="7">
      <t>ケイエタイ</t>
    </rPh>
    <phoneticPr fontId="6"/>
  </si>
  <si>
    <t>個人経営</t>
  </si>
  <si>
    <t>団体経営</t>
  </si>
  <si>
    <t>法人経営</t>
  </si>
  <si>
    <t>その他</t>
    <rPh sb="2" eb="3">
      <t>タ</t>
    </rPh>
    <phoneticPr fontId="6"/>
  </si>
  <si>
    <t>《空き》</t>
    <rPh sb="1" eb="2">
      <t>ア</t>
    </rPh>
    <phoneticPr fontId="6"/>
  </si>
  <si>
    <t>《項目変更》</t>
    <rPh sb="1" eb="3">
      <t>コウモク</t>
    </rPh>
    <rPh sb="3" eb="5">
      <t>ヘンコウ</t>
    </rPh>
    <phoneticPr fontId="10"/>
  </si>
  <si>
    <t>《空き》</t>
    <rPh sb="1" eb="2">
      <t>ア</t>
    </rPh>
    <phoneticPr fontId="10"/>
  </si>
  <si>
    <t>主に
家事・育児・その他</t>
    <rPh sb="11" eb="12">
      <t>タ</t>
    </rPh>
    <phoneticPr fontId="10"/>
  </si>
  <si>
    <t>主業</t>
    <rPh sb="0" eb="2">
      <t>シュギョウ</t>
    </rPh>
    <phoneticPr fontId="10"/>
  </si>
  <si>
    <t>準主業</t>
    <rPh sb="0" eb="3">
      <t>ジュンシュギョウ</t>
    </rPh>
    <phoneticPr fontId="10"/>
  </si>
  <si>
    <t>副業的</t>
    <rPh sb="0" eb="3">
      <t>フクギョウテキ</t>
    </rPh>
    <phoneticPr fontId="10"/>
  </si>
  <si>
    <t>《項目変更》</t>
    <phoneticPr fontId="10"/>
  </si>
  <si>
    <t>************************  結果表無し《空き》  **************************</t>
    <rPh sb="26" eb="29">
      <t>ケッカヒョウ</t>
    </rPh>
    <rPh sb="29" eb="30">
      <t>ナ</t>
    </rPh>
    <rPh sb="32" eb="33">
      <t>ア</t>
    </rPh>
    <phoneticPr fontId="10"/>
  </si>
  <si>
    <t>************************  2020の結果表が無いため不使用  **************************</t>
    <rPh sb="31" eb="34">
      <t>ケッカヒョウ</t>
    </rPh>
    <rPh sb="35" eb="36">
      <t>ナ</t>
    </rPh>
    <rPh sb="39" eb="42">
      <t>フシヨウ</t>
    </rPh>
    <phoneticPr fontId="10"/>
  </si>
  <si>
    <t>（４）後継者の確保状況別経営体数</t>
    <rPh sb="3" eb="6">
      <t>コウケイシャ</t>
    </rPh>
    <rPh sb="7" eb="9">
      <t>カクホ</t>
    </rPh>
    <rPh sb="9" eb="11">
      <t>ジョウキョウ</t>
    </rPh>
    <rPh sb="11" eb="12">
      <t>ベツ</t>
    </rPh>
    <rPh sb="12" eb="15">
      <t>ケイエイタイ</t>
    </rPh>
    <rPh sb="15" eb="16">
      <t>スウ</t>
    </rPh>
    <phoneticPr fontId="10"/>
  </si>
  <si>
    <t>後継者を確保している</t>
  </si>
  <si>
    <t>５年以内に
農業経営を
引き継が
な　　い</t>
  </si>
  <si>
    <t>確保して
い な い</t>
  </si>
  <si>
    <t>経営主が６５歳以上の経営体</t>
  </si>
  <si>
    <t>小　計</t>
  </si>
  <si>
    <t>親　族</t>
  </si>
  <si>
    <t>親族以外の
経営内部の
人　　材</t>
  </si>
  <si>
    <t>経営外部
の 人 材</t>
  </si>
  <si>
    <t>後継者を確保している経営体数</t>
    <rPh sb="0" eb="3">
      <t>コウケイシャ</t>
    </rPh>
    <rPh sb="4" eb="6">
      <t>カクホ</t>
    </rPh>
    <rPh sb="10" eb="12">
      <t>ケイエイ</t>
    </rPh>
    <rPh sb="12" eb="14">
      <t>タイスウ</t>
    </rPh>
    <phoneticPr fontId="10"/>
  </si>
  <si>
    <t>経営体数</t>
    <rPh sb="0" eb="2">
      <t>ケイエイ</t>
    </rPh>
    <rPh sb="2" eb="4">
      <t>タイスウ</t>
    </rPh>
    <phoneticPr fontId="6"/>
  </si>
  <si>
    <t>５年以内に
農業経営を
引き継が
な　　い</t>
    <phoneticPr fontId="10"/>
  </si>
  <si>
    <t>５年以内に農業経営を引き継がない</t>
    <phoneticPr fontId="6"/>
  </si>
  <si>
    <t>後継者を確保していない</t>
    <rPh sb="0" eb="3">
      <t>コウケイシャ</t>
    </rPh>
    <rPh sb="4" eb="6">
      <t>カクホ</t>
    </rPh>
    <phoneticPr fontId="10"/>
  </si>
  <si>
    <t>単位：経営体</t>
    <rPh sb="0" eb="2">
      <t>タンイ</t>
    </rPh>
    <rPh sb="3" eb="6">
      <t>ケイエイタイ</t>
    </rPh>
    <phoneticPr fontId="6"/>
  </si>
  <si>
    <t xml:space="preserve">２. </t>
    <phoneticPr fontId="6"/>
  </si>
  <si>
    <t>個人経営体</t>
    <rPh sb="0" eb="2">
      <t>コジン</t>
    </rPh>
    <rPh sb="2" eb="5">
      <t>ケイエイタイ</t>
    </rPh>
    <phoneticPr fontId="10"/>
  </si>
  <si>
    <t>３. 後継者の確保状況（個人経営体）</t>
    <rPh sb="3" eb="6">
      <t>コウケイシャ</t>
    </rPh>
    <rPh sb="7" eb="9">
      <t>カクホ</t>
    </rPh>
    <rPh sb="9" eb="11">
      <t>ジョウキョウ</t>
    </rPh>
    <rPh sb="12" eb="14">
      <t>コジン</t>
    </rPh>
    <rPh sb="14" eb="17">
      <t>ケイエイタイ</t>
    </rPh>
    <phoneticPr fontId="10"/>
  </si>
  <si>
    <t>市区町村名</t>
    <rPh sb="1" eb="2">
      <t>ク</t>
    </rPh>
    <phoneticPr fontId="6"/>
  </si>
  <si>
    <t>旧市町村名</t>
    <phoneticPr fontId="6"/>
  </si>
  <si>
    <t>都県名</t>
    <rPh sb="0" eb="2">
      <t>トケン</t>
    </rPh>
    <rPh sb="2" eb="3">
      <t>メイ</t>
    </rPh>
    <phoneticPr fontId="6"/>
  </si>
  <si>
    <t>通し番号</t>
    <rPh sb="2" eb="4">
      <t>バンゴウ</t>
    </rPh>
    <phoneticPr fontId="6"/>
  </si>
  <si>
    <t>データ確認用</t>
    <rPh sb="3" eb="5">
      <t>カクニン</t>
    </rPh>
    <rPh sb="5" eb="6">
      <t>ヨウ</t>
    </rPh>
    <phoneticPr fontId="6"/>
  </si>
  <si>
    <t>←栃木県（那珂川町）</t>
    <rPh sb="1" eb="3">
      <t>トチギ</t>
    </rPh>
    <rPh sb="3" eb="4">
      <t>ケン</t>
    </rPh>
    <phoneticPr fontId="6"/>
  </si>
  <si>
    <t>←山梨県（丹波山村）</t>
    <rPh sb="1" eb="3">
      <t>ヤマナシ</t>
    </rPh>
    <rPh sb="3" eb="4">
      <t>ケン</t>
    </rPh>
    <phoneticPr fontId="6"/>
  </si>
  <si>
    <t>←群馬県（邑楽町）</t>
    <rPh sb="1" eb="3">
      <t>グンマ</t>
    </rPh>
    <rPh sb="3" eb="4">
      <t>ケン</t>
    </rPh>
    <phoneticPr fontId="6"/>
  </si>
  <si>
    <t>←茨城県（利根町）</t>
    <rPh sb="1" eb="4">
      <t>イバラギケン</t>
    </rPh>
    <rPh sb="5" eb="7">
      <t>トネ</t>
    </rPh>
    <rPh sb="7" eb="8">
      <t>チョウ</t>
    </rPh>
    <phoneticPr fontId="6"/>
  </si>
  <si>
    <t>←静岡県（森町）</t>
    <rPh sb="1" eb="3">
      <t>シズオカ</t>
    </rPh>
    <rPh sb="3" eb="4">
      <t>ケン</t>
    </rPh>
    <phoneticPr fontId="6"/>
  </si>
  <si>
    <t>←千葉県（鋸南町）</t>
    <rPh sb="1" eb="3">
      <t>チバ</t>
    </rPh>
    <rPh sb="3" eb="4">
      <t>ケン</t>
    </rPh>
    <phoneticPr fontId="6"/>
  </si>
  <si>
    <t>←神奈川県（清川村）</t>
    <rPh sb="1" eb="4">
      <t>カナガワ</t>
    </rPh>
    <rPh sb="4" eb="5">
      <t>ケン</t>
    </rPh>
    <phoneticPr fontId="6"/>
  </si>
  <si>
    <t>←東京都（小笠原村）</t>
    <rPh sb="1" eb="4">
      <t>トウキョウト</t>
    </rPh>
    <phoneticPr fontId="6"/>
  </si>
  <si>
    <t>←埼玉県（松伏町）</t>
    <rPh sb="1" eb="3">
      <t>サイタマ</t>
    </rPh>
    <rPh sb="3" eb="4">
      <t>ケン</t>
    </rPh>
    <phoneticPr fontId="6"/>
  </si>
  <si>
    <t>←長野県（栄村）</t>
    <rPh sb="1" eb="3">
      <t>ナガノ</t>
    </rPh>
    <rPh sb="3" eb="4">
      <t>ケン</t>
    </rPh>
    <phoneticPr fontId="6"/>
  </si>
  <si>
    <t>「元データ」（A7：H*)へ値貼り付け</t>
    <rPh sb="1" eb="2">
      <t>モト</t>
    </rPh>
    <rPh sb="14" eb="15">
      <t>アタイ</t>
    </rPh>
    <rPh sb="15" eb="16">
      <t>ハ</t>
    </rPh>
    <rPh sb="17" eb="18">
      <t>ツ</t>
    </rPh>
    <phoneticPr fontId="6"/>
  </si>
  <si>
    <t>「元データ」（AA7：AB*)</t>
    <rPh sb="1" eb="2">
      <t>モト</t>
    </rPh>
    <phoneticPr fontId="6"/>
  </si>
  <si>
    <t>「2020年・2015年」（A７：D*）</t>
    <rPh sb="5" eb="6">
      <t>ネン</t>
    </rPh>
    <rPh sb="11" eb="12">
      <t>ネン</t>
    </rPh>
    <phoneticPr fontId="6"/>
  </si>
  <si>
    <t>通し</t>
    <rPh sb="0" eb="1">
      <t>トオ</t>
    </rPh>
    <phoneticPr fontId="6"/>
  </si>
  <si>
    <t>都県名</t>
    <rPh sb="0" eb="2">
      <t>トケン</t>
    </rPh>
    <rPh sb="2" eb="3">
      <t>ナ</t>
    </rPh>
    <phoneticPr fontId="6"/>
  </si>
  <si>
    <t>市区町村</t>
    <rPh sb="0" eb="4">
      <t>シクチョウソン</t>
    </rPh>
    <phoneticPr fontId="6"/>
  </si>
  <si>
    <t>番号</t>
    <rPh sb="0" eb="2">
      <t>バンゴウ</t>
    </rPh>
    <phoneticPr fontId="6"/>
  </si>
  <si>
    <t>（旧）コード</t>
    <rPh sb="1" eb="2">
      <t>キュウ</t>
    </rPh>
    <phoneticPr fontId="6"/>
  </si>
  <si>
    <t>選択</t>
    <rPh sb="0" eb="2">
      <t>センタク</t>
    </rPh>
    <phoneticPr fontId="6"/>
  </si>
  <si>
    <t>茨城県</t>
    <rPh sb="0" eb="3">
      <t>イバラキケン</t>
    </rPh>
    <phoneticPr fontId="6"/>
  </si>
  <si>
    <t>酒門村2-1</t>
  </si>
  <si>
    <t>鯉渕村2-1</t>
  </si>
  <si>
    <t>黒前村2-1</t>
  </si>
  <si>
    <t>山ﾉ荘村</t>
  </si>
  <si>
    <t>名崎村2-1</t>
  </si>
  <si>
    <t>高須村2-2</t>
  </si>
  <si>
    <t>騰波ﾉ江村</t>
  </si>
  <si>
    <t>玉村2-1</t>
  </si>
  <si>
    <t>十和村2-2</t>
  </si>
  <si>
    <t>真瀬村2-2</t>
  </si>
  <si>
    <t>玉村2-2</t>
  </si>
  <si>
    <t>河内村2-1</t>
  </si>
  <si>
    <t>河内村2-2</t>
  </si>
  <si>
    <t>黒前村2-2</t>
  </si>
  <si>
    <t>鯉渕村2-2</t>
  </si>
  <si>
    <t>高井村2-2</t>
  </si>
  <si>
    <t>久賀村2-2</t>
  </si>
  <si>
    <t>高須村2-1</t>
  </si>
  <si>
    <t>栗原村2-1</t>
  </si>
  <si>
    <t>真瀬村2-1</t>
  </si>
  <si>
    <t>旭村2-1</t>
  </si>
  <si>
    <t>吉沼村2-2</t>
  </si>
  <si>
    <t>栗原村2-2</t>
  </si>
  <si>
    <t>吉沼村2-1</t>
  </si>
  <si>
    <t>旭村2-2</t>
  </si>
  <si>
    <t>前渡村2-2</t>
  </si>
  <si>
    <t>前渡村2-1</t>
  </si>
  <si>
    <t>高井村2-1</t>
  </si>
  <si>
    <t>世喜村2-1</t>
  </si>
  <si>
    <t>静村2-1</t>
  </si>
  <si>
    <t>塩田村2-2</t>
  </si>
  <si>
    <t>世喜村2-2</t>
  </si>
  <si>
    <t>塩田村2-1</t>
  </si>
  <si>
    <t>諸富野村2-1</t>
  </si>
  <si>
    <t>下小川村2-1</t>
  </si>
  <si>
    <t>木崎村2-1</t>
  </si>
  <si>
    <t>静村2-2</t>
  </si>
  <si>
    <t>木崎村2-2</t>
  </si>
  <si>
    <t>長讃村2-1</t>
  </si>
  <si>
    <t>十余島村2-2</t>
  </si>
  <si>
    <t>長讃村2-2</t>
  </si>
  <si>
    <t>若松村2-2</t>
  </si>
  <si>
    <t>若松村2-1</t>
  </si>
  <si>
    <t>諏訪村2-1</t>
  </si>
  <si>
    <t>夏海村2-2</t>
  </si>
  <si>
    <t>諏訪村2-2</t>
  </si>
  <si>
    <t>久賀村2-1</t>
  </si>
  <si>
    <t>十和村2-1</t>
  </si>
  <si>
    <t>酒門村2-2</t>
  </si>
  <si>
    <t>夏海村2-1</t>
  </si>
  <si>
    <t>下小川村2-2</t>
  </si>
  <si>
    <t>諸富野村2-2</t>
  </si>
  <si>
    <t>舟島村2-2</t>
  </si>
  <si>
    <t>舟島村2-1</t>
  </si>
  <si>
    <t>生板村2-2</t>
  </si>
  <si>
    <t>名崎村2-2</t>
  </si>
  <si>
    <t>0900000000</t>
  </si>
  <si>
    <t>栃木県</t>
  </si>
  <si>
    <t>宇都宮市</t>
  </si>
  <si>
    <t>0920100000</t>
  </si>
  <si>
    <t>足利市</t>
  </si>
  <si>
    <t>0920101000</t>
  </si>
  <si>
    <t>栃木市</t>
  </si>
  <si>
    <t>0920102000</t>
  </si>
  <si>
    <t>横川村</t>
  </si>
  <si>
    <t>佐野市</t>
  </si>
  <si>
    <t>0920103000</t>
  </si>
  <si>
    <t>平石村</t>
  </si>
  <si>
    <t>鹿沼市</t>
  </si>
  <si>
    <t>0920104000</t>
  </si>
  <si>
    <t>瑞穂野村</t>
  </si>
  <si>
    <t>日光市</t>
  </si>
  <si>
    <t>0920105000</t>
  </si>
  <si>
    <t>雀宮村</t>
  </si>
  <si>
    <t>小山市</t>
  </si>
  <si>
    <t>0920106000</t>
  </si>
  <si>
    <t>姿川村</t>
  </si>
  <si>
    <t>真岡市</t>
  </si>
  <si>
    <t>0920107000</t>
  </si>
  <si>
    <t>城山村2-1</t>
  </si>
  <si>
    <t>大田原市</t>
  </si>
  <si>
    <t>0920108000</t>
  </si>
  <si>
    <t>国本村</t>
  </si>
  <si>
    <t>矢板市</t>
  </si>
  <si>
    <t>0920109000</t>
  </si>
  <si>
    <t>富屋村</t>
  </si>
  <si>
    <t>那須塩原市</t>
  </si>
  <si>
    <t>0920110000</t>
  </si>
  <si>
    <t>篠井村2-1</t>
  </si>
  <si>
    <t>さくら市</t>
  </si>
  <si>
    <t>0920111000</t>
  </si>
  <si>
    <t>那須烏山市</t>
  </si>
  <si>
    <t>0920112000</t>
  </si>
  <si>
    <t>清原村</t>
  </si>
  <si>
    <t>下野市</t>
  </si>
  <si>
    <t>0920113000</t>
  </si>
  <si>
    <t>絹島村</t>
  </si>
  <si>
    <t>上三川町</t>
  </si>
  <si>
    <t>0920114000</t>
  </si>
  <si>
    <t>羽黒村</t>
  </si>
  <si>
    <t>益子町</t>
  </si>
  <si>
    <t>0920115000</t>
  </si>
  <si>
    <t>茂木町</t>
  </si>
  <si>
    <t>0920116000</t>
  </si>
  <si>
    <t>田原村</t>
  </si>
  <si>
    <t>市貝町</t>
  </si>
  <si>
    <t>0920200000</t>
  </si>
  <si>
    <t>芳賀町</t>
  </si>
  <si>
    <t>0920201000</t>
  </si>
  <si>
    <t>壬生町</t>
  </si>
  <si>
    <t>0920202000</t>
  </si>
  <si>
    <t>毛野村</t>
  </si>
  <si>
    <t>野木町</t>
  </si>
  <si>
    <t>0920203000</t>
  </si>
  <si>
    <t>富田村</t>
  </si>
  <si>
    <t>塩谷町</t>
  </si>
  <si>
    <t>0920204000</t>
  </si>
  <si>
    <t>北郷村</t>
  </si>
  <si>
    <t>高根沢町</t>
  </si>
  <si>
    <t>0920205000</t>
  </si>
  <si>
    <t>名草村</t>
  </si>
  <si>
    <t>那須町</t>
  </si>
  <si>
    <t>0920206000</t>
  </si>
  <si>
    <t>三重村</t>
  </si>
  <si>
    <t>那珂川町</t>
  </si>
  <si>
    <t>0920207000</t>
  </si>
  <si>
    <t>山前村</t>
  </si>
  <si>
    <t>0920208000</t>
  </si>
  <si>
    <t>山辺町</t>
  </si>
  <si>
    <t>0920209000</t>
  </si>
  <si>
    <t>葉鹿町</t>
  </si>
  <si>
    <t>0920210000</t>
  </si>
  <si>
    <t>三和村</t>
  </si>
  <si>
    <t>0920211000</t>
  </si>
  <si>
    <t>小俣町</t>
  </si>
  <si>
    <t>202-11</t>
  </si>
  <si>
    <t>0920212000</t>
  </si>
  <si>
    <t>御厨町</t>
  </si>
  <si>
    <t>202-12</t>
  </si>
  <si>
    <t>0920213000</t>
  </si>
  <si>
    <t>梁田村</t>
  </si>
  <si>
    <t>202-13</t>
  </si>
  <si>
    <t>0920214000</t>
  </si>
  <si>
    <t>久野村</t>
  </si>
  <si>
    <t>202-14</t>
  </si>
  <si>
    <t>0920215000</t>
  </si>
  <si>
    <t>筑波村</t>
  </si>
  <si>
    <t>202-15</t>
  </si>
  <si>
    <t>0920216000</t>
  </si>
  <si>
    <t>矢場川村2-2</t>
  </si>
  <si>
    <t>202-16</t>
  </si>
  <si>
    <t>0920300000</t>
  </si>
  <si>
    <t>0920301000</t>
  </si>
  <si>
    <t>0920302000</t>
  </si>
  <si>
    <t>吹上村</t>
  </si>
  <si>
    <t>0920303000</t>
  </si>
  <si>
    <t>0920304000</t>
  </si>
  <si>
    <t>国府村</t>
  </si>
  <si>
    <t>0920305000</t>
  </si>
  <si>
    <t>皆川村</t>
  </si>
  <si>
    <t>0920306000</t>
  </si>
  <si>
    <t>寺尾村</t>
  </si>
  <si>
    <t>203-06</t>
  </si>
  <si>
    <t>0920307000</t>
  </si>
  <si>
    <t>西方村</t>
  </si>
  <si>
    <t>203-07</t>
  </si>
  <si>
    <t>0920308000</t>
  </si>
  <si>
    <t>真名子村</t>
  </si>
  <si>
    <t>203-08</t>
  </si>
  <si>
    <t>0920309000</t>
  </si>
  <si>
    <t>富山村</t>
  </si>
  <si>
    <t>203-09</t>
  </si>
  <si>
    <t>0920310000</t>
  </si>
  <si>
    <t>203-10</t>
  </si>
  <si>
    <t>0920311000</t>
  </si>
  <si>
    <t>水代村</t>
  </si>
  <si>
    <t>203-11</t>
  </si>
  <si>
    <t>0920312000</t>
  </si>
  <si>
    <t>藤岡町</t>
  </si>
  <si>
    <t>203-12</t>
  </si>
  <si>
    <t>0920313000</t>
  </si>
  <si>
    <t>部屋村</t>
  </si>
  <si>
    <t>203-13</t>
  </si>
  <si>
    <t>0920314000</t>
  </si>
  <si>
    <t>赤麻村</t>
  </si>
  <si>
    <t>203-14</t>
  </si>
  <si>
    <t>0920315000</t>
  </si>
  <si>
    <t>三鴨村</t>
  </si>
  <si>
    <t>203-15</t>
  </si>
  <si>
    <t>0920316000</t>
  </si>
  <si>
    <t>岩舟村</t>
  </si>
  <si>
    <t>203-16</t>
  </si>
  <si>
    <t>0920317000</t>
  </si>
  <si>
    <t>小野寺村</t>
  </si>
  <si>
    <t>203-17</t>
  </si>
  <si>
    <t>0920318000</t>
  </si>
  <si>
    <t>静和村</t>
  </si>
  <si>
    <t>203-18</t>
  </si>
  <si>
    <t>0920319000</t>
  </si>
  <si>
    <t>家中村</t>
  </si>
  <si>
    <t>203-19</t>
  </si>
  <si>
    <t>0920320000</t>
  </si>
  <si>
    <t>赤津村</t>
  </si>
  <si>
    <t>203-20</t>
  </si>
  <si>
    <t>0920400000</t>
  </si>
  <si>
    <t>0920401000</t>
  </si>
  <si>
    <t>0920402000</t>
  </si>
  <si>
    <t>赤見町</t>
  </si>
  <si>
    <t>0920403000</t>
  </si>
  <si>
    <t>吾妻村</t>
  </si>
  <si>
    <t>0920404000</t>
  </si>
  <si>
    <t>田沼町</t>
  </si>
  <si>
    <t>0920405000</t>
  </si>
  <si>
    <t>三好村</t>
  </si>
  <si>
    <t>0920406000</t>
  </si>
  <si>
    <t>野上村</t>
  </si>
  <si>
    <t>0920407000</t>
  </si>
  <si>
    <t>飛駒村2-1</t>
  </si>
  <si>
    <t>0920408000</t>
  </si>
  <si>
    <t>新合村</t>
  </si>
  <si>
    <t>0920409000</t>
  </si>
  <si>
    <t>葛生町</t>
  </si>
  <si>
    <t>0920410000</t>
  </si>
  <si>
    <t>常盤村</t>
  </si>
  <si>
    <t>204-10</t>
  </si>
  <si>
    <t>0920411000</t>
  </si>
  <si>
    <t>氷室村</t>
  </si>
  <si>
    <t>204-11</t>
  </si>
  <si>
    <t>0920500000</t>
  </si>
  <si>
    <t>0920501000</t>
  </si>
  <si>
    <t>0920502000</t>
  </si>
  <si>
    <t>菊沢村</t>
  </si>
  <si>
    <t>0920503000</t>
  </si>
  <si>
    <t>北犬飼村</t>
  </si>
  <si>
    <t>0920504000</t>
  </si>
  <si>
    <t>北押原村</t>
  </si>
  <si>
    <t>0920505000</t>
  </si>
  <si>
    <t>南押原村</t>
  </si>
  <si>
    <t>0920506000</t>
  </si>
  <si>
    <t>南摩村</t>
  </si>
  <si>
    <t>0920507000</t>
  </si>
  <si>
    <t>加蘇村</t>
  </si>
  <si>
    <t>0920508000</t>
  </si>
  <si>
    <t>東大芦村</t>
  </si>
  <si>
    <t>0920509000</t>
  </si>
  <si>
    <t>西大芦村</t>
  </si>
  <si>
    <t>0920510000</t>
  </si>
  <si>
    <t>板荷村</t>
  </si>
  <si>
    <t>0920511000</t>
  </si>
  <si>
    <t>城山村2-2</t>
  </si>
  <si>
    <t>0920512000</t>
  </si>
  <si>
    <t>粟野町</t>
  </si>
  <si>
    <t>0920513000</t>
  </si>
  <si>
    <t>清洲村</t>
  </si>
  <si>
    <t>205-13</t>
  </si>
  <si>
    <t>0920514000</t>
  </si>
  <si>
    <t>永野村</t>
  </si>
  <si>
    <t>205-14</t>
  </si>
  <si>
    <t>0920515000</t>
  </si>
  <si>
    <t>粕尾村2-1</t>
  </si>
  <si>
    <t>205-15</t>
  </si>
  <si>
    <t>0920600000</t>
  </si>
  <si>
    <t>206</t>
  </si>
  <si>
    <t>206-00</t>
  </si>
  <si>
    <t>0920601000</t>
  </si>
  <si>
    <t>日光町</t>
  </si>
  <si>
    <t>206-01</t>
  </si>
  <si>
    <t>0920602000</t>
  </si>
  <si>
    <t>小来川村</t>
  </si>
  <si>
    <t>206-02</t>
  </si>
  <si>
    <t>0920603000</t>
  </si>
  <si>
    <t>今市町</t>
  </si>
  <si>
    <t>206-03</t>
  </si>
  <si>
    <t>0920604000</t>
  </si>
  <si>
    <t>落合村</t>
  </si>
  <si>
    <t>206-04</t>
  </si>
  <si>
    <t>0920605000</t>
  </si>
  <si>
    <t>大沢村</t>
  </si>
  <si>
    <t>206-05</t>
  </si>
  <si>
    <t>0920606000</t>
  </si>
  <si>
    <t>206-06</t>
  </si>
  <si>
    <t>0920607000</t>
  </si>
  <si>
    <t>篠井村2-2</t>
  </si>
  <si>
    <t>206-07</t>
  </si>
  <si>
    <t>0920608000</t>
  </si>
  <si>
    <t>足尾町</t>
  </si>
  <si>
    <t>206-08</t>
  </si>
  <si>
    <t>0920609000</t>
  </si>
  <si>
    <t>粕尾村2-2</t>
  </si>
  <si>
    <t>206-09</t>
  </si>
  <si>
    <t>0920610000</t>
  </si>
  <si>
    <t>栗山村</t>
  </si>
  <si>
    <t>206-10</t>
  </si>
  <si>
    <t>0920611000</t>
  </si>
  <si>
    <t>藤原町</t>
  </si>
  <si>
    <t>206-11</t>
  </si>
  <si>
    <t>0920612000</t>
  </si>
  <si>
    <t>三依村</t>
  </si>
  <si>
    <t>206-12</t>
  </si>
  <si>
    <t>0920800000</t>
  </si>
  <si>
    <t>0920801000</t>
  </si>
  <si>
    <t>小山町</t>
  </si>
  <si>
    <t>0920802000</t>
  </si>
  <si>
    <t>0920803000</t>
  </si>
  <si>
    <t>間々田町</t>
  </si>
  <si>
    <t>0920804000</t>
  </si>
  <si>
    <t>生井村</t>
  </si>
  <si>
    <t>0920805000</t>
  </si>
  <si>
    <t>寒川村</t>
  </si>
  <si>
    <t>0920806000</t>
  </si>
  <si>
    <t>0920807000</t>
  </si>
  <si>
    <t>穂積村</t>
  </si>
  <si>
    <t>0920808000</t>
  </si>
  <si>
    <t>0920809000</t>
  </si>
  <si>
    <t>桑村</t>
  </si>
  <si>
    <t>208-09</t>
  </si>
  <si>
    <t>0920810000</t>
  </si>
  <si>
    <t>絹村</t>
  </si>
  <si>
    <t>208-10</t>
  </si>
  <si>
    <t>0920900000</t>
  </si>
  <si>
    <t>209</t>
  </si>
  <si>
    <t>209-00</t>
  </si>
  <si>
    <t>0920901000</t>
  </si>
  <si>
    <t>真岡町</t>
  </si>
  <si>
    <t>209-01</t>
  </si>
  <si>
    <t>0920902000</t>
  </si>
  <si>
    <t>大内村</t>
  </si>
  <si>
    <t>209-02</t>
  </si>
  <si>
    <t>0920903000</t>
  </si>
  <si>
    <t>209-03</t>
  </si>
  <si>
    <t>0920904000</t>
  </si>
  <si>
    <t>209-04</t>
  </si>
  <si>
    <t>0920905000</t>
  </si>
  <si>
    <t>久下田町</t>
  </si>
  <si>
    <t>209-05</t>
  </si>
  <si>
    <t>0920906000</t>
  </si>
  <si>
    <t>長沼村</t>
  </si>
  <si>
    <t>209-06</t>
  </si>
  <si>
    <t>0920907000</t>
  </si>
  <si>
    <t>物部村</t>
  </si>
  <si>
    <t>209-07</t>
  </si>
  <si>
    <t>0921000000</t>
  </si>
  <si>
    <t>0921001000</t>
  </si>
  <si>
    <t>大田原町</t>
  </si>
  <si>
    <t>0921002000</t>
  </si>
  <si>
    <t>親園村</t>
  </si>
  <si>
    <t>0921003000</t>
  </si>
  <si>
    <t>野崎村2-1</t>
  </si>
  <si>
    <t>0921004000</t>
  </si>
  <si>
    <t>佐久山町</t>
  </si>
  <si>
    <t>0921005000</t>
  </si>
  <si>
    <t>金田村</t>
  </si>
  <si>
    <t>0921006000</t>
  </si>
  <si>
    <t>西那須野町2-2</t>
  </si>
  <si>
    <t>0921007000</t>
  </si>
  <si>
    <t>湯津上村</t>
  </si>
  <si>
    <t>0921008000</t>
  </si>
  <si>
    <t>黒羽町</t>
  </si>
  <si>
    <t>0921009000</t>
  </si>
  <si>
    <t>川西町</t>
  </si>
  <si>
    <t>0921010000</t>
  </si>
  <si>
    <t>須賀川村</t>
  </si>
  <si>
    <t>0921011000</t>
  </si>
  <si>
    <t>両郷村</t>
  </si>
  <si>
    <t>0921100000</t>
  </si>
  <si>
    <t>0921101000</t>
  </si>
  <si>
    <t>矢板町</t>
  </si>
  <si>
    <t>0921102000</t>
  </si>
  <si>
    <t>泉村</t>
  </si>
  <si>
    <t>0921103000</t>
  </si>
  <si>
    <t>片岡村2-1</t>
  </si>
  <si>
    <t>0921104000</t>
  </si>
  <si>
    <t>野崎村2-2</t>
  </si>
  <si>
    <t>0921300000</t>
  </si>
  <si>
    <t>213</t>
  </si>
  <si>
    <t>213-00</t>
  </si>
  <si>
    <t>0921301000</t>
  </si>
  <si>
    <t>黒磯町</t>
  </si>
  <si>
    <t>213-01</t>
  </si>
  <si>
    <t>0921302000</t>
  </si>
  <si>
    <t>鍋掛村2-1</t>
  </si>
  <si>
    <t>213-02</t>
  </si>
  <si>
    <t>0921303000</t>
  </si>
  <si>
    <t>東那須野村</t>
  </si>
  <si>
    <t>213-03</t>
  </si>
  <si>
    <t>0921304000</t>
  </si>
  <si>
    <t>高林村</t>
  </si>
  <si>
    <t>213-04</t>
  </si>
  <si>
    <t>0921305000</t>
  </si>
  <si>
    <t>西那須野町2-1</t>
  </si>
  <si>
    <t>213-05</t>
  </si>
  <si>
    <t>0921306000</t>
  </si>
  <si>
    <t>狩野村</t>
  </si>
  <si>
    <t>213-06</t>
  </si>
  <si>
    <t>0921307000</t>
  </si>
  <si>
    <t>塩原町</t>
  </si>
  <si>
    <t>213-07</t>
  </si>
  <si>
    <t>0921308000</t>
  </si>
  <si>
    <t>箒根村</t>
  </si>
  <si>
    <t>213-08</t>
  </si>
  <si>
    <t>0921400000</t>
  </si>
  <si>
    <t>0921401000</t>
  </si>
  <si>
    <t>氏家町</t>
  </si>
  <si>
    <t>0921402000</t>
  </si>
  <si>
    <t>阿久津村2-2</t>
  </si>
  <si>
    <t>0921403000</t>
  </si>
  <si>
    <t>熟田村2-1</t>
  </si>
  <si>
    <t>0921404000</t>
  </si>
  <si>
    <t>片岡村2-2</t>
  </si>
  <si>
    <t>0921405000</t>
  </si>
  <si>
    <t>喜連川町</t>
  </si>
  <si>
    <t>214-05</t>
  </si>
  <si>
    <t>0921406000</t>
  </si>
  <si>
    <t>上江川村</t>
  </si>
  <si>
    <t>214-06</t>
  </si>
  <si>
    <t>0921500000</t>
  </si>
  <si>
    <t>0921501000</t>
  </si>
  <si>
    <t>荒川村</t>
  </si>
  <si>
    <t>0921502000</t>
  </si>
  <si>
    <t>下江川村</t>
  </si>
  <si>
    <t>0921503000</t>
  </si>
  <si>
    <t>烏山町</t>
  </si>
  <si>
    <t>0921504000</t>
  </si>
  <si>
    <t>向田村</t>
  </si>
  <si>
    <t>0921505000</t>
  </si>
  <si>
    <t>境村</t>
  </si>
  <si>
    <t>0921506000</t>
  </si>
  <si>
    <t>七合村2-1</t>
  </si>
  <si>
    <t>0921600000</t>
  </si>
  <si>
    <t>0921601000</t>
  </si>
  <si>
    <t>薬師寺村</t>
  </si>
  <si>
    <t>0921602000</t>
  </si>
  <si>
    <t>0921603000</t>
  </si>
  <si>
    <t>石橋町</t>
  </si>
  <si>
    <t>0921604000</t>
  </si>
  <si>
    <t>姿村</t>
  </si>
  <si>
    <t>0921605000</t>
  </si>
  <si>
    <t>国分寺町</t>
  </si>
  <si>
    <t>0930100000</t>
  </si>
  <si>
    <t>301</t>
  </si>
  <si>
    <t>301-00</t>
  </si>
  <si>
    <t>0930101000</t>
  </si>
  <si>
    <t>301-01</t>
  </si>
  <si>
    <t>0930102000</t>
  </si>
  <si>
    <t>本郷村</t>
  </si>
  <si>
    <t>301-02</t>
  </si>
  <si>
    <t>0930103000</t>
  </si>
  <si>
    <t>明治村</t>
  </si>
  <si>
    <t>301-03</t>
  </si>
  <si>
    <t>0934200000</t>
  </si>
  <si>
    <t>342</t>
  </si>
  <si>
    <t>342-00</t>
  </si>
  <si>
    <t>0934201000</t>
  </si>
  <si>
    <t>342-01</t>
  </si>
  <si>
    <t>0934202000</t>
  </si>
  <si>
    <t>田野村</t>
  </si>
  <si>
    <t>342-02</t>
  </si>
  <si>
    <t>0934203000</t>
  </si>
  <si>
    <t>七井村</t>
  </si>
  <si>
    <t>342-03</t>
  </si>
  <si>
    <t>0934300000</t>
  </si>
  <si>
    <t>343</t>
  </si>
  <si>
    <t>343-00</t>
  </si>
  <si>
    <t>0934301000</t>
  </si>
  <si>
    <t>343-01</t>
  </si>
  <si>
    <t>0934302000</t>
  </si>
  <si>
    <t>逆川村</t>
  </si>
  <si>
    <t>343-02</t>
  </si>
  <si>
    <t>0934303000</t>
  </si>
  <si>
    <t>343-03</t>
  </si>
  <si>
    <t>0934304000</t>
  </si>
  <si>
    <t>須藤村</t>
  </si>
  <si>
    <t>343-04</t>
  </si>
  <si>
    <t>0934400000</t>
  </si>
  <si>
    <t>344</t>
  </si>
  <si>
    <t>344-00</t>
  </si>
  <si>
    <t>0934401000</t>
  </si>
  <si>
    <t>市羽村</t>
  </si>
  <si>
    <t>344-01</t>
  </si>
  <si>
    <t>0934402000</t>
  </si>
  <si>
    <t>小貝村</t>
  </si>
  <si>
    <t>344-02</t>
  </si>
  <si>
    <t>0934500000</t>
  </si>
  <si>
    <t>345</t>
  </si>
  <si>
    <t>345-00</t>
  </si>
  <si>
    <t>0934501000</t>
  </si>
  <si>
    <t>祖母井町</t>
  </si>
  <si>
    <t>345-01</t>
  </si>
  <si>
    <t>0934502000</t>
  </si>
  <si>
    <t>南高根沢村</t>
  </si>
  <si>
    <t>345-02</t>
  </si>
  <si>
    <t>0934503000</t>
  </si>
  <si>
    <t>水橋村</t>
  </si>
  <si>
    <t>345-03</t>
  </si>
  <si>
    <t>0936100000</t>
  </si>
  <si>
    <t>361</t>
  </si>
  <si>
    <t>361-00</t>
  </si>
  <si>
    <t>0936101000</t>
  </si>
  <si>
    <t>361-01</t>
  </si>
  <si>
    <t>0936102000</t>
  </si>
  <si>
    <t>稲葉村</t>
  </si>
  <si>
    <t>361-02</t>
  </si>
  <si>
    <t>0936103000</t>
  </si>
  <si>
    <t>南犬飼村</t>
  </si>
  <si>
    <t>361-03</t>
  </si>
  <si>
    <t>0936400000</t>
  </si>
  <si>
    <t>0938400000</t>
  </si>
  <si>
    <t>384</t>
  </si>
  <si>
    <t>384-00</t>
  </si>
  <si>
    <t>0938401000</t>
  </si>
  <si>
    <t>玉生村</t>
  </si>
  <si>
    <t>384-01</t>
  </si>
  <si>
    <t>0938402000</t>
  </si>
  <si>
    <t>船生村</t>
  </si>
  <si>
    <t>384-02</t>
  </si>
  <si>
    <t>0938403000</t>
  </si>
  <si>
    <t>384-03</t>
  </si>
  <si>
    <t>0938600000</t>
  </si>
  <si>
    <t>386</t>
  </si>
  <si>
    <t>386-00</t>
  </si>
  <si>
    <t>0938601000</t>
  </si>
  <si>
    <t>北高根沢村</t>
  </si>
  <si>
    <t>386-01</t>
  </si>
  <si>
    <t>0938602000</t>
  </si>
  <si>
    <t>阿久津村2-1</t>
  </si>
  <si>
    <t>386-02</t>
  </si>
  <si>
    <t>0938603000</t>
  </si>
  <si>
    <t>熟田村2-2</t>
  </si>
  <si>
    <t>386-03</t>
  </si>
  <si>
    <t>0940700000</t>
  </si>
  <si>
    <t>407</t>
  </si>
  <si>
    <t>407-00</t>
  </si>
  <si>
    <t>0940701000</t>
  </si>
  <si>
    <t>那須村</t>
  </si>
  <si>
    <t>407-01</t>
  </si>
  <si>
    <t>0940702000</t>
  </si>
  <si>
    <t>伊王野村</t>
  </si>
  <si>
    <t>407-02</t>
  </si>
  <si>
    <t>0940703000</t>
  </si>
  <si>
    <t>芦野町</t>
  </si>
  <si>
    <t>407-03</t>
  </si>
  <si>
    <t>0940704000</t>
  </si>
  <si>
    <t>鍋掛村2-2</t>
  </si>
  <si>
    <t>407-04</t>
  </si>
  <si>
    <t>0941100000</t>
  </si>
  <si>
    <t>411</t>
  </si>
  <si>
    <t>那珂川町</t>
    <phoneticPr fontId="6"/>
  </si>
  <si>
    <t>411-00</t>
  </si>
  <si>
    <t>0941101000</t>
  </si>
  <si>
    <t>馬頭町</t>
  </si>
  <si>
    <t>411-01</t>
  </si>
  <si>
    <t>0941102000</t>
  </si>
  <si>
    <t>武茂村</t>
  </si>
  <si>
    <t>411-02</t>
  </si>
  <si>
    <t>0941103000</t>
  </si>
  <si>
    <t>411-03</t>
  </si>
  <si>
    <t>0941104000</t>
  </si>
  <si>
    <t>大山田村</t>
  </si>
  <si>
    <t>411-04</t>
  </si>
  <si>
    <t>0941105000</t>
  </si>
  <si>
    <t>411-05</t>
  </si>
  <si>
    <t>0941106000</t>
  </si>
  <si>
    <t>七合村2-2</t>
  </si>
  <si>
    <t>411-06</t>
  </si>
  <si>
    <t>1000000000</t>
  </si>
  <si>
    <t>群馬県</t>
  </si>
  <si>
    <t>群馬県</t>
    <rPh sb="0" eb="3">
      <t>グンマケン</t>
    </rPh>
    <phoneticPr fontId="5"/>
  </si>
  <si>
    <t>前橋市</t>
  </si>
  <si>
    <t>1020100000</t>
  </si>
  <si>
    <t>高崎市</t>
  </si>
  <si>
    <t>1020101000</t>
  </si>
  <si>
    <t>桐生市</t>
  </si>
  <si>
    <t>1020102000</t>
  </si>
  <si>
    <t>上川渕村</t>
  </si>
  <si>
    <t>伊勢崎市</t>
  </si>
  <si>
    <t>1020103000</t>
  </si>
  <si>
    <t>下川渕村</t>
  </si>
  <si>
    <t>太田市</t>
  </si>
  <si>
    <t>1020104000</t>
  </si>
  <si>
    <t>南橘村</t>
  </si>
  <si>
    <t>沼田市</t>
  </si>
  <si>
    <t>1020105000</t>
  </si>
  <si>
    <t>芳賀村</t>
  </si>
  <si>
    <t>館林市</t>
  </si>
  <si>
    <t>1020106000</t>
  </si>
  <si>
    <t>桂萓村</t>
  </si>
  <si>
    <t>渋川市</t>
  </si>
  <si>
    <t>1020107000</t>
  </si>
  <si>
    <t>東村</t>
  </si>
  <si>
    <t>藤岡市</t>
  </si>
  <si>
    <t>1020108000</t>
  </si>
  <si>
    <t>元総社村</t>
  </si>
  <si>
    <t>富岡市</t>
  </si>
  <si>
    <t>1020109000</t>
  </si>
  <si>
    <t>総社町</t>
  </si>
  <si>
    <t>安中市</t>
  </si>
  <si>
    <t>1020110000</t>
  </si>
  <si>
    <t>清里村</t>
  </si>
  <si>
    <t>みどり市</t>
  </si>
  <si>
    <t>1020111000</t>
  </si>
  <si>
    <t>新高尾村2-2</t>
  </si>
  <si>
    <t>榛東村</t>
  </si>
  <si>
    <t>1020112000</t>
  </si>
  <si>
    <t>木瀬村</t>
  </si>
  <si>
    <t>吉岡町</t>
  </si>
  <si>
    <t>1020113000</t>
  </si>
  <si>
    <t>上陽村2-2</t>
  </si>
  <si>
    <t>1020114000</t>
  </si>
  <si>
    <t>荒砥村</t>
  </si>
  <si>
    <t>神流町</t>
  </si>
  <si>
    <t>1020115000</t>
  </si>
  <si>
    <t>大胡町</t>
  </si>
  <si>
    <t>下仁田町</t>
  </si>
  <si>
    <t>1020116000</t>
  </si>
  <si>
    <t>宮城村</t>
  </si>
  <si>
    <t>南牧村</t>
  </si>
  <si>
    <t>1020117000</t>
  </si>
  <si>
    <t>粕川村</t>
  </si>
  <si>
    <t>甘楽町</t>
  </si>
  <si>
    <t>1020118000</t>
  </si>
  <si>
    <t>富士見村</t>
  </si>
  <si>
    <t>中之条町</t>
  </si>
  <si>
    <t>1020200000</t>
  </si>
  <si>
    <t>長野原町</t>
  </si>
  <si>
    <t>1020201000</t>
  </si>
  <si>
    <t>嬬恋村</t>
  </si>
  <si>
    <t>1020202000</t>
  </si>
  <si>
    <t>草津町</t>
  </si>
  <si>
    <t>1020203000</t>
  </si>
  <si>
    <t>新高尾村2-1</t>
  </si>
  <si>
    <t>高山村</t>
  </si>
  <si>
    <t>1020204000</t>
  </si>
  <si>
    <t>東吾妻町</t>
  </si>
  <si>
    <t>1020205000</t>
  </si>
  <si>
    <t>八幡村(碓氷郡)</t>
  </si>
  <si>
    <t>片品村</t>
  </si>
  <si>
    <t>1020206000</t>
  </si>
  <si>
    <t>川場村</t>
  </si>
  <si>
    <t>1020207000</t>
  </si>
  <si>
    <t>長野村</t>
  </si>
  <si>
    <t>昭和村</t>
  </si>
  <si>
    <t>1020208000</t>
  </si>
  <si>
    <t>大類村</t>
  </si>
  <si>
    <t>みなかみ町</t>
  </si>
  <si>
    <t>1020209000</t>
  </si>
  <si>
    <t>八幡村(多野郡)</t>
  </si>
  <si>
    <t>玉村町</t>
  </si>
  <si>
    <t>1020210000</t>
  </si>
  <si>
    <t>岩鼻村</t>
  </si>
  <si>
    <t>板倉町</t>
  </si>
  <si>
    <t>1020211000</t>
  </si>
  <si>
    <t>倉賀野町</t>
  </si>
  <si>
    <t>明和町</t>
  </si>
  <si>
    <t>1020212000</t>
  </si>
  <si>
    <t>京ｹ島村</t>
  </si>
  <si>
    <t>千代田町</t>
  </si>
  <si>
    <t>1020213000</t>
  </si>
  <si>
    <t>滝川村2-1</t>
  </si>
  <si>
    <t>大泉町</t>
  </si>
  <si>
    <t>1020214000</t>
  </si>
  <si>
    <t>倉田村</t>
  </si>
  <si>
    <t>邑楽町</t>
    <phoneticPr fontId="6"/>
  </si>
  <si>
    <t>1020215000</t>
  </si>
  <si>
    <t>烏淵村</t>
  </si>
  <si>
    <t>1020216000</t>
  </si>
  <si>
    <t>箕輪町</t>
  </si>
  <si>
    <t>1020217000</t>
  </si>
  <si>
    <t>車郷村</t>
  </si>
  <si>
    <t>202-17</t>
  </si>
  <si>
    <t>1020218000</t>
  </si>
  <si>
    <t>相馬村2-2</t>
  </si>
  <si>
    <t>202-18</t>
  </si>
  <si>
    <t>1020219000</t>
  </si>
  <si>
    <t>上郊村2-2</t>
  </si>
  <si>
    <t>202-19</t>
  </si>
  <si>
    <t>1020220000</t>
  </si>
  <si>
    <t>金古町</t>
  </si>
  <si>
    <t>202-20</t>
  </si>
  <si>
    <t>1020221000</t>
  </si>
  <si>
    <t>202-21</t>
  </si>
  <si>
    <t>1020222000</t>
  </si>
  <si>
    <t>堤ヶ岡村</t>
  </si>
  <si>
    <t>202-22</t>
  </si>
  <si>
    <t>1020223000</t>
  </si>
  <si>
    <t>上郊村2-1</t>
  </si>
  <si>
    <t>202-23</t>
  </si>
  <si>
    <t>1020224000</t>
  </si>
  <si>
    <t>24</t>
  </si>
  <si>
    <t>新町</t>
  </si>
  <si>
    <t>202-24</t>
  </si>
  <si>
    <t>1020225000</t>
  </si>
  <si>
    <t>25</t>
  </si>
  <si>
    <t>室田町</t>
  </si>
  <si>
    <t>202-25</t>
  </si>
  <si>
    <t>1020226000</t>
  </si>
  <si>
    <t>26</t>
  </si>
  <si>
    <t>里見村</t>
  </si>
  <si>
    <t>202-26</t>
  </si>
  <si>
    <t>1020227000</t>
  </si>
  <si>
    <t>27</t>
  </si>
  <si>
    <t>久留馬村</t>
  </si>
  <si>
    <t>202-27</t>
  </si>
  <si>
    <t>1020228000</t>
  </si>
  <si>
    <t>28</t>
  </si>
  <si>
    <t>吉井町</t>
  </si>
  <si>
    <t>202-28</t>
  </si>
  <si>
    <t>1020229000</t>
  </si>
  <si>
    <t>29</t>
  </si>
  <si>
    <t>多胡村</t>
  </si>
  <si>
    <t>202-29</t>
  </si>
  <si>
    <t>1020230000</t>
  </si>
  <si>
    <t>30</t>
  </si>
  <si>
    <t>入野村</t>
  </si>
  <si>
    <t>202-30</t>
  </si>
  <si>
    <t>1020231000</t>
  </si>
  <si>
    <t>31</t>
  </si>
  <si>
    <t>岩平村</t>
  </si>
  <si>
    <t>202-31</t>
  </si>
  <si>
    <t>1020300000</t>
  </si>
  <si>
    <t>1020301000</t>
  </si>
  <si>
    <t>1020302000</t>
  </si>
  <si>
    <t>梅田村</t>
  </si>
  <si>
    <t>1020303000</t>
  </si>
  <si>
    <t>川内村2-1</t>
  </si>
  <si>
    <t>1020304000</t>
  </si>
  <si>
    <t>相生村</t>
  </si>
  <si>
    <t>1020305000</t>
  </si>
  <si>
    <t>菱村</t>
  </si>
  <si>
    <t>1020306000</t>
  </si>
  <si>
    <t>飛駒村2-2</t>
  </si>
  <si>
    <t>1020307000</t>
  </si>
  <si>
    <t>新里村</t>
  </si>
  <si>
    <t>1020308000</t>
  </si>
  <si>
    <t>黒保根村</t>
  </si>
  <si>
    <t>1020400000</t>
  </si>
  <si>
    <t>1020401000</t>
  </si>
  <si>
    <t>1020402000</t>
  </si>
  <si>
    <t>三郷村</t>
  </si>
  <si>
    <t>1020403000</t>
  </si>
  <si>
    <t>宮郷村</t>
  </si>
  <si>
    <t>1020404000</t>
  </si>
  <si>
    <t>名和村</t>
  </si>
  <si>
    <t>1020405000</t>
  </si>
  <si>
    <t>豊受村</t>
  </si>
  <si>
    <t>1020406000</t>
  </si>
  <si>
    <t>赤堀町</t>
  </si>
  <si>
    <t>1020407000</t>
  </si>
  <si>
    <t>1020408000</t>
  </si>
  <si>
    <t>1020409000</t>
  </si>
  <si>
    <t>采女村</t>
  </si>
  <si>
    <t>1020410000</t>
  </si>
  <si>
    <t>剛志村</t>
  </si>
  <si>
    <t>1020411000</t>
  </si>
  <si>
    <t>島村</t>
  </si>
  <si>
    <t>1020412000</t>
  </si>
  <si>
    <t>世良田村2-1</t>
  </si>
  <si>
    <t>204-12</t>
  </si>
  <si>
    <t>1020500000</t>
  </si>
  <si>
    <t>1020501000</t>
  </si>
  <si>
    <t>1020502000</t>
  </si>
  <si>
    <t>強戸村</t>
  </si>
  <si>
    <t>1020503000</t>
  </si>
  <si>
    <t>休泊村</t>
  </si>
  <si>
    <t>1020504000</t>
  </si>
  <si>
    <t>矢場川村2-1</t>
  </si>
  <si>
    <t>1020505000</t>
  </si>
  <si>
    <t>宝泉村</t>
  </si>
  <si>
    <t>1020506000</t>
  </si>
  <si>
    <t>毛里田村</t>
  </si>
  <si>
    <t>1020507000</t>
  </si>
  <si>
    <t>尾島町2-1</t>
  </si>
  <si>
    <t>1020508000</t>
  </si>
  <si>
    <t>世良田村2-2</t>
  </si>
  <si>
    <t>1020509000</t>
  </si>
  <si>
    <t>木崎町</t>
  </si>
  <si>
    <t>1020510000</t>
  </si>
  <si>
    <t>生品村</t>
  </si>
  <si>
    <t>1020511000</t>
  </si>
  <si>
    <t>綿打村</t>
  </si>
  <si>
    <t>1020512000</t>
  </si>
  <si>
    <t>藪塚本町</t>
  </si>
  <si>
    <t>1020513000</t>
  </si>
  <si>
    <t>新会村2-2</t>
  </si>
  <si>
    <t>1020600000</t>
  </si>
  <si>
    <t>1020601000</t>
  </si>
  <si>
    <t>沼田町</t>
  </si>
  <si>
    <t>1020602000</t>
  </si>
  <si>
    <t>利南村</t>
  </si>
  <si>
    <t>1020603000</t>
  </si>
  <si>
    <t>池田村</t>
  </si>
  <si>
    <t>1020604000</t>
  </si>
  <si>
    <t>薄根村</t>
  </si>
  <si>
    <t>1020605000</t>
  </si>
  <si>
    <t>川田村</t>
  </si>
  <si>
    <t>1020606000</t>
  </si>
  <si>
    <t>白沢村</t>
  </si>
  <si>
    <t>1020607000</t>
  </si>
  <si>
    <t>1020608000</t>
  </si>
  <si>
    <t>赤城根村</t>
  </si>
  <si>
    <t>1020700000</t>
  </si>
  <si>
    <t>1020701000</t>
  </si>
  <si>
    <t>館林町</t>
  </si>
  <si>
    <t>1020702000</t>
  </si>
  <si>
    <t>郷谷村</t>
  </si>
  <si>
    <t>1020703000</t>
  </si>
  <si>
    <t>大島村</t>
  </si>
  <si>
    <t>1020704000</t>
  </si>
  <si>
    <t>赤羽村</t>
  </si>
  <si>
    <t>1020705000</t>
  </si>
  <si>
    <t>1020706000</t>
  </si>
  <si>
    <t>三野谷村</t>
  </si>
  <si>
    <t>207-06</t>
  </si>
  <si>
    <t>1020707000</t>
  </si>
  <si>
    <t>多々良村</t>
  </si>
  <si>
    <t>207-07</t>
  </si>
  <si>
    <t>1020708000</t>
  </si>
  <si>
    <t>渡瀬村</t>
  </si>
  <si>
    <t>207-08</t>
  </si>
  <si>
    <t>1020800000</t>
  </si>
  <si>
    <t>1020801000</t>
  </si>
  <si>
    <t>渋川町</t>
  </si>
  <si>
    <t>1020802000</t>
  </si>
  <si>
    <t>金島村</t>
  </si>
  <si>
    <t>1020803000</t>
  </si>
  <si>
    <t>古巻村</t>
  </si>
  <si>
    <t>1020804000</t>
  </si>
  <si>
    <t>豊秋村</t>
  </si>
  <si>
    <t>1020805000</t>
  </si>
  <si>
    <t>北橘村</t>
  </si>
  <si>
    <t>1020806000</t>
  </si>
  <si>
    <t>敷島村</t>
  </si>
  <si>
    <t>1020807000</t>
  </si>
  <si>
    <t>横野村</t>
  </si>
  <si>
    <t>1020808000</t>
  </si>
  <si>
    <t>長尾村</t>
  </si>
  <si>
    <t>1020809000</t>
  </si>
  <si>
    <t>白郷井村</t>
  </si>
  <si>
    <t>1020810000</t>
  </si>
  <si>
    <t>小野上村</t>
  </si>
  <si>
    <t>1020811000</t>
  </si>
  <si>
    <t>伊香保町</t>
  </si>
  <si>
    <t>208-11</t>
  </si>
  <si>
    <t>1020900000</t>
  </si>
  <si>
    <t>1020901000</t>
  </si>
  <si>
    <t>1020902000</t>
  </si>
  <si>
    <t>神流村</t>
  </si>
  <si>
    <t>1020903000</t>
  </si>
  <si>
    <t>小野村</t>
  </si>
  <si>
    <t>1020904000</t>
  </si>
  <si>
    <t>美土里村</t>
  </si>
  <si>
    <t>1020905000</t>
  </si>
  <si>
    <t>美九里村</t>
  </si>
  <si>
    <t>1020906000</t>
  </si>
  <si>
    <t>平井村</t>
  </si>
  <si>
    <t>1020907000</t>
  </si>
  <si>
    <t>日野村</t>
  </si>
  <si>
    <t>1020908000</t>
  </si>
  <si>
    <t>鬼石町</t>
  </si>
  <si>
    <t>209-08</t>
  </si>
  <si>
    <t>1020909000</t>
  </si>
  <si>
    <t>三波川村</t>
  </si>
  <si>
    <t>209-09</t>
  </si>
  <si>
    <t>1020910000</t>
  </si>
  <si>
    <t>美原村</t>
  </si>
  <si>
    <t>209-10</t>
  </si>
  <si>
    <t>1021000000</t>
  </si>
  <si>
    <t>1021001000</t>
  </si>
  <si>
    <t>富岡町</t>
  </si>
  <si>
    <t>1021002000</t>
  </si>
  <si>
    <t>黒岩村</t>
  </si>
  <si>
    <t>1021003000</t>
  </si>
  <si>
    <t>一ﾉ宮町</t>
  </si>
  <si>
    <t>1021004000</t>
  </si>
  <si>
    <t>高瀬村</t>
  </si>
  <si>
    <t>1021005000</t>
  </si>
  <si>
    <t>額部村</t>
  </si>
  <si>
    <t>1021006000</t>
  </si>
  <si>
    <t>1021007000</t>
  </si>
  <si>
    <t>1021008000</t>
  </si>
  <si>
    <t>福島町2-2</t>
  </si>
  <si>
    <t>1021009000</t>
  </si>
  <si>
    <t>丹生村</t>
  </si>
  <si>
    <t>1021010000</t>
  </si>
  <si>
    <t>1021011000</t>
  </si>
  <si>
    <t>妙義町</t>
  </si>
  <si>
    <t>1021100000</t>
  </si>
  <si>
    <t>1021101000</t>
  </si>
  <si>
    <t>安中町</t>
  </si>
  <si>
    <t>1021102000</t>
  </si>
  <si>
    <t>原市町</t>
  </si>
  <si>
    <t>1021103000</t>
  </si>
  <si>
    <t>磯部町</t>
  </si>
  <si>
    <t>1021104000</t>
  </si>
  <si>
    <t>東横野村</t>
  </si>
  <si>
    <t>1021105000</t>
  </si>
  <si>
    <t>岩野谷村</t>
  </si>
  <si>
    <t>1021106000</t>
  </si>
  <si>
    <t>板鼻町</t>
  </si>
  <si>
    <t>1021107000</t>
  </si>
  <si>
    <t>秋間村</t>
  </si>
  <si>
    <t>1021108000</t>
  </si>
  <si>
    <t>後閑村</t>
  </si>
  <si>
    <t>1021109000</t>
  </si>
  <si>
    <t>松井田町</t>
  </si>
  <si>
    <t>1021110000</t>
  </si>
  <si>
    <t>臼井町</t>
  </si>
  <si>
    <t>1021111000</t>
  </si>
  <si>
    <t>坂本町</t>
  </si>
  <si>
    <t>1021112000</t>
  </si>
  <si>
    <t>西横野村</t>
  </si>
  <si>
    <t>1021113000</t>
  </si>
  <si>
    <t>九十九村</t>
  </si>
  <si>
    <t>1021114000</t>
  </si>
  <si>
    <t>細野村</t>
  </si>
  <si>
    <t>1021200000</t>
  </si>
  <si>
    <t>1021201000</t>
  </si>
  <si>
    <t>1021202000</t>
  </si>
  <si>
    <t>笠懸町</t>
  </si>
  <si>
    <t>1021203000</t>
  </si>
  <si>
    <t>大間々町</t>
  </si>
  <si>
    <t>1021204000</t>
  </si>
  <si>
    <t>1021205000</t>
  </si>
  <si>
    <t>川内村2-2</t>
  </si>
  <si>
    <t>1021206000</t>
  </si>
  <si>
    <t>黒保根村2-2</t>
  </si>
  <si>
    <t>1034400000</t>
  </si>
  <si>
    <t>1034401000</t>
  </si>
  <si>
    <t>桃井村</t>
  </si>
  <si>
    <t>1034402000</t>
  </si>
  <si>
    <t>相馬村2-1</t>
  </si>
  <si>
    <t>1034500000</t>
  </si>
  <si>
    <t>1034501000</t>
  </si>
  <si>
    <t>1034502000</t>
  </si>
  <si>
    <t>駒寄村</t>
  </si>
  <si>
    <t>1036600000</t>
  </si>
  <si>
    <t>366</t>
  </si>
  <si>
    <t>366-00</t>
  </si>
  <si>
    <t>1036700000</t>
  </si>
  <si>
    <t>367</t>
  </si>
  <si>
    <t>367-00</t>
  </si>
  <si>
    <t>1036701000</t>
  </si>
  <si>
    <t>万場町</t>
  </si>
  <si>
    <t>367-01</t>
  </si>
  <si>
    <t>1036702000</t>
  </si>
  <si>
    <t>367-02</t>
  </si>
  <si>
    <t>1038200000</t>
  </si>
  <si>
    <t>382</t>
  </si>
  <si>
    <t>382-00</t>
  </si>
  <si>
    <t>1038201000</t>
  </si>
  <si>
    <t>382-01</t>
  </si>
  <si>
    <t>1038202000</t>
  </si>
  <si>
    <t>馬山村</t>
  </si>
  <si>
    <t>382-02</t>
  </si>
  <si>
    <t>1038203000</t>
  </si>
  <si>
    <t>小坂村</t>
  </si>
  <si>
    <t>382-03</t>
  </si>
  <si>
    <t>1038204000</t>
  </si>
  <si>
    <t>西牧村</t>
  </si>
  <si>
    <t>382-04</t>
  </si>
  <si>
    <t>1038205000</t>
  </si>
  <si>
    <t>青倉村</t>
  </si>
  <si>
    <t>382-05</t>
  </si>
  <si>
    <t>1038300000</t>
  </si>
  <si>
    <t>383</t>
  </si>
  <si>
    <t>383-00</t>
  </si>
  <si>
    <t>1038301000</t>
  </si>
  <si>
    <t>月形村</t>
  </si>
  <si>
    <t>383-01</t>
  </si>
  <si>
    <t>1038302000</t>
  </si>
  <si>
    <t>尾沢村</t>
  </si>
  <si>
    <t>383-02</t>
  </si>
  <si>
    <t>1038303000</t>
  </si>
  <si>
    <t>磐戸村</t>
  </si>
  <si>
    <t>383-03</t>
  </si>
  <si>
    <t>1038400000</t>
  </si>
  <si>
    <t>1038401000</t>
  </si>
  <si>
    <t>小幡町</t>
  </si>
  <si>
    <t>1038402000</t>
  </si>
  <si>
    <t>秋畑村</t>
  </si>
  <si>
    <t>1038403000</t>
  </si>
  <si>
    <t>新屋村</t>
  </si>
  <si>
    <t>1038404000</t>
  </si>
  <si>
    <t>福島町2-1</t>
  </si>
  <si>
    <t>384-04</t>
  </si>
  <si>
    <t>1042100000</t>
  </si>
  <si>
    <t>421</t>
  </si>
  <si>
    <t>421-00</t>
  </si>
  <si>
    <t>1042101000</t>
  </si>
  <si>
    <t>421-01</t>
  </si>
  <si>
    <t>1042102000</t>
  </si>
  <si>
    <t>沢田村</t>
  </si>
  <si>
    <t>421-02</t>
  </si>
  <si>
    <t>1042103000</t>
  </si>
  <si>
    <t>伊参村</t>
  </si>
  <si>
    <t>421-03</t>
  </si>
  <si>
    <t>1042104000</t>
  </si>
  <si>
    <t>名久田村</t>
  </si>
  <si>
    <t>421-04</t>
  </si>
  <si>
    <t>1042105000</t>
  </si>
  <si>
    <t>六合村</t>
  </si>
  <si>
    <t>421-05</t>
  </si>
  <si>
    <t>1042400000</t>
  </si>
  <si>
    <t>424</t>
  </si>
  <si>
    <t>424-00</t>
  </si>
  <si>
    <t>1042500000</t>
  </si>
  <si>
    <t>425</t>
  </si>
  <si>
    <t>425-00</t>
  </si>
  <si>
    <t>1042600000</t>
  </si>
  <si>
    <t>426</t>
  </si>
  <si>
    <t>426-00</t>
  </si>
  <si>
    <t>1042800000</t>
  </si>
  <si>
    <t>428</t>
  </si>
  <si>
    <t>428-00</t>
  </si>
  <si>
    <t>1042900000</t>
  </si>
  <si>
    <t>429</t>
  </si>
  <si>
    <t>429-00</t>
  </si>
  <si>
    <t>1042901000</t>
  </si>
  <si>
    <t>429-01</t>
  </si>
  <si>
    <t>1042902000</t>
  </si>
  <si>
    <t>原町</t>
  </si>
  <si>
    <t>429-02</t>
  </si>
  <si>
    <t>1042903000</t>
  </si>
  <si>
    <t>429-03</t>
  </si>
  <si>
    <t>1042904000</t>
  </si>
  <si>
    <t>岩島村</t>
  </si>
  <si>
    <t>429-04</t>
  </si>
  <si>
    <t>1042905000</t>
  </si>
  <si>
    <t>坂上村</t>
  </si>
  <si>
    <t>429-05</t>
  </si>
  <si>
    <t>1044300000</t>
  </si>
  <si>
    <t>1044400000</t>
  </si>
  <si>
    <t>444</t>
  </si>
  <si>
    <t>444-00</t>
  </si>
  <si>
    <t>1044800000</t>
  </si>
  <si>
    <t>448</t>
  </si>
  <si>
    <t>448-00</t>
  </si>
  <si>
    <t>1044801000</t>
  </si>
  <si>
    <t>久呂保村</t>
  </si>
  <si>
    <t>448-01</t>
  </si>
  <si>
    <t>1044802000</t>
  </si>
  <si>
    <t>糸之瀬村</t>
  </si>
  <si>
    <t>448-02</t>
  </si>
  <si>
    <t>1044900000</t>
  </si>
  <si>
    <t>449</t>
  </si>
  <si>
    <t>449-00</t>
  </si>
  <si>
    <t>1044901000</t>
  </si>
  <si>
    <t>古馬牧村</t>
  </si>
  <si>
    <t>449-01</t>
  </si>
  <si>
    <t>1044902000</t>
  </si>
  <si>
    <t>桃野村</t>
  </si>
  <si>
    <t>449-02</t>
  </si>
  <si>
    <t>1044903000</t>
  </si>
  <si>
    <t>水上町</t>
  </si>
  <si>
    <t>449-03</t>
  </si>
  <si>
    <t>1044904000</t>
  </si>
  <si>
    <t>449-04</t>
  </si>
  <si>
    <t>1046400000</t>
  </si>
  <si>
    <t>464</t>
  </si>
  <si>
    <t>464-00</t>
  </si>
  <si>
    <t>1046401000</t>
  </si>
  <si>
    <t>464-01</t>
  </si>
  <si>
    <t>1046402000</t>
  </si>
  <si>
    <t>芝根村</t>
  </si>
  <si>
    <t>464-02</t>
  </si>
  <si>
    <t>1046403000</t>
  </si>
  <si>
    <t>上陽村2-1</t>
  </si>
  <si>
    <t>464-03</t>
  </si>
  <si>
    <t>1046404000</t>
  </si>
  <si>
    <t>滝川村2-2</t>
  </si>
  <si>
    <t>464-04</t>
  </si>
  <si>
    <t>1052100000</t>
  </si>
  <si>
    <t>1052101000</t>
  </si>
  <si>
    <t>伊奈良村</t>
  </si>
  <si>
    <t>1052102000</t>
  </si>
  <si>
    <t>西谷田村</t>
  </si>
  <si>
    <t>1052103000</t>
  </si>
  <si>
    <t>海老瀬村</t>
  </si>
  <si>
    <t>1052104000</t>
  </si>
  <si>
    <t>大箇野村</t>
  </si>
  <si>
    <t>1052200000</t>
  </si>
  <si>
    <t>522</t>
  </si>
  <si>
    <t>522-00</t>
  </si>
  <si>
    <t>1052201000</t>
  </si>
  <si>
    <t>梅島村</t>
  </si>
  <si>
    <t>522-01</t>
  </si>
  <si>
    <t>1052202000</t>
  </si>
  <si>
    <t>千江田村</t>
  </si>
  <si>
    <t>522-02</t>
  </si>
  <si>
    <t>1052203000</t>
  </si>
  <si>
    <t>佐貫村</t>
  </si>
  <si>
    <t>522-03</t>
  </si>
  <si>
    <t>1052300000</t>
  </si>
  <si>
    <t>523</t>
  </si>
  <si>
    <t>523-00</t>
  </si>
  <si>
    <t>1052301000</t>
  </si>
  <si>
    <t>富永村</t>
  </si>
  <si>
    <t>523-01</t>
  </si>
  <si>
    <t>1052302000</t>
  </si>
  <si>
    <t>永楽村</t>
  </si>
  <si>
    <t>523-02</t>
  </si>
  <si>
    <t>1052400000</t>
  </si>
  <si>
    <t>524</t>
  </si>
  <si>
    <t>524-00</t>
  </si>
  <si>
    <t>1052401000</t>
  </si>
  <si>
    <t>小泉町</t>
  </si>
  <si>
    <t>524-01</t>
  </si>
  <si>
    <t>1052402000</t>
  </si>
  <si>
    <t>大川村</t>
  </si>
  <si>
    <t>524-02</t>
  </si>
  <si>
    <t>1052500000</t>
  </si>
  <si>
    <t>525</t>
  </si>
  <si>
    <t>邑楽町</t>
  </si>
  <si>
    <t>525-00</t>
  </si>
  <si>
    <t>1052501000</t>
  </si>
  <si>
    <t>525-01</t>
  </si>
  <si>
    <t>1052502000</t>
  </si>
  <si>
    <t>高島村</t>
  </si>
  <si>
    <t>525-02</t>
  </si>
  <si>
    <t>1052503000</t>
  </si>
  <si>
    <t>長柄村</t>
  </si>
  <si>
    <t>525-03</t>
  </si>
  <si>
    <t>1100000000</t>
  </si>
  <si>
    <t>埼玉県</t>
  </si>
  <si>
    <t>埼玉県</t>
    <rPh sb="0" eb="3">
      <t>サイタマケン</t>
    </rPh>
    <phoneticPr fontId="8"/>
  </si>
  <si>
    <t>さいたま市</t>
    <rPh sb="4" eb="5">
      <t>シ</t>
    </rPh>
    <phoneticPr fontId="8"/>
  </si>
  <si>
    <t>1110000000</t>
    <phoneticPr fontId="6"/>
  </si>
  <si>
    <t>100</t>
    <phoneticPr fontId="6"/>
  </si>
  <si>
    <t>100-00</t>
  </si>
  <si>
    <t>西区(さいたま市)</t>
  </si>
  <si>
    <t>1110100000</t>
  </si>
  <si>
    <t>101</t>
  </si>
  <si>
    <t>101-00</t>
  </si>
  <si>
    <t>北区(さいたま市)</t>
  </si>
  <si>
    <t>1110101000</t>
  </si>
  <si>
    <t>大宮市4-1</t>
  </si>
  <si>
    <t>101-01</t>
  </si>
  <si>
    <t>大宮区(さいたま市)</t>
  </si>
  <si>
    <t>1110102000</t>
  </si>
  <si>
    <t>指扇村</t>
  </si>
  <si>
    <t>101-02</t>
  </si>
  <si>
    <t>見沼区(さいたま市)</t>
  </si>
  <si>
    <t>1110103000</t>
  </si>
  <si>
    <t>馬宮村</t>
  </si>
  <si>
    <t>101-03</t>
  </si>
  <si>
    <t>中央区(さいたま市)</t>
  </si>
  <si>
    <t>1110104000</t>
  </si>
  <si>
    <t>植水村</t>
  </si>
  <si>
    <t>101-04</t>
  </si>
  <si>
    <t>桜区(さいたま市)</t>
  </si>
  <si>
    <t>1110200000</t>
  </si>
  <si>
    <t>102</t>
  </si>
  <si>
    <t>102-00</t>
  </si>
  <si>
    <t>浦和区(さいたま市)</t>
  </si>
  <si>
    <t>1110300000</t>
  </si>
  <si>
    <t>103</t>
  </si>
  <si>
    <t>103-00</t>
  </si>
  <si>
    <t>南区(さいたま市)</t>
  </si>
  <si>
    <t>1110301000</t>
  </si>
  <si>
    <t>浦和市4-1</t>
  </si>
  <si>
    <t>103-01</t>
  </si>
  <si>
    <t>緑区(さいたま市)</t>
  </si>
  <si>
    <t>1110302000</t>
  </si>
  <si>
    <t>大宮市4-3</t>
  </si>
  <si>
    <t>103-02</t>
  </si>
  <si>
    <t>岩槻区(さいたま市)</t>
  </si>
  <si>
    <t>1110400000</t>
  </si>
  <si>
    <t>104</t>
  </si>
  <si>
    <t>104-00</t>
  </si>
  <si>
    <t>川越市</t>
  </si>
  <si>
    <t>1110401000</t>
  </si>
  <si>
    <t>大宮市4-4</t>
  </si>
  <si>
    <t>104-01</t>
  </si>
  <si>
    <t>熊谷市</t>
  </si>
  <si>
    <t>1110402000</t>
  </si>
  <si>
    <t>片柳村</t>
  </si>
  <si>
    <t>104-02</t>
  </si>
  <si>
    <t>川口市</t>
  </si>
  <si>
    <t>1110403000</t>
  </si>
  <si>
    <t>七里村</t>
  </si>
  <si>
    <t>104-03</t>
  </si>
  <si>
    <t>行田市</t>
  </si>
  <si>
    <t>1110404000</t>
  </si>
  <si>
    <t>春岡村</t>
  </si>
  <si>
    <t>104-04</t>
  </si>
  <si>
    <t>秩父市</t>
  </si>
  <si>
    <t>1110500000</t>
  </si>
  <si>
    <t>105</t>
  </si>
  <si>
    <t>105-00</t>
  </si>
  <si>
    <t>所沢市</t>
  </si>
  <si>
    <t>1110600000</t>
  </si>
  <si>
    <t>106</t>
  </si>
  <si>
    <t>106-00</t>
  </si>
  <si>
    <t>飯能市</t>
  </si>
  <si>
    <t>1110601000</t>
  </si>
  <si>
    <t>土合村2-1</t>
  </si>
  <si>
    <t>106-01</t>
  </si>
  <si>
    <t>加須市</t>
  </si>
  <si>
    <t>1110602000</t>
  </si>
  <si>
    <t>大久保村</t>
  </si>
  <si>
    <t>106-02</t>
  </si>
  <si>
    <t>本庄市</t>
  </si>
  <si>
    <t>1110700000</t>
  </si>
  <si>
    <t>107</t>
  </si>
  <si>
    <t>107-00</t>
  </si>
  <si>
    <t>東松山市</t>
  </si>
  <si>
    <t>1110800000</t>
  </si>
  <si>
    <t>108</t>
  </si>
  <si>
    <t>108-00</t>
  </si>
  <si>
    <t>春日部市</t>
  </si>
  <si>
    <t>1110801000</t>
  </si>
  <si>
    <t>浦和市4-3</t>
  </si>
  <si>
    <t>108-01</t>
  </si>
  <si>
    <t>狭山市</t>
  </si>
  <si>
    <t>1110802000</t>
  </si>
  <si>
    <t>土合村2-2</t>
  </si>
  <si>
    <t>108-02</t>
  </si>
  <si>
    <t>羽生市</t>
  </si>
  <si>
    <t>1110803000</t>
  </si>
  <si>
    <t>美笹村2-2</t>
  </si>
  <si>
    <t>108-03</t>
  </si>
  <si>
    <t>鴻巣市</t>
  </si>
  <si>
    <t>1110900000</t>
  </si>
  <si>
    <t>109</t>
  </si>
  <si>
    <t>109-00</t>
  </si>
  <si>
    <t>深谷市</t>
  </si>
  <si>
    <t>1110901000</t>
  </si>
  <si>
    <t>浦和市4-4</t>
  </si>
  <si>
    <t>109-01</t>
  </si>
  <si>
    <t>上尾市</t>
  </si>
  <si>
    <t>1110902000</t>
  </si>
  <si>
    <t>大門村2-1</t>
  </si>
  <si>
    <t>109-02</t>
  </si>
  <si>
    <t>草加市</t>
  </si>
  <si>
    <t>1110903000</t>
  </si>
  <si>
    <t>野田村</t>
  </si>
  <si>
    <t>109-03</t>
  </si>
  <si>
    <t>越谷市</t>
  </si>
  <si>
    <t>1111000000</t>
  </si>
  <si>
    <t>110</t>
  </si>
  <si>
    <t>110-00</t>
  </si>
  <si>
    <t>蕨市</t>
  </si>
  <si>
    <t>1111001000</t>
  </si>
  <si>
    <t>岩槻町</t>
  </si>
  <si>
    <t>110-01</t>
  </si>
  <si>
    <t>戸田市</t>
  </si>
  <si>
    <t>1111002000</t>
  </si>
  <si>
    <t>川通村</t>
  </si>
  <si>
    <t>110-02</t>
  </si>
  <si>
    <t>入間市</t>
  </si>
  <si>
    <t>1111003000</t>
  </si>
  <si>
    <t>柏崎村</t>
  </si>
  <si>
    <t>110-03</t>
  </si>
  <si>
    <t>朝霞市</t>
  </si>
  <si>
    <t>1111004000</t>
  </si>
  <si>
    <t>和土村</t>
  </si>
  <si>
    <t>110-04</t>
  </si>
  <si>
    <t>志木市</t>
  </si>
  <si>
    <t>1111005000</t>
  </si>
  <si>
    <t>新和村</t>
  </si>
  <si>
    <t>110-05</t>
  </si>
  <si>
    <t>和光市</t>
  </si>
  <si>
    <t>1111006000</t>
  </si>
  <si>
    <t>慈恩寺村</t>
  </si>
  <si>
    <t>110-06</t>
  </si>
  <si>
    <t>新座市</t>
  </si>
  <si>
    <t>1111007000</t>
  </si>
  <si>
    <t>河合村2-1</t>
  </si>
  <si>
    <t>110-07</t>
  </si>
  <si>
    <t>桶川市</t>
  </si>
  <si>
    <t>1120100000</t>
  </si>
  <si>
    <t>久喜市</t>
  </si>
  <si>
    <t>1120101000</t>
  </si>
  <si>
    <t>北本市</t>
  </si>
  <si>
    <t>1120102000</t>
  </si>
  <si>
    <t>名細村</t>
  </si>
  <si>
    <t>八潮市</t>
  </si>
  <si>
    <t>1120103000</t>
  </si>
  <si>
    <t>富士見市</t>
  </si>
  <si>
    <t>1120104000</t>
  </si>
  <si>
    <t>三郷市</t>
  </si>
  <si>
    <t>1120105000</t>
  </si>
  <si>
    <t>古谷村</t>
  </si>
  <si>
    <t>蓮田市</t>
  </si>
  <si>
    <t>1120106000</t>
  </si>
  <si>
    <t>南古谷村</t>
  </si>
  <si>
    <t>坂戸市</t>
  </si>
  <si>
    <t>1120107000</t>
  </si>
  <si>
    <t>高階村</t>
  </si>
  <si>
    <t>幸手市</t>
  </si>
  <si>
    <t>1120108000</t>
  </si>
  <si>
    <t>福原村</t>
  </si>
  <si>
    <t>鶴ヶ島市</t>
  </si>
  <si>
    <t>1120109000</t>
  </si>
  <si>
    <t>大東村</t>
  </si>
  <si>
    <t>日高市</t>
  </si>
  <si>
    <t>1120110000</t>
  </si>
  <si>
    <t>霞ヶ関村</t>
  </si>
  <si>
    <t>吉川市</t>
  </si>
  <si>
    <t>1120200000</t>
  </si>
  <si>
    <t>ふじみ野市</t>
  </si>
  <si>
    <t>1120201000</t>
  </si>
  <si>
    <t>白岡市</t>
  </si>
  <si>
    <t>1120202000</t>
  </si>
  <si>
    <t>三尻村</t>
  </si>
  <si>
    <t>伊奈町</t>
  </si>
  <si>
    <t>1120203000</t>
  </si>
  <si>
    <t>別府村</t>
  </si>
  <si>
    <t>三芳町</t>
  </si>
  <si>
    <t>1120204000</t>
  </si>
  <si>
    <t>太井村3-2</t>
  </si>
  <si>
    <t>毛呂山町</t>
  </si>
  <si>
    <t>1120205000</t>
  </si>
  <si>
    <t>吉岡村</t>
  </si>
  <si>
    <t>越生町</t>
  </si>
  <si>
    <t>1120206000</t>
  </si>
  <si>
    <t>奈良村</t>
  </si>
  <si>
    <t>滑川町</t>
  </si>
  <si>
    <t>1120207000</t>
  </si>
  <si>
    <t>中条村</t>
  </si>
  <si>
    <t>嵐山町</t>
  </si>
  <si>
    <t>1120208000</t>
  </si>
  <si>
    <t>星宮村2-2</t>
  </si>
  <si>
    <t>1120209000</t>
  </si>
  <si>
    <t>市田村</t>
  </si>
  <si>
    <t>川島町</t>
  </si>
  <si>
    <t>1120210000</t>
  </si>
  <si>
    <t>吉見村</t>
  </si>
  <si>
    <t>吉見町</t>
  </si>
  <si>
    <t>1120211000</t>
  </si>
  <si>
    <t>妻沼町</t>
  </si>
  <si>
    <t>鳩山町</t>
  </si>
  <si>
    <t>1120212000</t>
  </si>
  <si>
    <t>男沼村</t>
  </si>
  <si>
    <t>ときがわ町</t>
  </si>
  <si>
    <t>1120213000</t>
  </si>
  <si>
    <t>横瀬町</t>
  </si>
  <si>
    <t>1120214000</t>
  </si>
  <si>
    <t>長井村</t>
  </si>
  <si>
    <t>皆野町</t>
  </si>
  <si>
    <t>1120215000</t>
  </si>
  <si>
    <t>秦村</t>
  </si>
  <si>
    <t>長瀞町</t>
  </si>
  <si>
    <t>1120216000</t>
  </si>
  <si>
    <t>御正村</t>
  </si>
  <si>
    <t>小鹿野町</t>
  </si>
  <si>
    <t>1120217000</t>
  </si>
  <si>
    <t>小原村</t>
  </si>
  <si>
    <t>東秩父村</t>
  </si>
  <si>
    <t>1120300000</t>
  </si>
  <si>
    <t>美里町</t>
  </si>
  <si>
    <t>1120301000</t>
  </si>
  <si>
    <t>川口市2-1</t>
  </si>
  <si>
    <t>神川町</t>
  </si>
  <si>
    <t>1120302000</t>
  </si>
  <si>
    <t>安行村2-1</t>
  </si>
  <si>
    <t>上里町</t>
  </si>
  <si>
    <t>1120303000</t>
  </si>
  <si>
    <t>戸塚村</t>
  </si>
  <si>
    <t>寄居町</t>
  </si>
  <si>
    <t>1120304000</t>
  </si>
  <si>
    <t>大門村2-2</t>
  </si>
  <si>
    <t>宮代町</t>
  </si>
  <si>
    <t>1120305000</t>
  </si>
  <si>
    <t>鳩ヶ谷市</t>
  </si>
  <si>
    <t>杉戸町</t>
  </si>
  <si>
    <t>1120600000</t>
  </si>
  <si>
    <t>松伏町</t>
    <phoneticPr fontId="6"/>
  </si>
  <si>
    <t>1120601000</t>
  </si>
  <si>
    <t>1120602000</t>
  </si>
  <si>
    <t>荒木村</t>
  </si>
  <si>
    <t>1120603000</t>
  </si>
  <si>
    <t>須加村</t>
  </si>
  <si>
    <t>1120604000</t>
  </si>
  <si>
    <t>北河原村</t>
  </si>
  <si>
    <t>1120605000</t>
  </si>
  <si>
    <t>埼玉村</t>
  </si>
  <si>
    <t>1120606000</t>
  </si>
  <si>
    <t>星宮村2-1</t>
  </si>
  <si>
    <t>1120607000</t>
  </si>
  <si>
    <t>太井村3-1</t>
  </si>
  <si>
    <t>1120608000</t>
  </si>
  <si>
    <t>下忍村2-2</t>
  </si>
  <si>
    <t>1120609000</t>
  </si>
  <si>
    <t>1120610000</t>
  </si>
  <si>
    <t>南河原村</t>
  </si>
  <si>
    <t>1120700000</t>
  </si>
  <si>
    <t>1120701000</t>
  </si>
  <si>
    <t>秩父町</t>
  </si>
  <si>
    <t>1120702000</t>
  </si>
  <si>
    <t>原谷村</t>
  </si>
  <si>
    <t>1120703000</t>
  </si>
  <si>
    <t>尾田蒔村</t>
  </si>
  <si>
    <t>1120704000</t>
  </si>
  <si>
    <t>久那村</t>
  </si>
  <si>
    <t>1120705000</t>
  </si>
  <si>
    <t>高篠村</t>
  </si>
  <si>
    <t>1120706000</t>
  </si>
  <si>
    <t>1120707000</t>
  </si>
  <si>
    <t>影森村</t>
  </si>
  <si>
    <t>1120708000</t>
  </si>
  <si>
    <t>浦山村</t>
  </si>
  <si>
    <t>1120709000</t>
  </si>
  <si>
    <t>吉田町</t>
  </si>
  <si>
    <t>207-09</t>
  </si>
  <si>
    <t>1120710000</t>
  </si>
  <si>
    <t>上吉田村</t>
  </si>
  <si>
    <t>207-10</t>
  </si>
  <si>
    <t>1120711000</t>
  </si>
  <si>
    <t>大滝村</t>
  </si>
  <si>
    <t>207-11</t>
  </si>
  <si>
    <t>1120712000</t>
  </si>
  <si>
    <t>207-12</t>
  </si>
  <si>
    <t>1120800000</t>
  </si>
  <si>
    <t>1120801000</t>
  </si>
  <si>
    <t>所沢町</t>
  </si>
  <si>
    <t>1120802000</t>
  </si>
  <si>
    <t>柳瀬村</t>
  </si>
  <si>
    <t>1120803000</t>
  </si>
  <si>
    <t>三ヶ島村</t>
  </si>
  <si>
    <t>1120900000</t>
  </si>
  <si>
    <t>1120901000</t>
  </si>
  <si>
    <t>飯能町2-1</t>
  </si>
  <si>
    <t>1120902000</t>
  </si>
  <si>
    <t>原市場村</t>
  </si>
  <si>
    <t>1120903000</t>
  </si>
  <si>
    <t>東吾野村</t>
  </si>
  <si>
    <t>1120904000</t>
  </si>
  <si>
    <t>吾野村</t>
  </si>
  <si>
    <t>1120905000</t>
  </si>
  <si>
    <t>名栗村</t>
  </si>
  <si>
    <t>1121000000</t>
  </si>
  <si>
    <t>1121001000</t>
  </si>
  <si>
    <t>加須町</t>
  </si>
  <si>
    <t>1121002000</t>
  </si>
  <si>
    <t>不動岡町</t>
  </si>
  <si>
    <t>1121003000</t>
  </si>
  <si>
    <t>三俣村</t>
  </si>
  <si>
    <t>1121004000</t>
  </si>
  <si>
    <t>礼羽村</t>
  </si>
  <si>
    <t>1121005000</t>
  </si>
  <si>
    <t>大桑村</t>
  </si>
  <si>
    <t>1121006000</t>
  </si>
  <si>
    <t>水深村</t>
  </si>
  <si>
    <t>1121007000</t>
  </si>
  <si>
    <t>樋遣川村</t>
  </si>
  <si>
    <t>1121008000</t>
  </si>
  <si>
    <t>志多見村</t>
  </si>
  <si>
    <t>1121009000</t>
  </si>
  <si>
    <t>大越村</t>
  </si>
  <si>
    <t>1121010000</t>
  </si>
  <si>
    <t>騎西町</t>
  </si>
  <si>
    <t>1121011000</t>
  </si>
  <si>
    <t>田ヶ谷村</t>
  </si>
  <si>
    <t>1121012000</t>
  </si>
  <si>
    <t>種足村</t>
  </si>
  <si>
    <t>210-12</t>
  </si>
  <si>
    <t>1121013000</t>
  </si>
  <si>
    <t>鴻茎村</t>
  </si>
  <si>
    <t>210-13</t>
  </si>
  <si>
    <t>1121014000</t>
  </si>
  <si>
    <t>高柳村</t>
  </si>
  <si>
    <t>210-14</t>
  </si>
  <si>
    <t>1121015000</t>
  </si>
  <si>
    <t>川辺村</t>
  </si>
  <si>
    <t>210-15</t>
  </si>
  <si>
    <t>1121016000</t>
  </si>
  <si>
    <t>利島村</t>
  </si>
  <si>
    <t>210-16</t>
  </si>
  <si>
    <t>1121017000</t>
  </si>
  <si>
    <t>210-17</t>
  </si>
  <si>
    <t>1121018000</t>
  </si>
  <si>
    <t>原道村</t>
  </si>
  <si>
    <t>210-18</t>
  </si>
  <si>
    <t>1121019000</t>
  </si>
  <si>
    <t>元和村</t>
  </si>
  <si>
    <t>210-19</t>
  </si>
  <si>
    <t>1121020000</t>
  </si>
  <si>
    <t>豊野村</t>
  </si>
  <si>
    <t>210-20</t>
  </si>
  <si>
    <t>1121100000</t>
  </si>
  <si>
    <t>1121101000</t>
  </si>
  <si>
    <t>本庄町</t>
  </si>
  <si>
    <t>1121102000</t>
  </si>
  <si>
    <t>藤田村</t>
  </si>
  <si>
    <t>1121103000</t>
  </si>
  <si>
    <t>仁手村</t>
  </si>
  <si>
    <t>1121104000</t>
  </si>
  <si>
    <t>旭村</t>
  </si>
  <si>
    <t>1121105000</t>
  </si>
  <si>
    <t>北泉村</t>
  </si>
  <si>
    <t>1121106000</t>
  </si>
  <si>
    <t>共和村2-2</t>
  </si>
  <si>
    <t>1121107000</t>
  </si>
  <si>
    <t>児玉町</t>
  </si>
  <si>
    <t>1121108000</t>
  </si>
  <si>
    <t>共和村2-1</t>
  </si>
  <si>
    <t>1121109000</t>
  </si>
  <si>
    <t>金屋村</t>
  </si>
  <si>
    <t>1121110000</t>
  </si>
  <si>
    <t>秋平村</t>
  </si>
  <si>
    <t>1121111000</t>
  </si>
  <si>
    <t>本泉村</t>
  </si>
  <si>
    <t>1121112000</t>
  </si>
  <si>
    <t>松久村2-2</t>
  </si>
  <si>
    <t>1121200000</t>
  </si>
  <si>
    <t>1121201000</t>
  </si>
  <si>
    <t>松山町</t>
  </si>
  <si>
    <t>1121202000</t>
  </si>
  <si>
    <t>大岡村</t>
  </si>
  <si>
    <t>1121203000</t>
  </si>
  <si>
    <t>唐子村</t>
  </si>
  <si>
    <t>1121204000</t>
  </si>
  <si>
    <t>高坂村</t>
  </si>
  <si>
    <t>1121205000</t>
  </si>
  <si>
    <t>野本村</t>
  </si>
  <si>
    <t>1121400000</t>
  </si>
  <si>
    <t>1121401000</t>
  </si>
  <si>
    <t>春日部町</t>
  </si>
  <si>
    <t>1121402000</t>
  </si>
  <si>
    <t>幸松村</t>
  </si>
  <si>
    <t>1121403000</t>
  </si>
  <si>
    <t>1121404000</t>
  </si>
  <si>
    <t>武里村</t>
  </si>
  <si>
    <t>1121405000</t>
  </si>
  <si>
    <t>豊春村</t>
  </si>
  <si>
    <t>1121406000</t>
  </si>
  <si>
    <t>1121407000</t>
  </si>
  <si>
    <t>南桜井村</t>
  </si>
  <si>
    <t>214-07</t>
  </si>
  <si>
    <t>1121408000</t>
  </si>
  <si>
    <t>富多村</t>
  </si>
  <si>
    <t>214-08</t>
  </si>
  <si>
    <t>1121409000</t>
  </si>
  <si>
    <t>宝珠花村</t>
  </si>
  <si>
    <t>214-09</t>
  </si>
  <si>
    <t>1121410000</t>
  </si>
  <si>
    <t>桜井村2-2</t>
  </si>
  <si>
    <t>214-10</t>
  </si>
  <si>
    <t>1121500000</t>
  </si>
  <si>
    <t>1121501000</t>
  </si>
  <si>
    <t>入間川町</t>
  </si>
  <si>
    <t>1121502000</t>
  </si>
  <si>
    <t>入間村</t>
  </si>
  <si>
    <t>1121503000</t>
  </si>
  <si>
    <t>堀兼村</t>
  </si>
  <si>
    <t>1121504000</t>
  </si>
  <si>
    <t>奥富村</t>
  </si>
  <si>
    <t>1121505000</t>
  </si>
  <si>
    <t>柏原村</t>
  </si>
  <si>
    <t>1121506000</t>
  </si>
  <si>
    <t>水富村</t>
  </si>
  <si>
    <t>1121600000</t>
  </si>
  <si>
    <t>1121601000</t>
  </si>
  <si>
    <t>羽生町</t>
  </si>
  <si>
    <t>1121602000</t>
  </si>
  <si>
    <t>1121603000</t>
  </si>
  <si>
    <t>川俣村</t>
  </si>
  <si>
    <t>1121604000</t>
  </si>
  <si>
    <t>井泉村</t>
  </si>
  <si>
    <t>1121605000</t>
  </si>
  <si>
    <t>手子林村</t>
  </si>
  <si>
    <t>1121606000</t>
  </si>
  <si>
    <t>須影村</t>
  </si>
  <si>
    <t>1121607000</t>
  </si>
  <si>
    <t>岩瀬村</t>
  </si>
  <si>
    <t>1121608000</t>
  </si>
  <si>
    <t>三田ヶ谷村</t>
  </si>
  <si>
    <t>1121609000</t>
  </si>
  <si>
    <t>村君村</t>
  </si>
  <si>
    <t>1121700000</t>
  </si>
  <si>
    <t>1121701000</t>
  </si>
  <si>
    <t>鴻巣町</t>
  </si>
  <si>
    <t>1121702000</t>
  </si>
  <si>
    <t>箕田村</t>
  </si>
  <si>
    <t>1121703000</t>
  </si>
  <si>
    <t>田間宮村</t>
  </si>
  <si>
    <t>1121704000</t>
  </si>
  <si>
    <t>馬室村</t>
  </si>
  <si>
    <t>1121705000</t>
  </si>
  <si>
    <t>笠原村</t>
  </si>
  <si>
    <t>1121706000</t>
  </si>
  <si>
    <t>常光村</t>
  </si>
  <si>
    <t>1121707000</t>
  </si>
  <si>
    <t>吹上町</t>
  </si>
  <si>
    <t>1121708000</t>
  </si>
  <si>
    <t>小谷村</t>
  </si>
  <si>
    <t>1121709000</t>
  </si>
  <si>
    <t>下忍村2-1</t>
  </si>
  <si>
    <t>1121710000</t>
  </si>
  <si>
    <t>太井村3-3</t>
  </si>
  <si>
    <t>1121711000</t>
  </si>
  <si>
    <t>屈巣村</t>
  </si>
  <si>
    <t>217-11</t>
  </si>
  <si>
    <t>1121712000</t>
  </si>
  <si>
    <t>広田村</t>
  </si>
  <si>
    <t>217-12</t>
  </si>
  <si>
    <t>1121713000</t>
  </si>
  <si>
    <t>共和村</t>
  </si>
  <si>
    <t>217-13</t>
  </si>
  <si>
    <t>1121800000</t>
  </si>
  <si>
    <t>218</t>
  </si>
  <si>
    <t>218-00</t>
  </si>
  <si>
    <t>1121801000</t>
  </si>
  <si>
    <t>深谷町</t>
  </si>
  <si>
    <t>218-01</t>
  </si>
  <si>
    <t>1121802000</t>
  </si>
  <si>
    <t>218-02</t>
  </si>
  <si>
    <t>1121803000</t>
  </si>
  <si>
    <t>幡羅村</t>
  </si>
  <si>
    <t>218-03</t>
  </si>
  <si>
    <t>1121804000</t>
  </si>
  <si>
    <t>明戸村</t>
  </si>
  <si>
    <t>218-04</t>
  </si>
  <si>
    <t>1121805000</t>
  </si>
  <si>
    <t>大寄村</t>
  </si>
  <si>
    <t>218-05</t>
  </si>
  <si>
    <t>1121806000</t>
  </si>
  <si>
    <t>岡部村2-2</t>
  </si>
  <si>
    <t>218-06</t>
  </si>
  <si>
    <t>1121807000</t>
  </si>
  <si>
    <t>八基村</t>
  </si>
  <si>
    <t>218-07</t>
  </si>
  <si>
    <t>1121808000</t>
  </si>
  <si>
    <t>中瀬村</t>
  </si>
  <si>
    <t>218-08</t>
  </si>
  <si>
    <t>1121809000</t>
  </si>
  <si>
    <t>新会村2-1</t>
  </si>
  <si>
    <t>218-09</t>
  </si>
  <si>
    <t>1121810000</t>
  </si>
  <si>
    <t>218-10</t>
  </si>
  <si>
    <t>1121811000</t>
  </si>
  <si>
    <t>岡部村2-1</t>
  </si>
  <si>
    <t>218-11</t>
  </si>
  <si>
    <t>1121812000</t>
  </si>
  <si>
    <t>榛沢村</t>
  </si>
  <si>
    <t>218-12</t>
  </si>
  <si>
    <t>1121813000</t>
  </si>
  <si>
    <t>武川村</t>
  </si>
  <si>
    <t>218-13</t>
  </si>
  <si>
    <t>1121814000</t>
  </si>
  <si>
    <t>本畠村</t>
  </si>
  <si>
    <t>218-14</t>
  </si>
  <si>
    <t>1121815000</t>
  </si>
  <si>
    <t>花園町</t>
  </si>
  <si>
    <t>218-15</t>
  </si>
  <si>
    <t>1121816000</t>
  </si>
  <si>
    <t>尾島町2-2</t>
  </si>
  <si>
    <t>218-16</t>
  </si>
  <si>
    <t>1121900000</t>
  </si>
  <si>
    <t>1121901000</t>
  </si>
  <si>
    <t>上尾町2-1</t>
  </si>
  <si>
    <t>1121902000</t>
  </si>
  <si>
    <t>平方町</t>
  </si>
  <si>
    <t>1121903000</t>
  </si>
  <si>
    <t>1121904000</t>
  </si>
  <si>
    <t>大石村</t>
  </si>
  <si>
    <t>219-04</t>
  </si>
  <si>
    <t>1121905000</t>
  </si>
  <si>
    <t>219-05</t>
  </si>
  <si>
    <t>1121906000</t>
  </si>
  <si>
    <t>上平村</t>
  </si>
  <si>
    <t>219-06</t>
  </si>
  <si>
    <t>1122100000</t>
  </si>
  <si>
    <t>1122101000</t>
  </si>
  <si>
    <t>谷塚町</t>
  </si>
  <si>
    <t>1122102000</t>
  </si>
  <si>
    <t>草加町</t>
  </si>
  <si>
    <t>1122103000</t>
  </si>
  <si>
    <t>新田村</t>
  </si>
  <si>
    <t>1122104000</t>
  </si>
  <si>
    <t>川柳村2-1</t>
  </si>
  <si>
    <t>1122105000</t>
  </si>
  <si>
    <t>八条村2-2</t>
  </si>
  <si>
    <t>1122106000</t>
  </si>
  <si>
    <t>安行村2-2</t>
  </si>
  <si>
    <t>1122200000</t>
  </si>
  <si>
    <t>1122201000</t>
  </si>
  <si>
    <t>1122202000</t>
  </si>
  <si>
    <t>新方村</t>
  </si>
  <si>
    <t>1122203000</t>
  </si>
  <si>
    <t>増林村</t>
  </si>
  <si>
    <t>1122204000</t>
  </si>
  <si>
    <t>大袋村</t>
  </si>
  <si>
    <t>1122205000</t>
  </si>
  <si>
    <t>荻島村</t>
  </si>
  <si>
    <t>1122206000</t>
  </si>
  <si>
    <t>出羽村</t>
  </si>
  <si>
    <t>1122207000</t>
  </si>
  <si>
    <t>大相模村</t>
  </si>
  <si>
    <t>1122208000</t>
  </si>
  <si>
    <t>越ヶ谷町</t>
  </si>
  <si>
    <t>222-08</t>
  </si>
  <si>
    <t>1122209000</t>
  </si>
  <si>
    <t>大沢町</t>
  </si>
  <si>
    <t>222-09</t>
  </si>
  <si>
    <t>1122210000</t>
  </si>
  <si>
    <t>川柳村2-2</t>
  </si>
  <si>
    <t>222-10</t>
  </si>
  <si>
    <t>1122211000</t>
  </si>
  <si>
    <t>蒲生村</t>
  </si>
  <si>
    <t>222-11</t>
  </si>
  <si>
    <t>1122300000</t>
  </si>
  <si>
    <t>1122400000</t>
  </si>
  <si>
    <t>1122401000</t>
  </si>
  <si>
    <t>戸田町</t>
  </si>
  <si>
    <t>1122402000</t>
  </si>
  <si>
    <t>美笹村2-1</t>
  </si>
  <si>
    <t>1122500000</t>
  </si>
  <si>
    <t>1122501000</t>
  </si>
  <si>
    <t>豊岡町</t>
  </si>
  <si>
    <t>1122502000</t>
  </si>
  <si>
    <t>金子村</t>
  </si>
  <si>
    <t>1122503000</t>
  </si>
  <si>
    <t>1122504000</t>
  </si>
  <si>
    <t>元狭山村2-2</t>
  </si>
  <si>
    <t>1122505000</t>
  </si>
  <si>
    <t>宮寺村</t>
  </si>
  <si>
    <t>1122506000</t>
  </si>
  <si>
    <t>東金子村</t>
  </si>
  <si>
    <t>1122507000</t>
  </si>
  <si>
    <t>西武町(飯能町2-2)</t>
  </si>
  <si>
    <t>1122700000</t>
  </si>
  <si>
    <t>1122701000</t>
  </si>
  <si>
    <t>朝霞町</t>
  </si>
  <si>
    <t>1122702000</t>
  </si>
  <si>
    <t>内間木村</t>
  </si>
  <si>
    <t>1122800000</t>
  </si>
  <si>
    <t>1122801000</t>
  </si>
  <si>
    <t>志木町</t>
  </si>
  <si>
    <t>1122802000</t>
  </si>
  <si>
    <t>宗岡村</t>
  </si>
  <si>
    <t>1122900000</t>
  </si>
  <si>
    <t>1123000000</t>
  </si>
  <si>
    <t>1123001000</t>
  </si>
  <si>
    <t>大和田町</t>
  </si>
  <si>
    <t>1123002000</t>
  </si>
  <si>
    <t>片山村</t>
  </si>
  <si>
    <t>1123100000</t>
  </si>
  <si>
    <t>1123101000</t>
  </si>
  <si>
    <t>桶川町</t>
  </si>
  <si>
    <t>1123102000</t>
  </si>
  <si>
    <t>加納村</t>
  </si>
  <si>
    <t>1123103000</t>
  </si>
  <si>
    <t>川田谷村</t>
  </si>
  <si>
    <t>1123104000</t>
  </si>
  <si>
    <t>上尾町2-2</t>
  </si>
  <si>
    <t>1123200000</t>
  </si>
  <si>
    <t>1123201000</t>
  </si>
  <si>
    <t>久喜町</t>
  </si>
  <si>
    <t>1123202000</t>
  </si>
  <si>
    <t>1123203000</t>
  </si>
  <si>
    <t>江面村</t>
  </si>
  <si>
    <t>1123204000</t>
  </si>
  <si>
    <t>清久村</t>
  </si>
  <si>
    <t>1123205000</t>
  </si>
  <si>
    <t>菖蒲町</t>
  </si>
  <si>
    <t>1123206000</t>
  </si>
  <si>
    <t>三箇村</t>
  </si>
  <si>
    <t>1123207000</t>
  </si>
  <si>
    <t>小林村</t>
  </si>
  <si>
    <t>232-07</t>
  </si>
  <si>
    <t>1123208000</t>
  </si>
  <si>
    <t>大山村2-2</t>
  </si>
  <si>
    <t>232-08</t>
  </si>
  <si>
    <t>1123209000</t>
  </si>
  <si>
    <t>栢間村</t>
  </si>
  <si>
    <t>232-09</t>
  </si>
  <si>
    <t>1123210000</t>
  </si>
  <si>
    <t>栗橋町</t>
  </si>
  <si>
    <t>232-10</t>
  </si>
  <si>
    <t>1123211000</t>
  </si>
  <si>
    <t>232-11</t>
  </si>
  <si>
    <t>1123212000</t>
  </si>
  <si>
    <t>232-12</t>
  </si>
  <si>
    <t>1123213000</t>
  </si>
  <si>
    <t>鷲宮町</t>
  </si>
  <si>
    <t>232-13</t>
  </si>
  <si>
    <t>1123214000</t>
  </si>
  <si>
    <t>桜田村2-1</t>
  </si>
  <si>
    <t>232-14</t>
  </si>
  <si>
    <t>1123300000</t>
  </si>
  <si>
    <t>1123400000</t>
  </si>
  <si>
    <t>1123401000</t>
  </si>
  <si>
    <t>八条村2-1</t>
  </si>
  <si>
    <t>1123402000</t>
  </si>
  <si>
    <t>八幡村</t>
  </si>
  <si>
    <t>1123403000</t>
  </si>
  <si>
    <t>潮止村</t>
  </si>
  <si>
    <t>1123500000</t>
  </si>
  <si>
    <t>1123501000</t>
  </si>
  <si>
    <t>水谷村</t>
  </si>
  <si>
    <t>1123502000</t>
  </si>
  <si>
    <t>鶴瀬村</t>
  </si>
  <si>
    <t>1123503000</t>
  </si>
  <si>
    <t>南畑村</t>
  </si>
  <si>
    <t>1123700000</t>
  </si>
  <si>
    <t>237</t>
  </si>
  <si>
    <t>237-00</t>
  </si>
  <si>
    <t>1123701000</t>
  </si>
  <si>
    <t>東和村</t>
  </si>
  <si>
    <t>237-01</t>
  </si>
  <si>
    <t>1123702000</t>
  </si>
  <si>
    <t>彦成村</t>
  </si>
  <si>
    <t>237-02</t>
  </si>
  <si>
    <t>1123703000</t>
  </si>
  <si>
    <t>早稲田村</t>
  </si>
  <si>
    <t>237-03</t>
  </si>
  <si>
    <t>1123800000</t>
  </si>
  <si>
    <t>238</t>
  </si>
  <si>
    <t>238-00</t>
  </si>
  <si>
    <t>1123801000</t>
  </si>
  <si>
    <t>蓮田町</t>
  </si>
  <si>
    <t>238-01</t>
  </si>
  <si>
    <t>1123802000</t>
  </si>
  <si>
    <t>黒浜村</t>
  </si>
  <si>
    <t>238-02</t>
  </si>
  <si>
    <t>1123803000</t>
  </si>
  <si>
    <t>平野村</t>
  </si>
  <si>
    <t>238-03</t>
  </si>
  <si>
    <t>1123804000</t>
  </si>
  <si>
    <t>河合村2-2</t>
  </si>
  <si>
    <t>238-04</t>
  </si>
  <si>
    <t>1123900000</t>
  </si>
  <si>
    <t>239</t>
  </si>
  <si>
    <t>239-00</t>
  </si>
  <si>
    <t>1123901000</t>
  </si>
  <si>
    <t>坂戸町</t>
  </si>
  <si>
    <t>239-01</t>
  </si>
  <si>
    <t>1123902000</t>
  </si>
  <si>
    <t>三芳野村</t>
  </si>
  <si>
    <t>239-02</t>
  </si>
  <si>
    <t>1123903000</t>
  </si>
  <si>
    <t>勝呂村</t>
  </si>
  <si>
    <t>239-03</t>
  </si>
  <si>
    <t>1123904000</t>
  </si>
  <si>
    <t>入西村</t>
  </si>
  <si>
    <t>239-04</t>
  </si>
  <si>
    <t>1123905000</t>
  </si>
  <si>
    <t>大家村</t>
  </si>
  <si>
    <t>239-05</t>
  </si>
  <si>
    <t>1124000000</t>
  </si>
  <si>
    <t>240</t>
  </si>
  <si>
    <t>240-00</t>
  </si>
  <si>
    <t>1124001000</t>
  </si>
  <si>
    <t>桜田村2-2</t>
  </si>
  <si>
    <t>240-01</t>
  </si>
  <si>
    <t>1124002000</t>
  </si>
  <si>
    <t>行幸村</t>
  </si>
  <si>
    <t>240-02</t>
  </si>
  <si>
    <t>1124003000</t>
  </si>
  <si>
    <t>幸手町</t>
  </si>
  <si>
    <t>240-03</t>
  </si>
  <si>
    <t>1124004000</t>
  </si>
  <si>
    <t>上高野村</t>
  </si>
  <si>
    <t>240-04</t>
  </si>
  <si>
    <t>1124005000</t>
  </si>
  <si>
    <t>権現堂川村</t>
  </si>
  <si>
    <t>240-05</t>
  </si>
  <si>
    <t>1124006000</t>
  </si>
  <si>
    <t>240-06</t>
  </si>
  <si>
    <t>1124007000</t>
  </si>
  <si>
    <t>八代村2-1</t>
  </si>
  <si>
    <t>240-07</t>
  </si>
  <si>
    <t>1124008000</t>
  </si>
  <si>
    <t>豊岡村2-2</t>
  </si>
  <si>
    <t>240-08</t>
  </si>
  <si>
    <t>1124100000</t>
  </si>
  <si>
    <t>241</t>
  </si>
  <si>
    <t>241-00</t>
  </si>
  <si>
    <t>1124200000</t>
  </si>
  <si>
    <t>242</t>
  </si>
  <si>
    <t>242-00</t>
  </si>
  <si>
    <t>1124201000</t>
  </si>
  <si>
    <t>高麗村</t>
  </si>
  <si>
    <t>242-01</t>
  </si>
  <si>
    <t>1124202000</t>
  </si>
  <si>
    <t>高麗川村</t>
  </si>
  <si>
    <t>242-02</t>
  </si>
  <si>
    <t>1124203000</t>
  </si>
  <si>
    <t>高萩村</t>
  </si>
  <si>
    <t>242-03</t>
  </si>
  <si>
    <t>1124300000</t>
  </si>
  <si>
    <t>243</t>
  </si>
  <si>
    <t>243-00</t>
  </si>
  <si>
    <t>1124301000</t>
  </si>
  <si>
    <t>吉川町</t>
  </si>
  <si>
    <t>243-01</t>
  </si>
  <si>
    <t>1124302000</t>
  </si>
  <si>
    <t>243-02</t>
  </si>
  <si>
    <t>1124303000</t>
  </si>
  <si>
    <t>三輪野江村</t>
  </si>
  <si>
    <t>243-03</t>
  </si>
  <si>
    <t>1124500000</t>
  </si>
  <si>
    <t>245</t>
  </si>
  <si>
    <t>245-00</t>
  </si>
  <si>
    <t>1124501000</t>
  </si>
  <si>
    <t>上福岡市</t>
  </si>
  <si>
    <t>245-01</t>
  </si>
  <si>
    <t>1124502000</t>
  </si>
  <si>
    <t>大井町</t>
  </si>
  <si>
    <t>245-02</t>
  </si>
  <si>
    <t>1124600000</t>
  </si>
  <si>
    <t>246</t>
  </si>
  <si>
    <t>246-00</t>
  </si>
  <si>
    <t>1124601000</t>
  </si>
  <si>
    <t>日勝村</t>
  </si>
  <si>
    <t>246-01</t>
  </si>
  <si>
    <t>1124602000</t>
  </si>
  <si>
    <t>篠津村</t>
  </si>
  <si>
    <t>246-02</t>
  </si>
  <si>
    <t>1124603000</t>
  </si>
  <si>
    <t>大山村2-1</t>
  </si>
  <si>
    <t>246-03</t>
  </si>
  <si>
    <t>1130100000</t>
  </si>
  <si>
    <t>1132400000</t>
  </si>
  <si>
    <t>324</t>
  </si>
  <si>
    <t>324-00</t>
  </si>
  <si>
    <t>1132600000</t>
  </si>
  <si>
    <t>326</t>
  </si>
  <si>
    <t>326-00</t>
  </si>
  <si>
    <t>1132601000</t>
  </si>
  <si>
    <t>326-01</t>
  </si>
  <si>
    <t>1132602000</t>
  </si>
  <si>
    <t>川角村</t>
  </si>
  <si>
    <t>326-02</t>
  </si>
  <si>
    <t>1132700000</t>
  </si>
  <si>
    <t>327</t>
  </si>
  <si>
    <t>327-00</t>
  </si>
  <si>
    <t>1132701000</t>
  </si>
  <si>
    <t>327-01</t>
  </si>
  <si>
    <t>1132702000</t>
  </si>
  <si>
    <t>梅園村</t>
  </si>
  <si>
    <t>327-02</t>
  </si>
  <si>
    <t>1134100000</t>
  </si>
  <si>
    <t>1134101000</t>
  </si>
  <si>
    <t>福田村</t>
  </si>
  <si>
    <t>1134102000</t>
  </si>
  <si>
    <t>宮前村</t>
  </si>
  <si>
    <t>1134200000</t>
  </si>
  <si>
    <t>1134201000</t>
  </si>
  <si>
    <t>菅谷村</t>
  </si>
  <si>
    <t>1134202000</t>
  </si>
  <si>
    <t>1134300000</t>
  </si>
  <si>
    <t>1134301000</t>
  </si>
  <si>
    <t>1134302000</t>
  </si>
  <si>
    <t>大河村</t>
  </si>
  <si>
    <t>1134303000</t>
  </si>
  <si>
    <t>竹沢村</t>
  </si>
  <si>
    <t>1134304000</t>
  </si>
  <si>
    <t>八和田村</t>
  </si>
  <si>
    <t>1134305000</t>
  </si>
  <si>
    <t>男衾村2-2</t>
  </si>
  <si>
    <t>343-05</t>
  </si>
  <si>
    <t>1134600000</t>
  </si>
  <si>
    <t>346</t>
  </si>
  <si>
    <t>346-00</t>
  </si>
  <si>
    <t>1134601000</t>
  </si>
  <si>
    <t>中山村</t>
  </si>
  <si>
    <t>346-01</t>
  </si>
  <si>
    <t>1134602000</t>
  </si>
  <si>
    <t>伊草村</t>
  </si>
  <si>
    <t>346-02</t>
  </si>
  <si>
    <t>1134603000</t>
  </si>
  <si>
    <t>三保谷村</t>
  </si>
  <si>
    <t>346-03</t>
  </si>
  <si>
    <t>1134604000</t>
  </si>
  <si>
    <t>出丸村</t>
  </si>
  <si>
    <t>346-04</t>
  </si>
  <si>
    <t>1134605000</t>
  </si>
  <si>
    <t>八ﾂ保村</t>
  </si>
  <si>
    <t>346-05</t>
  </si>
  <si>
    <t>1134606000</t>
  </si>
  <si>
    <t>小見野村</t>
  </si>
  <si>
    <t>346-06</t>
  </si>
  <si>
    <t>1134700000</t>
  </si>
  <si>
    <t>347</t>
  </si>
  <si>
    <t>347-00</t>
  </si>
  <si>
    <t>1134701000</t>
  </si>
  <si>
    <t>東吉見村</t>
  </si>
  <si>
    <t>347-01</t>
  </si>
  <si>
    <t>1134702000</t>
  </si>
  <si>
    <t>南吉見村</t>
  </si>
  <si>
    <t>347-02</t>
  </si>
  <si>
    <t>1134703000</t>
  </si>
  <si>
    <t>西吉見村</t>
  </si>
  <si>
    <t>347-03</t>
  </si>
  <si>
    <t>1134704000</t>
  </si>
  <si>
    <t>北吉見村</t>
  </si>
  <si>
    <t>347-04</t>
  </si>
  <si>
    <t>1134800000</t>
  </si>
  <si>
    <t>348</t>
  </si>
  <si>
    <t>348-00</t>
  </si>
  <si>
    <t>1134801000</t>
  </si>
  <si>
    <t>亀井村</t>
  </si>
  <si>
    <t>348-01</t>
  </si>
  <si>
    <t>1134802000</t>
  </si>
  <si>
    <t>今宿村</t>
  </si>
  <si>
    <t>348-02</t>
  </si>
  <si>
    <t>1134900000</t>
  </si>
  <si>
    <t>349</t>
  </si>
  <si>
    <t>349-00</t>
  </si>
  <si>
    <t>1134901000</t>
  </si>
  <si>
    <t>明覚村</t>
  </si>
  <si>
    <t>349-01</t>
  </si>
  <si>
    <t>1134902000</t>
  </si>
  <si>
    <t>平村</t>
  </si>
  <si>
    <t>349-02</t>
  </si>
  <si>
    <t>1134903000</t>
  </si>
  <si>
    <t>大椚村</t>
  </si>
  <si>
    <t>349-03</t>
  </si>
  <si>
    <t>1134904000</t>
  </si>
  <si>
    <t>349-04</t>
  </si>
  <si>
    <t>1136100000</t>
  </si>
  <si>
    <t>1136101000</t>
  </si>
  <si>
    <t>横瀬村</t>
  </si>
  <si>
    <t>1136102000</t>
  </si>
  <si>
    <t>芦ヶ久保村</t>
  </si>
  <si>
    <t>1136200000</t>
  </si>
  <si>
    <t>362</t>
  </si>
  <si>
    <t>362-00</t>
  </si>
  <si>
    <t>1136201000</t>
  </si>
  <si>
    <t>362-01</t>
  </si>
  <si>
    <t>1136202000</t>
  </si>
  <si>
    <t>国神村</t>
  </si>
  <si>
    <t>362-02</t>
  </si>
  <si>
    <t>1136203000</t>
  </si>
  <si>
    <t>金沢村</t>
  </si>
  <si>
    <t>362-03</t>
  </si>
  <si>
    <t>1136204000</t>
  </si>
  <si>
    <t>日野沢村</t>
  </si>
  <si>
    <t>362-04</t>
  </si>
  <si>
    <t>1136205000</t>
  </si>
  <si>
    <t>三沢村</t>
  </si>
  <si>
    <t>362-05</t>
  </si>
  <si>
    <t>1136300000</t>
  </si>
  <si>
    <t>363</t>
  </si>
  <si>
    <t>363-00</t>
  </si>
  <si>
    <t>1136500000</t>
  </si>
  <si>
    <t>365</t>
  </si>
  <si>
    <t>365-00</t>
  </si>
  <si>
    <t>1136501000</t>
  </si>
  <si>
    <t>365-01</t>
  </si>
  <si>
    <t>1136502000</t>
  </si>
  <si>
    <t>長若村</t>
  </si>
  <si>
    <t>365-02</t>
  </si>
  <si>
    <t>1136503000</t>
  </si>
  <si>
    <t>三田川村</t>
  </si>
  <si>
    <t>365-03</t>
  </si>
  <si>
    <t>1136504000</t>
  </si>
  <si>
    <t>倉尾村</t>
  </si>
  <si>
    <t>365-04</t>
  </si>
  <si>
    <t>1136505000</t>
  </si>
  <si>
    <t>両神村</t>
  </si>
  <si>
    <t>365-05</t>
  </si>
  <si>
    <t>1136900000</t>
  </si>
  <si>
    <t>369</t>
  </si>
  <si>
    <t>369-00</t>
  </si>
  <si>
    <t>1136901000</t>
  </si>
  <si>
    <t>大河原村</t>
  </si>
  <si>
    <t>369-01</t>
  </si>
  <si>
    <t>1136902000</t>
  </si>
  <si>
    <t>槻川村</t>
  </si>
  <si>
    <t>369-02</t>
  </si>
  <si>
    <t>1138100000</t>
  </si>
  <si>
    <t>381</t>
  </si>
  <si>
    <t>381-00</t>
  </si>
  <si>
    <t>1138101000</t>
  </si>
  <si>
    <t>東児玉村</t>
  </si>
  <si>
    <t>381-01</t>
  </si>
  <si>
    <t>1138102000</t>
  </si>
  <si>
    <t>松久村2-1</t>
  </si>
  <si>
    <t>381-02</t>
  </si>
  <si>
    <t>1138103000</t>
  </si>
  <si>
    <t>381-03</t>
  </si>
  <si>
    <t>1138300000</t>
  </si>
  <si>
    <t>1138301000</t>
  </si>
  <si>
    <t>丹荘村</t>
  </si>
  <si>
    <t>1138302000</t>
  </si>
  <si>
    <t>青柳村</t>
  </si>
  <si>
    <t>1138303000</t>
  </si>
  <si>
    <t>1138304000</t>
  </si>
  <si>
    <t>矢納村</t>
  </si>
  <si>
    <t>383-04</t>
  </si>
  <si>
    <t>1138305000</t>
  </si>
  <si>
    <t>阿久原村</t>
  </si>
  <si>
    <t>383-05</t>
  </si>
  <si>
    <t>1138500000</t>
  </si>
  <si>
    <t>385</t>
  </si>
  <si>
    <t>385-00</t>
  </si>
  <si>
    <t>1138501000</t>
  </si>
  <si>
    <t>七本木村</t>
  </si>
  <si>
    <t>385-01</t>
  </si>
  <si>
    <t>1138502000</t>
  </si>
  <si>
    <t>長幡村</t>
  </si>
  <si>
    <t>385-02</t>
  </si>
  <si>
    <t>1138503000</t>
  </si>
  <si>
    <t>385-03</t>
  </si>
  <si>
    <t>1138504000</t>
  </si>
  <si>
    <t>神保原村</t>
  </si>
  <si>
    <t>385-04</t>
  </si>
  <si>
    <t>1140800000</t>
  </si>
  <si>
    <t>408</t>
  </si>
  <si>
    <t>408-00</t>
  </si>
  <si>
    <t>1140801000</t>
  </si>
  <si>
    <t>408-01</t>
  </si>
  <si>
    <t>1140802000</t>
  </si>
  <si>
    <t>男衾村2-1</t>
  </si>
  <si>
    <t>408-02</t>
  </si>
  <si>
    <t>1140803000</t>
  </si>
  <si>
    <t>鉢形村</t>
  </si>
  <si>
    <t>408-03</t>
  </si>
  <si>
    <t>1140804000</t>
  </si>
  <si>
    <t>折原村</t>
  </si>
  <si>
    <t>408-04</t>
  </si>
  <si>
    <t>1140805000</t>
  </si>
  <si>
    <t>用土村</t>
  </si>
  <si>
    <t>408-05</t>
  </si>
  <si>
    <t>1144200000</t>
  </si>
  <si>
    <t>1144201000</t>
  </si>
  <si>
    <t>百間村</t>
  </si>
  <si>
    <t>1144202000</t>
  </si>
  <si>
    <t>須賀村</t>
  </si>
  <si>
    <t>1146400000</t>
  </si>
  <si>
    <t>1146401000</t>
  </si>
  <si>
    <t>1146402000</t>
  </si>
  <si>
    <t>1146403000</t>
  </si>
  <si>
    <t>田宮村</t>
  </si>
  <si>
    <t>1146404000</t>
  </si>
  <si>
    <t>堤郷村</t>
  </si>
  <si>
    <t>1146405000</t>
  </si>
  <si>
    <t>八代村2-2</t>
  </si>
  <si>
    <t>464-05</t>
  </si>
  <si>
    <t>1146406000</t>
  </si>
  <si>
    <t>桜井村2-1</t>
  </si>
  <si>
    <t>464-06</t>
  </si>
  <si>
    <t>1146407000</t>
  </si>
  <si>
    <t>豊岡村2-1</t>
  </si>
  <si>
    <t>464-07</t>
  </si>
  <si>
    <t>1146500000</t>
  </si>
  <si>
    <t>465</t>
  </si>
  <si>
    <t>松伏町</t>
  </si>
  <si>
    <t>465-00</t>
  </si>
  <si>
    <t>1146501000</t>
  </si>
  <si>
    <t>松伏領村</t>
  </si>
  <si>
    <t>465-01</t>
  </si>
  <si>
    <t>1146502000</t>
  </si>
  <si>
    <t>金杉村</t>
  </si>
  <si>
    <t>465-02</t>
  </si>
  <si>
    <t>1200000000</t>
  </si>
  <si>
    <t>千葉県</t>
  </si>
  <si>
    <t>千葉県</t>
    <rPh sb="0" eb="2">
      <t>チバ</t>
    </rPh>
    <rPh sb="2" eb="3">
      <t>ケン</t>
    </rPh>
    <phoneticPr fontId="7"/>
  </si>
  <si>
    <t>千葉市</t>
  </si>
  <si>
    <t>中央区(千葉市)</t>
  </si>
  <si>
    <t>1210100000</t>
  </si>
  <si>
    <t>花見川区(千葉市)</t>
  </si>
  <si>
    <t>1210101000</t>
  </si>
  <si>
    <t>千葉市4-1</t>
  </si>
  <si>
    <t>稲毛区(千葉市)</t>
  </si>
  <si>
    <t>1210102000</t>
  </si>
  <si>
    <t>生浜町2-1</t>
  </si>
  <si>
    <t>若葉区(千葉市)</t>
  </si>
  <si>
    <t>1210200000</t>
  </si>
  <si>
    <t>緑区(千葉市)</t>
  </si>
  <si>
    <t>1210201000</t>
  </si>
  <si>
    <t>千葉市4-2</t>
  </si>
  <si>
    <t>102-01</t>
  </si>
  <si>
    <t>美浜区(千葉市)</t>
  </si>
  <si>
    <t>1210202000</t>
  </si>
  <si>
    <t>犢橋村2-1</t>
  </si>
  <si>
    <t>102-02</t>
  </si>
  <si>
    <t>銚子市</t>
  </si>
  <si>
    <t>1210203000</t>
  </si>
  <si>
    <t>幕張町2-1</t>
  </si>
  <si>
    <t>102-03</t>
  </si>
  <si>
    <t>市川市</t>
  </si>
  <si>
    <t>1210204000</t>
  </si>
  <si>
    <t>千代田町3-3</t>
  </si>
  <si>
    <t>102-04</t>
  </si>
  <si>
    <t>船橋市</t>
  </si>
  <si>
    <t>1210300000</t>
  </si>
  <si>
    <t>館山市</t>
  </si>
  <si>
    <t>1210301000</t>
  </si>
  <si>
    <t>千葉市4-3</t>
  </si>
  <si>
    <t>木更津市</t>
  </si>
  <si>
    <t>1210302000</t>
  </si>
  <si>
    <t>犢橋村2-2</t>
  </si>
  <si>
    <t>松戸市</t>
  </si>
  <si>
    <t>1210400000</t>
  </si>
  <si>
    <t>野田市</t>
  </si>
  <si>
    <t>1210401000</t>
  </si>
  <si>
    <t>千葉市4-4</t>
  </si>
  <si>
    <t>茂原市</t>
  </si>
  <si>
    <t>1210402000</t>
  </si>
  <si>
    <t>白井村</t>
  </si>
  <si>
    <t>成田市</t>
  </si>
  <si>
    <t>1210403000</t>
  </si>
  <si>
    <t>更科村</t>
  </si>
  <si>
    <t>佐倉市</t>
  </si>
  <si>
    <t>1210500000</t>
  </si>
  <si>
    <t>東金市</t>
  </si>
  <si>
    <t>1210501000</t>
  </si>
  <si>
    <t>生浜町2-2</t>
  </si>
  <si>
    <t>105-01</t>
  </si>
  <si>
    <t>旭市</t>
  </si>
  <si>
    <t>1210502000</t>
  </si>
  <si>
    <t>椎名村</t>
  </si>
  <si>
    <t>105-02</t>
  </si>
  <si>
    <t>習志野市</t>
  </si>
  <si>
    <t>1210503000</t>
  </si>
  <si>
    <t>105-03</t>
  </si>
  <si>
    <t>柏市</t>
  </si>
  <si>
    <t>1210504000</t>
  </si>
  <si>
    <t>土気町</t>
  </si>
  <si>
    <t>105-04</t>
  </si>
  <si>
    <t>勝浦市</t>
  </si>
  <si>
    <t>1210505000</t>
  </si>
  <si>
    <t>市東村2-2</t>
  </si>
  <si>
    <t>105-05</t>
  </si>
  <si>
    <t>市原市</t>
  </si>
  <si>
    <t>1210600000</t>
  </si>
  <si>
    <t>流山市</t>
  </si>
  <si>
    <t>1220200000</t>
  </si>
  <si>
    <t>八千代市</t>
  </si>
  <si>
    <t>1220201000</t>
  </si>
  <si>
    <t>我孫子市</t>
  </si>
  <si>
    <t>1220202000</t>
  </si>
  <si>
    <t>豊里村</t>
  </si>
  <si>
    <t>鴨川市</t>
  </si>
  <si>
    <t>1220203000</t>
  </si>
  <si>
    <t>船木村</t>
  </si>
  <si>
    <t>鎌ｹ谷市</t>
  </si>
  <si>
    <t>1220204000</t>
  </si>
  <si>
    <t>椎柴村</t>
  </si>
  <si>
    <t>君津市</t>
  </si>
  <si>
    <t>1220205000</t>
  </si>
  <si>
    <t>三川村2-2</t>
  </si>
  <si>
    <t>富津市</t>
  </si>
  <si>
    <t>1220206000</t>
  </si>
  <si>
    <t>浦安市</t>
  </si>
  <si>
    <t>1220300000</t>
  </si>
  <si>
    <t>四街道市</t>
  </si>
  <si>
    <t>1220301000</t>
  </si>
  <si>
    <t>袖ｹ浦市</t>
  </si>
  <si>
    <t>1220302000</t>
  </si>
  <si>
    <t>南行徳町</t>
  </si>
  <si>
    <t>八街市</t>
  </si>
  <si>
    <t>1220303000</t>
  </si>
  <si>
    <t>行徳町</t>
  </si>
  <si>
    <t>印西市</t>
  </si>
  <si>
    <t>1220400000</t>
  </si>
  <si>
    <t>白井市</t>
  </si>
  <si>
    <t>1220401000</t>
  </si>
  <si>
    <t>富里市</t>
  </si>
  <si>
    <t>1220402000</t>
  </si>
  <si>
    <t>二宮町2-1</t>
  </si>
  <si>
    <t>南房総市</t>
  </si>
  <si>
    <t>1220403000</t>
  </si>
  <si>
    <t>豊富村</t>
  </si>
  <si>
    <t>匝瑳市</t>
  </si>
  <si>
    <t>1220500000</t>
  </si>
  <si>
    <t>香取市</t>
  </si>
  <si>
    <t>1220501000</t>
  </si>
  <si>
    <t>山武市</t>
  </si>
  <si>
    <t>1220502000</t>
  </si>
  <si>
    <t>西岬村</t>
  </si>
  <si>
    <t>いすみ市</t>
  </si>
  <si>
    <t>1220503000</t>
  </si>
  <si>
    <t>神戸村</t>
  </si>
  <si>
    <t>大網白里市</t>
  </si>
  <si>
    <t>1220504000</t>
  </si>
  <si>
    <t>富崎村</t>
  </si>
  <si>
    <t>酒々井町</t>
  </si>
  <si>
    <t>1220505000</t>
  </si>
  <si>
    <t>豊房村</t>
  </si>
  <si>
    <t>栄町</t>
  </si>
  <si>
    <t>1220506000</t>
  </si>
  <si>
    <t>館野村</t>
  </si>
  <si>
    <t>神崎町</t>
  </si>
  <si>
    <t>1220507000</t>
  </si>
  <si>
    <t>多古町</t>
  </si>
  <si>
    <t>1220600000</t>
  </si>
  <si>
    <t>東庄町</t>
  </si>
  <si>
    <t>1220601000</t>
  </si>
  <si>
    <t>九十九里町</t>
  </si>
  <si>
    <t>1220602000</t>
  </si>
  <si>
    <t>芝山町</t>
  </si>
  <si>
    <t>1220603000</t>
  </si>
  <si>
    <t>中郷村</t>
  </si>
  <si>
    <t>横芝光町</t>
  </si>
  <si>
    <t>1220604000</t>
  </si>
  <si>
    <t>鎌足村</t>
  </si>
  <si>
    <t>一宮町</t>
  </si>
  <si>
    <t>1220605000</t>
  </si>
  <si>
    <t>馬来田村</t>
  </si>
  <si>
    <t>睦沢町</t>
  </si>
  <si>
    <t>1220606000</t>
  </si>
  <si>
    <t>富岡村2-2</t>
  </si>
  <si>
    <t>長生村</t>
  </si>
  <si>
    <t>1220700000</t>
  </si>
  <si>
    <t>白子町</t>
  </si>
  <si>
    <t>1220701000</t>
  </si>
  <si>
    <t>長柄町</t>
  </si>
  <si>
    <t>1220702000</t>
  </si>
  <si>
    <t>小金町</t>
  </si>
  <si>
    <t>長南町</t>
  </si>
  <si>
    <t>1220703000</t>
  </si>
  <si>
    <t>風早村2-2</t>
  </si>
  <si>
    <t>大多喜町</t>
  </si>
  <si>
    <t>1220800000</t>
  </si>
  <si>
    <t>御宿町</t>
  </si>
  <si>
    <t>1220801000</t>
  </si>
  <si>
    <t>鋸南町</t>
    <phoneticPr fontId="6"/>
  </si>
  <si>
    <t>1220802000</t>
  </si>
  <si>
    <t>川間村</t>
  </si>
  <si>
    <t>1220803000</t>
  </si>
  <si>
    <t>野田町</t>
  </si>
  <si>
    <t>1220804000</t>
  </si>
  <si>
    <t>1220805000</t>
  </si>
  <si>
    <t>梅郷村</t>
  </si>
  <si>
    <t>1220806000</t>
  </si>
  <si>
    <t>七福村</t>
  </si>
  <si>
    <t>1220807000</t>
  </si>
  <si>
    <t>木間ヶ瀬村</t>
  </si>
  <si>
    <t>1220808000</t>
  </si>
  <si>
    <t>二川村</t>
  </si>
  <si>
    <t>1220809000</t>
  </si>
  <si>
    <t>関宿町</t>
  </si>
  <si>
    <t>1221000000</t>
  </si>
  <si>
    <t>1221001000</t>
  </si>
  <si>
    <t>東郷村</t>
  </si>
  <si>
    <t>1221002000</t>
  </si>
  <si>
    <t>1221003000</t>
  </si>
  <si>
    <t>二宮本郷村</t>
  </si>
  <si>
    <t>1221004000</t>
  </si>
  <si>
    <t>茂原町</t>
  </si>
  <si>
    <t>1221005000</t>
  </si>
  <si>
    <t>鶴枝村</t>
  </si>
  <si>
    <t>1221006000</t>
  </si>
  <si>
    <t>豊栄村2-2</t>
  </si>
  <si>
    <t>1221007000</t>
  </si>
  <si>
    <t>五郷村</t>
  </si>
  <si>
    <t>1221008000</t>
  </si>
  <si>
    <t>1221009000</t>
  </si>
  <si>
    <t>本納町</t>
  </si>
  <si>
    <t>1221010000</t>
  </si>
  <si>
    <t>1221100000</t>
  </si>
  <si>
    <t>1221101000</t>
  </si>
  <si>
    <t>公津村</t>
  </si>
  <si>
    <t>1221102000</t>
  </si>
  <si>
    <t>豊住村2-1</t>
  </si>
  <si>
    <t>1221103000</t>
  </si>
  <si>
    <t>久住村</t>
  </si>
  <si>
    <t>1221104000</t>
  </si>
  <si>
    <t>八生村</t>
  </si>
  <si>
    <t>1221105000</t>
  </si>
  <si>
    <t>1221106000</t>
  </si>
  <si>
    <t>成田町</t>
  </si>
  <si>
    <t>1221107000</t>
  </si>
  <si>
    <t>遠山村</t>
  </si>
  <si>
    <t>1221108000</t>
  </si>
  <si>
    <t>滑河町</t>
  </si>
  <si>
    <t>1221109000</t>
  </si>
  <si>
    <t>小御門村</t>
  </si>
  <si>
    <t>1221110000</t>
  </si>
  <si>
    <t>1221111000</t>
  </si>
  <si>
    <t>1221112000</t>
  </si>
  <si>
    <t>昭栄村</t>
  </si>
  <si>
    <t>1221200000</t>
  </si>
  <si>
    <t>1221201000</t>
  </si>
  <si>
    <t>弥富村</t>
  </si>
  <si>
    <t>1221202000</t>
  </si>
  <si>
    <t>1221203000</t>
  </si>
  <si>
    <t>千代田町3-2</t>
  </si>
  <si>
    <t>1221204000</t>
  </si>
  <si>
    <t>志津村</t>
  </si>
  <si>
    <t>1221205000</t>
  </si>
  <si>
    <t>佐倉町</t>
  </si>
  <si>
    <t>1221206000</t>
  </si>
  <si>
    <t>根郷村</t>
  </si>
  <si>
    <t>1221207000</t>
  </si>
  <si>
    <t>和田村</t>
  </si>
  <si>
    <t>1221208000</t>
  </si>
  <si>
    <t>1221300000</t>
  </si>
  <si>
    <t>1221301000</t>
  </si>
  <si>
    <t>東金町</t>
  </si>
  <si>
    <t>1221302000</t>
  </si>
  <si>
    <t>公平村2-1</t>
  </si>
  <si>
    <t>1221303000</t>
  </si>
  <si>
    <t>源村2-1</t>
  </si>
  <si>
    <t>1221304000</t>
  </si>
  <si>
    <t>丘山村</t>
  </si>
  <si>
    <t>1221305000</t>
  </si>
  <si>
    <t>大和村2-1</t>
  </si>
  <si>
    <t>1221306000</t>
  </si>
  <si>
    <t>福岡村2-1</t>
  </si>
  <si>
    <t>1221307000</t>
  </si>
  <si>
    <t>正気村</t>
  </si>
  <si>
    <t>1221308000</t>
  </si>
  <si>
    <t>豊成村</t>
  </si>
  <si>
    <t>1221500000</t>
  </si>
  <si>
    <t>1221501000</t>
  </si>
  <si>
    <t>嚶鳴村2-2</t>
  </si>
  <si>
    <t>1221502000</t>
  </si>
  <si>
    <t>旭町</t>
  </si>
  <si>
    <t>1221503000</t>
  </si>
  <si>
    <t>富浦村</t>
  </si>
  <si>
    <t>1221504000</t>
  </si>
  <si>
    <t>矢指村</t>
  </si>
  <si>
    <t>1221505000</t>
  </si>
  <si>
    <t>1221506000</t>
  </si>
  <si>
    <t>豊畑村</t>
  </si>
  <si>
    <t>1221507000</t>
  </si>
  <si>
    <t>古城村</t>
  </si>
  <si>
    <t>1221508000</t>
  </si>
  <si>
    <t>中和村</t>
  </si>
  <si>
    <t>215-08</t>
  </si>
  <si>
    <t>1221509000</t>
  </si>
  <si>
    <t>萬歳村</t>
  </si>
  <si>
    <t>215-09</t>
  </si>
  <si>
    <t>1221510000</t>
  </si>
  <si>
    <t>神代村2-2</t>
  </si>
  <si>
    <t>215-10</t>
  </si>
  <si>
    <t>1221511000</t>
  </si>
  <si>
    <t>鶴巻村</t>
  </si>
  <si>
    <t>215-11</t>
  </si>
  <si>
    <t>1221512000</t>
  </si>
  <si>
    <t>滝郷村</t>
  </si>
  <si>
    <t>215-12</t>
  </si>
  <si>
    <t>1221513000</t>
  </si>
  <si>
    <t>嚶鳴村2-1</t>
  </si>
  <si>
    <t>215-13</t>
  </si>
  <si>
    <t>1221514000</t>
  </si>
  <si>
    <t>三川村2-1</t>
  </si>
  <si>
    <t>215-14</t>
  </si>
  <si>
    <t>1221515000</t>
  </si>
  <si>
    <t>飯岡町</t>
  </si>
  <si>
    <t>215-15</t>
  </si>
  <si>
    <t>1221516000</t>
  </si>
  <si>
    <t>215-16</t>
  </si>
  <si>
    <t>1221600000</t>
  </si>
  <si>
    <t>1221601000</t>
  </si>
  <si>
    <t>幕張町2-2</t>
  </si>
  <si>
    <t>1221602000</t>
  </si>
  <si>
    <t>津田沼町</t>
  </si>
  <si>
    <t>1221603000</t>
  </si>
  <si>
    <t>二宮町2-2</t>
  </si>
  <si>
    <t>1221700000</t>
  </si>
  <si>
    <t>1221701000</t>
  </si>
  <si>
    <t>土村</t>
  </si>
  <si>
    <t>1221702000</t>
  </si>
  <si>
    <t>柏町</t>
  </si>
  <si>
    <t>1221703000</t>
  </si>
  <si>
    <t>田中村</t>
  </si>
  <si>
    <t>1221704000</t>
  </si>
  <si>
    <t>富勢村2-1</t>
  </si>
  <si>
    <t>1221705000</t>
  </si>
  <si>
    <t>風早村2-1</t>
  </si>
  <si>
    <t>1221706000</t>
  </si>
  <si>
    <t>1221800000</t>
  </si>
  <si>
    <t>1221801000</t>
  </si>
  <si>
    <t>1221802000</t>
  </si>
  <si>
    <t>興津町</t>
  </si>
  <si>
    <t>1221803000</t>
  </si>
  <si>
    <t>勝浦町</t>
  </si>
  <si>
    <t>1221804000</t>
  </si>
  <si>
    <t>総野村</t>
  </si>
  <si>
    <t>1221900000</t>
  </si>
  <si>
    <t>1221901000</t>
  </si>
  <si>
    <t>八幡町</t>
  </si>
  <si>
    <t>1221902000</t>
  </si>
  <si>
    <t>菊間村</t>
  </si>
  <si>
    <t>1221903000</t>
  </si>
  <si>
    <t>市原村</t>
  </si>
  <si>
    <t>1221904000</t>
  </si>
  <si>
    <t>五井町</t>
  </si>
  <si>
    <t>1221905000</t>
  </si>
  <si>
    <t>千種村</t>
  </si>
  <si>
    <t>1221906000</t>
  </si>
  <si>
    <t>1221907000</t>
  </si>
  <si>
    <t>海上村</t>
  </si>
  <si>
    <t>219-07</t>
  </si>
  <si>
    <t>1221908000</t>
  </si>
  <si>
    <t>姉崎町</t>
  </si>
  <si>
    <t>219-08</t>
  </si>
  <si>
    <t>1221909000</t>
  </si>
  <si>
    <t>湿津村</t>
  </si>
  <si>
    <t>219-09</t>
  </si>
  <si>
    <t>1221910000</t>
  </si>
  <si>
    <t>市東村2-1</t>
  </si>
  <si>
    <t>219-10</t>
  </si>
  <si>
    <t>1221911000</t>
  </si>
  <si>
    <t>市西村</t>
  </si>
  <si>
    <t>219-11</t>
  </si>
  <si>
    <t>1221912000</t>
  </si>
  <si>
    <t>養老村</t>
  </si>
  <si>
    <t>219-12</t>
  </si>
  <si>
    <t>1221913000</t>
  </si>
  <si>
    <t>戸田村</t>
  </si>
  <si>
    <t>219-13</t>
  </si>
  <si>
    <t>1221914000</t>
  </si>
  <si>
    <t>219-14</t>
  </si>
  <si>
    <t>1221915000</t>
  </si>
  <si>
    <t>内田村</t>
  </si>
  <si>
    <t>219-15</t>
  </si>
  <si>
    <t>1221916000</t>
  </si>
  <si>
    <t>鶴舞町</t>
  </si>
  <si>
    <t>219-16</t>
  </si>
  <si>
    <t>1221917000</t>
  </si>
  <si>
    <t>平三村</t>
  </si>
  <si>
    <t>219-17</t>
  </si>
  <si>
    <t>1221918000</t>
  </si>
  <si>
    <t>高滝村</t>
  </si>
  <si>
    <t>219-18</t>
  </si>
  <si>
    <t>1221919000</t>
  </si>
  <si>
    <t>219-19</t>
  </si>
  <si>
    <t>1221920000</t>
  </si>
  <si>
    <t>219-20</t>
  </si>
  <si>
    <t>1221921000</t>
  </si>
  <si>
    <t>219-21</t>
  </si>
  <si>
    <t>1222000000</t>
  </si>
  <si>
    <t>1222001000</t>
  </si>
  <si>
    <t>流山町</t>
  </si>
  <si>
    <t>1222002000</t>
  </si>
  <si>
    <t>八木村</t>
  </si>
  <si>
    <t>1222003000</t>
  </si>
  <si>
    <t>新川村</t>
  </si>
  <si>
    <t>1222100000</t>
  </si>
  <si>
    <t>1222101000</t>
  </si>
  <si>
    <t>1222102000</t>
  </si>
  <si>
    <t>睦村</t>
  </si>
  <si>
    <t>1222103000</t>
  </si>
  <si>
    <t>阿蘇村</t>
  </si>
  <si>
    <t>1222200000</t>
  </si>
  <si>
    <t>1222201000</t>
  </si>
  <si>
    <t>布佐町</t>
  </si>
  <si>
    <t>1222202000</t>
  </si>
  <si>
    <t>湖北村</t>
  </si>
  <si>
    <t>1222203000</t>
  </si>
  <si>
    <t>我孫子町</t>
  </si>
  <si>
    <t>1222204000</t>
  </si>
  <si>
    <t>富勢村2-2</t>
  </si>
  <si>
    <t>1222300000</t>
  </si>
  <si>
    <t>1222301000</t>
  </si>
  <si>
    <t>江見町</t>
  </si>
  <si>
    <t>1222302000</t>
  </si>
  <si>
    <t>太海村</t>
  </si>
  <si>
    <t>1222303000</t>
  </si>
  <si>
    <t>曽呂村</t>
  </si>
  <si>
    <t>1222304000</t>
  </si>
  <si>
    <t>大山村</t>
  </si>
  <si>
    <t>1222305000</t>
  </si>
  <si>
    <t>吉尾村</t>
  </si>
  <si>
    <t>1222306000</t>
  </si>
  <si>
    <t>主基村</t>
  </si>
  <si>
    <t>1222307000</t>
  </si>
  <si>
    <t>223-07</t>
  </si>
  <si>
    <t>1222308000</t>
  </si>
  <si>
    <t>鴨川町</t>
  </si>
  <si>
    <t>223-08</t>
  </si>
  <si>
    <t>1222309000</t>
  </si>
  <si>
    <t>西条村</t>
  </si>
  <si>
    <t>223-09</t>
  </si>
  <si>
    <t>1222310000</t>
  </si>
  <si>
    <t>東条村</t>
  </si>
  <si>
    <t>223-10</t>
  </si>
  <si>
    <t>1222311000</t>
  </si>
  <si>
    <t>天津町</t>
  </si>
  <si>
    <t>223-11</t>
  </si>
  <si>
    <t>1222312000</t>
  </si>
  <si>
    <t>小湊町</t>
  </si>
  <si>
    <t>223-12</t>
  </si>
  <si>
    <t>1222313000</t>
  </si>
  <si>
    <t>亀山村2-2</t>
  </si>
  <si>
    <t>223-13</t>
  </si>
  <si>
    <t>1222400000</t>
  </si>
  <si>
    <t>1222500000</t>
  </si>
  <si>
    <t>1222501000</t>
  </si>
  <si>
    <t>小櫃村</t>
  </si>
  <si>
    <t>1222502000</t>
  </si>
  <si>
    <t>久留里町</t>
  </si>
  <si>
    <t>1222503000</t>
  </si>
  <si>
    <t>松丘村</t>
  </si>
  <si>
    <t>1222504000</t>
  </si>
  <si>
    <t>亀山村2-1</t>
  </si>
  <si>
    <t>1222505000</t>
  </si>
  <si>
    <t>君津町</t>
  </si>
  <si>
    <t>1222506000</t>
  </si>
  <si>
    <t>周南村</t>
  </si>
  <si>
    <t>1222507000</t>
  </si>
  <si>
    <t>貞元村</t>
  </si>
  <si>
    <t>1222508000</t>
  </si>
  <si>
    <t>1222509000</t>
  </si>
  <si>
    <t>小糸村</t>
  </si>
  <si>
    <t>1222510000</t>
  </si>
  <si>
    <t>秋元村</t>
  </si>
  <si>
    <t>1222511000</t>
  </si>
  <si>
    <t>1222600000</t>
  </si>
  <si>
    <t>1222601000</t>
  </si>
  <si>
    <t>飯野村</t>
  </si>
  <si>
    <t>1222602000</t>
  </si>
  <si>
    <t>青堀町</t>
  </si>
  <si>
    <t>1222603000</t>
  </si>
  <si>
    <t>富津町</t>
  </si>
  <si>
    <t>1222604000</t>
  </si>
  <si>
    <t>1222605000</t>
  </si>
  <si>
    <t>佐貫町</t>
  </si>
  <si>
    <t>1222606000</t>
  </si>
  <si>
    <t>湊町</t>
  </si>
  <si>
    <t>1222607000</t>
  </si>
  <si>
    <t>天神山村</t>
  </si>
  <si>
    <t>1222608000</t>
  </si>
  <si>
    <t>竹岡村</t>
  </si>
  <si>
    <t>1222609000</t>
  </si>
  <si>
    <t>金谷村</t>
  </si>
  <si>
    <t>1222610000</t>
  </si>
  <si>
    <t>環村</t>
  </si>
  <si>
    <t>1222611000</t>
  </si>
  <si>
    <t>関豊村</t>
  </si>
  <si>
    <t>226-11</t>
  </si>
  <si>
    <t>1222700000</t>
  </si>
  <si>
    <t>1222800000</t>
  </si>
  <si>
    <t>1222801000</t>
  </si>
  <si>
    <t>千代田町3-1</t>
  </si>
  <si>
    <t>1222802000</t>
  </si>
  <si>
    <t>1222900000</t>
  </si>
  <si>
    <t>1222901000</t>
  </si>
  <si>
    <t>昭和町</t>
  </si>
  <si>
    <t>1222902000</t>
  </si>
  <si>
    <t>長浦村</t>
  </si>
  <si>
    <t>1222903000</t>
  </si>
  <si>
    <t>根形村</t>
  </si>
  <si>
    <t>1222904000</t>
  </si>
  <si>
    <t>平岡村</t>
  </si>
  <si>
    <t>1222905000</t>
  </si>
  <si>
    <t>1222906000</t>
  </si>
  <si>
    <t>富岡村2-1</t>
  </si>
  <si>
    <t>1223000000</t>
  </si>
  <si>
    <t>1223001000</t>
  </si>
  <si>
    <t>川上村</t>
  </si>
  <si>
    <t>1223002000</t>
  </si>
  <si>
    <t>八街町</t>
  </si>
  <si>
    <t>1223003000</t>
  </si>
  <si>
    <t>日向村2-2</t>
  </si>
  <si>
    <t>1223100000</t>
  </si>
  <si>
    <t>1223101000</t>
  </si>
  <si>
    <t>船穂村</t>
  </si>
  <si>
    <t>1223102000</t>
  </si>
  <si>
    <t>大森町</t>
  </si>
  <si>
    <t>1223103000</t>
  </si>
  <si>
    <t>永治村2-1</t>
  </si>
  <si>
    <t>1223104000</t>
  </si>
  <si>
    <t>木下町</t>
  </si>
  <si>
    <t>1223105000</t>
  </si>
  <si>
    <t>1223106000</t>
  </si>
  <si>
    <t>宗像村</t>
  </si>
  <si>
    <t>1223107000</t>
  </si>
  <si>
    <t>本埜村</t>
  </si>
  <si>
    <t>1223200000</t>
  </si>
  <si>
    <t>1223201000</t>
  </si>
  <si>
    <t>1223202000</t>
  </si>
  <si>
    <t>永治村2-2</t>
  </si>
  <si>
    <t>1223300000</t>
  </si>
  <si>
    <t>1223400000</t>
  </si>
  <si>
    <t>1223401000</t>
  </si>
  <si>
    <t>富浦町</t>
  </si>
  <si>
    <t>1223402000</t>
  </si>
  <si>
    <t>八束村</t>
  </si>
  <si>
    <t>1223403000</t>
  </si>
  <si>
    <t>1223404000</t>
  </si>
  <si>
    <t>平群村</t>
  </si>
  <si>
    <t>1223405000</t>
  </si>
  <si>
    <t>稲都村</t>
  </si>
  <si>
    <t>1223406000</t>
  </si>
  <si>
    <t>滝田村</t>
  </si>
  <si>
    <t>1223407000</t>
  </si>
  <si>
    <t>1223408000</t>
  </si>
  <si>
    <t>白浜町</t>
  </si>
  <si>
    <t>1223409000</t>
  </si>
  <si>
    <t>1223410000</t>
  </si>
  <si>
    <t>七浦村</t>
  </si>
  <si>
    <t>1223411000</t>
  </si>
  <si>
    <t>千倉町</t>
  </si>
  <si>
    <t>1223412000</t>
  </si>
  <si>
    <t>健田村</t>
  </si>
  <si>
    <t>234-12</t>
  </si>
  <si>
    <t>1223413000</t>
  </si>
  <si>
    <t>千歳村2-1</t>
  </si>
  <si>
    <t>234-13</t>
  </si>
  <si>
    <t>1223414000</t>
  </si>
  <si>
    <t>千歳村2-2</t>
  </si>
  <si>
    <t>234-14</t>
  </si>
  <si>
    <t>1223415000</t>
  </si>
  <si>
    <t>234-15</t>
  </si>
  <si>
    <t>1223416000</t>
  </si>
  <si>
    <t>丸村</t>
  </si>
  <si>
    <t>234-16</t>
  </si>
  <si>
    <t>1223417000</t>
  </si>
  <si>
    <t>南三原村2-2</t>
  </si>
  <si>
    <t>234-17</t>
  </si>
  <si>
    <t>1223418000</t>
  </si>
  <si>
    <t>北三原村</t>
  </si>
  <si>
    <t>234-18</t>
  </si>
  <si>
    <t>1223419000</t>
  </si>
  <si>
    <t>南三原村2-1</t>
  </si>
  <si>
    <t>234-19</t>
  </si>
  <si>
    <t>1223420000</t>
  </si>
  <si>
    <t>和田町</t>
  </si>
  <si>
    <t>234-20</t>
  </si>
  <si>
    <t>1223500000</t>
  </si>
  <si>
    <t>1223501000</t>
  </si>
  <si>
    <t>平和村</t>
  </si>
  <si>
    <t>1223502000</t>
  </si>
  <si>
    <t>椿海村</t>
  </si>
  <si>
    <t>1223503000</t>
  </si>
  <si>
    <t>八日市場町</t>
  </si>
  <si>
    <t>1223504000</t>
  </si>
  <si>
    <t>匝瑳村</t>
  </si>
  <si>
    <t>1223505000</t>
  </si>
  <si>
    <t>豊栄村</t>
  </si>
  <si>
    <t>1223506000</t>
  </si>
  <si>
    <t>1223507000</t>
  </si>
  <si>
    <t>共興村</t>
  </si>
  <si>
    <t>1223508000</t>
  </si>
  <si>
    <t>1223509000</t>
  </si>
  <si>
    <t>飯高村</t>
  </si>
  <si>
    <t>1223510000</t>
  </si>
  <si>
    <t>豊和村</t>
  </si>
  <si>
    <t>1223511000</t>
  </si>
  <si>
    <t>235-11</t>
  </si>
  <si>
    <t>1223512000</t>
  </si>
  <si>
    <t>235-12</t>
  </si>
  <si>
    <t>1223600000</t>
  </si>
  <si>
    <t>1223601000</t>
  </si>
  <si>
    <t>1223602000</t>
  </si>
  <si>
    <t>新島村</t>
  </si>
  <si>
    <t>1223603000</t>
  </si>
  <si>
    <t>佐原町</t>
  </si>
  <si>
    <t>1223604000</t>
  </si>
  <si>
    <t>東大戸村</t>
  </si>
  <si>
    <t>1223605000</t>
  </si>
  <si>
    <t>香西村</t>
  </si>
  <si>
    <t>1223606000</t>
  </si>
  <si>
    <t>香取町</t>
  </si>
  <si>
    <t>1223607000</t>
  </si>
  <si>
    <t>津宮村</t>
  </si>
  <si>
    <t>1223608000</t>
  </si>
  <si>
    <t>大倉村</t>
  </si>
  <si>
    <t>236-08</t>
  </si>
  <si>
    <t>1223609000</t>
  </si>
  <si>
    <t>豊浦村</t>
  </si>
  <si>
    <t>236-09</t>
  </si>
  <si>
    <t>1223610000</t>
  </si>
  <si>
    <t>小見川町</t>
  </si>
  <si>
    <t>236-10</t>
  </si>
  <si>
    <t>1223611000</t>
  </si>
  <si>
    <t>神里村</t>
  </si>
  <si>
    <t>236-11</t>
  </si>
  <si>
    <t>1223612000</t>
  </si>
  <si>
    <t>森山村</t>
  </si>
  <si>
    <t>236-12</t>
  </si>
  <si>
    <t>1223613000</t>
  </si>
  <si>
    <t>良文村</t>
  </si>
  <si>
    <t>236-13</t>
  </si>
  <si>
    <t>1223614000</t>
  </si>
  <si>
    <t>八都村</t>
  </si>
  <si>
    <t>236-14</t>
  </si>
  <si>
    <t>1223615000</t>
  </si>
  <si>
    <t>府馬町</t>
  </si>
  <si>
    <t>236-15</t>
  </si>
  <si>
    <t>1223616000</t>
  </si>
  <si>
    <t>山倉村</t>
  </si>
  <si>
    <t>236-16</t>
  </si>
  <si>
    <t>1223617000</t>
  </si>
  <si>
    <t>栗源町</t>
  </si>
  <si>
    <t>236-17</t>
  </si>
  <si>
    <t>1223700000</t>
  </si>
  <si>
    <t>1223701000</t>
  </si>
  <si>
    <t>公平村2-2</t>
  </si>
  <si>
    <t>1223702000</t>
  </si>
  <si>
    <t>鳴浜村2-2</t>
  </si>
  <si>
    <t>1223703000</t>
  </si>
  <si>
    <t>成東町</t>
  </si>
  <si>
    <t>1223704000</t>
  </si>
  <si>
    <t>大富村</t>
  </si>
  <si>
    <t>237-04</t>
  </si>
  <si>
    <t>1223705000</t>
  </si>
  <si>
    <t>南郷村</t>
  </si>
  <si>
    <t>237-05</t>
  </si>
  <si>
    <t>1223706000</t>
  </si>
  <si>
    <t>緑海村</t>
  </si>
  <si>
    <t>237-06</t>
  </si>
  <si>
    <t>1223707000</t>
  </si>
  <si>
    <t>源村2-2</t>
  </si>
  <si>
    <t>237-07</t>
  </si>
  <si>
    <t>1223708000</t>
  </si>
  <si>
    <t>日向村2-1</t>
  </si>
  <si>
    <t>237-08</t>
  </si>
  <si>
    <t>1223709000</t>
  </si>
  <si>
    <t>睦岡村</t>
  </si>
  <si>
    <t>237-09</t>
  </si>
  <si>
    <t>1223710000</t>
  </si>
  <si>
    <t>蓮沼村</t>
  </si>
  <si>
    <t>237-10</t>
  </si>
  <si>
    <t>1223711000</t>
  </si>
  <si>
    <t>大平村</t>
  </si>
  <si>
    <t>237-11</t>
  </si>
  <si>
    <t>1223712000</t>
  </si>
  <si>
    <t>松尾町</t>
  </si>
  <si>
    <t>237-12</t>
  </si>
  <si>
    <t>1223713000</t>
  </si>
  <si>
    <t>237-13</t>
  </si>
  <si>
    <t>1223800000</t>
  </si>
  <si>
    <t>1223801000</t>
  </si>
  <si>
    <t>千町村</t>
  </si>
  <si>
    <t>1223802000</t>
  </si>
  <si>
    <t>国吉町</t>
  </si>
  <si>
    <t>1223803000</t>
  </si>
  <si>
    <t>1223804000</t>
  </si>
  <si>
    <t>1223805000</t>
  </si>
  <si>
    <t>布施村2-2</t>
  </si>
  <si>
    <t>238-05</t>
  </si>
  <si>
    <t>1223806000</t>
  </si>
  <si>
    <t>浪花村2-1</t>
  </si>
  <si>
    <t>238-06</t>
  </si>
  <si>
    <t>1223807000</t>
  </si>
  <si>
    <t>大原町</t>
  </si>
  <si>
    <t>238-07</t>
  </si>
  <si>
    <t>1223808000</t>
  </si>
  <si>
    <t>238-08</t>
  </si>
  <si>
    <t>1223809000</t>
  </si>
  <si>
    <t>古沢村</t>
  </si>
  <si>
    <t>238-09</t>
  </si>
  <si>
    <t>1223810000</t>
  </si>
  <si>
    <t>太東村</t>
  </si>
  <si>
    <t>238-10</t>
  </si>
  <si>
    <t>1223811000</t>
  </si>
  <si>
    <t>長者町</t>
  </si>
  <si>
    <t>238-11</t>
  </si>
  <si>
    <t>1223812000</t>
  </si>
  <si>
    <t>中根村</t>
  </si>
  <si>
    <t>238-12</t>
  </si>
  <si>
    <t>1223900000</t>
  </si>
  <si>
    <t>1223901000</t>
  </si>
  <si>
    <t>大和村2-2</t>
  </si>
  <si>
    <t>1223902000</t>
  </si>
  <si>
    <t>1223903000</t>
  </si>
  <si>
    <t>大網町</t>
  </si>
  <si>
    <t>1223904000</t>
  </si>
  <si>
    <t>山辺村</t>
  </si>
  <si>
    <t>1223905000</t>
  </si>
  <si>
    <t>増穂村</t>
  </si>
  <si>
    <t>1223906000</t>
  </si>
  <si>
    <t>福岡村2-2</t>
  </si>
  <si>
    <t>239-06</t>
  </si>
  <si>
    <t>1223907000</t>
  </si>
  <si>
    <t>白里町</t>
  </si>
  <si>
    <t>239-07</t>
  </si>
  <si>
    <t>1223908000</t>
  </si>
  <si>
    <t>239-08</t>
  </si>
  <si>
    <t>1232200000</t>
  </si>
  <si>
    <t>322</t>
  </si>
  <si>
    <t>322-00</t>
  </si>
  <si>
    <t>1232900000</t>
  </si>
  <si>
    <t>329</t>
  </si>
  <si>
    <t>329-00</t>
  </si>
  <si>
    <t>1232901000</t>
  </si>
  <si>
    <t>布鎌村</t>
  </si>
  <si>
    <t>329-01</t>
  </si>
  <si>
    <t>1232902000</t>
  </si>
  <si>
    <t>安食町</t>
  </si>
  <si>
    <t>329-02</t>
  </si>
  <si>
    <t>1232903000</t>
  </si>
  <si>
    <t>生板村2-1</t>
  </si>
  <si>
    <t>329-03</t>
  </si>
  <si>
    <t>1232904000</t>
  </si>
  <si>
    <t>豊住村2-2</t>
  </si>
  <si>
    <t>329-04</t>
  </si>
  <si>
    <t>1234200000</t>
  </si>
  <si>
    <t>1234201000</t>
  </si>
  <si>
    <t>1234202000</t>
  </si>
  <si>
    <t>米沢村</t>
  </si>
  <si>
    <t>1234203000</t>
  </si>
  <si>
    <t>十余島村2-1</t>
  </si>
  <si>
    <t>1234700000</t>
  </si>
  <si>
    <t>1234701000</t>
  </si>
  <si>
    <t>常磐村</t>
  </si>
  <si>
    <t>1234702000</t>
  </si>
  <si>
    <t>久賀村</t>
  </si>
  <si>
    <t>1234703000</t>
  </si>
  <si>
    <t>1234704000</t>
  </si>
  <si>
    <t>1234705000</t>
  </si>
  <si>
    <t>347-05</t>
  </si>
  <si>
    <t>1234900000</t>
  </si>
  <si>
    <t>1234901000</t>
  </si>
  <si>
    <t>神代村2-1</t>
  </si>
  <si>
    <t>1234902000</t>
  </si>
  <si>
    <t>笹川町</t>
  </si>
  <si>
    <t>1234903000</t>
  </si>
  <si>
    <t>1234904000</t>
  </si>
  <si>
    <t>東城村</t>
  </si>
  <si>
    <t>1240300000</t>
  </si>
  <si>
    <t>403</t>
  </si>
  <si>
    <t>403-00</t>
  </si>
  <si>
    <t>1240301000</t>
  </si>
  <si>
    <t>豊海町</t>
  </si>
  <si>
    <t>403-01</t>
  </si>
  <si>
    <t>1240302000</t>
  </si>
  <si>
    <t>片貝町</t>
  </si>
  <si>
    <t>403-02</t>
  </si>
  <si>
    <t>1240303000</t>
  </si>
  <si>
    <t>鳴浜村2-1</t>
  </si>
  <si>
    <t>403-03</t>
  </si>
  <si>
    <t>1240900000</t>
  </si>
  <si>
    <t>409</t>
  </si>
  <si>
    <t>409-00</t>
  </si>
  <si>
    <t>1240901000</t>
  </si>
  <si>
    <t>409-01</t>
  </si>
  <si>
    <t>1240902000</t>
  </si>
  <si>
    <t>千代田村</t>
  </si>
  <si>
    <t>409-02</t>
  </si>
  <si>
    <t>1241000000</t>
  </si>
  <si>
    <t>410</t>
  </si>
  <si>
    <t>410-00</t>
  </si>
  <si>
    <t>1241001000</t>
  </si>
  <si>
    <t>南条村</t>
  </si>
  <si>
    <t>410-01</t>
  </si>
  <si>
    <t>1241002000</t>
  </si>
  <si>
    <t>東陽村</t>
  </si>
  <si>
    <t>410-02</t>
  </si>
  <si>
    <t>1241003000</t>
  </si>
  <si>
    <t>白浜村</t>
  </si>
  <si>
    <t>410-03</t>
  </si>
  <si>
    <t>1241004000</t>
  </si>
  <si>
    <t>日吉村</t>
  </si>
  <si>
    <t>410-04</t>
  </si>
  <si>
    <t>1241005000</t>
  </si>
  <si>
    <t>上堺村</t>
  </si>
  <si>
    <t>410-05</t>
  </si>
  <si>
    <t>1241006000</t>
  </si>
  <si>
    <t>横芝町</t>
  </si>
  <si>
    <t>410-06</t>
  </si>
  <si>
    <t>1241007000</t>
  </si>
  <si>
    <t>大総村</t>
  </si>
  <si>
    <t>410-07</t>
  </si>
  <si>
    <t>1242100000</t>
  </si>
  <si>
    <t>1242101000</t>
  </si>
  <si>
    <t>東浪見村</t>
  </si>
  <si>
    <t>1242102000</t>
  </si>
  <si>
    <t>1242103000</t>
  </si>
  <si>
    <t>一松村2-2</t>
  </si>
  <si>
    <t>1242104000</t>
  </si>
  <si>
    <t>八積村2-2</t>
  </si>
  <si>
    <t>1242200000</t>
  </si>
  <si>
    <t>422</t>
  </si>
  <si>
    <t>422-00</t>
  </si>
  <si>
    <t>1242201000</t>
  </si>
  <si>
    <t>瑞沢村</t>
  </si>
  <si>
    <t>422-01</t>
  </si>
  <si>
    <t>1242202000</t>
  </si>
  <si>
    <t>土睦村</t>
  </si>
  <si>
    <t>422-02</t>
  </si>
  <si>
    <t>1242203000</t>
  </si>
  <si>
    <t>東村2-2</t>
  </si>
  <si>
    <t>422-03</t>
  </si>
  <si>
    <t>1242300000</t>
  </si>
  <si>
    <t>423</t>
  </si>
  <si>
    <t>423-00</t>
  </si>
  <si>
    <t>1242301000</t>
  </si>
  <si>
    <t>一松村2-1</t>
  </si>
  <si>
    <t>423-01</t>
  </si>
  <si>
    <t>1242302000</t>
  </si>
  <si>
    <t>八積村2-1</t>
  </si>
  <si>
    <t>423-02</t>
  </si>
  <si>
    <t>1242303000</t>
  </si>
  <si>
    <t>高根村</t>
  </si>
  <si>
    <t>423-03</t>
  </si>
  <si>
    <t>1242400000</t>
  </si>
  <si>
    <t>1242401000</t>
  </si>
  <si>
    <t>関村</t>
  </si>
  <si>
    <t>424-01</t>
  </si>
  <si>
    <t>1242402000</t>
  </si>
  <si>
    <t>白潟町</t>
  </si>
  <si>
    <t>424-02</t>
  </si>
  <si>
    <t>1242403000</t>
  </si>
  <si>
    <t>南白亀村</t>
  </si>
  <si>
    <t>424-03</t>
  </si>
  <si>
    <t>1242600000</t>
  </si>
  <si>
    <t>1242601000</t>
  </si>
  <si>
    <t>426-01</t>
  </si>
  <si>
    <t>1242602000</t>
  </si>
  <si>
    <t>426-02</t>
  </si>
  <si>
    <t>1242603000</t>
  </si>
  <si>
    <t>水上村2-1</t>
  </si>
  <si>
    <t>426-03</t>
  </si>
  <si>
    <t>1242700000</t>
  </si>
  <si>
    <t>427</t>
  </si>
  <si>
    <t>427-00</t>
  </si>
  <si>
    <t>1242701000</t>
  </si>
  <si>
    <t>水上村2-2</t>
  </si>
  <si>
    <t>427-01</t>
  </si>
  <si>
    <t>1242702000</t>
  </si>
  <si>
    <t>西村</t>
  </si>
  <si>
    <t>427-02</t>
  </si>
  <si>
    <t>1242703000</t>
  </si>
  <si>
    <t>東村2-1</t>
  </si>
  <si>
    <t>427-03</t>
  </si>
  <si>
    <t>1242704000</t>
  </si>
  <si>
    <t>豊栄村2-1</t>
  </si>
  <si>
    <t>427-04</t>
  </si>
  <si>
    <t>1242705000</t>
  </si>
  <si>
    <t>庁南町</t>
  </si>
  <si>
    <t>427-05</t>
  </si>
  <si>
    <t>1244100000</t>
  </si>
  <si>
    <t>441</t>
  </si>
  <si>
    <t>441-00</t>
  </si>
  <si>
    <t>1244101000</t>
  </si>
  <si>
    <t>総元村</t>
  </si>
  <si>
    <t>441-01</t>
  </si>
  <si>
    <t>1244102000</t>
  </si>
  <si>
    <t>老川村</t>
  </si>
  <si>
    <t>441-02</t>
  </si>
  <si>
    <t>1244103000</t>
  </si>
  <si>
    <t>西畑村</t>
  </si>
  <si>
    <t>441-03</t>
  </si>
  <si>
    <t>1244104000</t>
  </si>
  <si>
    <t>441-04</t>
  </si>
  <si>
    <t>1244105000</t>
  </si>
  <si>
    <t>上瀑村</t>
  </si>
  <si>
    <t>441-05</t>
  </si>
  <si>
    <t>1244300000</t>
  </si>
  <si>
    <t>1244301000</t>
  </si>
  <si>
    <t>布施村2-1</t>
  </si>
  <si>
    <t>1244302000</t>
  </si>
  <si>
    <t>1244303000</t>
  </si>
  <si>
    <t>浪花村2-2</t>
  </si>
  <si>
    <t>1246300000</t>
  </si>
  <si>
    <t>463</t>
  </si>
  <si>
    <t>鋸南町</t>
  </si>
  <si>
    <t>463-00</t>
  </si>
  <si>
    <t>1246301000</t>
  </si>
  <si>
    <t>勝山町</t>
  </si>
  <si>
    <t>463-01</t>
  </si>
  <si>
    <t>1246302000</t>
  </si>
  <si>
    <t>保田町</t>
  </si>
  <si>
    <t>463-02</t>
  </si>
  <si>
    <t>1246303000</t>
  </si>
  <si>
    <t>佐久間村</t>
  </si>
  <si>
    <t>463-03</t>
  </si>
  <si>
    <t>1300000000</t>
  </si>
  <si>
    <t>東京都</t>
  </si>
  <si>
    <t>東京都</t>
    <rPh sb="0" eb="3">
      <t>トウキョウト</t>
    </rPh>
    <phoneticPr fontId="5"/>
  </si>
  <si>
    <t>千代田区</t>
  </si>
  <si>
    <t>1310100000</t>
  </si>
  <si>
    <t>中央区</t>
  </si>
  <si>
    <t>1310200000</t>
  </si>
  <si>
    <t>港区</t>
  </si>
  <si>
    <t>1310300000</t>
  </si>
  <si>
    <t>新宿区</t>
  </si>
  <si>
    <t>1310400000</t>
  </si>
  <si>
    <t>文京区</t>
  </si>
  <si>
    <t>1310500000</t>
  </si>
  <si>
    <t>台東区</t>
  </si>
  <si>
    <t>1310600000</t>
  </si>
  <si>
    <t>墨田区</t>
  </si>
  <si>
    <t>1310700000</t>
  </si>
  <si>
    <t>江東区</t>
  </si>
  <si>
    <t>1310800000</t>
  </si>
  <si>
    <t>品川区</t>
  </si>
  <si>
    <t>1310900000</t>
  </si>
  <si>
    <t>目黒区</t>
  </si>
  <si>
    <t>1311000000</t>
  </si>
  <si>
    <t>大田区</t>
  </si>
  <si>
    <t>1311100000</t>
  </si>
  <si>
    <t>111</t>
  </si>
  <si>
    <t>111-00</t>
  </si>
  <si>
    <t>世田谷区</t>
  </si>
  <si>
    <t>1311200000</t>
  </si>
  <si>
    <t>112</t>
  </si>
  <si>
    <t>112-00</t>
  </si>
  <si>
    <t>渋谷区</t>
  </si>
  <si>
    <t>1311300000</t>
  </si>
  <si>
    <t>113</t>
  </si>
  <si>
    <t>113-00</t>
  </si>
  <si>
    <t>中野区</t>
  </si>
  <si>
    <t>1311400000</t>
  </si>
  <si>
    <t>114</t>
  </si>
  <si>
    <t>114-00</t>
  </si>
  <si>
    <t>杉並区</t>
  </si>
  <si>
    <t>1311500000</t>
  </si>
  <si>
    <t>115</t>
  </si>
  <si>
    <t>115-00</t>
  </si>
  <si>
    <t>豊島区</t>
  </si>
  <si>
    <t>1311600000</t>
  </si>
  <si>
    <t>116</t>
  </si>
  <si>
    <t>116-00</t>
  </si>
  <si>
    <t>北区</t>
  </si>
  <si>
    <t>1311700000</t>
  </si>
  <si>
    <t>117</t>
  </si>
  <si>
    <t>117-00</t>
  </si>
  <si>
    <t>荒川区</t>
  </si>
  <si>
    <t>1311800000</t>
  </si>
  <si>
    <t>118</t>
  </si>
  <si>
    <t>118-00</t>
  </si>
  <si>
    <t>板橋区</t>
  </si>
  <si>
    <t>1311900000</t>
  </si>
  <si>
    <t>119</t>
  </si>
  <si>
    <t>119-00</t>
  </si>
  <si>
    <t>練馬区</t>
  </si>
  <si>
    <t>1312000000</t>
  </si>
  <si>
    <t>120</t>
  </si>
  <si>
    <t>120-00</t>
  </si>
  <si>
    <t>足立区</t>
  </si>
  <si>
    <t>1312100000</t>
  </si>
  <si>
    <t>121</t>
  </si>
  <si>
    <t>121-00</t>
  </si>
  <si>
    <t>葛飾区</t>
  </si>
  <si>
    <t>1312200000</t>
  </si>
  <si>
    <t>122</t>
  </si>
  <si>
    <t>122-00</t>
  </si>
  <si>
    <t>江戸川区</t>
  </si>
  <si>
    <t>1312300000</t>
  </si>
  <si>
    <t>123</t>
  </si>
  <si>
    <t>123-00</t>
  </si>
  <si>
    <t>八王子市</t>
  </si>
  <si>
    <t>1320100000</t>
  </si>
  <si>
    <t>立川市</t>
  </si>
  <si>
    <t>1320101000</t>
  </si>
  <si>
    <t>武蔵野市</t>
  </si>
  <si>
    <t>1320102000</t>
  </si>
  <si>
    <t>横山村</t>
  </si>
  <si>
    <t>三鷹市</t>
  </si>
  <si>
    <t>1320103000</t>
  </si>
  <si>
    <t>浅川町</t>
  </si>
  <si>
    <t>青梅市</t>
  </si>
  <si>
    <t>1320104000</t>
  </si>
  <si>
    <t>元八王子村</t>
  </si>
  <si>
    <t>府中市</t>
  </si>
  <si>
    <t>1320105000</t>
  </si>
  <si>
    <t>恩方村</t>
  </si>
  <si>
    <t>昭島市</t>
  </si>
  <si>
    <t>1320106000</t>
  </si>
  <si>
    <t>川口村</t>
  </si>
  <si>
    <t>調布市</t>
  </si>
  <si>
    <t>1320107000</t>
  </si>
  <si>
    <t>加住村2-1</t>
  </si>
  <si>
    <t>町田市</t>
  </si>
  <si>
    <t>1320108000</t>
  </si>
  <si>
    <t>由井村</t>
  </si>
  <si>
    <t>小金井市</t>
  </si>
  <si>
    <t>1320109000</t>
  </si>
  <si>
    <t>由木村</t>
  </si>
  <si>
    <t>小平市</t>
  </si>
  <si>
    <t>1320200000</t>
  </si>
  <si>
    <t>日野市</t>
  </si>
  <si>
    <t>1320201000</t>
  </si>
  <si>
    <t>東村山市</t>
  </si>
  <si>
    <t>1320202000</t>
  </si>
  <si>
    <t>砂川町</t>
  </si>
  <si>
    <t>国分寺市</t>
  </si>
  <si>
    <t>1320300000</t>
  </si>
  <si>
    <t>国立市</t>
  </si>
  <si>
    <t>1320400000</t>
  </si>
  <si>
    <t>福生市</t>
  </si>
  <si>
    <t>1320500000</t>
  </si>
  <si>
    <t>狛江市</t>
  </si>
  <si>
    <t>1320501000</t>
  </si>
  <si>
    <t>霞村</t>
  </si>
  <si>
    <t>東大和市</t>
  </si>
  <si>
    <t>1320502000</t>
  </si>
  <si>
    <t>小曽木村</t>
  </si>
  <si>
    <t>清瀬市</t>
  </si>
  <si>
    <t>1320503000</t>
  </si>
  <si>
    <t>成木村</t>
  </si>
  <si>
    <t>東久留米市</t>
  </si>
  <si>
    <t>1320504000</t>
  </si>
  <si>
    <t>青梅町</t>
  </si>
  <si>
    <t>武蔵村山市</t>
  </si>
  <si>
    <t>1320505000</t>
  </si>
  <si>
    <t>調布村</t>
  </si>
  <si>
    <t>多摩市</t>
  </si>
  <si>
    <t>1320506000</t>
  </si>
  <si>
    <t>吉野村</t>
  </si>
  <si>
    <t>稲城市</t>
  </si>
  <si>
    <t>1320507000</t>
  </si>
  <si>
    <t>三田村</t>
  </si>
  <si>
    <t>羽村市</t>
  </si>
  <si>
    <t>1320600000</t>
  </si>
  <si>
    <t>あきる野市</t>
  </si>
  <si>
    <t>1320601000</t>
  </si>
  <si>
    <t>西府村</t>
  </si>
  <si>
    <t>西東京市</t>
  </si>
  <si>
    <t>1320602000</t>
  </si>
  <si>
    <t>府中町</t>
  </si>
  <si>
    <t>瑞穂町</t>
  </si>
  <si>
    <t>1320603000</t>
  </si>
  <si>
    <t>多磨村</t>
  </si>
  <si>
    <t>日の出町</t>
  </si>
  <si>
    <t>1320700000</t>
  </si>
  <si>
    <t>檜原村</t>
  </si>
  <si>
    <t>1320701000</t>
  </si>
  <si>
    <t>奥多摩町</t>
  </si>
  <si>
    <t>1320702000</t>
  </si>
  <si>
    <t>拝島村</t>
  </si>
  <si>
    <t>大島町</t>
  </si>
  <si>
    <t>1320800000</t>
  </si>
  <si>
    <t>1320801000</t>
  </si>
  <si>
    <t>調布町</t>
  </si>
  <si>
    <t>1320802000</t>
  </si>
  <si>
    <t>神代村</t>
  </si>
  <si>
    <t>神津島村</t>
  </si>
  <si>
    <t>1320900000</t>
  </si>
  <si>
    <t>三宅村</t>
  </si>
  <si>
    <t>1320901000</t>
  </si>
  <si>
    <t>鶴川村2-1</t>
  </si>
  <si>
    <t>御蔵島村</t>
  </si>
  <si>
    <t>1320902000</t>
  </si>
  <si>
    <t>南村</t>
  </si>
  <si>
    <t>八丈町</t>
  </si>
  <si>
    <t>1320903000</t>
  </si>
  <si>
    <t>町田町</t>
  </si>
  <si>
    <t>青ヶ島村</t>
  </si>
  <si>
    <t>1320904000</t>
  </si>
  <si>
    <t>忠生村</t>
  </si>
  <si>
    <t>小笠原村</t>
    <phoneticPr fontId="6"/>
  </si>
  <si>
    <t>1320905000</t>
  </si>
  <si>
    <t>堺村</t>
  </si>
  <si>
    <t>1321000000</t>
  </si>
  <si>
    <t>1321100000</t>
  </si>
  <si>
    <t>1321200000</t>
  </si>
  <si>
    <t>1321201000</t>
  </si>
  <si>
    <t>日野町</t>
  </si>
  <si>
    <t>1321202000</t>
  </si>
  <si>
    <t>七生村</t>
  </si>
  <si>
    <t>1321300000</t>
  </si>
  <si>
    <t>1321400000</t>
  </si>
  <si>
    <t>1321500000</t>
  </si>
  <si>
    <t>1321800000</t>
  </si>
  <si>
    <t>1321900000</t>
  </si>
  <si>
    <t>1322000000</t>
  </si>
  <si>
    <t>1322100000</t>
  </si>
  <si>
    <t>1322200000</t>
  </si>
  <si>
    <t>1322300000</t>
  </si>
  <si>
    <t>1322400000</t>
  </si>
  <si>
    <t>1322401000</t>
  </si>
  <si>
    <t>多摩村</t>
  </si>
  <si>
    <t>1322402000</t>
  </si>
  <si>
    <t>鶴川村2-2</t>
  </si>
  <si>
    <t>1322500000</t>
  </si>
  <si>
    <t>1322700000</t>
  </si>
  <si>
    <t>1322800000</t>
  </si>
  <si>
    <t>1322801000</t>
  </si>
  <si>
    <t>多西村</t>
  </si>
  <si>
    <t>1322802000</t>
  </si>
  <si>
    <t>東秋留村</t>
  </si>
  <si>
    <t>1322803000</t>
  </si>
  <si>
    <t>西秋留村</t>
  </si>
  <si>
    <t>1322804000</t>
  </si>
  <si>
    <t>加住村2-2</t>
  </si>
  <si>
    <t>1322805000</t>
  </si>
  <si>
    <t>増戸村</t>
  </si>
  <si>
    <t>1322806000</t>
  </si>
  <si>
    <t>戸倉村</t>
  </si>
  <si>
    <t>1322807000</t>
  </si>
  <si>
    <t>小宮村</t>
  </si>
  <si>
    <t>1322808000</t>
  </si>
  <si>
    <t>五日市町</t>
  </si>
  <si>
    <t>1322900000</t>
  </si>
  <si>
    <t>1322901000</t>
  </si>
  <si>
    <t>田無市</t>
  </si>
  <si>
    <t>1322902000</t>
  </si>
  <si>
    <t>保谷市</t>
  </si>
  <si>
    <t>1330300000</t>
  </si>
  <si>
    <t>303</t>
  </si>
  <si>
    <t>303-00</t>
  </si>
  <si>
    <t>1330301000</t>
  </si>
  <si>
    <t>303-01</t>
  </si>
  <si>
    <t>1330302000</t>
  </si>
  <si>
    <t>元狭山村2-1</t>
  </si>
  <si>
    <t>303-02</t>
  </si>
  <si>
    <t>1330500000</t>
  </si>
  <si>
    <t>305</t>
  </si>
  <si>
    <t>305-00</t>
  </si>
  <si>
    <t>1330501000</t>
  </si>
  <si>
    <t>305-01</t>
  </si>
  <si>
    <t>1330502000</t>
  </si>
  <si>
    <t>大久野村</t>
  </si>
  <si>
    <t>305-02</t>
  </si>
  <si>
    <t>1330700000</t>
  </si>
  <si>
    <t>307</t>
  </si>
  <si>
    <t>307-00</t>
  </si>
  <si>
    <t>1330800000</t>
  </si>
  <si>
    <t>308</t>
  </si>
  <si>
    <t>308-00</t>
  </si>
  <si>
    <t>1330801000</t>
  </si>
  <si>
    <t>308-01</t>
  </si>
  <si>
    <t>1330802000</t>
  </si>
  <si>
    <t>氷川町</t>
  </si>
  <si>
    <t>308-02</t>
  </si>
  <si>
    <t>1330803000</t>
  </si>
  <si>
    <t>小河内村</t>
  </si>
  <si>
    <t>308-03</t>
  </si>
  <si>
    <t>1336100000</t>
  </si>
  <si>
    <t>1336101000</t>
  </si>
  <si>
    <t>元村</t>
  </si>
  <si>
    <t>1336102000</t>
  </si>
  <si>
    <t>1336103000</t>
  </si>
  <si>
    <t>泉津村</t>
  </si>
  <si>
    <t>1336104000</t>
  </si>
  <si>
    <t>野増村</t>
  </si>
  <si>
    <t>361-04</t>
  </si>
  <si>
    <t>1336105000</t>
  </si>
  <si>
    <t>差木地村</t>
  </si>
  <si>
    <t>361-05</t>
  </si>
  <si>
    <t>1336106000</t>
  </si>
  <si>
    <t>波浮港村</t>
  </si>
  <si>
    <t>361-06</t>
  </si>
  <si>
    <t>1336200000</t>
  </si>
  <si>
    <t>1336300000</t>
  </si>
  <si>
    <t>1336301000</t>
  </si>
  <si>
    <t>若郷村</t>
  </si>
  <si>
    <t>363-01</t>
  </si>
  <si>
    <t>1336302000</t>
  </si>
  <si>
    <t>本村</t>
  </si>
  <si>
    <t>363-02</t>
  </si>
  <si>
    <t>1336400000</t>
  </si>
  <si>
    <t>1338100000</t>
  </si>
  <si>
    <t>1338101000</t>
  </si>
  <si>
    <t>1338102000</t>
  </si>
  <si>
    <t>阿古村</t>
  </si>
  <si>
    <t>1338103000</t>
  </si>
  <si>
    <t>坪田村</t>
  </si>
  <si>
    <t>1338200000</t>
  </si>
  <si>
    <t>1340100000</t>
  </si>
  <si>
    <t>401</t>
  </si>
  <si>
    <t>401-00</t>
  </si>
  <si>
    <t>1340101000</t>
  </si>
  <si>
    <t>大賀郷村</t>
  </si>
  <si>
    <t>401-01</t>
  </si>
  <si>
    <t>1340102000</t>
  </si>
  <si>
    <t>三根村</t>
  </si>
  <si>
    <t>401-02</t>
  </si>
  <si>
    <t>1340103000</t>
  </si>
  <si>
    <t>樫立村</t>
  </si>
  <si>
    <t>401-03</t>
  </si>
  <si>
    <t>1340104000</t>
  </si>
  <si>
    <t>中之郷村</t>
  </si>
  <si>
    <t>401-04</t>
  </si>
  <si>
    <t>1340105000</t>
  </si>
  <si>
    <t>末吉村</t>
  </si>
  <si>
    <t>401-05</t>
  </si>
  <si>
    <t>1340200000</t>
  </si>
  <si>
    <t>402</t>
  </si>
  <si>
    <t>402-00</t>
  </si>
  <si>
    <t>1342100000</t>
  </si>
  <si>
    <t>小笠原村</t>
  </si>
  <si>
    <t>神奈川県</t>
  </si>
  <si>
    <t>神奈川県</t>
    <rPh sb="0" eb="4">
      <t>カナガワケン</t>
    </rPh>
    <phoneticPr fontId="5"/>
  </si>
  <si>
    <t>横浜市</t>
  </si>
  <si>
    <t>100</t>
  </si>
  <si>
    <t>鶴見区(横浜市)</t>
  </si>
  <si>
    <t>神奈川区(横浜市)</t>
  </si>
  <si>
    <t>西区(横浜市)</t>
  </si>
  <si>
    <t>中区(横浜市)</t>
  </si>
  <si>
    <t>南区(横浜市)</t>
  </si>
  <si>
    <t>保土ｹ谷区(横浜市)</t>
  </si>
  <si>
    <t>磯子区(横浜市)</t>
  </si>
  <si>
    <t>保土ｹ谷区2-1</t>
  </si>
  <si>
    <t>金沢区(横浜市)</t>
  </si>
  <si>
    <t>二俣川村2-1</t>
  </si>
  <si>
    <t>港北区(横浜市)</t>
  </si>
  <si>
    <t>新治村2-1</t>
  </si>
  <si>
    <t>106-03</t>
  </si>
  <si>
    <t>戸塚区(横浜市)</t>
  </si>
  <si>
    <t>港南区(横浜市)</t>
  </si>
  <si>
    <t>旭区(横浜市)</t>
  </si>
  <si>
    <t>緑区(横浜市)</t>
  </si>
  <si>
    <t>港北</t>
  </si>
  <si>
    <t>瀬谷区(横浜市)</t>
  </si>
  <si>
    <t>新田村2-1</t>
  </si>
  <si>
    <t>栄区(横浜市)</t>
  </si>
  <si>
    <t>泉区(横浜市)</t>
  </si>
  <si>
    <t>戸塚町</t>
  </si>
  <si>
    <t>青葉区(横浜市)</t>
  </si>
  <si>
    <t>豊田村2-1</t>
  </si>
  <si>
    <t>都筑区(横浜市)</t>
  </si>
  <si>
    <t>川崎市</t>
  </si>
  <si>
    <t>大正村2-1</t>
  </si>
  <si>
    <t>川崎区(川崎市)</t>
  </si>
  <si>
    <t>中川村3-1</t>
  </si>
  <si>
    <t>幸区(川崎市)</t>
  </si>
  <si>
    <t>中原区(川崎市)</t>
  </si>
  <si>
    <t>高津区(川崎市)</t>
  </si>
  <si>
    <t>保土ｹ谷区2-2</t>
  </si>
  <si>
    <t>112-01</t>
  </si>
  <si>
    <t>多摩区(川崎市)</t>
  </si>
  <si>
    <t>二俣川村2-2</t>
  </si>
  <si>
    <t>112-02</t>
  </si>
  <si>
    <t>宮前区(川崎市)</t>
  </si>
  <si>
    <t>都岡村</t>
  </si>
  <si>
    <t>112-03</t>
  </si>
  <si>
    <t>麻生区(川崎市)</t>
  </si>
  <si>
    <t>相模原市</t>
  </si>
  <si>
    <t>中里村2-1</t>
  </si>
  <si>
    <t>113-01</t>
  </si>
  <si>
    <t>緑区(相模原市)</t>
  </si>
  <si>
    <t>田奈村2-1</t>
  </si>
  <si>
    <t>113-02</t>
  </si>
  <si>
    <t>中央区(相模原市)</t>
  </si>
  <si>
    <t>新治村2-2</t>
  </si>
  <si>
    <t>113-03</t>
  </si>
  <si>
    <t>南区(相模原市)</t>
  </si>
  <si>
    <t>横須賀市</t>
  </si>
  <si>
    <t>中川村3-2</t>
  </si>
  <si>
    <t>114-01</t>
  </si>
  <si>
    <t>平塚市</t>
  </si>
  <si>
    <t>瀬谷村</t>
  </si>
  <si>
    <t>114-02</t>
  </si>
  <si>
    <t>鎌倉市</t>
  </si>
  <si>
    <t>藤沢市</t>
  </si>
  <si>
    <t>115-01</t>
  </si>
  <si>
    <t>小田原市</t>
  </si>
  <si>
    <t>豊田村2-2</t>
  </si>
  <si>
    <t>115-02</t>
  </si>
  <si>
    <t>茅ヶ崎市</t>
  </si>
  <si>
    <t>逗子市</t>
  </si>
  <si>
    <t>中和田村</t>
  </si>
  <si>
    <t>116-01</t>
  </si>
  <si>
    <t>三浦市</t>
  </si>
  <si>
    <t>中川村3-3</t>
  </si>
  <si>
    <t>116-02</t>
  </si>
  <si>
    <t>秦野市</t>
  </si>
  <si>
    <t>大正村2-2</t>
  </si>
  <si>
    <t>116-03</t>
  </si>
  <si>
    <t>厚木市</t>
  </si>
  <si>
    <t>大和市</t>
  </si>
  <si>
    <t>山内村2-1</t>
  </si>
  <si>
    <t>117-01</t>
  </si>
  <si>
    <t>伊勢原市</t>
  </si>
  <si>
    <t>中里村2-2</t>
  </si>
  <si>
    <t>117-02</t>
  </si>
  <si>
    <t>海老名市</t>
  </si>
  <si>
    <t>田奈村2-2</t>
  </si>
  <si>
    <t>117-03</t>
  </si>
  <si>
    <t>座間市</t>
  </si>
  <si>
    <t>都筑中川村2-1</t>
  </si>
  <si>
    <t>117-04</t>
  </si>
  <si>
    <t>南足柄市</t>
  </si>
  <si>
    <t>川和町2-1</t>
  </si>
  <si>
    <t>117-05</t>
  </si>
  <si>
    <t>綾瀬市</t>
  </si>
  <si>
    <t>葉山町</t>
  </si>
  <si>
    <t>新田村2-2</t>
  </si>
  <si>
    <t>118-01</t>
  </si>
  <si>
    <t>寒川町</t>
  </si>
  <si>
    <t>都筑中川村2-2</t>
  </si>
  <si>
    <t>118-02</t>
  </si>
  <si>
    <t>大磯町</t>
  </si>
  <si>
    <t>川和町2-2</t>
  </si>
  <si>
    <t>118-03</t>
  </si>
  <si>
    <t>二宮町</t>
  </si>
  <si>
    <t>山内村2-2</t>
  </si>
  <si>
    <t>118-04</t>
  </si>
  <si>
    <t>中井町</t>
  </si>
  <si>
    <t>130</t>
  </si>
  <si>
    <t>130-00</t>
  </si>
  <si>
    <t>131</t>
  </si>
  <si>
    <t>131-00</t>
  </si>
  <si>
    <t>松田町</t>
  </si>
  <si>
    <t>132</t>
  </si>
  <si>
    <t>132-00</t>
  </si>
  <si>
    <t>山北町</t>
  </si>
  <si>
    <t>133</t>
  </si>
  <si>
    <t>133-00</t>
  </si>
  <si>
    <t>開成町</t>
  </si>
  <si>
    <t>134</t>
  </si>
  <si>
    <t>134-00</t>
  </si>
  <si>
    <t>箱根町</t>
  </si>
  <si>
    <t>高津町</t>
  </si>
  <si>
    <t>134-01</t>
  </si>
  <si>
    <t>真鶴町</t>
  </si>
  <si>
    <t>宮前村2-1</t>
  </si>
  <si>
    <t>134-02</t>
  </si>
  <si>
    <t>湯河原町</t>
  </si>
  <si>
    <t>134-03</t>
  </si>
  <si>
    <t>愛川町</t>
  </si>
  <si>
    <t>向ヶ丘村3-1</t>
  </si>
  <si>
    <t>134-04</t>
  </si>
  <si>
    <t>清川村</t>
    <phoneticPr fontId="6"/>
  </si>
  <si>
    <t>135</t>
  </si>
  <si>
    <t>135-00</t>
  </si>
  <si>
    <t>稲田町</t>
  </si>
  <si>
    <t>135-01</t>
  </si>
  <si>
    <t>生田村2-1</t>
  </si>
  <si>
    <t>135-02</t>
  </si>
  <si>
    <t>向ヶ丘村3-2</t>
  </si>
  <si>
    <t>135-03</t>
  </si>
  <si>
    <t>136</t>
  </si>
  <si>
    <t>136-00</t>
  </si>
  <si>
    <t>宮前村2-2</t>
  </si>
  <si>
    <t>136-01</t>
  </si>
  <si>
    <t>向ヶ丘村3-3</t>
  </si>
  <si>
    <t>136-02</t>
  </si>
  <si>
    <t>137</t>
  </si>
  <si>
    <t>137-00</t>
  </si>
  <si>
    <t>生田村2-2</t>
  </si>
  <si>
    <t>137-01</t>
  </si>
  <si>
    <t>柿生村</t>
  </si>
  <si>
    <t>137-02</t>
  </si>
  <si>
    <t>150</t>
  </si>
  <si>
    <t>150-00</t>
  </si>
  <si>
    <t>151</t>
  </si>
  <si>
    <t>151-00</t>
  </si>
  <si>
    <t>(橋本)･(旧相原村)</t>
  </si>
  <si>
    <t>151-01</t>
  </si>
  <si>
    <t>151-02</t>
  </si>
  <si>
    <t>田名村</t>
  </si>
  <si>
    <t>151-03</t>
  </si>
  <si>
    <t>青根村</t>
  </si>
  <si>
    <t>151-04</t>
  </si>
  <si>
    <t>串川村</t>
  </si>
  <si>
    <t>151-05</t>
  </si>
  <si>
    <t>中野町</t>
  </si>
  <si>
    <t>151-06</t>
  </si>
  <si>
    <t>鳥屋村</t>
  </si>
  <si>
    <t>151-07</t>
  </si>
  <si>
    <t>青野原村</t>
  </si>
  <si>
    <t>151-08</t>
  </si>
  <si>
    <t>三沢村2-2</t>
  </si>
  <si>
    <t>151-09</t>
  </si>
  <si>
    <t>内郷村</t>
  </si>
  <si>
    <t>151-10</t>
  </si>
  <si>
    <t>与瀬町</t>
  </si>
  <si>
    <t>151-11</t>
  </si>
  <si>
    <t>千木良村</t>
  </si>
  <si>
    <t>151-12</t>
  </si>
  <si>
    <t>小原町</t>
  </si>
  <si>
    <t>151-13</t>
  </si>
  <si>
    <t>湘南村</t>
  </si>
  <si>
    <t>151-14</t>
  </si>
  <si>
    <t>川尻村</t>
  </si>
  <si>
    <t>151-15</t>
  </si>
  <si>
    <t>三沢村2-1</t>
  </si>
  <si>
    <t>151-16</t>
  </si>
  <si>
    <t>日連村</t>
  </si>
  <si>
    <t>151-17</t>
  </si>
  <si>
    <t>吉野町</t>
  </si>
  <si>
    <t>151-18</t>
  </si>
  <si>
    <t>小渕村</t>
  </si>
  <si>
    <t>151-19</t>
  </si>
  <si>
    <t>沢井村</t>
  </si>
  <si>
    <t>151-20</t>
  </si>
  <si>
    <t>牧野村</t>
  </si>
  <si>
    <t>151-21</t>
  </si>
  <si>
    <t>佐野川村</t>
  </si>
  <si>
    <t>151-22</t>
  </si>
  <si>
    <t>名倉村</t>
  </si>
  <si>
    <t>151-23</t>
  </si>
  <si>
    <t>152</t>
  </si>
  <si>
    <t>152-00</t>
  </si>
  <si>
    <t>152-01</t>
  </si>
  <si>
    <t>152-02</t>
  </si>
  <si>
    <t>152-03</t>
  </si>
  <si>
    <t>上溝町</t>
  </si>
  <si>
    <t>152-04</t>
  </si>
  <si>
    <t>麻溝村</t>
  </si>
  <si>
    <t>152-05</t>
  </si>
  <si>
    <t>(大野村北)</t>
  </si>
  <si>
    <t>152-06</t>
  </si>
  <si>
    <t>153</t>
  </si>
  <si>
    <t>153-00</t>
  </si>
  <si>
    <t>153-01</t>
  </si>
  <si>
    <t>153-02</t>
  </si>
  <si>
    <t>153-03</t>
  </si>
  <si>
    <t>(大野村中)</t>
  </si>
  <si>
    <t>153-04</t>
  </si>
  <si>
    <t>(大野村南)</t>
  </si>
  <si>
    <t>153-05</t>
  </si>
  <si>
    <t>新磯村</t>
  </si>
  <si>
    <t>153-06</t>
  </si>
  <si>
    <t>(浦賀町)</t>
  </si>
  <si>
    <t>(大津)</t>
  </si>
  <si>
    <t>衣笠村</t>
  </si>
  <si>
    <t>久里浜村</t>
  </si>
  <si>
    <t>武山村</t>
  </si>
  <si>
    <t>大楠町</t>
  </si>
  <si>
    <t>北下浦村</t>
  </si>
  <si>
    <t>長井町</t>
  </si>
  <si>
    <t>大野町</t>
  </si>
  <si>
    <t>土沢村</t>
  </si>
  <si>
    <t>金目村</t>
  </si>
  <si>
    <t>神田村</t>
  </si>
  <si>
    <t>城島村</t>
  </si>
  <si>
    <t>岡崎村2-1</t>
  </si>
  <si>
    <t>大根村2-1</t>
  </si>
  <si>
    <t>深沢村</t>
  </si>
  <si>
    <t>大船町</t>
  </si>
  <si>
    <t>六会村</t>
  </si>
  <si>
    <t>(明治)</t>
  </si>
  <si>
    <t>村岡村</t>
  </si>
  <si>
    <t>渋谷村2-1</t>
  </si>
  <si>
    <t>小出村2-1</t>
  </si>
  <si>
    <t>御所見村</t>
  </si>
  <si>
    <t>(足柄)</t>
  </si>
  <si>
    <t>(久野)</t>
  </si>
  <si>
    <t>早川村</t>
  </si>
  <si>
    <t>大窪村</t>
  </si>
  <si>
    <t>酒匂町</t>
  </si>
  <si>
    <t>下府中村</t>
  </si>
  <si>
    <t>下曽我村</t>
  </si>
  <si>
    <t>片浦村</t>
  </si>
  <si>
    <t>国府津町</t>
  </si>
  <si>
    <t>(富水)</t>
  </si>
  <si>
    <t>上府中村</t>
  </si>
  <si>
    <t>曽我村2-1</t>
  </si>
  <si>
    <t>206-13</t>
  </si>
  <si>
    <t>豊川村</t>
  </si>
  <si>
    <t>206-14</t>
  </si>
  <si>
    <t>下中村</t>
  </si>
  <si>
    <t>206-15</t>
  </si>
  <si>
    <t>前羽村</t>
  </si>
  <si>
    <t>206-16</t>
  </si>
  <si>
    <t>(茅ヶ崎町)</t>
  </si>
  <si>
    <t>(鶴嶺)</t>
  </si>
  <si>
    <t>(松林)</t>
  </si>
  <si>
    <t>小出村2-2</t>
  </si>
  <si>
    <t>南下浦町</t>
  </si>
  <si>
    <t>三崎町</t>
  </si>
  <si>
    <t>初声村</t>
  </si>
  <si>
    <t>秦野町</t>
  </si>
  <si>
    <t>東秦野村</t>
  </si>
  <si>
    <t>南秦野町</t>
  </si>
  <si>
    <t>北秦野村</t>
  </si>
  <si>
    <t>大根村2-2</t>
  </si>
  <si>
    <t>西秦野村</t>
  </si>
  <si>
    <t>上秦野村</t>
  </si>
  <si>
    <t>厚木町</t>
  </si>
  <si>
    <t>依知村</t>
  </si>
  <si>
    <t>荻野村</t>
  </si>
  <si>
    <t>睦合村</t>
  </si>
  <si>
    <t>小鮎村</t>
  </si>
  <si>
    <t>南毛利村</t>
  </si>
  <si>
    <t>相川村</t>
  </si>
  <si>
    <t>大和町</t>
  </si>
  <si>
    <t>渋谷村2-2</t>
  </si>
  <si>
    <t>伊勢原町</t>
  </si>
  <si>
    <t>岡崎村2-2</t>
  </si>
  <si>
    <t>成瀬村</t>
  </si>
  <si>
    <t>大山町</t>
  </si>
  <si>
    <t>比々多村</t>
  </si>
  <si>
    <t>高部屋村</t>
  </si>
  <si>
    <t>海老名町</t>
  </si>
  <si>
    <t>有馬村</t>
  </si>
  <si>
    <t>南足柄町</t>
  </si>
  <si>
    <t>北足柄村2-2</t>
  </si>
  <si>
    <t>福沢村</t>
  </si>
  <si>
    <t>岡本村</t>
  </si>
  <si>
    <t>321</t>
  </si>
  <si>
    <t>321-00</t>
  </si>
  <si>
    <t>相和村</t>
  </si>
  <si>
    <t>曽我村2-2</t>
  </si>
  <si>
    <t>寄村</t>
  </si>
  <si>
    <t>三保村</t>
  </si>
  <si>
    <t>清水村</t>
  </si>
  <si>
    <t>北足柄村2-1</t>
  </si>
  <si>
    <t>酒田村</t>
  </si>
  <si>
    <t>366-01</t>
  </si>
  <si>
    <t>吉田島村</t>
  </si>
  <si>
    <t>366-02</t>
  </si>
  <si>
    <t>岩村</t>
  </si>
  <si>
    <t>福浦村</t>
  </si>
  <si>
    <t>吉浜町</t>
  </si>
  <si>
    <t>中津村</t>
  </si>
  <si>
    <t>高峰村</t>
  </si>
  <si>
    <t>清川村</t>
  </si>
  <si>
    <t>煤ヶ谷村</t>
  </si>
  <si>
    <t>402-01</t>
  </si>
  <si>
    <t>宮ヶ瀬村</t>
  </si>
  <si>
    <t>402-02</t>
  </si>
  <si>
    <t>山梨県</t>
  </si>
  <si>
    <t>山梨県</t>
    <rPh sb="0" eb="3">
      <t>ヤマナシケン</t>
    </rPh>
    <phoneticPr fontId="7"/>
  </si>
  <si>
    <t>甲府市</t>
  </si>
  <si>
    <t>富士吉田市</t>
  </si>
  <si>
    <t>都留市</t>
  </si>
  <si>
    <t>山城村</t>
  </si>
  <si>
    <t>山梨市</t>
  </si>
  <si>
    <t>住吉村</t>
  </si>
  <si>
    <t>大月市</t>
  </si>
  <si>
    <t>朝井村</t>
  </si>
  <si>
    <t>韮崎市</t>
  </si>
  <si>
    <t>玉諸村</t>
  </si>
  <si>
    <t>南ｱﾙﾌﾟｽ市</t>
  </si>
  <si>
    <t>甲運村</t>
  </si>
  <si>
    <t>北杜市</t>
  </si>
  <si>
    <t>甲斐市</t>
  </si>
  <si>
    <t>能泉村</t>
  </si>
  <si>
    <t>笛吹市</t>
  </si>
  <si>
    <t>宮本村</t>
  </si>
  <si>
    <t>上野原市</t>
  </si>
  <si>
    <t>大鎌田村</t>
  </si>
  <si>
    <t>甲州市</t>
  </si>
  <si>
    <t>中央市</t>
  </si>
  <si>
    <t>柏村</t>
  </si>
  <si>
    <t>市川三郷町</t>
  </si>
  <si>
    <t>右左口村</t>
  </si>
  <si>
    <t>早川町</t>
  </si>
  <si>
    <t>上九一色村2-1</t>
  </si>
  <si>
    <t>身延町</t>
  </si>
  <si>
    <t>南部町</t>
  </si>
  <si>
    <t>下吉田町</t>
  </si>
  <si>
    <t>富士川町</t>
  </si>
  <si>
    <t>明見町</t>
  </si>
  <si>
    <t>富士上吉田町</t>
  </si>
  <si>
    <t>道志村</t>
  </si>
  <si>
    <t>西桂村2-2</t>
  </si>
  <si>
    <t>西桂町</t>
  </si>
  <si>
    <t>忍野村</t>
  </si>
  <si>
    <t>谷村町</t>
  </si>
  <si>
    <t>山中湖村</t>
  </si>
  <si>
    <t>宝村</t>
  </si>
  <si>
    <t>鳴沢村</t>
  </si>
  <si>
    <t>禾生村</t>
  </si>
  <si>
    <t>富士河口湖町</t>
  </si>
  <si>
    <t>盛里村</t>
  </si>
  <si>
    <t>小菅村</t>
  </si>
  <si>
    <t>東桂村</t>
  </si>
  <si>
    <t>丹波山村</t>
  </si>
  <si>
    <t>加納岩町</t>
  </si>
  <si>
    <t>日下部町</t>
  </si>
  <si>
    <t>山梨村</t>
  </si>
  <si>
    <t>岩手村</t>
  </si>
  <si>
    <t>後屋敷村</t>
  </si>
  <si>
    <t>日川村</t>
  </si>
  <si>
    <t>諏訪町</t>
  </si>
  <si>
    <t>中牧村</t>
  </si>
  <si>
    <t>西保村</t>
  </si>
  <si>
    <t>三富村</t>
  </si>
  <si>
    <t>笹子村</t>
  </si>
  <si>
    <t>初狩村</t>
  </si>
  <si>
    <t>大月町</t>
  </si>
  <si>
    <t>賑岡村</t>
  </si>
  <si>
    <t>七保村</t>
  </si>
  <si>
    <t>猿橋町</t>
  </si>
  <si>
    <t>富浜村</t>
  </si>
  <si>
    <t>梁川村</t>
  </si>
  <si>
    <t>韮崎町</t>
  </si>
  <si>
    <t>穂坂村</t>
  </si>
  <si>
    <t>藤井村</t>
  </si>
  <si>
    <t>中田村</t>
  </si>
  <si>
    <t>穴山村</t>
  </si>
  <si>
    <t>円野村</t>
  </si>
  <si>
    <t>清哲村</t>
  </si>
  <si>
    <t>神山村</t>
  </si>
  <si>
    <t>大草村</t>
  </si>
  <si>
    <t>竜岡村</t>
  </si>
  <si>
    <t>御影村</t>
  </si>
  <si>
    <t>田之岡村</t>
  </si>
  <si>
    <t>源村</t>
  </si>
  <si>
    <t>在家塚村</t>
  </si>
  <si>
    <t>百田村</t>
  </si>
  <si>
    <t>西野村</t>
  </si>
  <si>
    <t>今諏訪村</t>
  </si>
  <si>
    <t>芦安村</t>
  </si>
  <si>
    <t>鏡中條村</t>
  </si>
  <si>
    <t>三恵村</t>
  </si>
  <si>
    <t>208-12</t>
  </si>
  <si>
    <t>小笠原町</t>
  </si>
  <si>
    <t>208-13</t>
  </si>
  <si>
    <t>榊村</t>
  </si>
  <si>
    <t>208-14</t>
  </si>
  <si>
    <t>野之瀬村</t>
  </si>
  <si>
    <t>208-15</t>
  </si>
  <si>
    <t>208-16</t>
  </si>
  <si>
    <t>大井村</t>
  </si>
  <si>
    <t>208-17</t>
  </si>
  <si>
    <t>南湖村</t>
  </si>
  <si>
    <t>208-18</t>
  </si>
  <si>
    <t>五明村</t>
  </si>
  <si>
    <t>208-19</t>
  </si>
  <si>
    <t>208-20</t>
  </si>
  <si>
    <t>朝神村</t>
  </si>
  <si>
    <t>上手村</t>
  </si>
  <si>
    <t>津金村</t>
  </si>
  <si>
    <t>若神子村</t>
  </si>
  <si>
    <t>穂足村</t>
  </si>
  <si>
    <t>多麻村</t>
  </si>
  <si>
    <t>江草村</t>
  </si>
  <si>
    <t>増富村</t>
  </si>
  <si>
    <t>安都那村</t>
  </si>
  <si>
    <t>熱見村</t>
  </si>
  <si>
    <t>209-11</t>
  </si>
  <si>
    <t>甲村</t>
  </si>
  <si>
    <t>209-12</t>
  </si>
  <si>
    <t>安都玉村</t>
  </si>
  <si>
    <t>209-13</t>
  </si>
  <si>
    <t>209-14</t>
  </si>
  <si>
    <t>日野春村</t>
  </si>
  <si>
    <t>209-15</t>
  </si>
  <si>
    <t>清春村2-1</t>
  </si>
  <si>
    <t>209-16</t>
  </si>
  <si>
    <t>小泉村</t>
  </si>
  <si>
    <t>209-17</t>
  </si>
  <si>
    <t>秋田村</t>
  </si>
  <si>
    <t>209-18</t>
  </si>
  <si>
    <t>大泉村</t>
  </si>
  <si>
    <t>209-19</t>
  </si>
  <si>
    <t>鳳来村</t>
  </si>
  <si>
    <t>209-20</t>
  </si>
  <si>
    <t>209-21</t>
  </si>
  <si>
    <t>清春村2-2</t>
  </si>
  <si>
    <t>209-22</t>
  </si>
  <si>
    <t>駒城村2-1</t>
  </si>
  <si>
    <t>209-23</t>
  </si>
  <si>
    <t>209-24</t>
  </si>
  <si>
    <t>駒城村2-2</t>
  </si>
  <si>
    <t>209-25</t>
  </si>
  <si>
    <t>小淵沢村</t>
  </si>
  <si>
    <t>209-26</t>
  </si>
  <si>
    <t>篠尾村</t>
  </si>
  <si>
    <t>209-27</t>
  </si>
  <si>
    <t>竜王村</t>
  </si>
  <si>
    <t>玉幡村</t>
  </si>
  <si>
    <t>敷島町2-2</t>
  </si>
  <si>
    <t>吉沢村</t>
  </si>
  <si>
    <t>睦沢村</t>
  </si>
  <si>
    <t>敷島町2-1</t>
  </si>
  <si>
    <t>登美村</t>
  </si>
  <si>
    <t>塩崎村</t>
  </si>
  <si>
    <t>石和町</t>
  </si>
  <si>
    <t>英村2-2</t>
  </si>
  <si>
    <t>黒駒村</t>
  </si>
  <si>
    <t>錦生村</t>
  </si>
  <si>
    <t>英村2-1</t>
  </si>
  <si>
    <t>花鳥村2-2</t>
  </si>
  <si>
    <t>一宮村</t>
  </si>
  <si>
    <t>浅間村</t>
  </si>
  <si>
    <t>相興村</t>
  </si>
  <si>
    <t>御所村</t>
  </si>
  <si>
    <t>花鳥村2-1</t>
  </si>
  <si>
    <t>境川村</t>
  </si>
  <si>
    <t>春日居村</t>
  </si>
  <si>
    <t>芦川村</t>
  </si>
  <si>
    <t>211-18</t>
  </si>
  <si>
    <t>秋山村</t>
  </si>
  <si>
    <t>大目村</t>
  </si>
  <si>
    <t>甲東村</t>
  </si>
  <si>
    <t>巌村</t>
  </si>
  <si>
    <t>大鶴村</t>
  </si>
  <si>
    <t>島田村</t>
  </si>
  <si>
    <t>上野原町</t>
  </si>
  <si>
    <t>棡原村</t>
  </si>
  <si>
    <t>西原村</t>
  </si>
  <si>
    <t>塩山町</t>
  </si>
  <si>
    <t>奥野田村</t>
  </si>
  <si>
    <t>大藤村</t>
  </si>
  <si>
    <t>神金村</t>
  </si>
  <si>
    <t>玉宮村</t>
  </si>
  <si>
    <t>松里村</t>
  </si>
  <si>
    <t>勝沼町</t>
  </si>
  <si>
    <t>祝村</t>
  </si>
  <si>
    <t>東雲村</t>
  </si>
  <si>
    <t>213-09</t>
  </si>
  <si>
    <t>菱山村</t>
  </si>
  <si>
    <t>213-10</t>
  </si>
  <si>
    <t>213-11</t>
  </si>
  <si>
    <t>稲積村</t>
  </si>
  <si>
    <t>三町村</t>
  </si>
  <si>
    <t>田富町</t>
  </si>
  <si>
    <t>大塚村</t>
  </si>
  <si>
    <t>下九一色村2-1</t>
  </si>
  <si>
    <t>市川大門町</t>
  </si>
  <si>
    <t>山保村2-1</t>
  </si>
  <si>
    <t>大同村2-1</t>
  </si>
  <si>
    <t>346-07</t>
  </si>
  <si>
    <t>落居村</t>
  </si>
  <si>
    <t>346-08</t>
  </si>
  <si>
    <t>岩間村</t>
  </si>
  <si>
    <t>346-09</t>
  </si>
  <si>
    <t>楠甫村</t>
  </si>
  <si>
    <t>346-10</t>
  </si>
  <si>
    <t>鴨狩津向村</t>
  </si>
  <si>
    <t>346-11</t>
  </si>
  <si>
    <t>宮原村</t>
  </si>
  <si>
    <t>346-12</t>
  </si>
  <si>
    <t>葛篭沢村</t>
  </si>
  <si>
    <t>346-13</t>
  </si>
  <si>
    <t>都川村</t>
  </si>
  <si>
    <t>西山村</t>
  </si>
  <si>
    <t>三里村</t>
  </si>
  <si>
    <t>本建村</t>
  </si>
  <si>
    <t>硯島村</t>
  </si>
  <si>
    <t>下山村</t>
  </si>
  <si>
    <t>大河内村</t>
  </si>
  <si>
    <t>大須成村</t>
  </si>
  <si>
    <t>西島村</t>
  </si>
  <si>
    <t>365-06</t>
  </si>
  <si>
    <t>静川村</t>
  </si>
  <si>
    <t>365-07</t>
  </si>
  <si>
    <t>原村</t>
  </si>
  <si>
    <t>365-08</t>
  </si>
  <si>
    <t>曙村</t>
  </si>
  <si>
    <t>365-09</t>
  </si>
  <si>
    <t>365-10</t>
  </si>
  <si>
    <t>下九一色村2-2</t>
  </si>
  <si>
    <t>365-11</t>
  </si>
  <si>
    <t>山保村2-2</t>
  </si>
  <si>
    <t>365-12</t>
  </si>
  <si>
    <t>久那土村</t>
  </si>
  <si>
    <t>365-13</t>
  </si>
  <si>
    <t>古関村</t>
  </si>
  <si>
    <t>365-14</t>
  </si>
  <si>
    <t>富里村</t>
  </si>
  <si>
    <t>365-15</t>
  </si>
  <si>
    <t>365-16</t>
  </si>
  <si>
    <t>富河村</t>
  </si>
  <si>
    <t>366-03</t>
  </si>
  <si>
    <t>萬沢村</t>
  </si>
  <si>
    <t>366-04</t>
  </si>
  <si>
    <t>368</t>
  </si>
  <si>
    <t>368-00</t>
  </si>
  <si>
    <t>368-01</t>
  </si>
  <si>
    <t>平林村</t>
  </si>
  <si>
    <t>368-02</t>
  </si>
  <si>
    <t>368-03</t>
  </si>
  <si>
    <t>鰍沢町</t>
  </si>
  <si>
    <t>368-04</t>
  </si>
  <si>
    <t>五開村</t>
  </si>
  <si>
    <t>368-05</t>
  </si>
  <si>
    <t>大同村2-2</t>
  </si>
  <si>
    <t>368-06</t>
  </si>
  <si>
    <t>430</t>
  </si>
  <si>
    <t>430-00</t>
  </si>
  <si>
    <t>船津村</t>
  </si>
  <si>
    <t>430-01</t>
  </si>
  <si>
    <t>小立村</t>
  </si>
  <si>
    <t>430-02</t>
  </si>
  <si>
    <t>430-03</t>
  </si>
  <si>
    <t>河口村</t>
  </si>
  <si>
    <t>430-04</t>
  </si>
  <si>
    <t>勝山村</t>
  </si>
  <si>
    <t>430-05</t>
  </si>
  <si>
    <t>西浜村</t>
  </si>
  <si>
    <t>430-06</t>
  </si>
  <si>
    <t>大嵐村</t>
  </si>
  <si>
    <t>430-07</t>
  </si>
  <si>
    <t>上九一色村2-2</t>
  </si>
  <si>
    <t>430-08</t>
  </si>
  <si>
    <t>丹波山村</t>
    <phoneticPr fontId="6"/>
  </si>
  <si>
    <t>長野県</t>
  </si>
  <si>
    <t>長野県</t>
    <rPh sb="0" eb="3">
      <t>ナガノケン</t>
    </rPh>
    <phoneticPr fontId="5"/>
  </si>
  <si>
    <t>長野市</t>
  </si>
  <si>
    <t>松本市</t>
  </si>
  <si>
    <t>上田市</t>
  </si>
  <si>
    <t>芋井村</t>
  </si>
  <si>
    <t>岡谷市</t>
  </si>
  <si>
    <t>浅川村</t>
  </si>
  <si>
    <t>飯田市</t>
  </si>
  <si>
    <t>若槻村</t>
  </si>
  <si>
    <t>諏訪市</t>
  </si>
  <si>
    <t>須坂市</t>
  </si>
  <si>
    <t>小諸市</t>
  </si>
  <si>
    <t>柳原村</t>
  </si>
  <si>
    <t>伊那市</t>
  </si>
  <si>
    <t>朝陽村</t>
  </si>
  <si>
    <t>駒ヶ根市</t>
  </si>
  <si>
    <t>大豆島村</t>
  </si>
  <si>
    <t>中野市</t>
  </si>
  <si>
    <t>安茂里村</t>
  </si>
  <si>
    <t>大町市</t>
  </si>
  <si>
    <t>小田切村</t>
  </si>
  <si>
    <t>飯山市</t>
  </si>
  <si>
    <t>篠ﾉ井町</t>
  </si>
  <si>
    <t>茅野市</t>
  </si>
  <si>
    <t>川柳村</t>
  </si>
  <si>
    <t>塩尻市</t>
  </si>
  <si>
    <t>佐久市</t>
  </si>
  <si>
    <t>東福寺村</t>
  </si>
  <si>
    <t>千曲市</t>
  </si>
  <si>
    <t>信里村</t>
  </si>
  <si>
    <t>東御市</t>
  </si>
  <si>
    <t>西寺尾村2-1</t>
  </si>
  <si>
    <t>安曇野市</t>
  </si>
  <si>
    <t>小海町</t>
  </si>
  <si>
    <t>川中島村</t>
  </si>
  <si>
    <t>201-19</t>
  </si>
  <si>
    <t>201-20</t>
  </si>
  <si>
    <t>御厨村</t>
  </si>
  <si>
    <t>201-21</t>
  </si>
  <si>
    <t>南相木村</t>
  </si>
  <si>
    <t>信田村</t>
  </si>
  <si>
    <t>201-22</t>
  </si>
  <si>
    <t>北相木村</t>
  </si>
  <si>
    <t>更府村</t>
  </si>
  <si>
    <t>201-23</t>
  </si>
  <si>
    <t>佐久穂町</t>
  </si>
  <si>
    <t>青木島村</t>
  </si>
  <si>
    <t>201-24</t>
  </si>
  <si>
    <t>軽井沢町</t>
  </si>
  <si>
    <t>稲里村</t>
  </si>
  <si>
    <t>201-25</t>
  </si>
  <si>
    <t>御代田町</t>
  </si>
  <si>
    <t>小島田村</t>
  </si>
  <si>
    <t>201-26</t>
  </si>
  <si>
    <t>立科町</t>
  </si>
  <si>
    <t>真島村</t>
  </si>
  <si>
    <t>201-27</t>
  </si>
  <si>
    <t>青木村</t>
  </si>
  <si>
    <t>松代町</t>
  </si>
  <si>
    <t>201-28</t>
  </si>
  <si>
    <t>長和町</t>
  </si>
  <si>
    <t>201-29</t>
  </si>
  <si>
    <t>下諏訪町</t>
  </si>
  <si>
    <t>清野村</t>
  </si>
  <si>
    <t>201-30</t>
  </si>
  <si>
    <t>富士見町</t>
  </si>
  <si>
    <t>201-31</t>
  </si>
  <si>
    <t>32</t>
  </si>
  <si>
    <t>201-32</t>
  </si>
  <si>
    <t>辰野町</t>
  </si>
  <si>
    <t>33</t>
  </si>
  <si>
    <t>西寺尾村2-2</t>
  </si>
  <si>
    <t>201-33</t>
  </si>
  <si>
    <t>34</t>
  </si>
  <si>
    <t>201-34</t>
  </si>
  <si>
    <t>飯島町</t>
  </si>
  <si>
    <t>35</t>
  </si>
  <si>
    <t>保科村</t>
  </si>
  <si>
    <t>201-35</t>
  </si>
  <si>
    <t>南箕輪村</t>
  </si>
  <si>
    <t>36</t>
  </si>
  <si>
    <t>201-36</t>
  </si>
  <si>
    <t>37</t>
  </si>
  <si>
    <t>綿内村</t>
  </si>
  <si>
    <t>201-37</t>
  </si>
  <si>
    <t>宮田村</t>
  </si>
  <si>
    <t>38</t>
  </si>
  <si>
    <t>七二会村</t>
  </si>
  <si>
    <t>201-38</t>
  </si>
  <si>
    <t>松川町</t>
  </si>
  <si>
    <t>39</t>
  </si>
  <si>
    <t>神郷村</t>
  </si>
  <si>
    <t>201-39</t>
  </si>
  <si>
    <t>高森町</t>
  </si>
  <si>
    <t>40</t>
  </si>
  <si>
    <t>鳥居村</t>
  </si>
  <si>
    <t>201-40</t>
  </si>
  <si>
    <t>阿南町</t>
  </si>
  <si>
    <t>41</t>
  </si>
  <si>
    <t>戸隠村</t>
  </si>
  <si>
    <t>201-41</t>
  </si>
  <si>
    <t>阿智村</t>
  </si>
  <si>
    <t>42</t>
  </si>
  <si>
    <t>柵村</t>
  </si>
  <si>
    <t>201-42</t>
  </si>
  <si>
    <t>平谷村</t>
  </si>
  <si>
    <t>43</t>
  </si>
  <si>
    <t>鬼無里村</t>
  </si>
  <si>
    <t>201-43</t>
  </si>
  <si>
    <t>根羽村</t>
  </si>
  <si>
    <t>44</t>
  </si>
  <si>
    <t>201-44</t>
  </si>
  <si>
    <t>下條村</t>
  </si>
  <si>
    <t>45</t>
  </si>
  <si>
    <t>牧郷村2-2</t>
  </si>
  <si>
    <t>201-45</t>
  </si>
  <si>
    <t>売木村</t>
  </si>
  <si>
    <t>46</t>
  </si>
  <si>
    <t>水内村</t>
  </si>
  <si>
    <t>201-46</t>
  </si>
  <si>
    <t>天龍村</t>
  </si>
  <si>
    <t>47</t>
  </si>
  <si>
    <t>津和村</t>
  </si>
  <si>
    <t>201-47</t>
  </si>
  <si>
    <t>泰阜村</t>
  </si>
  <si>
    <t>48</t>
  </si>
  <si>
    <t>日原村</t>
  </si>
  <si>
    <t>201-48</t>
  </si>
  <si>
    <t>喬木村</t>
  </si>
  <si>
    <t>49</t>
  </si>
  <si>
    <t>八坂村2-2</t>
  </si>
  <si>
    <t>201-49</t>
  </si>
  <si>
    <t>豊丘村</t>
  </si>
  <si>
    <t>50</t>
  </si>
  <si>
    <t>信級村</t>
  </si>
  <si>
    <t>201-50</t>
  </si>
  <si>
    <t>大鹿村</t>
  </si>
  <si>
    <t>51</t>
  </si>
  <si>
    <t>牧郷村2-1</t>
  </si>
  <si>
    <t>201-51</t>
  </si>
  <si>
    <t>上松町</t>
  </si>
  <si>
    <t>52</t>
  </si>
  <si>
    <t>201-52</t>
  </si>
  <si>
    <t>南木曽町</t>
  </si>
  <si>
    <t>53</t>
  </si>
  <si>
    <t>日里村</t>
  </si>
  <si>
    <t>201-53</t>
  </si>
  <si>
    <t>木祖村</t>
  </si>
  <si>
    <t>王滝村</t>
  </si>
  <si>
    <t>島内村</t>
  </si>
  <si>
    <t>木曽町</t>
  </si>
  <si>
    <t>麻績村</t>
  </si>
  <si>
    <t>島立村</t>
  </si>
  <si>
    <t>生坂村</t>
  </si>
  <si>
    <t>山形村</t>
  </si>
  <si>
    <t>笹賀村</t>
  </si>
  <si>
    <t>芳川村</t>
  </si>
  <si>
    <t>筑北村</t>
  </si>
  <si>
    <t>寿村</t>
  </si>
  <si>
    <t>池田町</t>
  </si>
  <si>
    <t>松川村</t>
  </si>
  <si>
    <t>入山辺村</t>
  </si>
  <si>
    <t>白馬村</t>
  </si>
  <si>
    <t>里山辺村</t>
  </si>
  <si>
    <t>今井村</t>
  </si>
  <si>
    <t>坂城町</t>
  </si>
  <si>
    <t>新村</t>
  </si>
  <si>
    <t>小布施町</t>
  </si>
  <si>
    <t>神林村</t>
  </si>
  <si>
    <t>片丘村2-2</t>
  </si>
  <si>
    <t>山ﾉ内町</t>
  </si>
  <si>
    <t>木島平村</t>
  </si>
  <si>
    <t>洗馬村2-2</t>
  </si>
  <si>
    <t>野沢温泉村</t>
  </si>
  <si>
    <t>錦部村</t>
  </si>
  <si>
    <t>信濃町</t>
  </si>
  <si>
    <t>会田村</t>
  </si>
  <si>
    <t>小川村</t>
  </si>
  <si>
    <t>五常村</t>
  </si>
  <si>
    <t>飯綱町</t>
  </si>
  <si>
    <t>安曇村</t>
  </si>
  <si>
    <t>奈川村</t>
  </si>
  <si>
    <t>梓村</t>
  </si>
  <si>
    <t>倭村</t>
  </si>
  <si>
    <t>波田町</t>
  </si>
  <si>
    <t>塩尻村</t>
  </si>
  <si>
    <t>泉田村2-2</t>
  </si>
  <si>
    <t>神川村</t>
  </si>
  <si>
    <t>神科村</t>
  </si>
  <si>
    <t>殿城村</t>
  </si>
  <si>
    <t>中塩田村</t>
  </si>
  <si>
    <t>別所村</t>
  </si>
  <si>
    <t>西塩田村</t>
  </si>
  <si>
    <t>東塩田村</t>
  </si>
  <si>
    <t>泉田村2-1</t>
  </si>
  <si>
    <t>室賀村</t>
  </si>
  <si>
    <t>浦里村2-1</t>
  </si>
  <si>
    <t>丸子町</t>
  </si>
  <si>
    <t>東内村</t>
  </si>
  <si>
    <t>西内村</t>
  </si>
  <si>
    <t>依田村</t>
  </si>
  <si>
    <t>長瀬村</t>
  </si>
  <si>
    <t>塩川村</t>
  </si>
  <si>
    <t>203-21</t>
  </si>
  <si>
    <t>傍陽村</t>
  </si>
  <si>
    <t>203-22</t>
  </si>
  <si>
    <t>本原村</t>
  </si>
  <si>
    <t>203-23</t>
  </si>
  <si>
    <t>長村</t>
  </si>
  <si>
    <t>203-24</t>
  </si>
  <si>
    <t>武石村</t>
  </si>
  <si>
    <t>203-25</t>
  </si>
  <si>
    <t>湊村</t>
  </si>
  <si>
    <t>川岸村</t>
  </si>
  <si>
    <t>長地村2-1</t>
  </si>
  <si>
    <t>竜丘村</t>
  </si>
  <si>
    <t>下久堅村</t>
  </si>
  <si>
    <t>座光寺村</t>
  </si>
  <si>
    <t>松尾村</t>
  </si>
  <si>
    <t>山本村</t>
  </si>
  <si>
    <t>三穂村</t>
  </si>
  <si>
    <t>伊賀良村</t>
  </si>
  <si>
    <t>川路村</t>
  </si>
  <si>
    <t>千代村</t>
  </si>
  <si>
    <t>竜江村</t>
  </si>
  <si>
    <t>上久堅村</t>
  </si>
  <si>
    <t>鼎町</t>
  </si>
  <si>
    <t>上郷町</t>
  </si>
  <si>
    <t>上村</t>
  </si>
  <si>
    <t>木沢村</t>
  </si>
  <si>
    <t>205-16</t>
  </si>
  <si>
    <t>205-17</t>
  </si>
  <si>
    <t>八重河内村</t>
  </si>
  <si>
    <t>205-18</t>
  </si>
  <si>
    <t>南和田村</t>
  </si>
  <si>
    <t>205-19</t>
  </si>
  <si>
    <t>中洲村</t>
  </si>
  <si>
    <t>湖南村</t>
  </si>
  <si>
    <t>須坂町</t>
  </si>
  <si>
    <t>井上村</t>
  </si>
  <si>
    <t>豊洲村</t>
  </si>
  <si>
    <t>高甫村</t>
  </si>
  <si>
    <t>仁礼村</t>
  </si>
  <si>
    <t>小諸町</t>
  </si>
  <si>
    <t>大里村</t>
  </si>
  <si>
    <t>北大井村</t>
  </si>
  <si>
    <t>南大井村</t>
  </si>
  <si>
    <t>三岡村</t>
  </si>
  <si>
    <t>小沼村2-2</t>
  </si>
  <si>
    <t>滋野村2-2</t>
  </si>
  <si>
    <t>小沼村2-1-2</t>
  </si>
  <si>
    <t>伊那町</t>
  </si>
  <si>
    <t>西箕輪村2-1</t>
  </si>
  <si>
    <t>手良村</t>
  </si>
  <si>
    <t>美篶村</t>
  </si>
  <si>
    <t>富県村</t>
  </si>
  <si>
    <t>東春近村</t>
  </si>
  <si>
    <t>西春近村</t>
  </si>
  <si>
    <t>高遠町</t>
  </si>
  <si>
    <t>長藤村</t>
  </si>
  <si>
    <t>三義村</t>
  </si>
  <si>
    <t>河南村</t>
  </si>
  <si>
    <t>伊那里村</t>
  </si>
  <si>
    <t>美和村</t>
  </si>
  <si>
    <t>赤穂町</t>
  </si>
  <si>
    <t>中沢村</t>
  </si>
  <si>
    <t>伊那村</t>
  </si>
  <si>
    <t>延徳村</t>
  </si>
  <si>
    <t>高丘村</t>
  </si>
  <si>
    <t>長丘村</t>
  </si>
  <si>
    <t>科野村</t>
  </si>
  <si>
    <t>豊井村</t>
  </si>
  <si>
    <t>永田村</t>
  </si>
  <si>
    <t>大町</t>
  </si>
  <si>
    <t>社村</t>
  </si>
  <si>
    <t>八坂村2-1</t>
  </si>
  <si>
    <t>広津村3-3</t>
  </si>
  <si>
    <t>美麻村</t>
  </si>
  <si>
    <t>飯山町</t>
  </si>
  <si>
    <t>外様村</t>
  </si>
  <si>
    <t>岡山村</t>
  </si>
  <si>
    <t>瑞穂村2-1</t>
  </si>
  <si>
    <t>木島村</t>
  </si>
  <si>
    <t>ちの町</t>
  </si>
  <si>
    <t>豊平村</t>
  </si>
  <si>
    <t>泉野村</t>
  </si>
  <si>
    <t>湖東村</t>
  </si>
  <si>
    <t>北山村</t>
  </si>
  <si>
    <t>塩尻町</t>
  </si>
  <si>
    <t>筑摩地村</t>
  </si>
  <si>
    <t>広丘村</t>
  </si>
  <si>
    <t>片丘村2-1</t>
  </si>
  <si>
    <t>宗賀村</t>
  </si>
  <si>
    <t>洗馬村2-1</t>
  </si>
  <si>
    <t>楢川村</t>
  </si>
  <si>
    <t>野沢町</t>
  </si>
  <si>
    <t>前山村</t>
  </si>
  <si>
    <t>岸野村</t>
  </si>
  <si>
    <t>中込町</t>
  </si>
  <si>
    <t>平賀村</t>
  </si>
  <si>
    <t>内山村</t>
  </si>
  <si>
    <t>岩村田町</t>
  </si>
  <si>
    <t>平根村</t>
  </si>
  <si>
    <t>中佐都村</t>
  </si>
  <si>
    <t>御代田村2-2</t>
  </si>
  <si>
    <t>三井村</t>
  </si>
  <si>
    <t>217-14</t>
  </si>
  <si>
    <t>志賀村</t>
  </si>
  <si>
    <t>217-15</t>
  </si>
  <si>
    <t>臼田町</t>
  </si>
  <si>
    <t>217-16</t>
  </si>
  <si>
    <t>切原村</t>
  </si>
  <si>
    <t>217-17</t>
  </si>
  <si>
    <t>田口村</t>
  </si>
  <si>
    <t>217-18</t>
  </si>
  <si>
    <t>青沼村2-1</t>
  </si>
  <si>
    <t>217-19</t>
  </si>
  <si>
    <t>本牧村2-1</t>
  </si>
  <si>
    <t>217-20</t>
  </si>
  <si>
    <t>布施村</t>
  </si>
  <si>
    <t>217-21</t>
  </si>
  <si>
    <t>春日村</t>
  </si>
  <si>
    <t>217-22</t>
  </si>
  <si>
    <t>協和村</t>
  </si>
  <si>
    <t>217-23</t>
  </si>
  <si>
    <t>南御牧村</t>
  </si>
  <si>
    <t>217-24</t>
  </si>
  <si>
    <t>217-25</t>
  </si>
  <si>
    <t>五郎兵衛新田村</t>
  </si>
  <si>
    <t>217-26</t>
  </si>
  <si>
    <t>屋代町</t>
  </si>
  <si>
    <t>森村</t>
  </si>
  <si>
    <t>倉科村</t>
  </si>
  <si>
    <t>雨宮県村</t>
  </si>
  <si>
    <t>埴生町</t>
  </si>
  <si>
    <t>杭瀬下村</t>
  </si>
  <si>
    <t>稲荷山町</t>
  </si>
  <si>
    <t>桑原村</t>
  </si>
  <si>
    <t>五加村2-2</t>
  </si>
  <si>
    <t>戸倉町</t>
  </si>
  <si>
    <t>五加村2-1</t>
  </si>
  <si>
    <t>更級村</t>
  </si>
  <si>
    <t>上山田町</t>
  </si>
  <si>
    <t>力石村</t>
  </si>
  <si>
    <t>県村</t>
  </si>
  <si>
    <t>祢津村</t>
  </si>
  <si>
    <t>和村</t>
  </si>
  <si>
    <t>滋野村2-1</t>
  </si>
  <si>
    <t>北御牧村</t>
  </si>
  <si>
    <t>豊科町</t>
  </si>
  <si>
    <t>高家村</t>
  </si>
  <si>
    <t>南穂高村</t>
  </si>
  <si>
    <t>上川手村2-1</t>
  </si>
  <si>
    <t>穂高町</t>
  </si>
  <si>
    <t>西穂高村</t>
  </si>
  <si>
    <t>北穂高村</t>
  </si>
  <si>
    <t>有明村</t>
  </si>
  <si>
    <t>明盛村</t>
  </si>
  <si>
    <t>小倉村</t>
  </si>
  <si>
    <t>温村</t>
  </si>
  <si>
    <t>烏川村</t>
  </si>
  <si>
    <t>中川手村</t>
  </si>
  <si>
    <t>東川手村</t>
  </si>
  <si>
    <t>上川手村2-2</t>
  </si>
  <si>
    <t>七貴村2-1</t>
  </si>
  <si>
    <t>陸郷村3-1</t>
  </si>
  <si>
    <t>小海村</t>
  </si>
  <si>
    <t>穂積村2-2</t>
  </si>
  <si>
    <t>北牧村2-1</t>
  </si>
  <si>
    <t>303-03</t>
  </si>
  <si>
    <t>304</t>
  </si>
  <si>
    <t>304-00</t>
  </si>
  <si>
    <t>306</t>
  </si>
  <si>
    <t>306-00</t>
  </si>
  <si>
    <t>海瀬村</t>
  </si>
  <si>
    <t>大日向村</t>
  </si>
  <si>
    <t>青沼村2-2</t>
  </si>
  <si>
    <t>309-04</t>
  </si>
  <si>
    <t>畑八村</t>
  </si>
  <si>
    <t>309-05</t>
  </si>
  <si>
    <t>穂積村2-1</t>
  </si>
  <si>
    <t>309-06</t>
  </si>
  <si>
    <t>北牧村2-2</t>
  </si>
  <si>
    <t>309-07</t>
  </si>
  <si>
    <t>321-01</t>
  </si>
  <si>
    <t>伍賀村2-2</t>
  </si>
  <si>
    <t>321-02</t>
  </si>
  <si>
    <t>323</t>
  </si>
  <si>
    <t>323-00</t>
  </si>
  <si>
    <t>伍賀村2-1</t>
  </si>
  <si>
    <t>323-01</t>
  </si>
  <si>
    <t>御代田村2-1</t>
  </si>
  <si>
    <t>323-02</t>
  </si>
  <si>
    <t>小沼村2-1-1</t>
  </si>
  <si>
    <t>323-03</t>
  </si>
  <si>
    <t>芦田村</t>
  </si>
  <si>
    <t>324-01</t>
  </si>
  <si>
    <t>三都和村</t>
  </si>
  <si>
    <t>324-02</t>
  </si>
  <si>
    <t>横鳥村</t>
  </si>
  <si>
    <t>324-03</t>
  </si>
  <si>
    <t>本牧村2-2</t>
  </si>
  <si>
    <t>324-04</t>
  </si>
  <si>
    <t>浦里村2-2</t>
  </si>
  <si>
    <t>350</t>
  </si>
  <si>
    <t>350-00</t>
  </si>
  <si>
    <t>大門村</t>
  </si>
  <si>
    <t>350-01</t>
  </si>
  <si>
    <t>長久保新町</t>
  </si>
  <si>
    <t>350-02</t>
  </si>
  <si>
    <t>長窪古町</t>
  </si>
  <si>
    <t>350-03</t>
  </si>
  <si>
    <t>350-04</t>
  </si>
  <si>
    <t>長地村2-2</t>
  </si>
  <si>
    <t>川島村</t>
  </si>
  <si>
    <t>中箕輪町</t>
  </si>
  <si>
    <t>東箕輪村</t>
  </si>
  <si>
    <t>箕輪村</t>
  </si>
  <si>
    <t>西箕輪村2-2</t>
  </si>
  <si>
    <t>七久保村</t>
  </si>
  <si>
    <t>南向村</t>
  </si>
  <si>
    <t>片桐村</t>
  </si>
  <si>
    <t>388</t>
  </si>
  <si>
    <t>388-00</t>
  </si>
  <si>
    <t>上片桐村</t>
  </si>
  <si>
    <t>生田村</t>
  </si>
  <si>
    <t>402-03</t>
  </si>
  <si>
    <t>山吹村2-2</t>
  </si>
  <si>
    <t>402-04</t>
  </si>
  <si>
    <t>山吹村2-1</t>
  </si>
  <si>
    <t>404</t>
  </si>
  <si>
    <t>404-00</t>
  </si>
  <si>
    <t>大下条村</t>
  </si>
  <si>
    <t>404-01</t>
  </si>
  <si>
    <t>旦開村</t>
  </si>
  <si>
    <t>404-02</t>
  </si>
  <si>
    <t>和合村</t>
  </si>
  <si>
    <t>404-03</t>
  </si>
  <si>
    <t>富草村</t>
  </si>
  <si>
    <t>404-04</t>
  </si>
  <si>
    <t>会地村</t>
  </si>
  <si>
    <t>伍和村</t>
  </si>
  <si>
    <t>智里村</t>
  </si>
  <si>
    <t>浪合村</t>
  </si>
  <si>
    <t>清内路村</t>
  </si>
  <si>
    <t>407-05</t>
  </si>
  <si>
    <t>412</t>
  </si>
  <si>
    <t>412-00</t>
  </si>
  <si>
    <t>413</t>
  </si>
  <si>
    <t>413-00</t>
  </si>
  <si>
    <t>413-01</t>
  </si>
  <si>
    <t>神原村</t>
  </si>
  <si>
    <t>413-02</t>
  </si>
  <si>
    <t>414</t>
  </si>
  <si>
    <t>414-00</t>
  </si>
  <si>
    <t>415</t>
  </si>
  <si>
    <t>415-00</t>
  </si>
  <si>
    <t>416</t>
  </si>
  <si>
    <t>416-00</t>
  </si>
  <si>
    <t>神稲村</t>
  </si>
  <si>
    <t>416-01</t>
  </si>
  <si>
    <t>河野村</t>
  </si>
  <si>
    <t>416-02</t>
  </si>
  <si>
    <t>417</t>
  </si>
  <si>
    <t>417-00</t>
  </si>
  <si>
    <t>読書村</t>
  </si>
  <si>
    <t>田立村</t>
  </si>
  <si>
    <t>432</t>
  </si>
  <si>
    <t>432-00</t>
  </si>
  <si>
    <t>福島町</t>
  </si>
  <si>
    <t>432-01</t>
  </si>
  <si>
    <t>新開村</t>
  </si>
  <si>
    <t>432-02</t>
  </si>
  <si>
    <t>日義村</t>
  </si>
  <si>
    <t>432-03</t>
  </si>
  <si>
    <t>開田村</t>
  </si>
  <si>
    <t>432-04</t>
  </si>
  <si>
    <t>三岳村</t>
  </si>
  <si>
    <t>432-05</t>
  </si>
  <si>
    <t>446</t>
  </si>
  <si>
    <t>446-00</t>
  </si>
  <si>
    <t>446-01</t>
  </si>
  <si>
    <t>日向村</t>
  </si>
  <si>
    <t>446-02</t>
  </si>
  <si>
    <t>陸郷村3-2</t>
  </si>
  <si>
    <t>広津村3-1</t>
  </si>
  <si>
    <t>448-03</t>
  </si>
  <si>
    <t>450</t>
  </si>
  <si>
    <t>450-00</t>
  </si>
  <si>
    <t>451</t>
  </si>
  <si>
    <t>451-00</t>
  </si>
  <si>
    <t>452</t>
  </si>
  <si>
    <t>452-00</t>
  </si>
  <si>
    <t>本城村</t>
  </si>
  <si>
    <t>452-01</t>
  </si>
  <si>
    <t>坂北村</t>
  </si>
  <si>
    <t>452-02</t>
  </si>
  <si>
    <t>坂井村</t>
  </si>
  <si>
    <t>452-03</t>
  </si>
  <si>
    <t>481</t>
  </si>
  <si>
    <t>481-00</t>
  </si>
  <si>
    <t>481-01</t>
  </si>
  <si>
    <t>会染村</t>
  </si>
  <si>
    <t>481-02</t>
  </si>
  <si>
    <t>七貴村2-2</t>
  </si>
  <si>
    <t>481-03</t>
  </si>
  <si>
    <t>陸郷村3-3</t>
  </si>
  <si>
    <t>481-04</t>
  </si>
  <si>
    <t>広津村3-2</t>
  </si>
  <si>
    <t>481-05</t>
  </si>
  <si>
    <t>482</t>
  </si>
  <si>
    <t>482-00</t>
  </si>
  <si>
    <t>485</t>
  </si>
  <si>
    <t>485-00</t>
  </si>
  <si>
    <t>神城村</t>
  </si>
  <si>
    <t>485-01</t>
  </si>
  <si>
    <t>北城村</t>
  </si>
  <si>
    <t>485-02</t>
  </si>
  <si>
    <t>486</t>
  </si>
  <si>
    <t>486-00</t>
  </si>
  <si>
    <t>南小谷村</t>
  </si>
  <si>
    <t>486-01</t>
  </si>
  <si>
    <t>中土村</t>
  </si>
  <si>
    <t>486-02</t>
  </si>
  <si>
    <t>北小谷村</t>
  </si>
  <si>
    <t>486-03</t>
  </si>
  <si>
    <t>中之条村</t>
  </si>
  <si>
    <t>村上村</t>
  </si>
  <si>
    <t>541</t>
  </si>
  <si>
    <t>541-00</t>
  </si>
  <si>
    <t>小布施村</t>
  </si>
  <si>
    <t>541-01</t>
  </si>
  <si>
    <t>都住村</t>
  </si>
  <si>
    <t>541-02</t>
  </si>
  <si>
    <t>543</t>
  </si>
  <si>
    <t>543-00</t>
  </si>
  <si>
    <t>高井村</t>
  </si>
  <si>
    <t>543-01</t>
  </si>
  <si>
    <t>543-02</t>
  </si>
  <si>
    <t>561</t>
  </si>
  <si>
    <t>561-00</t>
  </si>
  <si>
    <t>平穏村</t>
  </si>
  <si>
    <t>561-01</t>
  </si>
  <si>
    <t>穂波村</t>
  </si>
  <si>
    <t>561-02</t>
  </si>
  <si>
    <t>夜間瀬村</t>
  </si>
  <si>
    <t>561-03</t>
  </si>
  <si>
    <t>562</t>
  </si>
  <si>
    <t>562-00</t>
  </si>
  <si>
    <t>往郷村</t>
  </si>
  <si>
    <t>562-01</t>
  </si>
  <si>
    <t>穂高村</t>
  </si>
  <si>
    <t>562-02</t>
  </si>
  <si>
    <t>上木島村</t>
  </si>
  <si>
    <t>562-03</t>
  </si>
  <si>
    <t>563</t>
  </si>
  <si>
    <t>563-00</t>
  </si>
  <si>
    <t>563-01</t>
  </si>
  <si>
    <t>市川村</t>
  </si>
  <si>
    <t>563-02</t>
  </si>
  <si>
    <t>瑞穂村2-2</t>
  </si>
  <si>
    <t>563-03</t>
  </si>
  <si>
    <t>583</t>
  </si>
  <si>
    <t>583-00</t>
  </si>
  <si>
    <t>583-01</t>
  </si>
  <si>
    <t>信濃尻村</t>
  </si>
  <si>
    <t>583-02</t>
  </si>
  <si>
    <t>古間村</t>
  </si>
  <si>
    <t>583-03</t>
  </si>
  <si>
    <t>富士里村</t>
  </si>
  <si>
    <t>583-04</t>
  </si>
  <si>
    <t>三水村2-2</t>
  </si>
  <si>
    <t>583-05</t>
  </si>
  <si>
    <t>588</t>
  </si>
  <si>
    <t>588-00</t>
  </si>
  <si>
    <t>北小川村</t>
  </si>
  <si>
    <t>588-01</t>
  </si>
  <si>
    <t>南小川村</t>
  </si>
  <si>
    <t>588-02</t>
  </si>
  <si>
    <t>590</t>
  </si>
  <si>
    <t>590-00</t>
  </si>
  <si>
    <t>590-01</t>
  </si>
  <si>
    <t>590-02</t>
  </si>
  <si>
    <t>三水村</t>
  </si>
  <si>
    <t>590-03</t>
  </si>
  <si>
    <t>602</t>
  </si>
  <si>
    <t>602-00</t>
  </si>
  <si>
    <t>602-01</t>
  </si>
  <si>
    <t>602-02</t>
  </si>
  <si>
    <t>静岡県</t>
  </si>
  <si>
    <t>静岡県</t>
    <rPh sb="0" eb="3">
      <t>シズオカケン</t>
    </rPh>
    <phoneticPr fontId="5"/>
  </si>
  <si>
    <t>静岡市</t>
  </si>
  <si>
    <t>葵区(静岡市)</t>
  </si>
  <si>
    <t>駿河区(静岡市)</t>
  </si>
  <si>
    <t>静岡市2-1</t>
  </si>
  <si>
    <t>清水区(静岡市)</t>
  </si>
  <si>
    <t>浜松市</t>
  </si>
  <si>
    <t>服織村</t>
  </si>
  <si>
    <t>中区(浜松市)</t>
  </si>
  <si>
    <t>中藁科村</t>
  </si>
  <si>
    <t>東区(浜松市)</t>
  </si>
  <si>
    <t>南藁科村</t>
  </si>
  <si>
    <t>101-05</t>
  </si>
  <si>
    <t>西区(浜松市)</t>
  </si>
  <si>
    <t>101-06</t>
  </si>
  <si>
    <t>南区(浜松市)</t>
  </si>
  <si>
    <t>梅ヶ島村</t>
  </si>
  <si>
    <t>101-07</t>
  </si>
  <si>
    <t>北区(浜松市)</t>
  </si>
  <si>
    <t>101-08</t>
  </si>
  <si>
    <t>浜北区(浜松市)</t>
  </si>
  <si>
    <t>井川村</t>
  </si>
  <si>
    <t>101-09</t>
  </si>
  <si>
    <t>天竜区(浜松市)</t>
  </si>
  <si>
    <t>清沢村</t>
  </si>
  <si>
    <t>101-10</t>
  </si>
  <si>
    <t>沼津市</t>
  </si>
  <si>
    <t>101-11</t>
  </si>
  <si>
    <t>熱海市</t>
  </si>
  <si>
    <t>三島市</t>
  </si>
  <si>
    <t>静岡市2-2</t>
  </si>
  <si>
    <t>富士宮市</t>
  </si>
  <si>
    <t>有度村2-2</t>
  </si>
  <si>
    <t>伊東市</t>
  </si>
  <si>
    <t>島田市</t>
  </si>
  <si>
    <t>清水市</t>
  </si>
  <si>
    <t>富士市</t>
  </si>
  <si>
    <t>飯田村</t>
  </si>
  <si>
    <t>磐田市</t>
  </si>
  <si>
    <t>高部村</t>
  </si>
  <si>
    <t>103-03</t>
  </si>
  <si>
    <t>焼津市</t>
  </si>
  <si>
    <t>有度村2-1</t>
  </si>
  <si>
    <t>103-04</t>
  </si>
  <si>
    <t>掛川市</t>
  </si>
  <si>
    <t>103-05</t>
  </si>
  <si>
    <t>藤枝市</t>
  </si>
  <si>
    <t>小島村</t>
  </si>
  <si>
    <t>103-06</t>
  </si>
  <si>
    <t>御殿場市</t>
  </si>
  <si>
    <t>両河内村</t>
  </si>
  <si>
    <t>103-07</t>
  </si>
  <si>
    <t>袋井市</t>
  </si>
  <si>
    <t>庵原村</t>
  </si>
  <si>
    <t>103-08</t>
  </si>
  <si>
    <t>下田市</t>
  </si>
  <si>
    <t>袖師町</t>
  </si>
  <si>
    <t>103-09</t>
  </si>
  <si>
    <t>裾野市</t>
  </si>
  <si>
    <t>蒲原町</t>
  </si>
  <si>
    <t>103-10</t>
  </si>
  <si>
    <t>湖西市</t>
  </si>
  <si>
    <t>由比町</t>
  </si>
  <si>
    <t>103-11</t>
  </si>
  <si>
    <t>伊豆市</t>
  </si>
  <si>
    <t>御前崎市</t>
  </si>
  <si>
    <t>菊川市</t>
  </si>
  <si>
    <t>浜松市4-1</t>
  </si>
  <si>
    <t>131-01</t>
  </si>
  <si>
    <t>伊豆の国市</t>
  </si>
  <si>
    <t>入野村2-1</t>
  </si>
  <si>
    <t>131-02</t>
  </si>
  <si>
    <t>牧之原市</t>
  </si>
  <si>
    <t>吉野村2-1</t>
  </si>
  <si>
    <t>131-03</t>
  </si>
  <si>
    <t>東伊豆町</t>
  </si>
  <si>
    <t>新津村2-1</t>
  </si>
  <si>
    <t>131-04</t>
  </si>
  <si>
    <t>河津町</t>
  </si>
  <si>
    <t>南伊豆町</t>
  </si>
  <si>
    <t>浜松市4-3</t>
  </si>
  <si>
    <t>132-01</t>
  </si>
  <si>
    <t>松崎町</t>
  </si>
  <si>
    <t>飯田村2-1</t>
  </si>
  <si>
    <t>132-02</t>
  </si>
  <si>
    <t>西伊豆町</t>
  </si>
  <si>
    <t>132-03</t>
  </si>
  <si>
    <t>函南町</t>
  </si>
  <si>
    <t>長上村</t>
  </si>
  <si>
    <t>132-04</t>
  </si>
  <si>
    <t>清水町</t>
  </si>
  <si>
    <t>積志村</t>
  </si>
  <si>
    <t>132-05</t>
  </si>
  <si>
    <t>長泉町</t>
  </si>
  <si>
    <t>笠井町</t>
  </si>
  <si>
    <t>132-06</t>
  </si>
  <si>
    <t>豊西村</t>
  </si>
  <si>
    <t>132-07</t>
  </si>
  <si>
    <t>中ﾉ町村</t>
  </si>
  <si>
    <t>132-08</t>
  </si>
  <si>
    <t>川根本町</t>
  </si>
  <si>
    <t>三方原村2-1</t>
  </si>
  <si>
    <t>132-09</t>
  </si>
  <si>
    <t>森町</t>
    <phoneticPr fontId="6"/>
  </si>
  <si>
    <t>神久呂村</t>
  </si>
  <si>
    <t>133-01</t>
  </si>
  <si>
    <t>入野村2-2</t>
  </si>
  <si>
    <t>133-02</t>
  </si>
  <si>
    <t>吉野村2-2</t>
  </si>
  <si>
    <t>133-03</t>
  </si>
  <si>
    <t>和地村</t>
  </si>
  <si>
    <t>133-04</t>
  </si>
  <si>
    <t>伊佐見村</t>
  </si>
  <si>
    <t>133-05</t>
  </si>
  <si>
    <t>篠原村</t>
  </si>
  <si>
    <t>133-06</t>
  </si>
  <si>
    <t>北庄内村</t>
  </si>
  <si>
    <t>133-07</t>
  </si>
  <si>
    <t>南庄内村</t>
  </si>
  <si>
    <t>133-08</t>
  </si>
  <si>
    <t>村櫛村</t>
  </si>
  <si>
    <t>133-09</t>
  </si>
  <si>
    <t>舞阪町</t>
  </si>
  <si>
    <t>133-10</t>
  </si>
  <si>
    <t>雄踏町</t>
  </si>
  <si>
    <t>133-11</t>
  </si>
  <si>
    <t>浜松市4-2</t>
  </si>
  <si>
    <t>133-12</t>
  </si>
  <si>
    <t>浜松市4-4</t>
  </si>
  <si>
    <t>河輪村</t>
  </si>
  <si>
    <t>五島村</t>
  </si>
  <si>
    <t>134-05</t>
  </si>
  <si>
    <t>新津村2-2</t>
  </si>
  <si>
    <t>134-06</t>
  </si>
  <si>
    <t>可美村</t>
  </si>
  <si>
    <t>134-07</t>
  </si>
  <si>
    <t>三方原村2-2</t>
  </si>
  <si>
    <t>都田村</t>
  </si>
  <si>
    <t>気賀町</t>
  </si>
  <si>
    <t>135-04</t>
  </si>
  <si>
    <t>金指町</t>
  </si>
  <si>
    <t>135-05</t>
  </si>
  <si>
    <t>井伊谷村</t>
  </si>
  <si>
    <t>135-06</t>
  </si>
  <si>
    <t>奥山村</t>
  </si>
  <si>
    <t>135-07</t>
  </si>
  <si>
    <t>伊平村</t>
  </si>
  <si>
    <t>135-08</t>
  </si>
  <si>
    <t>鎮玉村</t>
  </si>
  <si>
    <t>135-09</t>
  </si>
  <si>
    <t>三ヶ日町</t>
  </si>
  <si>
    <t>135-10</t>
  </si>
  <si>
    <t>東浜名村</t>
  </si>
  <si>
    <t>135-11</t>
  </si>
  <si>
    <t>小野口村</t>
  </si>
  <si>
    <t>北浜村</t>
  </si>
  <si>
    <t>竜池村</t>
  </si>
  <si>
    <t>136-03</t>
  </si>
  <si>
    <t>136-04</t>
  </si>
  <si>
    <t>赤佐村</t>
  </si>
  <si>
    <t>136-05</t>
  </si>
  <si>
    <t>麁玉村</t>
  </si>
  <si>
    <t>136-06</t>
  </si>
  <si>
    <t>二俣町</t>
  </si>
  <si>
    <t>光明村</t>
  </si>
  <si>
    <t>上阿多古村</t>
  </si>
  <si>
    <t>137-03</t>
  </si>
  <si>
    <t>下阿多古村</t>
  </si>
  <si>
    <t>137-04</t>
  </si>
  <si>
    <t>熊村</t>
  </si>
  <si>
    <t>137-05</t>
  </si>
  <si>
    <t>竜川村</t>
  </si>
  <si>
    <t>137-06</t>
  </si>
  <si>
    <t>犬居町</t>
  </si>
  <si>
    <t>137-07</t>
  </si>
  <si>
    <t>気多村</t>
  </si>
  <si>
    <t>137-08</t>
  </si>
  <si>
    <t>熊切村</t>
  </si>
  <si>
    <t>137-09</t>
  </si>
  <si>
    <t>龍山村</t>
  </si>
  <si>
    <t>137-10</t>
  </si>
  <si>
    <t>浦川町</t>
  </si>
  <si>
    <t>137-11</t>
  </si>
  <si>
    <t>137-12</t>
  </si>
  <si>
    <t>山香村</t>
  </si>
  <si>
    <t>137-13</t>
  </si>
  <si>
    <t>城西村</t>
  </si>
  <si>
    <t>137-14</t>
  </si>
  <si>
    <t>水窪町</t>
  </si>
  <si>
    <t>137-15</t>
  </si>
  <si>
    <t>愛鷹村</t>
  </si>
  <si>
    <t>内浦村</t>
  </si>
  <si>
    <t>西浦村</t>
  </si>
  <si>
    <t>浮島村2-1</t>
  </si>
  <si>
    <t>網代町</t>
  </si>
  <si>
    <t>富士根村</t>
  </si>
  <si>
    <t>上井出村</t>
  </si>
  <si>
    <t>白糸村</t>
  </si>
  <si>
    <t>芝富村</t>
  </si>
  <si>
    <t>柚野村</t>
  </si>
  <si>
    <t>内房村</t>
  </si>
  <si>
    <t>宇佐美村</t>
  </si>
  <si>
    <t>対島村</t>
  </si>
  <si>
    <t>大津村</t>
  </si>
  <si>
    <t>大長村</t>
  </si>
  <si>
    <t>伊久身村2-1</t>
  </si>
  <si>
    <t>笹間村2-1</t>
  </si>
  <si>
    <t>初倉村2-1</t>
  </si>
  <si>
    <t>金谷町</t>
  </si>
  <si>
    <t>五和村</t>
  </si>
  <si>
    <t>初倉村2-2</t>
  </si>
  <si>
    <t>勝間田村2-2</t>
  </si>
  <si>
    <t>日坂村2-2</t>
  </si>
  <si>
    <t>下川根村</t>
  </si>
  <si>
    <t>笹間村2-2</t>
  </si>
  <si>
    <t>伊久身村2-2</t>
  </si>
  <si>
    <t>吉原市</t>
  </si>
  <si>
    <t>元吉原村</t>
  </si>
  <si>
    <t>原田村</t>
  </si>
  <si>
    <t>吉永村</t>
  </si>
  <si>
    <t>須津村</t>
  </si>
  <si>
    <t>大淵村</t>
  </si>
  <si>
    <t>浮島村2-2</t>
  </si>
  <si>
    <t>富士町</t>
  </si>
  <si>
    <t>岩松村</t>
  </si>
  <si>
    <t>田子浦村</t>
  </si>
  <si>
    <t>鷹岡町</t>
  </si>
  <si>
    <t>松野村</t>
  </si>
  <si>
    <t>岩田村</t>
  </si>
  <si>
    <t>向笠村</t>
  </si>
  <si>
    <t>南御厨村2-1</t>
  </si>
  <si>
    <t>田原村2-1</t>
  </si>
  <si>
    <t>於保村2-2</t>
  </si>
  <si>
    <t>福田町</t>
  </si>
  <si>
    <t>豊浜村</t>
  </si>
  <si>
    <t>於保村2-1</t>
  </si>
  <si>
    <t>南御厨村2-2</t>
  </si>
  <si>
    <t>掛塚町</t>
  </si>
  <si>
    <t>袖浦村</t>
  </si>
  <si>
    <t>十束村2-1</t>
  </si>
  <si>
    <t>富岡村</t>
  </si>
  <si>
    <t>211-19</t>
  </si>
  <si>
    <t>井通村</t>
  </si>
  <si>
    <t>211-20</t>
  </si>
  <si>
    <t>十束村2-2</t>
  </si>
  <si>
    <t>211-21</t>
  </si>
  <si>
    <t>広瀬村</t>
  </si>
  <si>
    <t>211-22</t>
  </si>
  <si>
    <t>野部村</t>
  </si>
  <si>
    <t>211-23</t>
  </si>
  <si>
    <t>敷地村</t>
  </si>
  <si>
    <t>211-24</t>
  </si>
  <si>
    <t>焼津町</t>
  </si>
  <si>
    <t>東益津村</t>
  </si>
  <si>
    <t>広幡村2-2</t>
  </si>
  <si>
    <t>西益津村2-2</t>
  </si>
  <si>
    <t>静浜村</t>
  </si>
  <si>
    <t>掛川町</t>
  </si>
  <si>
    <t>粟本村</t>
  </si>
  <si>
    <t>東山口村</t>
  </si>
  <si>
    <t>西南郷村</t>
  </si>
  <si>
    <t>原泉村2-1</t>
  </si>
  <si>
    <t>東山村</t>
  </si>
  <si>
    <t>日坂村2-1</t>
  </si>
  <si>
    <t>和田岡村</t>
  </si>
  <si>
    <t>西山口村</t>
  </si>
  <si>
    <t>上内田村</t>
  </si>
  <si>
    <t>213-12</t>
  </si>
  <si>
    <t>桜木村</t>
  </si>
  <si>
    <t>213-13</t>
  </si>
  <si>
    <t>曽我村</t>
  </si>
  <si>
    <t>213-14</t>
  </si>
  <si>
    <t>213-15</t>
  </si>
  <si>
    <t>倉真村</t>
  </si>
  <si>
    <t>213-16</t>
  </si>
  <si>
    <t>横須賀町</t>
  </si>
  <si>
    <t>213-17</t>
  </si>
  <si>
    <t>213-18</t>
  </si>
  <si>
    <t>笠原村2-2</t>
  </si>
  <si>
    <t>213-19</t>
  </si>
  <si>
    <t>佐束村</t>
  </si>
  <si>
    <t>213-20</t>
  </si>
  <si>
    <t>土方村</t>
  </si>
  <si>
    <t>213-21</t>
  </si>
  <si>
    <t>中村3-1</t>
  </si>
  <si>
    <t>213-22</t>
  </si>
  <si>
    <t>大坂村</t>
  </si>
  <si>
    <t>213-23</t>
  </si>
  <si>
    <t>睦浜村</t>
  </si>
  <si>
    <t>213-24</t>
  </si>
  <si>
    <t>千浜村</t>
  </si>
  <si>
    <t>213-25</t>
  </si>
  <si>
    <t>中村3-2</t>
  </si>
  <si>
    <t>213-26</t>
  </si>
  <si>
    <t>藤枝町</t>
  </si>
  <si>
    <t>青島町</t>
  </si>
  <si>
    <t>葉梨村</t>
  </si>
  <si>
    <t>瀬戸谷村</t>
  </si>
  <si>
    <t>大洲村</t>
  </si>
  <si>
    <t>高洲村</t>
  </si>
  <si>
    <t>西益津村2-1</t>
  </si>
  <si>
    <t>広幡村2-1</t>
  </si>
  <si>
    <t>岡部町</t>
  </si>
  <si>
    <t>朝比奈村</t>
  </si>
  <si>
    <t>214-11</t>
  </si>
  <si>
    <t>御殿場町</t>
  </si>
  <si>
    <t>富士岡村</t>
  </si>
  <si>
    <t>原里村</t>
  </si>
  <si>
    <t>玉穂村</t>
  </si>
  <si>
    <t>印野村</t>
  </si>
  <si>
    <t>北郷村2-2</t>
  </si>
  <si>
    <t>袋井町</t>
  </si>
  <si>
    <t>久努村</t>
  </si>
  <si>
    <t>笠原村2-1</t>
  </si>
  <si>
    <t>田原村2-2</t>
  </si>
  <si>
    <t>山梨町</t>
  </si>
  <si>
    <t>宇刈村</t>
  </si>
  <si>
    <t>東浅羽村</t>
  </si>
  <si>
    <t>西浅羽村</t>
  </si>
  <si>
    <t>上浅羽村</t>
  </si>
  <si>
    <t>幸浦村</t>
  </si>
  <si>
    <t>216-12</t>
  </si>
  <si>
    <t>下田町</t>
  </si>
  <si>
    <t>稲梓村</t>
  </si>
  <si>
    <t>稲生沢村</t>
  </si>
  <si>
    <t>浜崎村</t>
  </si>
  <si>
    <t>深良村</t>
  </si>
  <si>
    <t>須山村</t>
  </si>
  <si>
    <t>鷲津町</t>
  </si>
  <si>
    <t>白須賀町</t>
  </si>
  <si>
    <t>新所村</t>
  </si>
  <si>
    <t>入出村</t>
  </si>
  <si>
    <t>知波田村</t>
  </si>
  <si>
    <t>新居町</t>
  </si>
  <si>
    <t>修善寺町</t>
  </si>
  <si>
    <t>下狩野村</t>
  </si>
  <si>
    <t>北狩野村2-1</t>
  </si>
  <si>
    <t>土肥町</t>
  </si>
  <si>
    <t>西豆村</t>
  </si>
  <si>
    <t>中狩野村</t>
  </si>
  <si>
    <t>上狩野村</t>
  </si>
  <si>
    <t>上大見村</t>
  </si>
  <si>
    <t>中大見村</t>
  </si>
  <si>
    <t>下大見村</t>
  </si>
  <si>
    <t>御前崎村</t>
  </si>
  <si>
    <t>白羽村</t>
  </si>
  <si>
    <t>池新田町</t>
  </si>
  <si>
    <t>佐倉村</t>
  </si>
  <si>
    <t>比木村</t>
  </si>
  <si>
    <t>新野村</t>
  </si>
  <si>
    <t>堀之内町</t>
  </si>
  <si>
    <t>加茂村</t>
  </si>
  <si>
    <t>横地村</t>
  </si>
  <si>
    <t>河城村</t>
  </si>
  <si>
    <t>224-06</t>
  </si>
  <si>
    <t>小笠村2-2</t>
  </si>
  <si>
    <t>224-07</t>
  </si>
  <si>
    <t>小笠村2-1</t>
  </si>
  <si>
    <t>224-08</t>
  </si>
  <si>
    <t>南山村</t>
  </si>
  <si>
    <t>224-09</t>
  </si>
  <si>
    <t>平田村</t>
  </si>
  <si>
    <t>224-10</t>
  </si>
  <si>
    <t>中村3-3</t>
  </si>
  <si>
    <t>224-11</t>
  </si>
  <si>
    <t>伊豆長岡町</t>
  </si>
  <si>
    <t>江間村</t>
  </si>
  <si>
    <t>韮山町</t>
  </si>
  <si>
    <t>大仁町</t>
  </si>
  <si>
    <t>北狩野村2-2</t>
  </si>
  <si>
    <t>相良町</t>
  </si>
  <si>
    <t>地頭方村</t>
  </si>
  <si>
    <t>菅山村</t>
  </si>
  <si>
    <t>萩間村2-1</t>
  </si>
  <si>
    <t>川崎町</t>
  </si>
  <si>
    <t>勝間田村2-1</t>
  </si>
  <si>
    <t>坂部村</t>
  </si>
  <si>
    <t>萩間村2-2</t>
  </si>
  <si>
    <t>稲取町</t>
  </si>
  <si>
    <t>城東村</t>
  </si>
  <si>
    <t>上河津村</t>
  </si>
  <si>
    <t>下河津村</t>
  </si>
  <si>
    <t>竹麻村</t>
  </si>
  <si>
    <t>304-01</t>
  </si>
  <si>
    <t>南中村</t>
  </si>
  <si>
    <t>304-02</t>
  </si>
  <si>
    <t>南崎村</t>
  </si>
  <si>
    <t>304-03</t>
  </si>
  <si>
    <t>南上村</t>
  </si>
  <si>
    <t>304-04</t>
  </si>
  <si>
    <t>三坂村</t>
  </si>
  <si>
    <t>304-05</t>
  </si>
  <si>
    <t>三浜村</t>
  </si>
  <si>
    <t>304-06</t>
  </si>
  <si>
    <t>岩科村</t>
  </si>
  <si>
    <t>305-03</t>
  </si>
  <si>
    <t>仁科村</t>
  </si>
  <si>
    <t>306-01</t>
  </si>
  <si>
    <t>田子村</t>
  </si>
  <si>
    <t>306-02</t>
  </si>
  <si>
    <t>安良里村</t>
  </si>
  <si>
    <t>306-03</t>
  </si>
  <si>
    <t>宇久須村</t>
  </si>
  <si>
    <t>306-04</t>
  </si>
  <si>
    <t>325</t>
  </si>
  <si>
    <t>325-00</t>
  </si>
  <si>
    <t>足柄村</t>
  </si>
  <si>
    <t>須走村</t>
  </si>
  <si>
    <t>344-03</t>
  </si>
  <si>
    <t>北郷村2-1</t>
  </si>
  <si>
    <t>344-04</t>
  </si>
  <si>
    <t>中川根村</t>
  </si>
  <si>
    <t>徳山村</t>
  </si>
  <si>
    <t>上川根村</t>
  </si>
  <si>
    <t>東川根村</t>
  </si>
  <si>
    <t>461</t>
  </si>
  <si>
    <t>森町</t>
  </si>
  <si>
    <t>461-00</t>
  </si>
  <si>
    <t>461-01</t>
  </si>
  <si>
    <t>461-02</t>
  </si>
  <si>
    <t>園田村</t>
  </si>
  <si>
    <t>461-03</t>
  </si>
  <si>
    <t>461-04</t>
  </si>
  <si>
    <t>天方村</t>
  </si>
  <si>
    <t>461-05</t>
  </si>
  <si>
    <t>三倉村</t>
  </si>
  <si>
    <t>461-06</t>
  </si>
  <si>
    <t>原泉村2-2</t>
  </si>
  <si>
    <t>461-07</t>
  </si>
  <si>
    <t>都道府県名
(支庁名)</t>
  </si>
  <si>
    <t>市区町村名</t>
  </si>
  <si>
    <t>旧市区町村名</t>
  </si>
  <si>
    <t>コード
（新-旧）</t>
    <rPh sb="5" eb="6">
      <t>シン</t>
    </rPh>
    <rPh sb="7" eb="8">
      <t>キュウ</t>
    </rPh>
    <phoneticPr fontId="10"/>
  </si>
  <si>
    <t>団体経営体</t>
    <rPh sb="0" eb="5">
      <t>ダンタイケイエイタイ</t>
    </rPh>
    <phoneticPr fontId="6"/>
  </si>
  <si>
    <t>《項目変更》</t>
  </si>
  <si>
    <t>勤務
が主</t>
    <rPh sb="0" eb="2">
      <t>キンム</t>
    </rPh>
    <rPh sb="4" eb="5">
      <t>シュ</t>
    </rPh>
    <phoneticPr fontId="10"/>
  </si>
  <si>
    <t>過去１年間の生活の主な状態別世帯員数（計）</t>
  </si>
  <si>
    <t>準主業
経営体</t>
    <rPh sb="0" eb="1">
      <t>ジュン</t>
    </rPh>
    <rPh sb="1" eb="2">
      <t>シュ</t>
    </rPh>
    <rPh sb="2" eb="3">
      <t>ギョウ</t>
    </rPh>
    <rPh sb="4" eb="7">
      <t>ケイエイタイ</t>
    </rPh>
    <phoneticPr fontId="12"/>
  </si>
  <si>
    <t>副業的
経営体</t>
    <rPh sb="4" eb="7">
      <t>ケイエイタイ</t>
    </rPh>
    <phoneticPr fontId="6"/>
  </si>
  <si>
    <t>個　人
経営体</t>
    <rPh sb="0" eb="1">
      <t>コ</t>
    </rPh>
    <rPh sb="2" eb="3">
      <t>ヒト</t>
    </rPh>
    <rPh sb="4" eb="6">
      <t>ケイエイ</t>
    </rPh>
    <rPh sb="6" eb="7">
      <t>タイ</t>
    </rPh>
    <phoneticPr fontId="6"/>
  </si>
  <si>
    <t>主　業
経営体</t>
    <rPh sb="0" eb="1">
      <t>シュ</t>
    </rPh>
    <rPh sb="2" eb="3">
      <t>ギョウ</t>
    </rPh>
    <rPh sb="4" eb="7">
      <t>ケイエイタイ</t>
    </rPh>
    <phoneticPr fontId="12"/>
  </si>
  <si>
    <t>団　体
経営体</t>
    <rPh sb="0" eb="1">
      <t>ダン</t>
    </rPh>
    <rPh sb="2" eb="3">
      <t>カラダ</t>
    </rPh>
    <rPh sb="4" eb="6">
      <t>ケイエイ</t>
    </rPh>
    <rPh sb="6" eb="7">
      <t>タイ</t>
    </rPh>
    <phoneticPr fontId="6"/>
  </si>
  <si>
    <t>法　人
経営体</t>
    <rPh sb="0" eb="1">
      <t>ホウ</t>
    </rPh>
    <rPh sb="2" eb="3">
      <t>ヒト</t>
    </rPh>
    <rPh sb="4" eb="6">
      <t>ケイエイ</t>
    </rPh>
    <rPh sb="6" eb="7">
      <t>タイ</t>
    </rPh>
    <phoneticPr fontId="6"/>
  </si>
  <si>
    <r>
      <t>凡例）</t>
    </r>
    <r>
      <rPr>
        <sz val="9"/>
        <color rgb="FFFF0000"/>
        <rFont val="ＭＳ Ｐゴシック"/>
        <family val="3"/>
        <charset val="128"/>
      </rPr>
      <t>赤字：数式</t>
    </r>
    <r>
      <rPr>
        <sz val="9"/>
        <rFont val="ＭＳ Ｐゴシック"/>
        <family val="3"/>
        <charset val="128"/>
      </rPr>
      <t>／</t>
    </r>
    <r>
      <rPr>
        <sz val="9"/>
        <color theme="0" tint="-0.499984740745262"/>
        <rFont val="ＭＳ Ｐゴシック"/>
        <family val="3"/>
        <charset val="128"/>
      </rPr>
      <t>■</t>
    </r>
    <r>
      <rPr>
        <sz val="9"/>
        <rFont val="ＭＳ Ｐゴシック"/>
        <family val="3"/>
        <charset val="128"/>
      </rPr>
      <t>：Infoに未使用／</t>
    </r>
    <r>
      <rPr>
        <sz val="9"/>
        <color theme="0" tint="-0.14999847407452621"/>
        <rFont val="ＭＳ Ｐゴシック"/>
        <family val="3"/>
        <charset val="128"/>
      </rPr>
      <t>■</t>
    </r>
    <r>
      <rPr>
        <sz val="9"/>
        <rFont val="ＭＳ Ｐゴシック"/>
        <family val="3"/>
        <charset val="128"/>
      </rPr>
      <t>2015年（組替集計値）
注）秘匿のXをx（小文字）に置換</t>
    </r>
    <rPh sb="0" eb="2">
      <t>ハンレイ</t>
    </rPh>
    <rPh sb="3" eb="5">
      <t>アカジ</t>
    </rPh>
    <rPh sb="6" eb="8">
      <t>スウシキ</t>
    </rPh>
    <rPh sb="16" eb="19">
      <t>ミシヨウ</t>
    </rPh>
    <rPh sb="25" eb="26">
      <t>ネン</t>
    </rPh>
    <rPh sb="27" eb="29">
      <t>クミカエ</t>
    </rPh>
    <rPh sb="29" eb="31">
      <t>シュウケイ</t>
    </rPh>
    <rPh sb="31" eb="32">
      <t>チ</t>
    </rPh>
    <rPh sb="34" eb="35">
      <t>チュウ</t>
    </rPh>
    <rPh sb="36" eb="38">
      <t>ヒトク</t>
    </rPh>
    <rPh sb="43" eb="46">
      <t>コモジ</t>
    </rPh>
    <rPh sb="48" eb="50">
      <t>チカン</t>
    </rPh>
    <phoneticPr fontId="10"/>
  </si>
  <si>
    <t>資料：農林水産省「農林業センサス」</t>
    <rPh sb="0" eb="2">
      <t>シリョウ</t>
    </rPh>
    <phoneticPr fontId="6"/>
  </si>
  <si>
    <t>（参考）</t>
    <rPh sb="1" eb="3">
      <t>サンコウ</t>
    </rPh>
    <phoneticPr fontId="6"/>
  </si>
  <si>
    <t>前回比較</t>
    <rPh sb="0" eb="2">
      <t>ゼンカイ</t>
    </rPh>
    <rPh sb="2" eb="4">
      <t>ヒカク</t>
    </rPh>
    <phoneticPr fontId="6"/>
  </si>
  <si>
    <t>外円2020</t>
    <rPh sb="0" eb="1">
      <t>ガイ</t>
    </rPh>
    <rPh sb="1" eb="2">
      <t>エン</t>
    </rPh>
    <phoneticPr fontId="6"/>
  </si>
  <si>
    <t>内円2015</t>
    <rPh sb="0" eb="1">
      <t>ナイ</t>
    </rPh>
    <rPh sb="1" eb="2">
      <t>エン</t>
    </rPh>
    <phoneticPr fontId="6"/>
  </si>
  <si>
    <t>構成比(%)</t>
    <phoneticPr fontId="6"/>
  </si>
  <si>
    <t>900-00</t>
  </si>
  <si>
    <t>全　国</t>
    <rPh sb="0" eb="1">
      <t>ゼン</t>
    </rPh>
    <rPh sb="2" eb="3">
      <t>クニ</t>
    </rPh>
    <phoneticPr fontId="6"/>
  </si>
  <si>
    <t>akko</t>
    <phoneticPr fontId="6"/>
  </si>
  <si>
    <t>主業</t>
    <rPh sb="0" eb="2">
      <t>シュギョウ</t>
    </rPh>
    <phoneticPr fontId="6"/>
  </si>
  <si>
    <t>準主業</t>
    <rPh sb="0" eb="1">
      <t>ジュン</t>
    </rPh>
    <rPh sb="1" eb="3">
      <t>シュギョウ</t>
    </rPh>
    <phoneticPr fontId="6"/>
  </si>
  <si>
    <t>副業的</t>
    <rPh sb="0" eb="3">
      <t>フクギョウテキ</t>
    </rPh>
    <phoneticPr fontId="6"/>
  </si>
  <si>
    <t>【参考】</t>
    <rPh sb="1" eb="3">
      <t>サンコウ</t>
    </rPh>
    <phoneticPr fontId="6"/>
  </si>
  <si>
    <t>全国計</t>
    <rPh sb="0" eb="3">
      <t>ゼンコクケイ</t>
    </rPh>
    <phoneticPr fontId="10"/>
  </si>
  <si>
    <t>農業</t>
    <rPh sb="0" eb="2">
      <t>ノウギョウ</t>
    </rPh>
    <phoneticPr fontId="10"/>
  </si>
  <si>
    <t>基幹的</t>
    <rPh sb="0" eb="3">
      <t>キカンテキ</t>
    </rPh>
    <phoneticPr fontId="10"/>
  </si>
  <si>
    <t>構成比</t>
    <rPh sb="0" eb="3">
      <t>コウセイヒ</t>
    </rPh>
    <phoneticPr fontId="6"/>
  </si>
  <si>
    <t>平均年齢(歳)</t>
    <rPh sb="0" eb="2">
      <t>ヘイキン</t>
    </rPh>
    <rPh sb="2" eb="4">
      <t>ネンレイ</t>
    </rPh>
    <rPh sb="5" eb="6">
      <t>サイ</t>
    </rPh>
    <phoneticPr fontId="10"/>
  </si>
  <si>
    <t>内円2015</t>
    <rPh sb="0" eb="1">
      <t>ウチ</t>
    </rPh>
    <rPh sb="1" eb="2">
      <t>エン</t>
    </rPh>
    <phoneticPr fontId="6"/>
  </si>
  <si>
    <t>小計</t>
    <rPh sb="0" eb="2">
      <t>ショウケイ</t>
    </rPh>
    <phoneticPr fontId="6"/>
  </si>
  <si>
    <t>自営農業</t>
    <rPh sb="0" eb="2">
      <t>ジエイ</t>
    </rPh>
    <rPh sb="2" eb="4">
      <t>ノウギョウ</t>
    </rPh>
    <phoneticPr fontId="6"/>
  </si>
  <si>
    <t>勤務</t>
    <rPh sb="0" eb="2">
      <t>キンム</t>
    </rPh>
    <phoneticPr fontId="6"/>
  </si>
  <si>
    <t>農業以外</t>
    <rPh sb="0" eb="2">
      <t>ノウギョウ</t>
    </rPh>
    <rPh sb="2" eb="4">
      <t>イガイ</t>
    </rPh>
    <phoneticPr fontId="6"/>
  </si>
  <si>
    <t>学生</t>
    <rPh sb="0" eb="2">
      <t>ガクセイ</t>
    </rPh>
    <phoneticPr fontId="6"/>
  </si>
  <si>
    <t>家事育児</t>
    <rPh sb="0" eb="2">
      <t>カジ</t>
    </rPh>
    <rPh sb="2" eb="4">
      <t>イクジ</t>
    </rPh>
    <phoneticPr fontId="6"/>
  </si>
  <si>
    <t>グラフ</t>
    <phoneticPr fontId="6"/>
  </si>
  <si>
    <t xml:space="preserve"> </t>
    <phoneticPr fontId="6"/>
  </si>
  <si>
    <t>追加</t>
    <rPh sb="0" eb="2">
      <t>ツイカ</t>
    </rPh>
    <phoneticPr fontId="6"/>
  </si>
  <si>
    <t>←円外側</t>
    <rPh sb="1" eb="2">
      <t>エン</t>
    </rPh>
    <rPh sb="2" eb="3">
      <t>ソト</t>
    </rPh>
    <rPh sb="3" eb="4">
      <t>ガワ</t>
    </rPh>
    <phoneticPr fontId="6"/>
  </si>
  <si>
    <t>←円内側</t>
    <rPh sb="2" eb="3">
      <t>ウチ</t>
    </rPh>
    <phoneticPr fontId="6"/>
  </si>
  <si>
    <t>内側→</t>
    <rPh sb="0" eb="2">
      <t>ウチガワ</t>
    </rPh>
    <phoneticPr fontId="6"/>
  </si>
  <si>
    <t>県比較</t>
    <rPh sb="0" eb="1">
      <t>ケン</t>
    </rPh>
    <rPh sb="1" eb="3">
      <t>ヒカク</t>
    </rPh>
    <phoneticPr fontId="6"/>
  </si>
  <si>
    <t>農業従事者数</t>
  </si>
  <si>
    <t>１. 農業経営体数（主副業別）</t>
    <rPh sb="3" eb="5">
      <t>ノウギョウ</t>
    </rPh>
    <rPh sb="5" eb="8">
      <t>ケイエイタイ</t>
    </rPh>
    <rPh sb="8" eb="9">
      <t>スウ</t>
    </rPh>
    <rPh sb="10" eb="11">
      <t>シュ</t>
    </rPh>
    <rPh sb="11" eb="13">
      <t>フクギョウ</t>
    </rPh>
    <rPh sb="13" eb="14">
      <t>ベツ</t>
    </rPh>
    <phoneticPr fontId="6"/>
  </si>
  <si>
    <t>非表示列</t>
    <rPh sb="0" eb="3">
      <t>ヒヒョウジ</t>
    </rPh>
    <rPh sb="3" eb="4">
      <t>レツ</t>
    </rPh>
    <phoneticPr fontId="6"/>
  </si>
  <si>
    <t>#006601</t>
  </si>
  <si>
    <t>#1F497D</t>
    <phoneticPr fontId="6"/>
  </si>
  <si>
    <t>#006606</t>
  </si>
  <si>
    <t>#006607</t>
  </si>
  <si>
    <t>#95B3D7</t>
    <phoneticPr fontId="6"/>
  </si>
  <si>
    <t>：縦棒・二重円グラフ(2015年／県／全国)</t>
    <rPh sb="1" eb="3">
      <t>タテボウ</t>
    </rPh>
    <rPh sb="4" eb="6">
      <t>ニジュウ</t>
    </rPh>
    <rPh sb="6" eb="7">
      <t>エン</t>
    </rPh>
    <rPh sb="15" eb="16">
      <t>ネン</t>
    </rPh>
    <rPh sb="17" eb="18">
      <t>ケン</t>
    </rPh>
    <rPh sb="19" eb="21">
      <t>ゼンコク</t>
    </rPh>
    <phoneticPr fontId="6"/>
  </si>
  <si>
    <t>#D99694</t>
    <phoneticPr fontId="6"/>
  </si>
  <si>
    <t>：縦棒・二重円グラフ(2020年／市区町村／県)</t>
    <rPh sb="1" eb="3">
      <t>タテボウ</t>
    </rPh>
    <rPh sb="4" eb="6">
      <t>ニジュウ</t>
    </rPh>
    <rPh sb="6" eb="7">
      <t>エン</t>
    </rPh>
    <rPh sb="15" eb="16">
      <t>ネン</t>
    </rPh>
    <rPh sb="17" eb="21">
      <t>シクチョウソン</t>
    </rPh>
    <rPh sb="22" eb="23">
      <t>ケン</t>
    </rPh>
    <phoneticPr fontId="6"/>
  </si>
  <si>
    <t>：農業経営体(タイトル／問い合わせ)</t>
    <rPh sb="1" eb="3">
      <t>ノウギョウ</t>
    </rPh>
    <rPh sb="3" eb="6">
      <t>ケイエイタイ</t>
    </rPh>
    <rPh sb="12" eb="13">
      <t>ト</t>
    </rPh>
    <rPh sb="14" eb="15">
      <t>ア</t>
    </rPh>
    <phoneticPr fontId="6"/>
  </si>
  <si>
    <t>：個人経営体(タイトル／問い合わせ)</t>
    <rPh sb="1" eb="3">
      <t>コジン</t>
    </rPh>
    <rPh sb="3" eb="6">
      <t>ケイエイタイ</t>
    </rPh>
    <phoneticPr fontId="6"/>
  </si>
  <si>
    <t>#EEECE1</t>
    <phoneticPr fontId="6"/>
  </si>
  <si>
    <t>：統計表(表頭)</t>
    <rPh sb="1" eb="4">
      <t>トウケイヒョウ</t>
    </rPh>
    <rPh sb="5" eb="7">
      <t>ヒョウトウ</t>
    </rPh>
    <phoneticPr fontId="6"/>
  </si>
  <si>
    <t>その他</t>
    <rPh sb="2" eb="3">
      <t>タ</t>
    </rPh>
    <phoneticPr fontId="6"/>
  </si>
  <si>
    <t>解説</t>
    <rPh sb="0" eb="2">
      <t>カイセツ</t>
    </rPh>
    <phoneticPr fontId="6"/>
  </si>
  <si>
    <t>#FFFF00</t>
    <phoneticPr fontId="6"/>
  </si>
  <si>
    <t>#92CDDC</t>
    <phoneticPr fontId="6"/>
  </si>
  <si>
    <t>2020年シートよりリンク</t>
    <rPh sb="3" eb="4">
      <t>ネン</t>
    </rPh>
    <phoneticPr fontId="6"/>
  </si>
  <si>
    <t>：上記グラフ色以外を使用</t>
    <rPh sb="1" eb="3">
      <t>ジョウキ</t>
    </rPh>
    <rPh sb="6" eb="7">
      <t>イロ</t>
    </rPh>
    <rPh sb="7" eb="9">
      <t>イガイ</t>
    </rPh>
    <rPh sb="10" eb="12">
      <t>シヨウ</t>
    </rPh>
    <phoneticPr fontId="6"/>
  </si>
  <si>
    <t>※タイトルは項目の区切りを明確にするため濃色を使用し、グラフ色は値が見えるように薄い色を使用した。</t>
    <rPh sb="6" eb="8">
      <t>コウモク</t>
    </rPh>
    <rPh sb="9" eb="11">
      <t>クギ</t>
    </rPh>
    <rPh sb="13" eb="15">
      <t>メイカク</t>
    </rPh>
    <rPh sb="20" eb="22">
      <t>ノウショク</t>
    </rPh>
    <rPh sb="23" eb="25">
      <t>シヨウ</t>
    </rPh>
    <rPh sb="30" eb="31">
      <t>イロ</t>
    </rPh>
    <rPh sb="32" eb="33">
      <t>アタイ</t>
    </rPh>
    <rPh sb="34" eb="35">
      <t>ミ</t>
    </rPh>
    <rPh sb="40" eb="41">
      <t>ウス</t>
    </rPh>
    <rPh sb="42" eb="43">
      <t>イロ</t>
    </rPh>
    <rPh sb="44" eb="46">
      <t>シヨウ</t>
    </rPh>
    <phoneticPr fontId="6"/>
  </si>
  <si>
    <t>：解説に表記する値(非表示部分)</t>
    <rPh sb="1" eb="3">
      <t>カイセツ</t>
    </rPh>
    <rPh sb="4" eb="6">
      <t>ヒョウキ</t>
    </rPh>
    <rPh sb="8" eb="9">
      <t>アタイ</t>
    </rPh>
    <rPh sb="10" eb="13">
      <t>ヒヒョウジ</t>
    </rPh>
    <rPh sb="13" eb="15">
      <t>ブブン</t>
    </rPh>
    <phoneticPr fontId="6"/>
  </si>
  <si>
    <t>：グラフに表記する値(〃)</t>
    <rPh sb="5" eb="7">
      <t>ヒョウキ</t>
    </rPh>
    <rPh sb="9" eb="10">
      <t>アタイ</t>
    </rPh>
    <phoneticPr fontId="6"/>
  </si>
  <si>
    <t>：2020数式追加・修正(〃)</t>
    <rPh sb="5" eb="7">
      <t>スウシキ</t>
    </rPh>
    <rPh sb="7" eb="9">
      <t>ツイカ</t>
    </rPh>
    <rPh sb="10" eb="12">
      <t>シュウセイ</t>
    </rPh>
    <phoneticPr fontId="6"/>
  </si>
  <si>
    <t>：調査年修正箇所(非表示部分)</t>
    <rPh sb="1" eb="3">
      <t>チョウサ</t>
    </rPh>
    <rPh sb="3" eb="4">
      <t>ネン</t>
    </rPh>
    <rPh sb="4" eb="6">
      <t>シュウセイ</t>
    </rPh>
    <rPh sb="6" eb="8">
      <t>カショ</t>
    </rPh>
    <phoneticPr fontId="6"/>
  </si>
  <si>
    <t>農林水産省関東農政局統計部</t>
    <phoneticPr fontId="6"/>
  </si>
  <si>
    <t>非表示列</t>
    <rPh sb="0" eb="3">
      <t>ヒヒョウジ</t>
    </rPh>
    <rPh sb="3" eb="4">
      <t>レツ</t>
    </rPh>
    <phoneticPr fontId="6"/>
  </si>
  <si>
    <t>販売し
た経営
体計</t>
    <rPh sb="0" eb="2">
      <t>ハンバイ</t>
    </rPh>
    <rPh sb="5" eb="7">
      <t>ケイエイ</t>
    </rPh>
    <rPh sb="8" eb="9">
      <t>タイ</t>
    </rPh>
    <phoneticPr fontId="6"/>
  </si>
  <si>
    <t>経営耕
地のあ
る経営
体　数</t>
    <rPh sb="9" eb="11">
      <t>ケイエイ</t>
    </rPh>
    <rPh sb="12" eb="13">
      <t>カラダ</t>
    </rPh>
    <rPh sb="14" eb="15">
      <t>カズ</t>
    </rPh>
    <phoneticPr fontId="10"/>
  </si>
  <si>
    <r>
      <t>注）</t>
    </r>
    <r>
      <rPr>
        <sz val="9"/>
        <color rgb="FFFF0000"/>
        <rFont val="ＭＳ Ｐゴシック"/>
        <family val="3"/>
        <charset val="128"/>
      </rPr>
      <t>赤字：数式</t>
    </r>
    <r>
      <rPr>
        <sz val="9"/>
        <rFont val="ＭＳ Ｐゴシック"/>
        <family val="3"/>
        <charset val="128"/>
      </rPr>
      <t>／</t>
    </r>
    <r>
      <rPr>
        <sz val="9"/>
        <color theme="0" tint="-0.499984740745262"/>
        <rFont val="ＭＳ Ｐゴシック"/>
        <family val="3"/>
        <charset val="128"/>
      </rPr>
      <t>■</t>
    </r>
    <r>
      <rPr>
        <sz val="9"/>
        <rFont val="ＭＳ Ｐゴシック"/>
        <family val="3"/>
        <charset val="128"/>
      </rPr>
      <t>：Infoに未使用／475行目：全国値</t>
    </r>
    <rPh sb="0" eb="1">
      <t>チュウ</t>
    </rPh>
    <rPh sb="2" eb="4">
      <t>アカジ</t>
    </rPh>
    <rPh sb="5" eb="7">
      <t>スウシキ</t>
    </rPh>
    <rPh sb="15" eb="18">
      <t>ミシヨウ</t>
    </rPh>
    <rPh sb="22" eb="24">
      <t>ギョウメ</t>
    </rPh>
    <rPh sb="25" eb="28">
      <t>ゼンコクチ</t>
    </rPh>
    <phoneticPr fontId="10"/>
  </si>
  <si>
    <t>Infoリスト：31行目</t>
    <rPh sb="10" eb="12">
      <t>ギョウメ</t>
    </rPh>
    <phoneticPr fontId="5"/>
  </si>
  <si>
    <t>Infoリスト：33行目</t>
    <rPh sb="10" eb="12">
      <t>ギョウメ</t>
    </rPh>
    <phoneticPr fontId="5"/>
  </si>
  <si>
    <t>Infoリスト：41行目</t>
    <rPh sb="10" eb="12">
      <t>ギョウメ</t>
    </rPh>
    <phoneticPr fontId="5"/>
  </si>
  <si>
    <t>Infoリスト：50行目</t>
    <rPh sb="10" eb="12">
      <t>ギョウメ</t>
    </rPh>
    <phoneticPr fontId="5"/>
  </si>
  <si>
    <t>Infoリスト：51行目</t>
    <rPh sb="10" eb="12">
      <t>ギョウメ</t>
    </rPh>
    <phoneticPr fontId="5"/>
  </si>
  <si>
    <t>Infoリスト：66行目</t>
    <rPh sb="10" eb="12">
      <t>ギョウメ</t>
    </rPh>
    <phoneticPr fontId="5"/>
  </si>
  <si>
    <t>Infoリスト：67行目</t>
    <rPh sb="10" eb="12">
      <t>ギョウメ</t>
    </rPh>
    <phoneticPr fontId="5"/>
  </si>
  <si>
    <t>Infoリスト：68行目</t>
    <rPh sb="10" eb="12">
      <t>ギョウメ</t>
    </rPh>
    <phoneticPr fontId="5"/>
  </si>
  <si>
    <t>Infoリスト：79行目</t>
    <rPh sb="10" eb="12">
      <t>ギョウメ</t>
    </rPh>
    <phoneticPr fontId="5"/>
  </si>
  <si>
    <t>Infoリスト：83行目</t>
    <rPh sb="10" eb="12">
      <t>ギョウメ</t>
    </rPh>
    <phoneticPr fontId="5"/>
  </si>
  <si>
    <t>秘匿無し</t>
    <rPh sb="0" eb="2">
      <t>ヒトク</t>
    </rPh>
    <rPh sb="2" eb="3">
      <t>ナ</t>
    </rPh>
    <phoneticPr fontId="10"/>
  </si>
  <si>
    <t>５. 農産物販売金額１位の部門別経営体数（個人経営体）</t>
    <phoneticPr fontId="10"/>
  </si>
  <si>
    <t>６. 経営耕地面積（個人経営体）</t>
    <rPh sb="3" eb="5">
      <t>ケイエイ</t>
    </rPh>
    <rPh sb="5" eb="7">
      <t>コウチ</t>
    </rPh>
    <rPh sb="7" eb="9">
      <t>メンセキ</t>
    </rPh>
    <rPh sb="10" eb="12">
      <t>コジン</t>
    </rPh>
    <rPh sb="12" eb="15">
      <t>ケイエイタイ</t>
    </rPh>
    <phoneticPr fontId="6"/>
  </si>
  <si>
    <r>
      <t>15～39</t>
    </r>
    <r>
      <rPr>
        <sz val="8"/>
        <color theme="1"/>
        <rFont val="ＭＳ Ｐゴシック"/>
        <family val="3"/>
        <charset val="128"/>
      </rPr>
      <t>歳</t>
    </r>
    <rPh sb="5" eb="6">
      <t>サイ</t>
    </rPh>
    <phoneticPr fontId="10"/>
  </si>
  <si>
    <r>
      <t>85</t>
    </r>
    <r>
      <rPr>
        <sz val="8"/>
        <color theme="1"/>
        <rFont val="ＭＳ Ｐゴシック"/>
        <family val="3"/>
        <charset val="128"/>
      </rPr>
      <t>歳以上</t>
    </r>
    <phoneticPr fontId="10"/>
  </si>
  <si>
    <r>
      <t>65</t>
    </r>
    <r>
      <rPr>
        <sz val="8"/>
        <color theme="1"/>
        <rFont val="ＭＳ Ｐゴシック"/>
        <family val="3"/>
        <charset val="128"/>
      </rPr>
      <t>歳以上</t>
    </r>
    <phoneticPr fontId="10"/>
  </si>
  <si>
    <t>自営農
業が主</t>
    <rPh sb="0" eb="2">
      <t>ジエイ</t>
    </rPh>
    <rPh sb="2" eb="3">
      <t>ノウ</t>
    </rPh>
    <rPh sb="4" eb="5">
      <t>ギョウ</t>
    </rPh>
    <rPh sb="6" eb="7">
      <t>シュ</t>
    </rPh>
    <phoneticPr fontId="10"/>
  </si>
  <si>
    <t>農業以
外の自
営が主</t>
    <rPh sb="0" eb="2">
      <t>ノウギョウ</t>
    </rPh>
    <rPh sb="2" eb="3">
      <t>イ</t>
    </rPh>
    <rPh sb="4" eb="5">
      <t>ガイ</t>
    </rPh>
    <rPh sb="6" eb="7">
      <t>ジ</t>
    </rPh>
    <rPh sb="8" eb="9">
      <t>エイ</t>
    </rPh>
    <rPh sb="10" eb="11">
      <t>シュ</t>
    </rPh>
    <phoneticPr fontId="10"/>
  </si>
  <si>
    <t>工芸
農作物</t>
    <phoneticPr fontId="6"/>
  </si>
  <si>
    <t>その他
の作物</t>
    <phoneticPr fontId="6"/>
  </si>
  <si>
    <t>１経営体
当たり
経営耕
地面積</t>
    <rPh sb="1" eb="4">
      <t>ケイエイタイ</t>
    </rPh>
    <rPh sb="5" eb="6">
      <t>ア</t>
    </rPh>
    <rPh sb="9" eb="11">
      <t>ケイエイ</t>
    </rPh>
    <rPh sb="11" eb="12">
      <t>コウ</t>
    </rPh>
    <rPh sb="13" eb="14">
      <t>チ</t>
    </rPh>
    <rPh sb="14" eb="15">
      <t>メン</t>
    </rPh>
    <rPh sb="15" eb="16">
      <t>セキ</t>
    </rPh>
    <phoneticPr fontId="10"/>
  </si>
  <si>
    <t>畑
（樹園地を除く）</t>
    <rPh sb="0" eb="1">
      <t>ハタ</t>
    </rPh>
    <rPh sb="3" eb="4">
      <t>ジュ</t>
    </rPh>
    <rPh sb="4" eb="6">
      <t>エンチ</t>
    </rPh>
    <rPh sb="7" eb="8">
      <t>ノゾ</t>
    </rPh>
    <phoneticPr fontId="10"/>
  </si>
  <si>
    <t>後継者を確保している割合(%)</t>
  </si>
  <si>
    <t>主　に　仕　事</t>
    <rPh sb="0" eb="1">
      <t>オモ</t>
    </rPh>
    <rPh sb="4" eb="5">
      <t>シ</t>
    </rPh>
    <rPh sb="6" eb="7">
      <t>コト</t>
    </rPh>
    <phoneticPr fontId="10"/>
  </si>
  <si>
    <t>（参考）　全　国</t>
    <rPh sb="5" eb="6">
      <t>ゼン</t>
    </rPh>
    <rPh sb="7" eb="8">
      <t>クニ</t>
    </rPh>
    <phoneticPr fontId="6"/>
  </si>
  <si>
    <t>（参考）　全　国</t>
    <phoneticPr fontId="6"/>
  </si>
  <si>
    <t>全国との比較</t>
    <rPh sb="1" eb="2">
      <t>クニ</t>
    </rPh>
    <rPh sb="4" eb="6">
      <t>ヒカク</t>
    </rPh>
    <phoneticPr fontId="10"/>
  </si>
  <si>
    <t>全国比較</t>
    <rPh sb="1" eb="2">
      <t>コク</t>
    </rPh>
    <rPh sb="2" eb="4">
      <t>ヒカク</t>
    </rPh>
    <phoneticPr fontId="6"/>
  </si>
  <si>
    <t>※S29セル</t>
    <phoneticPr fontId="6"/>
  </si>
  <si>
    <t>※内円（全国）元データ</t>
    <rPh sb="1" eb="2">
      <t>ウチ</t>
    </rPh>
    <rPh sb="2" eb="3">
      <t>エン</t>
    </rPh>
    <rPh sb="4" eb="6">
      <t>ゼンコク</t>
    </rPh>
    <rPh sb="7" eb="8">
      <t>モト</t>
    </rPh>
    <phoneticPr fontId="6"/>
  </si>
  <si>
    <t>調査年</t>
    <rPh sb="0" eb="2">
      <t>チョウサ</t>
    </rPh>
    <rPh sb="2" eb="3">
      <t>ネン</t>
    </rPh>
    <phoneticPr fontId="10"/>
  </si>
  <si>
    <t>2015年</t>
    <rPh sb="4" eb="5">
      <t>ネン</t>
    </rPh>
    <phoneticPr fontId="6"/>
  </si>
  <si>
    <t>2020年</t>
    <rPh sb="4" eb="5">
      <t>ネン</t>
    </rPh>
    <phoneticPr fontId="6"/>
  </si>
  <si>
    <t>家事・育児他</t>
    <rPh sb="0" eb="2">
      <t>カジ</t>
    </rPh>
    <rPh sb="5" eb="6">
      <t>ホカ</t>
    </rPh>
    <phoneticPr fontId="10"/>
  </si>
  <si>
    <t>《経営耕地の状況》</t>
    <rPh sb="1" eb="3">
      <t>ケイエイ</t>
    </rPh>
    <rPh sb="3" eb="5">
      <t>コウチ</t>
    </rPh>
    <rPh sb="6" eb="8">
      <t>ジョウキョウ</t>
    </rPh>
    <phoneticPr fontId="6"/>
  </si>
  <si>
    <t>主業経営体</t>
    <rPh sb="0" eb="1">
      <t>シュ</t>
    </rPh>
    <rPh sb="1" eb="2">
      <t>ギョウ</t>
    </rPh>
    <rPh sb="2" eb="5">
      <t>ケイエイタイ</t>
    </rPh>
    <phoneticPr fontId="10"/>
  </si>
  <si>
    <t>準主業経営体</t>
    <rPh sb="0" eb="1">
      <t>ジュン</t>
    </rPh>
    <rPh sb="1" eb="2">
      <t>シュ</t>
    </rPh>
    <rPh sb="2" eb="3">
      <t>ギョウ</t>
    </rPh>
    <rPh sb="3" eb="6">
      <t>ケイエイタイ</t>
    </rPh>
    <phoneticPr fontId="10"/>
  </si>
  <si>
    <t>副業的経営体</t>
    <rPh sb="3" eb="6">
      <t>ケイエイタイ</t>
    </rPh>
    <phoneticPr fontId="10"/>
  </si>
  <si>
    <t>主業経営体</t>
    <rPh sb="0" eb="2">
      <t>シュギョウ</t>
    </rPh>
    <rPh sb="2" eb="5">
      <t>ケイエイタイ</t>
    </rPh>
    <phoneticPr fontId="10"/>
  </si>
  <si>
    <t>経営体数</t>
    <rPh sb="0" eb="3">
      <t>ケイエタイ</t>
    </rPh>
    <rPh sb="3" eb="4">
      <t>スウ</t>
    </rPh>
    <phoneticPr fontId="10"/>
  </si>
  <si>
    <t>-</t>
  </si>
  <si>
    <t>…</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</si>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</sst>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76" formatCode="#,##0_ "/>
    <numFmt numFmtId="177" formatCode="#,##0.0_ "/>
    <numFmt numFmtId="178" formatCode="#,##0.0"/>
    <numFmt numFmtId="179" formatCode="#,##0.0;[Red]\-#,##0.0"/>
    <numFmt numFmtId="180" formatCode="#,##0;;&quot;- &quot;"/>
    <numFmt numFmtId="181" formatCode="#,##0.0;;&quot;- &quot;"/>
    <numFmt numFmtId="182" formatCode="0.0_);[Red]\(0.0\)"/>
    <numFmt numFmtId="183" formatCode="#,##0.00;;&quot;- &quot;"/>
    <numFmt numFmtId="184" formatCode="###\ ###\ ##0"/>
    <numFmt numFmtId="185" formatCode="#,##0.00_ ;[Red]\-#,##0.00\ "/>
    <numFmt numFmtId="186" formatCode="0.0"/>
    <numFmt numFmtId="187" formatCode="0.0;;&quot;-&quot;;@"/>
    <numFmt numFmtId="188" formatCode="#,###;;&quot;-&quot;;@"/>
    <numFmt numFmtId="189" formatCode="###\ ###\ ###\ ###\ ###\ ###\ ##0.0"/>
    <numFmt numFmtId="190" formatCode="#,##0;;&quot;-&quot;"/>
    <numFmt numFmtId="191" formatCode="0.0;;0.0;@"/>
    <numFmt numFmtId="192" formatCode="0;\-0;0;@&quot;（販売農家）&quot;"/>
    <numFmt numFmtId="193" formatCode="000\ "/>
    <numFmt numFmtId="194" formatCode="00\ "/>
    <numFmt numFmtId="195" formatCode="0.00000000000000_ "/>
    <numFmt numFmtId="196" formatCode="0;\-0;0;@&quot;（個人経営体）&quot;"/>
    <numFmt numFmtId="197" formatCode="m/d;@"/>
    <numFmt numFmtId="198" formatCode="#,###"/>
    <numFmt numFmtId="199" formatCode="0.0%"/>
    <numFmt numFmtId="200" formatCode="#,##0.00_ "/>
    <numFmt numFmtId="201" formatCode="0.0_ "/>
    <numFmt numFmtId="202" formatCode="0_ "/>
  </numFmts>
  <fonts count="70"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3"/>
      <charset val="128"/>
      <scheme val="minor"/>
    </font>
    <font>
      <sz val="9"/>
      <name val="ＭＳ 明朝"/>
      <family val="1"/>
      <charset val="128"/>
    </font>
    <font>
      <sz val="11"/>
      <name val="ＭＳ Ｐゴシック"/>
      <family val="3"/>
      <charset val="128"/>
    </font>
    <font>
      <b/>
      <sz val="9"/>
      <name val="ＭＳ ゴシック"/>
      <family val="3"/>
      <charset val="128"/>
    </font>
    <font>
      <sz val="6"/>
      <name val="ＭＳ Ｐゴシック"/>
      <family val="3"/>
      <charset val="128"/>
    </font>
    <font>
      <sz val="11"/>
      <color theme="1"/>
      <name val="ＭＳ Ｐゴシック"/>
      <family val="2"/>
      <scheme val="minor"/>
    </font>
    <font>
      <sz val="9"/>
      <color theme="1"/>
      <name val="ＭＳ Ｐ明朝"/>
      <family val="1"/>
      <charset val="128"/>
    </font>
    <font>
      <sz val="9"/>
      <color theme="1"/>
      <name val="ＭＳ Ｐゴシック"/>
      <family val="3"/>
      <charset val="128"/>
    </font>
    <font>
      <sz val="11"/>
      <color theme="1"/>
      <name val="ＭＳ Ｐゴシック"/>
      <family val="3"/>
      <charset val="128"/>
    </font>
    <font>
      <i/>
      <sz val="16"/>
      <color theme="9" tint="-0.499984740745262"/>
      <name val="ＭＳ Ｐゴシック"/>
      <family val="3"/>
      <charset val="128"/>
    </font>
    <font>
      <b/>
      <sz val="9"/>
      <color theme="1"/>
      <name val="ＭＳ Ｐゴシック"/>
      <family val="3"/>
      <charset val="128"/>
    </font>
    <font>
      <b/>
      <sz val="10"/>
      <color theme="1"/>
      <name val="ＭＳ Ｐゴシック"/>
      <family val="3"/>
      <charset val="128"/>
    </font>
    <font>
      <sz val="8"/>
      <color theme="1"/>
      <name val="ＭＳ Ｐゴシック"/>
      <family val="3"/>
      <charset val="128"/>
    </font>
    <font>
      <sz val="10"/>
      <color theme="1"/>
      <name val="ＭＳ Ｐゴシック"/>
      <family val="3"/>
      <charset val="128"/>
    </font>
    <font>
      <b/>
      <i/>
      <sz val="10"/>
      <color theme="1"/>
      <name val="ＭＳ Ｐゴシック"/>
      <family val="3"/>
      <charset val="128"/>
    </font>
    <font>
      <b/>
      <sz val="10"/>
      <color theme="1"/>
      <name val="ＭＳ Ｐ明朝"/>
      <family val="1"/>
      <charset val="128"/>
    </font>
    <font>
      <b/>
      <sz val="9"/>
      <color theme="1"/>
      <name val="ＭＳ Ｐ明朝"/>
      <family val="1"/>
      <charset val="128"/>
    </font>
    <font>
      <sz val="9"/>
      <color rgb="FFFF0000"/>
      <name val="ＭＳ Ｐゴシック"/>
      <family val="3"/>
      <charset val="128"/>
    </font>
    <font>
      <b/>
      <sz val="11"/>
      <color theme="1"/>
      <name val="ＭＳ Ｐゴシック"/>
      <family val="3"/>
      <charset val="128"/>
    </font>
    <font>
      <sz val="9"/>
      <color theme="1"/>
      <name val="ＭＳ Ｐゴシック"/>
      <family val="3"/>
      <charset val="128"/>
      <scheme val="minor"/>
    </font>
    <font>
      <sz val="12"/>
      <color theme="1"/>
      <name val="ＭＳ Ｐゴシック"/>
      <family val="3"/>
      <charset val="128"/>
      <scheme val="minor"/>
    </font>
    <font>
      <sz val="10"/>
      <color theme="1"/>
      <name val="ＭＳ Ｐゴシック"/>
      <family val="3"/>
      <charset val="128"/>
      <scheme val="minor"/>
    </font>
    <font>
      <sz val="11"/>
      <color rgb="FFFF0000"/>
      <name val="ＭＳ Ｐゴシック"/>
      <family val="3"/>
      <charset val="128"/>
      <scheme val="minor"/>
    </font>
    <font>
      <b/>
      <sz val="12"/>
      <color theme="1"/>
      <name val="ＭＳ Ｐゴシック"/>
      <family val="3"/>
      <charset val="128"/>
    </font>
    <font>
      <b/>
      <sz val="10"/>
      <color theme="1"/>
      <name val="ＭＳ Ｐゴシック"/>
      <family val="3"/>
      <charset val="128"/>
      <scheme val="major"/>
    </font>
    <font>
      <b/>
      <sz val="9"/>
      <color theme="1"/>
      <name val="ＭＳ Ｐゴシック"/>
      <family val="3"/>
      <charset val="128"/>
      <scheme val="major"/>
    </font>
    <font>
      <sz val="9"/>
      <color theme="1"/>
      <name val="ＭＳ Ｐゴシック"/>
      <family val="3"/>
      <charset val="128"/>
      <scheme val="major"/>
    </font>
    <font>
      <sz val="12"/>
      <color theme="1"/>
      <name val="ＭＳ Ｐゴシック"/>
      <family val="3"/>
      <charset val="128"/>
    </font>
    <font>
      <strike/>
      <sz val="11"/>
      <name val="ＭＳ Ｐゴシック"/>
      <family val="3"/>
      <charset val="128"/>
    </font>
    <font>
      <sz val="9"/>
      <name val="ＭＳ Ｐゴシック"/>
      <family val="3"/>
      <charset val="128"/>
    </font>
    <font>
      <sz val="8"/>
      <name val="ＭＳ Ｐゴシック"/>
      <family val="3"/>
      <charset val="128"/>
    </font>
    <font>
      <b/>
      <shadow/>
      <sz val="9"/>
      <name val="ＭＳ Ｐゴシック"/>
      <family val="3"/>
      <charset val="128"/>
      <scheme val="minor"/>
    </font>
    <font>
      <b/>
      <sz val="10"/>
      <name val="ＭＳ Ｐゴシック"/>
      <family val="3"/>
      <charset val="128"/>
    </font>
    <font>
      <sz val="10"/>
      <name val="ＭＳ Ｐゴシック"/>
      <family val="3"/>
      <charset val="128"/>
    </font>
    <font>
      <sz val="10"/>
      <color rgb="FFFF0000"/>
      <name val="ＭＳ Ｐゴシック"/>
      <family val="3"/>
      <charset val="128"/>
      <scheme val="minor"/>
    </font>
    <font>
      <sz val="10"/>
      <color rgb="FF3366FF"/>
      <name val="ＭＳ Ｐゴシック"/>
      <family val="3"/>
      <charset val="128"/>
      <scheme val="minor"/>
    </font>
    <font>
      <strike/>
      <sz val="10"/>
      <color theme="1"/>
      <name val="ＭＳ Ｐゴシック"/>
      <family val="3"/>
      <charset val="128"/>
      <scheme val="minor"/>
    </font>
    <font>
      <sz val="9"/>
      <color theme="0" tint="-0.14999847407452621"/>
      <name val="ＭＳ Ｐゴシック"/>
      <family val="3"/>
      <charset val="128"/>
    </font>
    <font>
      <b/>
      <u/>
      <sz val="11"/>
      <color rgb="FFFF0000"/>
      <name val="ＭＳ Ｐゴシック"/>
      <family val="3"/>
      <charset val="128"/>
    </font>
    <font>
      <sz val="9"/>
      <color theme="0" tint="-0.499984740745262"/>
      <name val="ＭＳ Ｐゴシック"/>
      <family val="3"/>
      <charset val="128"/>
    </font>
    <font>
      <sz val="10"/>
      <color theme="0"/>
      <name val="ＭＳ Ｐゴシック"/>
      <family val="3"/>
      <charset val="128"/>
      <scheme val="major"/>
    </font>
    <font>
      <sz val="11"/>
      <color rgb="FF3366FF"/>
      <name val="ＭＳ Ｐゴシック"/>
      <family val="3"/>
      <charset val="128"/>
    </font>
    <font>
      <sz val="11"/>
      <color rgb="FFFF0000"/>
      <name val="ＭＳ Ｐゴシック"/>
      <family val="3"/>
      <charset val="128"/>
    </font>
    <font>
      <sz val="10"/>
      <color rgb="FFFF0000"/>
      <name val="ＭＳ Ｐゴシック"/>
      <family val="3"/>
      <charset val="128"/>
    </font>
    <font>
      <sz val="9"/>
      <color rgb="FF3366FF"/>
      <name val="ＭＳ Ｐゴシック"/>
      <family val="3"/>
      <charset val="128"/>
    </font>
    <font>
      <sz val="10"/>
      <color rgb="FF3366FF"/>
      <name val="ＭＳ Ｐゴシック"/>
      <family val="3"/>
      <charset val="128"/>
    </font>
    <font>
      <b/>
      <sz val="11"/>
      <color theme="0"/>
      <name val="ＭＳ Ｐゴシック"/>
      <family val="3"/>
      <charset val="128"/>
    </font>
    <font>
      <sz val="11"/>
      <color theme="0"/>
      <name val="ＭＳ Ｐゴシック"/>
      <family val="3"/>
      <charset val="128"/>
    </font>
    <font>
      <b/>
      <u/>
      <sz val="12"/>
      <color theme="0"/>
      <name val="ＭＳ Ｐゴシック"/>
      <family val="3"/>
      <charset val="128"/>
    </font>
    <font>
      <sz val="9"/>
      <color theme="0"/>
      <name val="ＭＳ Ｐゴシック"/>
      <family val="3"/>
      <charset val="128"/>
    </font>
    <font>
      <sz val="9"/>
      <color rgb="FF0070C0"/>
      <name val="ＭＳ Ｐゴシック"/>
      <family val="3"/>
      <charset val="128"/>
    </font>
    <font>
      <sz val="11"/>
      <color rgb="FF0070C0"/>
      <name val="ＭＳ Ｐゴシック"/>
      <family val="3"/>
      <charset val="128"/>
    </font>
    <font>
      <sz val="9"/>
      <name val="ＭＳ Ｐゴシック"/>
      <family val="3"/>
      <charset val="128"/>
      <scheme val="major"/>
    </font>
    <font>
      <b/>
      <sz val="10"/>
      <color rgb="FFFF0000"/>
      <name val="ＭＳ Ｐゴシック"/>
      <family val="3"/>
      <charset val="128"/>
    </font>
    <font>
      <b/>
      <sz val="9"/>
      <name val="ＭＳ Ｐゴシック"/>
      <family val="3"/>
      <charset val="128"/>
    </font>
    <font>
      <sz val="8"/>
      <color theme="1"/>
      <name val="ＭＳ Ｐゴシック"/>
      <family val="3"/>
      <charset val="128"/>
      <scheme val="minor"/>
    </font>
    <font>
      <b/>
      <sz val="16"/>
      <color theme="0"/>
      <name val="ＭＳ Ｐゴシック"/>
      <family val="3"/>
      <charset val="128"/>
    </font>
    <font>
      <strike/>
      <sz val="11"/>
      <color rgb="FFFF0000"/>
      <name val="ＭＳ Ｐゴシック"/>
      <family val="3"/>
      <charset val="128"/>
    </font>
    <font>
      <u/>
      <sz val="11"/>
      <color rgb="FFFF0000"/>
      <name val="ＭＳ Ｐゴシック"/>
      <family val="3"/>
      <charset val="128"/>
    </font>
    <font>
      <b/>
      <sz val="9"/>
      <color indexed="8"/>
      <name val="ＭＳ Ｐゴシック"/>
      <family val="3"/>
      <charset val="128"/>
    </font>
    <font>
      <sz val="11"/>
      <color rgb="FF00B050"/>
      <name val="ＭＳ Ｐゴシック"/>
      <family val="3"/>
      <charset val="128"/>
    </font>
    <font>
      <sz val="9"/>
      <color rgb="FF00B050"/>
      <name val="ＭＳ Ｐゴシック"/>
      <family val="3"/>
      <charset val="128"/>
    </font>
    <font>
      <sz val="10"/>
      <color rgb="FF00B050"/>
      <name val="ＭＳ Ｐゴシック"/>
      <family val="3"/>
      <charset val="128"/>
      <scheme val="major"/>
    </font>
    <font>
      <u/>
      <sz val="11"/>
      <color rgb="FFFF0000"/>
      <name val="ＭＳ Ｐゴシック"/>
      <family val="3"/>
      <charset val="128"/>
      <scheme val="minor"/>
    </font>
  </fonts>
  <fills count="20">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92D050"/>
        <bgColor indexed="64"/>
      </patternFill>
    </fill>
    <fill>
      <patternFill patternType="solid">
        <fgColor theme="8" tint="0.39997558519241921"/>
        <bgColor indexed="64"/>
      </patternFill>
    </fill>
    <fill>
      <patternFill patternType="solid">
        <fgColor theme="2"/>
        <bgColor indexed="64"/>
      </patternFill>
    </fill>
    <fill>
      <patternFill patternType="solid">
        <fgColor rgb="FF006600"/>
        <bgColor indexed="64"/>
      </patternFill>
    </fill>
    <fill>
      <patternFill patternType="solid">
        <fgColor rgb="FF1F497D"/>
        <bgColor indexed="64"/>
      </patternFill>
    </fill>
    <fill>
      <patternFill patternType="solid">
        <fgColor theme="4" tint="0.39997558519241921"/>
        <bgColor indexed="64"/>
      </patternFill>
    </fill>
    <fill>
      <patternFill patternType="solid">
        <fgColor rgb="FFD99694"/>
        <bgColor indexed="64"/>
      </patternFill>
    </fill>
    <fill>
      <patternFill patternType="solid">
        <fgColor rgb="FFEEECE1"/>
        <bgColor indexed="64"/>
      </patternFill>
    </fill>
    <fill>
      <patternFill patternType="solid">
        <fgColor rgb="FF92CDDC"/>
        <bgColor indexed="64"/>
      </patternFill>
    </fill>
    <fill>
      <gradientFill>
        <stop position="0">
          <color rgb="FF92D050"/>
        </stop>
        <stop position="1">
          <color rgb="FFFFC000"/>
        </stop>
      </gradientFill>
    </fill>
  </fills>
  <borders count="7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right/>
      <top style="thin">
        <color indexed="64"/>
      </top>
      <bottom style="thin">
        <color indexed="64"/>
      </bottom>
      <diagonal/>
    </border>
    <border>
      <left style="thin">
        <color indexed="64"/>
      </left>
      <right style="thin">
        <color indexed="64"/>
      </right>
      <top style="double">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right/>
      <top/>
      <bottom style="thick">
        <color theme="9" tint="-0.24994659260841701"/>
      </bottom>
      <diagonal/>
    </border>
    <border>
      <left style="thick">
        <color theme="9" tint="-0.24994659260841701"/>
      </left>
      <right/>
      <top style="thick">
        <color theme="9" tint="-0.24994659260841701"/>
      </top>
      <bottom style="thick">
        <color theme="9" tint="-0.24994659260841701"/>
      </bottom>
      <diagonal/>
    </border>
    <border>
      <left/>
      <right style="thick">
        <color theme="9" tint="-0.24994659260841701"/>
      </right>
      <top style="thick">
        <color theme="9" tint="-0.24994659260841701"/>
      </top>
      <bottom style="thick">
        <color theme="9" tint="-0.24994659260841701"/>
      </bottom>
      <diagonal/>
    </border>
    <border>
      <left style="thick">
        <color theme="9" tint="-0.24994659260841701"/>
      </left>
      <right/>
      <top/>
      <bottom style="thin">
        <color indexed="64"/>
      </bottom>
      <diagonal/>
    </border>
    <border>
      <left style="thick">
        <color theme="9" tint="-0.24994659260841701"/>
      </left>
      <right style="thick">
        <color theme="9" tint="-0.24994659260841701"/>
      </right>
      <top/>
      <bottom/>
      <diagonal/>
    </border>
    <border>
      <left style="thick">
        <color theme="9" tint="-0.24994659260841701"/>
      </left>
      <right/>
      <top/>
      <bottom/>
      <diagonal/>
    </border>
    <border>
      <left style="thick">
        <color theme="9" tint="-0.24994659260841701"/>
      </left>
      <right style="thick">
        <color theme="9" tint="-0.24994659260841701"/>
      </right>
      <top style="thick">
        <color theme="9" tint="-0.24994659260841701"/>
      </top>
      <bottom style="thick">
        <color theme="9" tint="-0.24994659260841701"/>
      </bottom>
      <diagonal/>
    </border>
    <border>
      <left style="thin">
        <color theme="1"/>
      </left>
      <right style="thin">
        <color theme="1"/>
      </right>
      <top style="thin">
        <color theme="1"/>
      </top>
      <bottom style="thin">
        <color theme="1"/>
      </bottom>
      <diagonal/>
    </border>
    <border>
      <left style="thin">
        <color theme="1"/>
      </left>
      <right style="thin">
        <color theme="1"/>
      </right>
      <top/>
      <bottom/>
      <diagonal/>
    </border>
    <border>
      <left style="thick">
        <color theme="5" tint="-0.24994659260841701"/>
      </left>
      <right/>
      <top style="thick">
        <color theme="5" tint="-0.24994659260841701"/>
      </top>
      <bottom style="thick">
        <color theme="5" tint="-0.24994659260841701"/>
      </bottom>
      <diagonal/>
    </border>
    <border>
      <left/>
      <right style="thick">
        <color theme="5" tint="-0.24994659260841701"/>
      </right>
      <top style="thick">
        <color theme="5" tint="-0.24994659260841701"/>
      </top>
      <bottom style="thick">
        <color theme="5" tint="-0.24994659260841701"/>
      </bottom>
      <diagonal/>
    </border>
    <border>
      <left/>
      <right style="thick">
        <color theme="9" tint="0.59996337778862885"/>
      </right>
      <top/>
      <bottom style="thick">
        <color theme="9" tint="0.59996337778862885"/>
      </bottom>
      <diagonal/>
    </border>
    <border>
      <left/>
      <right/>
      <top/>
      <bottom style="thick">
        <color theme="9" tint="0.59996337778862885"/>
      </bottom>
      <diagonal/>
    </border>
    <border>
      <left/>
      <right/>
      <top/>
      <bottom style="hair">
        <color auto="1"/>
      </bottom>
      <diagonal/>
    </border>
    <border>
      <left/>
      <right/>
      <top style="thin">
        <color indexed="64"/>
      </top>
      <bottom style="hair">
        <color auto="1"/>
      </bottom>
      <diagonal/>
    </border>
    <border>
      <left/>
      <right style="thin">
        <color indexed="64"/>
      </right>
      <top style="thin">
        <color indexed="64"/>
      </top>
      <bottom style="hair">
        <color auto="1"/>
      </bottom>
      <diagonal/>
    </border>
    <border>
      <left style="thin">
        <color indexed="64"/>
      </left>
      <right/>
      <top style="thin">
        <color indexed="64"/>
      </top>
      <bottom style="hair">
        <color auto="1"/>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theme="1"/>
      </left>
      <right style="thin">
        <color theme="1"/>
      </right>
      <top/>
      <bottom style="thin">
        <color indexed="64"/>
      </bottom>
      <diagonal/>
    </border>
    <border>
      <left style="thin">
        <color theme="1"/>
      </left>
      <right style="thin">
        <color theme="1"/>
      </right>
      <top style="thin">
        <color theme="1"/>
      </top>
      <bottom style="thin">
        <color indexed="64"/>
      </bottom>
      <diagonal/>
    </border>
    <border>
      <left style="thin">
        <color indexed="64"/>
      </left>
      <right style="thin">
        <color indexed="64"/>
      </right>
      <top/>
      <bottom style="hair">
        <color rgb="FF3366FF"/>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double">
        <color indexed="64"/>
      </left>
      <right/>
      <top style="double">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style="thin">
        <color indexed="64"/>
      </top>
      <bottom style="hair">
        <color auto="1"/>
      </bottom>
      <diagonal/>
    </border>
    <border>
      <left style="double">
        <color indexed="64"/>
      </left>
      <right/>
      <top style="hair">
        <color auto="1"/>
      </top>
      <bottom style="thin">
        <color indexed="64"/>
      </bottom>
      <diagonal/>
    </border>
    <border>
      <left style="thin">
        <color indexed="64"/>
      </left>
      <right style="thin">
        <color indexed="64"/>
      </right>
      <top style="thin">
        <color indexed="64"/>
      </top>
      <bottom style="hair">
        <color indexed="64"/>
      </bottom>
      <diagonal/>
    </border>
    <border>
      <left style="thin">
        <color theme="3"/>
      </left>
      <right/>
      <top style="thin">
        <color theme="3"/>
      </top>
      <bottom style="thin">
        <color theme="3"/>
      </bottom>
      <diagonal/>
    </border>
    <border>
      <left/>
      <right style="thin">
        <color theme="3"/>
      </right>
      <top style="thin">
        <color theme="3"/>
      </top>
      <bottom style="thin">
        <color theme="3"/>
      </bottom>
      <diagonal/>
    </border>
    <border>
      <left/>
      <right/>
      <top style="thin">
        <color theme="3"/>
      </top>
      <bottom style="thin">
        <color theme="3"/>
      </bottom>
      <diagonal/>
    </border>
    <border>
      <left style="hair">
        <color indexed="64"/>
      </left>
      <right/>
      <top style="hair">
        <color indexed="64"/>
      </top>
      <bottom style="thin">
        <color indexed="64"/>
      </bottom>
      <diagonal/>
    </border>
    <border>
      <left style="hair">
        <color indexed="64"/>
      </left>
      <right/>
      <top style="hair">
        <color indexed="64"/>
      </top>
      <bottom/>
      <diagonal/>
    </border>
    <border>
      <left/>
      <right/>
      <top style="hair">
        <color indexed="64"/>
      </top>
      <bottom style="hair">
        <color auto="1"/>
      </bottom>
      <diagonal/>
    </border>
    <border>
      <left style="hair">
        <color indexed="64"/>
      </left>
      <right/>
      <top/>
      <bottom style="thin">
        <color indexed="64"/>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style="hair">
        <color auto="1"/>
      </bottom>
      <diagonal/>
    </border>
    <border diagonalUp="1">
      <left style="thin">
        <color indexed="64"/>
      </left>
      <right style="thin">
        <color indexed="64"/>
      </right>
      <top/>
      <bottom style="hair">
        <color indexed="64"/>
      </bottom>
      <diagonal style="thin">
        <color indexed="64"/>
      </diagonal>
    </border>
    <border>
      <left style="thin">
        <color indexed="64"/>
      </left>
      <right/>
      <top style="hair">
        <color indexed="64"/>
      </top>
      <bottom/>
      <diagonal/>
    </border>
    <border>
      <left/>
      <right/>
      <top style="thick">
        <color theme="5" tint="-0.24994659260841701"/>
      </top>
      <bottom/>
      <diagonal/>
    </border>
    <border diagonalUp="1">
      <left style="thin">
        <color indexed="64"/>
      </left>
      <right/>
      <top style="hair">
        <color auto="1"/>
      </top>
      <bottom style="hair">
        <color auto="1"/>
      </bottom>
      <diagonal style="thin">
        <color indexed="64"/>
      </diagonal>
    </border>
    <border>
      <left style="thin">
        <color indexed="64"/>
      </left>
      <right/>
      <top/>
      <bottom style="hair">
        <color auto="1"/>
      </bottom>
      <diagonal/>
    </border>
    <border>
      <left style="double">
        <color indexed="64"/>
      </left>
      <right/>
      <top/>
      <bottom/>
      <diagonal/>
    </border>
    <border diagonalUp="1">
      <left style="double">
        <color indexed="64"/>
      </left>
      <right/>
      <top style="hair">
        <color auto="1"/>
      </top>
      <bottom/>
      <diagonal style="hair">
        <color indexed="64"/>
      </diagonal>
    </border>
    <border diagonalUp="1">
      <left style="double">
        <color indexed="64"/>
      </left>
      <right/>
      <top style="hair">
        <color auto="1"/>
      </top>
      <bottom style="hair">
        <color indexed="64"/>
      </bottom>
      <diagonal style="hair">
        <color indexed="64"/>
      </diagonal>
    </border>
  </borders>
  <cellStyleXfs count="15">
    <xf numFmtId="0" fontId="0" fillId="0" borderId="0"/>
    <xf numFmtId="0" fontId="5" fillId="0" borderId="0">
      <alignment vertical="center"/>
    </xf>
    <xf numFmtId="0" fontId="8" fillId="0" borderId="0">
      <alignment vertical="center"/>
    </xf>
    <xf numFmtId="0" fontId="8" fillId="0" borderId="0"/>
    <xf numFmtId="38" fontId="8" fillId="0" borderId="0" applyFont="0" applyFill="0" applyBorder="0" applyAlignment="0" applyProtection="0">
      <alignment vertical="center"/>
    </xf>
    <xf numFmtId="0" fontId="8" fillId="0" borderId="0"/>
    <xf numFmtId="38" fontId="11" fillId="0" borderId="0" applyFont="0" applyFill="0" applyBorder="0" applyAlignment="0" applyProtection="0">
      <alignment vertical="center"/>
    </xf>
    <xf numFmtId="0" fontId="8" fillId="0" borderId="0">
      <alignment vertical="center"/>
    </xf>
    <xf numFmtId="0" fontId="8"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9" fontId="11" fillId="0" borderId="0" applyFont="0" applyFill="0" applyBorder="0" applyAlignment="0" applyProtection="0">
      <alignment vertical="center"/>
    </xf>
  </cellStyleXfs>
  <cellXfs count="989">
    <xf numFmtId="0" fontId="0" fillId="0" borderId="0" xfId="0"/>
    <xf numFmtId="0" fontId="14" fillId="0" borderId="0" xfId="0" applyFont="1"/>
    <xf numFmtId="0" fontId="13" fillId="0" borderId="0" xfId="0" applyFont="1"/>
    <xf numFmtId="0" fontId="14" fillId="0" borderId="0" xfId="0" applyFont="1" applyFill="1"/>
    <xf numFmtId="0" fontId="14" fillId="0" borderId="0" xfId="0" applyFont="1" applyAlignment="1">
      <alignment vertical="center"/>
    </xf>
    <xf numFmtId="0" fontId="14" fillId="0" borderId="0" xfId="0" applyFont="1" applyBorder="1"/>
    <xf numFmtId="0" fontId="14" fillId="0" borderId="0" xfId="0" applyFont="1" applyFill="1" applyAlignment="1">
      <alignment vertical="center"/>
    </xf>
    <xf numFmtId="0" fontId="13" fillId="0" borderId="0" xfId="0" applyFont="1" applyAlignment="1">
      <alignment vertical="top"/>
    </xf>
    <xf numFmtId="0" fontId="13" fillId="0" borderId="2" xfId="0" applyFont="1" applyBorder="1"/>
    <xf numFmtId="0" fontId="14" fillId="0" borderId="6" xfId="0" applyFont="1" applyBorder="1"/>
    <xf numFmtId="0" fontId="13" fillId="0" borderId="0" xfId="0" applyFont="1" applyAlignment="1">
      <alignment vertical="center"/>
    </xf>
    <xf numFmtId="0" fontId="13" fillId="0" borderId="0" xfId="0" applyFont="1" applyAlignment="1">
      <alignment horizontal="center" vertical="center"/>
    </xf>
    <xf numFmtId="0" fontId="13" fillId="0" borderId="7" xfId="0" applyFont="1" applyBorder="1" applyAlignment="1">
      <alignment horizontal="center" vertical="center"/>
    </xf>
    <xf numFmtId="0" fontId="13" fillId="0" borderId="5" xfId="0" applyFont="1" applyBorder="1" applyAlignment="1">
      <alignment vertical="center"/>
    </xf>
    <xf numFmtId="0" fontId="13" fillId="0" borderId="1" xfId="0" applyFont="1" applyBorder="1" applyAlignment="1">
      <alignment horizontal="center" vertical="center"/>
    </xf>
    <xf numFmtId="0" fontId="13" fillId="0" borderId="22" xfId="0" applyFont="1" applyBorder="1" applyAlignment="1">
      <alignment horizontal="center" vertical="center"/>
    </xf>
    <xf numFmtId="0" fontId="13" fillId="0" borderId="2" xfId="0" applyFont="1" applyBorder="1" applyAlignment="1">
      <alignment horizontal="center" vertical="center"/>
    </xf>
    <xf numFmtId="0" fontId="13" fillId="0" borderId="18" xfId="0" applyFont="1" applyBorder="1" applyAlignment="1">
      <alignment vertical="center"/>
    </xf>
    <xf numFmtId="0" fontId="13" fillId="0" borderId="22" xfId="0" applyFont="1" applyBorder="1" applyAlignment="1">
      <alignment vertical="center"/>
    </xf>
    <xf numFmtId="0" fontId="13" fillId="0" borderId="16" xfId="0" applyFont="1" applyBorder="1" applyAlignment="1">
      <alignment horizontal="center" vertical="center"/>
    </xf>
    <xf numFmtId="0" fontId="13" fillId="0" borderId="23" xfId="0" applyFont="1" applyBorder="1" applyAlignment="1">
      <alignment horizontal="center" vertical="center"/>
    </xf>
    <xf numFmtId="0" fontId="13"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0" xfId="0" applyFont="1" applyBorder="1" applyAlignment="1">
      <alignment horizontal="center" vertical="center"/>
    </xf>
    <xf numFmtId="0" fontId="13" fillId="0" borderId="20" xfId="0" applyFont="1" applyBorder="1" applyAlignment="1">
      <alignment horizontal="center" vertical="center" shrinkToFit="1"/>
    </xf>
    <xf numFmtId="0" fontId="13" fillId="0" borderId="0" xfId="0" applyFont="1" applyFill="1"/>
    <xf numFmtId="0" fontId="13" fillId="0" borderId="0" xfId="0" applyFont="1" applyFill="1" applyAlignment="1">
      <alignment wrapText="1"/>
    </xf>
    <xf numFmtId="0" fontId="13" fillId="0" borderId="18" xfId="0" applyFont="1" applyFill="1" applyBorder="1"/>
    <xf numFmtId="0" fontId="13" fillId="0" borderId="20" xfId="0" applyFont="1" applyFill="1" applyBorder="1"/>
    <xf numFmtId="0" fontId="13" fillId="0" borderId="22" xfId="0" applyFont="1" applyFill="1" applyBorder="1"/>
    <xf numFmtId="0" fontId="13" fillId="0" borderId="18" xfId="0" applyFont="1" applyFill="1" applyBorder="1" applyAlignment="1">
      <alignment wrapText="1"/>
    </xf>
    <xf numFmtId="0" fontId="13" fillId="0" borderId="20" xfId="0" applyFont="1" applyFill="1" applyBorder="1" applyAlignment="1">
      <alignment wrapText="1"/>
    </xf>
    <xf numFmtId="0" fontId="13" fillId="0" borderId="22" xfId="0" applyFont="1" applyFill="1" applyBorder="1" applyAlignment="1">
      <alignment wrapText="1"/>
    </xf>
    <xf numFmtId="0" fontId="13" fillId="0" borderId="18" xfId="0" applyFont="1" applyBorder="1" applyAlignment="1">
      <alignment horizontal="center" vertical="center" shrinkToFit="1"/>
    </xf>
    <xf numFmtId="0" fontId="13" fillId="0" borderId="18" xfId="0" applyFont="1" applyBorder="1" applyAlignment="1">
      <alignment horizontal="center" vertical="center"/>
    </xf>
    <xf numFmtId="0" fontId="13" fillId="0" borderId="1" xfId="0" applyFont="1" applyBorder="1" applyAlignment="1">
      <alignment wrapText="1"/>
    </xf>
    <xf numFmtId="0" fontId="13" fillId="0" borderId="1" xfId="0" applyNumberFormat="1" applyFont="1" applyBorder="1"/>
    <xf numFmtId="0" fontId="13" fillId="0" borderId="6" xfId="0" applyFont="1" applyBorder="1" applyAlignment="1">
      <alignment shrinkToFit="1"/>
    </xf>
    <xf numFmtId="0" fontId="13" fillId="0" borderId="9" xfId="0" applyFont="1" applyBorder="1" applyAlignment="1">
      <alignment shrinkToFit="1"/>
    </xf>
    <xf numFmtId="0" fontId="13" fillId="0" borderId="20" xfId="0" applyFont="1" applyBorder="1"/>
    <xf numFmtId="0" fontId="13" fillId="0" borderId="20" xfId="0" applyFont="1" applyBorder="1" applyAlignment="1">
      <alignment wrapText="1"/>
    </xf>
    <xf numFmtId="0" fontId="13" fillId="0" borderId="22" xfId="0" applyFont="1" applyBorder="1"/>
    <xf numFmtId="0" fontId="13" fillId="0" borderId="1" xfId="0" applyFont="1" applyBorder="1"/>
    <xf numFmtId="0" fontId="13" fillId="0" borderId="16" xfId="0" applyFont="1" applyFill="1" applyBorder="1" applyAlignment="1">
      <alignment vertical="center"/>
    </xf>
    <xf numFmtId="0" fontId="13" fillId="0" borderId="23" xfId="0" applyFont="1" applyFill="1" applyBorder="1" applyAlignment="1">
      <alignment vertical="center"/>
    </xf>
    <xf numFmtId="0" fontId="14" fillId="0" borderId="16" xfId="0" applyFont="1" applyFill="1" applyBorder="1"/>
    <xf numFmtId="0" fontId="13" fillId="0" borderId="23" xfId="0" applyFont="1" applyBorder="1" applyAlignment="1">
      <alignment horizontal="center" vertical="center" wrapText="1"/>
    </xf>
    <xf numFmtId="0" fontId="13" fillId="0" borderId="16" xfId="0" applyFont="1" applyFill="1" applyBorder="1" applyAlignment="1">
      <alignment horizontal="center" wrapText="1"/>
    </xf>
    <xf numFmtId="0" fontId="13" fillId="0" borderId="7" xfId="0" applyFont="1" applyBorder="1" applyAlignment="1">
      <alignment horizontal="center" vertical="center" wrapText="1"/>
    </xf>
    <xf numFmtId="0" fontId="13" fillId="0" borderId="1" xfId="0" applyFont="1" applyFill="1" applyBorder="1" applyAlignment="1">
      <alignment horizontal="centerContinuous" vertical="center"/>
    </xf>
    <xf numFmtId="0" fontId="14" fillId="0" borderId="4" xfId="0" applyFont="1" applyBorder="1"/>
    <xf numFmtId="0" fontId="13" fillId="0" borderId="9" xfId="0" applyFont="1" applyBorder="1" applyAlignment="1">
      <alignment horizontal="center" vertical="center" wrapText="1"/>
    </xf>
    <xf numFmtId="0" fontId="13" fillId="0" borderId="16" xfId="0" applyFont="1" applyBorder="1" applyAlignment="1">
      <alignment vertical="center"/>
    </xf>
    <xf numFmtId="38" fontId="13" fillId="0" borderId="23" xfId="6" applyFont="1" applyBorder="1" applyAlignment="1">
      <alignment horizontal="right" vertical="center" shrinkToFit="1"/>
    </xf>
    <xf numFmtId="185" fontId="13" fillId="0" borderId="16" xfId="0" applyNumberFormat="1" applyFont="1" applyFill="1" applyBorder="1"/>
    <xf numFmtId="0" fontId="13" fillId="0" borderId="23" xfId="0" applyFont="1" applyFill="1" applyBorder="1"/>
    <xf numFmtId="0" fontId="13" fillId="0" borderId="2" xfId="0" applyFont="1" applyFill="1" applyBorder="1"/>
    <xf numFmtId="0" fontId="13" fillId="0" borderId="4" xfId="0" applyFont="1" applyBorder="1" applyAlignment="1">
      <alignment horizontal="center" vertical="center"/>
    </xf>
    <xf numFmtId="0" fontId="14" fillId="0" borderId="7" xfId="0" applyFont="1" applyFill="1" applyBorder="1" applyAlignment="1">
      <alignment shrinkToFit="1"/>
    </xf>
    <xf numFmtId="0" fontId="13" fillId="0" borderId="9" xfId="0" applyFont="1" applyBorder="1" applyAlignment="1">
      <alignment horizontal="center" vertical="center"/>
    </xf>
    <xf numFmtId="0" fontId="13" fillId="0" borderId="3" xfId="0" applyFont="1" applyBorder="1" applyAlignment="1">
      <alignment horizontal="center" vertical="center"/>
    </xf>
    <xf numFmtId="0" fontId="13" fillId="0" borderId="8" xfId="0" applyFont="1" applyBorder="1" applyAlignment="1">
      <alignment horizontal="center" vertical="center"/>
    </xf>
    <xf numFmtId="0" fontId="13" fillId="0" borderId="23" xfId="0" applyFont="1" applyBorder="1" applyAlignment="1">
      <alignment horizontal="left" vertical="center"/>
    </xf>
    <xf numFmtId="0" fontId="14" fillId="0" borderId="20" xfId="0" applyFont="1" applyBorder="1"/>
    <xf numFmtId="0" fontId="14" fillId="0" borderId="22" xfId="0" applyFont="1" applyBorder="1"/>
    <xf numFmtId="0" fontId="13" fillId="0" borderId="22" xfId="0" applyFont="1" applyBorder="1" applyAlignment="1">
      <alignment horizontal="center" vertical="center" shrinkToFit="1"/>
    </xf>
    <xf numFmtId="0" fontId="13" fillId="0" borderId="0" xfId="0" applyFont="1" applyAlignment="1">
      <alignment horizontal="center" vertical="top"/>
    </xf>
    <xf numFmtId="0" fontId="13" fillId="0" borderId="0" xfId="0" applyFont="1" applyAlignment="1">
      <alignment horizontal="center"/>
    </xf>
    <xf numFmtId="0" fontId="18" fillId="0" borderId="0" xfId="0" applyFont="1" applyAlignment="1">
      <alignment shrinkToFit="1"/>
    </xf>
    <xf numFmtId="0" fontId="18" fillId="0" borderId="0" xfId="0" applyFont="1" applyAlignment="1">
      <alignment horizontal="right" shrinkToFit="1"/>
    </xf>
    <xf numFmtId="0" fontId="18" fillId="0" borderId="0" xfId="0" applyFont="1"/>
    <xf numFmtId="0" fontId="14" fillId="0" borderId="0" xfId="0" applyFont="1" applyAlignment="1">
      <alignment horizontal="left" vertical="center"/>
    </xf>
    <xf numFmtId="0" fontId="23" fillId="0" borderId="0" xfId="0" applyFont="1" applyAlignment="1">
      <alignment horizontal="centerContinuous" vertical="center"/>
    </xf>
    <xf numFmtId="0" fontId="14" fillId="0" borderId="0" xfId="0" applyFont="1" applyBorder="1" applyProtection="1">
      <protection hidden="1"/>
    </xf>
    <xf numFmtId="0" fontId="14" fillId="0" borderId="0" xfId="0" applyFont="1" applyBorder="1" applyAlignment="1" applyProtection="1">
      <protection hidden="1"/>
    </xf>
    <xf numFmtId="0" fontId="15" fillId="0" borderId="0" xfId="0" applyFont="1" applyBorder="1" applyProtection="1">
      <protection hidden="1"/>
    </xf>
    <xf numFmtId="0" fontId="14" fillId="0" borderId="0" xfId="0" applyFont="1" applyProtection="1">
      <protection hidden="1"/>
    </xf>
    <xf numFmtId="0" fontId="17" fillId="0" borderId="0" xfId="0" applyFont="1" applyFill="1" applyBorder="1" applyAlignment="1" applyProtection="1">
      <alignment shrinkToFit="1"/>
      <protection hidden="1"/>
    </xf>
    <xf numFmtId="0" fontId="14" fillId="0" borderId="0" xfId="0" applyFont="1" applyFill="1" applyProtection="1">
      <protection hidden="1"/>
    </xf>
    <xf numFmtId="0" fontId="13" fillId="0" borderId="0" xfId="0" applyFont="1" applyBorder="1" applyAlignment="1" applyProtection="1">
      <alignment horizontal="right"/>
      <protection hidden="1"/>
    </xf>
    <xf numFmtId="0" fontId="16" fillId="0" borderId="0" xfId="0" applyFont="1" applyFill="1" applyAlignment="1" applyProtection="1">
      <alignment horizontal="centerContinuous"/>
      <protection hidden="1"/>
    </xf>
    <xf numFmtId="0" fontId="14" fillId="0" borderId="0" xfId="0" applyFont="1" applyAlignment="1" applyProtection="1">
      <alignment horizontal="centerContinuous"/>
      <protection hidden="1"/>
    </xf>
    <xf numFmtId="0" fontId="16" fillId="0" borderId="0" xfId="0" applyFont="1" applyFill="1" applyAlignment="1" applyProtection="1">
      <alignment horizontal="center"/>
      <protection hidden="1"/>
    </xf>
    <xf numFmtId="0" fontId="24" fillId="0" borderId="0" xfId="0" applyFont="1" applyAlignment="1" applyProtection="1">
      <alignment horizontal="centerContinuous" vertical="top"/>
      <protection hidden="1"/>
    </xf>
    <xf numFmtId="0" fontId="16" fillId="0" borderId="0" xfId="0" applyFont="1" applyFill="1" applyAlignment="1" applyProtection="1">
      <alignment horizontal="center" vertical="top"/>
      <protection hidden="1"/>
    </xf>
    <xf numFmtId="0" fontId="13" fillId="0" borderId="0" xfId="0" applyFont="1" applyProtection="1">
      <protection hidden="1"/>
    </xf>
    <xf numFmtId="0" fontId="14" fillId="0" borderId="0" xfId="0" applyFont="1" applyAlignment="1" applyProtection="1">
      <alignment shrinkToFit="1"/>
      <protection hidden="1"/>
    </xf>
    <xf numFmtId="38" fontId="13" fillId="0" borderId="0" xfId="6" applyFont="1" applyFill="1" applyBorder="1" applyAlignment="1" applyProtection="1">
      <alignment horizontal="centerContinuous" vertical="center"/>
      <protection hidden="1"/>
    </xf>
    <xf numFmtId="0" fontId="13" fillId="0" borderId="0" xfId="0" applyFont="1" applyFill="1" applyAlignment="1" applyProtection="1">
      <alignment horizontal="right"/>
      <protection hidden="1"/>
    </xf>
    <xf numFmtId="0" fontId="20" fillId="0" borderId="0" xfId="0" applyFont="1" applyFill="1" applyAlignment="1" applyProtection="1">
      <alignment horizontal="center" vertical="center"/>
      <protection hidden="1"/>
    </xf>
    <xf numFmtId="0" fontId="16" fillId="0" borderId="0" xfId="0" applyFont="1" applyFill="1" applyAlignment="1" applyProtection="1">
      <alignment horizontal="left"/>
      <protection hidden="1"/>
    </xf>
    <xf numFmtId="0" fontId="13" fillId="0" borderId="0" xfId="0" applyFont="1" applyFill="1" applyBorder="1" applyAlignment="1" applyProtection="1">
      <alignment vertical="top"/>
      <protection hidden="1"/>
    </xf>
    <xf numFmtId="0" fontId="13" fillId="0" borderId="0" xfId="0" applyFont="1" applyFill="1" applyBorder="1" applyAlignment="1" applyProtection="1">
      <alignment horizontal="right" vertical="top"/>
      <protection hidden="1"/>
    </xf>
    <xf numFmtId="0" fontId="17" fillId="0" borderId="0" xfId="0" applyFont="1" applyFill="1" applyBorder="1" applyAlignment="1" applyProtection="1">
      <alignment horizontal="left" vertical="top"/>
      <protection hidden="1"/>
    </xf>
    <xf numFmtId="0" fontId="17" fillId="0" borderId="0" xfId="0" applyFont="1" applyFill="1" applyBorder="1" applyAlignment="1" applyProtection="1">
      <alignment horizontal="right" vertical="top"/>
      <protection hidden="1"/>
    </xf>
    <xf numFmtId="0" fontId="12" fillId="0" borderId="0" xfId="0" applyFont="1" applyFill="1" applyBorder="1" applyAlignment="1" applyProtection="1">
      <alignment horizontal="left" vertical="top"/>
      <protection hidden="1"/>
    </xf>
    <xf numFmtId="0" fontId="17" fillId="0" borderId="0" xfId="0" applyFont="1" applyFill="1" applyBorder="1" applyAlignment="1" applyProtection="1">
      <alignment horizontal="center" vertical="top"/>
      <protection hidden="1"/>
    </xf>
    <xf numFmtId="0" fontId="12" fillId="0" borderId="0" xfId="0" applyFont="1" applyFill="1" applyBorder="1" applyAlignment="1" applyProtection="1">
      <alignment vertical="top"/>
      <protection hidden="1"/>
    </xf>
    <xf numFmtId="0" fontId="14" fillId="0" borderId="0" xfId="0" applyFont="1" applyFill="1" applyBorder="1" applyProtection="1">
      <protection hidden="1"/>
    </xf>
    <xf numFmtId="38" fontId="13" fillId="0" borderId="0" xfId="6" applyFont="1" applyFill="1" applyAlignment="1" applyProtection="1">
      <protection hidden="1"/>
    </xf>
    <xf numFmtId="38" fontId="13" fillId="0" borderId="0" xfId="6" applyFont="1" applyFill="1" applyAlignment="1" applyProtection="1">
      <alignment horizontal="right" vertical="center"/>
      <protection hidden="1"/>
    </xf>
    <xf numFmtId="38" fontId="13" fillId="0" borderId="0" xfId="6" applyFont="1" applyFill="1" applyBorder="1" applyAlignment="1" applyProtection="1">
      <alignment horizontal="right" vertical="center"/>
      <protection hidden="1"/>
    </xf>
    <xf numFmtId="0" fontId="14" fillId="0" borderId="0" xfId="0" applyFont="1" applyFill="1" applyAlignment="1" applyProtection="1">
      <alignment horizontal="centerContinuous"/>
      <protection hidden="1"/>
    </xf>
    <xf numFmtId="38" fontId="13" fillId="0" borderId="0" xfId="6" applyFont="1" applyFill="1" applyAlignment="1" applyProtection="1">
      <alignment horizontal="centerContinuous"/>
      <protection hidden="1"/>
    </xf>
    <xf numFmtId="0" fontId="16" fillId="0" borderId="0" xfId="0" applyFont="1" applyFill="1" applyAlignment="1" applyProtection="1">
      <alignment horizontal="centerContinuous" vertical="top"/>
      <protection hidden="1"/>
    </xf>
    <xf numFmtId="38" fontId="13" fillId="0" borderId="0" xfId="6" applyFont="1" applyFill="1" applyBorder="1" applyAlignment="1" applyProtection="1">
      <alignment horizontal="left" vertical="center"/>
      <protection hidden="1"/>
    </xf>
    <xf numFmtId="0" fontId="14" fillId="0" borderId="0" xfId="0" applyFont="1" applyFill="1" applyAlignment="1" applyProtection="1">
      <alignment horizontal="centerContinuous" vertical="top"/>
      <protection hidden="1"/>
    </xf>
    <xf numFmtId="38" fontId="13" fillId="0" borderId="0" xfId="6" applyFont="1" applyFill="1" applyAlignment="1" applyProtection="1">
      <alignment horizontal="centerContinuous" vertical="top"/>
      <protection hidden="1"/>
    </xf>
    <xf numFmtId="0" fontId="13" fillId="0" borderId="0" xfId="0" applyFont="1" applyAlignment="1" applyProtection="1">
      <protection hidden="1"/>
    </xf>
    <xf numFmtId="0" fontId="13" fillId="0" borderId="0" xfId="0" applyFont="1" applyAlignment="1" applyProtection="1">
      <alignment horizontal="right"/>
      <protection hidden="1"/>
    </xf>
    <xf numFmtId="0" fontId="13" fillId="0" borderId="0" xfId="0" applyFont="1" applyAlignment="1" applyProtection="1">
      <alignment vertical="top"/>
      <protection hidden="1"/>
    </xf>
    <xf numFmtId="0" fontId="13" fillId="0" borderId="0" xfId="0" applyFont="1" applyAlignment="1" applyProtection="1">
      <alignment horizontal="right" vertical="top"/>
      <protection hidden="1"/>
    </xf>
    <xf numFmtId="0" fontId="14" fillId="0" borderId="0" xfId="0" applyFont="1" applyAlignment="1" applyProtection="1">
      <alignment vertical="center"/>
      <protection hidden="1"/>
    </xf>
    <xf numFmtId="0" fontId="14" fillId="0" borderId="0" xfId="0" applyFont="1" applyFill="1" applyAlignment="1" applyProtection="1">
      <alignment vertical="center"/>
      <protection hidden="1"/>
    </xf>
    <xf numFmtId="0" fontId="14" fillId="0" borderId="0" xfId="0" applyFont="1" applyAlignment="1">
      <alignment shrinkToFit="1"/>
    </xf>
    <xf numFmtId="177" fontId="13" fillId="0" borderId="16" xfId="0" applyNumberFormat="1" applyFont="1" applyBorder="1" applyAlignment="1">
      <alignment horizontal="center" vertical="center"/>
    </xf>
    <xf numFmtId="0" fontId="13" fillId="0" borderId="0" xfId="0" applyFont="1" applyAlignment="1" applyProtection="1">
      <alignment horizontal="left" vertical="top" indent="1"/>
      <protection hidden="1"/>
    </xf>
    <xf numFmtId="0" fontId="13" fillId="0" borderId="16" xfId="0" applyFont="1" applyBorder="1"/>
    <xf numFmtId="0" fontId="13" fillId="0" borderId="0" xfId="0" applyFont="1" applyBorder="1"/>
    <xf numFmtId="0" fontId="13" fillId="0" borderId="6" xfId="0" applyFont="1" applyBorder="1"/>
    <xf numFmtId="0" fontId="13" fillId="0" borderId="8" xfId="0" applyFont="1" applyBorder="1"/>
    <xf numFmtId="0" fontId="13" fillId="0" borderId="9" xfId="0" applyFont="1" applyBorder="1"/>
    <xf numFmtId="0" fontId="13" fillId="0" borderId="2" xfId="0" applyFont="1" applyBorder="1" applyAlignment="1">
      <alignment horizontal="center"/>
    </xf>
    <xf numFmtId="0" fontId="13" fillId="0" borderId="3" xfId="0" applyFont="1" applyBorder="1"/>
    <xf numFmtId="0" fontId="13" fillId="0" borderId="4" xfId="0" applyFont="1" applyBorder="1"/>
    <xf numFmtId="0" fontId="13" fillId="0" borderId="5" xfId="0" applyFont="1" applyFill="1" applyBorder="1" applyAlignment="1">
      <alignment horizontal="center"/>
    </xf>
    <xf numFmtId="0" fontId="13" fillId="0" borderId="7" xfId="0" applyFont="1" applyFill="1" applyBorder="1" applyAlignment="1">
      <alignment horizontal="center"/>
    </xf>
    <xf numFmtId="0" fontId="0" fillId="0" borderId="0" xfId="0" applyBorder="1" applyAlignment="1">
      <alignment horizontal="center" vertical="center"/>
    </xf>
    <xf numFmtId="0" fontId="25" fillId="0" borderId="0" xfId="0" applyFont="1" applyAlignment="1">
      <alignment horizontal="center" vertical="center" shrinkToFit="1"/>
    </xf>
    <xf numFmtId="0" fontId="26" fillId="0" borderId="0" xfId="0" applyFont="1" applyFill="1"/>
    <xf numFmtId="0" fontId="26" fillId="0" borderId="0" xfId="0" applyFont="1"/>
    <xf numFmtId="0" fontId="26" fillId="0" borderId="29" xfId="0" applyFont="1" applyFill="1" applyBorder="1" applyAlignment="1">
      <alignment horizontal="center" vertical="center" shrinkToFit="1"/>
    </xf>
    <xf numFmtId="0" fontId="26" fillId="0" borderId="30" xfId="0" applyFont="1" applyFill="1" applyBorder="1" applyAlignment="1">
      <alignment horizontal="center" vertical="center" shrinkToFit="1"/>
    </xf>
    <xf numFmtId="0" fontId="23" fillId="0" borderId="0" xfId="0" applyFont="1" applyAlignment="1">
      <alignment horizontal="center" vertical="center"/>
    </xf>
    <xf numFmtId="0" fontId="23" fillId="0" borderId="0" xfId="0" applyFont="1"/>
    <xf numFmtId="0" fontId="23" fillId="0" borderId="0" xfId="0" applyFont="1" applyAlignment="1">
      <alignment horizontal="center" vertical="top"/>
    </xf>
    <xf numFmtId="0" fontId="23" fillId="0" borderId="0" xfId="0" applyFont="1" applyAlignment="1">
      <alignment vertical="top"/>
    </xf>
    <xf numFmtId="0" fontId="14" fillId="0" borderId="0" xfId="0" applyFont="1" applyFill="1" applyBorder="1" applyAlignment="1" applyProtection="1">
      <alignment vertical="center"/>
      <protection hidden="1"/>
    </xf>
    <xf numFmtId="190" fontId="19" fillId="0" borderId="0" xfId="6" applyNumberFormat="1" applyFont="1" applyFill="1" applyBorder="1" applyAlignment="1" applyProtection="1">
      <alignment horizontal="right" vertical="center"/>
      <protection hidden="1"/>
    </xf>
    <xf numFmtId="179" fontId="19" fillId="0" borderId="8" xfId="6" applyNumberFormat="1" applyFont="1" applyFill="1" applyBorder="1" applyAlignment="1" applyProtection="1">
      <alignment horizontal="right" vertical="center"/>
      <protection hidden="1"/>
    </xf>
    <xf numFmtId="187" fontId="19" fillId="0" borderId="8" xfId="6" applyNumberFormat="1" applyFont="1" applyFill="1" applyBorder="1" applyAlignment="1" applyProtection="1">
      <alignment horizontal="right" vertical="center"/>
      <protection hidden="1"/>
    </xf>
    <xf numFmtId="191" fontId="19" fillId="0" borderId="8" xfId="6" applyNumberFormat="1" applyFont="1" applyFill="1" applyBorder="1" applyAlignment="1" applyProtection="1">
      <alignment horizontal="right" vertical="center"/>
      <protection hidden="1"/>
    </xf>
    <xf numFmtId="183" fontId="19" fillId="0" borderId="7" xfId="6" applyNumberFormat="1" applyFont="1" applyFill="1" applyBorder="1" applyAlignment="1" applyProtection="1">
      <alignment horizontal="right" vertical="center"/>
      <protection hidden="1"/>
    </xf>
    <xf numFmtId="0" fontId="21" fillId="0" borderId="0" xfId="0" applyFont="1" applyFill="1" applyBorder="1" applyAlignment="1" applyProtection="1">
      <alignment horizontal="left" vertical="center"/>
      <protection hidden="1"/>
    </xf>
    <xf numFmtId="0" fontId="13" fillId="0" borderId="0" xfId="0" applyFont="1" applyFill="1" applyBorder="1" applyAlignment="1">
      <alignment wrapText="1"/>
    </xf>
    <xf numFmtId="0" fontId="13" fillId="0" borderId="0" xfId="0" applyFont="1" applyAlignment="1" applyProtection="1">
      <alignment horizontal="center" wrapText="1"/>
      <protection hidden="1"/>
    </xf>
    <xf numFmtId="179" fontId="19" fillId="0" borderId="0" xfId="6" applyNumberFormat="1" applyFont="1" applyFill="1" applyBorder="1" applyAlignment="1" applyProtection="1">
      <alignment horizontal="right" vertical="center"/>
      <protection hidden="1"/>
    </xf>
    <xf numFmtId="187" fontId="19" fillId="0" borderId="0" xfId="6" applyNumberFormat="1" applyFont="1" applyFill="1" applyBorder="1" applyAlignment="1" applyProtection="1">
      <alignment horizontal="right" vertical="center"/>
      <protection hidden="1"/>
    </xf>
    <xf numFmtId="0" fontId="13" fillId="0" borderId="0" xfId="0" applyFont="1" applyFill="1" applyBorder="1" applyAlignment="1" applyProtection="1">
      <alignment horizontal="center" vertical="center" shrinkToFit="1"/>
      <protection hidden="1"/>
    </xf>
    <xf numFmtId="195" fontId="13" fillId="0" borderId="16" xfId="0" applyNumberFormat="1" applyFont="1" applyBorder="1" applyAlignment="1">
      <alignment horizontal="center" vertical="center"/>
    </xf>
    <xf numFmtId="0" fontId="0" fillId="0" borderId="0" xfId="0" applyBorder="1" applyAlignment="1">
      <alignment horizontal="right" vertical="center"/>
    </xf>
    <xf numFmtId="0" fontId="8" fillId="0" borderId="0" xfId="1" applyNumberFormat="1" applyFont="1" applyFill="1">
      <alignment vertical="center"/>
    </xf>
    <xf numFmtId="49" fontId="8" fillId="0" borderId="0" xfId="1" applyNumberFormat="1" applyFont="1" applyFill="1" applyBorder="1" applyAlignment="1">
      <alignment horizontal="right" vertical="center"/>
    </xf>
    <xf numFmtId="0" fontId="19" fillId="0" borderId="0" xfId="0" applyFont="1" applyAlignment="1" applyProtection="1">
      <alignment vertical="center"/>
      <protection hidden="1"/>
    </xf>
    <xf numFmtId="0" fontId="16" fillId="0" borderId="0" xfId="0" applyFont="1" applyAlignment="1" applyProtection="1">
      <alignment vertical="center"/>
      <protection hidden="1"/>
    </xf>
    <xf numFmtId="190" fontId="19" fillId="0" borderId="5" xfId="6" applyNumberFormat="1" applyFont="1" applyFill="1" applyBorder="1" applyAlignment="1" applyProtection="1">
      <alignment horizontal="right" vertical="center" shrinkToFit="1"/>
      <protection hidden="1"/>
    </xf>
    <xf numFmtId="0" fontId="13" fillId="0" borderId="17" xfId="0" applyFont="1" applyBorder="1" applyAlignment="1">
      <alignment horizontal="right"/>
    </xf>
    <xf numFmtId="0" fontId="13" fillId="0" borderId="0" xfId="0" applyFont="1" applyAlignment="1" applyProtection="1">
      <alignment horizontal="center"/>
      <protection hidden="1"/>
    </xf>
    <xf numFmtId="0" fontId="23" fillId="2" borderId="0" xfId="0" quotePrefix="1" applyFont="1" applyFill="1"/>
    <xf numFmtId="0" fontId="23" fillId="2" borderId="0" xfId="0" quotePrefix="1" applyFont="1" applyFill="1" applyAlignment="1">
      <alignment vertical="top"/>
    </xf>
    <xf numFmtId="0" fontId="13" fillId="2" borderId="0" xfId="0" quotePrefix="1" applyFont="1" applyFill="1"/>
    <xf numFmtId="0" fontId="13" fillId="2" borderId="0" xfId="0" quotePrefix="1" applyFont="1" applyFill="1" applyAlignment="1">
      <alignment vertical="top"/>
    </xf>
    <xf numFmtId="0" fontId="13" fillId="0" borderId="6" xfId="6" applyNumberFormat="1" applyFont="1" applyBorder="1" applyAlignment="1">
      <alignment vertical="center"/>
    </xf>
    <xf numFmtId="180" fontId="19" fillId="0" borderId="0" xfId="6" applyNumberFormat="1" applyFont="1" applyFill="1" applyBorder="1" applyAlignment="1" applyProtection="1">
      <alignment horizontal="right" vertical="center" shrinkToFit="1"/>
      <protection hidden="1"/>
    </xf>
    <xf numFmtId="190" fontId="19" fillId="0" borderId="39" xfId="6" applyNumberFormat="1" applyFont="1" applyFill="1" applyBorder="1" applyAlignment="1" applyProtection="1">
      <alignment horizontal="right" vertical="center" shrinkToFit="1"/>
      <protection hidden="1"/>
    </xf>
    <xf numFmtId="190" fontId="19" fillId="0" borderId="41" xfId="6" applyNumberFormat="1" applyFont="1" applyFill="1" applyBorder="1" applyAlignment="1" applyProtection="1">
      <alignment horizontal="right" vertical="center" shrinkToFit="1"/>
      <protection hidden="1"/>
    </xf>
    <xf numFmtId="183" fontId="19" fillId="0" borderId="41" xfId="6" applyNumberFormat="1" applyFont="1" applyFill="1" applyBorder="1" applyAlignment="1" applyProtection="1">
      <alignment horizontal="right" vertical="center"/>
      <protection hidden="1"/>
    </xf>
    <xf numFmtId="0" fontId="29" fillId="0" borderId="0" xfId="0" applyFont="1" applyFill="1" applyBorder="1" applyAlignment="1" applyProtection="1">
      <alignment horizontal="left" vertical="center" indent="1"/>
      <protection hidden="1"/>
    </xf>
    <xf numFmtId="0" fontId="30" fillId="0" borderId="0" xfId="0" applyFont="1" applyFill="1" applyBorder="1" applyAlignment="1" applyProtection="1">
      <alignment horizontal="left" vertical="center"/>
      <protection hidden="1"/>
    </xf>
    <xf numFmtId="0" fontId="30" fillId="0" borderId="0" xfId="0" applyFont="1" applyFill="1" applyBorder="1" applyAlignment="1" applyProtection="1">
      <alignment vertical="center" shrinkToFit="1"/>
      <protection hidden="1"/>
    </xf>
    <xf numFmtId="0" fontId="31" fillId="0" borderId="0" xfId="0" applyFont="1" applyFill="1" applyBorder="1" applyAlignment="1" applyProtection="1">
      <alignment horizontal="left" vertical="center"/>
      <protection hidden="1"/>
    </xf>
    <xf numFmtId="0" fontId="22" fillId="0" borderId="0" xfId="0" applyFont="1" applyFill="1" applyBorder="1" applyAlignment="1" applyProtection="1">
      <alignment horizontal="left" vertical="center"/>
      <protection hidden="1"/>
    </xf>
    <xf numFmtId="0" fontId="14" fillId="0" borderId="0" xfId="0" applyFont="1" applyFill="1" applyBorder="1"/>
    <xf numFmtId="0" fontId="13" fillId="3" borderId="3" xfId="0" applyFont="1" applyFill="1" applyBorder="1" applyAlignment="1" applyProtection="1">
      <alignment vertical="center" wrapText="1"/>
      <protection hidden="1"/>
    </xf>
    <xf numFmtId="0" fontId="13" fillId="3" borderId="18" xfId="0" applyFont="1" applyFill="1" applyBorder="1" applyAlignment="1" applyProtection="1">
      <alignment horizontal="center" vertical="center" wrapText="1"/>
      <protection hidden="1"/>
    </xf>
    <xf numFmtId="0" fontId="14" fillId="0" borderId="8" xfId="0" applyFont="1" applyFill="1" applyBorder="1" applyProtection="1">
      <protection hidden="1"/>
    </xf>
    <xf numFmtId="0" fontId="0" fillId="0" borderId="0" xfId="0" applyAlignment="1">
      <alignment vertical="center"/>
    </xf>
    <xf numFmtId="38" fontId="36" fillId="0" borderId="0" xfId="6" applyFont="1" applyFill="1" applyBorder="1" applyAlignment="1" applyProtection="1">
      <alignment horizontal="centerContinuous" vertical="center"/>
      <protection hidden="1"/>
    </xf>
    <xf numFmtId="38" fontId="36" fillId="0" borderId="0" xfId="6" applyFont="1" applyFill="1" applyBorder="1" applyAlignment="1" applyProtection="1">
      <alignment horizontal="right" vertical="center"/>
      <protection hidden="1"/>
    </xf>
    <xf numFmtId="0" fontId="8" fillId="0" borderId="0" xfId="0" applyFont="1" applyFill="1"/>
    <xf numFmtId="0" fontId="36" fillId="0" borderId="0" xfId="0" applyFont="1" applyAlignment="1" applyProtection="1">
      <alignment horizontal="right" vertical="center"/>
      <protection hidden="1"/>
    </xf>
    <xf numFmtId="0" fontId="36" fillId="0" borderId="0" xfId="0" applyFont="1" applyFill="1" applyAlignment="1">
      <alignment horizontal="right" vertical="center"/>
    </xf>
    <xf numFmtId="38" fontId="35" fillId="0" borderId="0" xfId="6" applyFont="1" applyFill="1" applyBorder="1" applyAlignment="1" applyProtection="1">
      <alignment horizontal="centerContinuous" vertical="center"/>
      <protection hidden="1"/>
    </xf>
    <xf numFmtId="38" fontId="36" fillId="0" borderId="0" xfId="0" applyNumberFormat="1" applyFont="1" applyFill="1" applyBorder="1" applyAlignment="1" applyProtection="1">
      <alignment horizontal="centerContinuous" vertical="center"/>
      <protection hidden="1"/>
    </xf>
    <xf numFmtId="38" fontId="35" fillId="0" borderId="0" xfId="6" applyFont="1" applyFill="1" applyBorder="1" applyAlignment="1" applyProtection="1">
      <alignment horizontal="center" vertical="center"/>
      <protection hidden="1"/>
    </xf>
    <xf numFmtId="0" fontId="35" fillId="0" borderId="0" xfId="0" applyFont="1" applyFill="1" applyAlignment="1" applyProtection="1">
      <alignment horizontal="right"/>
      <protection hidden="1"/>
    </xf>
    <xf numFmtId="0" fontId="8" fillId="0" borderId="0" xfId="0" applyFont="1" applyProtection="1">
      <protection hidden="1"/>
    </xf>
    <xf numFmtId="0" fontId="35" fillId="0" borderId="0" xfId="0" applyFont="1" applyBorder="1" applyAlignment="1" applyProtection="1">
      <alignment horizontal="right"/>
      <protection hidden="1"/>
    </xf>
    <xf numFmtId="0" fontId="13" fillId="0" borderId="0" xfId="0" applyFont="1" applyBorder="1" applyAlignment="1" applyProtection="1">
      <alignment vertical="center" wrapText="1"/>
      <protection hidden="1"/>
    </xf>
    <xf numFmtId="197" fontId="8" fillId="0" borderId="0" xfId="0" applyNumberFormat="1" applyFont="1" applyAlignment="1">
      <alignment horizontal="center"/>
    </xf>
    <xf numFmtId="197" fontId="8" fillId="0" borderId="0" xfId="0" applyNumberFormat="1" applyFont="1" applyFill="1" applyAlignment="1">
      <alignment horizontal="center"/>
    </xf>
    <xf numFmtId="197" fontId="8" fillId="0" borderId="0" xfId="0" applyNumberFormat="1" applyFont="1" applyAlignment="1">
      <alignment horizontal="center" vertical="center"/>
    </xf>
    <xf numFmtId="197" fontId="8" fillId="0" borderId="0" xfId="0" applyNumberFormat="1" applyFont="1" applyFill="1" applyAlignment="1">
      <alignment horizontal="center" vertical="center"/>
    </xf>
    <xf numFmtId="0" fontId="13" fillId="0" borderId="2" xfId="0" applyFont="1" applyFill="1" applyBorder="1" applyAlignment="1">
      <alignment vertical="center" shrinkToFit="1"/>
    </xf>
    <xf numFmtId="0" fontId="13" fillId="0" borderId="7" xfId="0" applyFont="1" applyFill="1" applyBorder="1" applyAlignment="1">
      <alignment vertical="center"/>
    </xf>
    <xf numFmtId="0" fontId="13" fillId="0" borderId="9" xfId="0" applyFont="1" applyFill="1" applyBorder="1" applyAlignment="1">
      <alignment vertical="center"/>
    </xf>
    <xf numFmtId="0" fontId="26" fillId="0" borderId="0" xfId="0" applyFont="1" applyAlignment="1">
      <alignment horizontal="left"/>
    </xf>
    <xf numFmtId="49" fontId="26" fillId="0" borderId="0" xfId="0" applyNumberFormat="1" applyFont="1" applyAlignment="1">
      <alignment horizontal="left" vertical="center" shrinkToFit="1"/>
    </xf>
    <xf numFmtId="0" fontId="27" fillId="5" borderId="18" xfId="0" applyFont="1" applyFill="1" applyBorder="1" applyAlignment="1">
      <alignment horizontal="center" vertical="center" wrapText="1"/>
    </xf>
    <xf numFmtId="0" fontId="27" fillId="5" borderId="32" xfId="0" applyFont="1" applyFill="1" applyBorder="1" applyAlignment="1">
      <alignment horizontal="center" vertical="center" shrinkToFit="1"/>
    </xf>
    <xf numFmtId="0" fontId="27" fillId="5" borderId="22" xfId="0" applyFont="1" applyFill="1" applyBorder="1" applyAlignment="1">
      <alignment horizontal="center" vertical="center" wrapText="1"/>
    </xf>
    <xf numFmtId="0" fontId="27" fillId="5" borderId="20" xfId="0" applyFont="1" applyFill="1" applyBorder="1" applyAlignment="1">
      <alignment horizontal="center" vertical="center" wrapText="1"/>
    </xf>
    <xf numFmtId="0" fontId="27" fillId="5" borderId="1" xfId="0" applyFont="1" applyFill="1" applyBorder="1" applyAlignment="1">
      <alignment horizontal="center" vertical="center" wrapText="1"/>
    </xf>
    <xf numFmtId="0" fontId="27" fillId="5" borderId="7" xfId="0" applyFont="1" applyFill="1" applyBorder="1" applyAlignment="1">
      <alignment horizontal="center" vertical="center" wrapText="1"/>
    </xf>
    <xf numFmtId="0" fontId="27" fillId="5" borderId="44" xfId="0" applyFont="1" applyFill="1" applyBorder="1" applyAlignment="1">
      <alignment horizontal="center" vertical="center" shrinkToFit="1"/>
    </xf>
    <xf numFmtId="0" fontId="27" fillId="5" borderId="9" xfId="0" applyFont="1" applyFill="1" applyBorder="1" applyAlignment="1">
      <alignment horizontal="center" vertical="center" wrapText="1"/>
    </xf>
    <xf numFmtId="0" fontId="27" fillId="5" borderId="8" xfId="0" applyFont="1" applyFill="1" applyBorder="1" applyAlignment="1">
      <alignment horizontal="center" vertical="center" wrapText="1"/>
    </xf>
    <xf numFmtId="0" fontId="27" fillId="5" borderId="45" xfId="0" applyFont="1" applyFill="1" applyBorder="1" applyAlignment="1">
      <alignment horizontal="center" vertical="center" shrinkToFit="1"/>
    </xf>
    <xf numFmtId="0" fontId="5" fillId="5" borderId="23" xfId="0" applyFont="1" applyFill="1" applyBorder="1" applyAlignment="1">
      <alignment horizontal="center" shrinkToFit="1"/>
    </xf>
    <xf numFmtId="0" fontId="27" fillId="0" borderId="0" xfId="13" applyFont="1" applyAlignment="1"/>
    <xf numFmtId="0" fontId="27" fillId="0" borderId="0" xfId="13" applyFont="1" applyAlignment="1">
      <alignment horizontal="left"/>
    </xf>
    <xf numFmtId="193" fontId="27" fillId="0" borderId="0" xfId="13" applyNumberFormat="1" applyFont="1" applyAlignment="1">
      <alignment horizontal="left"/>
    </xf>
    <xf numFmtId="194" fontId="27" fillId="0" borderId="0" xfId="13" applyNumberFormat="1" applyFont="1" applyAlignment="1">
      <alignment horizontal="left"/>
    </xf>
    <xf numFmtId="0" fontId="27" fillId="0" borderId="0" xfId="12" applyFont="1" applyAlignment="1">
      <alignment horizontal="left"/>
    </xf>
    <xf numFmtId="193" fontId="27" fillId="0" borderId="0" xfId="0" applyNumberFormat="1" applyFont="1" applyFill="1" applyBorder="1" applyAlignment="1">
      <alignment horizontal="center"/>
    </xf>
    <xf numFmtId="0" fontId="40" fillId="0" borderId="5" xfId="0" applyNumberFormat="1" applyFont="1" applyFill="1" applyBorder="1" applyAlignment="1">
      <alignment horizontal="center"/>
    </xf>
    <xf numFmtId="0" fontId="40" fillId="0" borderId="33" xfId="0" applyNumberFormat="1" applyFont="1" applyFill="1" applyBorder="1" applyAlignment="1">
      <alignment horizontal="center" shrinkToFit="1"/>
    </xf>
    <xf numFmtId="0" fontId="40" fillId="0" borderId="6" xfId="0" applyNumberFormat="1" applyFont="1" applyFill="1" applyBorder="1" applyAlignment="1">
      <alignment horizontal="center" shrinkToFit="1"/>
    </xf>
    <xf numFmtId="0" fontId="40" fillId="0" borderId="17" xfId="0" applyNumberFormat="1" applyFont="1" applyFill="1" applyBorder="1" applyAlignment="1">
      <alignment horizontal="left"/>
    </xf>
    <xf numFmtId="0" fontId="40" fillId="0" borderId="17" xfId="0" applyNumberFormat="1" applyFont="1" applyFill="1" applyBorder="1" applyAlignment="1">
      <alignment horizontal="center" shrinkToFit="1"/>
    </xf>
    <xf numFmtId="0" fontId="40" fillId="0" borderId="0" xfId="0" applyNumberFormat="1" applyFont="1" applyFill="1" applyBorder="1" applyAlignment="1">
      <alignment horizontal="center"/>
    </xf>
    <xf numFmtId="0" fontId="27" fillId="0" borderId="0" xfId="0" applyFont="1"/>
    <xf numFmtId="0" fontId="27" fillId="0" borderId="17" xfId="0" applyFont="1" applyFill="1" applyBorder="1" applyAlignment="1">
      <alignment shrinkToFit="1"/>
    </xf>
    <xf numFmtId="0" fontId="27" fillId="0" borderId="0" xfId="0" applyFont="1" applyAlignment="1">
      <alignment shrinkToFit="1"/>
    </xf>
    <xf numFmtId="0" fontId="40" fillId="0" borderId="0" xfId="12" applyFont="1" applyAlignment="1">
      <alignment horizontal="left"/>
    </xf>
    <xf numFmtId="193" fontId="40" fillId="0" borderId="0" xfId="0" applyNumberFormat="1" applyFont="1" applyFill="1" applyBorder="1" applyAlignment="1">
      <alignment horizontal="center"/>
    </xf>
    <xf numFmtId="0" fontId="27" fillId="0" borderId="0" xfId="0" applyFont="1" applyAlignment="1">
      <alignment horizontal="center" vertical="center"/>
    </xf>
    <xf numFmtId="0" fontId="27" fillId="0" borderId="0" xfId="0" applyFont="1" applyAlignment="1">
      <alignment horizontal="left" vertical="center"/>
    </xf>
    <xf numFmtId="49" fontId="27" fillId="0" borderId="0" xfId="0" applyNumberFormat="1" applyFont="1" applyAlignment="1">
      <alignment horizontal="left" vertical="center" shrinkToFit="1"/>
    </xf>
    <xf numFmtId="0" fontId="27" fillId="0" borderId="0" xfId="0" applyFont="1" applyAlignment="1">
      <alignment horizontal="right" indent="1" shrinkToFit="1"/>
    </xf>
    <xf numFmtId="0" fontId="27" fillId="0" borderId="0" xfId="0" applyFont="1" applyFill="1" applyAlignment="1">
      <alignment shrinkToFit="1"/>
    </xf>
    <xf numFmtId="0" fontId="27" fillId="0" borderId="0" xfId="12" applyFont="1" applyAlignment="1"/>
    <xf numFmtId="193" fontId="27" fillId="0" borderId="0" xfId="12" applyNumberFormat="1" applyFont="1" applyAlignment="1">
      <alignment horizontal="left"/>
    </xf>
    <xf numFmtId="194" fontId="27" fillId="0" borderId="0" xfId="12" applyNumberFormat="1" applyFont="1" applyAlignment="1">
      <alignment horizontal="left"/>
    </xf>
    <xf numFmtId="0" fontId="27" fillId="0" borderId="16" xfId="0" applyNumberFormat="1" applyFont="1" applyFill="1" applyBorder="1" applyAlignment="1">
      <alignment shrinkToFit="1"/>
    </xf>
    <xf numFmtId="0" fontId="27" fillId="0" borderId="16" xfId="0" applyFont="1" applyFill="1" applyBorder="1" applyAlignment="1">
      <alignment shrinkToFit="1"/>
    </xf>
    <xf numFmtId="0" fontId="27" fillId="0" borderId="17" xfId="0" applyNumberFormat="1" applyFont="1" applyFill="1" applyBorder="1" applyAlignment="1">
      <alignment shrinkToFit="1"/>
    </xf>
    <xf numFmtId="0" fontId="27" fillId="0" borderId="16" xfId="0" applyFont="1" applyFill="1" applyBorder="1" applyAlignment="1">
      <alignment horizontal="right" indent="1" shrinkToFit="1"/>
    </xf>
    <xf numFmtId="0" fontId="27" fillId="0" borderId="17" xfId="0" applyFont="1" applyFill="1" applyBorder="1" applyAlignment="1">
      <alignment horizontal="right" indent="1" shrinkToFit="1"/>
    </xf>
    <xf numFmtId="0" fontId="27" fillId="0" borderId="46" xfId="0" applyFont="1" applyFill="1" applyBorder="1" applyAlignment="1">
      <alignment shrinkToFit="1"/>
    </xf>
    <xf numFmtId="0" fontId="40" fillId="0" borderId="16" xfId="0" applyFont="1" applyFill="1" applyBorder="1" applyAlignment="1">
      <alignment shrinkToFit="1"/>
    </xf>
    <xf numFmtId="0" fontId="40" fillId="0" borderId="17" xfId="0" applyFont="1" applyFill="1" applyBorder="1" applyAlignment="1">
      <alignment shrinkToFit="1"/>
    </xf>
    <xf numFmtId="0" fontId="40" fillId="0" borderId="46" xfId="0" applyFont="1" applyFill="1" applyBorder="1" applyAlignment="1">
      <alignment shrinkToFit="1"/>
    </xf>
    <xf numFmtId="0" fontId="28" fillId="0" borderId="0" xfId="0" applyFont="1" applyFill="1" applyBorder="1" applyAlignment="1">
      <alignment horizontal="center" vertical="center"/>
    </xf>
    <xf numFmtId="0" fontId="5" fillId="0" borderId="0" xfId="0" applyFont="1" applyFill="1" applyBorder="1" applyAlignment="1">
      <alignment horizontal="left" vertical="center"/>
    </xf>
    <xf numFmtId="49" fontId="5" fillId="0" borderId="0" xfId="0" applyNumberFormat="1" applyFont="1" applyFill="1" applyBorder="1" applyAlignment="1">
      <alignment horizontal="left" vertical="center" shrinkToFit="1"/>
    </xf>
    <xf numFmtId="49" fontId="5" fillId="0" borderId="0" xfId="0" applyNumberFormat="1" applyFont="1" applyAlignment="1">
      <alignment horizontal="left" vertical="center" shrinkToFit="1"/>
    </xf>
    <xf numFmtId="0" fontId="5" fillId="0" borderId="0" xfId="0" applyFont="1" applyFill="1"/>
    <xf numFmtId="0" fontId="5" fillId="0" borderId="0" xfId="0" applyFont="1" applyBorder="1" applyAlignment="1">
      <alignment horizontal="center" vertical="center"/>
    </xf>
    <xf numFmtId="0" fontId="5" fillId="0" borderId="0" xfId="0" applyFont="1"/>
    <xf numFmtId="0" fontId="5" fillId="0" borderId="0" xfId="0" applyFont="1" applyBorder="1" applyAlignment="1">
      <alignment horizontal="center"/>
    </xf>
    <xf numFmtId="0" fontId="5" fillId="0" borderId="0" xfId="0" applyFont="1" applyAlignment="1">
      <alignment horizontal="center" vertical="center" shrinkToFit="1"/>
    </xf>
    <xf numFmtId="0" fontId="27" fillId="0" borderId="0" xfId="0" applyFont="1" applyAlignment="1">
      <alignment horizontal="center" vertical="center" shrinkToFit="1"/>
    </xf>
    <xf numFmtId="0" fontId="41" fillId="0" borderId="0" xfId="0" applyFont="1"/>
    <xf numFmtId="0" fontId="5" fillId="0" borderId="0" xfId="0" applyFont="1" applyFill="1" applyBorder="1" applyAlignment="1">
      <alignment horizontal="center" vertical="center"/>
    </xf>
    <xf numFmtId="0" fontId="5" fillId="0" borderId="0" xfId="0" applyFont="1" applyAlignment="1">
      <alignment horizontal="left" vertical="center"/>
    </xf>
    <xf numFmtId="0" fontId="5" fillId="0" borderId="28" xfId="0" applyFont="1" applyBorder="1" applyAlignment="1">
      <alignment horizontal="center" vertical="center"/>
    </xf>
    <xf numFmtId="0" fontId="5" fillId="0" borderId="8" xfId="0" applyFont="1" applyBorder="1" applyAlignment="1">
      <alignment horizontal="center" vertical="center"/>
    </xf>
    <xf numFmtId="0" fontId="5" fillId="0" borderId="0" xfId="0" applyFont="1" applyBorder="1"/>
    <xf numFmtId="0" fontId="5" fillId="0" borderId="0" xfId="0" applyFont="1" applyAlignment="1">
      <alignment horizontal="right" indent="1" shrinkToFit="1"/>
    </xf>
    <xf numFmtId="0" fontId="40" fillId="5" borderId="31" xfId="0" applyFont="1" applyFill="1" applyBorder="1" applyAlignment="1">
      <alignment horizontal="center" vertical="center" shrinkToFit="1"/>
    </xf>
    <xf numFmtId="0" fontId="5" fillId="5" borderId="31" xfId="0" applyFont="1" applyFill="1" applyBorder="1" applyAlignment="1">
      <alignment horizontal="center" vertical="center" shrinkToFit="1"/>
    </xf>
    <xf numFmtId="0" fontId="5" fillId="0" borderId="0" xfId="0" applyFont="1" applyAlignment="1">
      <alignment horizontal="center" vertical="center"/>
    </xf>
    <xf numFmtId="0" fontId="5" fillId="0" borderId="0" xfId="0" applyFont="1" applyAlignment="1">
      <alignment shrinkToFit="1"/>
    </xf>
    <xf numFmtId="0" fontId="27" fillId="5" borderId="16" xfId="0" applyFont="1" applyFill="1" applyBorder="1" applyAlignment="1">
      <alignment horizontal="center" vertical="center" wrapText="1" shrinkToFit="1"/>
    </xf>
    <xf numFmtId="0" fontId="27" fillId="5" borderId="4" xfId="0" applyFont="1" applyFill="1" applyBorder="1" applyAlignment="1">
      <alignment horizontal="center" vertical="center" shrinkToFit="1"/>
    </xf>
    <xf numFmtId="0" fontId="27" fillId="5" borderId="16" xfId="0" applyFont="1" applyFill="1" applyBorder="1" applyAlignment="1">
      <alignment horizontal="center" vertical="center" shrinkToFit="1"/>
    </xf>
    <xf numFmtId="0" fontId="27" fillId="5" borderId="23" xfId="0" applyFont="1" applyFill="1" applyBorder="1" applyAlignment="1">
      <alignment horizontal="center" vertical="center" shrinkToFit="1"/>
    </xf>
    <xf numFmtId="0" fontId="27" fillId="5" borderId="9" xfId="0" applyFont="1" applyFill="1" applyBorder="1" applyAlignment="1">
      <alignment horizontal="center" shrinkToFit="1"/>
    </xf>
    <xf numFmtId="0" fontId="27" fillId="5" borderId="23" xfId="0" applyFont="1" applyFill="1" applyBorder="1" applyAlignment="1">
      <alignment horizontal="center" shrinkToFit="1"/>
    </xf>
    <xf numFmtId="0" fontId="5" fillId="0" borderId="0" xfId="0" applyFont="1" applyFill="1" applyBorder="1" applyAlignment="1">
      <alignment horizontal="left" vertical="center" wrapText="1"/>
    </xf>
    <xf numFmtId="0" fontId="5" fillId="5" borderId="23" xfId="0" applyFont="1" applyFill="1" applyBorder="1" applyAlignment="1">
      <alignment horizontal="center" vertical="center" shrinkToFit="1"/>
    </xf>
    <xf numFmtId="0" fontId="5" fillId="5" borderId="8" xfId="0" applyFont="1" applyFill="1" applyBorder="1" applyAlignment="1">
      <alignment horizontal="left" shrinkToFit="1"/>
    </xf>
    <xf numFmtId="0" fontId="5" fillId="5" borderId="9" xfId="0" applyFont="1" applyFill="1" applyBorder="1" applyAlignment="1">
      <alignment horizontal="left" shrinkToFit="1"/>
    </xf>
    <xf numFmtId="49" fontId="5" fillId="5" borderId="23" xfId="0" applyNumberFormat="1" applyFont="1" applyFill="1" applyBorder="1" applyAlignment="1">
      <alignment horizontal="left" vertical="center" shrinkToFit="1"/>
    </xf>
    <xf numFmtId="49" fontId="5" fillId="5" borderId="7" xfId="0" applyNumberFormat="1" applyFont="1" applyFill="1" applyBorder="1" applyAlignment="1">
      <alignment horizontal="left" vertical="center" shrinkToFit="1"/>
    </xf>
    <xf numFmtId="0" fontId="5" fillId="5" borderId="7" xfId="0" applyFont="1" applyFill="1" applyBorder="1" applyAlignment="1">
      <alignment shrinkToFit="1"/>
    </xf>
    <xf numFmtId="0" fontId="5" fillId="5" borderId="23" xfId="0" applyFont="1" applyFill="1" applyBorder="1" applyAlignment="1">
      <alignment shrinkToFit="1"/>
    </xf>
    <xf numFmtId="0" fontId="5" fillId="5" borderId="9" xfId="0" applyFont="1" applyFill="1" applyBorder="1" applyAlignment="1">
      <alignment shrinkToFit="1"/>
    </xf>
    <xf numFmtId="0" fontId="41" fillId="0" borderId="0" xfId="0" applyFont="1" applyAlignment="1">
      <alignment horizontal="left" vertical="center"/>
    </xf>
    <xf numFmtId="0" fontId="5" fillId="0" borderId="0" xfId="0" applyFont="1" applyFill="1" applyBorder="1" applyAlignment="1">
      <alignment vertical="center"/>
    </xf>
    <xf numFmtId="0" fontId="5" fillId="0" borderId="0" xfId="0" applyFont="1" applyBorder="1" applyAlignment="1">
      <alignment vertical="center"/>
    </xf>
    <xf numFmtId="0" fontId="5" fillId="0" borderId="0" xfId="0" applyFont="1" applyFill="1" applyAlignment="1">
      <alignment shrinkToFit="1"/>
    </xf>
    <xf numFmtId="0" fontId="42" fillId="0" borderId="0" xfId="0" applyFont="1"/>
    <xf numFmtId="49" fontId="27" fillId="5" borderId="16" xfId="0" applyNumberFormat="1" applyFont="1" applyFill="1" applyBorder="1" applyAlignment="1">
      <alignment horizontal="center" vertical="center" shrinkToFit="1"/>
    </xf>
    <xf numFmtId="0" fontId="27" fillId="0" borderId="0" xfId="0" applyFont="1" applyAlignment="1">
      <alignment horizontal="center"/>
    </xf>
    <xf numFmtId="0" fontId="27" fillId="5" borderId="16" xfId="0" applyFont="1" applyFill="1" applyBorder="1" applyAlignment="1">
      <alignment horizontal="center" shrinkToFit="1"/>
    </xf>
    <xf numFmtId="0" fontId="27" fillId="5" borderId="2" xfId="0" applyFont="1" applyFill="1" applyBorder="1" applyAlignment="1">
      <alignment horizontal="center" vertical="center" shrinkToFit="1"/>
    </xf>
    <xf numFmtId="49" fontId="27" fillId="5" borderId="23" xfId="0" applyNumberFormat="1" applyFont="1" applyFill="1" applyBorder="1" applyAlignment="1">
      <alignment horizontal="center" vertical="center" shrinkToFit="1"/>
    </xf>
    <xf numFmtId="0" fontId="27" fillId="5" borderId="7" xfId="0" applyFont="1" applyFill="1" applyBorder="1" applyAlignment="1">
      <alignment horizontal="center" shrinkToFit="1"/>
    </xf>
    <xf numFmtId="0" fontId="42" fillId="5" borderId="18" xfId="0" applyFont="1" applyFill="1" applyBorder="1"/>
    <xf numFmtId="0" fontId="27" fillId="5" borderId="20" xfId="0" applyFont="1" applyFill="1" applyBorder="1"/>
    <xf numFmtId="0" fontId="40" fillId="2" borderId="20" xfId="0" applyFont="1" applyFill="1" applyBorder="1"/>
    <xf numFmtId="0" fontId="27" fillId="5" borderId="22" xfId="0" applyFont="1" applyFill="1" applyBorder="1"/>
    <xf numFmtId="0" fontId="27" fillId="5" borderId="18" xfId="0" applyFont="1" applyFill="1" applyBorder="1"/>
    <xf numFmtId="0" fontId="35" fillId="5" borderId="17" xfId="0" applyFont="1" applyFill="1" applyBorder="1" applyAlignment="1">
      <alignment vertical="center" wrapText="1"/>
    </xf>
    <xf numFmtId="0" fontId="35" fillId="5" borderId="17" xfId="0" applyFont="1" applyFill="1" applyBorder="1" applyAlignment="1">
      <alignment vertical="center"/>
    </xf>
    <xf numFmtId="49" fontId="35" fillId="5" borderId="16" xfId="1" applyNumberFormat="1" applyFont="1" applyFill="1" applyBorder="1" applyAlignment="1">
      <alignment vertical="center" wrapText="1" justifyLastLine="1"/>
    </xf>
    <xf numFmtId="0" fontId="35" fillId="5" borderId="17" xfId="0" applyFont="1" applyFill="1" applyBorder="1" applyAlignment="1">
      <alignment horizontal="center" vertical="center" wrapText="1"/>
    </xf>
    <xf numFmtId="0" fontId="35" fillId="5" borderId="17" xfId="0" applyFont="1" applyFill="1" applyBorder="1" applyAlignment="1">
      <alignment horizontal="center" vertical="center"/>
    </xf>
    <xf numFmtId="49" fontId="35" fillId="5" borderId="17" xfId="1" applyNumberFormat="1" applyFont="1" applyFill="1" applyBorder="1" applyAlignment="1">
      <alignment horizontal="center" vertical="center" wrapText="1" justifyLastLine="1"/>
    </xf>
    <xf numFmtId="49" fontId="35" fillId="5" borderId="17" xfId="1" applyNumberFormat="1" applyFont="1" applyFill="1" applyBorder="1" applyAlignment="1">
      <alignment vertical="center" justifyLastLine="1"/>
    </xf>
    <xf numFmtId="0" fontId="35" fillId="5" borderId="47" xfId="0" applyFont="1" applyFill="1" applyBorder="1" applyAlignment="1">
      <alignment vertical="center" wrapText="1"/>
    </xf>
    <xf numFmtId="0" fontId="35" fillId="5" borderId="47" xfId="0" applyFont="1" applyFill="1" applyBorder="1" applyAlignment="1">
      <alignment vertical="center"/>
    </xf>
    <xf numFmtId="0" fontId="35" fillId="5" borderId="48" xfId="1" applyFont="1" applyFill="1" applyBorder="1" applyAlignment="1">
      <alignment horizontal="center" vertical="center" justifyLastLine="1"/>
    </xf>
    <xf numFmtId="0" fontId="35" fillId="5" borderId="2" xfId="2" applyNumberFormat="1" applyFont="1" applyFill="1" applyBorder="1" applyAlignment="1">
      <alignment vertical="center"/>
    </xf>
    <xf numFmtId="0" fontId="35" fillId="5" borderId="17" xfId="8" applyNumberFormat="1" applyFont="1" applyFill="1" applyBorder="1" applyAlignment="1">
      <alignment horizontal="center" vertical="center"/>
    </xf>
    <xf numFmtId="0" fontId="35" fillId="5" borderId="17" xfId="8" applyNumberFormat="1" applyFont="1" applyFill="1" applyBorder="1" applyAlignment="1">
      <alignment horizontal="center" vertical="center" wrapText="1"/>
    </xf>
    <xf numFmtId="0" fontId="35" fillId="5" borderId="16" xfId="0" applyFont="1" applyFill="1" applyBorder="1" applyAlignment="1">
      <alignment horizontal="center" vertical="center"/>
    </xf>
    <xf numFmtId="0" fontId="35" fillId="5" borderId="16" xfId="0" applyFont="1" applyFill="1" applyBorder="1" applyAlignment="1">
      <alignment horizontal="center" vertical="center" wrapText="1"/>
    </xf>
    <xf numFmtId="3" fontId="8" fillId="0" borderId="0" xfId="2" applyNumberFormat="1" applyFont="1" applyFill="1" applyBorder="1" applyAlignment="1">
      <alignment horizontal="right" vertical="center"/>
    </xf>
    <xf numFmtId="176" fontId="8" fillId="0" borderId="0" xfId="2" applyNumberFormat="1" applyFont="1" applyFill="1" applyAlignment="1">
      <alignment horizontal="right" vertical="center"/>
    </xf>
    <xf numFmtId="0" fontId="35" fillId="5" borderId="18" xfId="2" applyFont="1" applyFill="1" applyBorder="1" applyAlignment="1">
      <alignment vertical="center"/>
    </xf>
    <xf numFmtId="0" fontId="35" fillId="5" borderId="20" xfId="2" applyFont="1" applyFill="1" applyBorder="1" applyAlignment="1">
      <alignment vertical="center"/>
    </xf>
    <xf numFmtId="0" fontId="35" fillId="5" borderId="22" xfId="2" applyFont="1" applyFill="1" applyBorder="1" applyAlignment="1">
      <alignment vertical="center"/>
    </xf>
    <xf numFmtId="0" fontId="35" fillId="5" borderId="18" xfId="2" applyNumberFormat="1" applyFont="1" applyFill="1" applyBorder="1" applyAlignment="1">
      <alignment vertical="center" justifyLastLine="1"/>
    </xf>
    <xf numFmtId="0" fontId="35" fillId="5" borderId="20" xfId="2" applyNumberFormat="1" applyFont="1" applyFill="1" applyBorder="1" applyAlignment="1">
      <alignment vertical="center" justifyLastLine="1"/>
    </xf>
    <xf numFmtId="0" fontId="35" fillId="5" borderId="22" xfId="2" applyNumberFormat="1" applyFont="1" applyFill="1" applyBorder="1" applyAlignment="1">
      <alignment vertical="center" justifyLastLine="1"/>
    </xf>
    <xf numFmtId="0" fontId="35" fillId="5" borderId="18" xfId="8" applyNumberFormat="1" applyFont="1" applyFill="1" applyBorder="1" applyAlignment="1">
      <alignment vertical="center"/>
    </xf>
    <xf numFmtId="0" fontId="35" fillId="5" borderId="20" xfId="8" applyNumberFormat="1" applyFont="1" applyFill="1" applyBorder="1" applyAlignment="1">
      <alignment horizontal="center" vertical="center"/>
    </xf>
    <xf numFmtId="0" fontId="35" fillId="5" borderId="22" xfId="8" applyNumberFormat="1" applyFont="1" applyFill="1" applyBorder="1" applyAlignment="1">
      <alignment horizontal="center" vertical="center"/>
    </xf>
    <xf numFmtId="0" fontId="35" fillId="5" borderId="18" xfId="8" applyNumberFormat="1" applyFont="1" applyFill="1" applyBorder="1" applyAlignment="1">
      <alignment horizontal="left" vertical="center"/>
    </xf>
    <xf numFmtId="0" fontId="35" fillId="5" borderId="20" xfId="8" applyNumberFormat="1" applyFont="1" applyFill="1" applyBorder="1" applyAlignment="1">
      <alignment vertical="center" wrapText="1"/>
    </xf>
    <xf numFmtId="0" fontId="35" fillId="5" borderId="22" xfId="8" applyNumberFormat="1" applyFont="1" applyFill="1" applyBorder="1" applyAlignment="1">
      <alignment vertical="center" wrapText="1"/>
    </xf>
    <xf numFmtId="0" fontId="35" fillId="5" borderId="1" xfId="2" applyFont="1" applyFill="1" applyBorder="1" applyAlignment="1">
      <alignment vertical="center"/>
    </xf>
    <xf numFmtId="0" fontId="35" fillId="5" borderId="18" xfId="2" applyFont="1" applyFill="1" applyBorder="1">
      <alignment vertical="center"/>
    </xf>
    <xf numFmtId="0" fontId="35" fillId="5" borderId="20" xfId="2" applyFont="1" applyFill="1" applyBorder="1">
      <alignment vertical="center"/>
    </xf>
    <xf numFmtId="0" fontId="35" fillId="5" borderId="22" xfId="2" applyFont="1" applyFill="1" applyBorder="1">
      <alignment vertical="center"/>
    </xf>
    <xf numFmtId="0" fontId="35" fillId="0" borderId="0" xfId="2" applyFont="1" applyFill="1">
      <alignment vertical="center"/>
    </xf>
    <xf numFmtId="0" fontId="35" fillId="5" borderId="5" xfId="2" applyFont="1" applyFill="1" applyBorder="1" applyAlignment="1">
      <alignment vertical="center"/>
    </xf>
    <xf numFmtId="0" fontId="35" fillId="5" borderId="17" xfId="2" applyNumberFormat="1" applyFont="1" applyFill="1" applyBorder="1" applyAlignment="1">
      <alignment vertical="center"/>
    </xf>
    <xf numFmtId="0" fontId="35" fillId="5" borderId="16" xfId="2" applyNumberFormat="1" applyFont="1" applyFill="1" applyBorder="1" applyAlignment="1">
      <alignment vertical="center" wrapText="1" justifyLastLine="1"/>
    </xf>
    <xf numFmtId="0" fontId="35" fillId="5" borderId="16" xfId="8" applyNumberFormat="1" applyFont="1" applyFill="1" applyBorder="1" applyAlignment="1">
      <alignment vertical="center"/>
    </xf>
    <xf numFmtId="0" fontId="35" fillId="5" borderId="16" xfId="0" applyNumberFormat="1" applyFont="1" applyFill="1" applyBorder="1" applyAlignment="1">
      <alignment vertical="center"/>
    </xf>
    <xf numFmtId="0" fontId="35" fillId="5" borderId="16" xfId="8" applyNumberFormat="1" applyFont="1" applyFill="1" applyBorder="1" applyAlignment="1">
      <alignment horizontal="center" vertical="center"/>
    </xf>
    <xf numFmtId="0" fontId="35" fillId="5" borderId="18" xfId="8" applyNumberFormat="1" applyFont="1" applyFill="1" applyBorder="1" applyAlignment="1">
      <alignment vertical="center" wrapText="1"/>
    </xf>
    <xf numFmtId="0" fontId="35" fillId="5" borderId="16" xfId="2" applyFont="1" applyFill="1" applyBorder="1">
      <alignment vertical="center"/>
    </xf>
    <xf numFmtId="0" fontId="35" fillId="5" borderId="17" xfId="2" applyNumberFormat="1" applyFont="1" applyFill="1" applyBorder="1" applyAlignment="1">
      <alignment vertical="center" wrapText="1" justifyLastLine="1"/>
    </xf>
    <xf numFmtId="0" fontId="35" fillId="5" borderId="17" xfId="8" applyNumberFormat="1" applyFont="1" applyFill="1" applyBorder="1" applyAlignment="1">
      <alignment vertical="center"/>
    </xf>
    <xf numFmtId="0" fontId="35" fillId="5" borderId="17" xfId="0" applyNumberFormat="1" applyFont="1" applyFill="1" applyBorder="1" applyAlignment="1">
      <alignment vertical="center"/>
    </xf>
    <xf numFmtId="0" fontId="35" fillId="5" borderId="16" xfId="8" applyNumberFormat="1" applyFont="1" applyFill="1" applyBorder="1" applyAlignment="1">
      <alignment horizontal="center" vertical="center" wrapText="1"/>
    </xf>
    <xf numFmtId="0" fontId="35" fillId="5" borderId="17" xfId="8" applyNumberFormat="1" applyFont="1" applyFill="1" applyBorder="1" applyAlignment="1">
      <alignment vertical="center" wrapText="1"/>
    </xf>
    <xf numFmtId="0" fontId="35" fillId="5" borderId="17" xfId="2" applyFont="1" applyFill="1" applyBorder="1">
      <alignment vertical="center"/>
    </xf>
    <xf numFmtId="0" fontId="35" fillId="5" borderId="16" xfId="2" applyFont="1" applyFill="1" applyBorder="1" applyAlignment="1">
      <alignment vertical="center" wrapText="1"/>
    </xf>
    <xf numFmtId="0" fontId="35" fillId="5" borderId="17" xfId="2" applyNumberFormat="1" applyFont="1" applyFill="1" applyBorder="1" applyAlignment="1">
      <alignment vertical="center" wrapText="1"/>
    </xf>
    <xf numFmtId="0" fontId="35" fillId="5" borderId="0" xfId="2" applyNumberFormat="1" applyFont="1" applyFill="1" applyBorder="1" applyAlignment="1">
      <alignment vertical="center" wrapText="1"/>
    </xf>
    <xf numFmtId="0" fontId="35" fillId="0" borderId="0" xfId="2" applyFont="1" applyFill="1" applyAlignment="1">
      <alignment horizontal="center" vertical="center"/>
    </xf>
    <xf numFmtId="176" fontId="35" fillId="0" borderId="0" xfId="2" applyNumberFormat="1" applyFont="1" applyFill="1" applyAlignment="1">
      <alignment horizontal="right" vertical="center"/>
    </xf>
    <xf numFmtId="3" fontId="35" fillId="0" borderId="0" xfId="2" applyNumberFormat="1" applyFont="1" applyFill="1" applyBorder="1" applyAlignment="1">
      <alignment horizontal="right" vertical="center"/>
    </xf>
    <xf numFmtId="0" fontId="35" fillId="5" borderId="3" xfId="2" applyFont="1" applyFill="1" applyBorder="1" applyAlignment="1">
      <alignment vertical="center"/>
    </xf>
    <xf numFmtId="0" fontId="35" fillId="5" borderId="4" xfId="2" applyFont="1" applyFill="1" applyBorder="1" applyAlignment="1">
      <alignment vertical="center"/>
    </xf>
    <xf numFmtId="0" fontId="35" fillId="5" borderId="2" xfId="2" applyFont="1" applyFill="1" applyBorder="1">
      <alignment vertical="center"/>
    </xf>
    <xf numFmtId="0" fontId="35" fillId="5" borderId="3" xfId="2" applyFont="1" applyFill="1" applyBorder="1">
      <alignment vertical="center"/>
    </xf>
    <xf numFmtId="176" fontId="38" fillId="0" borderId="0" xfId="2" applyNumberFormat="1" applyFont="1" applyFill="1" applyAlignment="1">
      <alignment horizontal="right" vertical="center"/>
    </xf>
    <xf numFmtId="3" fontId="39" fillId="0" borderId="0" xfId="2" applyNumberFormat="1" applyFont="1" applyFill="1" applyBorder="1" applyAlignment="1">
      <alignment horizontal="right" vertical="center"/>
    </xf>
    <xf numFmtId="178" fontId="39" fillId="0" borderId="0" xfId="2" applyNumberFormat="1" applyFont="1" applyFill="1" applyBorder="1" applyAlignment="1">
      <alignment horizontal="right" vertical="center"/>
    </xf>
    <xf numFmtId="176" fontId="39" fillId="0" borderId="0" xfId="2" applyNumberFormat="1" applyFont="1" applyFill="1" applyAlignment="1">
      <alignment horizontal="right" vertical="center"/>
    </xf>
    <xf numFmtId="182" fontId="39" fillId="0" borderId="0" xfId="2" applyNumberFormat="1" applyFont="1" applyFill="1" applyBorder="1" applyAlignment="1">
      <alignment horizontal="right" vertical="center"/>
    </xf>
    <xf numFmtId="0" fontId="39" fillId="0" borderId="0" xfId="1" applyNumberFormat="1" applyFont="1" applyFill="1">
      <alignment vertical="center"/>
    </xf>
    <xf numFmtId="49" fontId="39" fillId="0" borderId="0" xfId="1" applyNumberFormat="1" applyFont="1" applyFill="1" applyBorder="1" applyAlignment="1">
      <alignment horizontal="right" vertical="center"/>
    </xf>
    <xf numFmtId="3" fontId="39" fillId="0" borderId="5" xfId="2" applyNumberFormat="1" applyFont="1" applyFill="1" applyBorder="1" applyAlignment="1">
      <alignment horizontal="right" vertical="center"/>
    </xf>
    <xf numFmtId="3" fontId="39" fillId="0" borderId="6" xfId="2" applyNumberFormat="1" applyFont="1" applyFill="1" applyBorder="1" applyAlignment="1">
      <alignment horizontal="right" vertical="center"/>
    </xf>
    <xf numFmtId="176" fontId="39" fillId="0" borderId="5" xfId="2" applyNumberFormat="1" applyFont="1" applyFill="1" applyBorder="1" applyAlignment="1">
      <alignment horizontal="right" vertical="center"/>
    </xf>
    <xf numFmtId="176" fontId="39" fillId="0" borderId="0" xfId="2" applyNumberFormat="1" applyFont="1" applyFill="1" applyBorder="1" applyAlignment="1">
      <alignment horizontal="right" vertical="center"/>
    </xf>
    <xf numFmtId="176" fontId="39" fillId="0" borderId="6" xfId="2" applyNumberFormat="1" applyFont="1" applyFill="1" applyBorder="1" applyAlignment="1">
      <alignment horizontal="right" vertical="center"/>
    </xf>
    <xf numFmtId="178" fontId="39" fillId="0" borderId="5" xfId="2" applyNumberFormat="1" applyFont="1" applyFill="1" applyBorder="1" applyAlignment="1">
      <alignment horizontal="right" vertical="center"/>
    </xf>
    <xf numFmtId="178" fontId="39" fillId="0" borderId="6" xfId="2" applyNumberFormat="1" applyFont="1" applyFill="1" applyBorder="1" applyAlignment="1">
      <alignment horizontal="right" vertical="center"/>
    </xf>
    <xf numFmtId="182" fontId="39" fillId="0" borderId="5" xfId="2" applyNumberFormat="1" applyFont="1" applyFill="1" applyBorder="1" applyAlignment="1">
      <alignment horizontal="right" vertical="center"/>
    </xf>
    <xf numFmtId="182" fontId="39" fillId="0" borderId="6" xfId="2" applyNumberFormat="1" applyFont="1" applyFill="1" applyBorder="1" applyAlignment="1">
      <alignment horizontal="right" vertical="center"/>
    </xf>
    <xf numFmtId="0" fontId="35" fillId="5" borderId="49" xfId="0" applyFont="1" applyFill="1" applyBorder="1" applyAlignment="1">
      <alignment horizontal="center" vertical="center" wrapText="1"/>
    </xf>
    <xf numFmtId="0" fontId="35" fillId="5" borderId="47" xfId="0" applyFont="1" applyFill="1" applyBorder="1" applyAlignment="1">
      <alignment horizontal="center" vertical="center" wrapText="1"/>
    </xf>
    <xf numFmtId="0" fontId="35" fillId="5" borderId="49" xfId="1" applyNumberFormat="1" applyFont="1" applyFill="1" applyBorder="1" applyAlignment="1">
      <alignment horizontal="center" vertical="center" justifyLastLine="1"/>
    </xf>
    <xf numFmtId="0" fontId="35" fillId="5" borderId="47" xfId="1" applyNumberFormat="1" applyFont="1" applyFill="1" applyBorder="1" applyAlignment="1">
      <alignment horizontal="center" vertical="center" justifyLastLine="1"/>
    </xf>
    <xf numFmtId="0" fontId="35" fillId="5" borderId="50" xfId="1" applyNumberFormat="1" applyFont="1" applyFill="1" applyBorder="1" applyAlignment="1">
      <alignment horizontal="center" vertical="center" justifyLastLine="1"/>
    </xf>
    <xf numFmtId="0" fontId="35" fillId="5" borderId="47" xfId="2" applyFont="1" applyFill="1" applyBorder="1">
      <alignment vertical="center"/>
    </xf>
    <xf numFmtId="0" fontId="35" fillId="5" borderId="5" xfId="2" applyFont="1" applyFill="1" applyBorder="1" applyAlignment="1">
      <alignment horizontal="center" vertical="center"/>
    </xf>
    <xf numFmtId="0" fontId="35" fillId="5" borderId="17" xfId="2" applyNumberFormat="1" applyFont="1" applyFill="1" applyBorder="1" applyAlignment="1">
      <alignment horizontal="center" vertical="center"/>
    </xf>
    <xf numFmtId="0" fontId="35" fillId="5" borderId="17" xfId="2" applyNumberFormat="1" applyFont="1" applyFill="1" applyBorder="1" applyAlignment="1">
      <alignment horizontal="center" vertical="center" wrapText="1" justifyLastLine="1"/>
    </xf>
    <xf numFmtId="0" fontId="35" fillId="5" borderId="16" xfId="2" applyNumberFormat="1" applyFont="1" applyFill="1" applyBorder="1" applyAlignment="1">
      <alignment horizontal="center" vertical="center" wrapText="1"/>
    </xf>
    <xf numFmtId="0" fontId="35" fillId="5" borderId="3" xfId="2" applyNumberFormat="1" applyFont="1" applyFill="1" applyBorder="1" applyAlignment="1">
      <alignment horizontal="center" vertical="center" wrapText="1"/>
    </xf>
    <xf numFmtId="0" fontId="35" fillId="5" borderId="17" xfId="0" applyNumberFormat="1" applyFont="1" applyFill="1" applyBorder="1" applyAlignment="1">
      <alignment horizontal="center" vertical="center"/>
    </xf>
    <xf numFmtId="0" fontId="35" fillId="5" borderId="17" xfId="2" applyFont="1" applyFill="1" applyBorder="1" applyAlignment="1">
      <alignment horizontal="center" vertical="center"/>
    </xf>
    <xf numFmtId="0" fontId="35" fillId="5" borderId="16" xfId="2" applyFont="1" applyFill="1" applyBorder="1" applyAlignment="1">
      <alignment horizontal="center" vertical="center"/>
    </xf>
    <xf numFmtId="182" fontId="39" fillId="6" borderId="5" xfId="2" applyNumberFormat="1" applyFont="1" applyFill="1" applyBorder="1" applyAlignment="1">
      <alignment horizontal="right" vertical="center"/>
    </xf>
    <xf numFmtId="182" fontId="39" fillId="6" borderId="0" xfId="2" applyNumberFormat="1" applyFont="1" applyFill="1" applyBorder="1" applyAlignment="1">
      <alignment horizontal="right" vertical="center"/>
    </xf>
    <xf numFmtId="182" fontId="39" fillId="6" borderId="6" xfId="2" applyNumberFormat="1" applyFont="1" applyFill="1" applyBorder="1" applyAlignment="1">
      <alignment horizontal="right" vertical="center"/>
    </xf>
    <xf numFmtId="3" fontId="39" fillId="6" borderId="5" xfId="2" applyNumberFormat="1" applyFont="1" applyFill="1" applyBorder="1" applyAlignment="1">
      <alignment horizontal="right" vertical="center"/>
    </xf>
    <xf numFmtId="3" fontId="39" fillId="6" borderId="0" xfId="2" applyNumberFormat="1" applyFont="1" applyFill="1" applyBorder="1" applyAlignment="1">
      <alignment horizontal="right" vertical="center"/>
    </xf>
    <xf numFmtId="176" fontId="39" fillId="6" borderId="5" xfId="2" applyNumberFormat="1" applyFont="1" applyFill="1" applyBorder="1" applyAlignment="1">
      <alignment horizontal="right" vertical="center"/>
    </xf>
    <xf numFmtId="176" fontId="39" fillId="6" borderId="0" xfId="2" applyNumberFormat="1" applyFont="1" applyFill="1" applyBorder="1" applyAlignment="1">
      <alignment horizontal="right" vertical="center"/>
    </xf>
    <xf numFmtId="177" fontId="39" fillId="6" borderId="5" xfId="2" applyNumberFormat="1" applyFont="1" applyFill="1" applyBorder="1" applyAlignment="1">
      <alignment horizontal="right" vertical="center"/>
    </xf>
    <xf numFmtId="177" fontId="39" fillId="6" borderId="0" xfId="2" applyNumberFormat="1" applyFont="1" applyFill="1" applyBorder="1" applyAlignment="1">
      <alignment horizontal="right" vertical="center"/>
    </xf>
    <xf numFmtId="177" fontId="39" fillId="6" borderId="6" xfId="2" applyNumberFormat="1" applyFont="1" applyFill="1" applyBorder="1" applyAlignment="1">
      <alignment horizontal="right" vertical="center"/>
    </xf>
    <xf numFmtId="176" fontId="39" fillId="6" borderId="6" xfId="2" applyNumberFormat="1" applyFont="1" applyFill="1" applyBorder="1" applyAlignment="1">
      <alignment horizontal="right" vertical="center"/>
    </xf>
    <xf numFmtId="3" fontId="39" fillId="6" borderId="6" xfId="2" applyNumberFormat="1" applyFont="1" applyFill="1" applyBorder="1" applyAlignment="1">
      <alignment horizontal="right" vertical="center"/>
    </xf>
    <xf numFmtId="199" fontId="14" fillId="0" borderId="0" xfId="14" applyNumberFormat="1" applyFont="1" applyAlignment="1"/>
    <xf numFmtId="179" fontId="14" fillId="0" borderId="0" xfId="0" applyNumberFormat="1" applyFont="1"/>
    <xf numFmtId="0" fontId="44" fillId="0" borderId="0" xfId="0" applyFont="1" applyAlignment="1" applyProtection="1">
      <alignment horizontal="right"/>
      <protection hidden="1"/>
    </xf>
    <xf numFmtId="0" fontId="44" fillId="0" borderId="0" xfId="0" applyFont="1" applyProtection="1">
      <protection hidden="1"/>
    </xf>
    <xf numFmtId="197" fontId="34" fillId="0" borderId="0" xfId="0" applyNumberFormat="1" applyFont="1" applyAlignment="1">
      <alignment horizontal="center"/>
    </xf>
    <xf numFmtId="0" fontId="8" fillId="0" borderId="0" xfId="0" applyFont="1" applyFill="1" applyProtection="1">
      <protection hidden="1"/>
    </xf>
    <xf numFmtId="0" fontId="23" fillId="6" borderId="16" xfId="0" applyFont="1" applyFill="1" applyBorder="1" applyAlignment="1">
      <alignment vertical="center" wrapText="1"/>
    </xf>
    <xf numFmtId="0" fontId="23" fillId="6" borderId="17" xfId="0" applyFont="1" applyFill="1" applyBorder="1" applyAlignment="1">
      <alignment horizontal="center" vertical="center" wrapText="1"/>
    </xf>
    <xf numFmtId="0" fontId="35" fillId="6" borderId="17" xfId="0" applyFont="1" applyFill="1" applyBorder="1" applyAlignment="1">
      <alignment vertical="center" wrapText="1"/>
    </xf>
    <xf numFmtId="0" fontId="35" fillId="6" borderId="47" xfId="0" applyFont="1" applyFill="1" applyBorder="1" applyAlignment="1">
      <alignment vertical="center" wrapText="1"/>
    </xf>
    <xf numFmtId="0" fontId="35" fillId="6" borderId="20" xfId="2" applyFont="1" applyFill="1" applyBorder="1" applyAlignment="1">
      <alignment vertical="center"/>
    </xf>
    <xf numFmtId="0" fontId="35" fillId="6" borderId="22" xfId="2" applyFont="1" applyFill="1" applyBorder="1" applyAlignment="1">
      <alignment vertical="center"/>
    </xf>
    <xf numFmtId="0" fontId="35" fillId="6" borderId="5" xfId="2" applyFont="1" applyFill="1" applyBorder="1" applyAlignment="1">
      <alignment vertical="center"/>
    </xf>
    <xf numFmtId="0" fontId="35" fillId="6" borderId="17" xfId="2" applyNumberFormat="1" applyFont="1" applyFill="1" applyBorder="1" applyAlignment="1">
      <alignment vertical="center"/>
    </xf>
    <xf numFmtId="0" fontId="35" fillId="6" borderId="0" xfId="2" applyFont="1" applyFill="1" applyBorder="1" applyAlignment="1">
      <alignment horizontal="center" vertical="center"/>
    </xf>
    <xf numFmtId="0" fontId="35" fillId="6" borderId="17" xfId="2" applyNumberFormat="1" applyFont="1" applyFill="1" applyBorder="1" applyAlignment="1">
      <alignment horizontal="center" vertical="center"/>
    </xf>
    <xf numFmtId="0" fontId="35" fillId="6" borderId="16" xfId="8" applyNumberFormat="1" applyFont="1" applyFill="1" applyBorder="1" applyAlignment="1">
      <alignment horizontal="center" vertical="center" wrapText="1"/>
    </xf>
    <xf numFmtId="0" fontId="35" fillId="6" borderId="50" xfId="1" applyNumberFormat="1" applyFont="1" applyFill="1" applyBorder="1" applyAlignment="1">
      <alignment horizontal="center" vertical="center" justifyLastLine="1"/>
    </xf>
    <xf numFmtId="0" fontId="35" fillId="6" borderId="47" xfId="1" applyNumberFormat="1" applyFont="1" applyFill="1" applyBorder="1" applyAlignment="1">
      <alignment horizontal="center" vertical="center" justifyLastLine="1"/>
    </xf>
    <xf numFmtId="0" fontId="35" fillId="6" borderId="18" xfId="8" applyNumberFormat="1" applyFont="1" applyFill="1" applyBorder="1" applyAlignment="1">
      <alignment vertical="center"/>
    </xf>
    <xf numFmtId="0" fontId="35" fillId="6" borderId="20" xfId="2" applyFont="1" applyFill="1" applyBorder="1">
      <alignment vertical="center"/>
    </xf>
    <xf numFmtId="0" fontId="35" fillId="6" borderId="22" xfId="2" applyFont="1" applyFill="1" applyBorder="1">
      <alignment vertical="center"/>
    </xf>
    <xf numFmtId="0" fontId="35" fillId="6" borderId="3" xfId="2" applyNumberFormat="1" applyFont="1" applyFill="1" applyBorder="1" applyAlignment="1">
      <alignment vertical="center"/>
    </xf>
    <xf numFmtId="0" fontId="35" fillId="6" borderId="2" xfId="2" applyNumberFormat="1" applyFont="1" applyFill="1" applyBorder="1" applyAlignment="1">
      <alignment vertical="center"/>
    </xf>
    <xf numFmtId="0" fontId="23" fillId="6" borderId="6" xfId="8" applyNumberFormat="1" applyFont="1" applyFill="1" applyBorder="1" applyAlignment="1">
      <alignment horizontal="center" vertical="center"/>
    </xf>
    <xf numFmtId="0" fontId="23" fillId="6" borderId="17" xfId="8" applyNumberFormat="1" applyFont="1" applyFill="1" applyBorder="1" applyAlignment="1">
      <alignment horizontal="center" vertical="center"/>
    </xf>
    <xf numFmtId="0" fontId="35" fillId="6" borderId="0" xfId="2" applyNumberFormat="1" applyFont="1" applyFill="1" applyBorder="1" applyAlignment="1">
      <alignment vertical="center"/>
    </xf>
    <xf numFmtId="0" fontId="35" fillId="6" borderId="5" xfId="2" applyNumberFormat="1" applyFont="1" applyFill="1" applyBorder="1" applyAlignment="1">
      <alignment vertical="center"/>
    </xf>
    <xf numFmtId="0" fontId="35" fillId="6" borderId="49" xfId="1" applyNumberFormat="1" applyFont="1" applyFill="1" applyBorder="1" applyAlignment="1">
      <alignment horizontal="center" vertical="center" justifyLastLine="1"/>
    </xf>
    <xf numFmtId="0" fontId="35" fillId="6" borderId="16" xfId="8" applyNumberFormat="1" applyFont="1" applyFill="1" applyBorder="1" applyAlignment="1">
      <alignment vertical="center"/>
    </xf>
    <xf numFmtId="0" fontId="35" fillId="6" borderId="0" xfId="2" applyFont="1" applyFill="1" applyBorder="1" applyAlignment="1">
      <alignment vertical="center"/>
    </xf>
    <xf numFmtId="0" fontId="35" fillId="6" borderId="16" xfId="8" applyNumberFormat="1" applyFont="1" applyFill="1" applyBorder="1" applyAlignment="1">
      <alignment vertical="center" wrapText="1"/>
    </xf>
    <xf numFmtId="0" fontId="35" fillId="6" borderId="17" xfId="8" applyNumberFormat="1" applyFont="1" applyFill="1" applyBorder="1" applyAlignment="1">
      <alignment horizontal="center" vertical="center"/>
    </xf>
    <xf numFmtId="0" fontId="35" fillId="6" borderId="16" xfId="8" applyNumberFormat="1" applyFont="1" applyFill="1" applyBorder="1" applyAlignment="1">
      <alignment horizontal="center" vertical="center"/>
    </xf>
    <xf numFmtId="0" fontId="35" fillId="6" borderId="17" xfId="8" applyNumberFormat="1" applyFont="1" applyFill="1" applyBorder="1" applyAlignment="1">
      <alignment vertical="center" wrapText="1"/>
    </xf>
    <xf numFmtId="0" fontId="35" fillId="6" borderId="17" xfId="8" applyNumberFormat="1" applyFont="1" applyFill="1" applyBorder="1" applyAlignment="1">
      <alignment vertical="center"/>
    </xf>
    <xf numFmtId="184" fontId="39" fillId="0" borderId="5" xfId="7" applyNumberFormat="1" applyFont="1" applyFill="1" applyBorder="1" applyAlignment="1">
      <alignment horizontal="right" vertical="center"/>
    </xf>
    <xf numFmtId="184" fontId="39" fillId="0" borderId="0" xfId="7" applyNumberFormat="1" applyFont="1" applyFill="1" applyBorder="1" applyAlignment="1">
      <alignment horizontal="right" vertical="center"/>
    </xf>
    <xf numFmtId="0" fontId="8" fillId="0" borderId="0" xfId="0" applyFont="1"/>
    <xf numFmtId="0" fontId="8" fillId="0" borderId="0" xfId="0" applyFont="1" applyAlignment="1">
      <alignment vertical="top"/>
    </xf>
    <xf numFmtId="0" fontId="34" fillId="0" borderId="0" xfId="0" applyFont="1"/>
    <xf numFmtId="0" fontId="8" fillId="0" borderId="0" xfId="0" applyFont="1" applyBorder="1"/>
    <xf numFmtId="0" fontId="8" fillId="0" borderId="0" xfId="0" applyFont="1" applyFill="1" applyAlignment="1" applyProtection="1">
      <alignment vertical="center" wrapText="1"/>
      <protection hidden="1"/>
    </xf>
    <xf numFmtId="0" fontId="8" fillId="0" borderId="0" xfId="0" applyFont="1" applyAlignment="1">
      <alignment vertical="center"/>
    </xf>
    <xf numFmtId="0" fontId="8" fillId="0" borderId="0" xfId="0" applyFont="1" applyFill="1" applyAlignment="1">
      <alignment vertical="center"/>
    </xf>
    <xf numFmtId="0" fontId="38" fillId="0" borderId="0" xfId="12" applyFont="1" applyFill="1" applyAlignment="1"/>
    <xf numFmtId="0" fontId="39" fillId="0" borderId="0" xfId="12" applyFont="1" applyFill="1" applyAlignment="1"/>
    <xf numFmtId="189" fontId="39" fillId="6" borderId="5" xfId="7" applyNumberFormat="1" applyFont="1" applyFill="1" applyBorder="1" applyAlignment="1">
      <alignment horizontal="right" vertical="center"/>
    </xf>
    <xf numFmtId="189" fontId="39" fillId="6" borderId="0" xfId="7" applyNumberFormat="1" applyFont="1" applyFill="1" applyBorder="1" applyAlignment="1">
      <alignment horizontal="right" vertical="center"/>
    </xf>
    <xf numFmtId="189" fontId="39" fillId="6" borderId="6" xfId="7" applyNumberFormat="1" applyFont="1" applyFill="1" applyBorder="1" applyAlignment="1">
      <alignment horizontal="right" vertical="center" wrapText="1"/>
    </xf>
    <xf numFmtId="182" fontId="39" fillId="0" borderId="5" xfId="0" applyNumberFormat="1" applyFont="1" applyFill="1" applyBorder="1" applyAlignment="1">
      <alignment horizontal="right" vertical="center"/>
    </xf>
    <xf numFmtId="182" fontId="39" fillId="0" borderId="0" xfId="0" applyNumberFormat="1" applyFont="1" applyFill="1" applyBorder="1" applyAlignment="1">
      <alignment horizontal="right" vertical="center"/>
    </xf>
    <xf numFmtId="182" fontId="39" fillId="0" borderId="6" xfId="0" applyNumberFormat="1" applyFont="1" applyFill="1" applyBorder="1" applyAlignment="1">
      <alignment horizontal="right" vertical="center"/>
    </xf>
    <xf numFmtId="189" fontId="39" fillId="6" borderId="5" xfId="0" applyNumberFormat="1" applyFont="1" applyFill="1" applyBorder="1" applyAlignment="1">
      <alignment horizontal="right" vertical="center"/>
    </xf>
    <xf numFmtId="189" fontId="39" fillId="6" borderId="0" xfId="0" applyNumberFormat="1" applyFont="1" applyFill="1" applyBorder="1" applyAlignment="1">
      <alignment horizontal="right" vertical="center"/>
    </xf>
    <xf numFmtId="189" fontId="39" fillId="6" borderId="6" xfId="0" applyNumberFormat="1" applyFont="1" applyFill="1" applyBorder="1" applyAlignment="1">
      <alignment horizontal="right" vertical="center"/>
    </xf>
    <xf numFmtId="198" fontId="39" fillId="0" borderId="0" xfId="12" applyNumberFormat="1" applyFont="1" applyFill="1" applyAlignment="1"/>
    <xf numFmtId="198" fontId="39" fillId="0" borderId="0" xfId="1" applyNumberFormat="1" applyFont="1" applyFill="1">
      <alignment vertical="center"/>
    </xf>
    <xf numFmtId="198" fontId="39" fillId="0" borderId="0" xfId="1" applyNumberFormat="1" applyFont="1" applyFill="1" applyBorder="1" applyAlignment="1">
      <alignment horizontal="right" vertical="center"/>
    </xf>
    <xf numFmtId="184" fontId="39" fillId="0" borderId="6" xfId="7" applyNumberFormat="1" applyFont="1" applyFill="1" applyBorder="1" applyAlignment="1">
      <alignment horizontal="right" vertical="center"/>
    </xf>
    <xf numFmtId="0" fontId="46" fillId="0" borderId="0" xfId="0" applyFont="1" applyFill="1" applyBorder="1" applyAlignment="1" applyProtection="1">
      <alignment horizontal="left" vertical="top"/>
      <protection hidden="1"/>
    </xf>
    <xf numFmtId="0" fontId="35" fillId="6" borderId="3" xfId="2" applyFont="1" applyFill="1" applyBorder="1" applyAlignment="1">
      <alignment vertical="center"/>
    </xf>
    <xf numFmtId="0" fontId="23" fillId="6" borderId="3" xfId="2" applyFont="1" applyFill="1" applyBorder="1" applyAlignment="1">
      <alignment vertical="center"/>
    </xf>
    <xf numFmtId="0" fontId="35" fillId="6" borderId="4" xfId="2" applyFont="1" applyFill="1" applyBorder="1" applyAlignment="1">
      <alignment vertical="center"/>
    </xf>
    <xf numFmtId="0" fontId="35" fillId="6" borderId="16" xfId="0" applyFont="1" applyFill="1" applyBorder="1" applyAlignment="1">
      <alignment horizontal="center" vertical="center"/>
    </xf>
    <xf numFmtId="0" fontId="35" fillId="6" borderId="16" xfId="0" applyFont="1" applyFill="1" applyBorder="1" applyAlignment="1">
      <alignment horizontal="center" vertical="center" wrapText="1"/>
    </xf>
    <xf numFmtId="184" fontId="39" fillId="6" borderId="5" xfId="7" applyNumberFormat="1" applyFont="1" applyFill="1" applyBorder="1" applyAlignment="1">
      <alignment horizontal="right" vertical="center"/>
    </xf>
    <xf numFmtId="184" fontId="39" fillId="6" borderId="0" xfId="7" applyNumberFormat="1" applyFont="1" applyFill="1" applyBorder="1" applyAlignment="1">
      <alignment horizontal="right" vertical="center"/>
    </xf>
    <xf numFmtId="184" fontId="39" fillId="6" borderId="0" xfId="7" applyNumberFormat="1" applyFont="1" applyFill="1" applyBorder="1" applyAlignment="1">
      <alignment horizontal="right" vertical="center" wrapText="1"/>
    </xf>
    <xf numFmtId="184" fontId="39" fillId="6" borderId="6" xfId="7" applyNumberFormat="1" applyFont="1" applyFill="1" applyBorder="1" applyAlignment="1">
      <alignment horizontal="right" vertical="center" wrapText="1"/>
    </xf>
    <xf numFmtId="184" fontId="39" fillId="6" borderId="5" xfId="0" applyNumberFormat="1" applyFont="1" applyFill="1" applyBorder="1" applyAlignment="1">
      <alignment horizontal="right" vertical="center"/>
    </xf>
    <xf numFmtId="184" fontId="39" fillId="6" borderId="0" xfId="0" applyNumberFormat="1" applyFont="1" applyFill="1" applyBorder="1" applyAlignment="1">
      <alignment horizontal="right" vertical="center"/>
    </xf>
    <xf numFmtId="184" fontId="39" fillId="6" borderId="6" xfId="0" applyNumberFormat="1" applyFont="1" applyFill="1" applyBorder="1" applyAlignment="1">
      <alignment horizontal="right" vertical="center"/>
    </xf>
    <xf numFmtId="0" fontId="35" fillId="7" borderId="49" xfId="0" applyFont="1" applyFill="1" applyBorder="1" applyAlignment="1">
      <alignment horizontal="center" vertical="center" wrapText="1"/>
    </xf>
    <xf numFmtId="0" fontId="35" fillId="7" borderId="47" xfId="0" applyFont="1" applyFill="1" applyBorder="1" applyAlignment="1">
      <alignment horizontal="center" vertical="center" wrapText="1"/>
    </xf>
    <xf numFmtId="3" fontId="39" fillId="7" borderId="5" xfId="2" applyNumberFormat="1" applyFont="1" applyFill="1" applyBorder="1" applyAlignment="1">
      <alignment horizontal="right" vertical="center"/>
    </xf>
    <xf numFmtId="3" fontId="39" fillId="7" borderId="0" xfId="2" applyNumberFormat="1" applyFont="1" applyFill="1" applyBorder="1" applyAlignment="1">
      <alignment horizontal="right" vertical="center"/>
    </xf>
    <xf numFmtId="3" fontId="39" fillId="7" borderId="6" xfId="2" applyNumberFormat="1" applyFont="1" applyFill="1" applyBorder="1" applyAlignment="1">
      <alignment horizontal="right" vertical="center"/>
    </xf>
    <xf numFmtId="0" fontId="35" fillId="7" borderId="18" xfId="2" applyFont="1" applyFill="1" applyBorder="1" applyAlignment="1">
      <alignment vertical="center"/>
    </xf>
    <xf numFmtId="0" fontId="35" fillId="7" borderId="20" xfId="2" applyFont="1" applyFill="1" applyBorder="1" applyAlignment="1">
      <alignment vertical="center"/>
    </xf>
    <xf numFmtId="0" fontId="35" fillId="7" borderId="22" xfId="2" applyFont="1" applyFill="1" applyBorder="1" applyAlignment="1">
      <alignment vertical="center"/>
    </xf>
    <xf numFmtId="0" fontId="35" fillId="7" borderId="18" xfId="2" applyNumberFormat="1" applyFont="1" applyFill="1" applyBorder="1" applyAlignment="1">
      <alignment vertical="center" justifyLastLine="1"/>
    </xf>
    <xf numFmtId="0" fontId="35" fillId="7" borderId="20" xfId="2" applyNumberFormat="1" applyFont="1" applyFill="1" applyBorder="1" applyAlignment="1">
      <alignment vertical="center" justifyLastLine="1"/>
    </xf>
    <xf numFmtId="0" fontId="35" fillId="7" borderId="22" xfId="2" applyNumberFormat="1" applyFont="1" applyFill="1" applyBorder="1" applyAlignment="1">
      <alignment vertical="center" justifyLastLine="1"/>
    </xf>
    <xf numFmtId="0" fontId="35" fillId="7" borderId="5" xfId="2" applyFont="1" applyFill="1" applyBorder="1" applyAlignment="1">
      <alignment vertical="center"/>
    </xf>
    <xf numFmtId="0" fontId="35" fillId="7" borderId="17" xfId="2" applyNumberFormat="1" applyFont="1" applyFill="1" applyBorder="1" applyAlignment="1">
      <alignment vertical="center"/>
    </xf>
    <xf numFmtId="0" fontId="35" fillId="7" borderId="16" xfId="2" applyNumberFormat="1" applyFont="1" applyFill="1" applyBorder="1" applyAlignment="1">
      <alignment vertical="center" wrapText="1" justifyLastLine="1"/>
    </xf>
    <xf numFmtId="0" fontId="35" fillId="7" borderId="17" xfId="2" applyNumberFormat="1" applyFont="1" applyFill="1" applyBorder="1" applyAlignment="1">
      <alignment vertical="center" wrapText="1" justifyLastLine="1"/>
    </xf>
    <xf numFmtId="0" fontId="35" fillId="7" borderId="49" xfId="1" applyNumberFormat="1" applyFont="1" applyFill="1" applyBorder="1" applyAlignment="1">
      <alignment horizontal="center" vertical="center" justifyLastLine="1"/>
    </xf>
    <xf numFmtId="0" fontId="35" fillId="7" borderId="47" xfId="1" applyNumberFormat="1" applyFont="1" applyFill="1" applyBorder="1" applyAlignment="1">
      <alignment horizontal="center" vertical="center" justifyLastLine="1"/>
    </xf>
    <xf numFmtId="178" fontId="39" fillId="7" borderId="5" xfId="2" applyNumberFormat="1" applyFont="1" applyFill="1" applyBorder="1" applyAlignment="1">
      <alignment horizontal="right" vertical="center"/>
    </xf>
    <xf numFmtId="178" fontId="39" fillId="7" borderId="0" xfId="2" applyNumberFormat="1" applyFont="1" applyFill="1" applyBorder="1" applyAlignment="1">
      <alignment horizontal="right" vertical="center"/>
    </xf>
    <xf numFmtId="178" fontId="39" fillId="7" borderId="6" xfId="2" applyNumberFormat="1" applyFont="1" applyFill="1" applyBorder="1" applyAlignment="1">
      <alignment horizontal="right" vertical="center"/>
    </xf>
    <xf numFmtId="182" fontId="39" fillId="7" borderId="5" xfId="2" applyNumberFormat="1" applyFont="1" applyFill="1" applyBorder="1" applyAlignment="1">
      <alignment horizontal="right" vertical="center"/>
    </xf>
    <xf numFmtId="182" fontId="39" fillId="7" borderId="0" xfId="2" applyNumberFormat="1" applyFont="1" applyFill="1" applyBorder="1" applyAlignment="1">
      <alignment horizontal="right" vertical="center"/>
    </xf>
    <xf numFmtId="182" fontId="39" fillId="7" borderId="6" xfId="2" applyNumberFormat="1" applyFont="1" applyFill="1" applyBorder="1" applyAlignment="1">
      <alignment horizontal="right" vertical="center"/>
    </xf>
    <xf numFmtId="176" fontId="39" fillId="7" borderId="5" xfId="2" applyNumberFormat="1" applyFont="1" applyFill="1" applyBorder="1" applyAlignment="1">
      <alignment horizontal="right" vertical="center"/>
    </xf>
    <xf numFmtId="176" fontId="39" fillId="7" borderId="0" xfId="2" applyNumberFormat="1" applyFont="1" applyFill="1" applyBorder="1" applyAlignment="1">
      <alignment horizontal="right" vertical="center"/>
    </xf>
    <xf numFmtId="176" fontId="39" fillId="7" borderId="6" xfId="2" applyNumberFormat="1" applyFont="1" applyFill="1" applyBorder="1" applyAlignment="1">
      <alignment horizontal="right" vertical="center"/>
    </xf>
    <xf numFmtId="0" fontId="35" fillId="7" borderId="16" xfId="8" applyNumberFormat="1" applyFont="1" applyFill="1" applyBorder="1" applyAlignment="1">
      <alignment vertical="center"/>
    </xf>
    <xf numFmtId="0" fontId="35" fillId="7" borderId="16" xfId="0" applyNumberFormat="1" applyFont="1" applyFill="1" applyBorder="1" applyAlignment="1">
      <alignment vertical="center"/>
    </xf>
    <xf numFmtId="0" fontId="35" fillId="7" borderId="16" xfId="2" applyNumberFormat="1" applyFont="1" applyFill="1" applyBorder="1" applyAlignment="1">
      <alignment vertical="center" wrapText="1"/>
    </xf>
    <xf numFmtId="0" fontId="35" fillId="7" borderId="3" xfId="2" applyNumberFormat="1" applyFont="1" applyFill="1" applyBorder="1" applyAlignment="1">
      <alignment vertical="center" wrapText="1"/>
    </xf>
    <xf numFmtId="0" fontId="35" fillId="7" borderId="17" xfId="8" applyNumberFormat="1" applyFont="1" applyFill="1" applyBorder="1" applyAlignment="1">
      <alignment vertical="center"/>
    </xf>
    <xf numFmtId="0" fontId="35" fillId="7" borderId="17" xfId="0" applyNumberFormat="1" applyFont="1" applyFill="1" applyBorder="1" applyAlignment="1">
      <alignment vertical="center"/>
    </xf>
    <xf numFmtId="0" fontId="35" fillId="7" borderId="17" xfId="2" applyNumberFormat="1" applyFont="1" applyFill="1" applyBorder="1" applyAlignment="1">
      <alignment vertical="center" wrapText="1"/>
    </xf>
    <xf numFmtId="0" fontId="35" fillId="7" borderId="0" xfId="2" applyNumberFormat="1" applyFont="1" applyFill="1" applyBorder="1" applyAlignment="1">
      <alignment vertical="center" wrapText="1"/>
    </xf>
    <xf numFmtId="0" fontId="35" fillId="7" borderId="50" xfId="1" applyNumberFormat="1" applyFont="1" applyFill="1" applyBorder="1" applyAlignment="1">
      <alignment horizontal="center" vertical="center" justifyLastLine="1"/>
    </xf>
    <xf numFmtId="182" fontId="39" fillId="7" borderId="5" xfId="0" applyNumberFormat="1" applyFont="1" applyFill="1" applyBorder="1" applyAlignment="1">
      <alignment horizontal="right" vertical="center"/>
    </xf>
    <xf numFmtId="182" fontId="39" fillId="7" borderId="0" xfId="0" applyNumberFormat="1" applyFont="1" applyFill="1" applyBorder="1" applyAlignment="1">
      <alignment horizontal="right" vertical="center"/>
    </xf>
    <xf numFmtId="182" fontId="39" fillId="7" borderId="6" xfId="0" applyNumberFormat="1" applyFont="1" applyFill="1" applyBorder="1" applyAlignment="1">
      <alignment horizontal="right" vertical="center"/>
    </xf>
    <xf numFmtId="0" fontId="35" fillId="7" borderId="17" xfId="8" applyNumberFormat="1" applyFont="1" applyFill="1" applyBorder="1" applyAlignment="1">
      <alignment horizontal="center" vertical="center"/>
    </xf>
    <xf numFmtId="0" fontId="35" fillId="7" borderId="16" xfId="8" applyNumberFormat="1" applyFont="1" applyFill="1" applyBorder="1" applyAlignment="1">
      <alignment horizontal="center" vertical="center"/>
    </xf>
    <xf numFmtId="0" fontId="35" fillId="7" borderId="16" xfId="8" applyNumberFormat="1" applyFont="1" applyFill="1" applyBorder="1" applyAlignment="1">
      <alignment horizontal="center" vertical="center" wrapText="1"/>
    </xf>
    <xf numFmtId="0" fontId="35" fillId="7" borderId="17" xfId="8" applyNumberFormat="1" applyFont="1" applyFill="1" applyBorder="1" applyAlignment="1">
      <alignment horizontal="center" vertical="center" wrapText="1"/>
    </xf>
    <xf numFmtId="0" fontId="35" fillId="7" borderId="18" xfId="8" applyNumberFormat="1" applyFont="1" applyFill="1" applyBorder="1" applyAlignment="1">
      <alignment vertical="center"/>
    </xf>
    <xf numFmtId="0" fontId="35" fillId="7" borderId="20" xfId="8" applyNumberFormat="1" applyFont="1" applyFill="1" applyBorder="1" applyAlignment="1">
      <alignment horizontal="center" vertical="center"/>
    </xf>
    <xf numFmtId="0" fontId="35" fillId="7" borderId="22" xfId="8" applyNumberFormat="1" applyFont="1" applyFill="1" applyBorder="1" applyAlignment="1">
      <alignment horizontal="center" vertical="center"/>
    </xf>
    <xf numFmtId="0" fontId="35" fillId="7" borderId="18" xfId="8" applyNumberFormat="1" applyFont="1" applyFill="1" applyBorder="1" applyAlignment="1">
      <alignment vertical="center" wrapText="1"/>
    </xf>
    <xf numFmtId="0" fontId="35" fillId="7" borderId="18" xfId="8" applyNumberFormat="1" applyFont="1" applyFill="1" applyBorder="1" applyAlignment="1">
      <alignment horizontal="left" vertical="center"/>
    </xf>
    <xf numFmtId="0" fontId="35" fillId="7" borderId="20" xfId="8" applyNumberFormat="1" applyFont="1" applyFill="1" applyBorder="1" applyAlignment="1">
      <alignment vertical="center" wrapText="1"/>
    </xf>
    <xf numFmtId="0" fontId="35" fillId="7" borderId="17" xfId="8" applyNumberFormat="1" applyFont="1" applyFill="1" applyBorder="1" applyAlignment="1">
      <alignment vertical="center" wrapText="1"/>
    </xf>
    <xf numFmtId="0" fontId="35" fillId="7" borderId="22" xfId="8" applyNumberFormat="1" applyFont="1" applyFill="1" applyBorder="1" applyAlignment="1">
      <alignment vertical="center" wrapText="1"/>
    </xf>
    <xf numFmtId="0" fontId="35" fillId="7" borderId="1" xfId="2" applyFont="1" applyFill="1" applyBorder="1" applyAlignment="1">
      <alignment vertical="center"/>
    </xf>
    <xf numFmtId="0" fontId="35" fillId="7" borderId="18" xfId="2" applyFont="1" applyFill="1" applyBorder="1">
      <alignment vertical="center"/>
    </xf>
    <xf numFmtId="0" fontId="35" fillId="7" borderId="20" xfId="2" applyFont="1" applyFill="1" applyBorder="1">
      <alignment vertical="center"/>
    </xf>
    <xf numFmtId="0" fontId="35" fillId="7" borderId="16" xfId="2" applyFont="1" applyFill="1" applyBorder="1">
      <alignment vertical="center"/>
    </xf>
    <xf numFmtId="0" fontId="35" fillId="7" borderId="22" xfId="2" applyFont="1" applyFill="1" applyBorder="1">
      <alignment vertical="center"/>
    </xf>
    <xf numFmtId="0" fontId="35" fillId="7" borderId="17" xfId="2" applyFont="1" applyFill="1" applyBorder="1" applyAlignment="1">
      <alignment horizontal="center" vertical="center"/>
    </xf>
    <xf numFmtId="0" fontId="35" fillId="7" borderId="16" xfId="2" applyFont="1" applyFill="1" applyBorder="1" applyAlignment="1">
      <alignment horizontal="center" vertical="center"/>
    </xf>
    <xf numFmtId="0" fontId="35" fillId="7" borderId="16" xfId="2" applyFont="1" applyFill="1" applyBorder="1" applyAlignment="1">
      <alignment vertical="center" wrapText="1"/>
    </xf>
    <xf numFmtId="0" fontId="35" fillId="7" borderId="17" xfId="2" applyFont="1" applyFill="1" applyBorder="1">
      <alignment vertical="center"/>
    </xf>
    <xf numFmtId="0" fontId="35" fillId="7" borderId="47" xfId="2" applyFont="1" applyFill="1" applyBorder="1" applyAlignment="1">
      <alignment horizontal="center" vertical="center"/>
    </xf>
    <xf numFmtId="190" fontId="19" fillId="0" borderId="54" xfId="6" applyNumberFormat="1" applyFont="1" applyFill="1" applyBorder="1" applyAlignment="1" applyProtection="1">
      <alignment horizontal="right" vertical="center" shrinkToFit="1"/>
      <protection hidden="1"/>
    </xf>
    <xf numFmtId="179" fontId="19" fillId="0" borderId="53" xfId="6" applyNumberFormat="1" applyFont="1" applyFill="1" applyBorder="1" applyAlignment="1" applyProtection="1">
      <alignment horizontal="right" vertical="center"/>
      <protection hidden="1"/>
    </xf>
    <xf numFmtId="0" fontId="48" fillId="0" borderId="0" xfId="0" applyFont="1"/>
    <xf numFmtId="0" fontId="48" fillId="0" borderId="0" xfId="0" applyFont="1" applyAlignment="1">
      <alignment horizontal="right"/>
    </xf>
    <xf numFmtId="190" fontId="19" fillId="0" borderId="50" xfId="6" applyNumberFormat="1" applyFont="1" applyFill="1" applyBorder="1" applyAlignment="1" applyProtection="1">
      <alignment horizontal="right" vertical="center" shrinkToFit="1"/>
      <protection hidden="1"/>
    </xf>
    <xf numFmtId="187" fontId="19" fillId="0" borderId="39" xfId="6" applyNumberFormat="1" applyFont="1" applyFill="1" applyBorder="1" applyAlignment="1" applyProtection="1">
      <alignment horizontal="right" vertical="center"/>
      <protection hidden="1"/>
    </xf>
    <xf numFmtId="0" fontId="39" fillId="0" borderId="0" xfId="1" applyFont="1">
      <alignment vertical="center"/>
    </xf>
    <xf numFmtId="49" fontId="39" fillId="0" borderId="0" xfId="1" applyNumberFormat="1" applyFont="1" applyAlignment="1">
      <alignment horizontal="center" vertical="center"/>
    </xf>
    <xf numFmtId="199" fontId="8" fillId="0" borderId="0" xfId="14" applyNumberFormat="1" applyFont="1" applyFill="1" applyBorder="1" applyAlignment="1">
      <alignment horizontal="right" vertical="center"/>
    </xf>
    <xf numFmtId="0" fontId="14" fillId="0" borderId="0" xfId="0" quotePrefix="1" applyFont="1"/>
    <xf numFmtId="0" fontId="50" fillId="8" borderId="1" xfId="0" applyFont="1" applyFill="1" applyBorder="1" applyAlignment="1">
      <alignment horizontal="center" vertical="center"/>
    </xf>
    <xf numFmtId="199" fontId="47" fillId="8" borderId="1" xfId="14" applyNumberFormat="1" applyFont="1" applyFill="1" applyBorder="1" applyAlignment="1">
      <alignment vertical="center"/>
    </xf>
    <xf numFmtId="0" fontId="47" fillId="8" borderId="1" xfId="0" applyFont="1" applyFill="1" applyBorder="1" applyAlignment="1">
      <alignment horizontal="center" vertical="center"/>
    </xf>
    <xf numFmtId="0" fontId="13" fillId="0" borderId="0" xfId="0" quotePrefix="1" applyFont="1"/>
    <xf numFmtId="178" fontId="14" fillId="0" borderId="1" xfId="0" applyNumberFormat="1" applyFont="1" applyBorder="1"/>
    <xf numFmtId="179" fontId="19" fillId="0" borderId="49" xfId="6" applyNumberFormat="1" applyFont="1" applyFill="1" applyBorder="1" applyAlignment="1" applyProtection="1">
      <alignment horizontal="right" vertical="center"/>
      <protection hidden="1"/>
    </xf>
    <xf numFmtId="38" fontId="35" fillId="0" borderId="0" xfId="6" applyFont="1" applyFill="1" applyBorder="1" applyAlignment="1" applyProtection="1">
      <alignment vertical="center"/>
      <protection hidden="1"/>
    </xf>
    <xf numFmtId="0" fontId="14" fillId="0" borderId="0" xfId="0" quotePrefix="1" applyFont="1" applyFill="1"/>
    <xf numFmtId="199" fontId="8" fillId="0" borderId="0" xfId="14" applyNumberFormat="1" applyFont="1" applyFill="1" applyAlignment="1">
      <alignment horizontal="right" vertical="center"/>
    </xf>
    <xf numFmtId="0" fontId="14" fillId="0" borderId="0" xfId="0" applyFont="1" applyAlignment="1">
      <alignment horizontal="right" vertical="center"/>
    </xf>
    <xf numFmtId="0" fontId="14" fillId="0" borderId="0" xfId="0" quotePrefix="1" applyFont="1" applyAlignment="1">
      <alignment vertical="center"/>
    </xf>
    <xf numFmtId="0" fontId="13" fillId="10" borderId="1" xfId="0" applyFont="1" applyFill="1" applyBorder="1" applyAlignment="1">
      <alignment horizontal="center" vertical="center"/>
    </xf>
    <xf numFmtId="200" fontId="8" fillId="0" borderId="0" xfId="2" applyNumberFormat="1" applyFont="1" applyFill="1" applyAlignment="1">
      <alignment horizontal="right" vertical="center"/>
    </xf>
    <xf numFmtId="0" fontId="14" fillId="0" borderId="0" xfId="0" applyFont="1" applyAlignment="1">
      <alignment horizontal="center" vertical="center"/>
    </xf>
    <xf numFmtId="199" fontId="51" fillId="8" borderId="1" xfId="14" applyNumberFormat="1" applyFont="1" applyFill="1" applyBorder="1" applyAlignment="1">
      <alignment horizontal="center" vertical="center"/>
    </xf>
    <xf numFmtId="0" fontId="51" fillId="8" borderId="1" xfId="0" applyFont="1" applyFill="1" applyBorder="1" applyAlignment="1">
      <alignment horizontal="center" vertical="center"/>
    </xf>
    <xf numFmtId="0" fontId="14" fillId="0" borderId="0" xfId="0" applyNumberFormat="1" applyFont="1" applyFill="1"/>
    <xf numFmtId="177" fontId="13" fillId="11" borderId="16" xfId="0" applyNumberFormat="1" applyFont="1" applyFill="1" applyBorder="1" applyAlignment="1">
      <alignment horizontal="center" vertical="center"/>
    </xf>
    <xf numFmtId="0" fontId="13" fillId="11" borderId="23" xfId="0" applyFont="1" applyFill="1" applyBorder="1" applyAlignment="1">
      <alignment horizontal="center" vertical="center"/>
    </xf>
    <xf numFmtId="0" fontId="13" fillId="11" borderId="20" xfId="0" applyFont="1" applyFill="1" applyBorder="1" applyAlignment="1">
      <alignment horizontal="center" vertical="center" shrinkToFit="1"/>
    </xf>
    <xf numFmtId="0" fontId="13" fillId="11" borderId="22" xfId="0" applyFont="1" applyFill="1" applyBorder="1" applyAlignment="1">
      <alignment horizontal="center" vertical="center"/>
    </xf>
    <xf numFmtId="0" fontId="13" fillId="11" borderId="16" xfId="0" applyFont="1" applyFill="1" applyBorder="1" applyAlignment="1">
      <alignment horizontal="center" vertical="center"/>
    </xf>
    <xf numFmtId="195" fontId="13" fillId="11" borderId="0" xfId="0" applyNumberFormat="1" applyFont="1" applyFill="1"/>
    <xf numFmtId="0" fontId="14" fillId="11" borderId="0" xfId="0" applyFont="1" applyFill="1"/>
    <xf numFmtId="201" fontId="14" fillId="11" borderId="0" xfId="0" applyNumberFormat="1" applyFont="1" applyFill="1"/>
    <xf numFmtId="0" fontId="23" fillId="0" borderId="0" xfId="0" applyFont="1" applyAlignment="1">
      <alignment wrapText="1"/>
    </xf>
    <xf numFmtId="0" fontId="14" fillId="11" borderId="0" xfId="0" applyFont="1" applyFill="1" applyAlignment="1">
      <alignment horizontal="center"/>
    </xf>
    <xf numFmtId="0" fontId="14" fillId="0" borderId="0" xfId="0" applyFont="1" applyFill="1" applyAlignment="1"/>
    <xf numFmtId="0" fontId="48" fillId="0" borderId="0" xfId="0" quotePrefix="1" applyFont="1" applyFill="1"/>
    <xf numFmtId="0" fontId="48" fillId="0" borderId="0" xfId="0" applyFont="1" applyFill="1" applyAlignment="1">
      <alignment horizontal="center"/>
    </xf>
    <xf numFmtId="187" fontId="19" fillId="0" borderId="39" xfId="6" quotePrefix="1" applyNumberFormat="1" applyFont="1" applyFill="1" applyBorder="1" applyAlignment="1" applyProtection="1">
      <alignment horizontal="right" vertical="center"/>
      <protection hidden="1"/>
    </xf>
    <xf numFmtId="190" fontId="19" fillId="0" borderId="55" xfId="6" applyNumberFormat="1" applyFont="1" applyFill="1" applyBorder="1" applyAlignment="1" applyProtection="1">
      <alignment horizontal="right" vertical="center" shrinkToFit="1"/>
      <protection hidden="1"/>
    </xf>
    <xf numFmtId="187" fontId="19" fillId="0" borderId="54" xfId="6" applyNumberFormat="1" applyFont="1" applyFill="1" applyBorder="1" applyAlignment="1" applyProtection="1">
      <alignment horizontal="right" vertical="center"/>
      <protection hidden="1"/>
    </xf>
    <xf numFmtId="0" fontId="13" fillId="0" borderId="0" xfId="0" applyFont="1" applyFill="1" applyBorder="1" applyAlignment="1" applyProtection="1">
      <alignment horizontal="left" vertical="center" wrapText="1"/>
      <protection hidden="1"/>
    </xf>
    <xf numFmtId="0" fontId="14" fillId="11" borderId="0" xfId="0" applyFont="1" applyFill="1" applyBorder="1"/>
    <xf numFmtId="202" fontId="13" fillId="11" borderId="0" xfId="0" applyNumberFormat="1" applyFont="1" applyFill="1" applyBorder="1" applyAlignment="1">
      <alignment horizontal="center" vertical="center" shrinkToFit="1"/>
    </xf>
    <xf numFmtId="0" fontId="13" fillId="11" borderId="18" xfId="0" applyFont="1" applyFill="1" applyBorder="1" applyAlignment="1">
      <alignment horizontal="center" vertical="center" shrinkToFit="1"/>
    </xf>
    <xf numFmtId="0" fontId="13" fillId="11" borderId="17" xfId="0" applyFont="1" applyFill="1" applyBorder="1" applyAlignment="1">
      <alignment horizontal="center" vertical="center"/>
    </xf>
    <xf numFmtId="0" fontId="13" fillId="11" borderId="4" xfId="0" applyFont="1" applyFill="1" applyBorder="1" applyAlignment="1">
      <alignment vertical="center"/>
    </xf>
    <xf numFmtId="3" fontId="23" fillId="0" borderId="0" xfId="0" applyNumberFormat="1" applyFont="1" applyAlignment="1">
      <alignment wrapText="1"/>
    </xf>
    <xf numFmtId="38" fontId="47" fillId="9" borderId="1" xfId="6" applyFont="1" applyFill="1" applyBorder="1" applyAlignment="1">
      <alignment vertical="center"/>
    </xf>
    <xf numFmtId="199" fontId="47" fillId="9" borderId="1" xfId="14" applyNumberFormat="1" applyFont="1" applyFill="1" applyBorder="1" applyAlignment="1">
      <alignment vertical="center"/>
    </xf>
    <xf numFmtId="0" fontId="48" fillId="0" borderId="0" xfId="0" applyFont="1" applyFill="1"/>
    <xf numFmtId="0" fontId="48" fillId="0" borderId="0" xfId="0" applyFont="1" applyFill="1" applyAlignment="1">
      <alignment horizontal="right"/>
    </xf>
    <xf numFmtId="0" fontId="8" fillId="0" borderId="0" xfId="0" quotePrefix="1" applyFont="1" applyFill="1"/>
    <xf numFmtId="38" fontId="49" fillId="9" borderId="1" xfId="6" applyFont="1" applyFill="1" applyBorder="1" applyAlignment="1">
      <alignment horizontal="center" vertical="center"/>
    </xf>
    <xf numFmtId="199" fontId="49" fillId="9" borderId="1" xfId="14" applyNumberFormat="1" applyFont="1" applyFill="1" applyBorder="1" applyAlignment="1">
      <alignment horizontal="center" vertical="center"/>
    </xf>
    <xf numFmtId="40" fontId="48" fillId="9" borderId="1" xfId="6" applyNumberFormat="1" applyFont="1" applyFill="1" applyBorder="1" applyAlignment="1">
      <alignment horizontal="center" vertical="center"/>
    </xf>
    <xf numFmtId="0" fontId="19" fillId="9" borderId="1" xfId="0" applyFont="1" applyFill="1" applyBorder="1" applyAlignment="1">
      <alignment horizontal="center" vertical="center"/>
    </xf>
    <xf numFmtId="199" fontId="48" fillId="9" borderId="1" xfId="14" applyNumberFormat="1" applyFont="1" applyFill="1" applyBorder="1" applyAlignment="1">
      <alignment horizontal="center" vertical="center"/>
    </xf>
    <xf numFmtId="0" fontId="49" fillId="9" borderId="1" xfId="0" applyNumberFormat="1" applyFont="1" applyFill="1" applyBorder="1" applyAlignment="1">
      <alignment horizontal="center" vertical="center"/>
    </xf>
    <xf numFmtId="181" fontId="49" fillId="9" borderId="1" xfId="0" applyNumberFormat="1" applyFont="1" applyFill="1" applyBorder="1" applyAlignment="1">
      <alignment horizontal="center" vertical="center"/>
    </xf>
    <xf numFmtId="177" fontId="49" fillId="9" borderId="1" xfId="0" applyNumberFormat="1" applyFont="1" applyFill="1" applyBorder="1" applyAlignment="1">
      <alignment horizontal="center" vertical="center"/>
    </xf>
    <xf numFmtId="38" fontId="18" fillId="0" borderId="17" xfId="6" applyFont="1" applyFill="1" applyBorder="1" applyAlignment="1" applyProtection="1">
      <alignment horizontal="centerContinuous" vertical="center"/>
      <protection hidden="1"/>
    </xf>
    <xf numFmtId="0" fontId="13" fillId="12" borderId="10" xfId="0" applyFont="1" applyFill="1" applyBorder="1" applyProtection="1">
      <protection hidden="1"/>
    </xf>
    <xf numFmtId="0" fontId="13" fillId="12" borderId="11" xfId="0" applyFont="1" applyFill="1" applyBorder="1" applyAlignment="1" applyProtection="1">
      <alignment horizontal="center" vertical="center" shrinkToFit="1"/>
      <protection hidden="1"/>
    </xf>
    <xf numFmtId="0" fontId="13" fillId="12" borderId="13" xfId="0" applyFont="1" applyFill="1" applyBorder="1" applyProtection="1">
      <protection hidden="1"/>
    </xf>
    <xf numFmtId="0" fontId="13" fillId="12" borderId="8" xfId="0" applyFont="1" applyFill="1" applyBorder="1" applyProtection="1">
      <protection hidden="1"/>
    </xf>
    <xf numFmtId="0" fontId="13" fillId="12" borderId="9" xfId="0" applyFont="1" applyFill="1" applyBorder="1" applyAlignment="1" applyProtection="1">
      <alignment horizontal="center" vertical="center" shrinkToFit="1"/>
      <protection hidden="1"/>
    </xf>
    <xf numFmtId="0" fontId="13" fillId="12" borderId="14" xfId="0" applyFont="1" applyFill="1" applyBorder="1" applyAlignment="1" applyProtection="1">
      <alignment horizontal="center" vertical="center" shrinkToFit="1"/>
      <protection hidden="1"/>
    </xf>
    <xf numFmtId="0" fontId="13" fillId="12" borderId="12" xfId="0" applyFont="1" applyFill="1" applyBorder="1" applyAlignment="1" applyProtection="1">
      <alignment horizontal="center" vertical="center" shrinkToFit="1"/>
      <protection hidden="1"/>
    </xf>
    <xf numFmtId="0" fontId="13" fillId="12" borderId="19" xfId="0" applyFont="1" applyFill="1" applyBorder="1" applyAlignment="1" applyProtection="1">
      <alignment horizontal="center" vertical="center" shrinkToFit="1"/>
      <protection hidden="1"/>
    </xf>
    <xf numFmtId="0" fontId="13" fillId="12" borderId="13" xfId="0" applyFont="1" applyFill="1" applyBorder="1" applyAlignment="1" applyProtection="1">
      <alignment horizontal="center" vertical="center" shrinkToFit="1"/>
      <protection hidden="1"/>
    </xf>
    <xf numFmtId="38" fontId="13" fillId="12" borderId="10" xfId="6" applyFont="1" applyFill="1" applyBorder="1" applyAlignment="1" applyProtection="1">
      <alignment horizontal="center" vertical="center"/>
      <protection hidden="1"/>
    </xf>
    <xf numFmtId="0" fontId="14" fillId="12" borderId="11" xfId="0" applyFont="1" applyFill="1" applyBorder="1" applyProtection="1">
      <protection hidden="1"/>
    </xf>
    <xf numFmtId="38" fontId="13" fillId="12" borderId="8" xfId="6" applyFont="1" applyFill="1" applyBorder="1" applyAlignment="1" applyProtection="1">
      <alignment horizontal="center" vertical="center"/>
      <protection hidden="1"/>
    </xf>
    <xf numFmtId="0" fontId="14" fillId="12" borderId="9" xfId="0" applyFont="1" applyFill="1" applyBorder="1" applyProtection="1">
      <protection hidden="1"/>
    </xf>
    <xf numFmtId="0" fontId="13" fillId="12" borderId="1" xfId="0" applyFont="1" applyFill="1" applyBorder="1" applyAlignment="1" applyProtection="1">
      <alignment horizontal="center" vertical="center" shrinkToFit="1"/>
      <protection hidden="1"/>
    </xf>
    <xf numFmtId="0" fontId="18" fillId="12" borderId="14" xfId="0" applyFont="1" applyFill="1" applyBorder="1" applyAlignment="1" applyProtection="1">
      <alignment horizontal="center" vertical="center" shrinkToFit="1"/>
      <protection hidden="1"/>
    </xf>
    <xf numFmtId="0" fontId="14" fillId="12" borderId="0" xfId="0" applyFont="1" applyFill="1" applyAlignment="1">
      <alignment horizontal="centerContinuous" vertical="center"/>
    </xf>
    <xf numFmtId="0" fontId="48" fillId="12" borderId="0" xfId="0" applyFont="1" applyFill="1" applyAlignment="1">
      <alignment horizontal="centerContinuous" vertical="center"/>
    </xf>
    <xf numFmtId="0" fontId="53" fillId="14" borderId="0" xfId="0" applyFont="1" applyFill="1" applyAlignment="1">
      <alignment horizontal="center" vertical="center"/>
    </xf>
    <xf numFmtId="0" fontId="53" fillId="13" borderId="0" xfId="0" applyFont="1" applyFill="1" applyAlignment="1">
      <alignment horizontal="center" vertical="center"/>
    </xf>
    <xf numFmtId="0" fontId="14" fillId="15" borderId="0" xfId="0" applyFont="1" applyFill="1" applyAlignment="1">
      <alignment horizontal="center" vertical="center"/>
    </xf>
    <xf numFmtId="0" fontId="14" fillId="16" borderId="0" xfId="0" applyFont="1" applyFill="1" applyAlignment="1">
      <alignment horizontal="center" vertical="center"/>
    </xf>
    <xf numFmtId="0" fontId="14" fillId="12" borderId="0" xfId="0" applyFont="1" applyFill="1" applyAlignment="1">
      <alignment horizontal="center" vertical="center"/>
    </xf>
    <xf numFmtId="0" fontId="14" fillId="9" borderId="0" xfId="0" applyFont="1" applyFill="1" applyAlignment="1">
      <alignment horizontal="center" vertical="center"/>
    </xf>
    <xf numFmtId="0" fontId="14" fillId="8" borderId="0" xfId="0" applyFont="1" applyFill="1" applyAlignment="1">
      <alignment horizontal="center" vertical="center"/>
    </xf>
    <xf numFmtId="0" fontId="14" fillId="2" borderId="0" xfId="0" applyFont="1" applyFill="1" applyAlignment="1">
      <alignment horizontal="center" vertical="center"/>
    </xf>
    <xf numFmtId="199" fontId="14" fillId="18" borderId="0" xfId="14" applyNumberFormat="1" applyFont="1" applyFill="1" applyAlignment="1"/>
    <xf numFmtId="0" fontId="14" fillId="18" borderId="0" xfId="0" applyFont="1" applyFill="1" applyAlignment="1">
      <alignment horizontal="center" vertical="center"/>
    </xf>
    <xf numFmtId="0" fontId="18" fillId="12" borderId="1" xfId="0" applyFont="1" applyFill="1" applyBorder="1" applyAlignment="1" applyProtection="1">
      <alignment horizontal="center" vertical="center" wrapText="1" shrinkToFit="1"/>
      <protection hidden="1"/>
    </xf>
    <xf numFmtId="0" fontId="13" fillId="0" borderId="1" xfId="0" applyFont="1" applyFill="1" applyBorder="1" applyAlignment="1" applyProtection="1">
      <alignment horizontal="center" vertical="center" shrinkToFit="1"/>
      <protection hidden="1"/>
    </xf>
    <xf numFmtId="3" fontId="14" fillId="0" borderId="1" xfId="0" applyNumberFormat="1" applyFont="1" applyFill="1" applyBorder="1"/>
    <xf numFmtId="0" fontId="56" fillId="0" borderId="1" xfId="0" applyFont="1" applyFill="1" applyBorder="1" applyAlignment="1" applyProtection="1">
      <alignment horizontal="center" vertical="center" shrinkToFit="1"/>
      <protection hidden="1"/>
    </xf>
    <xf numFmtId="199" fontId="57" fillId="0" borderId="1" xfId="0" applyNumberFormat="1" applyFont="1" applyFill="1" applyBorder="1"/>
    <xf numFmtId="199" fontId="57" fillId="0" borderId="1" xfId="14" applyNumberFormat="1" applyFont="1" applyFill="1" applyBorder="1" applyAlignment="1"/>
    <xf numFmtId="0" fontId="14" fillId="19" borderId="0" xfId="0" applyFont="1" applyFill="1" applyAlignment="1">
      <alignment horizontal="center" vertical="center"/>
    </xf>
    <xf numFmtId="0" fontId="27" fillId="0" borderId="0" xfId="0" applyFont="1" applyFill="1"/>
    <xf numFmtId="49" fontId="27" fillId="0" borderId="0" xfId="0" applyNumberFormat="1" applyFont="1" applyFill="1"/>
    <xf numFmtId="0" fontId="42" fillId="0" borderId="0" xfId="0" applyFont="1" applyFill="1"/>
    <xf numFmtId="0" fontId="13" fillId="0" borderId="0" xfId="0" applyFont="1" applyAlignment="1" applyProtection="1">
      <alignment vertical="top" wrapText="1"/>
      <protection hidden="1"/>
    </xf>
    <xf numFmtId="0" fontId="14" fillId="12" borderId="0" xfId="0" applyFont="1" applyFill="1" applyAlignment="1">
      <alignment horizontal="centerContinuous"/>
    </xf>
    <xf numFmtId="0" fontId="14" fillId="12" borderId="0" xfId="0" quotePrefix="1" applyFont="1" applyFill="1" applyAlignment="1">
      <alignment horizontal="centerContinuous"/>
    </xf>
    <xf numFmtId="3" fontId="59" fillId="7" borderId="2" xfId="2" applyNumberFormat="1" applyFont="1" applyFill="1" applyBorder="1" applyAlignment="1">
      <alignment horizontal="right" vertical="center"/>
    </xf>
    <xf numFmtId="3" fontId="59" fillId="7" borderId="3" xfId="2" applyNumberFormat="1" applyFont="1" applyFill="1" applyBorder="1" applyAlignment="1">
      <alignment horizontal="right" vertical="center"/>
    </xf>
    <xf numFmtId="3" fontId="59" fillId="7" borderId="4" xfId="2" applyNumberFormat="1" applyFont="1" applyFill="1" applyBorder="1" applyAlignment="1">
      <alignment horizontal="right" vertical="center"/>
    </xf>
    <xf numFmtId="3" fontId="59" fillId="6" borderId="2" xfId="2" applyNumberFormat="1" applyFont="1" applyFill="1" applyBorder="1" applyAlignment="1">
      <alignment horizontal="right" vertical="center"/>
    </xf>
    <xf numFmtId="178" fontId="59" fillId="7" borderId="2" xfId="2" applyNumberFormat="1" applyFont="1" applyFill="1" applyBorder="1" applyAlignment="1">
      <alignment horizontal="right" vertical="center"/>
    </xf>
    <xf numFmtId="178" fontId="59" fillId="7" borderId="3" xfId="2" applyNumberFormat="1" applyFont="1" applyFill="1" applyBorder="1" applyAlignment="1">
      <alignment horizontal="right" vertical="center"/>
    </xf>
    <xf numFmtId="178" fontId="59" fillId="7" borderId="4" xfId="2" applyNumberFormat="1" applyFont="1" applyFill="1" applyBorder="1" applyAlignment="1">
      <alignment horizontal="right" vertical="center"/>
    </xf>
    <xf numFmtId="3" fontId="59" fillId="6" borderId="3" xfId="2" applyNumberFormat="1" applyFont="1" applyFill="1" applyBorder="1" applyAlignment="1">
      <alignment horizontal="right" vertical="center"/>
    </xf>
    <xf numFmtId="189" fontId="59" fillId="6" borderId="2" xfId="7" applyNumberFormat="1" applyFont="1" applyFill="1" applyBorder="1" applyAlignment="1">
      <alignment horizontal="right" vertical="center"/>
    </xf>
    <xf numFmtId="189" fontId="59" fillId="6" borderId="3" xfId="7" applyNumberFormat="1" applyFont="1" applyFill="1" applyBorder="1" applyAlignment="1">
      <alignment horizontal="right" vertical="center"/>
    </xf>
    <xf numFmtId="189" fontId="59" fillId="6" borderId="4" xfId="7" applyNumberFormat="1" applyFont="1" applyFill="1" applyBorder="1" applyAlignment="1">
      <alignment horizontal="right" vertical="center" wrapText="1"/>
    </xf>
    <xf numFmtId="182" fontId="59" fillId="7" borderId="2" xfId="0" applyNumberFormat="1" applyFont="1" applyFill="1" applyBorder="1" applyAlignment="1">
      <alignment horizontal="right" vertical="center"/>
    </xf>
    <xf numFmtId="182" fontId="59" fillId="7" borderId="3" xfId="0" applyNumberFormat="1" applyFont="1" applyFill="1" applyBorder="1" applyAlignment="1">
      <alignment horizontal="right" vertical="center"/>
    </xf>
    <xf numFmtId="182" fontId="59" fillId="7" borderId="4" xfId="0" applyNumberFormat="1" applyFont="1" applyFill="1" applyBorder="1" applyAlignment="1">
      <alignment horizontal="right" vertical="center"/>
    </xf>
    <xf numFmtId="176" fontId="59" fillId="7" borderId="2" xfId="2" applyNumberFormat="1" applyFont="1" applyFill="1" applyBorder="1" applyAlignment="1">
      <alignment horizontal="right" vertical="center"/>
    </xf>
    <xf numFmtId="176" fontId="59" fillId="7" borderId="3" xfId="2" applyNumberFormat="1" applyFont="1" applyFill="1" applyBorder="1" applyAlignment="1">
      <alignment horizontal="right" vertical="center"/>
    </xf>
    <xf numFmtId="176" fontId="59" fillId="7" borderId="4" xfId="2" applyNumberFormat="1" applyFont="1" applyFill="1" applyBorder="1" applyAlignment="1">
      <alignment horizontal="right" vertical="center"/>
    </xf>
    <xf numFmtId="184" fontId="59" fillId="6" borderId="2" xfId="7" applyNumberFormat="1" applyFont="1" applyFill="1" applyBorder="1" applyAlignment="1">
      <alignment horizontal="right" vertical="center"/>
    </xf>
    <xf numFmtId="184" fontId="59" fillId="6" borderId="3" xfId="7" applyNumberFormat="1" applyFont="1" applyFill="1" applyBorder="1" applyAlignment="1">
      <alignment horizontal="right" vertical="center"/>
    </xf>
    <xf numFmtId="184" fontId="59" fillId="6" borderId="3" xfId="7" applyNumberFormat="1" applyFont="1" applyFill="1" applyBorder="1" applyAlignment="1">
      <alignment horizontal="right" vertical="center" wrapText="1"/>
    </xf>
    <xf numFmtId="184" fontId="59" fillId="6" borderId="4" xfId="7" applyNumberFormat="1" applyFont="1" applyFill="1" applyBorder="1" applyAlignment="1">
      <alignment horizontal="right" vertical="center" wrapText="1"/>
    </xf>
    <xf numFmtId="176" fontId="59" fillId="6" borderId="2" xfId="2" applyNumberFormat="1" applyFont="1" applyFill="1" applyBorder="1" applyAlignment="1">
      <alignment horizontal="right" vertical="center"/>
    </xf>
    <xf numFmtId="176" fontId="59" fillId="6" borderId="3" xfId="2" applyNumberFormat="1" applyFont="1" applyFill="1" applyBorder="1" applyAlignment="1">
      <alignment horizontal="right" vertical="center"/>
    </xf>
    <xf numFmtId="176" fontId="59" fillId="6" borderId="4" xfId="2" applyNumberFormat="1" applyFont="1" applyFill="1" applyBorder="1" applyAlignment="1">
      <alignment horizontal="right" vertical="center"/>
    </xf>
    <xf numFmtId="176" fontId="59" fillId="7" borderId="2" xfId="2" applyNumberFormat="1" applyFont="1" applyFill="1" applyBorder="1" applyAlignment="1">
      <alignment horizontal="right" vertical="center" shrinkToFit="1"/>
    </xf>
    <xf numFmtId="176" fontId="59" fillId="7" borderId="3" xfId="2" applyNumberFormat="1" applyFont="1" applyFill="1" applyBorder="1" applyAlignment="1">
      <alignment horizontal="right" vertical="center" shrinkToFit="1"/>
    </xf>
    <xf numFmtId="176" fontId="59" fillId="7" borderId="4" xfId="2" applyNumberFormat="1" applyFont="1" applyFill="1" applyBorder="1" applyAlignment="1">
      <alignment horizontal="right" vertical="center" shrinkToFit="1"/>
    </xf>
    <xf numFmtId="3" fontId="59" fillId="0" borderId="2" xfId="2" applyNumberFormat="1" applyFont="1" applyFill="1" applyBorder="1" applyAlignment="1">
      <alignment horizontal="right" vertical="center"/>
    </xf>
    <xf numFmtId="3" fontId="59" fillId="0" borderId="3" xfId="2" applyNumberFormat="1" applyFont="1" applyFill="1" applyBorder="1" applyAlignment="1">
      <alignment horizontal="right" vertical="center"/>
    </xf>
    <xf numFmtId="3" fontId="59" fillId="0" borderId="4" xfId="2" applyNumberFormat="1" applyFont="1" applyFill="1" applyBorder="1" applyAlignment="1">
      <alignment horizontal="right" vertical="center"/>
    </xf>
    <xf numFmtId="178" fontId="59" fillId="0" borderId="2" xfId="2" applyNumberFormat="1" applyFont="1" applyFill="1" applyBorder="1" applyAlignment="1">
      <alignment horizontal="right" vertical="center"/>
    </xf>
    <xf numFmtId="178" fontId="59" fillId="0" borderId="3" xfId="2" applyNumberFormat="1" applyFont="1" applyFill="1" applyBorder="1" applyAlignment="1">
      <alignment horizontal="right" vertical="center"/>
    </xf>
    <xf numFmtId="178" fontId="59" fillId="0" borderId="4" xfId="2" applyNumberFormat="1" applyFont="1" applyFill="1" applyBorder="1" applyAlignment="1">
      <alignment horizontal="right" vertical="center"/>
    </xf>
    <xf numFmtId="182" fontId="59" fillId="0" borderId="2" xfId="0" applyNumberFormat="1" applyFont="1" applyFill="1" applyBorder="1" applyAlignment="1">
      <alignment horizontal="right" vertical="center"/>
    </xf>
    <xf numFmtId="182" fontId="59" fillId="0" borderId="3" xfId="0" applyNumberFormat="1" applyFont="1" applyFill="1" applyBorder="1" applyAlignment="1">
      <alignment horizontal="right" vertical="center"/>
    </xf>
    <xf numFmtId="182" fontId="59" fillId="0" borderId="4" xfId="0" applyNumberFormat="1" applyFont="1" applyFill="1" applyBorder="1" applyAlignment="1">
      <alignment horizontal="right" vertical="center"/>
    </xf>
    <xf numFmtId="176" fontId="59" fillId="0" borderId="2" xfId="2" applyNumberFormat="1" applyFont="1" applyFill="1" applyBorder="1" applyAlignment="1">
      <alignment horizontal="right" vertical="center"/>
    </xf>
    <xf numFmtId="176" fontId="59" fillId="0" borderId="3" xfId="2" applyNumberFormat="1" applyFont="1" applyFill="1" applyBorder="1" applyAlignment="1">
      <alignment horizontal="right" vertical="center"/>
    </xf>
    <xf numFmtId="176" fontId="59" fillId="0" borderId="4" xfId="2" applyNumberFormat="1" applyFont="1" applyFill="1" applyBorder="1" applyAlignment="1">
      <alignment horizontal="right" vertical="center"/>
    </xf>
    <xf numFmtId="184" fontId="59" fillId="0" borderId="2" xfId="7" applyNumberFormat="1" applyFont="1" applyFill="1" applyBorder="1" applyAlignment="1">
      <alignment horizontal="right" vertical="center"/>
    </xf>
    <xf numFmtId="184" fontId="59" fillId="0" borderId="3" xfId="7" applyNumberFormat="1" applyFont="1" applyFill="1" applyBorder="1" applyAlignment="1">
      <alignment horizontal="right" vertical="center"/>
    </xf>
    <xf numFmtId="184" fontId="59" fillId="0" borderId="4" xfId="7" applyNumberFormat="1" applyFont="1" applyFill="1" applyBorder="1" applyAlignment="1">
      <alignment horizontal="right" vertical="center"/>
    </xf>
    <xf numFmtId="176" fontId="59" fillId="0" borderId="2" xfId="2" applyNumberFormat="1" applyFont="1" applyFill="1" applyBorder="1" applyAlignment="1">
      <alignment horizontal="right" vertical="center" shrinkToFit="1"/>
    </xf>
    <xf numFmtId="176" fontId="59" fillId="0" borderId="3" xfId="2" applyNumberFormat="1" applyFont="1" applyFill="1" applyBorder="1" applyAlignment="1">
      <alignment horizontal="right" vertical="center" shrinkToFit="1"/>
    </xf>
    <xf numFmtId="176" fontId="59" fillId="0" borderId="4" xfId="2" applyNumberFormat="1" applyFont="1" applyFill="1" applyBorder="1" applyAlignment="1">
      <alignment horizontal="right" vertical="center" shrinkToFit="1"/>
    </xf>
    <xf numFmtId="0" fontId="53" fillId="14" borderId="0" xfId="0" applyFont="1" applyFill="1"/>
    <xf numFmtId="0" fontId="52" fillId="14" borderId="0" xfId="0" applyFont="1" applyFill="1" applyAlignment="1">
      <alignment horizontal="right" vertical="center" indent="1"/>
    </xf>
    <xf numFmtId="192" fontId="54" fillId="14" borderId="0" xfId="0" applyNumberFormat="1" applyFont="1" applyFill="1" applyBorder="1" applyAlignment="1" applyProtection="1">
      <alignment vertical="center"/>
      <protection locked="0" hidden="1"/>
    </xf>
    <xf numFmtId="38" fontId="55" fillId="14" borderId="0" xfId="6" applyFont="1" applyFill="1" applyBorder="1" applyAlignment="1" applyProtection="1">
      <alignment horizontal="right" vertical="center"/>
      <protection hidden="1"/>
    </xf>
    <xf numFmtId="0" fontId="37" fillId="0" borderId="0" xfId="0" applyFont="1" applyAlignment="1" applyProtection="1">
      <alignment vertical="center"/>
      <protection hidden="1"/>
    </xf>
    <xf numFmtId="0" fontId="16" fillId="0" borderId="0" xfId="0" applyFont="1" applyAlignment="1" applyProtection="1">
      <alignment horizontal="center" vertical="top"/>
      <protection hidden="1"/>
    </xf>
    <xf numFmtId="0" fontId="37" fillId="0" borderId="0" xfId="0" applyFont="1" applyAlignment="1" applyProtection="1">
      <alignment horizontal="center" vertical="center"/>
      <protection hidden="1"/>
    </xf>
    <xf numFmtId="0" fontId="16" fillId="0" borderId="0" xfId="0" applyFont="1" applyFill="1" applyAlignment="1">
      <alignment horizontal="center" vertical="center"/>
    </xf>
    <xf numFmtId="0" fontId="60" fillId="0" borderId="0" xfId="0" applyFont="1" applyAlignment="1">
      <alignment horizontal="center" vertical="center"/>
    </xf>
    <xf numFmtId="179" fontId="19" fillId="0" borderId="24" xfId="6" applyNumberFormat="1" applyFont="1" applyFill="1" applyBorder="1" applyAlignment="1" applyProtection="1">
      <alignment horizontal="right" vertical="center"/>
      <protection hidden="1"/>
    </xf>
    <xf numFmtId="0" fontId="35" fillId="6" borderId="49" xfId="0" applyFont="1" applyFill="1" applyBorder="1" applyAlignment="1">
      <alignment horizontal="center" vertical="center" wrapText="1"/>
    </xf>
    <xf numFmtId="0" fontId="23" fillId="5" borderId="20" xfId="0" applyFont="1" applyFill="1" applyBorder="1" applyAlignment="1">
      <alignment horizontal="centerContinuous" vertical="center" wrapText="1"/>
    </xf>
    <xf numFmtId="0" fontId="23" fillId="5" borderId="22" xfId="0" applyFont="1" applyFill="1" applyBorder="1" applyAlignment="1">
      <alignment horizontal="centerContinuous" vertical="center" wrapText="1"/>
    </xf>
    <xf numFmtId="0" fontId="35" fillId="6" borderId="3" xfId="0" applyFont="1" applyFill="1" applyBorder="1" applyAlignment="1">
      <alignment horizontal="center" vertical="center" wrapText="1"/>
    </xf>
    <xf numFmtId="0" fontId="35" fillId="6" borderId="49" xfId="0" applyFont="1" applyFill="1" applyBorder="1" applyAlignment="1">
      <alignment vertical="center" wrapText="1"/>
    </xf>
    <xf numFmtId="3" fontId="59" fillId="6" borderId="4" xfId="2" applyNumberFormat="1" applyFont="1" applyFill="1" applyBorder="1" applyAlignment="1">
      <alignment horizontal="right" vertical="center"/>
    </xf>
    <xf numFmtId="0" fontId="23" fillId="7" borderId="20" xfId="0" applyFont="1" applyFill="1" applyBorder="1" applyAlignment="1">
      <alignment horizontal="centerContinuous" vertical="center" wrapText="1"/>
    </xf>
    <xf numFmtId="0" fontId="23" fillId="7" borderId="22" xfId="0" applyFont="1" applyFill="1" applyBorder="1" applyAlignment="1">
      <alignment horizontal="centerContinuous" vertical="center" wrapText="1"/>
    </xf>
    <xf numFmtId="0" fontId="18" fillId="0" borderId="0" xfId="0" applyFont="1" applyFill="1" applyBorder="1" applyAlignment="1">
      <alignment horizontal="center" vertical="center"/>
    </xf>
    <xf numFmtId="0" fontId="14" fillId="0" borderId="20" xfId="0" applyFont="1" applyFill="1" applyBorder="1" applyProtection="1">
      <protection hidden="1"/>
    </xf>
    <xf numFmtId="190" fontId="19" fillId="0" borderId="20" xfId="6" applyNumberFormat="1" applyFont="1" applyFill="1" applyBorder="1" applyAlignment="1" applyProtection="1">
      <alignment horizontal="right" vertical="center" shrinkToFit="1"/>
      <protection hidden="1"/>
    </xf>
    <xf numFmtId="0" fontId="13" fillId="0" borderId="0" xfId="0" applyFont="1" applyAlignment="1" applyProtection="1">
      <alignment horizontal="center"/>
      <protection hidden="1"/>
    </xf>
    <xf numFmtId="0" fontId="13" fillId="0" borderId="0" xfId="0" applyFont="1" applyFill="1" applyBorder="1" applyAlignment="1" applyProtection="1">
      <alignment horizontal="left" vertical="center" wrapText="1"/>
      <protection hidden="1"/>
    </xf>
    <xf numFmtId="0" fontId="49" fillId="0" borderId="0" xfId="0" applyFont="1" applyBorder="1" applyAlignment="1">
      <alignment horizontal="right" vertical="center"/>
    </xf>
    <xf numFmtId="0" fontId="49" fillId="0" borderId="0" xfId="0" applyFont="1" applyBorder="1" applyAlignment="1">
      <alignment vertical="center"/>
    </xf>
    <xf numFmtId="0" fontId="48" fillId="0" borderId="0" xfId="0" applyFont="1" applyFill="1" applyAlignment="1" applyProtection="1">
      <alignment horizontal="right" vertical="center" wrapText="1"/>
      <protection hidden="1"/>
    </xf>
    <xf numFmtId="0" fontId="48" fillId="0" borderId="0" xfId="0" applyFont="1" applyFill="1" applyAlignment="1" applyProtection="1">
      <alignment vertical="center" wrapText="1"/>
      <protection hidden="1"/>
    </xf>
    <xf numFmtId="0" fontId="48" fillId="0" borderId="0" xfId="0" applyFont="1" applyAlignment="1">
      <alignment horizontal="right" vertical="center"/>
    </xf>
    <xf numFmtId="0" fontId="48" fillId="0" borderId="0" xfId="0" applyFont="1" applyAlignment="1">
      <alignment vertical="center"/>
    </xf>
    <xf numFmtId="0" fontId="48" fillId="0" borderId="0" xfId="0" applyFont="1" applyFill="1" applyAlignment="1">
      <alignment horizontal="right" vertical="center"/>
    </xf>
    <xf numFmtId="0" fontId="48" fillId="0" borderId="0" xfId="0" applyFont="1" applyFill="1" applyAlignment="1">
      <alignment vertical="center"/>
    </xf>
    <xf numFmtId="0" fontId="18" fillId="12" borderId="13" xfId="0" applyFont="1" applyFill="1" applyBorder="1" applyAlignment="1" applyProtection="1">
      <alignment vertical="center" wrapText="1"/>
      <protection hidden="1"/>
    </xf>
    <xf numFmtId="0" fontId="18" fillId="12" borderId="13" xfId="0" applyFont="1" applyFill="1" applyBorder="1" applyProtection="1">
      <protection hidden="1"/>
    </xf>
    <xf numFmtId="0" fontId="18" fillId="12" borderId="1" xfId="0" applyFont="1" applyFill="1" applyBorder="1" applyAlignment="1" applyProtection="1">
      <alignment horizontal="center" vertical="center" wrapText="1"/>
      <protection hidden="1"/>
    </xf>
    <xf numFmtId="0" fontId="18" fillId="12" borderId="18" xfId="0" applyFont="1" applyFill="1" applyBorder="1" applyAlignment="1" applyProtection="1">
      <alignment horizontal="center" vertical="center" wrapText="1"/>
      <protection hidden="1"/>
    </xf>
    <xf numFmtId="0" fontId="18" fillId="0" borderId="0" xfId="0" applyFont="1" applyBorder="1" applyAlignment="1" applyProtection="1">
      <alignment horizontal="right"/>
      <protection hidden="1"/>
    </xf>
    <xf numFmtId="0" fontId="18" fillId="0" borderId="0" xfId="0" applyFont="1" applyAlignment="1" applyProtection="1">
      <alignment horizontal="right"/>
      <protection hidden="1"/>
    </xf>
    <xf numFmtId="0" fontId="18" fillId="12" borderId="12" xfId="0" applyFont="1" applyFill="1" applyBorder="1" applyAlignment="1" applyProtection="1">
      <alignment horizontal="center" vertical="center"/>
      <protection hidden="1"/>
    </xf>
    <xf numFmtId="38" fontId="18" fillId="0" borderId="0" xfId="6" applyFont="1" applyFill="1" applyAlignment="1" applyProtection="1">
      <alignment horizontal="right"/>
      <protection hidden="1"/>
    </xf>
    <xf numFmtId="38" fontId="18" fillId="12" borderId="7" xfId="6" applyFont="1" applyFill="1" applyBorder="1" applyAlignment="1" applyProtection="1">
      <alignment horizontal="center" vertical="center" wrapText="1"/>
      <protection hidden="1"/>
    </xf>
    <xf numFmtId="38" fontId="18" fillId="12" borderId="23" xfId="6" applyFont="1" applyFill="1" applyBorder="1" applyAlignment="1" applyProtection="1">
      <alignment horizontal="center" vertical="center" wrapText="1"/>
      <protection hidden="1"/>
    </xf>
    <xf numFmtId="0" fontId="18" fillId="12" borderId="14" xfId="0" applyFont="1" applyFill="1" applyBorder="1" applyAlignment="1" applyProtection="1">
      <alignment horizontal="center" vertical="center" shrinkToFit="1"/>
      <protection hidden="1"/>
    </xf>
    <xf numFmtId="0" fontId="18" fillId="12" borderId="1" xfId="0" applyFont="1" applyFill="1" applyBorder="1" applyAlignment="1" applyProtection="1">
      <alignment horizontal="center" vertical="center" shrinkToFit="1"/>
      <protection hidden="1"/>
    </xf>
    <xf numFmtId="0" fontId="18" fillId="12" borderId="1" xfId="0" applyFont="1" applyFill="1" applyBorder="1" applyAlignment="1" applyProtection="1">
      <alignment horizontal="center" vertical="center" wrapText="1" shrinkToFit="1"/>
      <protection hidden="1"/>
    </xf>
    <xf numFmtId="0" fontId="36" fillId="0" borderId="0" xfId="0" applyFont="1" applyBorder="1" applyAlignment="1" applyProtection="1">
      <alignment horizontal="right"/>
      <protection hidden="1"/>
    </xf>
    <xf numFmtId="0" fontId="18" fillId="12" borderId="13" xfId="0" applyFont="1" applyFill="1" applyBorder="1" applyAlignment="1" applyProtection="1">
      <alignment horizontal="center" vertical="center" shrinkToFit="1"/>
      <protection hidden="1"/>
    </xf>
    <xf numFmtId="190" fontId="39" fillId="0" borderId="0" xfId="6" applyNumberFormat="1" applyFont="1" applyFill="1" applyBorder="1" applyAlignment="1" applyProtection="1">
      <alignment horizontal="right" vertical="center" shrinkToFit="1"/>
      <protection hidden="1"/>
    </xf>
    <xf numFmtId="187" fontId="19" fillId="0" borderId="62" xfId="6" applyNumberFormat="1" applyFont="1" applyFill="1" applyBorder="1" applyAlignment="1" applyProtection="1">
      <alignment horizontal="right" vertical="center"/>
      <protection hidden="1"/>
    </xf>
    <xf numFmtId="0" fontId="14" fillId="0" borderId="63" xfId="0" applyFont="1" applyFill="1" applyBorder="1" applyProtection="1">
      <protection hidden="1"/>
    </xf>
    <xf numFmtId="190" fontId="19" fillId="0" borderId="0" xfId="6" applyNumberFormat="1" applyFont="1" applyFill="1" applyBorder="1" applyAlignment="1" applyProtection="1">
      <alignment horizontal="right" vertical="center" shrinkToFit="1"/>
      <protection hidden="1"/>
    </xf>
    <xf numFmtId="190" fontId="19" fillId="0" borderId="2" xfId="6" applyNumberFormat="1" applyFont="1" applyFill="1" applyBorder="1" applyAlignment="1" applyProtection="1">
      <alignment horizontal="right" vertical="center" shrinkToFit="1"/>
      <protection hidden="1"/>
    </xf>
    <xf numFmtId="187" fontId="19" fillId="0" borderId="38" xfId="6" applyNumberFormat="1" applyFont="1" applyFill="1" applyBorder="1" applyAlignment="1" applyProtection="1">
      <alignment horizontal="right" vertical="center"/>
      <protection hidden="1"/>
    </xf>
    <xf numFmtId="187" fontId="19" fillId="0" borderId="66" xfId="6" applyNumberFormat="1" applyFont="1" applyFill="1" applyBorder="1" applyAlignment="1" applyProtection="1">
      <alignment horizontal="right" vertical="center"/>
      <protection hidden="1"/>
    </xf>
    <xf numFmtId="38" fontId="36" fillId="0" borderId="8" xfId="0" applyNumberFormat="1" applyFont="1" applyFill="1" applyBorder="1" applyAlignment="1" applyProtection="1">
      <alignment vertical="center"/>
      <protection hidden="1"/>
    </xf>
    <xf numFmtId="38" fontId="36" fillId="0" borderId="63" xfId="0" applyNumberFormat="1" applyFont="1" applyFill="1" applyBorder="1" applyAlignment="1" applyProtection="1">
      <alignment vertical="center"/>
      <protection hidden="1"/>
    </xf>
    <xf numFmtId="180" fontId="19" fillId="0" borderId="41" xfId="6" applyNumberFormat="1" applyFont="1" applyFill="1" applyBorder="1" applyAlignment="1" applyProtection="1">
      <alignment horizontal="right" vertical="center" shrinkToFit="1"/>
      <protection hidden="1"/>
    </xf>
    <xf numFmtId="180" fontId="19" fillId="0" borderId="39" xfId="6" applyNumberFormat="1" applyFont="1" applyFill="1" applyBorder="1" applyAlignment="1" applyProtection="1">
      <alignment horizontal="right" vertical="center" shrinkToFit="1"/>
      <protection hidden="1"/>
    </xf>
    <xf numFmtId="188" fontId="19" fillId="0" borderId="0" xfId="6" applyNumberFormat="1" applyFont="1" applyFill="1" applyBorder="1" applyAlignment="1" applyProtection="1">
      <alignment horizontal="right" vertical="center" shrinkToFit="1"/>
      <protection hidden="1"/>
    </xf>
    <xf numFmtId="188" fontId="19" fillId="0" borderId="41" xfId="6" applyNumberFormat="1" applyFont="1" applyFill="1" applyBorder="1" applyAlignment="1" applyProtection="1">
      <alignment horizontal="right" vertical="center" shrinkToFit="1"/>
      <protection hidden="1"/>
    </xf>
    <xf numFmtId="188" fontId="19" fillId="0" borderId="39" xfId="6" applyNumberFormat="1" applyFont="1" applyFill="1" applyBorder="1" applyAlignment="1" applyProtection="1">
      <alignment horizontal="right" vertical="center" shrinkToFit="1"/>
      <protection hidden="1"/>
    </xf>
    <xf numFmtId="180" fontId="19" fillId="0" borderId="17" xfId="6" applyNumberFormat="1" applyFont="1" applyFill="1" applyBorder="1" applyAlignment="1" applyProtection="1">
      <alignment horizontal="right" vertical="center" shrinkToFit="1"/>
      <protection hidden="1"/>
    </xf>
    <xf numFmtId="38" fontId="19" fillId="0" borderId="0" xfId="6" applyFont="1" applyFill="1" applyBorder="1" applyAlignment="1" applyProtection="1">
      <alignment horizontal="right" vertical="center" shrinkToFit="1"/>
      <protection hidden="1"/>
    </xf>
    <xf numFmtId="183" fontId="19" fillId="0" borderId="2" xfId="6" applyNumberFormat="1" applyFont="1" applyFill="1" applyBorder="1" applyAlignment="1" applyProtection="1">
      <alignment horizontal="right" vertical="center"/>
      <protection hidden="1"/>
    </xf>
    <xf numFmtId="179" fontId="19" fillId="0" borderId="67" xfId="6" applyNumberFormat="1" applyFont="1" applyFill="1" applyBorder="1" applyAlignment="1" applyProtection="1">
      <alignment horizontal="right" vertical="center"/>
      <protection hidden="1"/>
    </xf>
    <xf numFmtId="180" fontId="19" fillId="0" borderId="56" xfId="6" applyNumberFormat="1" applyFont="1" applyFill="1" applyBorder="1" applyAlignment="1" applyProtection="1">
      <alignment horizontal="right" vertical="center" shrinkToFit="1"/>
      <protection hidden="1"/>
    </xf>
    <xf numFmtId="38" fontId="19" fillId="0" borderId="39" xfId="6" applyFont="1" applyFill="1" applyBorder="1" applyAlignment="1" applyProtection="1">
      <alignment horizontal="right" vertical="center" shrinkToFit="1"/>
      <protection hidden="1"/>
    </xf>
    <xf numFmtId="0" fontId="18" fillId="12" borderId="12" xfId="0" applyFont="1" applyFill="1" applyBorder="1" applyAlignment="1" applyProtection="1">
      <alignment horizontal="center" vertical="center"/>
      <protection hidden="1"/>
    </xf>
    <xf numFmtId="179" fontId="19" fillId="0" borderId="66" xfId="6" applyNumberFormat="1" applyFont="1" applyFill="1" applyBorder="1" applyAlignment="1" applyProtection="1">
      <alignment horizontal="right" vertical="center"/>
      <protection hidden="1"/>
    </xf>
    <xf numFmtId="179" fontId="19" fillId="0" borderId="62" xfId="6" applyNumberFormat="1" applyFont="1" applyFill="1" applyBorder="1" applyAlignment="1" applyProtection="1">
      <alignment horizontal="right" vertical="center"/>
      <protection hidden="1"/>
    </xf>
    <xf numFmtId="187" fontId="19" fillId="0" borderId="49" xfId="6" applyNumberFormat="1" applyFont="1" applyFill="1" applyBorder="1" applyAlignment="1" applyProtection="1">
      <alignment horizontal="right" vertical="center"/>
      <protection hidden="1"/>
    </xf>
    <xf numFmtId="187" fontId="19" fillId="0" borderId="50" xfId="6" applyNumberFormat="1" applyFont="1" applyFill="1" applyBorder="1" applyAlignment="1" applyProtection="1">
      <alignment horizontal="right" vertical="center"/>
      <protection hidden="1"/>
    </xf>
    <xf numFmtId="181" fontId="19" fillId="0" borderId="66" xfId="6" applyNumberFormat="1" applyFont="1" applyFill="1" applyBorder="1" applyAlignment="1" applyProtection="1">
      <alignment horizontal="right" vertical="center"/>
      <protection hidden="1"/>
    </xf>
    <xf numFmtId="179" fontId="19" fillId="0" borderId="68" xfId="6" applyNumberFormat="1" applyFont="1" applyFill="1" applyBorder="1" applyAlignment="1" applyProtection="1">
      <alignment horizontal="right" vertical="center"/>
      <protection hidden="1"/>
    </xf>
    <xf numFmtId="9" fontId="8" fillId="0" borderId="0" xfId="14" applyFont="1" applyFill="1" applyAlignment="1"/>
    <xf numFmtId="9" fontId="13" fillId="0" borderId="0" xfId="14" applyFont="1" applyFill="1" applyAlignment="1" applyProtection="1">
      <protection hidden="1"/>
    </xf>
    <xf numFmtId="0" fontId="48" fillId="0" borderId="0" xfId="0" applyFont="1" applyAlignment="1">
      <alignment horizontal="left"/>
    </xf>
    <xf numFmtId="0" fontId="48" fillId="0" borderId="0" xfId="0" applyFont="1" applyAlignment="1">
      <alignment horizontal="center" vertical="center"/>
    </xf>
    <xf numFmtId="0" fontId="63" fillId="0" borderId="0" xfId="0" applyFont="1"/>
    <xf numFmtId="186" fontId="57" fillId="18" borderId="1" xfId="0" applyNumberFormat="1" applyFont="1" applyFill="1" applyBorder="1" applyAlignment="1">
      <alignment horizontal="right"/>
    </xf>
    <xf numFmtId="191" fontId="19" fillId="0" borderId="62" xfId="6" applyNumberFormat="1" applyFont="1" applyFill="1" applyBorder="1" applyAlignment="1" applyProtection="1">
      <alignment horizontal="right" vertical="center"/>
      <protection hidden="1"/>
    </xf>
    <xf numFmtId="183" fontId="19" fillId="0" borderId="49" xfId="6" applyNumberFormat="1" applyFont="1" applyFill="1" applyBorder="1" applyAlignment="1" applyProtection="1">
      <alignment horizontal="right" vertical="center"/>
      <protection hidden="1"/>
    </xf>
    <xf numFmtId="0" fontId="13" fillId="0" borderId="1" xfId="0" applyFont="1" applyBorder="1" applyAlignment="1">
      <alignment vertical="center" wrapText="1"/>
    </xf>
    <xf numFmtId="0" fontId="14" fillId="0" borderId="1" xfId="0" applyFont="1" applyBorder="1" applyAlignment="1">
      <alignment horizontal="center" vertical="center"/>
    </xf>
    <xf numFmtId="0" fontId="0" fillId="0" borderId="0" xfId="0" applyFill="1" applyAlignment="1">
      <alignment vertical="center"/>
    </xf>
    <xf numFmtId="0" fontId="62" fillId="0" borderId="0" xfId="0" applyFont="1" applyFill="1" applyAlignment="1" applyProtection="1">
      <protection hidden="1"/>
    </xf>
    <xf numFmtId="0" fontId="13" fillId="0" borderId="0" xfId="0" applyFont="1" applyFill="1" applyBorder="1" applyAlignment="1" applyProtection="1">
      <alignment vertical="center" wrapText="1"/>
      <protection hidden="1"/>
    </xf>
    <xf numFmtId="199" fontId="13" fillId="0" borderId="0" xfId="14" applyNumberFormat="1" applyFont="1" applyFill="1" applyAlignment="1" applyProtection="1">
      <protection hidden="1"/>
    </xf>
    <xf numFmtId="0" fontId="57" fillId="0" borderId="0" xfId="0" applyFont="1" applyFill="1" applyAlignment="1">
      <alignment horizontal="right"/>
    </xf>
    <xf numFmtId="0" fontId="57" fillId="0" borderId="0" xfId="0" applyFont="1" applyFill="1"/>
    <xf numFmtId="0" fontId="57" fillId="0" borderId="0" xfId="0" applyFont="1" applyAlignment="1">
      <alignment horizontal="right"/>
    </xf>
    <xf numFmtId="0" fontId="57" fillId="0" borderId="0" xfId="0" applyFont="1"/>
    <xf numFmtId="0" fontId="16" fillId="0" borderId="0" xfId="0" applyFont="1" applyAlignment="1" applyProtection="1">
      <alignment horizontal="left" vertical="top"/>
      <protection hidden="1"/>
    </xf>
    <xf numFmtId="0" fontId="65" fillId="0" borderId="0" xfId="0" applyFont="1" applyAlignment="1" applyProtection="1">
      <alignment horizontal="left" vertical="top"/>
      <protection hidden="1"/>
    </xf>
    <xf numFmtId="0" fontId="57" fillId="0" borderId="0" xfId="0" applyFont="1" applyAlignment="1"/>
    <xf numFmtId="0" fontId="23" fillId="0" borderId="0" xfId="0" applyFont="1" applyProtection="1">
      <protection hidden="1"/>
    </xf>
    <xf numFmtId="0" fontId="66" fillId="0" borderId="0" xfId="0" applyFont="1"/>
    <xf numFmtId="0" fontId="8" fillId="0" borderId="0" xfId="0" applyFont="1" applyAlignment="1">
      <alignment horizontal="right"/>
    </xf>
    <xf numFmtId="0" fontId="66" fillId="0" borderId="0" xfId="0" applyFont="1" applyFill="1" applyProtection="1">
      <protection hidden="1"/>
    </xf>
    <xf numFmtId="0" fontId="66" fillId="0" borderId="0" xfId="0" applyFont="1" applyFill="1" applyBorder="1" applyProtection="1">
      <protection hidden="1"/>
    </xf>
    <xf numFmtId="0" fontId="66" fillId="0" borderId="0" xfId="0" applyFont="1" applyProtection="1">
      <protection hidden="1"/>
    </xf>
    <xf numFmtId="0" fontId="66" fillId="0" borderId="0" xfId="0" applyFont="1" applyFill="1"/>
    <xf numFmtId="0" fontId="67" fillId="0" borderId="0" xfId="0" applyFont="1"/>
    <xf numFmtId="0" fontId="66" fillId="8" borderId="0" xfId="0" applyFont="1" applyFill="1" applyAlignment="1">
      <alignment horizontal="center" vertical="center"/>
    </xf>
    <xf numFmtId="0" fontId="66" fillId="0" borderId="0" xfId="0" applyFont="1" applyAlignment="1">
      <alignment horizontal="left" vertical="center"/>
    </xf>
    <xf numFmtId="197" fontId="66" fillId="0" borderId="0" xfId="0" applyNumberFormat="1" applyFont="1" applyAlignment="1">
      <alignment horizontal="center"/>
    </xf>
    <xf numFmtId="0" fontId="68" fillId="0" borderId="0" xfId="0" applyFont="1" applyFill="1" applyBorder="1" applyAlignment="1" applyProtection="1">
      <alignment horizontal="left" vertical="top"/>
      <protection hidden="1"/>
    </xf>
    <xf numFmtId="183" fontId="19" fillId="0" borderId="70" xfId="6" applyNumberFormat="1" applyFont="1" applyFill="1" applyBorder="1" applyAlignment="1" applyProtection="1">
      <alignment horizontal="right" vertical="center"/>
      <protection hidden="1"/>
    </xf>
    <xf numFmtId="187" fontId="19" fillId="0" borderId="50" xfId="6" applyNumberFormat="1" applyFont="1" applyFill="1" applyBorder="1" applyAlignment="1" applyProtection="1">
      <alignment horizontal="right" vertical="center" wrapText="1"/>
      <protection hidden="1"/>
    </xf>
    <xf numFmtId="0" fontId="64" fillId="0" borderId="0" xfId="0" applyFont="1"/>
    <xf numFmtId="0" fontId="8" fillId="0" borderId="0" xfId="0" applyFont="1" applyFill="1" applyAlignment="1">
      <alignment horizontal="right"/>
    </xf>
    <xf numFmtId="0" fontId="53" fillId="0" borderId="0" xfId="0" applyFont="1" applyFill="1" applyAlignment="1"/>
    <xf numFmtId="0" fontId="49" fillId="0" borderId="0" xfId="0" applyFont="1" applyFill="1" applyBorder="1" applyAlignment="1">
      <alignment horizontal="right" vertical="center"/>
    </xf>
    <xf numFmtId="0" fontId="49" fillId="0" borderId="0" xfId="0" applyFont="1" applyFill="1" applyBorder="1" applyAlignment="1">
      <alignment vertical="center"/>
    </xf>
    <xf numFmtId="0" fontId="8" fillId="0" borderId="0" xfId="0" applyFont="1" applyFill="1" applyBorder="1"/>
    <xf numFmtId="0" fontId="69" fillId="0" borderId="0" xfId="0" applyFont="1" applyFill="1"/>
    <xf numFmtId="0" fontId="28" fillId="0" borderId="0" xfId="0" applyFont="1" applyFill="1"/>
    <xf numFmtId="0" fontId="57" fillId="0" borderId="0" xfId="0" applyFont="1" applyFill="1" applyAlignment="1"/>
    <xf numFmtId="0" fontId="64" fillId="0" borderId="0" xfId="0" applyFont="1" applyFill="1"/>
    <xf numFmtId="187" fontId="19" fillId="0" borderId="66" xfId="0" applyNumberFormat="1" applyFont="1" applyFill="1" applyBorder="1" applyAlignment="1" applyProtection="1">
      <alignment horizontal="right" vertical="center"/>
      <protection hidden="1"/>
    </xf>
    <xf numFmtId="38" fontId="13" fillId="0" borderId="5" xfId="6" applyFont="1" applyFill="1" applyBorder="1" applyAlignment="1" applyProtection="1">
      <alignment horizontal="right" vertical="center"/>
      <protection hidden="1"/>
    </xf>
    <xf numFmtId="187" fontId="19" fillId="0" borderId="49" xfId="0" applyNumberFormat="1" applyFont="1" applyFill="1" applyBorder="1" applyAlignment="1" applyProtection="1">
      <alignment horizontal="right" vertical="center"/>
      <protection hidden="1"/>
    </xf>
    <xf numFmtId="187" fontId="19" fillId="0" borderId="71" xfId="0" applyNumberFormat="1" applyFont="1" applyFill="1" applyBorder="1" applyAlignment="1" applyProtection="1">
      <alignment horizontal="right" vertical="center"/>
      <protection hidden="1"/>
    </xf>
    <xf numFmtId="187" fontId="19" fillId="0" borderId="7" xfId="0" applyNumberFormat="1" applyFont="1" applyFill="1" applyBorder="1" applyAlignment="1" applyProtection="1">
      <alignment horizontal="right" vertical="center"/>
      <protection hidden="1"/>
    </xf>
    <xf numFmtId="0" fontId="18" fillId="12" borderId="51" xfId="0" applyFont="1" applyFill="1" applyBorder="1" applyAlignment="1" applyProtection="1">
      <alignment horizontal="center" vertical="center" wrapText="1" shrinkToFit="1"/>
      <protection hidden="1"/>
    </xf>
    <xf numFmtId="181" fontId="19" fillId="0" borderId="72" xfId="6" applyNumberFormat="1" applyFont="1" applyFill="1" applyBorder="1" applyAlignment="1" applyProtection="1">
      <alignment horizontal="right" vertical="center"/>
      <protection hidden="1"/>
    </xf>
    <xf numFmtId="181" fontId="19" fillId="0" borderId="54" xfId="6" applyNumberFormat="1" applyFont="1" applyFill="1" applyBorder="1" applyAlignment="1" applyProtection="1">
      <alignment horizontal="right" vertical="center"/>
      <protection hidden="1"/>
    </xf>
    <xf numFmtId="0" fontId="14" fillId="0" borderId="73" xfId="0" applyFont="1" applyFill="1" applyBorder="1"/>
    <xf numFmtId="0" fontId="14" fillId="0" borderId="72" xfId="0" applyFont="1" applyFill="1" applyBorder="1" applyAlignment="1" applyProtection="1">
      <alignment horizontal="right"/>
      <protection hidden="1"/>
    </xf>
    <xf numFmtId="181" fontId="19" fillId="0" borderId="55" xfId="6" applyNumberFormat="1" applyFont="1" applyFill="1" applyBorder="1" applyAlignment="1" applyProtection="1">
      <alignment horizontal="right" vertical="center"/>
      <protection hidden="1"/>
    </xf>
    <xf numFmtId="0" fontId="14" fillId="0" borderId="74" xfId="0" applyFont="1" applyFill="1" applyBorder="1"/>
    <xf numFmtId="181" fontId="19" fillId="0" borderId="53" xfId="6" applyNumberFormat="1" applyFont="1" applyFill="1" applyBorder="1" applyAlignment="1" applyProtection="1">
      <alignment horizontal="right" vertical="center"/>
      <protection hidden="1"/>
    </xf>
    <xf numFmtId="0" fontId="35" fillId="0" borderId="0" xfId="0" applyFont="1" applyBorder="1" applyAlignment="1">
      <alignment horizontal="center" textRotation="255"/>
    </xf>
    <xf numFmtId="0" fontId="13" fillId="4" borderId="34" xfId="0" applyFont="1" applyFill="1" applyBorder="1" applyAlignment="1" applyProtection="1">
      <alignment horizontal="center" vertical="center"/>
      <protection locked="0"/>
    </xf>
    <xf numFmtId="0" fontId="13" fillId="4" borderId="35" xfId="0" applyFont="1" applyFill="1" applyBorder="1" applyAlignment="1" applyProtection="1">
      <alignment horizontal="center" vertical="center"/>
      <protection locked="0"/>
    </xf>
    <xf numFmtId="0" fontId="32" fillId="0" borderId="0" xfId="0" applyFont="1" applyFill="1" applyBorder="1" applyAlignment="1" applyProtection="1">
      <alignment horizontal="left" vertical="center"/>
      <protection hidden="1"/>
    </xf>
    <xf numFmtId="0" fontId="18" fillId="12" borderId="21" xfId="0" applyFont="1" applyFill="1" applyBorder="1" applyAlignment="1" applyProtection="1">
      <alignment horizontal="center" vertical="center" wrapText="1" shrinkToFit="1"/>
      <protection hidden="1"/>
    </xf>
    <xf numFmtId="0" fontId="18" fillId="12" borderId="23" xfId="0" applyFont="1" applyFill="1" applyBorder="1" applyAlignment="1" applyProtection="1">
      <alignment horizontal="center" vertical="center" wrapText="1" shrinkToFit="1"/>
      <protection hidden="1"/>
    </xf>
    <xf numFmtId="0" fontId="18" fillId="12" borderId="21" xfId="0" applyFont="1" applyFill="1" applyBorder="1" applyAlignment="1" applyProtection="1">
      <alignment horizontal="center" vertical="center"/>
      <protection hidden="1"/>
    </xf>
    <xf numFmtId="0" fontId="61" fillId="12" borderId="23" xfId="0" applyFont="1" applyFill="1" applyBorder="1" applyAlignment="1">
      <alignment horizontal="center" vertical="center"/>
    </xf>
    <xf numFmtId="0" fontId="52" fillId="14" borderId="0" xfId="0" applyFont="1" applyFill="1" applyBorder="1" applyAlignment="1" applyProtection="1">
      <alignment vertical="center"/>
      <protection hidden="1"/>
    </xf>
    <xf numFmtId="38" fontId="18" fillId="0" borderId="61" xfId="0" applyNumberFormat="1" applyFont="1" applyFill="1" applyBorder="1" applyAlignment="1" applyProtection="1">
      <alignment horizontal="center" vertical="center"/>
      <protection hidden="1"/>
    </xf>
    <xf numFmtId="38" fontId="18" fillId="0" borderId="65" xfId="0" applyNumberFormat="1" applyFont="1" applyFill="1" applyBorder="1" applyAlignment="1" applyProtection="1">
      <alignment horizontal="center" vertical="center"/>
      <protection hidden="1"/>
    </xf>
    <xf numFmtId="38" fontId="18" fillId="0" borderId="64" xfId="0" applyNumberFormat="1" applyFont="1" applyFill="1" applyBorder="1" applyAlignment="1" applyProtection="1">
      <alignment horizontal="center" vertical="center"/>
      <protection hidden="1"/>
    </xf>
    <xf numFmtId="38" fontId="18" fillId="0" borderId="60" xfId="6" applyFont="1" applyFill="1" applyBorder="1" applyAlignment="1" applyProtection="1">
      <alignment horizontal="center" vertical="center" shrinkToFit="1"/>
      <protection hidden="1"/>
    </xf>
    <xf numFmtId="38" fontId="18" fillId="0" borderId="48" xfId="6" applyFont="1" applyFill="1" applyBorder="1" applyAlignment="1" applyProtection="1">
      <alignment horizontal="center" vertical="center" shrinkToFit="1"/>
      <protection hidden="1"/>
    </xf>
    <xf numFmtId="38" fontId="13" fillId="0" borderId="20" xfId="6" applyFont="1" applyFill="1" applyBorder="1" applyAlignment="1" applyProtection="1">
      <alignment horizontal="center" vertical="center"/>
      <protection hidden="1"/>
    </xf>
    <xf numFmtId="38" fontId="13" fillId="0" borderId="22" xfId="6" applyFont="1" applyFill="1" applyBorder="1" applyAlignment="1" applyProtection="1">
      <alignment horizontal="center" vertical="center"/>
      <protection hidden="1"/>
    </xf>
    <xf numFmtId="38" fontId="13" fillId="0" borderId="39" xfId="6" applyFont="1" applyFill="1" applyBorder="1" applyAlignment="1" applyProtection="1">
      <alignment horizontal="center" vertical="center"/>
      <protection hidden="1"/>
    </xf>
    <xf numFmtId="38" fontId="13" fillId="0" borderId="40" xfId="6" applyFont="1" applyFill="1" applyBorder="1" applyAlignment="1" applyProtection="1">
      <alignment horizontal="center" vertical="center"/>
      <protection hidden="1"/>
    </xf>
    <xf numFmtId="38" fontId="18" fillId="12" borderId="21" xfId="6" applyFont="1" applyFill="1" applyBorder="1" applyAlignment="1" applyProtection="1">
      <alignment horizontal="center" vertical="center" wrapText="1"/>
      <protection hidden="1"/>
    </xf>
    <xf numFmtId="38" fontId="18" fillId="12" borderId="23" xfId="6" applyFont="1" applyFill="1" applyBorder="1" applyAlignment="1" applyProtection="1">
      <alignment horizontal="center" vertical="center" wrapText="1"/>
      <protection hidden="1"/>
    </xf>
    <xf numFmtId="0" fontId="18" fillId="12" borderId="12" xfId="0" applyFont="1" applyFill="1" applyBorder="1" applyAlignment="1" applyProtection="1">
      <alignment horizontal="center" vertical="center" shrinkToFit="1"/>
      <protection hidden="1"/>
    </xf>
    <xf numFmtId="0" fontId="18" fillId="12" borderId="14" xfId="0" applyFont="1" applyFill="1" applyBorder="1" applyAlignment="1" applyProtection="1">
      <alignment horizontal="center" vertical="center" shrinkToFit="1"/>
      <protection hidden="1"/>
    </xf>
    <xf numFmtId="0" fontId="18" fillId="12" borderId="19" xfId="0" applyFont="1" applyFill="1" applyBorder="1" applyAlignment="1" applyProtection="1">
      <alignment horizontal="center" vertical="center" wrapText="1" shrinkToFit="1"/>
      <protection hidden="1"/>
    </xf>
    <xf numFmtId="0" fontId="18" fillId="12" borderId="1" xfId="0" applyFont="1" applyFill="1" applyBorder="1" applyAlignment="1" applyProtection="1">
      <alignment horizontal="center" vertical="center" wrapText="1" shrinkToFit="1"/>
      <protection hidden="1"/>
    </xf>
    <xf numFmtId="0" fontId="18" fillId="12" borderId="10" xfId="0" applyFont="1" applyFill="1" applyBorder="1" applyAlignment="1" applyProtection="1">
      <alignment horizontal="center" vertical="center" wrapText="1" shrinkToFit="1"/>
      <protection hidden="1"/>
    </xf>
    <xf numFmtId="0" fontId="18" fillId="12" borderId="8" xfId="0" applyFont="1" applyFill="1" applyBorder="1" applyAlignment="1" applyProtection="1">
      <alignment horizontal="center" vertical="center" wrapText="1" shrinkToFit="1"/>
      <protection hidden="1"/>
    </xf>
    <xf numFmtId="0" fontId="18" fillId="12" borderId="15" xfId="0" applyFont="1" applyFill="1" applyBorder="1" applyAlignment="1" applyProtection="1">
      <alignment horizontal="center" vertical="center" wrapText="1" shrinkToFit="1"/>
      <protection hidden="1"/>
    </xf>
    <xf numFmtId="0" fontId="18" fillId="12" borderId="7" xfId="0" applyFont="1" applyFill="1" applyBorder="1" applyAlignment="1" applyProtection="1">
      <alignment horizontal="center" vertical="center" wrapText="1" shrinkToFit="1"/>
      <protection hidden="1"/>
    </xf>
    <xf numFmtId="0" fontId="18" fillId="12" borderId="15" xfId="0" applyFont="1" applyFill="1" applyBorder="1" applyAlignment="1" applyProtection="1">
      <alignment horizontal="center" vertical="center"/>
      <protection hidden="1"/>
    </xf>
    <xf numFmtId="0" fontId="61" fillId="12" borderId="7" xfId="0" applyFont="1" applyFill="1" applyBorder="1" applyAlignment="1">
      <alignment horizontal="center" vertical="center"/>
    </xf>
    <xf numFmtId="0" fontId="18" fillId="12" borderId="23" xfId="0" applyFont="1" applyFill="1" applyBorder="1" applyAlignment="1" applyProtection="1">
      <alignment horizontal="center" vertical="center" shrinkToFit="1"/>
      <protection hidden="1"/>
    </xf>
    <xf numFmtId="0" fontId="18" fillId="12" borderId="21" xfId="0" applyFont="1" applyFill="1" applyBorder="1" applyAlignment="1" applyProtection="1">
      <alignment horizontal="center" vertical="center" shrinkToFit="1"/>
      <protection hidden="1"/>
    </xf>
    <xf numFmtId="0" fontId="18" fillId="12" borderId="11" xfId="0" applyFont="1" applyFill="1" applyBorder="1" applyAlignment="1" applyProtection="1">
      <alignment horizontal="center" vertical="center"/>
      <protection hidden="1"/>
    </xf>
    <xf numFmtId="0" fontId="61" fillId="12" borderId="9" xfId="0" applyFont="1" applyFill="1" applyBorder="1" applyAlignment="1">
      <alignment horizontal="center" vertical="center"/>
    </xf>
    <xf numFmtId="0" fontId="61" fillId="12" borderId="23" xfId="0" applyFont="1" applyFill="1" applyBorder="1" applyAlignment="1">
      <alignment horizontal="center" vertical="center" wrapText="1" shrinkToFit="1"/>
    </xf>
    <xf numFmtId="0" fontId="13" fillId="0" borderId="0" xfId="0" applyFont="1" applyBorder="1" applyAlignment="1" applyProtection="1">
      <alignment horizontal="center" wrapText="1"/>
      <protection hidden="1"/>
    </xf>
    <xf numFmtId="0" fontId="13" fillId="0" borderId="0" xfId="0" applyFont="1" applyFill="1" applyBorder="1" applyAlignment="1" applyProtection="1">
      <alignment horizontal="center"/>
      <protection hidden="1"/>
    </xf>
    <xf numFmtId="0" fontId="13" fillId="0" borderId="0" xfId="0" applyFont="1" applyAlignment="1" applyProtection="1">
      <alignment horizontal="center"/>
      <protection hidden="1"/>
    </xf>
    <xf numFmtId="0" fontId="25" fillId="0" borderId="0" xfId="0" applyFont="1" applyAlignment="1">
      <alignment horizontal="center"/>
    </xf>
    <xf numFmtId="0" fontId="32" fillId="0" borderId="0" xfId="0" applyFont="1" applyFill="1" applyBorder="1" applyAlignment="1" applyProtection="1">
      <alignment horizontal="left" vertical="center" shrinkToFit="1"/>
      <protection hidden="1"/>
    </xf>
    <xf numFmtId="0" fontId="13" fillId="0" borderId="0" xfId="0" applyFont="1" applyFill="1" applyBorder="1" applyAlignment="1" applyProtection="1">
      <alignment horizontal="center" vertical="center"/>
      <protection locked="0"/>
    </xf>
    <xf numFmtId="0" fontId="33" fillId="12" borderId="57" xfId="0" applyFont="1" applyFill="1" applyBorder="1" applyAlignment="1" applyProtection="1">
      <alignment horizontal="center" vertical="center"/>
    </xf>
    <xf numFmtId="0" fontId="33" fillId="12" borderId="58" xfId="0" applyFont="1" applyFill="1" applyBorder="1" applyAlignment="1" applyProtection="1">
      <alignment horizontal="center" vertical="center"/>
    </xf>
    <xf numFmtId="38" fontId="36" fillId="0" borderId="3" xfId="0" applyNumberFormat="1" applyFont="1" applyFill="1" applyBorder="1" applyAlignment="1" applyProtection="1">
      <alignment horizontal="center" vertical="center" shrinkToFit="1"/>
      <protection hidden="1"/>
    </xf>
    <xf numFmtId="0" fontId="13" fillId="0" borderId="0" xfId="0" applyFont="1" applyFill="1" applyBorder="1" applyAlignment="1" applyProtection="1">
      <alignment horizontal="center" vertical="center" wrapText="1" shrinkToFit="1"/>
      <protection locked="0"/>
    </xf>
    <xf numFmtId="0" fontId="0" fillId="0" borderId="0" xfId="0" applyAlignment="1">
      <alignment horizontal="center" vertical="center" wrapText="1"/>
    </xf>
    <xf numFmtId="0" fontId="33" fillId="17" borderId="57" xfId="0" applyFont="1" applyFill="1" applyBorder="1" applyAlignment="1" applyProtection="1">
      <alignment horizontal="center" vertical="center" shrinkToFit="1"/>
      <protection locked="0"/>
    </xf>
    <xf numFmtId="0" fontId="33" fillId="17" borderId="59" xfId="0" applyFont="1" applyFill="1" applyBorder="1" applyAlignment="1" applyProtection="1">
      <alignment horizontal="center" vertical="center" shrinkToFit="1"/>
      <protection locked="0"/>
    </xf>
    <xf numFmtId="0" fontId="33" fillId="17" borderId="58" xfId="0" applyFont="1" applyFill="1" applyBorder="1" applyAlignment="1" applyProtection="1">
      <alignment horizontal="center" vertical="center" shrinkToFit="1"/>
      <protection locked="0"/>
    </xf>
    <xf numFmtId="0" fontId="18" fillId="12" borderId="15" xfId="0" applyFont="1" applyFill="1" applyBorder="1" applyAlignment="1" applyProtection="1">
      <alignment horizontal="center" vertical="center" wrapText="1"/>
      <protection hidden="1"/>
    </xf>
    <xf numFmtId="0" fontId="18" fillId="12" borderId="23" xfId="0" applyFont="1" applyFill="1" applyBorder="1" applyAlignment="1" applyProtection="1">
      <alignment horizontal="center" vertical="center" wrapText="1"/>
      <protection hidden="1"/>
    </xf>
    <xf numFmtId="0" fontId="13" fillId="3" borderId="51" xfId="0" applyFont="1" applyFill="1" applyBorder="1" applyAlignment="1" applyProtection="1">
      <alignment horizontal="center" vertical="center"/>
      <protection hidden="1"/>
    </xf>
    <xf numFmtId="0" fontId="13" fillId="3" borderId="13" xfId="0" applyFont="1" applyFill="1" applyBorder="1" applyAlignment="1" applyProtection="1">
      <alignment horizontal="center" vertical="center"/>
      <protection hidden="1"/>
    </xf>
    <xf numFmtId="0" fontId="0" fillId="0" borderId="0" xfId="0" applyAlignment="1"/>
    <xf numFmtId="0" fontId="13" fillId="3" borderId="52" xfId="0" applyFont="1" applyFill="1" applyBorder="1" applyAlignment="1" applyProtection="1">
      <alignment horizontal="center" vertical="center" wrapText="1"/>
      <protection hidden="1"/>
    </xf>
    <xf numFmtId="0" fontId="13" fillId="3" borderId="53" xfId="0" applyFont="1" applyFill="1" applyBorder="1" applyAlignment="1" applyProtection="1">
      <alignment horizontal="center" vertical="center" wrapText="1"/>
      <protection hidden="1"/>
    </xf>
    <xf numFmtId="0" fontId="33" fillId="3" borderId="37" xfId="0" applyFont="1" applyFill="1" applyBorder="1" applyAlignment="1" applyProtection="1">
      <alignment horizontal="center" vertical="center" shrinkToFit="1"/>
      <protection locked="0"/>
    </xf>
    <xf numFmtId="0" fontId="0" fillId="0" borderId="36" xfId="0" applyBorder="1" applyAlignment="1" applyProtection="1">
      <alignment shrinkToFit="1"/>
      <protection locked="0"/>
    </xf>
    <xf numFmtId="38" fontId="13" fillId="3" borderId="15" xfId="6" applyFont="1" applyFill="1" applyBorder="1" applyAlignment="1" applyProtection="1">
      <alignment horizontal="center" vertical="center" wrapText="1"/>
      <protection hidden="1"/>
    </xf>
    <xf numFmtId="38" fontId="13" fillId="3" borderId="5" xfId="6" applyFont="1" applyFill="1" applyBorder="1" applyAlignment="1" applyProtection="1">
      <alignment horizontal="center" vertical="center"/>
      <protection hidden="1"/>
    </xf>
    <xf numFmtId="38" fontId="13" fillId="3" borderId="7" xfId="6" applyFont="1" applyFill="1" applyBorder="1" applyAlignment="1" applyProtection="1">
      <alignment horizontal="center" vertical="center"/>
      <protection hidden="1"/>
    </xf>
    <xf numFmtId="0" fontId="13" fillId="0" borderId="0" xfId="0" applyFont="1" applyAlignment="1" applyProtection="1">
      <alignment horizontal="center" vertical="top"/>
      <protection hidden="1"/>
    </xf>
    <xf numFmtId="0" fontId="58" fillId="0" borderId="0" xfId="0" applyFont="1" applyFill="1" applyBorder="1" applyAlignment="1" applyProtection="1">
      <alignment horizontal="left" vertical="center"/>
      <protection hidden="1"/>
    </xf>
    <xf numFmtId="0" fontId="13" fillId="0" borderId="0" xfId="0" applyFont="1" applyFill="1" applyBorder="1" applyAlignment="1" applyProtection="1">
      <alignment horizontal="left" vertical="center" wrapText="1"/>
      <protection hidden="1"/>
    </xf>
    <xf numFmtId="38" fontId="36" fillId="0" borderId="61" xfId="0" applyNumberFormat="1" applyFont="1" applyFill="1" applyBorder="1" applyAlignment="1" applyProtection="1">
      <alignment horizontal="right" vertical="center"/>
      <protection hidden="1"/>
    </xf>
    <xf numFmtId="38" fontId="36" fillId="0" borderId="65" xfId="0" applyNumberFormat="1" applyFont="1" applyFill="1" applyBorder="1" applyAlignment="1" applyProtection="1">
      <alignment horizontal="right" vertical="center"/>
      <protection hidden="1"/>
    </xf>
    <xf numFmtId="38" fontId="36" fillId="0" borderId="64" xfId="0" applyNumberFormat="1" applyFont="1" applyFill="1" applyBorder="1" applyAlignment="1" applyProtection="1">
      <alignment horizontal="right" vertical="center"/>
      <protection hidden="1"/>
    </xf>
    <xf numFmtId="38" fontId="18" fillId="0" borderId="60" xfId="6" applyFont="1" applyFill="1" applyBorder="1" applyAlignment="1" applyProtection="1">
      <alignment horizontal="center" vertical="center"/>
      <protection hidden="1"/>
    </xf>
    <xf numFmtId="38" fontId="18" fillId="0" borderId="50" xfId="6" applyFont="1" applyFill="1" applyBorder="1" applyAlignment="1" applyProtection="1">
      <alignment horizontal="center" vertical="center"/>
      <protection hidden="1"/>
    </xf>
    <xf numFmtId="38" fontId="18" fillId="0" borderId="48" xfId="6" applyFont="1" applyFill="1" applyBorder="1" applyAlignment="1" applyProtection="1">
      <alignment horizontal="center" vertical="center"/>
      <protection hidden="1"/>
    </xf>
    <xf numFmtId="0" fontId="52" fillId="14" borderId="0" xfId="0" quotePrefix="1" applyFont="1" applyFill="1" applyAlignment="1">
      <alignment horizontal="center" vertical="center"/>
    </xf>
    <xf numFmtId="0" fontId="19" fillId="0" borderId="1" xfId="0" applyFont="1" applyBorder="1" applyAlignment="1">
      <alignment horizontal="left" vertical="center" wrapText="1"/>
    </xf>
    <xf numFmtId="196" fontId="52" fillId="14" borderId="0" xfId="0" applyNumberFormat="1" applyFont="1" applyFill="1" applyBorder="1" applyAlignment="1" applyProtection="1">
      <alignment horizontal="left" vertical="center" shrinkToFit="1"/>
      <protection locked="0" hidden="1"/>
    </xf>
    <xf numFmtId="0" fontId="18" fillId="12" borderId="12" xfId="0" applyFont="1" applyFill="1" applyBorder="1" applyAlignment="1" applyProtection="1">
      <alignment horizontal="center" vertical="center"/>
      <protection hidden="1"/>
    </xf>
    <xf numFmtId="0" fontId="18" fillId="12" borderId="13" xfId="0" applyFont="1" applyFill="1" applyBorder="1" applyAlignment="1" applyProtection="1">
      <alignment horizontal="center" vertical="center"/>
      <protection hidden="1"/>
    </xf>
    <xf numFmtId="0" fontId="18" fillId="12" borderId="14" xfId="0" applyFont="1" applyFill="1" applyBorder="1" applyAlignment="1" applyProtection="1">
      <alignment horizontal="center" vertical="center"/>
      <protection hidden="1"/>
    </xf>
    <xf numFmtId="196" fontId="52" fillId="14" borderId="0" xfId="0" applyNumberFormat="1" applyFont="1" applyFill="1" applyBorder="1" applyAlignment="1" applyProtection="1">
      <alignment vertical="center"/>
      <protection locked="0" hidden="1"/>
    </xf>
    <xf numFmtId="0" fontId="13" fillId="0" borderId="69" xfId="0" applyFont="1" applyFill="1" applyBorder="1" applyAlignment="1" applyProtection="1">
      <alignment vertical="center" wrapText="1"/>
      <protection hidden="1"/>
    </xf>
    <xf numFmtId="0" fontId="13" fillId="0" borderId="0" xfId="0" applyFont="1" applyFill="1" applyBorder="1" applyAlignment="1" applyProtection="1">
      <alignment vertical="center" wrapText="1"/>
      <protection hidden="1"/>
    </xf>
    <xf numFmtId="0" fontId="35" fillId="0" borderId="0" xfId="0" applyFont="1" applyFill="1" applyBorder="1" applyAlignment="1">
      <alignment horizontal="center" textRotation="255"/>
    </xf>
    <xf numFmtId="0" fontId="35" fillId="5" borderId="18" xfId="0" applyFont="1" applyFill="1" applyBorder="1" applyAlignment="1">
      <alignment horizontal="left" vertical="center" wrapText="1"/>
    </xf>
    <xf numFmtId="0" fontId="35" fillId="5" borderId="20" xfId="0" applyFont="1" applyFill="1" applyBorder="1" applyAlignment="1">
      <alignment horizontal="left" vertical="center" wrapText="1"/>
    </xf>
    <xf numFmtId="0" fontId="35" fillId="5" borderId="22" xfId="0" applyFont="1" applyFill="1" applyBorder="1" applyAlignment="1">
      <alignment horizontal="left" vertical="center" wrapText="1"/>
    </xf>
    <xf numFmtId="0" fontId="35" fillId="6" borderId="2" xfId="0" applyFont="1" applyFill="1" applyBorder="1" applyAlignment="1">
      <alignment horizontal="center" vertical="center" wrapText="1"/>
    </xf>
    <xf numFmtId="0" fontId="35" fillId="6" borderId="5" xfId="0" applyFont="1" applyFill="1" applyBorder="1" applyAlignment="1">
      <alignment horizontal="center" vertical="center" wrapText="1"/>
    </xf>
    <xf numFmtId="0" fontId="35" fillId="5" borderId="2" xfId="0" applyFont="1" applyFill="1" applyBorder="1" applyAlignment="1">
      <alignment horizontal="center" vertical="center" wrapText="1"/>
    </xf>
    <xf numFmtId="0" fontId="35" fillId="5" borderId="5" xfId="0" applyFont="1" applyFill="1" applyBorder="1" applyAlignment="1">
      <alignment horizontal="center" vertical="center" wrapText="1"/>
    </xf>
    <xf numFmtId="0" fontId="35" fillId="5" borderId="16" xfId="0" applyFont="1" applyFill="1" applyBorder="1" applyAlignment="1">
      <alignment horizontal="center" vertical="center" wrapText="1"/>
    </xf>
    <xf numFmtId="0" fontId="35" fillId="5" borderId="17" xfId="0" applyFont="1" applyFill="1" applyBorder="1" applyAlignment="1">
      <alignment horizontal="center" vertical="center" wrapText="1"/>
    </xf>
    <xf numFmtId="0" fontId="35" fillId="5" borderId="20" xfId="0" applyFont="1" applyFill="1" applyBorder="1" applyAlignment="1">
      <alignment horizontal="center" vertical="center" wrapText="1"/>
    </xf>
    <xf numFmtId="0" fontId="35" fillId="5" borderId="22" xfId="0" applyFont="1" applyFill="1" applyBorder="1" applyAlignment="1">
      <alignment horizontal="center" vertical="center" wrapText="1"/>
    </xf>
    <xf numFmtId="0" fontId="35" fillId="6" borderId="16" xfId="0" applyFont="1" applyFill="1" applyBorder="1" applyAlignment="1">
      <alignment horizontal="center" vertical="center" wrapText="1"/>
    </xf>
    <xf numFmtId="0" fontId="35" fillId="6" borderId="17" xfId="0" applyFont="1" applyFill="1" applyBorder="1" applyAlignment="1">
      <alignment horizontal="center" vertical="center" wrapText="1"/>
    </xf>
    <xf numFmtId="0" fontId="23" fillId="6" borderId="5" xfId="2" applyFont="1" applyFill="1" applyBorder="1" applyAlignment="1">
      <alignment horizontal="center" vertical="center"/>
    </xf>
    <xf numFmtId="0" fontId="23" fillId="6" borderId="0" xfId="2" applyFont="1" applyFill="1" applyBorder="1" applyAlignment="1">
      <alignment horizontal="center" vertical="center"/>
    </xf>
    <xf numFmtId="0" fontId="23" fillId="6" borderId="6" xfId="2" applyFont="1" applyFill="1" applyBorder="1" applyAlignment="1">
      <alignment horizontal="center" vertical="center"/>
    </xf>
    <xf numFmtId="0" fontId="35" fillId="6" borderId="16" xfId="8" applyNumberFormat="1" applyFont="1" applyFill="1" applyBorder="1" applyAlignment="1">
      <alignment horizontal="distributed" vertical="center" indent="3"/>
    </xf>
    <xf numFmtId="0" fontId="35" fillId="6" borderId="23" xfId="8" applyNumberFormat="1" applyFont="1" applyFill="1" applyBorder="1" applyAlignment="1">
      <alignment horizontal="distributed" vertical="center" indent="3"/>
    </xf>
    <xf numFmtId="0" fontId="35" fillId="5" borderId="16" xfId="2" applyNumberFormat="1" applyFont="1" applyFill="1" applyBorder="1" applyAlignment="1">
      <alignment horizontal="center" vertical="center" wrapText="1"/>
    </xf>
    <xf numFmtId="0" fontId="35" fillId="5" borderId="17" xfId="2" applyNumberFormat="1" applyFont="1" applyFill="1" applyBorder="1" applyAlignment="1">
      <alignment horizontal="center" vertical="center" wrapText="1"/>
    </xf>
    <xf numFmtId="0" fontId="35" fillId="5" borderId="1" xfId="0" applyFont="1" applyFill="1" applyBorder="1" applyAlignment="1">
      <alignment horizontal="center" vertical="center" wrapText="1"/>
    </xf>
    <xf numFmtId="0" fontId="23" fillId="5" borderId="20" xfId="8" applyNumberFormat="1" applyFont="1" applyFill="1" applyBorder="1" applyAlignment="1">
      <alignment horizontal="center" vertical="center"/>
    </xf>
    <xf numFmtId="0" fontId="23" fillId="5" borderId="22" xfId="8" applyNumberFormat="1" applyFont="1" applyFill="1" applyBorder="1" applyAlignment="1">
      <alignment horizontal="center" vertical="center"/>
    </xf>
    <xf numFmtId="0" fontId="35" fillId="5" borderId="2" xfId="2" applyNumberFormat="1" applyFont="1" applyFill="1" applyBorder="1" applyAlignment="1">
      <alignment horizontal="center" vertical="center" wrapText="1"/>
    </xf>
    <xf numFmtId="0" fontId="35" fillId="5" borderId="3" xfId="2" applyNumberFormat="1" applyFont="1" applyFill="1" applyBorder="1" applyAlignment="1">
      <alignment horizontal="center" vertical="center"/>
    </xf>
    <xf numFmtId="0" fontId="35" fillId="5" borderId="4" xfId="2" applyNumberFormat="1" applyFont="1" applyFill="1" applyBorder="1" applyAlignment="1">
      <alignment horizontal="center" vertical="center"/>
    </xf>
    <xf numFmtId="0" fontId="35" fillId="5" borderId="7" xfId="2" applyNumberFormat="1" applyFont="1" applyFill="1" applyBorder="1" applyAlignment="1">
      <alignment horizontal="center" vertical="center"/>
    </xf>
    <xf numFmtId="0" fontId="35" fillId="5" borderId="8" xfId="2" applyNumberFormat="1" applyFont="1" applyFill="1" applyBorder="1" applyAlignment="1">
      <alignment horizontal="center" vertical="center"/>
    </xf>
    <xf numFmtId="0" fontId="35" fillId="5" borderId="9" xfId="2" applyNumberFormat="1" applyFont="1" applyFill="1" applyBorder="1" applyAlignment="1">
      <alignment horizontal="center" vertical="center"/>
    </xf>
    <xf numFmtId="0" fontId="35" fillId="5" borderId="18" xfId="8" applyNumberFormat="1" applyFont="1" applyFill="1" applyBorder="1" applyAlignment="1">
      <alignment horizontal="center" vertical="center"/>
    </xf>
    <xf numFmtId="0" fontId="35" fillId="5" borderId="20" xfId="8" applyNumberFormat="1" applyFont="1" applyFill="1" applyBorder="1" applyAlignment="1">
      <alignment horizontal="center" vertical="center"/>
    </xf>
    <xf numFmtId="0" fontId="35" fillId="5" borderId="22" xfId="8" applyNumberFormat="1" applyFont="1" applyFill="1" applyBorder="1" applyAlignment="1">
      <alignment horizontal="center" vertical="center"/>
    </xf>
    <xf numFmtId="0" fontId="35" fillId="5" borderId="16" xfId="0" applyFont="1" applyFill="1" applyBorder="1" applyAlignment="1">
      <alignment horizontal="center" vertical="center"/>
    </xf>
    <xf numFmtId="0" fontId="35" fillId="5" borderId="17" xfId="0" applyFont="1" applyFill="1" applyBorder="1" applyAlignment="1">
      <alignment horizontal="center" vertical="center"/>
    </xf>
    <xf numFmtId="0" fontId="35" fillId="5" borderId="1" xfId="0" applyFont="1" applyFill="1" applyBorder="1" applyAlignment="1">
      <alignment horizontal="distributed" vertical="center" indent="1"/>
    </xf>
    <xf numFmtId="0" fontId="35" fillId="5" borderId="1" xfId="0" applyFont="1" applyFill="1" applyBorder="1" applyAlignment="1">
      <alignment horizontal="center" vertical="center"/>
    </xf>
    <xf numFmtId="0" fontId="35" fillId="5" borderId="1" xfId="0" applyFont="1" applyFill="1" applyBorder="1" applyAlignment="1">
      <alignment horizontal="distributed" vertical="center" indent="8"/>
    </xf>
    <xf numFmtId="0" fontId="35" fillId="5" borderId="1" xfId="0" applyFont="1" applyFill="1" applyBorder="1" applyAlignment="1">
      <alignment horizontal="distributed" vertical="center" indent="2"/>
    </xf>
    <xf numFmtId="0" fontId="35" fillId="5" borderId="16" xfId="2" applyNumberFormat="1" applyFont="1" applyFill="1" applyBorder="1" applyAlignment="1">
      <alignment horizontal="center" vertical="center"/>
    </xf>
    <xf numFmtId="0" fontId="35" fillId="5" borderId="17" xfId="2" applyNumberFormat="1" applyFont="1" applyFill="1" applyBorder="1" applyAlignment="1">
      <alignment horizontal="center" vertical="center"/>
    </xf>
    <xf numFmtId="0" fontId="35" fillId="7" borderId="2" xfId="2" applyNumberFormat="1" applyFont="1" applyFill="1" applyBorder="1" applyAlignment="1">
      <alignment horizontal="center" vertical="center" wrapText="1"/>
    </xf>
    <xf numFmtId="0" fontId="35" fillId="7" borderId="3" xfId="2" applyNumberFormat="1" applyFont="1" applyFill="1" applyBorder="1" applyAlignment="1">
      <alignment horizontal="center" vertical="center"/>
    </xf>
    <xf numFmtId="0" fontId="35" fillId="7" borderId="4" xfId="2" applyNumberFormat="1" applyFont="1" applyFill="1" applyBorder="1" applyAlignment="1">
      <alignment horizontal="center" vertical="center"/>
    </xf>
    <xf numFmtId="0" fontId="35" fillId="7" borderId="7" xfId="2" applyNumberFormat="1" applyFont="1" applyFill="1" applyBorder="1" applyAlignment="1">
      <alignment horizontal="center" vertical="center"/>
    </xf>
    <xf numFmtId="0" fontId="35" fillId="7" borderId="8" xfId="2" applyNumberFormat="1" applyFont="1" applyFill="1" applyBorder="1" applyAlignment="1">
      <alignment horizontal="center" vertical="center"/>
    </xf>
    <xf numFmtId="0" fontId="35" fillId="7" borderId="9" xfId="2" applyNumberFormat="1" applyFont="1" applyFill="1" applyBorder="1" applyAlignment="1">
      <alignment horizontal="center" vertical="center"/>
    </xf>
    <xf numFmtId="0" fontId="35" fillId="7" borderId="16" xfId="2" applyNumberFormat="1" applyFont="1" applyFill="1" applyBorder="1" applyAlignment="1">
      <alignment horizontal="center" vertical="center" wrapText="1"/>
    </xf>
    <xf numFmtId="0" fontId="35" fillId="7" borderId="17" xfId="2" applyNumberFormat="1" applyFont="1" applyFill="1" applyBorder="1" applyAlignment="1">
      <alignment horizontal="center" vertical="center" wrapText="1"/>
    </xf>
    <xf numFmtId="0" fontId="35" fillId="6" borderId="1" xfId="0" applyFont="1" applyFill="1" applyBorder="1" applyAlignment="1">
      <alignment horizontal="center" vertical="center"/>
    </xf>
    <xf numFmtId="0" fontId="35" fillId="6" borderId="16" xfId="0" applyFont="1" applyFill="1" applyBorder="1" applyAlignment="1">
      <alignment horizontal="center" vertical="center"/>
    </xf>
    <xf numFmtId="0" fontId="35" fillId="6" borderId="1" xfId="0" applyFont="1" applyFill="1" applyBorder="1" applyAlignment="1">
      <alignment horizontal="distributed" vertical="center" indent="2"/>
    </xf>
    <xf numFmtId="0" fontId="35" fillId="6" borderId="1" xfId="0" applyFont="1" applyFill="1" applyBorder="1" applyAlignment="1">
      <alignment horizontal="center" vertical="center" wrapText="1"/>
    </xf>
    <xf numFmtId="0" fontId="23" fillId="7" borderId="18" xfId="8" applyNumberFormat="1" applyFont="1" applyFill="1" applyBorder="1" applyAlignment="1">
      <alignment horizontal="center" vertical="center"/>
    </xf>
    <xf numFmtId="0" fontId="23" fillId="7" borderId="20" xfId="8" applyNumberFormat="1" applyFont="1" applyFill="1" applyBorder="1" applyAlignment="1">
      <alignment horizontal="center" vertical="center"/>
    </xf>
    <xf numFmtId="0" fontId="23" fillId="7" borderId="22" xfId="8" applyNumberFormat="1" applyFont="1" applyFill="1" applyBorder="1" applyAlignment="1">
      <alignment horizontal="center" vertical="center"/>
    </xf>
    <xf numFmtId="0" fontId="35" fillId="7" borderId="16" xfId="2" applyNumberFormat="1" applyFont="1" applyFill="1" applyBorder="1" applyAlignment="1">
      <alignment horizontal="center" vertical="center"/>
    </xf>
    <xf numFmtId="0" fontId="35" fillId="7" borderId="17" xfId="2" applyNumberFormat="1" applyFont="1" applyFill="1" applyBorder="1" applyAlignment="1">
      <alignment horizontal="center" vertical="center"/>
    </xf>
    <xf numFmtId="0" fontId="35" fillId="7" borderId="18" xfId="8" applyNumberFormat="1" applyFont="1" applyFill="1" applyBorder="1" applyAlignment="1">
      <alignment horizontal="center" vertical="center"/>
    </xf>
    <xf numFmtId="0" fontId="35" fillId="7" borderId="20" xfId="8" applyNumberFormat="1" applyFont="1" applyFill="1" applyBorder="1" applyAlignment="1">
      <alignment horizontal="center" vertical="center"/>
    </xf>
    <xf numFmtId="0" fontId="35" fillId="7" borderId="22" xfId="8" applyNumberFormat="1" applyFont="1" applyFill="1" applyBorder="1" applyAlignment="1">
      <alignment horizontal="center" vertical="center"/>
    </xf>
    <xf numFmtId="0" fontId="35" fillId="6" borderId="18" xfId="2" applyFont="1" applyFill="1" applyBorder="1" applyAlignment="1">
      <alignment vertical="center"/>
    </xf>
    <xf numFmtId="0" fontId="13" fillId="6" borderId="20" xfId="0" applyFont="1" applyFill="1" applyBorder="1" applyAlignment="1">
      <alignment vertical="center"/>
    </xf>
    <xf numFmtId="0" fontId="13" fillId="6" borderId="22" xfId="0" applyFont="1" applyFill="1" applyBorder="1" applyAlignment="1">
      <alignment vertical="center"/>
    </xf>
    <xf numFmtId="0" fontId="35" fillId="6" borderId="17" xfId="0" applyFont="1" applyFill="1" applyBorder="1" applyAlignment="1">
      <alignment horizontal="center" vertical="center"/>
    </xf>
    <xf numFmtId="0" fontId="35" fillId="6" borderId="1" xfId="0" applyFont="1" applyFill="1" applyBorder="1" applyAlignment="1">
      <alignment horizontal="distributed" vertical="center" indent="1"/>
    </xf>
    <xf numFmtId="0" fontId="35" fillId="6" borderId="1" xfId="0" applyFont="1" applyFill="1" applyBorder="1" applyAlignment="1">
      <alignment horizontal="distributed" vertical="center" indent="8"/>
    </xf>
    <xf numFmtId="0" fontId="35" fillId="7" borderId="2" xfId="0" applyFont="1" applyFill="1" applyBorder="1" applyAlignment="1">
      <alignment horizontal="center" vertical="center" wrapText="1"/>
    </xf>
    <xf numFmtId="0" fontId="35" fillId="7" borderId="5" xfId="0" applyFont="1" applyFill="1" applyBorder="1" applyAlignment="1">
      <alignment horizontal="center" vertical="center" wrapText="1"/>
    </xf>
    <xf numFmtId="0" fontId="35" fillId="7" borderId="20" xfId="0" applyFont="1" applyFill="1" applyBorder="1" applyAlignment="1">
      <alignment horizontal="center" vertical="center" wrapText="1"/>
    </xf>
    <xf numFmtId="0" fontId="35" fillId="7" borderId="22" xfId="0" applyFont="1" applyFill="1" applyBorder="1" applyAlignment="1">
      <alignment horizontal="center" vertical="center" wrapText="1"/>
    </xf>
    <xf numFmtId="0" fontId="35" fillId="7" borderId="16" xfId="0" applyFont="1" applyFill="1" applyBorder="1" applyAlignment="1">
      <alignment horizontal="center" vertical="center" wrapText="1"/>
    </xf>
    <xf numFmtId="0" fontId="35" fillId="7" borderId="17" xfId="0" applyFont="1" applyFill="1" applyBorder="1" applyAlignment="1">
      <alignment horizontal="center" vertical="center" wrapText="1"/>
    </xf>
    <xf numFmtId="0" fontId="27" fillId="5" borderId="16" xfId="0" applyFont="1" applyFill="1" applyBorder="1" applyAlignment="1">
      <alignment horizontal="center" vertical="center" shrinkToFit="1"/>
    </xf>
    <xf numFmtId="0" fontId="27" fillId="5" borderId="23" xfId="0" applyFont="1" applyFill="1" applyBorder="1" applyAlignment="1">
      <alignment horizontal="center" vertical="center" shrinkToFit="1"/>
    </xf>
    <xf numFmtId="0" fontId="41" fillId="0" borderId="5" xfId="0" applyFont="1" applyBorder="1" applyAlignment="1">
      <alignment horizontal="center" vertical="center" shrinkToFit="1"/>
    </xf>
    <xf numFmtId="49" fontId="27" fillId="5" borderId="16" xfId="0" applyNumberFormat="1" applyFont="1" applyFill="1" applyBorder="1" applyAlignment="1">
      <alignment horizontal="center" vertical="center" shrinkToFit="1"/>
    </xf>
    <xf numFmtId="49" fontId="27" fillId="5" borderId="23" xfId="0" applyNumberFormat="1" applyFont="1" applyFill="1" applyBorder="1" applyAlignment="1">
      <alignment horizontal="center" vertical="center" shrinkToFit="1"/>
    </xf>
    <xf numFmtId="49" fontId="27" fillId="5" borderId="42" xfId="0" applyNumberFormat="1" applyFont="1" applyFill="1" applyBorder="1" applyAlignment="1">
      <alignment horizontal="center" vertical="center" shrinkToFit="1"/>
    </xf>
    <xf numFmtId="49" fontId="27" fillId="5" borderId="43" xfId="0" applyNumberFormat="1" applyFont="1" applyFill="1" applyBorder="1" applyAlignment="1">
      <alignment horizontal="center" vertical="center" shrinkToFit="1"/>
    </xf>
    <xf numFmtId="0" fontId="5" fillId="5" borderId="7" xfId="0" applyFont="1" applyFill="1" applyBorder="1" applyAlignment="1">
      <alignment horizontal="center" vertical="center" shrinkToFit="1"/>
    </xf>
    <xf numFmtId="0" fontId="5" fillId="5" borderId="8" xfId="0" applyFont="1" applyFill="1" applyBorder="1" applyAlignment="1">
      <alignment horizontal="center" vertical="center" shrinkToFit="1"/>
    </xf>
    <xf numFmtId="0" fontId="5" fillId="5" borderId="20" xfId="0" applyFont="1" applyFill="1" applyBorder="1" applyAlignment="1">
      <alignment horizontal="center" vertical="center" shrinkToFit="1"/>
    </xf>
    <xf numFmtId="0" fontId="5" fillId="5" borderId="22" xfId="0" applyFont="1" applyFill="1" applyBorder="1" applyAlignment="1">
      <alignment horizontal="center" vertical="center" shrinkToFit="1"/>
    </xf>
    <xf numFmtId="0" fontId="5" fillId="5" borderId="18" xfId="0" applyFont="1" applyFill="1" applyBorder="1" applyAlignment="1">
      <alignment horizontal="center" vertical="center" shrinkToFit="1"/>
    </xf>
    <xf numFmtId="0" fontId="27" fillId="5" borderId="18" xfId="0" applyFont="1" applyFill="1" applyBorder="1" applyAlignment="1">
      <alignment horizontal="center" vertical="center" wrapText="1"/>
    </xf>
    <xf numFmtId="0" fontId="27" fillId="5" borderId="3" xfId="0" applyFont="1" applyFill="1" applyBorder="1" applyAlignment="1">
      <alignment horizontal="center" vertical="center" wrapText="1"/>
    </xf>
    <xf numFmtId="0" fontId="27" fillId="5" borderId="20" xfId="0" applyFont="1" applyFill="1" applyBorder="1" applyAlignment="1">
      <alignment horizontal="center" vertical="center" wrapText="1"/>
    </xf>
    <xf numFmtId="0" fontId="27" fillId="5" borderId="22"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5" borderId="2" xfId="0" applyFont="1" applyFill="1" applyBorder="1" applyAlignment="1">
      <alignment horizontal="center" vertical="center" wrapText="1"/>
    </xf>
    <xf numFmtId="0" fontId="5" fillId="0" borderId="25" xfId="0" applyFont="1" applyBorder="1" applyAlignment="1">
      <alignment horizontal="center" vertical="center"/>
    </xf>
    <xf numFmtId="0" fontId="5" fillId="0" borderId="25" xfId="0" applyFont="1" applyBorder="1" applyAlignment="1">
      <alignment horizontal="center"/>
    </xf>
    <xf numFmtId="0" fontId="5" fillId="0" borderId="25" xfId="0" applyFont="1" applyBorder="1" applyAlignment="1">
      <alignment horizontal="center" shrinkToFit="1"/>
    </xf>
    <xf numFmtId="0" fontId="26" fillId="5" borderId="26" xfId="0" applyFont="1" applyFill="1" applyBorder="1" applyAlignment="1">
      <alignment horizontal="center" vertical="center" shrinkToFit="1"/>
    </xf>
    <xf numFmtId="0" fontId="26" fillId="5" borderId="27" xfId="0" applyFont="1" applyFill="1" applyBorder="1" applyAlignment="1">
      <alignment horizontal="center" vertical="center" shrinkToFit="1"/>
    </xf>
    <xf numFmtId="0" fontId="27" fillId="5" borderId="18" xfId="0" applyFont="1" applyFill="1" applyBorder="1" applyAlignment="1">
      <alignment horizontal="center"/>
    </xf>
    <xf numFmtId="0" fontId="27" fillId="5" borderId="20" xfId="0" applyFont="1" applyFill="1" applyBorder="1" applyAlignment="1">
      <alignment horizontal="center"/>
    </xf>
    <xf numFmtId="0" fontId="27" fillId="5" borderId="3" xfId="0" applyFont="1" applyFill="1" applyBorder="1" applyAlignment="1">
      <alignment horizontal="center"/>
    </xf>
    <xf numFmtId="0" fontId="27" fillId="5" borderId="4" xfId="0" applyFont="1" applyFill="1" applyBorder="1" applyAlignment="1">
      <alignment horizontal="center"/>
    </xf>
    <xf numFmtId="0" fontId="27" fillId="5" borderId="22" xfId="0" applyFont="1" applyFill="1" applyBorder="1" applyAlignment="1">
      <alignment horizontal="center"/>
    </xf>
  </cellXfs>
  <cellStyles count="15">
    <cellStyle name="パーセント" xfId="14" builtinId="5"/>
    <cellStyle name="桁区切り" xfId="6" builtinId="6"/>
    <cellStyle name="桁区切り 2" xfId="4" xr:uid="{00000000-0005-0000-0000-000001000000}"/>
    <cellStyle name="標準" xfId="0" builtinId="0"/>
    <cellStyle name="標準 2" xfId="1" xr:uid="{00000000-0005-0000-0000-000003000000}"/>
    <cellStyle name="標準 2 2" xfId="2" xr:uid="{00000000-0005-0000-0000-000004000000}"/>
    <cellStyle name="標準 2 2 2" xfId="5" xr:uid="{00000000-0005-0000-0000-000005000000}"/>
    <cellStyle name="標準 2 3" xfId="9" xr:uid="{00000000-0005-0000-0000-000006000000}"/>
    <cellStyle name="標準 2_第１巻_表頭_CD-ROM収録" xfId="3" xr:uid="{00000000-0005-0000-0000-000007000000}"/>
    <cellStyle name="標準 3" xfId="7" xr:uid="{00000000-0005-0000-0000-000008000000}"/>
    <cellStyle name="標準 4" xfId="12" xr:uid="{00000000-0005-0000-0000-000009000000}"/>
    <cellStyle name="標準 4 2" xfId="13" xr:uid="{26B5E84C-AF54-4C96-AB45-958F00AE56B2}"/>
    <cellStyle name="標準 5" xfId="10" xr:uid="{00000000-0005-0000-0000-00000A000000}"/>
    <cellStyle name="標準 5 2" xfId="11" xr:uid="{00000000-0005-0000-0000-00000B000000}"/>
    <cellStyle name="標準_2010結果表・一覧表様式集（農林業経営体調査）扉・本文（印刷後の修正100713）" xfId="8" xr:uid="{00000000-0005-0000-0000-00000C000000}"/>
  </cellStyles>
  <dxfs count="2">
    <dxf>
      <fill>
        <patternFill>
          <bgColor rgb="FFFFFF00"/>
        </patternFill>
      </fill>
    </dxf>
    <dxf>
      <fill>
        <patternFill>
          <bgColor rgb="FFFFFF00"/>
        </patternFill>
      </fill>
    </dxf>
  </dxfs>
  <tableStyles count="0" defaultTableStyle="TableStyleMedium2" defaultPivotStyle="PivotStyleMedium9"/>
  <colors>
    <mruColors>
      <color rgb="FFD99694"/>
      <color rgb="FF1F497D"/>
      <color rgb="FF92CDDC"/>
      <color rgb="FFFFFF00"/>
      <color rgb="FFEEECE1"/>
      <color rgb="FF006600"/>
      <color rgb="FF008000"/>
      <color rgb="FFFFFFCC"/>
      <color rgb="FFEAEAEA"/>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368588422963697E-2"/>
          <c:y val="2.6657295194121897E-2"/>
          <c:w val="0.51012156038247125"/>
          <c:h val="0.96752769930068605"/>
        </c:manualLayout>
      </c:layout>
      <c:doughnutChart>
        <c:varyColors val="1"/>
        <c:ser>
          <c:idx val="1"/>
          <c:order val="0"/>
          <c:spPr>
            <a:ln w="12700">
              <a:solidFill>
                <a:schemeClr val="bg1"/>
              </a:solidFill>
            </a:ln>
            <a:effectLst/>
            <a:scene3d>
              <a:camera prst="orthographicFront"/>
              <a:lightRig rig="threePt" dir="t"/>
            </a:scene3d>
          </c:spPr>
          <c:dPt>
            <c:idx val="0"/>
            <c:bubble3D val="0"/>
            <c:spPr>
              <a:solidFill>
                <a:schemeClr val="accent3"/>
              </a:solidFill>
              <a:ln w="12700">
                <a:solidFill>
                  <a:schemeClr val="bg1"/>
                </a:solidFill>
              </a:ln>
              <a:effectLst/>
              <a:scene3d>
                <a:camera prst="orthographicFront"/>
                <a:lightRig rig="threePt" dir="t"/>
              </a:scene3d>
            </c:spPr>
            <c:extLst>
              <c:ext xmlns:c16="http://schemas.microsoft.com/office/drawing/2014/chart" uri="{C3380CC4-5D6E-409C-BE32-E72D297353CC}">
                <c16:uniqueId val="{00000001-0A6D-4C10-9518-2E0D265DA8FC}"/>
              </c:ext>
            </c:extLst>
          </c:dPt>
          <c:dPt>
            <c:idx val="1"/>
            <c:bubble3D val="0"/>
            <c:spPr>
              <a:solidFill>
                <a:srgbClr val="FFD54F"/>
              </a:solidFill>
              <a:ln w="12700">
                <a:solidFill>
                  <a:schemeClr val="bg1"/>
                </a:solidFill>
              </a:ln>
              <a:effectLst/>
              <a:scene3d>
                <a:camera prst="orthographicFront"/>
                <a:lightRig rig="threePt" dir="t"/>
              </a:scene3d>
            </c:spPr>
            <c:extLst>
              <c:ext xmlns:c16="http://schemas.microsoft.com/office/drawing/2014/chart" uri="{C3380CC4-5D6E-409C-BE32-E72D297353CC}">
                <c16:uniqueId val="{00000003-0A6D-4C10-9518-2E0D265DA8FC}"/>
              </c:ext>
            </c:extLst>
          </c:dPt>
          <c:dPt>
            <c:idx val="2"/>
            <c:bubble3D val="0"/>
            <c:spPr>
              <a:solidFill>
                <a:schemeClr val="accent6">
                  <a:lumMod val="60000"/>
                  <a:lumOff val="40000"/>
                </a:schemeClr>
              </a:solidFill>
              <a:ln w="12700">
                <a:solidFill>
                  <a:schemeClr val="bg1"/>
                </a:solidFill>
              </a:ln>
              <a:effectLst/>
              <a:scene3d>
                <a:camera prst="orthographicFront"/>
                <a:lightRig rig="threePt" dir="t"/>
              </a:scene3d>
            </c:spPr>
            <c:extLst>
              <c:ext xmlns:c16="http://schemas.microsoft.com/office/drawing/2014/chart" uri="{C3380CC4-5D6E-409C-BE32-E72D297353CC}">
                <c16:uniqueId val="{00000005-0A6D-4C10-9518-2E0D265DA8FC}"/>
              </c:ext>
            </c:extLst>
          </c:dPt>
          <c:dPt>
            <c:idx val="3"/>
            <c:bubble3D val="0"/>
            <c:spPr>
              <a:solidFill>
                <a:schemeClr val="bg1"/>
              </a:solidFill>
              <a:ln w="12700">
                <a:solidFill>
                  <a:schemeClr val="bg1"/>
                </a:solidFill>
              </a:ln>
              <a:effectLst/>
              <a:scene3d>
                <a:camera prst="orthographicFront"/>
                <a:lightRig rig="threePt" dir="t"/>
              </a:scene3d>
            </c:spPr>
            <c:extLst>
              <c:ext xmlns:c16="http://schemas.microsoft.com/office/drawing/2014/chart" uri="{C3380CC4-5D6E-409C-BE32-E72D297353CC}">
                <c16:uniqueId val="{00000007-0A6D-4C10-9518-2E0D265DA8FC}"/>
              </c:ext>
            </c:extLst>
          </c:dPt>
          <c:dLbls>
            <c:dLbl>
              <c:idx val="0"/>
              <c:layout>
                <c:manualLayout>
                  <c:x val="-1.5683476024653139E-2"/>
                  <c:y val="9.2821344926687192E-3"/>
                </c:manualLayout>
              </c:layout>
              <c:numFmt formatCode="0.0%;;" sourceLinked="0"/>
              <c:spPr>
                <a:noFill/>
                <a:ln>
                  <a:noFill/>
                </a:ln>
                <a:effectLst/>
              </c:spPr>
              <c:txPr>
                <a:bodyPr rot="0" spcFirstLastPara="1" vertOverflow="overflow" horzOverflow="overflow" vert="horz" wrap="none" lIns="36000" tIns="19050" rIns="0" bIns="0" anchor="ctr" anchorCtr="1">
                  <a:no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7.7244787807190352E-2"/>
                      <c:h val="0.11833998962948641"/>
                    </c:manualLayout>
                  </c15:layout>
                </c:ext>
                <c:ext xmlns:c16="http://schemas.microsoft.com/office/drawing/2014/chart" uri="{C3380CC4-5D6E-409C-BE32-E72D297353CC}">
                  <c16:uniqueId val="{00000001-0A6D-4C10-9518-2E0D265DA8FC}"/>
                </c:ext>
              </c:extLst>
            </c:dLbl>
            <c:dLbl>
              <c:idx val="3"/>
              <c:layout>
                <c:manualLayout>
                  <c:x val="-2.9465392926992596E-17"/>
                  <c:y val="-1.95209027367178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A6D-4C10-9518-2E0D265DA8F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0"/>
            <c:showCatName val="0"/>
            <c:showSerName val="0"/>
            <c:showPercent val="1"/>
            <c:showBubbleSize val="0"/>
            <c:showLeaderLines val="1"/>
            <c:leaderLines>
              <c:spPr>
                <a:ln w="9525">
                  <a:solidFill>
                    <a:schemeClr val="tx1"/>
                  </a:solidFill>
                </a:ln>
                <a:effectLst/>
              </c:spPr>
            </c:leaderLines>
            <c:extLst>
              <c:ext xmlns:c15="http://schemas.microsoft.com/office/drawing/2012/chart" uri="{CE6537A1-D6FC-4f65-9D91-7224C49458BB}"/>
            </c:extLst>
          </c:dLbls>
          <c:cat>
            <c:strRef>
              <c:f>Info!$Y$12:$AB$12</c:f>
              <c:strCache>
                <c:ptCount val="4"/>
                <c:pt idx="0">
                  <c:v>主業経営体</c:v>
                </c:pt>
                <c:pt idx="1">
                  <c:v>準主業経営体</c:v>
                </c:pt>
                <c:pt idx="2">
                  <c:v>副業的経営体</c:v>
                </c:pt>
                <c:pt idx="3">
                  <c:v>団体経営体</c:v>
                </c:pt>
              </c:strCache>
            </c:strRef>
          </c:cat>
          <c:val>
            <c:numRef>
              <c:f>Info!$Y$14:$AA$14</c:f>
              <c:numCache>
                <c:formatCode>0_ </c:formatCode>
                <c:ptCount val="3"/>
                <c:pt idx="0">
                  <c:v>337</c:v>
                </c:pt>
                <c:pt idx="1">
                  <c:v>656</c:v>
                </c:pt>
                <c:pt idx="2">
                  <c:v>1650</c:v>
                </c:pt>
              </c:numCache>
            </c:numRef>
          </c:val>
          <c:extLst>
            <c:ext xmlns:c16="http://schemas.microsoft.com/office/drawing/2014/chart" uri="{C3380CC4-5D6E-409C-BE32-E72D297353CC}">
              <c16:uniqueId val="{00000008-0A6D-4C10-9518-2E0D265DA8FC}"/>
            </c:ext>
          </c:extLst>
        </c:ser>
        <c:ser>
          <c:idx val="0"/>
          <c:order val="1"/>
          <c:spPr>
            <a:ln>
              <a:solidFill>
                <a:schemeClr val="bg1"/>
              </a:solidFill>
            </a:ln>
            <a:effectLst/>
            <a:scene3d>
              <a:camera prst="orthographicFront"/>
              <a:lightRig rig="threePt" dir="t"/>
            </a:scene3d>
          </c:spPr>
          <c:dPt>
            <c:idx val="0"/>
            <c:bubble3D val="0"/>
            <c:spPr>
              <a:solidFill>
                <a:schemeClr val="accent3"/>
              </a:solidFill>
              <a:ln>
                <a:solidFill>
                  <a:schemeClr val="bg1"/>
                </a:solidFill>
              </a:ln>
              <a:effectLst/>
              <a:scene3d>
                <a:camera prst="orthographicFront"/>
                <a:lightRig rig="threePt" dir="t"/>
              </a:scene3d>
            </c:spPr>
            <c:extLst>
              <c:ext xmlns:c16="http://schemas.microsoft.com/office/drawing/2014/chart" uri="{C3380CC4-5D6E-409C-BE32-E72D297353CC}">
                <c16:uniqueId val="{0000000A-0A6D-4C10-9518-2E0D265DA8FC}"/>
              </c:ext>
            </c:extLst>
          </c:dPt>
          <c:dPt>
            <c:idx val="1"/>
            <c:bubble3D val="0"/>
            <c:spPr>
              <a:solidFill>
                <a:srgbClr val="FFD54F"/>
              </a:solidFill>
              <a:ln>
                <a:solidFill>
                  <a:schemeClr val="bg1"/>
                </a:solidFill>
              </a:ln>
              <a:effectLst/>
              <a:scene3d>
                <a:camera prst="orthographicFront"/>
                <a:lightRig rig="threePt" dir="t"/>
              </a:scene3d>
            </c:spPr>
            <c:extLst>
              <c:ext xmlns:c16="http://schemas.microsoft.com/office/drawing/2014/chart" uri="{C3380CC4-5D6E-409C-BE32-E72D297353CC}">
                <c16:uniqueId val="{0000000C-0A6D-4C10-9518-2E0D265DA8FC}"/>
              </c:ext>
            </c:extLst>
          </c:dPt>
          <c:dPt>
            <c:idx val="2"/>
            <c:bubble3D val="0"/>
            <c:spPr>
              <a:solidFill>
                <a:schemeClr val="accent6">
                  <a:lumMod val="60000"/>
                  <a:lumOff val="40000"/>
                </a:schemeClr>
              </a:solidFill>
              <a:ln>
                <a:solidFill>
                  <a:schemeClr val="bg1"/>
                </a:solidFill>
              </a:ln>
              <a:effectLst/>
              <a:scene3d>
                <a:camera prst="orthographicFront"/>
                <a:lightRig rig="threePt" dir="t"/>
              </a:scene3d>
            </c:spPr>
            <c:extLst>
              <c:ext xmlns:c16="http://schemas.microsoft.com/office/drawing/2014/chart" uri="{C3380CC4-5D6E-409C-BE32-E72D297353CC}">
                <c16:uniqueId val="{0000000E-0A6D-4C10-9518-2E0D265DA8FC}"/>
              </c:ext>
            </c:extLst>
          </c:dPt>
          <c:dPt>
            <c:idx val="3"/>
            <c:bubble3D val="0"/>
            <c:spPr>
              <a:solidFill>
                <a:schemeClr val="bg1"/>
              </a:solidFill>
              <a:ln>
                <a:solidFill>
                  <a:schemeClr val="bg1"/>
                </a:solidFill>
              </a:ln>
              <a:effectLst/>
              <a:scene3d>
                <a:camera prst="orthographicFront"/>
                <a:lightRig rig="threePt" dir="t"/>
              </a:scene3d>
            </c:spPr>
            <c:extLst>
              <c:ext xmlns:c16="http://schemas.microsoft.com/office/drawing/2014/chart" uri="{C3380CC4-5D6E-409C-BE32-E72D297353CC}">
                <c16:uniqueId val="{00000010-0A6D-4C10-9518-2E0D265DA8FC}"/>
              </c:ext>
            </c:extLst>
          </c:dPt>
          <c:dLbls>
            <c:dLbl>
              <c:idx val="0"/>
              <c:layout>
                <c:manualLayout>
                  <c:x val="1.6849848618008061E-3"/>
                  <c:y val="-3.9335052294710661E-2"/>
                </c:manualLayout>
              </c:layout>
              <c:numFmt formatCode="0.0%;;" sourceLinked="0"/>
              <c:spPr>
                <a:noFill/>
                <a:ln>
                  <a:noFill/>
                </a:ln>
                <a:effectLst/>
              </c:spPr>
              <c:txPr>
                <a:bodyPr rot="0" spcFirstLastPara="1" vertOverflow="overflow" horzOverflow="overflow" vert="horz" wrap="none" lIns="36000" tIns="19050" rIns="0" bIns="18000" anchor="ctr" anchorCtr="0">
                  <a:no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6.4602437313204766E-2"/>
                      <c:h val="0.11833998962948641"/>
                    </c:manualLayout>
                  </c15:layout>
                </c:ext>
                <c:ext xmlns:c16="http://schemas.microsoft.com/office/drawing/2014/chart" uri="{C3380CC4-5D6E-409C-BE32-E72D297353CC}">
                  <c16:uniqueId val="{0000000A-0A6D-4C10-9518-2E0D265DA8FC}"/>
                </c:ext>
              </c:extLst>
            </c:dLbl>
            <c:numFmt formatCode="0.0%;;" sourceLinked="0"/>
            <c:spPr>
              <a:noFill/>
              <a:ln>
                <a:noFill/>
              </a:ln>
              <a:effectLst/>
            </c:spPr>
            <c:txPr>
              <a:bodyPr rot="0" spcFirstLastPara="1" vertOverflow="overflow" horzOverflow="overflow" vert="horz" wrap="none" lIns="0" tIns="19050" rIns="0" bIns="19050" anchor="ctr" anchorCtr="1">
                <a:no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0"/>
            <c:showCatName val="0"/>
            <c:showSerName val="0"/>
            <c:showPercent val="1"/>
            <c:showBubbleSize val="0"/>
            <c:showLeaderLines val="1"/>
            <c:leaderLines>
              <c:spPr>
                <a:ln w="9525">
                  <a:solidFill>
                    <a:schemeClr val="tx1"/>
                  </a:solidFill>
                </a:ln>
                <a:effectLst/>
              </c:spPr>
            </c:leaderLines>
            <c:extLst>
              <c:ext xmlns:c15="http://schemas.microsoft.com/office/drawing/2012/chart" uri="{CE6537A1-D6FC-4f65-9D91-7224C49458BB}">
                <c15:spPr xmlns:c15="http://schemas.microsoft.com/office/drawing/2012/chart">
                  <a:prstGeom prst="rect">
                    <a:avLst/>
                  </a:prstGeom>
                </c15:spPr>
              </c:ext>
            </c:extLst>
          </c:dLbls>
          <c:cat>
            <c:strRef>
              <c:f>Info!$Y$12:$AB$12</c:f>
              <c:strCache>
                <c:ptCount val="4"/>
                <c:pt idx="0">
                  <c:v>主業経営体</c:v>
                </c:pt>
                <c:pt idx="1">
                  <c:v>準主業経営体</c:v>
                </c:pt>
                <c:pt idx="2">
                  <c:v>副業的経営体</c:v>
                </c:pt>
                <c:pt idx="3">
                  <c:v>団体経営体</c:v>
                </c:pt>
              </c:strCache>
            </c:strRef>
          </c:cat>
          <c:val>
            <c:numRef>
              <c:f>Info!$Y$13:$AA$13</c:f>
              <c:numCache>
                <c:formatCode>0_ </c:formatCode>
                <c:ptCount val="3"/>
                <c:pt idx="0">
                  <c:v>270</c:v>
                </c:pt>
                <c:pt idx="1">
                  <c:v>321</c:v>
                </c:pt>
                <c:pt idx="2">
                  <c:v>1512</c:v>
                </c:pt>
              </c:numCache>
            </c:numRef>
          </c:val>
          <c:extLst>
            <c:ext xmlns:c16="http://schemas.microsoft.com/office/drawing/2014/chart" uri="{C3380CC4-5D6E-409C-BE32-E72D297353CC}">
              <c16:uniqueId val="{00000011-0A6D-4C10-9518-2E0D265DA8FC}"/>
            </c:ext>
          </c:extLst>
        </c:ser>
        <c:dLbls>
          <c:showLegendKey val="0"/>
          <c:showVal val="0"/>
          <c:showCatName val="0"/>
          <c:showSerName val="0"/>
          <c:showPercent val="1"/>
          <c:showBubbleSize val="0"/>
          <c:showLeaderLines val="1"/>
        </c:dLbls>
        <c:firstSliceAng val="0"/>
        <c:holeSize val="25"/>
      </c:doughnutChart>
      <c:spPr>
        <a:noFill/>
        <a:ln>
          <a:noFill/>
        </a:ln>
        <a:effectLst/>
      </c:spPr>
    </c:plotArea>
    <c:legend>
      <c:legendPos val="r"/>
      <c:layout>
        <c:manualLayout>
          <c:xMode val="edge"/>
          <c:yMode val="edge"/>
          <c:x val="0.53601296647557051"/>
          <c:y val="0.46193183818118944"/>
          <c:w val="0.40760900883741497"/>
          <c:h val="0.48130296246177706"/>
        </c:manualLayout>
      </c:layout>
      <c:overlay val="0"/>
      <c:txPr>
        <a:bodyPr/>
        <a:lstStyle/>
        <a:p>
          <a:pPr>
            <a:defRPr sz="1000"/>
          </a:pPr>
          <a:endParaRPr lang="ja-JP"/>
        </a:p>
      </c:txPr>
    </c:legend>
    <c:plotVisOnly val="0"/>
    <c:dispBlanksAs val="gap"/>
    <c:showDLblsOverMax val="0"/>
  </c:chart>
  <c:spPr>
    <a:noFill/>
    <a:ln>
      <a:noFill/>
    </a:ln>
    <a:effectLst/>
  </c:spPr>
  <c:txPr>
    <a:bodyPr/>
    <a:lstStyle/>
    <a:p>
      <a:pPr>
        <a:defRPr sz="90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490588328431104E-2"/>
          <c:y val="0.13355453711686011"/>
          <c:w val="0.92888996474048635"/>
          <c:h val="0.74948258593707351"/>
        </c:manualLayout>
      </c:layout>
      <c:barChart>
        <c:barDir val="col"/>
        <c:grouping val="clustered"/>
        <c:varyColors val="0"/>
        <c:ser>
          <c:idx val="0"/>
          <c:order val="0"/>
          <c:tx>
            <c:strRef>
              <c:f>'Info(県(都))'!$AA$24</c:f>
              <c:strCache>
                <c:ptCount val="1"/>
                <c:pt idx="0">
                  <c:v>2015年</c:v>
                </c:pt>
              </c:strCache>
            </c:strRef>
          </c:tx>
          <c:spPr>
            <a:solidFill>
              <a:schemeClr val="accent1">
                <a:lumMod val="60000"/>
                <a:lumOff val="40000"/>
              </a:schemeClr>
            </a:solidFill>
            <a:ln>
              <a:solidFill>
                <a:schemeClr val="bg1"/>
              </a:solidFill>
            </a:ln>
            <a:effectLst/>
            <a:scene3d>
              <a:camera prst="orthographicFront"/>
              <a:lightRig rig="threePt" dir="t"/>
            </a:scene3d>
          </c:spPr>
          <c:invertIfNegative val="0"/>
          <c:dLbls>
            <c:spPr>
              <a:noFill/>
              <a:ln>
                <a:noFill/>
              </a:ln>
              <a:effectLst/>
            </c:spPr>
            <c:txPr>
              <a:bodyPr rot="0" spcFirstLastPara="1" vertOverflow="overflow" horzOverflow="overflow" vert="horz" wrap="none" lIns="38100" tIns="19050" rIns="38100" bIns="19050" anchor="ctr" anchorCtr="1">
                <a:noAutofit/>
              </a:bodyPr>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pPr xmlns:c15="http://schemas.microsoft.com/office/drawing/2012/chart">
                  <a:prstGeom prst="rect">
                    <a:avLst/>
                  </a:prstGeom>
                </c15:spPr>
                <c15:showLeaderLines val="1"/>
                <c15:leaderLines>
                  <c:spPr>
                    <a:ln w="9525">
                      <a:solidFill>
                        <a:schemeClr val="lt1">
                          <a:lumMod val="95000"/>
                          <a:alpha val="54000"/>
                        </a:schemeClr>
                      </a:solidFill>
                    </a:ln>
                    <a:effectLst/>
                  </c:spPr>
                </c15:leaderLines>
              </c:ext>
            </c:extLst>
          </c:dLbls>
          <c:cat>
            <c:strRef>
              <c:f>'Info(県(都))'!$G$23:$Q$23</c:f>
              <c:strCache>
                <c:ptCount val="11"/>
                <c:pt idx="0">
                  <c:v>15～39歳</c:v>
                </c:pt>
                <c:pt idx="1">
                  <c:v>40～44</c:v>
                </c:pt>
                <c:pt idx="2">
                  <c:v>45～49</c:v>
                </c:pt>
                <c:pt idx="3">
                  <c:v>50～54</c:v>
                </c:pt>
                <c:pt idx="4">
                  <c:v>55～59</c:v>
                </c:pt>
                <c:pt idx="5">
                  <c:v>60～64</c:v>
                </c:pt>
                <c:pt idx="6">
                  <c:v>65～69</c:v>
                </c:pt>
                <c:pt idx="7">
                  <c:v>70～74</c:v>
                </c:pt>
                <c:pt idx="8">
                  <c:v>75～79</c:v>
                </c:pt>
                <c:pt idx="9">
                  <c:v>80～84</c:v>
                </c:pt>
                <c:pt idx="10">
                  <c:v>85歳以上</c:v>
                </c:pt>
              </c:strCache>
            </c:strRef>
          </c:cat>
          <c:val>
            <c:numRef>
              <c:f>'Info(県(都))'!G21労働力L</c:f>
              <c:numCache>
                <c:formatCode>#,##0;;"-"</c:formatCode>
                <c:ptCount val="11"/>
                <c:pt idx="0">
                  <c:v>19510</c:v>
                </c:pt>
                <c:pt idx="1">
                  <c:v>6954</c:v>
                </c:pt>
                <c:pt idx="2">
                  <c:v>7997</c:v>
                </c:pt>
                <c:pt idx="3">
                  <c:v>11263</c:v>
                </c:pt>
                <c:pt idx="4">
                  <c:v>16030</c:v>
                </c:pt>
                <c:pt idx="5">
                  <c:v>21290</c:v>
                </c:pt>
                <c:pt idx="6">
                  <c:v>18939</c:v>
                </c:pt>
                <c:pt idx="7">
                  <c:v>14991</c:v>
                </c:pt>
                <c:pt idx="8">
                  <c:v>13865</c:v>
                </c:pt>
                <c:pt idx="9">
                  <c:v>9755</c:v>
                </c:pt>
                <c:pt idx="10">
                  <c:v>5122</c:v>
                </c:pt>
              </c:numCache>
            </c:numRef>
          </c:val>
          <c:extLst>
            <c:ext xmlns:c16="http://schemas.microsoft.com/office/drawing/2014/chart" uri="{C3380CC4-5D6E-409C-BE32-E72D297353CC}">
              <c16:uniqueId val="{00000000-DD22-4435-BA32-466C6B87EBAC}"/>
            </c:ext>
          </c:extLst>
        </c:ser>
        <c:ser>
          <c:idx val="1"/>
          <c:order val="1"/>
          <c:tx>
            <c:strRef>
              <c:f>'Info(県(都))'!$AA$25</c:f>
              <c:strCache>
                <c:ptCount val="1"/>
                <c:pt idx="0">
                  <c:v>2020年</c:v>
                </c:pt>
              </c:strCache>
            </c:strRef>
          </c:tx>
          <c:spPr>
            <a:solidFill>
              <a:srgbClr val="D99694"/>
            </a:solidFill>
            <a:ln>
              <a:solidFill>
                <a:schemeClr val="bg1"/>
              </a:solidFill>
            </a:ln>
            <a:effectLst/>
            <a:scene3d>
              <a:camera prst="orthographicFront"/>
              <a:lightRig rig="threePt" dir="t"/>
            </a:scene3d>
          </c:spPr>
          <c:invertIfNegative val="0"/>
          <c:dLbls>
            <c:spPr>
              <a:noFill/>
              <a:ln>
                <a:noFill/>
              </a:ln>
              <a:effectLst/>
            </c:spPr>
            <c:txPr>
              <a:bodyPr rot="0" spcFirstLastPara="1" vertOverflow="overflow" horzOverflow="overflow" vert="horz" wrap="none" lIns="38100" tIns="0" rIns="38100" bIns="0" anchor="t" anchorCtr="0">
                <a:noAutofit/>
              </a:bodyPr>
              <a:lstStyle/>
              <a:p>
                <a:pPr>
                  <a:defRPr sz="900" b="0" i="0" u="none" strike="noStrike" kern="1200" baseline="0">
                    <a:solidFill>
                      <a:srgbClr val="FF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'Info(県(都))'!$G$23:$Q$23</c:f>
              <c:strCache>
                <c:ptCount val="11"/>
                <c:pt idx="0">
                  <c:v>15～39歳</c:v>
                </c:pt>
                <c:pt idx="1">
                  <c:v>40～44</c:v>
                </c:pt>
                <c:pt idx="2">
                  <c:v>45～49</c:v>
                </c:pt>
                <c:pt idx="3">
                  <c:v>50～54</c:v>
                </c:pt>
                <c:pt idx="4">
                  <c:v>55～59</c:v>
                </c:pt>
                <c:pt idx="5">
                  <c:v>60～64</c:v>
                </c:pt>
                <c:pt idx="6">
                  <c:v>65～69</c:v>
                </c:pt>
                <c:pt idx="7">
                  <c:v>70～74</c:v>
                </c:pt>
                <c:pt idx="8">
                  <c:v>75～79</c:v>
                </c:pt>
                <c:pt idx="9">
                  <c:v>80～84</c:v>
                </c:pt>
                <c:pt idx="10">
                  <c:v>85歳以上</c:v>
                </c:pt>
              </c:strCache>
            </c:strRef>
          </c:cat>
          <c:val>
            <c:numRef>
              <c:f>'Info(県(都))'!G22労働力R</c:f>
              <c:numCache>
                <c:formatCode>#,##0;;"-"</c:formatCode>
                <c:ptCount val="11"/>
                <c:pt idx="0">
                  <c:v>11075</c:v>
                </c:pt>
                <c:pt idx="1">
                  <c:v>4750</c:v>
                </c:pt>
                <c:pt idx="2">
                  <c:v>5345</c:v>
                </c:pt>
                <c:pt idx="3">
                  <c:v>6055</c:v>
                </c:pt>
                <c:pt idx="4">
                  <c:v>8862</c:v>
                </c:pt>
                <c:pt idx="5">
                  <c:v>13118</c:v>
                </c:pt>
                <c:pt idx="6">
                  <c:v>17541</c:v>
                </c:pt>
                <c:pt idx="7">
                  <c:v>14794</c:v>
                </c:pt>
                <c:pt idx="8">
                  <c:v>10239</c:v>
                </c:pt>
                <c:pt idx="9">
                  <c:v>7523</c:v>
                </c:pt>
                <c:pt idx="10">
                  <c:v>5245</c:v>
                </c:pt>
              </c:numCache>
            </c:numRef>
          </c:val>
          <c:extLst>
            <c:ext xmlns:c16="http://schemas.microsoft.com/office/drawing/2014/chart" uri="{C3380CC4-5D6E-409C-BE32-E72D297353CC}">
              <c16:uniqueId val="{00000001-DD22-4435-BA32-466C6B87EBAC}"/>
            </c:ext>
          </c:extLst>
        </c:ser>
        <c:dLbls>
          <c:showLegendKey val="0"/>
          <c:showVal val="0"/>
          <c:showCatName val="0"/>
          <c:showSerName val="0"/>
          <c:showPercent val="0"/>
          <c:showBubbleSize val="0"/>
        </c:dLbls>
        <c:gapWidth val="110"/>
        <c:axId val="176459936"/>
        <c:axId val="177805680"/>
        <c:extLst/>
      </c:barChart>
      <c:catAx>
        <c:axId val="17645993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177805680"/>
        <c:crosses val="autoZero"/>
        <c:auto val="1"/>
        <c:lblAlgn val="ctr"/>
        <c:lblOffset val="100"/>
        <c:noMultiLvlLbl val="0"/>
      </c:catAx>
      <c:valAx>
        <c:axId val="177805680"/>
        <c:scaling>
          <c:orientation val="minMax"/>
        </c:scaling>
        <c:delete val="0"/>
        <c:axPos val="l"/>
        <c:majorGridlines>
          <c:spPr>
            <a:ln w="9525" cap="flat" cmpd="sng" algn="ctr">
              <a:solidFill>
                <a:schemeClr val="bg1">
                  <a:lumMod val="75000"/>
                </a:schemeClr>
              </a:solidFill>
              <a:round/>
            </a:ln>
            <a:effectLst/>
          </c:spPr>
        </c:majorGridlines>
        <c:numFmt formatCode="#,##0_);[Red]\(#,##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176459936"/>
        <c:crosses val="autoZero"/>
        <c:crossBetween val="between"/>
      </c:valAx>
      <c:spPr>
        <a:noFill/>
        <a:ln>
          <a:noFill/>
        </a:ln>
        <a:effectLst/>
      </c:spPr>
    </c:plotArea>
    <c:legend>
      <c:legendPos val="r"/>
      <c:layout>
        <c:manualLayout>
          <c:xMode val="edge"/>
          <c:yMode val="edge"/>
          <c:x val="0.68660600506065039"/>
          <c:y val="1.8552069752753E-2"/>
          <c:w val="0.22966022433433034"/>
          <c:h val="0.12133104105847139"/>
        </c:manualLayout>
      </c:layout>
      <c:overlay val="0"/>
      <c:txPr>
        <a:bodyPr/>
        <a:lstStyle/>
        <a:p>
          <a:pPr>
            <a:defRPr>
              <a:latin typeface="+mj-ea"/>
              <a:ea typeface="+mj-ea"/>
            </a:defRPr>
          </a:pPr>
          <a:endParaRPr lang="ja-JP"/>
        </a:p>
      </c:txPr>
    </c:legend>
    <c:plotVisOnly val="0"/>
    <c:dispBlanksAs val="gap"/>
    <c:showDLblsOverMax val="0"/>
  </c:chart>
  <c:spPr>
    <a:noFill/>
    <a:ln>
      <a:noFill/>
    </a:ln>
    <a:effectLst/>
  </c:spPr>
  <c:txPr>
    <a:bodyPr/>
    <a:lstStyle/>
    <a:p>
      <a:pPr>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234319645021952E-2"/>
          <c:y val="9.4431916010498704E-2"/>
          <c:w val="0.93715632098678248"/>
          <c:h val="0.66248020650311268"/>
        </c:manualLayout>
      </c:layout>
      <c:barChart>
        <c:barDir val="col"/>
        <c:grouping val="clustered"/>
        <c:varyColors val="0"/>
        <c:ser>
          <c:idx val="1"/>
          <c:order val="0"/>
          <c:tx>
            <c:strRef>
              <c:f>'Info(県(都))'!$Y$78</c:f>
              <c:strCache>
                <c:ptCount val="1"/>
                <c:pt idx="0">
                  <c:v>2015年</c:v>
                </c:pt>
              </c:strCache>
            </c:strRef>
          </c:tx>
          <c:spPr>
            <a:solidFill>
              <a:schemeClr val="tx2">
                <a:lumMod val="40000"/>
                <a:lumOff val="60000"/>
              </a:schemeClr>
            </a:solidFill>
            <a:ln>
              <a:solidFill>
                <a:schemeClr val="bg1"/>
              </a:solidFill>
            </a:ln>
            <a:effectLst/>
            <a:scene3d>
              <a:camera prst="orthographicFront"/>
              <a:lightRig rig="threePt" dir="t"/>
            </a:scene3d>
          </c:spPr>
          <c:invertIfNegative val="0"/>
          <c:dPt>
            <c:idx val="0"/>
            <c:invertIfNegative val="0"/>
            <c:bubble3D val="0"/>
            <c:spPr>
              <a:solidFill>
                <a:schemeClr val="accent1">
                  <a:lumMod val="60000"/>
                  <a:lumOff val="40000"/>
                </a:schemeClr>
              </a:solidFill>
              <a:ln>
                <a:solidFill>
                  <a:schemeClr val="bg1"/>
                </a:solidFill>
              </a:ln>
              <a:effectLst/>
              <a:scene3d>
                <a:camera prst="orthographicFront"/>
                <a:lightRig rig="threePt" dir="t"/>
              </a:scene3d>
            </c:spPr>
            <c:extLst>
              <c:ext xmlns:c16="http://schemas.microsoft.com/office/drawing/2014/chart" uri="{C3380CC4-5D6E-409C-BE32-E72D297353CC}">
                <c16:uniqueId val="{00000001-6CF2-4AF6-8535-261E255196D7}"/>
              </c:ext>
            </c:extLst>
          </c:dPt>
          <c:dLbls>
            <c:spPr>
              <a:noFill/>
              <a:ln>
                <a:noFill/>
              </a:ln>
              <a:effectLst/>
            </c:spPr>
            <c:txPr>
              <a:bodyPr rot="0" spcFirstLastPara="1" vertOverflow="overflow" horzOverflow="overflow" vert="horz" wrap="none" lIns="38100" tIns="19050" rIns="38100" bIns="19050" anchor="ctr" anchorCtr="0">
                <a:no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'Info(県(都))'!$AB$77:$AN$77</c:f>
              <c:strCache>
                <c:ptCount val="13"/>
                <c:pt idx="0">
                  <c:v>稲作</c:v>
                </c:pt>
                <c:pt idx="1">
                  <c:v>麦類作</c:v>
                </c:pt>
                <c:pt idx="2">
                  <c:v>雑穀・
いも類・
豆類</c:v>
                </c:pt>
                <c:pt idx="3">
                  <c:v>工芸
農作物</c:v>
                </c:pt>
                <c:pt idx="4">
                  <c:v>露地
野菜</c:v>
                </c:pt>
                <c:pt idx="5">
                  <c:v>施設
野菜</c:v>
                </c:pt>
                <c:pt idx="6">
                  <c:v>果樹類</c:v>
                </c:pt>
                <c:pt idx="7">
                  <c:v>花き・
花木</c:v>
                </c:pt>
                <c:pt idx="8">
                  <c:v>その他
の作物</c:v>
                </c:pt>
                <c:pt idx="9">
                  <c:v>酪農</c:v>
                </c:pt>
                <c:pt idx="10">
                  <c:v>肉用牛</c:v>
                </c:pt>
                <c:pt idx="11">
                  <c:v>養豚</c:v>
                </c:pt>
                <c:pt idx="12">
                  <c:v>養鶏</c:v>
                </c:pt>
              </c:strCache>
            </c:strRef>
          </c:cat>
          <c:val>
            <c:numRef>
              <c:f>'Info(県(都))'!G61品目別L</c:f>
              <c:numCache>
                <c:formatCode>#,###;;"-";@</c:formatCode>
                <c:ptCount val="13"/>
                <c:pt idx="0">
                  <c:v>33685</c:v>
                </c:pt>
                <c:pt idx="1">
                  <c:v>78</c:v>
                </c:pt>
                <c:pt idx="2">
                  <c:v>2040</c:v>
                </c:pt>
                <c:pt idx="3">
                  <c:v>260</c:v>
                </c:pt>
                <c:pt idx="4">
                  <c:v>6372</c:v>
                </c:pt>
                <c:pt idx="5">
                  <c:v>4019</c:v>
                </c:pt>
                <c:pt idx="6">
                  <c:v>2755</c:v>
                </c:pt>
                <c:pt idx="7">
                  <c:v>824</c:v>
                </c:pt>
                <c:pt idx="8">
                  <c:v>817</c:v>
                </c:pt>
                <c:pt idx="9">
                  <c:v>366</c:v>
                </c:pt>
                <c:pt idx="10">
                  <c:v>352</c:v>
                </c:pt>
                <c:pt idx="11">
                  <c:v>205</c:v>
                </c:pt>
                <c:pt idx="12">
                  <c:v>87</c:v>
                </c:pt>
              </c:numCache>
            </c:numRef>
          </c:val>
          <c:extLst>
            <c:ext xmlns:c16="http://schemas.microsoft.com/office/drawing/2014/chart" uri="{C3380CC4-5D6E-409C-BE32-E72D297353CC}">
              <c16:uniqueId val="{00000002-6CF2-4AF6-8535-261E255196D7}"/>
            </c:ext>
          </c:extLst>
        </c:ser>
        <c:ser>
          <c:idx val="0"/>
          <c:order val="1"/>
          <c:tx>
            <c:strRef>
              <c:f>'Info(県(都))'!$Y$79</c:f>
              <c:strCache>
                <c:ptCount val="1"/>
                <c:pt idx="0">
                  <c:v>2020年</c:v>
                </c:pt>
              </c:strCache>
            </c:strRef>
          </c:tx>
          <c:spPr>
            <a:solidFill>
              <a:schemeClr val="accent2">
                <a:lumMod val="60000"/>
                <a:lumOff val="40000"/>
              </a:schemeClr>
            </a:solidFill>
            <a:ln>
              <a:solidFill>
                <a:schemeClr val="bg1"/>
              </a:solidFill>
            </a:ln>
            <a:effectLst/>
            <a:scene3d>
              <a:camera prst="orthographicFront"/>
              <a:lightRig rig="threePt" dir="t"/>
            </a:scene3d>
          </c:spPr>
          <c:invertIfNegative val="0"/>
          <c:dLbls>
            <c:spPr>
              <a:noFill/>
              <a:ln>
                <a:noFill/>
              </a:ln>
              <a:effectLst/>
            </c:spPr>
            <c:txPr>
              <a:bodyPr rot="0" spcFirstLastPara="1" vertOverflow="overflow" horzOverflow="overflow" vert="horz" wrap="none" lIns="38100" tIns="0" rIns="38100" bIns="0" anchor="t" anchorCtr="0">
                <a:noAutofit/>
              </a:bodyPr>
              <a:lstStyle/>
              <a:p>
                <a:pPr>
                  <a:defRPr sz="900" b="0" i="0" u="none" strike="noStrike" kern="1200" baseline="0">
                    <a:solidFill>
                      <a:srgbClr val="FF0000"/>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'Info(県(都))'!$AB$77:$AN$77</c:f>
              <c:strCache>
                <c:ptCount val="13"/>
                <c:pt idx="0">
                  <c:v>稲作</c:v>
                </c:pt>
                <c:pt idx="1">
                  <c:v>麦類作</c:v>
                </c:pt>
                <c:pt idx="2">
                  <c:v>雑穀・
いも類・
豆類</c:v>
                </c:pt>
                <c:pt idx="3">
                  <c:v>工芸
農作物</c:v>
                </c:pt>
                <c:pt idx="4">
                  <c:v>露地
野菜</c:v>
                </c:pt>
                <c:pt idx="5">
                  <c:v>施設
野菜</c:v>
                </c:pt>
                <c:pt idx="6">
                  <c:v>果樹類</c:v>
                </c:pt>
                <c:pt idx="7">
                  <c:v>花き・
花木</c:v>
                </c:pt>
                <c:pt idx="8">
                  <c:v>その他
の作物</c:v>
                </c:pt>
                <c:pt idx="9">
                  <c:v>酪農</c:v>
                </c:pt>
                <c:pt idx="10">
                  <c:v>肉用牛</c:v>
                </c:pt>
                <c:pt idx="11">
                  <c:v>養豚</c:v>
                </c:pt>
                <c:pt idx="12">
                  <c:v>養鶏</c:v>
                </c:pt>
              </c:strCache>
            </c:strRef>
          </c:cat>
          <c:val>
            <c:numRef>
              <c:f>'Info(県(都))'!G62品目別R</c:f>
              <c:numCache>
                <c:formatCode>#,###;;"-";@</c:formatCode>
                <c:ptCount val="13"/>
                <c:pt idx="0">
                  <c:v>25022</c:v>
                </c:pt>
                <c:pt idx="1">
                  <c:v>56</c:v>
                </c:pt>
                <c:pt idx="2">
                  <c:v>1830</c:v>
                </c:pt>
                <c:pt idx="3">
                  <c:v>162</c:v>
                </c:pt>
                <c:pt idx="4">
                  <c:v>5226</c:v>
                </c:pt>
                <c:pt idx="5">
                  <c:v>3285</c:v>
                </c:pt>
                <c:pt idx="6">
                  <c:v>2390</c:v>
                </c:pt>
                <c:pt idx="7">
                  <c:v>660</c:v>
                </c:pt>
                <c:pt idx="8">
                  <c:v>709</c:v>
                </c:pt>
                <c:pt idx="9">
                  <c:v>271</c:v>
                </c:pt>
                <c:pt idx="10">
                  <c:v>255</c:v>
                </c:pt>
                <c:pt idx="11">
                  <c:v>139</c:v>
                </c:pt>
                <c:pt idx="12">
                  <c:v>61</c:v>
                </c:pt>
              </c:numCache>
            </c:numRef>
          </c:val>
          <c:extLst>
            <c:ext xmlns:c16="http://schemas.microsoft.com/office/drawing/2014/chart" uri="{C3380CC4-5D6E-409C-BE32-E72D297353CC}">
              <c16:uniqueId val="{00000003-6CF2-4AF6-8535-261E255196D7}"/>
            </c:ext>
          </c:extLst>
        </c:ser>
        <c:dLbls>
          <c:showLegendKey val="0"/>
          <c:showVal val="0"/>
          <c:showCatName val="0"/>
          <c:showSerName val="0"/>
          <c:showPercent val="0"/>
          <c:showBubbleSize val="0"/>
        </c:dLbls>
        <c:gapWidth val="75"/>
        <c:axId val="177806464"/>
        <c:axId val="177806856"/>
      </c:barChart>
      <c:catAx>
        <c:axId val="1778064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177806856"/>
        <c:crosses val="autoZero"/>
        <c:auto val="1"/>
        <c:lblAlgn val="ctr"/>
        <c:lblOffset val="100"/>
        <c:noMultiLvlLbl val="0"/>
      </c:catAx>
      <c:valAx>
        <c:axId val="177806856"/>
        <c:scaling>
          <c:orientation val="minMax"/>
        </c:scaling>
        <c:delete val="0"/>
        <c:axPos val="l"/>
        <c:majorGridlines>
          <c:spPr>
            <a:ln w="9525" cap="flat" cmpd="sng" algn="ctr">
              <a:solidFill>
                <a:schemeClr val="bg1">
                  <a:lumMod val="75000"/>
                </a:schemeClr>
              </a:solidFill>
              <a:round/>
            </a:ln>
            <a:effectLst/>
          </c:spPr>
        </c:majorGridlines>
        <c:numFmt formatCode="#,##0_);[Red]\(#,##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177806464"/>
        <c:crosses val="autoZero"/>
        <c:crossBetween val="between"/>
      </c:valAx>
      <c:spPr>
        <a:noFill/>
        <a:ln>
          <a:noFill/>
        </a:ln>
        <a:effectLst/>
      </c:spPr>
    </c:plotArea>
    <c:legend>
      <c:legendPos val="r"/>
      <c:layout>
        <c:manualLayout>
          <c:xMode val="edge"/>
          <c:yMode val="edge"/>
          <c:x val="0.58105754955716771"/>
          <c:y val="3.557795275590555E-3"/>
          <c:w val="0.36592721646465914"/>
          <c:h val="0.10221774278215222"/>
        </c:manualLayout>
      </c:layout>
      <c:overlay val="0"/>
      <c:txPr>
        <a:bodyPr/>
        <a:lstStyle/>
        <a:p>
          <a:pPr>
            <a:defRPr>
              <a:latin typeface="+mj-ea"/>
              <a:ea typeface="+mj-ea"/>
            </a:defRPr>
          </a:pPr>
          <a:endParaRPr lang="ja-JP"/>
        </a:p>
      </c:txPr>
    </c:legend>
    <c:plotVisOnly val="0"/>
    <c:dispBlanksAs val="gap"/>
    <c:showDLblsOverMax val="0"/>
  </c:chart>
  <c:spPr>
    <a:noFill/>
    <a:ln>
      <a:noFill/>
    </a:ln>
    <a:effectLst/>
  </c:spPr>
  <c:txPr>
    <a:bodyPr/>
    <a:lstStyle/>
    <a:p>
      <a:pPr>
        <a:defRPr/>
      </a:pPr>
      <a:endParaRPr lang="ja-JP"/>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96013297804344"/>
          <c:y val="0.16536430152934795"/>
          <c:w val="0.86003986702195656"/>
          <c:h val="0.69790055572662357"/>
        </c:manualLayout>
      </c:layout>
      <c:barChart>
        <c:barDir val="col"/>
        <c:grouping val="clustered"/>
        <c:varyColors val="0"/>
        <c:ser>
          <c:idx val="0"/>
          <c:order val="0"/>
          <c:tx>
            <c:strRef>
              <c:f>'Info(県(都))'!$AD$49</c:f>
              <c:strCache>
                <c:ptCount val="1"/>
                <c:pt idx="0">
                  <c:v>全   国</c:v>
                </c:pt>
              </c:strCache>
            </c:strRef>
          </c:tx>
          <c:spPr>
            <a:solidFill>
              <a:schemeClr val="accent1">
                <a:lumMod val="60000"/>
                <a:lumOff val="40000"/>
              </a:schemeClr>
            </a:solidFill>
            <a:ln>
              <a:noFill/>
            </a:ln>
            <a:effectLst/>
            <a:scene3d>
              <a:camera prst="orthographicFront"/>
              <a:lightRig rig="threePt" dir="t"/>
            </a:scene3d>
          </c:spPr>
          <c:invertIfNegative val="0"/>
          <c:dLbls>
            <c:dLbl>
              <c:idx val="0"/>
              <c:layout>
                <c:manualLayout>
                  <c:x val="0"/>
                  <c:y val="5.4341023965890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BB-4DD7-86DF-38D1D8D5C3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'Info(県(都))'!$H$46</c:f>
              <c:strCache>
                <c:ptCount val="1"/>
                <c:pt idx="0">
                  <c:v>計</c:v>
                </c:pt>
              </c:strCache>
            </c:strRef>
          </c:cat>
          <c:val>
            <c:numRef>
              <c:f>'Info(県(都))'!$AD$47</c:f>
              <c:numCache>
                <c:formatCode>0.0_ </c:formatCode>
                <c:ptCount val="1"/>
                <c:pt idx="0">
                  <c:v>23.7</c:v>
                </c:pt>
              </c:numCache>
            </c:numRef>
          </c:val>
          <c:extLst>
            <c:ext xmlns:c16="http://schemas.microsoft.com/office/drawing/2014/chart" uri="{C3380CC4-5D6E-409C-BE32-E72D297353CC}">
              <c16:uniqueId val="{00000001-68BB-4DD7-86DF-38D1D8D5C355}"/>
            </c:ext>
          </c:extLst>
        </c:ser>
        <c:ser>
          <c:idx val="1"/>
          <c:order val="1"/>
          <c:tx>
            <c:strRef>
              <c:f>'Info(県(都))'!$AD$50</c:f>
              <c:strCache>
                <c:ptCount val="1"/>
                <c:pt idx="0">
                  <c:v>茨城県</c:v>
                </c:pt>
              </c:strCache>
            </c:strRef>
          </c:tx>
          <c:spPr>
            <a:solidFill>
              <a:schemeClr val="accent2">
                <a:lumMod val="60000"/>
                <a:lumOff val="40000"/>
              </a:schemeClr>
            </a:solidFill>
            <a:ln>
              <a:noFill/>
            </a:ln>
            <a:effectLst/>
            <a:scene3d>
              <a:camera prst="orthographicFront"/>
              <a:lightRig rig="threePt" dir="t"/>
            </a:scene3d>
          </c:spPr>
          <c:invertIfNegative val="0"/>
          <c:dLbls>
            <c:spPr>
              <a:noFill/>
              <a:ln>
                <a:noFill/>
              </a:ln>
              <a:effectLst/>
            </c:spPr>
            <c:txPr>
              <a:bodyPr rot="0" spcFirstLastPara="1" vertOverflow="overflow" horzOverflow="overflow" vert="horz" wrap="none" lIns="38100" tIns="0" rIns="38100" bIns="0" anchor="t" anchorCtr="0">
                <a:noAutofit/>
              </a:bodyPr>
              <a:lstStyle/>
              <a:p>
                <a:pPr>
                  <a:defRPr sz="900" b="0" i="0" u="none" strike="noStrike" kern="1200" baseline="0">
                    <a:solidFill>
                      <a:srgbClr val="FF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a:solidFill>
                        <a:schemeClr val="lt1">
                          <a:lumMod val="95000"/>
                          <a:alpha val="54000"/>
                        </a:schemeClr>
                      </a:solidFill>
                    </a:ln>
                    <a:effectLst/>
                  </c:spPr>
                </c15:leaderLines>
              </c:ext>
            </c:extLst>
          </c:dLbls>
          <c:cat>
            <c:strRef>
              <c:f>'Info(県(都))'!$H$46</c:f>
              <c:strCache>
                <c:ptCount val="1"/>
                <c:pt idx="0">
                  <c:v>計</c:v>
                </c:pt>
              </c:strCache>
            </c:strRef>
          </c:cat>
          <c:val>
            <c:numRef>
              <c:f>'Info(県(都))'!$AD$48</c:f>
              <c:numCache>
                <c:formatCode>0.0_ </c:formatCode>
                <c:ptCount val="1"/>
                <c:pt idx="0">
                  <c:v>21.1</c:v>
                </c:pt>
              </c:numCache>
            </c:numRef>
          </c:val>
          <c:extLst>
            <c:ext xmlns:c16="http://schemas.microsoft.com/office/drawing/2014/chart" uri="{C3380CC4-5D6E-409C-BE32-E72D297353CC}">
              <c16:uniqueId val="{00000002-68BB-4DD7-86DF-38D1D8D5C355}"/>
            </c:ext>
          </c:extLst>
        </c:ser>
        <c:dLbls>
          <c:showLegendKey val="0"/>
          <c:showVal val="0"/>
          <c:showCatName val="0"/>
          <c:showSerName val="0"/>
          <c:showPercent val="0"/>
          <c:showBubbleSize val="0"/>
        </c:dLbls>
        <c:gapWidth val="243"/>
        <c:overlap val="-84"/>
        <c:axId val="331538008"/>
        <c:axId val="331537616"/>
        <c:extLst/>
      </c:barChart>
      <c:catAx>
        <c:axId val="3315380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331537616"/>
        <c:crosses val="autoZero"/>
        <c:auto val="1"/>
        <c:lblAlgn val="ctr"/>
        <c:lblOffset val="100"/>
        <c:noMultiLvlLbl val="0"/>
      </c:catAx>
      <c:valAx>
        <c:axId val="331537616"/>
        <c:scaling>
          <c:orientation val="minMax"/>
          <c:min val="0"/>
        </c:scaling>
        <c:delete val="0"/>
        <c:axPos val="l"/>
        <c:majorGridlines>
          <c:spPr>
            <a:ln w="9525" cap="flat" cmpd="sng" algn="ctr">
              <a:solidFill>
                <a:schemeClr val="bg1">
                  <a:lumMod val="75000"/>
                </a:schemeClr>
              </a:solidFill>
              <a:round/>
            </a:ln>
            <a:effectLst/>
          </c:spPr>
        </c:majorGridlines>
        <c:numFmt formatCode="#,##0_);[Red]\(#,##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331538008"/>
        <c:crosses val="autoZero"/>
        <c:crossBetween val="between"/>
      </c:valAx>
      <c:spPr>
        <a:noFill/>
        <a:ln>
          <a:noFill/>
        </a:ln>
        <a:effectLst/>
      </c:spPr>
    </c:plotArea>
    <c:legend>
      <c:legendPos val="b"/>
      <c:layout>
        <c:manualLayout>
          <c:xMode val="edge"/>
          <c:yMode val="edge"/>
          <c:x val="0.19877628083170354"/>
          <c:y val="3.191073182891245E-2"/>
          <c:w val="0.76143133078855185"/>
          <c:h val="8.63740654749143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0"/>
    <c:dispBlanksAs val="gap"/>
    <c:showDLblsOverMax val="0"/>
  </c:chart>
  <c:spPr>
    <a:noFill/>
    <a:ln>
      <a:noFill/>
    </a:ln>
    <a:effectLst/>
  </c:spPr>
  <c:txPr>
    <a:bodyPr/>
    <a:lstStyle/>
    <a:p>
      <a:pPr>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018524189103385E-2"/>
          <c:y val="7.0841736888152124E-2"/>
          <c:w val="0.59705134362419143"/>
          <c:h val="0.85293088363954517"/>
        </c:manualLayout>
      </c:layout>
      <c:doughnutChart>
        <c:varyColors val="1"/>
        <c:ser>
          <c:idx val="0"/>
          <c:order val="0"/>
          <c:spPr>
            <a:ln>
              <a:solidFill>
                <a:schemeClr val="bg1"/>
              </a:solidFill>
            </a:ln>
            <a:effectLst/>
            <a:scene3d>
              <a:camera prst="orthographicFront"/>
              <a:lightRig rig="threePt" dir="t"/>
            </a:scene3d>
          </c:spPr>
          <c:dPt>
            <c:idx val="0"/>
            <c:bubble3D val="0"/>
            <c:spPr>
              <a:solidFill>
                <a:schemeClr val="accent4">
                  <a:lumMod val="60000"/>
                  <a:lumOff val="40000"/>
                </a:schemeClr>
              </a:solidFill>
              <a:ln>
                <a:solidFill>
                  <a:schemeClr val="bg1"/>
                </a:solidFill>
              </a:ln>
              <a:effectLst/>
              <a:scene3d>
                <a:camera prst="orthographicFront"/>
                <a:lightRig rig="threePt" dir="t"/>
              </a:scene3d>
            </c:spPr>
            <c:extLst>
              <c:ext xmlns:c16="http://schemas.microsoft.com/office/drawing/2014/chart" uri="{C3380CC4-5D6E-409C-BE32-E72D297353CC}">
                <c16:uniqueId val="{00000001-E1E1-49CB-9E70-12D1880C693A}"/>
              </c:ext>
            </c:extLst>
          </c:dPt>
          <c:dPt>
            <c:idx val="1"/>
            <c:bubble3D val="0"/>
            <c:spPr>
              <a:solidFill>
                <a:schemeClr val="accent2">
                  <a:lumMod val="60000"/>
                  <a:lumOff val="40000"/>
                </a:schemeClr>
              </a:solidFill>
              <a:ln>
                <a:solidFill>
                  <a:schemeClr val="bg1"/>
                </a:solidFill>
              </a:ln>
              <a:effectLst/>
              <a:scene3d>
                <a:camera prst="orthographicFront"/>
                <a:lightRig rig="threePt" dir="t"/>
              </a:scene3d>
            </c:spPr>
            <c:extLst>
              <c:ext xmlns:c16="http://schemas.microsoft.com/office/drawing/2014/chart" uri="{C3380CC4-5D6E-409C-BE32-E72D297353CC}">
                <c16:uniqueId val="{00000003-E1E1-49CB-9E70-12D1880C693A}"/>
              </c:ext>
            </c:extLst>
          </c:dPt>
          <c:dPt>
            <c:idx val="2"/>
            <c:bubble3D val="0"/>
            <c:spPr>
              <a:solidFill>
                <a:schemeClr val="accent6">
                  <a:lumMod val="40000"/>
                  <a:lumOff val="60000"/>
                </a:schemeClr>
              </a:solidFill>
              <a:ln>
                <a:solidFill>
                  <a:schemeClr val="bg1"/>
                </a:solidFill>
              </a:ln>
              <a:effectLst/>
              <a:scene3d>
                <a:camera prst="orthographicFront"/>
                <a:lightRig rig="threePt" dir="t"/>
              </a:scene3d>
            </c:spPr>
            <c:extLst>
              <c:ext xmlns:c16="http://schemas.microsoft.com/office/drawing/2014/chart" uri="{C3380CC4-5D6E-409C-BE32-E72D297353CC}">
                <c16:uniqueId val="{00000005-E1E1-49CB-9E70-12D1880C693A}"/>
              </c:ext>
            </c:extLst>
          </c:dPt>
          <c:dPt>
            <c:idx val="3"/>
            <c:bubble3D val="0"/>
            <c:spPr>
              <a:solidFill>
                <a:schemeClr val="bg1">
                  <a:lumMod val="75000"/>
                </a:schemeClr>
              </a:solidFill>
              <a:ln>
                <a:solidFill>
                  <a:schemeClr val="bg1"/>
                </a:solidFill>
              </a:ln>
              <a:effectLst/>
              <a:scene3d>
                <a:camera prst="orthographicFront"/>
                <a:lightRig rig="threePt" dir="t"/>
              </a:scene3d>
            </c:spPr>
            <c:extLst>
              <c:ext xmlns:c16="http://schemas.microsoft.com/office/drawing/2014/chart" uri="{C3380CC4-5D6E-409C-BE32-E72D297353CC}">
                <c16:uniqueId val="{00000007-E1E1-49CB-9E70-12D1880C693A}"/>
              </c:ext>
            </c:extLst>
          </c:dPt>
          <c:dLbls>
            <c:dLbl>
              <c:idx val="0"/>
              <c:layout>
                <c:manualLayout>
                  <c:x val="1.6849848618008061E-3"/>
                  <c:y val="-3.9335052294710661E-2"/>
                </c:manualLayout>
              </c:layout>
              <c:numFmt formatCode="0.0%;;" sourceLinked="0"/>
              <c:spPr>
                <a:noFill/>
                <a:ln>
                  <a:noFill/>
                </a:ln>
                <a:effectLst/>
              </c:spPr>
              <c:txPr>
                <a:bodyPr rot="0" spcFirstLastPara="1" vertOverflow="overflow" horzOverflow="overflow" vert="horz" wrap="none" lIns="36000" tIns="19050" rIns="0" bIns="18000" anchor="ctr" anchorCtr="0">
                  <a:no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6.4602437313204766E-2"/>
                      <c:h val="0.11833998962948641"/>
                    </c:manualLayout>
                  </c15:layout>
                </c:ext>
                <c:ext xmlns:c16="http://schemas.microsoft.com/office/drawing/2014/chart" uri="{C3380CC4-5D6E-409C-BE32-E72D297353CC}">
                  <c16:uniqueId val="{00000001-E1E1-49CB-9E70-12D1880C693A}"/>
                </c:ext>
              </c:extLst>
            </c:dLbl>
            <c:numFmt formatCode="0.0%;;" sourceLinked="0"/>
            <c:spPr>
              <a:noFill/>
              <a:ln>
                <a:noFill/>
              </a:ln>
              <a:effectLst/>
            </c:spPr>
            <c:txPr>
              <a:bodyPr rot="0" spcFirstLastPara="1" vertOverflow="overflow" horzOverflow="overflow" vert="horz" wrap="none" lIns="0" tIns="19050" rIns="0" bIns="19050" anchor="ctr" anchorCtr="1">
                <a:no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0"/>
            <c:showCatName val="0"/>
            <c:showSerName val="0"/>
            <c:showPercent val="1"/>
            <c:showBubbleSize val="0"/>
            <c:showLeaderLines val="1"/>
            <c:leaderLines>
              <c:spPr>
                <a:ln w="9525">
                  <a:solidFill>
                    <a:schemeClr val="tx1"/>
                  </a:solidFill>
                </a:ln>
                <a:effectLst/>
              </c:spPr>
            </c:leaderLines>
            <c:extLst>
              <c:ext xmlns:c15="http://schemas.microsoft.com/office/drawing/2012/chart" uri="{CE6537A1-D6FC-4f65-9D91-7224C49458BB}">
                <c15:spPr xmlns:c15="http://schemas.microsoft.com/office/drawing/2012/chart">
                  <a:prstGeom prst="rect">
                    <a:avLst/>
                  </a:prstGeom>
                </c15:spPr>
              </c:ext>
            </c:extLst>
          </c:dLbls>
          <c:cat>
            <c:strRef>
              <c:f>'Info(県(都))'!$G$48:$G$50</c:f>
              <c:strCache>
                <c:ptCount val="3"/>
                <c:pt idx="0">
                  <c:v>後継者を確保している経営体数</c:v>
                </c:pt>
                <c:pt idx="1">
                  <c:v>５年以内に農業経営を引き継がない</c:v>
                </c:pt>
                <c:pt idx="2">
                  <c:v>後継者を確保していない</c:v>
                </c:pt>
              </c:strCache>
            </c:strRef>
          </c:cat>
          <c:val>
            <c:numRef>
              <c:f>'Info(県(都))'!$H$48:$H$50</c:f>
              <c:numCache>
                <c:formatCode>#,##0;;"-"</c:formatCode>
                <c:ptCount val="3"/>
                <c:pt idx="0">
                  <c:v>9286</c:v>
                </c:pt>
                <c:pt idx="1">
                  <c:v>1685</c:v>
                </c:pt>
                <c:pt idx="2">
                  <c:v>33038</c:v>
                </c:pt>
              </c:numCache>
            </c:numRef>
          </c:val>
          <c:extLst>
            <c:ext xmlns:c16="http://schemas.microsoft.com/office/drawing/2014/chart" uri="{C3380CC4-5D6E-409C-BE32-E72D297353CC}">
              <c16:uniqueId val="{00000008-E1E1-49CB-9E70-12D1880C693A}"/>
            </c:ext>
          </c:extLst>
        </c:ser>
        <c:dLbls>
          <c:showLegendKey val="0"/>
          <c:showVal val="0"/>
          <c:showCatName val="0"/>
          <c:showSerName val="0"/>
          <c:showPercent val="1"/>
          <c:showBubbleSize val="0"/>
          <c:showLeaderLines val="1"/>
        </c:dLbls>
        <c:firstSliceAng val="0"/>
        <c:holeSize val="0"/>
      </c:doughnutChart>
      <c:spPr>
        <a:noFill/>
        <a:ln>
          <a:noFill/>
        </a:ln>
        <a:effectLst/>
      </c:spPr>
    </c:plotArea>
    <c:legend>
      <c:legendPos val="r"/>
      <c:layout>
        <c:manualLayout>
          <c:xMode val="edge"/>
          <c:yMode val="edge"/>
          <c:x val="0.67792085558739434"/>
          <c:y val="0.50956117327439332"/>
          <c:w val="0.3142865431290956"/>
          <c:h val="0.4253216374269006"/>
        </c:manualLayout>
      </c:layout>
      <c:overlay val="0"/>
      <c:txPr>
        <a:bodyPr/>
        <a:lstStyle/>
        <a:p>
          <a:pPr>
            <a:defRPr sz="800"/>
          </a:pPr>
          <a:endParaRPr lang="ja-JP"/>
        </a:p>
      </c:txPr>
    </c:legend>
    <c:plotVisOnly val="0"/>
    <c:dispBlanksAs val="gap"/>
    <c:showDLblsOverMax val="0"/>
  </c:chart>
  <c:spPr>
    <a:noFill/>
    <a:ln>
      <a:noFill/>
    </a:ln>
    <a:effectLst/>
  </c:spPr>
  <c:txPr>
    <a:bodyPr/>
    <a:lstStyle/>
    <a:p>
      <a:pPr>
        <a:defRPr sz="90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530544716981669E-2"/>
          <c:y val="5.6854434358472375E-4"/>
          <c:w val="0.57167822086827136"/>
          <c:h val="0.94935381478989167"/>
        </c:manualLayout>
      </c:layout>
      <c:doughnutChart>
        <c:varyColors val="1"/>
        <c:ser>
          <c:idx val="0"/>
          <c:order val="0"/>
          <c:tx>
            <c:strRef>
              <c:f>'Info(県(都))'!$C$64</c:f>
              <c:strCache>
                <c:ptCount val="1"/>
                <c:pt idx="0">
                  <c:v>2015年</c:v>
                </c:pt>
              </c:strCache>
            </c:strRef>
          </c:tx>
          <c:spPr>
            <a:ln w="12700">
              <a:solidFill>
                <a:schemeClr val="bg1"/>
              </a:solidFill>
            </a:ln>
            <a:effectLst/>
            <a:scene3d>
              <a:camera prst="orthographicFront"/>
              <a:lightRig rig="threePt" dir="t"/>
            </a:scene3d>
          </c:spPr>
          <c:dPt>
            <c:idx val="0"/>
            <c:bubble3D val="0"/>
            <c:spPr>
              <a:solidFill>
                <a:srgbClr val="92D050"/>
              </a:solidFill>
              <a:ln w="12700">
                <a:solidFill>
                  <a:schemeClr val="bg1"/>
                </a:solidFill>
              </a:ln>
              <a:effectLst/>
              <a:scene3d>
                <a:camera prst="orthographicFront"/>
                <a:lightRig rig="threePt" dir="t"/>
              </a:scene3d>
            </c:spPr>
            <c:extLst>
              <c:ext xmlns:c16="http://schemas.microsoft.com/office/drawing/2014/chart" uri="{C3380CC4-5D6E-409C-BE32-E72D297353CC}">
                <c16:uniqueId val="{00000001-EFEC-482F-9A01-0A015D59D614}"/>
              </c:ext>
            </c:extLst>
          </c:dPt>
          <c:dPt>
            <c:idx val="1"/>
            <c:bubble3D val="0"/>
            <c:spPr>
              <a:solidFill>
                <a:srgbClr val="FFD54F"/>
              </a:solidFill>
              <a:ln w="12700">
                <a:solidFill>
                  <a:schemeClr val="bg1"/>
                </a:solidFill>
              </a:ln>
              <a:effectLst/>
              <a:scene3d>
                <a:camera prst="orthographicFront"/>
                <a:lightRig rig="threePt" dir="t"/>
              </a:scene3d>
            </c:spPr>
            <c:extLst>
              <c:ext xmlns:c16="http://schemas.microsoft.com/office/drawing/2014/chart" uri="{C3380CC4-5D6E-409C-BE32-E72D297353CC}">
                <c16:uniqueId val="{00000003-EFEC-482F-9A01-0A015D59D614}"/>
              </c:ext>
            </c:extLst>
          </c:dPt>
          <c:dPt>
            <c:idx val="2"/>
            <c:bubble3D val="0"/>
            <c:spPr>
              <a:solidFill>
                <a:schemeClr val="accent6">
                  <a:lumMod val="60000"/>
                  <a:lumOff val="40000"/>
                </a:schemeClr>
              </a:solidFill>
              <a:ln w="12700">
                <a:solidFill>
                  <a:schemeClr val="bg1"/>
                </a:solidFill>
              </a:ln>
              <a:effectLst/>
              <a:scene3d>
                <a:camera prst="orthographicFront"/>
                <a:lightRig rig="threePt" dir="t"/>
              </a:scene3d>
            </c:spPr>
            <c:extLst>
              <c:ext xmlns:c16="http://schemas.microsoft.com/office/drawing/2014/chart" uri="{C3380CC4-5D6E-409C-BE32-E72D297353CC}">
                <c16:uniqueId val="{00000005-EFEC-482F-9A01-0A015D59D614}"/>
              </c:ext>
            </c:extLst>
          </c:dPt>
          <c:dPt>
            <c:idx val="3"/>
            <c:bubble3D val="0"/>
            <c:spPr>
              <a:solidFill>
                <a:schemeClr val="accent4">
                  <a:lumMod val="40000"/>
                  <a:lumOff val="60000"/>
                </a:schemeClr>
              </a:solidFill>
              <a:ln w="12700">
                <a:solidFill>
                  <a:schemeClr val="bg1"/>
                </a:solidFill>
              </a:ln>
              <a:effectLst/>
              <a:scene3d>
                <a:camera prst="orthographicFront"/>
                <a:lightRig rig="threePt" dir="t"/>
              </a:scene3d>
            </c:spPr>
            <c:extLst>
              <c:ext xmlns:c16="http://schemas.microsoft.com/office/drawing/2014/chart" uri="{C3380CC4-5D6E-409C-BE32-E72D297353CC}">
                <c16:uniqueId val="{00000007-EFEC-482F-9A01-0A015D59D614}"/>
              </c:ext>
            </c:extLst>
          </c:dPt>
          <c:dPt>
            <c:idx val="4"/>
            <c:bubble3D val="0"/>
            <c:spPr>
              <a:solidFill>
                <a:srgbClr val="FF7C80"/>
              </a:solidFill>
              <a:ln w="12700">
                <a:solidFill>
                  <a:schemeClr val="bg1"/>
                </a:solidFill>
              </a:ln>
              <a:effectLst/>
              <a:scene3d>
                <a:camera prst="orthographicFront"/>
                <a:lightRig rig="threePt" dir="t"/>
              </a:scene3d>
            </c:spPr>
            <c:extLst>
              <c:ext xmlns:c16="http://schemas.microsoft.com/office/drawing/2014/chart" uri="{C3380CC4-5D6E-409C-BE32-E72D297353CC}">
                <c16:uniqueId val="{00000009-EFEC-482F-9A01-0A015D59D614}"/>
              </c:ext>
            </c:extLst>
          </c:dPt>
          <c:dPt>
            <c:idx val="5"/>
            <c:bubble3D val="0"/>
            <c:spPr>
              <a:solidFill>
                <a:schemeClr val="bg2">
                  <a:lumMod val="75000"/>
                </a:schemeClr>
              </a:solidFill>
              <a:ln w="12700">
                <a:solidFill>
                  <a:schemeClr val="bg1"/>
                </a:solidFill>
              </a:ln>
              <a:effectLst/>
              <a:scene3d>
                <a:camera prst="orthographicFront"/>
                <a:lightRig rig="threePt" dir="t"/>
              </a:scene3d>
            </c:spPr>
            <c:extLst>
              <c:ext xmlns:c16="http://schemas.microsoft.com/office/drawing/2014/chart" uri="{C3380CC4-5D6E-409C-BE32-E72D297353CC}">
                <c16:uniqueId val="{0000000B-EFEC-482F-9A01-0A015D59D614}"/>
              </c:ext>
            </c:extLst>
          </c:dPt>
          <c:dLbls>
            <c:dLbl>
              <c:idx val="2"/>
              <c:layout>
                <c:manualLayout>
                  <c:x val="-1.5487337424876506E-2"/>
                  <c:y val="1.886792452830188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FEC-482F-9A01-0A015D59D614}"/>
                </c:ext>
              </c:extLst>
            </c:dLbl>
            <c:dLbl>
              <c:idx val="4"/>
              <c:layout>
                <c:manualLayout>
                  <c:x val="-7.7436687124382529E-3"/>
                  <c:y val="-4.4025157232704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FEC-482F-9A01-0A015D59D614}"/>
                </c:ext>
              </c:extLst>
            </c:dLbl>
            <c:dLbl>
              <c:idx val="5"/>
              <c:layout>
                <c:manualLayout>
                  <c:x val="1.1615503068657343E-2"/>
                  <c:y val="-1.886792452830191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EFEC-482F-9A01-0A015D59D61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0"/>
            <c:showCatName val="0"/>
            <c:showSerName val="0"/>
            <c:showPercent val="1"/>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'Info(県(都))'!$Y$63:$AD$63</c:f>
              <c:strCache>
                <c:ptCount val="6"/>
                <c:pt idx="0">
                  <c:v>自営農業</c:v>
                </c:pt>
                <c:pt idx="1">
                  <c:v>勤務</c:v>
                </c:pt>
                <c:pt idx="2">
                  <c:v>農業以外の自営</c:v>
                </c:pt>
                <c:pt idx="3">
                  <c:v>学生</c:v>
                </c:pt>
                <c:pt idx="4">
                  <c:v>家事・育児他</c:v>
                </c:pt>
                <c:pt idx="5">
                  <c:v>その他</c:v>
                </c:pt>
              </c:strCache>
            </c:strRef>
          </c:cat>
          <c:val>
            <c:numRef>
              <c:f>'Info(県(都))'!$V$67:$Z$67</c:f>
              <c:numCache>
                <c:formatCode>0.0</c:formatCode>
                <c:ptCount val="5"/>
                <c:pt idx="0">
                  <c:v>0.37579912041473185</c:v>
                </c:pt>
                <c:pt idx="1">
                  <c:v>0.33714650745681923</c:v>
                </c:pt>
                <c:pt idx="2">
                  <c:v>4.2151298493894498E-2</c:v>
                </c:pt>
                <c:pt idx="3">
                  <c:v>5.8946954620279601E-2</c:v>
                </c:pt>
                <c:pt idx="4">
                  <c:v>0.18595611901427483</c:v>
                </c:pt>
              </c:numCache>
            </c:numRef>
          </c:val>
          <c:extLst>
            <c:ext xmlns:c16="http://schemas.microsoft.com/office/drawing/2014/chart" uri="{C3380CC4-5D6E-409C-BE32-E72D297353CC}">
              <c16:uniqueId val="{0000000C-EFEC-482F-9A01-0A015D59D614}"/>
            </c:ext>
          </c:extLst>
        </c:ser>
        <c:ser>
          <c:idx val="1"/>
          <c:order val="1"/>
          <c:tx>
            <c:strRef>
              <c:f>'Info(県(都))'!$C$65</c:f>
              <c:strCache>
                <c:ptCount val="1"/>
                <c:pt idx="0">
                  <c:v>2020年</c:v>
                </c:pt>
              </c:strCache>
            </c:strRef>
          </c:tx>
          <c:spPr>
            <a:ln>
              <a:solidFill>
                <a:schemeClr val="bg1"/>
              </a:solidFill>
            </a:ln>
            <a:effectLst/>
            <a:scene3d>
              <a:camera prst="orthographicFront"/>
              <a:lightRig rig="threePt" dir="t"/>
            </a:scene3d>
          </c:spPr>
          <c:dPt>
            <c:idx val="0"/>
            <c:bubble3D val="0"/>
            <c:spPr>
              <a:solidFill>
                <a:srgbClr val="92D050"/>
              </a:solidFill>
              <a:ln>
                <a:solidFill>
                  <a:schemeClr val="bg1"/>
                </a:solidFill>
              </a:ln>
              <a:effectLst/>
              <a:scene3d>
                <a:camera prst="orthographicFront"/>
                <a:lightRig rig="threePt" dir="t"/>
              </a:scene3d>
            </c:spPr>
            <c:extLst>
              <c:ext xmlns:c16="http://schemas.microsoft.com/office/drawing/2014/chart" uri="{C3380CC4-5D6E-409C-BE32-E72D297353CC}">
                <c16:uniqueId val="{0000000E-EFEC-482F-9A01-0A015D59D614}"/>
              </c:ext>
            </c:extLst>
          </c:dPt>
          <c:dPt>
            <c:idx val="1"/>
            <c:bubble3D val="0"/>
            <c:spPr>
              <a:solidFill>
                <a:srgbClr val="FFD54F"/>
              </a:solidFill>
              <a:ln>
                <a:solidFill>
                  <a:schemeClr val="bg1"/>
                </a:solidFill>
              </a:ln>
              <a:effectLst/>
              <a:scene3d>
                <a:camera prst="orthographicFront"/>
                <a:lightRig rig="threePt" dir="t"/>
              </a:scene3d>
            </c:spPr>
            <c:extLst>
              <c:ext xmlns:c16="http://schemas.microsoft.com/office/drawing/2014/chart" uri="{C3380CC4-5D6E-409C-BE32-E72D297353CC}">
                <c16:uniqueId val="{00000010-EFEC-482F-9A01-0A015D59D614}"/>
              </c:ext>
            </c:extLst>
          </c:dPt>
          <c:dPt>
            <c:idx val="2"/>
            <c:bubble3D val="0"/>
            <c:spPr>
              <a:solidFill>
                <a:schemeClr val="accent6">
                  <a:lumMod val="60000"/>
                  <a:lumOff val="40000"/>
                </a:schemeClr>
              </a:solidFill>
              <a:ln>
                <a:solidFill>
                  <a:schemeClr val="bg1"/>
                </a:solidFill>
              </a:ln>
              <a:effectLst/>
              <a:scene3d>
                <a:camera prst="orthographicFront"/>
                <a:lightRig rig="threePt" dir="t"/>
              </a:scene3d>
            </c:spPr>
            <c:extLst>
              <c:ext xmlns:c16="http://schemas.microsoft.com/office/drawing/2014/chart" uri="{C3380CC4-5D6E-409C-BE32-E72D297353CC}">
                <c16:uniqueId val="{00000012-EFEC-482F-9A01-0A015D59D614}"/>
              </c:ext>
            </c:extLst>
          </c:dPt>
          <c:dPt>
            <c:idx val="3"/>
            <c:bubble3D val="0"/>
            <c:spPr>
              <a:solidFill>
                <a:schemeClr val="accent4">
                  <a:lumMod val="40000"/>
                  <a:lumOff val="60000"/>
                </a:schemeClr>
              </a:solidFill>
              <a:ln>
                <a:solidFill>
                  <a:schemeClr val="bg1"/>
                </a:solidFill>
              </a:ln>
              <a:effectLst/>
              <a:scene3d>
                <a:camera prst="orthographicFront"/>
                <a:lightRig rig="threePt" dir="t"/>
              </a:scene3d>
            </c:spPr>
            <c:extLst>
              <c:ext xmlns:c16="http://schemas.microsoft.com/office/drawing/2014/chart" uri="{C3380CC4-5D6E-409C-BE32-E72D297353CC}">
                <c16:uniqueId val="{00000014-EFEC-482F-9A01-0A015D59D614}"/>
              </c:ext>
            </c:extLst>
          </c:dPt>
          <c:dPt>
            <c:idx val="4"/>
            <c:bubble3D val="0"/>
            <c:spPr>
              <a:solidFill>
                <a:srgbClr val="FF7C80"/>
              </a:solidFill>
              <a:ln>
                <a:solidFill>
                  <a:schemeClr val="bg1"/>
                </a:solidFill>
              </a:ln>
              <a:effectLst/>
              <a:scene3d>
                <a:camera prst="orthographicFront"/>
                <a:lightRig rig="threePt" dir="t"/>
              </a:scene3d>
            </c:spPr>
            <c:extLst>
              <c:ext xmlns:c16="http://schemas.microsoft.com/office/drawing/2014/chart" uri="{C3380CC4-5D6E-409C-BE32-E72D297353CC}">
                <c16:uniqueId val="{00000016-EFEC-482F-9A01-0A015D59D614}"/>
              </c:ext>
            </c:extLst>
          </c:dPt>
          <c:dPt>
            <c:idx val="5"/>
            <c:bubble3D val="0"/>
            <c:spPr>
              <a:solidFill>
                <a:schemeClr val="bg2">
                  <a:lumMod val="75000"/>
                </a:schemeClr>
              </a:solidFill>
              <a:ln>
                <a:solidFill>
                  <a:schemeClr val="bg1"/>
                </a:solidFill>
              </a:ln>
              <a:effectLst/>
              <a:scene3d>
                <a:camera prst="orthographicFront"/>
                <a:lightRig rig="threePt" dir="t"/>
              </a:scene3d>
            </c:spPr>
            <c:extLst>
              <c:ext xmlns:c16="http://schemas.microsoft.com/office/drawing/2014/chart" uri="{C3380CC4-5D6E-409C-BE32-E72D297353CC}">
                <c16:uniqueId val="{00000018-EFEC-482F-9A01-0A015D59D614}"/>
              </c:ext>
            </c:extLst>
          </c:dPt>
          <c:dLbls>
            <c:dLbl>
              <c:idx val="4"/>
              <c:layout>
                <c:manualLayout>
                  <c:x val="-3.8718343562191265E-3"/>
                  <c:y val="-2.515723270440252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6-EFEC-482F-9A01-0A015D59D614}"/>
                </c:ext>
              </c:extLst>
            </c:dLbl>
            <c:dLbl>
              <c:idx val="5"/>
              <c:layout>
                <c:manualLayout>
                  <c:x val="3.8718343562191265E-3"/>
                  <c:y val="1.886792452830188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8-EFEC-482F-9A01-0A015D59D614}"/>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0"/>
            <c:showCatName val="0"/>
            <c:showSerName val="0"/>
            <c:showPercent val="1"/>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'Info(県(都))'!$Y$63:$AD$63</c:f>
              <c:strCache>
                <c:ptCount val="6"/>
                <c:pt idx="0">
                  <c:v>自営農業</c:v>
                </c:pt>
                <c:pt idx="1">
                  <c:v>勤務</c:v>
                </c:pt>
                <c:pt idx="2">
                  <c:v>農業以外の自営</c:v>
                </c:pt>
                <c:pt idx="3">
                  <c:v>学生</c:v>
                </c:pt>
                <c:pt idx="4">
                  <c:v>家事・育児他</c:v>
                </c:pt>
                <c:pt idx="5">
                  <c:v>その他</c:v>
                </c:pt>
              </c:strCache>
            </c:strRef>
          </c:cat>
          <c:val>
            <c:numRef>
              <c:f>'Info(県(都))'!$H$65:$L$65</c:f>
              <c:numCache>
                <c:formatCode>#,##0;;"- "</c:formatCode>
                <c:ptCount val="5"/>
                <c:pt idx="0">
                  <c:v>57496</c:v>
                </c:pt>
                <c:pt idx="1">
                  <c:v>45811</c:v>
                </c:pt>
                <c:pt idx="2">
                  <c:v>5773</c:v>
                </c:pt>
                <c:pt idx="3">
                  <c:v>7027</c:v>
                </c:pt>
                <c:pt idx="4">
                  <c:v>27382</c:v>
                </c:pt>
              </c:numCache>
            </c:numRef>
          </c:val>
          <c:extLst>
            <c:ext xmlns:c16="http://schemas.microsoft.com/office/drawing/2014/chart" uri="{C3380CC4-5D6E-409C-BE32-E72D297353CC}">
              <c16:uniqueId val="{00000019-EFEC-482F-9A01-0A015D59D614}"/>
            </c:ext>
          </c:extLst>
        </c:ser>
        <c:dLbls>
          <c:showLegendKey val="0"/>
          <c:showVal val="0"/>
          <c:showCatName val="0"/>
          <c:showSerName val="0"/>
          <c:showPercent val="1"/>
          <c:showBubbleSize val="0"/>
          <c:showLeaderLines val="1"/>
        </c:dLbls>
        <c:firstSliceAng val="1"/>
        <c:holeSize val="25"/>
      </c:doughnutChart>
      <c:spPr>
        <a:noFill/>
        <a:ln>
          <a:noFill/>
        </a:ln>
        <a:effectLst/>
      </c:spPr>
    </c:plotArea>
    <c:legend>
      <c:legendPos val="r"/>
      <c:layout>
        <c:manualLayout>
          <c:xMode val="edge"/>
          <c:yMode val="edge"/>
          <c:x val="0.59942248423159483"/>
          <c:y val="0.2522881268572798"/>
          <c:w val="0.39257396899980551"/>
          <c:h val="0.60839763879855224"/>
        </c:manualLayout>
      </c:layout>
      <c:overlay val="0"/>
      <c:txPr>
        <a:bodyPr/>
        <a:lstStyle/>
        <a:p>
          <a:pPr>
            <a:defRPr sz="1000"/>
          </a:pPr>
          <a:endParaRPr lang="ja-JP"/>
        </a:p>
      </c:txPr>
    </c:legend>
    <c:plotVisOnly val="0"/>
    <c:dispBlanksAs val="gap"/>
    <c:showDLblsOverMax val="0"/>
  </c:chart>
  <c:spPr>
    <a:noFill/>
    <a:ln>
      <a:noFill/>
    </a:ln>
    <a:effectLst/>
  </c:spPr>
  <c:txPr>
    <a:bodyPr/>
    <a:lstStyle/>
    <a:p>
      <a:pPr>
        <a:defRPr sz="90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5886455537869"/>
          <c:y val="0.10187284678699866"/>
          <c:w val="0.58500368633696065"/>
          <c:h val="0.77672027728417015"/>
        </c:manualLayout>
      </c:layout>
      <c:barChart>
        <c:barDir val="col"/>
        <c:grouping val="stacked"/>
        <c:varyColors val="0"/>
        <c:ser>
          <c:idx val="1"/>
          <c:order val="1"/>
          <c:tx>
            <c:strRef>
              <c:f>Info!$W$101</c:f>
              <c:strCache>
                <c:ptCount val="1"/>
                <c:pt idx="0">
                  <c:v>田</c:v>
                </c:pt>
              </c:strCache>
            </c:strRef>
          </c:tx>
          <c:spPr>
            <a:solidFill>
              <a:schemeClr val="accent5">
                <a:lumMod val="60000"/>
                <a:lumOff val="40000"/>
              </a:schemeClr>
            </a:solidFill>
            <a:ln>
              <a:solidFill>
                <a:schemeClr val="bg1"/>
              </a:solidFill>
            </a:ln>
            <a:effectLst/>
            <a:scene3d>
              <a:camera prst="orthographicFront"/>
              <a:lightRig rig="threePt" dir="t"/>
            </a:scene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solidFill>
                    </a:ln>
                    <a:effectLst/>
                  </c:spPr>
                </c15:leaderLines>
              </c:ext>
            </c:extLst>
          </c:dLbls>
          <c:cat>
            <c:numRef>
              <c:f>Info!$E$101:$E$102</c:f>
              <c:numCache>
                <c:formatCode>#,##0_);[Red]\(#,##0\)</c:formatCode>
                <c:ptCount val="2"/>
              </c:numCache>
            </c:numRef>
          </c:cat>
          <c:val>
            <c:numRef>
              <c:f>Info!$H$101:$H$102</c:f>
              <c:numCache>
                <c:formatCode>#,##0_);[Red]\(#,##0\)</c:formatCode>
                <c:ptCount val="2"/>
                <c:pt idx="0">
                  <c:v>2913</c:v>
                </c:pt>
                <c:pt idx="1">
                  <c:v>2760</c:v>
                </c:pt>
              </c:numCache>
            </c:numRef>
          </c:val>
          <c:extLst>
            <c:ext xmlns:c16="http://schemas.microsoft.com/office/drawing/2014/chart" uri="{C3380CC4-5D6E-409C-BE32-E72D297353CC}">
              <c16:uniqueId val="{00000000-35B0-4DED-B30D-343698E0F6B9}"/>
            </c:ext>
          </c:extLst>
        </c:ser>
        <c:ser>
          <c:idx val="2"/>
          <c:order val="2"/>
          <c:tx>
            <c:strRef>
              <c:f>Info!$W$102</c:f>
              <c:strCache>
                <c:ptCount val="1"/>
                <c:pt idx="0">
                  <c:v>畑</c:v>
                </c:pt>
              </c:strCache>
            </c:strRef>
          </c:tx>
          <c:spPr>
            <a:solidFill>
              <a:schemeClr val="accent3">
                <a:lumMod val="60000"/>
                <a:lumOff val="40000"/>
              </a:schemeClr>
            </a:solidFill>
            <a:ln>
              <a:solidFill>
                <a:schemeClr val="bg1"/>
              </a:solidFill>
            </a:ln>
            <a:effectLst/>
            <a:scene3d>
              <a:camera prst="orthographicFront"/>
              <a:lightRig rig="threePt" dir="t"/>
            </a:scene3d>
          </c:spPr>
          <c:invertIfNegative val="0"/>
          <c:dLbls>
            <c:dLbl>
              <c:idx val="0"/>
              <c:layout>
                <c:manualLayout>
                  <c:x val="0.13340682993249392"/>
                  <c:y val="6.39970372736566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B0-4DED-B30D-343698E0F6B9}"/>
                </c:ext>
              </c:extLst>
            </c:dLbl>
            <c:dLbl>
              <c:idx val="1"/>
              <c:layout>
                <c:manualLayout>
                  <c:x val="0.14555729758377764"/>
                  <c:y val="8.4500763500992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B0-4DED-B30D-343698E0F6B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solidFill>
                    </a:ln>
                    <a:effectLst/>
                  </c:spPr>
                </c15:leaderLines>
              </c:ext>
            </c:extLst>
          </c:dLbls>
          <c:cat>
            <c:numRef>
              <c:f>Info!$E$101:$E$102</c:f>
              <c:numCache>
                <c:formatCode>#,##0_);[Red]\(#,##0\)</c:formatCode>
                <c:ptCount val="2"/>
              </c:numCache>
            </c:numRef>
          </c:cat>
          <c:val>
            <c:numRef>
              <c:f>Info!$I$101:$I$102</c:f>
              <c:numCache>
                <c:formatCode>#,##0_);[Red]\(#,##0\)</c:formatCode>
                <c:ptCount val="2"/>
                <c:pt idx="0">
                  <c:v>739</c:v>
                </c:pt>
                <c:pt idx="1">
                  <c:v>565</c:v>
                </c:pt>
              </c:numCache>
            </c:numRef>
          </c:val>
          <c:extLst>
            <c:ext xmlns:c16="http://schemas.microsoft.com/office/drawing/2014/chart" uri="{C3380CC4-5D6E-409C-BE32-E72D297353CC}">
              <c16:uniqueId val="{00000003-35B0-4DED-B30D-343698E0F6B9}"/>
            </c:ext>
          </c:extLst>
        </c:ser>
        <c:ser>
          <c:idx val="3"/>
          <c:order val="3"/>
          <c:tx>
            <c:strRef>
              <c:f>Info!$W$103</c:f>
              <c:strCache>
                <c:ptCount val="1"/>
                <c:pt idx="0">
                  <c:v>樹園地</c:v>
                </c:pt>
              </c:strCache>
            </c:strRef>
          </c:tx>
          <c:spPr>
            <a:solidFill>
              <a:schemeClr val="accent2">
                <a:lumMod val="60000"/>
                <a:lumOff val="40000"/>
              </a:schemeClr>
            </a:solidFill>
            <a:ln>
              <a:solidFill>
                <a:schemeClr val="bg1"/>
              </a:solidFill>
            </a:ln>
            <a:effectLst/>
            <a:scene3d>
              <a:camera prst="orthographicFront"/>
              <a:lightRig rig="threePt" dir="t"/>
            </a:scene3d>
          </c:spPr>
          <c:invertIfNegative val="0"/>
          <c:dLbls>
            <c:dLbl>
              <c:idx val="0"/>
              <c:layout>
                <c:manualLayout>
                  <c:x val="0.12801308642215298"/>
                  <c:y val="-6.64236363541271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B0-4DED-B30D-343698E0F6B9}"/>
                </c:ext>
              </c:extLst>
            </c:dLbl>
            <c:dLbl>
              <c:idx val="1"/>
              <c:layout>
                <c:manualLayout>
                  <c:x val="0.14226389559638927"/>
                  <c:y val="-2.456605436089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B0-4DED-B30D-343698E0F6B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solidFill>
                    </a:ln>
                    <a:effectLst/>
                  </c:spPr>
                </c15:leaderLines>
              </c:ext>
            </c:extLst>
          </c:dLbls>
          <c:cat>
            <c:numRef>
              <c:f>Info!$E$101:$E$102</c:f>
              <c:numCache>
                <c:formatCode>#,##0_);[Red]\(#,##0\)</c:formatCode>
                <c:ptCount val="2"/>
              </c:numCache>
            </c:numRef>
          </c:cat>
          <c:val>
            <c:numRef>
              <c:f>Info!$J$101:$J$102</c:f>
              <c:numCache>
                <c:formatCode>#,##0_);[Red]\(#,##0\)</c:formatCode>
                <c:ptCount val="2"/>
                <c:pt idx="0">
                  <c:v>118</c:v>
                </c:pt>
                <c:pt idx="1">
                  <c:v>81</c:v>
                </c:pt>
              </c:numCache>
            </c:numRef>
          </c:val>
          <c:extLst>
            <c:ext xmlns:c16="http://schemas.microsoft.com/office/drawing/2014/chart" uri="{C3380CC4-5D6E-409C-BE32-E72D297353CC}">
              <c16:uniqueId val="{00000006-35B0-4DED-B30D-343698E0F6B9}"/>
            </c:ext>
          </c:extLst>
        </c:ser>
        <c:dLbls>
          <c:showLegendKey val="0"/>
          <c:showVal val="0"/>
          <c:showCatName val="0"/>
          <c:showSerName val="0"/>
          <c:showPercent val="0"/>
          <c:showBubbleSize val="0"/>
        </c:dLbls>
        <c:gapWidth val="150"/>
        <c:overlap val="100"/>
        <c:axId val="178462944"/>
        <c:axId val="128656400"/>
      </c:barChart>
      <c:lineChart>
        <c:grouping val="standard"/>
        <c:varyColors val="0"/>
        <c:ser>
          <c:idx val="0"/>
          <c:order val="0"/>
          <c:tx>
            <c:strRef>
              <c:f>Info!$G$100</c:f>
              <c:strCache>
                <c:ptCount val="1"/>
              </c:strCache>
            </c:strRef>
          </c:tx>
          <c:spPr>
            <a:ln w="34925" cap="rnd">
              <a:noFill/>
              <a:round/>
            </a:ln>
            <a:effectLst>
              <a:outerShdw blurRad="40000" dist="23000" dir="5400000" rotWithShape="0">
                <a:srgbClr val="000000">
                  <a:alpha val="35000"/>
                </a:srgbClr>
              </a:outerShdw>
            </a:effectLst>
          </c:spPr>
          <c:marker>
            <c:symbol val="none"/>
          </c:marker>
          <c:dLbls>
            <c:numFmt formatCode="#,##0;;" sourceLinked="0"/>
            <c:spPr>
              <a:noFill/>
              <a:ln>
                <a:noFill/>
              </a:ln>
              <a:effectLst/>
            </c:spPr>
            <c:txPr>
              <a:bodyPr rot="0" spcFirstLastPara="1" vertOverflow="overflow" horzOverflow="overflow" vert="horz" wrap="none" lIns="38100" tIns="0" rIns="38100" bIns="0" anchor="t" anchorCtr="0">
                <a:noAutofit/>
              </a:bodyPr>
              <a:lstStyle/>
              <a:p>
                <a:pPr>
                  <a:defRPr sz="9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pPr xmlns:c15="http://schemas.microsoft.com/office/drawing/2012/chart">
                  <a:prstGeom prst="rect">
                    <a:avLst/>
                  </a:prstGeom>
                </c15:spPr>
                <c15:showLeaderLines val="1"/>
                <c15:leaderLines>
                  <c:spPr>
                    <a:ln w="9525">
                      <a:solidFill>
                        <a:schemeClr val="lt1">
                          <a:lumMod val="95000"/>
                          <a:alpha val="54000"/>
                        </a:schemeClr>
                      </a:solidFill>
                    </a:ln>
                    <a:effectLst/>
                  </c:spPr>
                </c15:leaderLines>
              </c:ext>
            </c:extLst>
          </c:dLbls>
          <c:cat>
            <c:strRef>
              <c:f>Info!$Y$101:$Y$102</c:f>
              <c:strCache>
                <c:ptCount val="2"/>
                <c:pt idx="0">
                  <c:v>2015年</c:v>
                </c:pt>
                <c:pt idx="1">
                  <c:v>2020年</c:v>
                </c:pt>
              </c:strCache>
            </c:strRef>
          </c:cat>
          <c:val>
            <c:numRef>
              <c:f>Info!$G$101:$G$102</c:f>
              <c:numCache>
                <c:formatCode>#,##0_);[Red]\(#,##0\)</c:formatCode>
                <c:ptCount val="2"/>
                <c:pt idx="0">
                  <c:v>3770</c:v>
                </c:pt>
                <c:pt idx="1">
                  <c:v>3405</c:v>
                </c:pt>
              </c:numCache>
            </c:numRef>
          </c:val>
          <c:smooth val="0"/>
          <c:extLst>
            <c:ext xmlns:c16="http://schemas.microsoft.com/office/drawing/2014/chart" uri="{C3380CC4-5D6E-409C-BE32-E72D297353CC}">
              <c16:uniqueId val="{00000007-35B0-4DED-B30D-343698E0F6B9}"/>
            </c:ext>
          </c:extLst>
        </c:ser>
        <c:dLbls>
          <c:showLegendKey val="0"/>
          <c:showVal val="0"/>
          <c:showCatName val="0"/>
          <c:showSerName val="0"/>
          <c:showPercent val="0"/>
          <c:showBubbleSize val="0"/>
        </c:dLbls>
        <c:marker val="1"/>
        <c:smooth val="0"/>
        <c:axId val="178462944"/>
        <c:axId val="128656400"/>
      </c:lineChart>
      <c:catAx>
        <c:axId val="178462944"/>
        <c:scaling>
          <c:orientation val="minMax"/>
        </c:scaling>
        <c:delete val="0"/>
        <c:axPos val="b"/>
        <c:numFmt formatCode="#,##0_);[Red]\(#,##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128656400"/>
        <c:crosses val="autoZero"/>
        <c:auto val="1"/>
        <c:lblAlgn val="ctr"/>
        <c:lblOffset val="100"/>
        <c:noMultiLvlLbl val="0"/>
      </c:catAx>
      <c:valAx>
        <c:axId val="128656400"/>
        <c:scaling>
          <c:orientation val="minMax"/>
          <c:min val="0"/>
        </c:scaling>
        <c:delete val="0"/>
        <c:axPos val="l"/>
        <c:majorGridlines>
          <c:spPr>
            <a:ln w="9525" cap="flat" cmpd="sng" algn="ctr">
              <a:solidFill>
                <a:schemeClr val="bg1">
                  <a:lumMod val="75000"/>
                </a:schemeClr>
              </a:solidFill>
              <a:round/>
            </a:ln>
            <a:effectLst/>
          </c:spPr>
        </c:majorGridlines>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178462944"/>
        <c:crosses val="autoZero"/>
        <c:crossBetween val="between"/>
      </c:valAx>
      <c:spPr>
        <a:noFill/>
        <a:ln>
          <a:noFill/>
        </a:ln>
        <a:effectLst/>
      </c:spPr>
    </c:plotArea>
    <c:legend>
      <c:legendPos val="r"/>
      <c:layout>
        <c:manualLayout>
          <c:xMode val="edge"/>
          <c:yMode val="edge"/>
          <c:x val="0.73788581202630565"/>
          <c:y val="0.56418912137393729"/>
          <c:w val="0.23964227786133474"/>
          <c:h val="0.39233165215764643"/>
        </c:manualLayout>
      </c:layout>
      <c:overlay val="0"/>
      <c:txPr>
        <a:bodyPr/>
        <a:lstStyle/>
        <a:p>
          <a:pPr>
            <a:defRPr>
              <a:latin typeface="+mj-ea"/>
              <a:ea typeface="+mj-ea"/>
            </a:defRPr>
          </a:pPr>
          <a:endParaRPr lang="ja-JP"/>
        </a:p>
      </c:txPr>
    </c:legend>
    <c:plotVisOnly val="0"/>
    <c:dispBlanksAs val="gap"/>
    <c:showDLblsOverMax val="0"/>
  </c:chart>
  <c:spPr>
    <a:noFill/>
    <a:ln>
      <a:noFill/>
    </a:ln>
    <a:effectLst/>
  </c:spPr>
  <c:txPr>
    <a:bodyPr/>
    <a:lstStyle/>
    <a:p>
      <a:pPr>
        <a:defRPr/>
      </a:pPr>
      <a:endParaRPr lang="ja-JP"/>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490588328431104E-2"/>
          <c:y val="0.13355453711686011"/>
          <c:w val="0.92888996474048635"/>
          <c:h val="0.74948258593707351"/>
        </c:manualLayout>
      </c:layout>
      <c:barChart>
        <c:barDir val="col"/>
        <c:grouping val="clustered"/>
        <c:varyColors val="0"/>
        <c:ser>
          <c:idx val="0"/>
          <c:order val="0"/>
          <c:tx>
            <c:strRef>
              <c:f>Info!$AA$24</c:f>
              <c:strCache>
                <c:ptCount val="1"/>
                <c:pt idx="0">
                  <c:v>2015年</c:v>
                </c:pt>
              </c:strCache>
            </c:strRef>
          </c:tx>
          <c:spPr>
            <a:solidFill>
              <a:schemeClr val="accent1">
                <a:lumMod val="60000"/>
                <a:lumOff val="40000"/>
              </a:schemeClr>
            </a:solidFill>
            <a:ln>
              <a:solidFill>
                <a:schemeClr val="bg1"/>
              </a:solidFill>
            </a:ln>
            <a:effectLst/>
            <a:scene3d>
              <a:camera prst="orthographicFront"/>
              <a:lightRig rig="threePt" dir="t"/>
            </a:scene3d>
          </c:spPr>
          <c:invertIfNegative val="0"/>
          <c:dLbls>
            <c:spPr>
              <a:noFill/>
              <a:ln>
                <a:noFill/>
              </a:ln>
              <a:effectLst/>
            </c:spPr>
            <c:txPr>
              <a:bodyPr rot="0" spcFirstLastPara="1" vertOverflow="overflow" horzOverflow="overflow" vert="horz" wrap="none" lIns="38100" tIns="19050" rIns="38100" bIns="19050" anchor="ctr" anchorCtr="1">
                <a:noAutofit/>
              </a:bodyPr>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pPr xmlns:c15="http://schemas.microsoft.com/office/drawing/2012/chart">
                  <a:prstGeom prst="rect">
                    <a:avLst/>
                  </a:prstGeom>
                </c15:spPr>
                <c15:showLeaderLines val="1"/>
                <c15:leaderLines>
                  <c:spPr>
                    <a:ln w="9525">
                      <a:solidFill>
                        <a:schemeClr val="lt1">
                          <a:lumMod val="95000"/>
                          <a:alpha val="54000"/>
                        </a:schemeClr>
                      </a:solidFill>
                    </a:ln>
                    <a:effectLst/>
                  </c:spPr>
                </c15:leaderLines>
              </c:ext>
            </c:extLst>
          </c:dLbls>
          <c:cat>
            <c:strRef>
              <c:f>Info!$G$23:$Q$23</c:f>
              <c:strCache>
                <c:ptCount val="11"/>
                <c:pt idx="0">
                  <c:v>15～39歳</c:v>
                </c:pt>
                <c:pt idx="1">
                  <c:v>40～44</c:v>
                </c:pt>
                <c:pt idx="2">
                  <c:v>45～49</c:v>
                </c:pt>
                <c:pt idx="3">
                  <c:v>50～54</c:v>
                </c:pt>
                <c:pt idx="4">
                  <c:v>55～59</c:v>
                </c:pt>
                <c:pt idx="5">
                  <c:v>60～64</c:v>
                </c:pt>
                <c:pt idx="6">
                  <c:v>65～69</c:v>
                </c:pt>
                <c:pt idx="7">
                  <c:v>70～74</c:v>
                </c:pt>
                <c:pt idx="8">
                  <c:v>75～79</c:v>
                </c:pt>
                <c:pt idx="9">
                  <c:v>80～84</c:v>
                </c:pt>
                <c:pt idx="10">
                  <c:v>85歳以上</c:v>
                </c:pt>
              </c:strCache>
            </c:strRef>
          </c:cat>
          <c:val>
            <c:numRef>
              <c:f>Info!G21労働力L</c:f>
              <c:numCache>
                <c:formatCode>#,##0;;"-"</c:formatCode>
                <c:ptCount val="11"/>
                <c:pt idx="0">
                  <c:v>903</c:v>
                </c:pt>
                <c:pt idx="1">
                  <c:v>292</c:v>
                </c:pt>
                <c:pt idx="2">
                  <c:v>335</c:v>
                </c:pt>
                <c:pt idx="3">
                  <c:v>562</c:v>
                </c:pt>
                <c:pt idx="4">
                  <c:v>715</c:v>
                </c:pt>
                <c:pt idx="5">
                  <c:v>928</c:v>
                </c:pt>
                <c:pt idx="6">
                  <c:v>800</c:v>
                </c:pt>
                <c:pt idx="7">
                  <c:v>711</c:v>
                </c:pt>
                <c:pt idx="8">
                  <c:v>698</c:v>
                </c:pt>
                <c:pt idx="9">
                  <c:v>500</c:v>
                </c:pt>
                <c:pt idx="10">
                  <c:v>290</c:v>
                </c:pt>
              </c:numCache>
            </c:numRef>
          </c:val>
          <c:extLst>
            <c:ext xmlns:c16="http://schemas.microsoft.com/office/drawing/2014/chart" uri="{C3380CC4-5D6E-409C-BE32-E72D297353CC}">
              <c16:uniqueId val="{00000000-212B-4CF0-A2D3-665B5B84A36E}"/>
            </c:ext>
          </c:extLst>
        </c:ser>
        <c:ser>
          <c:idx val="1"/>
          <c:order val="1"/>
          <c:tx>
            <c:strRef>
              <c:f>Info!$AA$25</c:f>
              <c:strCache>
                <c:ptCount val="1"/>
                <c:pt idx="0">
                  <c:v>2020年</c:v>
                </c:pt>
              </c:strCache>
            </c:strRef>
          </c:tx>
          <c:spPr>
            <a:solidFill>
              <a:srgbClr val="D99694"/>
            </a:solidFill>
            <a:ln>
              <a:solidFill>
                <a:schemeClr val="bg1"/>
              </a:solidFill>
            </a:ln>
            <a:effectLst/>
            <a:scene3d>
              <a:camera prst="orthographicFront"/>
              <a:lightRig rig="threePt" dir="t"/>
            </a:scene3d>
          </c:spPr>
          <c:invertIfNegative val="0"/>
          <c:dLbls>
            <c:spPr>
              <a:noFill/>
              <a:ln>
                <a:noFill/>
              </a:ln>
              <a:effectLst/>
            </c:spPr>
            <c:txPr>
              <a:bodyPr rot="0" spcFirstLastPara="1" vertOverflow="overflow" horzOverflow="overflow" vert="horz" wrap="none" lIns="38100" tIns="0" rIns="38100" bIns="0" anchor="t" anchorCtr="0">
                <a:noAutofit/>
              </a:bodyPr>
              <a:lstStyle/>
              <a:p>
                <a:pPr>
                  <a:defRPr sz="900" b="0" i="0" u="none" strike="noStrike" kern="1200" baseline="0">
                    <a:solidFill>
                      <a:srgbClr val="FF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Info!$G$23:$Q$23</c:f>
              <c:strCache>
                <c:ptCount val="11"/>
                <c:pt idx="0">
                  <c:v>15～39歳</c:v>
                </c:pt>
                <c:pt idx="1">
                  <c:v>40～44</c:v>
                </c:pt>
                <c:pt idx="2">
                  <c:v>45～49</c:v>
                </c:pt>
                <c:pt idx="3">
                  <c:v>50～54</c:v>
                </c:pt>
                <c:pt idx="4">
                  <c:v>55～59</c:v>
                </c:pt>
                <c:pt idx="5">
                  <c:v>60～64</c:v>
                </c:pt>
                <c:pt idx="6">
                  <c:v>65～69</c:v>
                </c:pt>
                <c:pt idx="7">
                  <c:v>70～74</c:v>
                </c:pt>
                <c:pt idx="8">
                  <c:v>75～79</c:v>
                </c:pt>
                <c:pt idx="9">
                  <c:v>80～84</c:v>
                </c:pt>
                <c:pt idx="10">
                  <c:v>85歳以上</c:v>
                </c:pt>
              </c:strCache>
            </c:strRef>
          </c:cat>
          <c:val>
            <c:numRef>
              <c:f>Info!G22労働力R</c:f>
              <c:numCache>
                <c:formatCode>#,##0;;"-"</c:formatCode>
                <c:ptCount val="11"/>
                <c:pt idx="0">
                  <c:v>531</c:v>
                </c:pt>
                <c:pt idx="1">
                  <c:v>180</c:v>
                </c:pt>
                <c:pt idx="2">
                  <c:v>236</c:v>
                </c:pt>
                <c:pt idx="3">
                  <c:v>267</c:v>
                </c:pt>
                <c:pt idx="4">
                  <c:v>457</c:v>
                </c:pt>
                <c:pt idx="5">
                  <c:v>610</c:v>
                </c:pt>
                <c:pt idx="6">
                  <c:v>790</c:v>
                </c:pt>
                <c:pt idx="7">
                  <c:v>677</c:v>
                </c:pt>
                <c:pt idx="8">
                  <c:v>519</c:v>
                </c:pt>
                <c:pt idx="9">
                  <c:v>400</c:v>
                </c:pt>
                <c:pt idx="10">
                  <c:v>310</c:v>
                </c:pt>
              </c:numCache>
            </c:numRef>
          </c:val>
          <c:extLst>
            <c:ext xmlns:c16="http://schemas.microsoft.com/office/drawing/2014/chart" uri="{C3380CC4-5D6E-409C-BE32-E72D297353CC}">
              <c16:uniqueId val="{00000001-212B-4CF0-A2D3-665B5B84A36E}"/>
            </c:ext>
          </c:extLst>
        </c:ser>
        <c:dLbls>
          <c:showLegendKey val="0"/>
          <c:showVal val="0"/>
          <c:showCatName val="0"/>
          <c:showSerName val="0"/>
          <c:showPercent val="0"/>
          <c:showBubbleSize val="0"/>
        </c:dLbls>
        <c:gapWidth val="110"/>
        <c:axId val="176459936"/>
        <c:axId val="177805680"/>
        <c:extLst/>
      </c:barChart>
      <c:catAx>
        <c:axId val="17645993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177805680"/>
        <c:crosses val="autoZero"/>
        <c:auto val="1"/>
        <c:lblAlgn val="ctr"/>
        <c:lblOffset val="100"/>
        <c:noMultiLvlLbl val="0"/>
      </c:catAx>
      <c:valAx>
        <c:axId val="177805680"/>
        <c:scaling>
          <c:orientation val="minMax"/>
        </c:scaling>
        <c:delete val="0"/>
        <c:axPos val="l"/>
        <c:majorGridlines>
          <c:spPr>
            <a:ln w="9525" cap="flat" cmpd="sng" algn="ctr">
              <a:solidFill>
                <a:schemeClr val="bg1">
                  <a:lumMod val="75000"/>
                </a:schemeClr>
              </a:solidFill>
              <a:round/>
            </a:ln>
            <a:effectLst/>
          </c:spPr>
        </c:majorGridlines>
        <c:numFmt formatCode="#,##0_);[Red]\(#,##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176459936"/>
        <c:crosses val="autoZero"/>
        <c:crossBetween val="between"/>
      </c:valAx>
      <c:spPr>
        <a:noFill/>
        <a:ln>
          <a:noFill/>
        </a:ln>
        <a:effectLst/>
      </c:spPr>
    </c:plotArea>
    <c:legend>
      <c:legendPos val="r"/>
      <c:layout>
        <c:manualLayout>
          <c:xMode val="edge"/>
          <c:yMode val="edge"/>
          <c:x val="0.68660600506065039"/>
          <c:y val="1.8552069752753E-2"/>
          <c:w val="0.22966022433433034"/>
          <c:h val="0.12133104105847139"/>
        </c:manualLayout>
      </c:layout>
      <c:overlay val="0"/>
      <c:txPr>
        <a:bodyPr/>
        <a:lstStyle/>
        <a:p>
          <a:pPr>
            <a:defRPr>
              <a:latin typeface="+mj-ea"/>
              <a:ea typeface="+mj-ea"/>
            </a:defRPr>
          </a:pPr>
          <a:endParaRPr lang="ja-JP"/>
        </a:p>
      </c:txPr>
    </c:legend>
    <c:plotVisOnly val="0"/>
    <c:dispBlanksAs val="gap"/>
    <c:showDLblsOverMax val="0"/>
  </c:chart>
  <c:spPr>
    <a:noFill/>
    <a:ln>
      <a:noFill/>
    </a:ln>
    <a:effectLst/>
  </c:spPr>
  <c:txPr>
    <a:bodyPr/>
    <a:lstStyle/>
    <a:p>
      <a:pPr>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234319645021952E-2"/>
          <c:y val="9.4431916010498704E-2"/>
          <c:w val="0.93715632098678248"/>
          <c:h val="0.66248020650311268"/>
        </c:manualLayout>
      </c:layout>
      <c:barChart>
        <c:barDir val="col"/>
        <c:grouping val="clustered"/>
        <c:varyColors val="0"/>
        <c:ser>
          <c:idx val="1"/>
          <c:order val="0"/>
          <c:tx>
            <c:strRef>
              <c:f>Info!$Y$78</c:f>
              <c:strCache>
                <c:ptCount val="1"/>
                <c:pt idx="0">
                  <c:v>2015年</c:v>
                </c:pt>
              </c:strCache>
            </c:strRef>
          </c:tx>
          <c:spPr>
            <a:solidFill>
              <a:schemeClr val="tx2">
                <a:lumMod val="40000"/>
                <a:lumOff val="60000"/>
              </a:schemeClr>
            </a:solidFill>
            <a:ln>
              <a:solidFill>
                <a:schemeClr val="bg1"/>
              </a:solidFill>
            </a:ln>
            <a:effectLst/>
            <a:scene3d>
              <a:camera prst="orthographicFront"/>
              <a:lightRig rig="threePt" dir="t"/>
            </a:scene3d>
          </c:spPr>
          <c:invertIfNegative val="0"/>
          <c:dPt>
            <c:idx val="0"/>
            <c:invertIfNegative val="0"/>
            <c:bubble3D val="0"/>
            <c:spPr>
              <a:solidFill>
                <a:schemeClr val="accent1">
                  <a:lumMod val="60000"/>
                  <a:lumOff val="40000"/>
                </a:schemeClr>
              </a:solidFill>
              <a:ln>
                <a:solidFill>
                  <a:schemeClr val="bg1"/>
                </a:solidFill>
              </a:ln>
              <a:effectLst/>
              <a:scene3d>
                <a:camera prst="orthographicFront"/>
                <a:lightRig rig="threePt" dir="t"/>
              </a:scene3d>
            </c:spPr>
            <c:extLst>
              <c:ext xmlns:c16="http://schemas.microsoft.com/office/drawing/2014/chart" uri="{C3380CC4-5D6E-409C-BE32-E72D297353CC}">
                <c16:uniqueId val="{00000001-DB22-48CF-B64F-9DCB3AD39E36}"/>
              </c:ext>
            </c:extLst>
          </c:dPt>
          <c:dLbls>
            <c:spPr>
              <a:noFill/>
              <a:ln>
                <a:noFill/>
              </a:ln>
              <a:effectLst/>
            </c:spPr>
            <c:txPr>
              <a:bodyPr rot="0" spcFirstLastPara="1" vertOverflow="overflow" horzOverflow="overflow" vert="horz" wrap="none" lIns="38100" tIns="19050" rIns="38100" bIns="19050" anchor="ctr" anchorCtr="0">
                <a:no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Info!$AB$77:$AN$77</c:f>
              <c:strCache>
                <c:ptCount val="13"/>
                <c:pt idx="0">
                  <c:v>稲作</c:v>
                </c:pt>
                <c:pt idx="1">
                  <c:v>麦類作</c:v>
                </c:pt>
                <c:pt idx="2">
                  <c:v>雑穀・
いも類・
豆類</c:v>
                </c:pt>
                <c:pt idx="3">
                  <c:v>工芸
農作物</c:v>
                </c:pt>
                <c:pt idx="4">
                  <c:v>露地
野菜</c:v>
                </c:pt>
                <c:pt idx="5">
                  <c:v>施設
野菜</c:v>
                </c:pt>
                <c:pt idx="6">
                  <c:v>果樹類</c:v>
                </c:pt>
                <c:pt idx="7">
                  <c:v>花き・
花木</c:v>
                </c:pt>
                <c:pt idx="8">
                  <c:v>その他
の作物</c:v>
                </c:pt>
                <c:pt idx="9">
                  <c:v>酪農</c:v>
                </c:pt>
                <c:pt idx="10">
                  <c:v>肉用牛</c:v>
                </c:pt>
                <c:pt idx="11">
                  <c:v>養豚</c:v>
                </c:pt>
                <c:pt idx="12">
                  <c:v>養鶏</c:v>
                </c:pt>
              </c:strCache>
            </c:strRef>
          </c:cat>
          <c:val>
            <c:numRef>
              <c:f>Info!G61品目別L</c:f>
              <c:numCache>
                <c:formatCode>#,###;;"-";@</c:formatCode>
                <c:ptCount val="13"/>
                <c:pt idx="0">
                  <c:v>1908</c:v>
                </c:pt>
                <c:pt idx="1">
                  <c:v>2</c:v>
                </c:pt>
                <c:pt idx="2">
                  <c:v>18</c:v>
                </c:pt>
                <c:pt idx="3">
                  <c:v>0</c:v>
                </c:pt>
                <c:pt idx="4">
                  <c:v>203</c:v>
                </c:pt>
                <c:pt idx="5">
                  <c:v>79</c:v>
                </c:pt>
                <c:pt idx="6">
                  <c:v>87</c:v>
                </c:pt>
                <c:pt idx="7">
                  <c:v>21</c:v>
                </c:pt>
                <c:pt idx="8">
                  <c:v>15</c:v>
                </c:pt>
                <c:pt idx="9">
                  <c:v>17</c:v>
                </c:pt>
                <c:pt idx="10">
                  <c:v>16</c:v>
                </c:pt>
                <c:pt idx="11">
                  <c:v>9</c:v>
                </c:pt>
                <c:pt idx="12">
                  <c:v>1</c:v>
                </c:pt>
              </c:numCache>
            </c:numRef>
          </c:val>
          <c:extLst>
            <c:ext xmlns:c16="http://schemas.microsoft.com/office/drawing/2014/chart" uri="{C3380CC4-5D6E-409C-BE32-E72D297353CC}">
              <c16:uniqueId val="{00000000-93BC-4231-BB68-FEADCEF5337B}"/>
            </c:ext>
          </c:extLst>
        </c:ser>
        <c:ser>
          <c:idx val="0"/>
          <c:order val="1"/>
          <c:tx>
            <c:strRef>
              <c:f>Info!$Y$79</c:f>
              <c:strCache>
                <c:ptCount val="1"/>
                <c:pt idx="0">
                  <c:v>2020年</c:v>
                </c:pt>
              </c:strCache>
            </c:strRef>
          </c:tx>
          <c:spPr>
            <a:solidFill>
              <a:schemeClr val="accent2">
                <a:lumMod val="60000"/>
                <a:lumOff val="40000"/>
              </a:schemeClr>
            </a:solidFill>
            <a:ln>
              <a:solidFill>
                <a:schemeClr val="bg1"/>
              </a:solidFill>
            </a:ln>
            <a:effectLst/>
            <a:scene3d>
              <a:camera prst="orthographicFront"/>
              <a:lightRig rig="threePt" dir="t"/>
            </a:scene3d>
          </c:spPr>
          <c:invertIfNegative val="0"/>
          <c:dLbls>
            <c:spPr>
              <a:noFill/>
              <a:ln>
                <a:noFill/>
              </a:ln>
              <a:effectLst/>
            </c:spPr>
            <c:txPr>
              <a:bodyPr rot="0" spcFirstLastPara="1" vertOverflow="overflow" horzOverflow="overflow" vert="horz" wrap="none" lIns="38100" tIns="0" rIns="38100" bIns="0" anchor="t" anchorCtr="0">
                <a:noAutofit/>
              </a:bodyPr>
              <a:lstStyle/>
              <a:p>
                <a:pPr>
                  <a:defRPr sz="900" b="0" i="0" u="none" strike="noStrike" kern="1200" baseline="0">
                    <a:solidFill>
                      <a:srgbClr val="FF0000"/>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Info!$AB$77:$AN$77</c:f>
              <c:strCache>
                <c:ptCount val="13"/>
                <c:pt idx="0">
                  <c:v>稲作</c:v>
                </c:pt>
                <c:pt idx="1">
                  <c:v>麦類作</c:v>
                </c:pt>
                <c:pt idx="2">
                  <c:v>雑穀・
いも類・
豆類</c:v>
                </c:pt>
                <c:pt idx="3">
                  <c:v>工芸
農作物</c:v>
                </c:pt>
                <c:pt idx="4">
                  <c:v>露地
野菜</c:v>
                </c:pt>
                <c:pt idx="5">
                  <c:v>施設
野菜</c:v>
                </c:pt>
                <c:pt idx="6">
                  <c:v>果樹類</c:v>
                </c:pt>
                <c:pt idx="7">
                  <c:v>花き・
花木</c:v>
                </c:pt>
                <c:pt idx="8">
                  <c:v>その他
の作物</c:v>
                </c:pt>
                <c:pt idx="9">
                  <c:v>酪農</c:v>
                </c:pt>
                <c:pt idx="10">
                  <c:v>肉用牛</c:v>
                </c:pt>
                <c:pt idx="11">
                  <c:v>養豚</c:v>
                </c:pt>
                <c:pt idx="12">
                  <c:v>養鶏</c:v>
                </c:pt>
              </c:strCache>
            </c:strRef>
          </c:cat>
          <c:val>
            <c:numRef>
              <c:f>Info!G62品目別R</c:f>
              <c:numCache>
                <c:formatCode>#,###;;"-";@</c:formatCode>
                <c:ptCount val="13"/>
                <c:pt idx="0">
                  <c:v>1543</c:v>
                </c:pt>
                <c:pt idx="1">
                  <c:v>3</c:v>
                </c:pt>
                <c:pt idx="2">
                  <c:v>17</c:v>
                </c:pt>
                <c:pt idx="3">
                  <c:v>1</c:v>
                </c:pt>
                <c:pt idx="4">
                  <c:v>155</c:v>
                </c:pt>
                <c:pt idx="5">
                  <c:v>59</c:v>
                </c:pt>
                <c:pt idx="6">
                  <c:v>73</c:v>
                </c:pt>
                <c:pt idx="7">
                  <c:v>17</c:v>
                </c:pt>
                <c:pt idx="8">
                  <c:v>18</c:v>
                </c:pt>
                <c:pt idx="9">
                  <c:v>14</c:v>
                </c:pt>
                <c:pt idx="10">
                  <c:v>8</c:v>
                </c:pt>
                <c:pt idx="11">
                  <c:v>9</c:v>
                </c:pt>
                <c:pt idx="12">
                  <c:v>0</c:v>
                </c:pt>
              </c:numCache>
            </c:numRef>
          </c:val>
          <c:extLst>
            <c:ext xmlns:c16="http://schemas.microsoft.com/office/drawing/2014/chart" uri="{C3380CC4-5D6E-409C-BE32-E72D297353CC}">
              <c16:uniqueId val="{00000001-93BC-4231-BB68-FEADCEF5337B}"/>
            </c:ext>
          </c:extLst>
        </c:ser>
        <c:dLbls>
          <c:showLegendKey val="0"/>
          <c:showVal val="0"/>
          <c:showCatName val="0"/>
          <c:showSerName val="0"/>
          <c:showPercent val="0"/>
          <c:showBubbleSize val="0"/>
        </c:dLbls>
        <c:gapWidth val="75"/>
        <c:axId val="177806464"/>
        <c:axId val="177806856"/>
      </c:barChart>
      <c:catAx>
        <c:axId val="1778064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177806856"/>
        <c:crosses val="autoZero"/>
        <c:auto val="1"/>
        <c:lblAlgn val="ctr"/>
        <c:lblOffset val="100"/>
        <c:noMultiLvlLbl val="0"/>
      </c:catAx>
      <c:valAx>
        <c:axId val="177806856"/>
        <c:scaling>
          <c:orientation val="minMax"/>
        </c:scaling>
        <c:delete val="0"/>
        <c:axPos val="l"/>
        <c:majorGridlines>
          <c:spPr>
            <a:ln w="9525" cap="flat" cmpd="sng" algn="ctr">
              <a:solidFill>
                <a:schemeClr val="bg1">
                  <a:lumMod val="75000"/>
                </a:schemeClr>
              </a:solidFill>
              <a:round/>
            </a:ln>
            <a:effectLst/>
          </c:spPr>
        </c:majorGridlines>
        <c:numFmt formatCode="#,##0_);[Red]\(#,##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177806464"/>
        <c:crosses val="autoZero"/>
        <c:crossBetween val="between"/>
      </c:valAx>
      <c:spPr>
        <a:noFill/>
        <a:ln>
          <a:noFill/>
        </a:ln>
        <a:effectLst/>
      </c:spPr>
    </c:plotArea>
    <c:legend>
      <c:legendPos val="r"/>
      <c:layout>
        <c:manualLayout>
          <c:xMode val="edge"/>
          <c:yMode val="edge"/>
          <c:x val="0.58105754955716771"/>
          <c:y val="3.557795275590555E-3"/>
          <c:w val="0.36592721646465914"/>
          <c:h val="0.10221774278215222"/>
        </c:manualLayout>
      </c:layout>
      <c:overlay val="0"/>
      <c:txPr>
        <a:bodyPr/>
        <a:lstStyle/>
        <a:p>
          <a:pPr>
            <a:defRPr>
              <a:latin typeface="+mj-ea"/>
              <a:ea typeface="+mj-ea"/>
            </a:defRPr>
          </a:pPr>
          <a:endParaRPr lang="ja-JP"/>
        </a:p>
      </c:txPr>
    </c:legend>
    <c:plotVisOnly val="0"/>
    <c:dispBlanksAs val="gap"/>
    <c:showDLblsOverMax val="0"/>
  </c:chart>
  <c:spPr>
    <a:noFill/>
    <a:ln>
      <a:noFill/>
    </a:ln>
    <a:effectLst/>
  </c:spPr>
  <c:txPr>
    <a:bodyPr/>
    <a:lstStyle/>
    <a:p>
      <a:pPr>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96013297804344"/>
          <c:y val="0.16536430152934795"/>
          <c:w val="0.86003986702195656"/>
          <c:h val="0.69790055572662357"/>
        </c:manualLayout>
      </c:layout>
      <c:barChart>
        <c:barDir val="col"/>
        <c:grouping val="clustered"/>
        <c:varyColors val="0"/>
        <c:ser>
          <c:idx val="0"/>
          <c:order val="0"/>
          <c:tx>
            <c:strRef>
              <c:f>Info!$AD$49</c:f>
              <c:strCache>
                <c:ptCount val="1"/>
                <c:pt idx="0">
                  <c:v>茨城県</c:v>
                </c:pt>
              </c:strCache>
            </c:strRef>
          </c:tx>
          <c:spPr>
            <a:solidFill>
              <a:schemeClr val="accent1">
                <a:lumMod val="60000"/>
                <a:lumOff val="40000"/>
              </a:schemeClr>
            </a:solidFill>
            <a:ln>
              <a:noFill/>
            </a:ln>
            <a:effectLst/>
            <a:scene3d>
              <a:camera prst="orthographicFront"/>
              <a:lightRig rig="threePt" dir="t"/>
            </a:scene3d>
          </c:spPr>
          <c:invertIfNegative val="0"/>
          <c:dLbls>
            <c:dLbl>
              <c:idx val="0"/>
              <c:layout>
                <c:manualLayout>
                  <c:x val="0"/>
                  <c:y val="5.4341023965890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C6-4E07-853E-D3A9B253EF5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Info!$H$46</c:f>
              <c:strCache>
                <c:ptCount val="1"/>
                <c:pt idx="0">
                  <c:v>計</c:v>
                </c:pt>
              </c:strCache>
            </c:strRef>
          </c:cat>
          <c:val>
            <c:numRef>
              <c:f>Info!$AD$47</c:f>
              <c:numCache>
                <c:formatCode>0.0_ </c:formatCode>
                <c:ptCount val="1"/>
                <c:pt idx="0">
                  <c:v>21.1</c:v>
                </c:pt>
              </c:numCache>
            </c:numRef>
          </c:val>
          <c:extLst>
            <c:ext xmlns:c16="http://schemas.microsoft.com/office/drawing/2014/chart" uri="{C3380CC4-5D6E-409C-BE32-E72D297353CC}">
              <c16:uniqueId val="{00000000-6C7D-469A-AE55-A685C5A2E878}"/>
            </c:ext>
          </c:extLst>
        </c:ser>
        <c:ser>
          <c:idx val="1"/>
          <c:order val="1"/>
          <c:tx>
            <c:strRef>
              <c:f>Info!$AD$50</c:f>
              <c:strCache>
                <c:ptCount val="1"/>
                <c:pt idx="0">
                  <c:v>水戸市</c:v>
                </c:pt>
              </c:strCache>
            </c:strRef>
          </c:tx>
          <c:spPr>
            <a:solidFill>
              <a:schemeClr val="accent2">
                <a:lumMod val="60000"/>
                <a:lumOff val="40000"/>
              </a:schemeClr>
            </a:solidFill>
            <a:ln>
              <a:noFill/>
            </a:ln>
            <a:effectLst/>
            <a:scene3d>
              <a:camera prst="orthographicFront"/>
              <a:lightRig rig="threePt" dir="t"/>
            </a:scene3d>
          </c:spPr>
          <c:invertIfNegative val="0"/>
          <c:dLbls>
            <c:spPr>
              <a:noFill/>
              <a:ln>
                <a:noFill/>
              </a:ln>
              <a:effectLst/>
            </c:spPr>
            <c:txPr>
              <a:bodyPr rot="0" spcFirstLastPara="1" vertOverflow="overflow" horzOverflow="overflow" vert="horz" wrap="none" lIns="38100" tIns="0" rIns="38100" bIns="0" anchor="t" anchorCtr="0">
                <a:noAutofit/>
              </a:bodyPr>
              <a:lstStyle/>
              <a:p>
                <a:pPr>
                  <a:defRPr sz="900" b="0" i="0" u="none" strike="noStrike" kern="1200" baseline="0">
                    <a:solidFill>
                      <a:srgbClr val="FF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a:solidFill>
                        <a:schemeClr val="lt1">
                          <a:lumMod val="95000"/>
                          <a:alpha val="54000"/>
                        </a:schemeClr>
                      </a:solidFill>
                    </a:ln>
                    <a:effectLst/>
                  </c:spPr>
                </c15:leaderLines>
              </c:ext>
            </c:extLst>
          </c:dLbls>
          <c:cat>
            <c:strRef>
              <c:f>Info!$H$46</c:f>
              <c:strCache>
                <c:ptCount val="1"/>
                <c:pt idx="0">
                  <c:v>計</c:v>
                </c:pt>
              </c:strCache>
            </c:strRef>
          </c:cat>
          <c:val>
            <c:numRef>
              <c:f>Info!$AD$48</c:f>
              <c:numCache>
                <c:formatCode>0.0_ </c:formatCode>
                <c:ptCount val="1"/>
                <c:pt idx="0">
                  <c:v>26.6</c:v>
                </c:pt>
              </c:numCache>
            </c:numRef>
          </c:val>
          <c:extLst>
            <c:ext xmlns:c16="http://schemas.microsoft.com/office/drawing/2014/chart" uri="{C3380CC4-5D6E-409C-BE32-E72D297353CC}">
              <c16:uniqueId val="{00000001-6C7D-469A-AE55-A685C5A2E878}"/>
            </c:ext>
          </c:extLst>
        </c:ser>
        <c:dLbls>
          <c:showLegendKey val="0"/>
          <c:showVal val="0"/>
          <c:showCatName val="0"/>
          <c:showSerName val="0"/>
          <c:showPercent val="0"/>
          <c:showBubbleSize val="0"/>
        </c:dLbls>
        <c:gapWidth val="243"/>
        <c:overlap val="-84"/>
        <c:axId val="331538008"/>
        <c:axId val="331537616"/>
        <c:extLst/>
      </c:barChart>
      <c:catAx>
        <c:axId val="3315380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331537616"/>
        <c:crosses val="autoZero"/>
        <c:auto val="1"/>
        <c:lblAlgn val="ctr"/>
        <c:lblOffset val="100"/>
        <c:noMultiLvlLbl val="0"/>
      </c:catAx>
      <c:valAx>
        <c:axId val="331537616"/>
        <c:scaling>
          <c:orientation val="minMax"/>
          <c:min val="0"/>
        </c:scaling>
        <c:delete val="0"/>
        <c:axPos val="l"/>
        <c:majorGridlines>
          <c:spPr>
            <a:ln w="9525" cap="flat" cmpd="sng" algn="ctr">
              <a:solidFill>
                <a:schemeClr val="bg1">
                  <a:lumMod val="75000"/>
                </a:schemeClr>
              </a:solidFill>
              <a:round/>
            </a:ln>
            <a:effectLst/>
          </c:spPr>
        </c:majorGridlines>
        <c:numFmt formatCode="#,##0_);[Red]\(#,##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331538008"/>
        <c:crosses val="autoZero"/>
        <c:crossBetween val="between"/>
      </c:valAx>
      <c:spPr>
        <a:noFill/>
        <a:ln>
          <a:noFill/>
        </a:ln>
        <a:effectLst/>
      </c:spPr>
    </c:plotArea>
    <c:legend>
      <c:legendPos val="b"/>
      <c:layout>
        <c:manualLayout>
          <c:xMode val="edge"/>
          <c:yMode val="edge"/>
          <c:x val="0.11895165790201095"/>
          <c:y val="3.191073182891245E-2"/>
          <c:w val="0.84125586098792526"/>
          <c:h val="8.63740654749143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0"/>
    <c:dispBlanksAs val="gap"/>
    <c:showDLblsOverMax val="0"/>
  </c:chart>
  <c:spPr>
    <a:noFill/>
    <a:ln>
      <a:noFill/>
    </a:ln>
    <a:effectLst/>
  </c:spPr>
  <c:txPr>
    <a:bodyPr/>
    <a:lstStyle/>
    <a:p>
      <a:pPr>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565672822086518E-2"/>
          <c:y val="6.4993783671777883E-2"/>
          <c:w val="0.57588680688997784"/>
          <c:h val="0.85877883685591938"/>
        </c:manualLayout>
      </c:layout>
      <c:doughnutChart>
        <c:varyColors val="1"/>
        <c:ser>
          <c:idx val="0"/>
          <c:order val="0"/>
          <c:spPr>
            <a:ln>
              <a:solidFill>
                <a:schemeClr val="bg1"/>
              </a:solidFill>
            </a:ln>
            <a:effectLst/>
            <a:scene3d>
              <a:camera prst="orthographicFront"/>
              <a:lightRig rig="threePt" dir="t"/>
            </a:scene3d>
          </c:spPr>
          <c:dPt>
            <c:idx val="0"/>
            <c:bubble3D val="0"/>
            <c:spPr>
              <a:solidFill>
                <a:schemeClr val="accent4">
                  <a:lumMod val="60000"/>
                  <a:lumOff val="40000"/>
                </a:schemeClr>
              </a:solidFill>
              <a:ln>
                <a:solidFill>
                  <a:schemeClr val="bg1"/>
                </a:solidFill>
              </a:ln>
              <a:effectLst/>
              <a:scene3d>
                <a:camera prst="orthographicFront"/>
                <a:lightRig rig="threePt" dir="t"/>
              </a:scene3d>
            </c:spPr>
            <c:extLst>
              <c:ext xmlns:c16="http://schemas.microsoft.com/office/drawing/2014/chart" uri="{C3380CC4-5D6E-409C-BE32-E72D297353CC}">
                <c16:uniqueId val="{0000000A-5EAA-4F40-8C68-51F2BB7C249D}"/>
              </c:ext>
            </c:extLst>
          </c:dPt>
          <c:dPt>
            <c:idx val="1"/>
            <c:bubble3D val="0"/>
            <c:spPr>
              <a:solidFill>
                <a:schemeClr val="accent2">
                  <a:lumMod val="60000"/>
                  <a:lumOff val="40000"/>
                </a:schemeClr>
              </a:solidFill>
              <a:ln>
                <a:solidFill>
                  <a:schemeClr val="bg1"/>
                </a:solidFill>
              </a:ln>
              <a:effectLst/>
              <a:scene3d>
                <a:camera prst="orthographicFront"/>
                <a:lightRig rig="threePt" dir="t"/>
              </a:scene3d>
            </c:spPr>
            <c:extLst>
              <c:ext xmlns:c16="http://schemas.microsoft.com/office/drawing/2014/chart" uri="{C3380CC4-5D6E-409C-BE32-E72D297353CC}">
                <c16:uniqueId val="{0000000C-5EAA-4F40-8C68-51F2BB7C249D}"/>
              </c:ext>
            </c:extLst>
          </c:dPt>
          <c:dPt>
            <c:idx val="2"/>
            <c:bubble3D val="0"/>
            <c:spPr>
              <a:solidFill>
                <a:schemeClr val="accent6">
                  <a:lumMod val="40000"/>
                  <a:lumOff val="60000"/>
                </a:schemeClr>
              </a:solidFill>
              <a:ln>
                <a:solidFill>
                  <a:schemeClr val="bg1"/>
                </a:solidFill>
              </a:ln>
              <a:effectLst/>
              <a:scene3d>
                <a:camera prst="orthographicFront"/>
                <a:lightRig rig="threePt" dir="t"/>
              </a:scene3d>
            </c:spPr>
            <c:extLst>
              <c:ext xmlns:c16="http://schemas.microsoft.com/office/drawing/2014/chart" uri="{C3380CC4-5D6E-409C-BE32-E72D297353CC}">
                <c16:uniqueId val="{0000000E-5EAA-4F40-8C68-51F2BB7C249D}"/>
              </c:ext>
            </c:extLst>
          </c:dPt>
          <c:dPt>
            <c:idx val="3"/>
            <c:bubble3D val="0"/>
            <c:spPr>
              <a:solidFill>
                <a:schemeClr val="bg1">
                  <a:lumMod val="75000"/>
                </a:schemeClr>
              </a:solidFill>
              <a:ln>
                <a:solidFill>
                  <a:schemeClr val="bg1"/>
                </a:solidFill>
              </a:ln>
              <a:effectLst/>
              <a:scene3d>
                <a:camera prst="orthographicFront"/>
                <a:lightRig rig="threePt" dir="t"/>
              </a:scene3d>
            </c:spPr>
            <c:extLst>
              <c:ext xmlns:c16="http://schemas.microsoft.com/office/drawing/2014/chart" uri="{C3380CC4-5D6E-409C-BE32-E72D297353CC}">
                <c16:uniqueId val="{00000010-5EAA-4F40-8C68-51F2BB7C249D}"/>
              </c:ext>
            </c:extLst>
          </c:dPt>
          <c:dLbls>
            <c:dLbl>
              <c:idx val="0"/>
              <c:layout>
                <c:manualLayout>
                  <c:x val="1.6849848618008061E-3"/>
                  <c:y val="-3.9335052294710661E-2"/>
                </c:manualLayout>
              </c:layout>
              <c:numFmt formatCode="0.0%;;" sourceLinked="0"/>
              <c:spPr>
                <a:noFill/>
                <a:ln>
                  <a:noFill/>
                </a:ln>
                <a:effectLst/>
              </c:spPr>
              <c:txPr>
                <a:bodyPr rot="0" spcFirstLastPara="1" vertOverflow="overflow" horzOverflow="overflow" vert="horz" wrap="none" lIns="36000" tIns="19050" rIns="0" bIns="18000" anchor="ctr" anchorCtr="0">
                  <a:no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6.4602437313204766E-2"/>
                      <c:h val="0.11833998962948641"/>
                    </c:manualLayout>
                  </c15:layout>
                </c:ext>
                <c:ext xmlns:c16="http://schemas.microsoft.com/office/drawing/2014/chart" uri="{C3380CC4-5D6E-409C-BE32-E72D297353CC}">
                  <c16:uniqueId val="{0000000A-5EAA-4F40-8C68-51F2BB7C249D}"/>
                </c:ext>
              </c:extLst>
            </c:dLbl>
            <c:numFmt formatCode="0.0%;;" sourceLinked="0"/>
            <c:spPr>
              <a:noFill/>
              <a:ln>
                <a:noFill/>
              </a:ln>
              <a:effectLst/>
            </c:spPr>
            <c:txPr>
              <a:bodyPr rot="0" spcFirstLastPara="1" vertOverflow="overflow" horzOverflow="overflow" vert="horz" wrap="none" lIns="0" tIns="19050" rIns="0" bIns="19050" anchor="ctr" anchorCtr="1">
                <a:no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0"/>
            <c:showCatName val="0"/>
            <c:showSerName val="0"/>
            <c:showPercent val="1"/>
            <c:showBubbleSize val="0"/>
            <c:showLeaderLines val="1"/>
            <c:leaderLines>
              <c:spPr>
                <a:ln w="9525">
                  <a:solidFill>
                    <a:schemeClr val="tx1"/>
                  </a:solidFill>
                </a:ln>
                <a:effectLst/>
              </c:spPr>
            </c:leaderLines>
            <c:extLst>
              <c:ext xmlns:c15="http://schemas.microsoft.com/office/drawing/2012/chart" uri="{CE6537A1-D6FC-4f65-9D91-7224C49458BB}">
                <c15:spPr xmlns:c15="http://schemas.microsoft.com/office/drawing/2012/chart">
                  <a:prstGeom prst="rect">
                    <a:avLst/>
                  </a:prstGeom>
                </c15:spPr>
              </c:ext>
            </c:extLst>
          </c:dLbls>
          <c:cat>
            <c:strRef>
              <c:f>Info!$G$48:$G$50</c:f>
              <c:strCache>
                <c:ptCount val="3"/>
                <c:pt idx="0">
                  <c:v>後継者を確保している経営体数</c:v>
                </c:pt>
                <c:pt idx="1">
                  <c:v>５年以内に農業経営を引き継がない</c:v>
                </c:pt>
                <c:pt idx="2">
                  <c:v>後継者を確保していない</c:v>
                </c:pt>
              </c:strCache>
            </c:strRef>
          </c:cat>
          <c:val>
            <c:numRef>
              <c:f>Info!$H$48:$H$50</c:f>
              <c:numCache>
                <c:formatCode>#,##0;;"-"</c:formatCode>
                <c:ptCount val="3"/>
                <c:pt idx="0">
                  <c:v>559</c:v>
                </c:pt>
                <c:pt idx="1">
                  <c:v>109</c:v>
                </c:pt>
                <c:pt idx="2">
                  <c:v>1435</c:v>
                </c:pt>
              </c:numCache>
            </c:numRef>
          </c:val>
          <c:extLst>
            <c:ext xmlns:c16="http://schemas.microsoft.com/office/drawing/2014/chart" uri="{C3380CC4-5D6E-409C-BE32-E72D297353CC}">
              <c16:uniqueId val="{00000011-5EAA-4F40-8C68-51F2BB7C249D}"/>
            </c:ext>
          </c:extLst>
        </c:ser>
        <c:dLbls>
          <c:showLegendKey val="0"/>
          <c:showVal val="0"/>
          <c:showCatName val="0"/>
          <c:showSerName val="0"/>
          <c:showPercent val="1"/>
          <c:showBubbleSize val="0"/>
          <c:showLeaderLines val="1"/>
        </c:dLbls>
        <c:firstSliceAng val="0"/>
        <c:holeSize val="0"/>
      </c:doughnutChart>
      <c:spPr>
        <a:noFill/>
        <a:ln>
          <a:noFill/>
        </a:ln>
        <a:effectLst/>
      </c:spPr>
    </c:plotArea>
    <c:legend>
      <c:legendPos val="r"/>
      <c:layout>
        <c:manualLayout>
          <c:xMode val="edge"/>
          <c:yMode val="edge"/>
          <c:x val="0.65353137145858542"/>
          <c:y val="0.49786526684164489"/>
          <c:w val="0.30730328630437354"/>
          <c:h val="0.39023391812865493"/>
        </c:manualLayout>
      </c:layout>
      <c:overlay val="0"/>
      <c:txPr>
        <a:bodyPr/>
        <a:lstStyle/>
        <a:p>
          <a:pPr rtl="0">
            <a:defRPr sz="800"/>
          </a:pPr>
          <a:endParaRPr lang="ja-JP"/>
        </a:p>
      </c:txPr>
    </c:legend>
    <c:plotVisOnly val="0"/>
    <c:dispBlanksAs val="gap"/>
    <c:showDLblsOverMax val="0"/>
  </c:chart>
  <c:spPr>
    <a:noFill/>
    <a:ln>
      <a:noFill/>
    </a:ln>
    <a:effectLst/>
  </c:spPr>
  <c:txPr>
    <a:bodyPr/>
    <a:lstStyle/>
    <a:p>
      <a:pPr>
        <a:defRPr sz="90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530544716981669E-2"/>
          <c:y val="5.6854434358472375E-4"/>
          <c:w val="0.57167822086827136"/>
          <c:h val="0.94935381478989167"/>
        </c:manualLayout>
      </c:layout>
      <c:doughnutChart>
        <c:varyColors val="1"/>
        <c:ser>
          <c:idx val="0"/>
          <c:order val="0"/>
          <c:tx>
            <c:strRef>
              <c:f>Info!$D$63</c:f>
              <c:strCache>
                <c:ptCount val="1"/>
              </c:strCache>
            </c:strRef>
          </c:tx>
          <c:spPr>
            <a:ln w="12700">
              <a:solidFill>
                <a:schemeClr val="bg1"/>
              </a:solidFill>
            </a:ln>
            <a:effectLst/>
            <a:scene3d>
              <a:camera prst="orthographicFront"/>
              <a:lightRig rig="threePt" dir="t"/>
            </a:scene3d>
          </c:spPr>
          <c:dPt>
            <c:idx val="0"/>
            <c:bubble3D val="0"/>
            <c:spPr>
              <a:solidFill>
                <a:srgbClr val="92D050"/>
              </a:solidFill>
              <a:ln w="12700">
                <a:solidFill>
                  <a:schemeClr val="bg1"/>
                </a:solidFill>
              </a:ln>
              <a:effectLst/>
              <a:scene3d>
                <a:camera prst="orthographicFront"/>
                <a:lightRig rig="threePt" dir="t"/>
              </a:scene3d>
            </c:spPr>
            <c:extLst>
              <c:ext xmlns:c16="http://schemas.microsoft.com/office/drawing/2014/chart" uri="{C3380CC4-5D6E-409C-BE32-E72D297353CC}">
                <c16:uniqueId val="{00000001-CA21-4427-B158-6C98D6454048}"/>
              </c:ext>
            </c:extLst>
          </c:dPt>
          <c:dPt>
            <c:idx val="1"/>
            <c:bubble3D val="0"/>
            <c:spPr>
              <a:solidFill>
                <a:srgbClr val="FFD54F"/>
              </a:solidFill>
              <a:ln w="12700">
                <a:solidFill>
                  <a:schemeClr val="bg1"/>
                </a:solidFill>
              </a:ln>
              <a:effectLst/>
              <a:scene3d>
                <a:camera prst="orthographicFront"/>
                <a:lightRig rig="threePt" dir="t"/>
              </a:scene3d>
            </c:spPr>
            <c:extLst>
              <c:ext xmlns:c16="http://schemas.microsoft.com/office/drawing/2014/chart" uri="{C3380CC4-5D6E-409C-BE32-E72D297353CC}">
                <c16:uniqueId val="{00000003-CA21-4427-B158-6C98D6454048}"/>
              </c:ext>
            </c:extLst>
          </c:dPt>
          <c:dPt>
            <c:idx val="2"/>
            <c:bubble3D val="0"/>
            <c:spPr>
              <a:solidFill>
                <a:schemeClr val="accent6">
                  <a:lumMod val="60000"/>
                  <a:lumOff val="40000"/>
                </a:schemeClr>
              </a:solidFill>
              <a:ln w="12700">
                <a:solidFill>
                  <a:schemeClr val="bg1"/>
                </a:solidFill>
              </a:ln>
              <a:effectLst/>
              <a:scene3d>
                <a:camera prst="orthographicFront"/>
                <a:lightRig rig="threePt" dir="t"/>
              </a:scene3d>
            </c:spPr>
            <c:extLst>
              <c:ext xmlns:c16="http://schemas.microsoft.com/office/drawing/2014/chart" uri="{C3380CC4-5D6E-409C-BE32-E72D297353CC}">
                <c16:uniqueId val="{00000005-CA21-4427-B158-6C98D6454048}"/>
              </c:ext>
            </c:extLst>
          </c:dPt>
          <c:dPt>
            <c:idx val="3"/>
            <c:bubble3D val="0"/>
            <c:spPr>
              <a:solidFill>
                <a:schemeClr val="accent4">
                  <a:lumMod val="40000"/>
                  <a:lumOff val="60000"/>
                </a:schemeClr>
              </a:solidFill>
              <a:ln w="12700">
                <a:solidFill>
                  <a:schemeClr val="bg1"/>
                </a:solidFill>
              </a:ln>
              <a:effectLst/>
              <a:scene3d>
                <a:camera prst="orthographicFront"/>
                <a:lightRig rig="threePt" dir="t"/>
              </a:scene3d>
            </c:spPr>
            <c:extLst>
              <c:ext xmlns:c16="http://schemas.microsoft.com/office/drawing/2014/chart" uri="{C3380CC4-5D6E-409C-BE32-E72D297353CC}">
                <c16:uniqueId val="{00000007-CA21-4427-B158-6C98D6454048}"/>
              </c:ext>
            </c:extLst>
          </c:dPt>
          <c:dPt>
            <c:idx val="4"/>
            <c:bubble3D val="0"/>
            <c:spPr>
              <a:solidFill>
                <a:srgbClr val="FF7C80"/>
              </a:solidFill>
              <a:ln w="12700">
                <a:solidFill>
                  <a:schemeClr val="bg1"/>
                </a:solidFill>
              </a:ln>
              <a:effectLst/>
              <a:scene3d>
                <a:camera prst="orthographicFront"/>
                <a:lightRig rig="threePt" dir="t"/>
              </a:scene3d>
            </c:spPr>
            <c:extLst>
              <c:ext xmlns:c16="http://schemas.microsoft.com/office/drawing/2014/chart" uri="{C3380CC4-5D6E-409C-BE32-E72D297353CC}">
                <c16:uniqueId val="{00000009-CA21-4427-B158-6C98D6454048}"/>
              </c:ext>
            </c:extLst>
          </c:dPt>
          <c:dPt>
            <c:idx val="5"/>
            <c:bubble3D val="0"/>
            <c:spPr>
              <a:solidFill>
                <a:schemeClr val="bg2">
                  <a:lumMod val="75000"/>
                </a:schemeClr>
              </a:solidFill>
              <a:ln w="12700">
                <a:solidFill>
                  <a:schemeClr val="bg1"/>
                </a:solidFill>
              </a:ln>
              <a:effectLst/>
              <a:scene3d>
                <a:camera prst="orthographicFront"/>
                <a:lightRig rig="threePt" dir="t"/>
              </a:scene3d>
            </c:spPr>
            <c:extLst>
              <c:ext xmlns:c16="http://schemas.microsoft.com/office/drawing/2014/chart" uri="{C3380CC4-5D6E-409C-BE32-E72D297353CC}">
                <c16:uniqueId val="{0000000B-CA21-4427-B158-6C98D6454048}"/>
              </c:ext>
            </c:extLst>
          </c:dPt>
          <c:dLbls>
            <c:dLbl>
              <c:idx val="2"/>
              <c:layout>
                <c:manualLayout>
                  <c:x val="-1.5487337424876506E-2"/>
                  <c:y val="1.886792452830188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A21-4427-B158-6C98D6454048}"/>
                </c:ext>
              </c:extLst>
            </c:dLbl>
            <c:dLbl>
              <c:idx val="4"/>
              <c:layout>
                <c:manualLayout>
                  <c:x val="-7.7436687124382529E-3"/>
                  <c:y val="-4.4025157232704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A21-4427-B158-6C98D6454048}"/>
                </c:ext>
              </c:extLst>
            </c:dLbl>
            <c:dLbl>
              <c:idx val="5"/>
              <c:layout>
                <c:manualLayout>
                  <c:x val="1.1615503068657343E-2"/>
                  <c:y val="-1.886792452830191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A21-4427-B158-6C98D645404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0"/>
            <c:showCatName val="0"/>
            <c:showSerName val="0"/>
            <c:showPercent val="1"/>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Info!$Y$63:$AD$63</c:f>
              <c:strCache>
                <c:ptCount val="6"/>
                <c:pt idx="0">
                  <c:v>自営農業</c:v>
                </c:pt>
                <c:pt idx="1">
                  <c:v>勤務</c:v>
                </c:pt>
                <c:pt idx="2">
                  <c:v>農業以外の自営</c:v>
                </c:pt>
                <c:pt idx="3">
                  <c:v>学生</c:v>
                </c:pt>
                <c:pt idx="4">
                  <c:v>家事・育児他</c:v>
                </c:pt>
                <c:pt idx="5">
                  <c:v>その他</c:v>
                </c:pt>
              </c:strCache>
            </c:strRef>
          </c:cat>
          <c:val>
            <c:numRef>
              <c:f>Info!G50状態別内</c:f>
              <c:numCache>
                <c:formatCode>#,##0;;"- "</c:formatCode>
                <c:ptCount val="5"/>
                <c:pt idx="0">
                  <c:v>3140</c:v>
                </c:pt>
                <c:pt idx="1">
                  <c:v>3131</c:v>
                </c:pt>
                <c:pt idx="2">
                  <c:v>440</c:v>
                </c:pt>
                <c:pt idx="3">
                  <c:v>514</c:v>
                </c:pt>
                <c:pt idx="4">
                  <c:v>1687</c:v>
                </c:pt>
              </c:numCache>
            </c:numRef>
          </c:val>
          <c:extLst>
            <c:ext xmlns:c16="http://schemas.microsoft.com/office/drawing/2014/chart" uri="{C3380CC4-5D6E-409C-BE32-E72D297353CC}">
              <c16:uniqueId val="{0000000C-CA21-4427-B158-6C98D6454048}"/>
            </c:ext>
          </c:extLst>
        </c:ser>
        <c:ser>
          <c:idx val="1"/>
          <c:order val="1"/>
          <c:tx>
            <c:strRef>
              <c:f>Info!$D$64</c:f>
              <c:strCache>
                <c:ptCount val="1"/>
              </c:strCache>
            </c:strRef>
          </c:tx>
          <c:spPr>
            <a:ln>
              <a:solidFill>
                <a:schemeClr val="bg1"/>
              </a:solidFill>
            </a:ln>
            <a:effectLst/>
            <a:scene3d>
              <a:camera prst="orthographicFront"/>
              <a:lightRig rig="threePt" dir="t"/>
            </a:scene3d>
          </c:spPr>
          <c:dPt>
            <c:idx val="0"/>
            <c:bubble3D val="0"/>
            <c:spPr>
              <a:solidFill>
                <a:srgbClr val="92D050"/>
              </a:solidFill>
              <a:ln>
                <a:solidFill>
                  <a:schemeClr val="bg1"/>
                </a:solidFill>
              </a:ln>
              <a:effectLst/>
              <a:scene3d>
                <a:camera prst="orthographicFront"/>
                <a:lightRig rig="threePt" dir="t"/>
              </a:scene3d>
            </c:spPr>
            <c:extLst>
              <c:ext xmlns:c16="http://schemas.microsoft.com/office/drawing/2014/chart" uri="{C3380CC4-5D6E-409C-BE32-E72D297353CC}">
                <c16:uniqueId val="{0000000E-CA21-4427-B158-6C98D6454048}"/>
              </c:ext>
            </c:extLst>
          </c:dPt>
          <c:dPt>
            <c:idx val="1"/>
            <c:bubble3D val="0"/>
            <c:spPr>
              <a:solidFill>
                <a:srgbClr val="FFD54F"/>
              </a:solidFill>
              <a:ln>
                <a:solidFill>
                  <a:schemeClr val="bg1"/>
                </a:solidFill>
              </a:ln>
              <a:effectLst/>
              <a:scene3d>
                <a:camera prst="orthographicFront"/>
                <a:lightRig rig="threePt" dir="t"/>
              </a:scene3d>
            </c:spPr>
            <c:extLst>
              <c:ext xmlns:c16="http://schemas.microsoft.com/office/drawing/2014/chart" uri="{C3380CC4-5D6E-409C-BE32-E72D297353CC}">
                <c16:uniqueId val="{00000010-CA21-4427-B158-6C98D6454048}"/>
              </c:ext>
            </c:extLst>
          </c:dPt>
          <c:dPt>
            <c:idx val="2"/>
            <c:bubble3D val="0"/>
            <c:spPr>
              <a:solidFill>
                <a:schemeClr val="accent6">
                  <a:lumMod val="60000"/>
                  <a:lumOff val="40000"/>
                </a:schemeClr>
              </a:solidFill>
              <a:ln>
                <a:solidFill>
                  <a:schemeClr val="bg1"/>
                </a:solidFill>
              </a:ln>
              <a:effectLst/>
              <a:scene3d>
                <a:camera prst="orthographicFront"/>
                <a:lightRig rig="threePt" dir="t"/>
              </a:scene3d>
            </c:spPr>
            <c:extLst>
              <c:ext xmlns:c16="http://schemas.microsoft.com/office/drawing/2014/chart" uri="{C3380CC4-5D6E-409C-BE32-E72D297353CC}">
                <c16:uniqueId val="{00000012-CA21-4427-B158-6C98D6454048}"/>
              </c:ext>
            </c:extLst>
          </c:dPt>
          <c:dPt>
            <c:idx val="3"/>
            <c:bubble3D val="0"/>
            <c:spPr>
              <a:solidFill>
                <a:schemeClr val="accent4">
                  <a:lumMod val="40000"/>
                  <a:lumOff val="60000"/>
                </a:schemeClr>
              </a:solidFill>
              <a:ln>
                <a:solidFill>
                  <a:schemeClr val="bg1"/>
                </a:solidFill>
              </a:ln>
              <a:effectLst/>
              <a:scene3d>
                <a:camera prst="orthographicFront"/>
                <a:lightRig rig="threePt" dir="t"/>
              </a:scene3d>
            </c:spPr>
            <c:extLst>
              <c:ext xmlns:c16="http://schemas.microsoft.com/office/drawing/2014/chart" uri="{C3380CC4-5D6E-409C-BE32-E72D297353CC}">
                <c16:uniqueId val="{00000014-CA21-4427-B158-6C98D6454048}"/>
              </c:ext>
            </c:extLst>
          </c:dPt>
          <c:dPt>
            <c:idx val="4"/>
            <c:bubble3D val="0"/>
            <c:spPr>
              <a:solidFill>
                <a:srgbClr val="FF7C80"/>
              </a:solidFill>
              <a:ln>
                <a:solidFill>
                  <a:schemeClr val="bg1"/>
                </a:solidFill>
              </a:ln>
              <a:effectLst/>
              <a:scene3d>
                <a:camera prst="orthographicFront"/>
                <a:lightRig rig="threePt" dir="t"/>
              </a:scene3d>
            </c:spPr>
            <c:extLst>
              <c:ext xmlns:c16="http://schemas.microsoft.com/office/drawing/2014/chart" uri="{C3380CC4-5D6E-409C-BE32-E72D297353CC}">
                <c16:uniqueId val="{00000016-CA21-4427-B158-6C98D6454048}"/>
              </c:ext>
            </c:extLst>
          </c:dPt>
          <c:dPt>
            <c:idx val="5"/>
            <c:bubble3D val="0"/>
            <c:spPr>
              <a:solidFill>
                <a:schemeClr val="bg2">
                  <a:lumMod val="75000"/>
                </a:schemeClr>
              </a:solidFill>
              <a:ln>
                <a:solidFill>
                  <a:schemeClr val="bg1"/>
                </a:solidFill>
              </a:ln>
              <a:effectLst/>
              <a:scene3d>
                <a:camera prst="orthographicFront"/>
                <a:lightRig rig="threePt" dir="t"/>
              </a:scene3d>
            </c:spPr>
            <c:extLst>
              <c:ext xmlns:c16="http://schemas.microsoft.com/office/drawing/2014/chart" uri="{C3380CC4-5D6E-409C-BE32-E72D297353CC}">
                <c16:uniqueId val="{00000018-CA21-4427-B158-6C98D6454048}"/>
              </c:ext>
            </c:extLst>
          </c:dPt>
          <c:dLbls>
            <c:dLbl>
              <c:idx val="4"/>
              <c:layout>
                <c:manualLayout>
                  <c:x val="-3.8718343562191265E-3"/>
                  <c:y val="-2.515723270440252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6-CA21-4427-B158-6C98D6454048}"/>
                </c:ext>
              </c:extLst>
            </c:dLbl>
            <c:dLbl>
              <c:idx val="5"/>
              <c:layout>
                <c:manualLayout>
                  <c:x val="3.8718343562191265E-3"/>
                  <c:y val="1.886792452830188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8-CA21-4427-B158-6C98D6454048}"/>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0"/>
            <c:showCatName val="0"/>
            <c:showSerName val="0"/>
            <c:showPercent val="1"/>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Info!$Y$63:$AD$63</c:f>
              <c:strCache>
                <c:ptCount val="6"/>
                <c:pt idx="0">
                  <c:v>自営農業</c:v>
                </c:pt>
                <c:pt idx="1">
                  <c:v>勤務</c:v>
                </c:pt>
                <c:pt idx="2">
                  <c:v>農業以外の自営</c:v>
                </c:pt>
                <c:pt idx="3">
                  <c:v>学生</c:v>
                </c:pt>
                <c:pt idx="4">
                  <c:v>家事・育児他</c:v>
                </c:pt>
                <c:pt idx="5">
                  <c:v>その他</c:v>
                </c:pt>
              </c:strCache>
            </c:strRef>
          </c:cat>
          <c:val>
            <c:numRef>
              <c:f>Info!G50状態別</c:f>
              <c:numCache>
                <c:formatCode>#,##0;;"- "</c:formatCode>
                <c:ptCount val="5"/>
                <c:pt idx="0">
                  <c:v>2375</c:v>
                </c:pt>
                <c:pt idx="1">
                  <c:v>2190</c:v>
                </c:pt>
                <c:pt idx="2">
                  <c:v>315</c:v>
                </c:pt>
                <c:pt idx="3">
                  <c:v>275</c:v>
                </c:pt>
                <c:pt idx="4">
                  <c:v>1254</c:v>
                </c:pt>
              </c:numCache>
            </c:numRef>
          </c:val>
          <c:extLst>
            <c:ext xmlns:c16="http://schemas.microsoft.com/office/drawing/2014/chart" uri="{C3380CC4-5D6E-409C-BE32-E72D297353CC}">
              <c16:uniqueId val="{00000019-CA21-4427-B158-6C98D6454048}"/>
            </c:ext>
          </c:extLst>
        </c:ser>
        <c:dLbls>
          <c:showLegendKey val="0"/>
          <c:showVal val="0"/>
          <c:showCatName val="0"/>
          <c:showSerName val="0"/>
          <c:showPercent val="1"/>
          <c:showBubbleSize val="0"/>
          <c:showLeaderLines val="1"/>
        </c:dLbls>
        <c:firstSliceAng val="1"/>
        <c:holeSize val="25"/>
      </c:doughnutChart>
      <c:spPr>
        <a:noFill/>
        <a:ln>
          <a:noFill/>
        </a:ln>
        <a:effectLst/>
      </c:spPr>
    </c:plotArea>
    <c:legend>
      <c:legendPos val="r"/>
      <c:layout>
        <c:manualLayout>
          <c:xMode val="edge"/>
          <c:yMode val="edge"/>
          <c:x val="0.59942248423159483"/>
          <c:y val="0.2522881268572798"/>
          <c:w val="0.39257396899980551"/>
          <c:h val="0.60839763879855224"/>
        </c:manualLayout>
      </c:layout>
      <c:overlay val="0"/>
      <c:txPr>
        <a:bodyPr/>
        <a:lstStyle/>
        <a:p>
          <a:pPr>
            <a:defRPr sz="1000"/>
          </a:pPr>
          <a:endParaRPr lang="ja-JP"/>
        </a:p>
      </c:txPr>
    </c:legend>
    <c:plotVisOnly val="0"/>
    <c:dispBlanksAs val="gap"/>
    <c:showDLblsOverMax val="0"/>
  </c:chart>
  <c:spPr>
    <a:noFill/>
    <a:ln>
      <a:noFill/>
    </a:ln>
    <a:effectLst/>
  </c:spPr>
  <c:txPr>
    <a:bodyPr/>
    <a:lstStyle/>
    <a:p>
      <a:pPr>
        <a:defRPr sz="90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368588422963697E-2"/>
          <c:y val="2.6657295194121897E-2"/>
          <c:w val="0.51012156038247125"/>
          <c:h val="0.96752769930068605"/>
        </c:manualLayout>
      </c:layout>
      <c:doughnutChart>
        <c:varyColors val="1"/>
        <c:ser>
          <c:idx val="1"/>
          <c:order val="0"/>
          <c:spPr>
            <a:ln w="12700">
              <a:solidFill>
                <a:schemeClr val="bg1"/>
              </a:solidFill>
            </a:ln>
            <a:effectLst/>
            <a:scene3d>
              <a:camera prst="orthographicFront"/>
              <a:lightRig rig="threePt" dir="t"/>
            </a:scene3d>
          </c:spPr>
          <c:dPt>
            <c:idx val="0"/>
            <c:bubble3D val="0"/>
            <c:spPr>
              <a:solidFill>
                <a:schemeClr val="accent3"/>
              </a:solidFill>
              <a:ln w="12700">
                <a:solidFill>
                  <a:schemeClr val="bg1"/>
                </a:solidFill>
              </a:ln>
              <a:effectLst/>
              <a:scene3d>
                <a:camera prst="orthographicFront"/>
                <a:lightRig rig="threePt" dir="t"/>
              </a:scene3d>
            </c:spPr>
            <c:extLst>
              <c:ext xmlns:c16="http://schemas.microsoft.com/office/drawing/2014/chart" uri="{C3380CC4-5D6E-409C-BE32-E72D297353CC}">
                <c16:uniqueId val="{00000001-628E-47D6-9146-5953214AFB28}"/>
              </c:ext>
            </c:extLst>
          </c:dPt>
          <c:dPt>
            <c:idx val="1"/>
            <c:bubble3D val="0"/>
            <c:spPr>
              <a:solidFill>
                <a:srgbClr val="FFD54F"/>
              </a:solidFill>
              <a:ln w="12700">
                <a:solidFill>
                  <a:schemeClr val="bg1"/>
                </a:solidFill>
              </a:ln>
              <a:effectLst/>
              <a:scene3d>
                <a:camera prst="orthographicFront"/>
                <a:lightRig rig="threePt" dir="t"/>
              </a:scene3d>
            </c:spPr>
            <c:extLst>
              <c:ext xmlns:c16="http://schemas.microsoft.com/office/drawing/2014/chart" uri="{C3380CC4-5D6E-409C-BE32-E72D297353CC}">
                <c16:uniqueId val="{00000003-628E-47D6-9146-5953214AFB28}"/>
              </c:ext>
            </c:extLst>
          </c:dPt>
          <c:dPt>
            <c:idx val="2"/>
            <c:bubble3D val="0"/>
            <c:spPr>
              <a:solidFill>
                <a:schemeClr val="accent6">
                  <a:lumMod val="60000"/>
                  <a:lumOff val="40000"/>
                </a:schemeClr>
              </a:solidFill>
              <a:ln w="12700">
                <a:solidFill>
                  <a:schemeClr val="bg1"/>
                </a:solidFill>
              </a:ln>
              <a:effectLst/>
              <a:scene3d>
                <a:camera prst="orthographicFront"/>
                <a:lightRig rig="threePt" dir="t"/>
              </a:scene3d>
            </c:spPr>
            <c:extLst>
              <c:ext xmlns:c16="http://schemas.microsoft.com/office/drawing/2014/chart" uri="{C3380CC4-5D6E-409C-BE32-E72D297353CC}">
                <c16:uniqueId val="{00000005-628E-47D6-9146-5953214AFB28}"/>
              </c:ext>
            </c:extLst>
          </c:dPt>
          <c:dPt>
            <c:idx val="3"/>
            <c:bubble3D val="0"/>
            <c:spPr>
              <a:solidFill>
                <a:schemeClr val="bg1"/>
              </a:solidFill>
              <a:ln w="12700">
                <a:solidFill>
                  <a:schemeClr val="bg1"/>
                </a:solidFill>
              </a:ln>
              <a:effectLst/>
              <a:scene3d>
                <a:camera prst="orthographicFront"/>
                <a:lightRig rig="threePt" dir="t"/>
              </a:scene3d>
            </c:spPr>
            <c:extLst>
              <c:ext xmlns:c16="http://schemas.microsoft.com/office/drawing/2014/chart" uri="{C3380CC4-5D6E-409C-BE32-E72D297353CC}">
                <c16:uniqueId val="{00000007-628E-47D6-9146-5953214AFB28}"/>
              </c:ext>
            </c:extLst>
          </c:dPt>
          <c:dLbls>
            <c:dLbl>
              <c:idx val="0"/>
              <c:layout>
                <c:manualLayout>
                  <c:x val="-1.5683476024653139E-2"/>
                  <c:y val="9.2821344926687192E-3"/>
                </c:manualLayout>
              </c:layout>
              <c:numFmt formatCode="0.0%;;" sourceLinked="0"/>
              <c:spPr>
                <a:noFill/>
                <a:ln>
                  <a:noFill/>
                </a:ln>
                <a:effectLst/>
              </c:spPr>
              <c:txPr>
                <a:bodyPr rot="0" spcFirstLastPara="1" vertOverflow="overflow" horzOverflow="overflow" vert="horz" wrap="none" lIns="36000" tIns="19050" rIns="0" bIns="0" anchor="ctr" anchorCtr="1">
                  <a:no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7.7244787807190352E-2"/>
                      <c:h val="0.11833998962948641"/>
                    </c:manualLayout>
                  </c15:layout>
                </c:ext>
                <c:ext xmlns:c16="http://schemas.microsoft.com/office/drawing/2014/chart" uri="{C3380CC4-5D6E-409C-BE32-E72D297353CC}">
                  <c16:uniqueId val="{00000001-628E-47D6-9146-5953214AFB28}"/>
                </c:ext>
              </c:extLst>
            </c:dLbl>
            <c:dLbl>
              <c:idx val="3"/>
              <c:layout>
                <c:manualLayout>
                  <c:x val="-2.9465392926992596E-17"/>
                  <c:y val="-1.95209027367178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28E-47D6-9146-5953214AFB2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0"/>
            <c:showCatName val="0"/>
            <c:showSerName val="0"/>
            <c:showPercent val="1"/>
            <c:showBubbleSize val="0"/>
            <c:showLeaderLines val="1"/>
            <c:leaderLines>
              <c:spPr>
                <a:ln w="9525">
                  <a:solidFill>
                    <a:schemeClr val="tx1"/>
                  </a:solidFill>
                </a:ln>
                <a:effectLst/>
              </c:spPr>
            </c:leaderLines>
            <c:extLst>
              <c:ext xmlns:c15="http://schemas.microsoft.com/office/drawing/2012/chart" uri="{CE6537A1-D6FC-4f65-9D91-7224C49458BB}"/>
            </c:extLst>
          </c:dLbls>
          <c:cat>
            <c:strRef>
              <c:f>'Info(県(都))'!$Y$12:$AB$12</c:f>
              <c:strCache>
                <c:ptCount val="4"/>
                <c:pt idx="0">
                  <c:v>主業経営体</c:v>
                </c:pt>
                <c:pt idx="1">
                  <c:v>準主業経営体</c:v>
                </c:pt>
                <c:pt idx="2">
                  <c:v>副業的経営体</c:v>
                </c:pt>
                <c:pt idx="3">
                  <c:v>団体経営体</c:v>
                </c:pt>
              </c:strCache>
            </c:strRef>
          </c:cat>
          <c:val>
            <c:numRef>
              <c:f>'Info(県(都))'!$Y$14:$AA$14</c:f>
              <c:numCache>
                <c:formatCode>0_ </c:formatCode>
                <c:ptCount val="3"/>
                <c:pt idx="0">
                  <c:v>12101</c:v>
                </c:pt>
                <c:pt idx="1">
                  <c:v>10023</c:v>
                </c:pt>
                <c:pt idx="2">
                  <c:v>35093</c:v>
                </c:pt>
              </c:numCache>
            </c:numRef>
          </c:val>
          <c:extLst>
            <c:ext xmlns:c16="http://schemas.microsoft.com/office/drawing/2014/chart" uri="{C3380CC4-5D6E-409C-BE32-E72D297353CC}">
              <c16:uniqueId val="{00000008-628E-47D6-9146-5953214AFB28}"/>
            </c:ext>
          </c:extLst>
        </c:ser>
        <c:ser>
          <c:idx val="0"/>
          <c:order val="1"/>
          <c:spPr>
            <a:ln>
              <a:solidFill>
                <a:schemeClr val="bg1"/>
              </a:solidFill>
            </a:ln>
            <a:effectLst/>
            <a:scene3d>
              <a:camera prst="orthographicFront"/>
              <a:lightRig rig="threePt" dir="t"/>
            </a:scene3d>
          </c:spPr>
          <c:dPt>
            <c:idx val="0"/>
            <c:bubble3D val="0"/>
            <c:spPr>
              <a:solidFill>
                <a:schemeClr val="accent3"/>
              </a:solidFill>
              <a:ln>
                <a:solidFill>
                  <a:schemeClr val="bg1"/>
                </a:solidFill>
              </a:ln>
              <a:effectLst/>
              <a:scene3d>
                <a:camera prst="orthographicFront"/>
                <a:lightRig rig="threePt" dir="t"/>
              </a:scene3d>
            </c:spPr>
            <c:extLst>
              <c:ext xmlns:c16="http://schemas.microsoft.com/office/drawing/2014/chart" uri="{C3380CC4-5D6E-409C-BE32-E72D297353CC}">
                <c16:uniqueId val="{0000000A-628E-47D6-9146-5953214AFB28}"/>
              </c:ext>
            </c:extLst>
          </c:dPt>
          <c:dPt>
            <c:idx val="1"/>
            <c:bubble3D val="0"/>
            <c:spPr>
              <a:solidFill>
                <a:srgbClr val="FFD54F"/>
              </a:solidFill>
              <a:ln>
                <a:solidFill>
                  <a:schemeClr val="bg1"/>
                </a:solidFill>
              </a:ln>
              <a:effectLst/>
              <a:scene3d>
                <a:camera prst="orthographicFront"/>
                <a:lightRig rig="threePt" dir="t"/>
              </a:scene3d>
            </c:spPr>
            <c:extLst>
              <c:ext xmlns:c16="http://schemas.microsoft.com/office/drawing/2014/chart" uri="{C3380CC4-5D6E-409C-BE32-E72D297353CC}">
                <c16:uniqueId val="{0000000C-628E-47D6-9146-5953214AFB28}"/>
              </c:ext>
            </c:extLst>
          </c:dPt>
          <c:dPt>
            <c:idx val="2"/>
            <c:bubble3D val="0"/>
            <c:spPr>
              <a:solidFill>
                <a:schemeClr val="accent6">
                  <a:lumMod val="60000"/>
                  <a:lumOff val="40000"/>
                </a:schemeClr>
              </a:solidFill>
              <a:ln>
                <a:solidFill>
                  <a:schemeClr val="bg1"/>
                </a:solidFill>
              </a:ln>
              <a:effectLst/>
              <a:scene3d>
                <a:camera prst="orthographicFront"/>
                <a:lightRig rig="threePt" dir="t"/>
              </a:scene3d>
            </c:spPr>
            <c:extLst>
              <c:ext xmlns:c16="http://schemas.microsoft.com/office/drawing/2014/chart" uri="{C3380CC4-5D6E-409C-BE32-E72D297353CC}">
                <c16:uniqueId val="{0000000E-628E-47D6-9146-5953214AFB28}"/>
              </c:ext>
            </c:extLst>
          </c:dPt>
          <c:dPt>
            <c:idx val="3"/>
            <c:bubble3D val="0"/>
            <c:spPr>
              <a:solidFill>
                <a:schemeClr val="bg1"/>
              </a:solidFill>
              <a:ln>
                <a:solidFill>
                  <a:schemeClr val="bg1"/>
                </a:solidFill>
              </a:ln>
              <a:effectLst/>
              <a:scene3d>
                <a:camera prst="orthographicFront"/>
                <a:lightRig rig="threePt" dir="t"/>
              </a:scene3d>
            </c:spPr>
            <c:extLst>
              <c:ext xmlns:c16="http://schemas.microsoft.com/office/drawing/2014/chart" uri="{C3380CC4-5D6E-409C-BE32-E72D297353CC}">
                <c16:uniqueId val="{00000010-628E-47D6-9146-5953214AFB28}"/>
              </c:ext>
            </c:extLst>
          </c:dPt>
          <c:dLbls>
            <c:dLbl>
              <c:idx val="0"/>
              <c:layout>
                <c:manualLayout>
                  <c:x val="1.6849848618008061E-3"/>
                  <c:y val="-3.9335052294710661E-2"/>
                </c:manualLayout>
              </c:layout>
              <c:numFmt formatCode="0.0%;;" sourceLinked="0"/>
              <c:spPr>
                <a:noFill/>
                <a:ln>
                  <a:noFill/>
                </a:ln>
                <a:effectLst/>
              </c:spPr>
              <c:txPr>
                <a:bodyPr rot="0" spcFirstLastPara="1" vertOverflow="overflow" horzOverflow="overflow" vert="horz" wrap="none" lIns="36000" tIns="19050" rIns="0" bIns="18000" anchor="ctr" anchorCtr="0">
                  <a:no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6.4602437313204766E-2"/>
                      <c:h val="0.11833998962948641"/>
                    </c:manualLayout>
                  </c15:layout>
                </c:ext>
                <c:ext xmlns:c16="http://schemas.microsoft.com/office/drawing/2014/chart" uri="{C3380CC4-5D6E-409C-BE32-E72D297353CC}">
                  <c16:uniqueId val="{0000000A-628E-47D6-9146-5953214AFB28}"/>
                </c:ext>
              </c:extLst>
            </c:dLbl>
            <c:numFmt formatCode="0.0%;;" sourceLinked="0"/>
            <c:spPr>
              <a:noFill/>
              <a:ln>
                <a:noFill/>
              </a:ln>
              <a:effectLst/>
            </c:spPr>
            <c:txPr>
              <a:bodyPr rot="0" spcFirstLastPara="1" vertOverflow="overflow" horzOverflow="overflow" vert="horz" wrap="none" lIns="0" tIns="19050" rIns="0" bIns="19050" anchor="ctr" anchorCtr="1">
                <a:no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0"/>
            <c:showCatName val="0"/>
            <c:showSerName val="0"/>
            <c:showPercent val="1"/>
            <c:showBubbleSize val="0"/>
            <c:showLeaderLines val="1"/>
            <c:leaderLines>
              <c:spPr>
                <a:ln w="9525">
                  <a:solidFill>
                    <a:schemeClr val="tx1"/>
                  </a:solidFill>
                </a:ln>
                <a:effectLst/>
              </c:spPr>
            </c:leaderLines>
            <c:extLst>
              <c:ext xmlns:c15="http://schemas.microsoft.com/office/drawing/2012/chart" uri="{CE6537A1-D6FC-4f65-9D91-7224C49458BB}">
                <c15:spPr xmlns:c15="http://schemas.microsoft.com/office/drawing/2012/chart">
                  <a:prstGeom prst="rect">
                    <a:avLst/>
                  </a:prstGeom>
                </c15:spPr>
              </c:ext>
            </c:extLst>
          </c:dLbls>
          <c:cat>
            <c:strRef>
              <c:f>'Info(県(都))'!$Y$12:$AB$12</c:f>
              <c:strCache>
                <c:ptCount val="4"/>
                <c:pt idx="0">
                  <c:v>主業経営体</c:v>
                </c:pt>
                <c:pt idx="1">
                  <c:v>準主業経営体</c:v>
                </c:pt>
                <c:pt idx="2">
                  <c:v>副業的経営体</c:v>
                </c:pt>
                <c:pt idx="3">
                  <c:v>団体経営体</c:v>
                </c:pt>
              </c:strCache>
            </c:strRef>
          </c:cat>
          <c:val>
            <c:numRef>
              <c:f>'Info(県(都))'!$Y$13:$AA$13</c:f>
              <c:numCache>
                <c:formatCode>0_ </c:formatCode>
                <c:ptCount val="3"/>
                <c:pt idx="0">
                  <c:v>9654</c:v>
                </c:pt>
                <c:pt idx="1">
                  <c:v>4809</c:v>
                </c:pt>
                <c:pt idx="2">
                  <c:v>29546</c:v>
                </c:pt>
              </c:numCache>
            </c:numRef>
          </c:val>
          <c:extLst>
            <c:ext xmlns:c16="http://schemas.microsoft.com/office/drawing/2014/chart" uri="{C3380CC4-5D6E-409C-BE32-E72D297353CC}">
              <c16:uniqueId val="{00000011-628E-47D6-9146-5953214AFB28}"/>
            </c:ext>
          </c:extLst>
        </c:ser>
        <c:dLbls>
          <c:showLegendKey val="0"/>
          <c:showVal val="0"/>
          <c:showCatName val="0"/>
          <c:showSerName val="0"/>
          <c:showPercent val="1"/>
          <c:showBubbleSize val="0"/>
          <c:showLeaderLines val="1"/>
        </c:dLbls>
        <c:firstSliceAng val="0"/>
        <c:holeSize val="25"/>
      </c:doughnutChart>
      <c:spPr>
        <a:noFill/>
        <a:ln>
          <a:noFill/>
        </a:ln>
        <a:effectLst/>
      </c:spPr>
    </c:plotArea>
    <c:legend>
      <c:legendPos val="r"/>
      <c:layout>
        <c:manualLayout>
          <c:xMode val="edge"/>
          <c:yMode val="edge"/>
          <c:x val="0.53601296647557051"/>
          <c:y val="0.46193183818118944"/>
          <c:w val="0.40760900883741497"/>
          <c:h val="0.48130296246177706"/>
        </c:manualLayout>
      </c:layout>
      <c:overlay val="0"/>
      <c:txPr>
        <a:bodyPr/>
        <a:lstStyle/>
        <a:p>
          <a:pPr>
            <a:defRPr sz="1000"/>
          </a:pPr>
          <a:endParaRPr lang="ja-JP"/>
        </a:p>
      </c:txPr>
    </c:legend>
    <c:plotVisOnly val="0"/>
    <c:dispBlanksAs val="gap"/>
    <c:showDLblsOverMax val="0"/>
  </c:chart>
  <c:spPr>
    <a:noFill/>
    <a:ln>
      <a:noFill/>
    </a:ln>
    <a:effectLst/>
  </c:spPr>
  <c:txPr>
    <a:bodyPr/>
    <a:lstStyle/>
    <a:p>
      <a:pPr>
        <a:defRPr sz="90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5886455537869"/>
          <c:y val="0.10187284678699866"/>
          <c:w val="0.58874900468902058"/>
          <c:h val="0.73380380866210226"/>
        </c:manualLayout>
      </c:layout>
      <c:barChart>
        <c:barDir val="col"/>
        <c:grouping val="stacked"/>
        <c:varyColors val="0"/>
        <c:ser>
          <c:idx val="1"/>
          <c:order val="1"/>
          <c:tx>
            <c:strRef>
              <c:f>'Info(県(都))'!$W$101</c:f>
              <c:strCache>
                <c:ptCount val="1"/>
                <c:pt idx="0">
                  <c:v>田</c:v>
                </c:pt>
              </c:strCache>
            </c:strRef>
          </c:tx>
          <c:spPr>
            <a:solidFill>
              <a:schemeClr val="accent5">
                <a:lumMod val="60000"/>
                <a:lumOff val="40000"/>
              </a:schemeClr>
            </a:solidFill>
            <a:ln>
              <a:solidFill>
                <a:schemeClr val="bg1"/>
              </a:solidFill>
            </a:ln>
            <a:effectLst/>
            <a:scene3d>
              <a:camera prst="orthographicFront"/>
              <a:lightRig rig="threePt" dir="t"/>
            </a:scene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solidFill>
                    </a:ln>
                    <a:effectLst/>
                  </c:spPr>
                </c15:leaderLines>
              </c:ext>
            </c:extLst>
          </c:dLbls>
          <c:cat>
            <c:strRef>
              <c:f>'Info(県(都))'!$C$101:$E$102</c:f>
              <c:strCache>
                <c:ptCount val="2"/>
                <c:pt idx="0">
                  <c:v>2015年</c:v>
                </c:pt>
                <c:pt idx="1">
                  <c:v>2020年</c:v>
                </c:pt>
              </c:strCache>
            </c:strRef>
          </c:cat>
          <c:val>
            <c:numRef>
              <c:f>'Info(県(都))'!$H$101:$H$102</c:f>
              <c:numCache>
                <c:formatCode>#,##0_);[Red]\(#,##0\)</c:formatCode>
                <c:ptCount val="2"/>
                <c:pt idx="0">
                  <c:v>67335</c:v>
                </c:pt>
                <c:pt idx="1">
                  <c:v>60405</c:v>
                </c:pt>
              </c:numCache>
            </c:numRef>
          </c:val>
          <c:extLst>
            <c:ext xmlns:c16="http://schemas.microsoft.com/office/drawing/2014/chart" uri="{C3380CC4-5D6E-409C-BE32-E72D297353CC}">
              <c16:uniqueId val="{00000000-C51B-4F35-9ADF-2A736B667701}"/>
            </c:ext>
          </c:extLst>
        </c:ser>
        <c:ser>
          <c:idx val="2"/>
          <c:order val="2"/>
          <c:tx>
            <c:strRef>
              <c:f>'Info(県(都))'!$W$102</c:f>
              <c:strCache>
                <c:ptCount val="1"/>
                <c:pt idx="0">
                  <c:v>畑</c:v>
                </c:pt>
              </c:strCache>
            </c:strRef>
          </c:tx>
          <c:spPr>
            <a:solidFill>
              <a:schemeClr val="accent3">
                <a:lumMod val="60000"/>
                <a:lumOff val="40000"/>
              </a:schemeClr>
            </a:solidFill>
            <a:ln>
              <a:solidFill>
                <a:schemeClr val="bg1"/>
              </a:solidFill>
            </a:ln>
            <a:effectLst/>
            <a:scene3d>
              <a:camera prst="orthographicFront"/>
              <a:lightRig rig="threePt" dir="t"/>
            </a:scene3d>
          </c:spPr>
          <c:invertIfNegative val="0"/>
          <c:dLbls>
            <c:dLbl>
              <c:idx val="0"/>
              <c:layout>
                <c:manualLayout>
                  <c:x val="0.13340682993249392"/>
                  <c:y val="6.39970372736566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1B-4F35-9ADF-2A736B667701}"/>
                </c:ext>
              </c:extLst>
            </c:dLbl>
            <c:dLbl>
              <c:idx val="1"/>
              <c:layout>
                <c:manualLayout>
                  <c:x val="0.14555729758377764"/>
                  <c:y val="8.4500763500992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1B-4F35-9ADF-2A736B66770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solidFill>
                    </a:ln>
                    <a:effectLst/>
                  </c:spPr>
                </c15:leaderLines>
              </c:ext>
            </c:extLst>
          </c:dLbls>
          <c:cat>
            <c:strRef>
              <c:f>'Info(県(都))'!$C$101:$E$102</c:f>
              <c:strCache>
                <c:ptCount val="2"/>
                <c:pt idx="0">
                  <c:v>2015年</c:v>
                </c:pt>
                <c:pt idx="1">
                  <c:v>2020年</c:v>
                </c:pt>
              </c:strCache>
            </c:strRef>
          </c:cat>
          <c:val>
            <c:numRef>
              <c:f>'Info(県(都))'!$I$101:$I$102</c:f>
              <c:numCache>
                <c:formatCode>#,##0_);[Red]\(#,##0\)</c:formatCode>
                <c:ptCount val="2"/>
                <c:pt idx="0">
                  <c:v>34392</c:v>
                </c:pt>
                <c:pt idx="1">
                  <c:v>29389</c:v>
                </c:pt>
              </c:numCache>
            </c:numRef>
          </c:val>
          <c:extLst>
            <c:ext xmlns:c16="http://schemas.microsoft.com/office/drawing/2014/chart" uri="{C3380CC4-5D6E-409C-BE32-E72D297353CC}">
              <c16:uniqueId val="{00000003-C51B-4F35-9ADF-2A736B667701}"/>
            </c:ext>
          </c:extLst>
        </c:ser>
        <c:ser>
          <c:idx val="3"/>
          <c:order val="3"/>
          <c:tx>
            <c:strRef>
              <c:f>'Info(県(都))'!$W$103</c:f>
              <c:strCache>
                <c:ptCount val="1"/>
                <c:pt idx="0">
                  <c:v>樹園地</c:v>
                </c:pt>
              </c:strCache>
            </c:strRef>
          </c:tx>
          <c:spPr>
            <a:solidFill>
              <a:schemeClr val="accent2">
                <a:lumMod val="60000"/>
                <a:lumOff val="40000"/>
              </a:schemeClr>
            </a:solidFill>
            <a:ln>
              <a:solidFill>
                <a:schemeClr val="bg1"/>
              </a:solidFill>
            </a:ln>
            <a:effectLst/>
            <a:scene3d>
              <a:camera prst="orthographicFront"/>
              <a:lightRig rig="threePt" dir="t"/>
            </a:scene3d>
          </c:spPr>
          <c:invertIfNegative val="0"/>
          <c:dLbls>
            <c:dLbl>
              <c:idx val="0"/>
              <c:layout>
                <c:manualLayout>
                  <c:x val="0.12801308642215298"/>
                  <c:y val="-6.64236363541271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51B-4F35-9ADF-2A736B667701}"/>
                </c:ext>
              </c:extLst>
            </c:dLbl>
            <c:dLbl>
              <c:idx val="1"/>
              <c:layout>
                <c:manualLayout>
                  <c:x val="0.14226389559638927"/>
                  <c:y val="-2.456605436089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51B-4F35-9ADF-2A736B66770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solidFill>
                    </a:ln>
                    <a:effectLst/>
                  </c:spPr>
                </c15:leaderLines>
              </c:ext>
            </c:extLst>
          </c:dLbls>
          <c:cat>
            <c:strRef>
              <c:f>'Info(県(都))'!$C$101:$E$102</c:f>
              <c:strCache>
                <c:ptCount val="2"/>
                <c:pt idx="0">
                  <c:v>2015年</c:v>
                </c:pt>
                <c:pt idx="1">
                  <c:v>2020年</c:v>
                </c:pt>
              </c:strCache>
            </c:strRef>
          </c:cat>
          <c:val>
            <c:numRef>
              <c:f>'Info(県(都))'!$J$101:$J$102</c:f>
              <c:numCache>
                <c:formatCode>#,##0_);[Red]\(#,##0\)</c:formatCode>
                <c:ptCount val="2"/>
                <c:pt idx="0">
                  <c:v>4245</c:v>
                </c:pt>
                <c:pt idx="1">
                  <c:v>3154</c:v>
                </c:pt>
              </c:numCache>
            </c:numRef>
          </c:val>
          <c:extLst>
            <c:ext xmlns:c16="http://schemas.microsoft.com/office/drawing/2014/chart" uri="{C3380CC4-5D6E-409C-BE32-E72D297353CC}">
              <c16:uniqueId val="{00000006-C51B-4F35-9ADF-2A736B667701}"/>
            </c:ext>
          </c:extLst>
        </c:ser>
        <c:dLbls>
          <c:showLegendKey val="0"/>
          <c:showVal val="0"/>
          <c:showCatName val="0"/>
          <c:showSerName val="0"/>
          <c:showPercent val="0"/>
          <c:showBubbleSize val="0"/>
        </c:dLbls>
        <c:gapWidth val="150"/>
        <c:overlap val="100"/>
        <c:axId val="178462944"/>
        <c:axId val="128656400"/>
      </c:barChart>
      <c:lineChart>
        <c:grouping val="standard"/>
        <c:varyColors val="0"/>
        <c:ser>
          <c:idx val="0"/>
          <c:order val="0"/>
          <c:tx>
            <c:strRef>
              <c:f>'Info(県(都))'!$G$100</c:f>
              <c:strCache>
                <c:ptCount val="1"/>
              </c:strCache>
            </c:strRef>
          </c:tx>
          <c:spPr>
            <a:ln w="34925" cap="rnd">
              <a:noFill/>
              <a:round/>
            </a:ln>
            <a:effectLst>
              <a:outerShdw blurRad="40000" dist="23000" dir="5400000" rotWithShape="0">
                <a:srgbClr val="000000">
                  <a:alpha val="35000"/>
                </a:srgbClr>
              </a:outerShdw>
            </a:effectLst>
          </c:spPr>
          <c:marker>
            <c:symbol val="none"/>
          </c:marker>
          <c:dLbls>
            <c:numFmt formatCode="#,##0;;" sourceLinked="0"/>
            <c:spPr>
              <a:noFill/>
              <a:ln>
                <a:noFill/>
              </a:ln>
              <a:effectLst/>
            </c:spPr>
            <c:txPr>
              <a:bodyPr rot="0" spcFirstLastPara="1" vertOverflow="overflow" horzOverflow="overflow" vert="horz" wrap="none" lIns="38100" tIns="0" rIns="38100" bIns="0" anchor="t" anchorCtr="0">
                <a:noAutofit/>
              </a:bodyPr>
              <a:lstStyle/>
              <a:p>
                <a:pPr>
                  <a:defRPr sz="9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pPr xmlns:c15="http://schemas.microsoft.com/office/drawing/2012/chart">
                  <a:prstGeom prst="rect">
                    <a:avLst/>
                  </a:prstGeom>
                </c15:spPr>
                <c15:showLeaderLines val="1"/>
                <c15:leaderLines>
                  <c:spPr>
                    <a:ln w="9525">
                      <a:solidFill>
                        <a:schemeClr val="lt1">
                          <a:lumMod val="95000"/>
                          <a:alpha val="54000"/>
                        </a:schemeClr>
                      </a:solidFill>
                    </a:ln>
                    <a:effectLst/>
                  </c:spPr>
                </c15:leaderLines>
              </c:ext>
            </c:extLst>
          </c:dLbls>
          <c:cat>
            <c:strRef>
              <c:f>'Info(県(都))'!$Y$101:$Y$102</c:f>
              <c:strCache>
                <c:ptCount val="2"/>
                <c:pt idx="0">
                  <c:v>2015年</c:v>
                </c:pt>
                <c:pt idx="1">
                  <c:v>2020年</c:v>
                </c:pt>
              </c:strCache>
            </c:strRef>
          </c:cat>
          <c:val>
            <c:numRef>
              <c:f>'Info(県(都))'!$G$101:$G$102</c:f>
              <c:numCache>
                <c:formatCode>#,##0_);[Red]\(#,##0\)</c:formatCode>
                <c:ptCount val="2"/>
                <c:pt idx="0">
                  <c:v>105973</c:v>
                </c:pt>
                <c:pt idx="1">
                  <c:v>92948</c:v>
                </c:pt>
              </c:numCache>
            </c:numRef>
          </c:val>
          <c:smooth val="0"/>
          <c:extLst>
            <c:ext xmlns:c16="http://schemas.microsoft.com/office/drawing/2014/chart" uri="{C3380CC4-5D6E-409C-BE32-E72D297353CC}">
              <c16:uniqueId val="{00000007-C51B-4F35-9ADF-2A736B667701}"/>
            </c:ext>
          </c:extLst>
        </c:ser>
        <c:dLbls>
          <c:showLegendKey val="0"/>
          <c:showVal val="0"/>
          <c:showCatName val="0"/>
          <c:showSerName val="0"/>
          <c:showPercent val="0"/>
          <c:showBubbleSize val="0"/>
        </c:dLbls>
        <c:marker val="1"/>
        <c:smooth val="0"/>
        <c:axId val="178462944"/>
        <c:axId val="128656400"/>
      </c:lineChart>
      <c:catAx>
        <c:axId val="17846294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128656400"/>
        <c:crosses val="autoZero"/>
        <c:auto val="1"/>
        <c:lblAlgn val="ctr"/>
        <c:lblOffset val="100"/>
        <c:noMultiLvlLbl val="0"/>
      </c:catAx>
      <c:valAx>
        <c:axId val="128656400"/>
        <c:scaling>
          <c:orientation val="minMax"/>
          <c:min val="0"/>
        </c:scaling>
        <c:delete val="0"/>
        <c:axPos val="l"/>
        <c:majorGridlines>
          <c:spPr>
            <a:ln w="9525" cap="flat" cmpd="sng" algn="ctr">
              <a:solidFill>
                <a:schemeClr val="bg1">
                  <a:lumMod val="75000"/>
                </a:schemeClr>
              </a:solidFill>
              <a:round/>
            </a:ln>
            <a:effectLst/>
          </c:spPr>
        </c:majorGridlines>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178462944"/>
        <c:crosses val="autoZero"/>
        <c:crossBetween val="between"/>
      </c:valAx>
      <c:spPr>
        <a:noFill/>
        <a:ln>
          <a:noFill/>
        </a:ln>
        <a:effectLst/>
      </c:spPr>
    </c:plotArea>
    <c:legend>
      <c:legendPos val="r"/>
      <c:layout>
        <c:manualLayout>
          <c:xMode val="edge"/>
          <c:yMode val="edge"/>
          <c:x val="0.73788581202630565"/>
          <c:y val="0.56418912137393729"/>
          <c:w val="0.23964227786133474"/>
          <c:h val="0.39233165215764643"/>
        </c:manualLayout>
      </c:layout>
      <c:overlay val="0"/>
      <c:txPr>
        <a:bodyPr/>
        <a:lstStyle/>
        <a:p>
          <a:pPr>
            <a:defRPr>
              <a:latin typeface="+mj-ea"/>
              <a:ea typeface="+mj-ea"/>
            </a:defRPr>
          </a:pPr>
          <a:endParaRPr lang="ja-JP"/>
        </a:p>
      </c:txPr>
    </c:legend>
    <c:plotVisOnly val="0"/>
    <c:dispBlanksAs val="gap"/>
    <c:showDLblsOverMax val="0"/>
  </c:chart>
  <c:spPr>
    <a:noFill/>
    <a:ln>
      <a:noFill/>
    </a:ln>
    <a:effectLst/>
  </c:spPr>
  <c:txPr>
    <a:bodyPr/>
    <a:lstStyle/>
    <a:p>
      <a:pPr>
        <a:defRPr/>
      </a:pPr>
      <a:endParaRPr lang="ja-JP"/>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chart" Target="../charts/chart3.xml"/><Relationship Id="rId7" Type="http://schemas.openxmlformats.org/officeDocument/2006/relationships/image" Target="../media/image2.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emf"/><Relationship Id="rId4" Type="http://schemas.openxmlformats.org/officeDocument/2006/relationships/chart" Target="../charts/chart4.xml"/><Relationship Id="rId9" Type="http://schemas.openxmlformats.org/officeDocument/2006/relationships/chart" Target="../charts/chart7.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10.xml"/><Relationship Id="rId7" Type="http://schemas.openxmlformats.org/officeDocument/2006/relationships/image" Target="../media/image2.png"/><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2.xml"/><Relationship Id="rId5" Type="http://schemas.openxmlformats.org/officeDocument/2006/relationships/image" Target="../media/image1.emf"/><Relationship Id="rId4" Type="http://schemas.openxmlformats.org/officeDocument/2006/relationships/chart" Target="../charts/chart11.xml"/><Relationship Id="rId9"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10</xdr:col>
      <xdr:colOff>278423</xdr:colOff>
      <xdr:row>9</xdr:row>
      <xdr:rowOff>48496</xdr:rowOff>
    </xdr:from>
    <xdr:to>
      <xdr:col>17</xdr:col>
      <xdr:colOff>212480</xdr:colOff>
      <xdr:row>18</xdr:row>
      <xdr:rowOff>28575</xdr:rowOff>
    </xdr:to>
    <xdr:graphicFrame macro="">
      <xdr:nvGraphicFramePr>
        <xdr:cNvPr id="2" name="グラフ 1">
          <a:extLst>
            <a:ext uri="{FF2B5EF4-FFF2-40B4-BE49-F238E27FC236}">
              <a16:creationId xmlns:a16="http://schemas.microsoft.com/office/drawing/2014/main" id="{2EC2C5B6-376D-4603-960A-8146E76242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57150</xdr:colOff>
      <xdr:row>97</xdr:row>
      <xdr:rowOff>190499</xdr:rowOff>
    </xdr:from>
    <xdr:to>
      <xdr:col>19</xdr:col>
      <xdr:colOff>114300</xdr:colOff>
      <xdr:row>106</xdr:row>
      <xdr:rowOff>161925</xdr:rowOff>
    </xdr:to>
    <xdr:graphicFrame macro="">
      <xdr:nvGraphicFramePr>
        <xdr:cNvPr id="3" name="グラフ 2">
          <a:extLst>
            <a:ext uri="{FF2B5EF4-FFF2-40B4-BE49-F238E27FC236}">
              <a16:creationId xmlns:a16="http://schemas.microsoft.com/office/drawing/2014/main" id="{BD23C2E1-DA04-448A-83D7-F9C17F4608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xdr:col>
      <xdr:colOff>46181</xdr:colOff>
      <xdr:row>28</xdr:row>
      <xdr:rowOff>342900</xdr:rowOff>
    </xdr:from>
    <xdr:ext cx="6707043" cy="2009775"/>
    <xdr:graphicFrame macro="">
      <xdr:nvGraphicFramePr>
        <xdr:cNvPr id="4" name="グラフ 3">
          <a:extLst>
            <a:ext uri="{FF2B5EF4-FFF2-40B4-BE49-F238E27FC236}">
              <a16:creationId xmlns:a16="http://schemas.microsoft.com/office/drawing/2014/main" id="{85E4BF91-A504-4E3A-951F-50F43149F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2</xdr:col>
      <xdr:colOff>17144</xdr:colOff>
      <xdr:row>81</xdr:row>
      <xdr:rowOff>304800</xdr:rowOff>
    </xdr:from>
    <xdr:ext cx="6707506" cy="2457449"/>
    <xdr:graphicFrame macro="">
      <xdr:nvGraphicFramePr>
        <xdr:cNvPr id="5" name="グラフ 4">
          <a:extLst>
            <a:ext uri="{FF2B5EF4-FFF2-40B4-BE49-F238E27FC236}">
              <a16:creationId xmlns:a16="http://schemas.microsoft.com/office/drawing/2014/main" id="{CC214D2E-F892-4C46-8FC1-6FDF63E796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mc:AlternateContent xmlns:mc="http://schemas.openxmlformats.org/markup-compatibility/2006">
    <mc:Choice xmlns:a14="http://schemas.microsoft.com/office/drawing/2010/main" Requires="a14">
      <xdr:twoCellAnchor>
        <xdr:from>
          <xdr:col>3</xdr:col>
          <xdr:colOff>3225</xdr:colOff>
          <xdr:row>1</xdr:row>
          <xdr:rowOff>438150</xdr:rowOff>
        </xdr:from>
        <xdr:to>
          <xdr:col>3</xdr:col>
          <xdr:colOff>3225</xdr:colOff>
          <xdr:row>1</xdr:row>
          <xdr:rowOff>438150</xdr:rowOff>
        </xdr:to>
        <xdr:pic>
          <xdr:nvPicPr>
            <xdr:cNvPr id="9" name="図 8">
              <a:extLst>
                <a:ext uri="{FF2B5EF4-FFF2-40B4-BE49-F238E27FC236}">
                  <a16:creationId xmlns:a16="http://schemas.microsoft.com/office/drawing/2014/main" id="{73DE4272-5A25-48BB-883E-517E3511B5D2}"/>
                </a:ext>
              </a:extLst>
            </xdr:cNvPr>
            <xdr:cNvPicPr>
              <a:picLocks noChangeAspect="1" noChangeArrowheads="1"/>
              <a:extLst>
                <a:ext uri="{84589F7E-364E-4C9E-8A38-B11213B215E9}">
                  <a14:cameraTool cellRange="$X$1:$Z$1" spid="_x0000_s7777"/>
                </a:ext>
              </a:extLst>
            </xdr:cNvPicPr>
          </xdr:nvPicPr>
          <xdr:blipFill>
            <a:blip xmlns:r="http://schemas.openxmlformats.org/officeDocument/2006/relationships" r:embed="rId5"/>
            <a:srcRect/>
            <a:stretch>
              <a:fillRect/>
            </a:stretch>
          </xdr:blipFill>
          <xdr:spPr bwMode="auto">
            <a:xfrm>
              <a:off x="336600" y="438150"/>
              <a:ext cx="0" cy="0"/>
            </a:xfrm>
            <a:prstGeom prst="rect">
              <a:avLst/>
            </a:prstGeom>
            <a:noFill/>
            <a:extLst>
              <a:ext uri="{909E8E84-426E-40DD-AFC4-6F175D3DCCD1}">
                <a14:hiddenFill>
                  <a:solidFill>
                    <a:srgbClr val="FFFFFF"/>
                  </a:solidFill>
                </a14:hiddenFill>
              </a:ext>
            </a:extLst>
          </xdr:spPr>
        </xdr:pic>
        <xdr:clientData fPrintsWithSheet="0"/>
      </xdr:twoCellAnchor>
    </mc:Choice>
    <mc:Fallback/>
  </mc:AlternateContent>
  <xdr:twoCellAnchor>
    <xdr:from>
      <xdr:col>3</xdr:col>
      <xdr:colOff>466725</xdr:colOff>
      <xdr:row>1</xdr:row>
      <xdr:rowOff>57150</xdr:rowOff>
    </xdr:from>
    <xdr:to>
      <xdr:col>18</xdr:col>
      <xdr:colOff>28575</xdr:colOff>
      <xdr:row>1</xdr:row>
      <xdr:rowOff>466725</xdr:rowOff>
    </xdr:to>
    <xdr:sp macro="" textlink="">
      <xdr:nvSpPr>
        <xdr:cNvPr id="10" name="角丸四角形 21">
          <a:extLst>
            <a:ext uri="{FF2B5EF4-FFF2-40B4-BE49-F238E27FC236}">
              <a16:creationId xmlns:a16="http://schemas.microsoft.com/office/drawing/2014/main" id="{5ED190F4-27A9-4B2B-B261-9968CDD93E99}"/>
            </a:ext>
          </a:extLst>
        </xdr:cNvPr>
        <xdr:cNvSpPr/>
      </xdr:nvSpPr>
      <xdr:spPr>
        <a:xfrm>
          <a:off x="723900" y="57150"/>
          <a:ext cx="6705600" cy="409575"/>
        </a:xfrm>
        <a:prstGeom prst="roundRect">
          <a:avLst/>
        </a:prstGeom>
        <a:solidFill>
          <a:srgbClr val="1F497D"/>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spc="300" baseline="0">
              <a:solidFill>
                <a:schemeClr val="bg1"/>
              </a:solidFill>
              <a:latin typeface="+mj-ea"/>
              <a:ea typeface="+mj-ea"/>
            </a:rPr>
            <a:t>関東農業地域別データファイル　</a:t>
          </a:r>
          <a:r>
            <a:rPr kumimoji="1" lang="en-US" altLang="ja-JP" sz="1600" b="1" spc="300" baseline="0">
              <a:solidFill>
                <a:schemeClr val="bg1"/>
              </a:solidFill>
              <a:latin typeface="+mj-ea"/>
              <a:ea typeface="+mj-ea"/>
            </a:rPr>
            <a:t>【</a:t>
          </a:r>
          <a:r>
            <a:rPr kumimoji="1" lang="ja-JP" altLang="en-US" sz="1600" b="1" spc="300" baseline="0">
              <a:solidFill>
                <a:schemeClr val="bg1"/>
              </a:solidFill>
              <a:latin typeface="+mj-ea"/>
              <a:ea typeface="+mj-ea"/>
            </a:rPr>
            <a:t>個人経営体</a:t>
          </a:r>
          <a:r>
            <a:rPr kumimoji="1" lang="ja-JP" altLang="ja-JP" sz="1600" b="1" baseline="0">
              <a:solidFill>
                <a:schemeClr val="lt1"/>
              </a:solidFill>
              <a:effectLst/>
              <a:latin typeface="+mn-lt"/>
              <a:ea typeface="+mn-ea"/>
              <a:cs typeface="+mn-cs"/>
            </a:rPr>
            <a:t>（農家）</a:t>
          </a:r>
          <a:r>
            <a:rPr kumimoji="1" lang="ja-JP" altLang="en-US" sz="1600" b="1" spc="300" baseline="0">
              <a:solidFill>
                <a:schemeClr val="bg1"/>
              </a:solidFill>
              <a:latin typeface="+mj-ea"/>
              <a:ea typeface="+mj-ea"/>
            </a:rPr>
            <a:t>編</a:t>
          </a:r>
          <a:r>
            <a:rPr kumimoji="1" lang="en-US" altLang="ja-JP" sz="1600" b="1" baseline="0">
              <a:solidFill>
                <a:schemeClr val="lt1"/>
              </a:solidFill>
              <a:effectLst/>
              <a:latin typeface="+mj-ea"/>
              <a:ea typeface="+mj-ea"/>
              <a:cs typeface="+mn-cs"/>
            </a:rPr>
            <a:t>】</a:t>
          </a:r>
          <a:r>
            <a:rPr kumimoji="1" lang="ja-JP" altLang="en-US" sz="1600">
              <a:solidFill>
                <a:schemeClr val="bg1"/>
              </a:solidFill>
              <a:latin typeface="+mj-ea"/>
              <a:ea typeface="+mj-ea"/>
            </a:rPr>
            <a:t>　</a:t>
          </a:r>
        </a:p>
      </xdr:txBody>
    </xdr:sp>
    <xdr:clientData/>
  </xdr:twoCellAnchor>
  <xdr:oneCellAnchor>
    <xdr:from>
      <xdr:col>14</xdr:col>
      <xdr:colOff>361950</xdr:colOff>
      <xdr:row>45</xdr:row>
      <xdr:rowOff>66675</xdr:rowOff>
    </xdr:from>
    <xdr:ext cx="2028826" cy="2028825"/>
    <xdr:graphicFrame macro="">
      <xdr:nvGraphicFramePr>
        <xdr:cNvPr id="14" name="グラフ 13">
          <a:extLst>
            <a:ext uri="{FF2B5EF4-FFF2-40B4-BE49-F238E27FC236}">
              <a16:creationId xmlns:a16="http://schemas.microsoft.com/office/drawing/2014/main" id="{6BC5FD8B-168B-4944-911A-AB4CF4C68D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twoCellAnchor>
    <xdr:from>
      <xdr:col>14</xdr:col>
      <xdr:colOff>276224</xdr:colOff>
      <xdr:row>45</xdr:row>
      <xdr:rowOff>95250</xdr:rowOff>
    </xdr:from>
    <xdr:to>
      <xdr:col>15</xdr:col>
      <xdr:colOff>304799</xdr:colOff>
      <xdr:row>47</xdr:row>
      <xdr:rowOff>38100</xdr:rowOff>
    </xdr:to>
    <xdr:sp macro="" textlink="">
      <xdr:nvSpPr>
        <xdr:cNvPr id="16" name="テキスト ボックス 15">
          <a:extLst>
            <a:ext uri="{FF2B5EF4-FFF2-40B4-BE49-F238E27FC236}">
              <a16:creationId xmlns:a16="http://schemas.microsoft.com/office/drawing/2014/main" id="{EA087B12-09FF-4203-A2AB-5A7AAB617644}"/>
            </a:ext>
          </a:extLst>
        </xdr:cNvPr>
        <xdr:cNvSpPr txBox="1"/>
      </xdr:nvSpPr>
      <xdr:spPr>
        <a:xfrm>
          <a:off x="5848349" y="9877425"/>
          <a:ext cx="504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 </a:t>
          </a:r>
        </a:p>
      </xdr:txBody>
    </xdr:sp>
    <xdr:clientData/>
  </xdr:twoCellAnchor>
  <xdr:twoCellAnchor>
    <xdr:from>
      <xdr:col>11</xdr:col>
      <xdr:colOff>0</xdr:colOff>
      <xdr:row>109</xdr:row>
      <xdr:rowOff>0</xdr:rowOff>
    </xdr:from>
    <xdr:to>
      <xdr:col>19</xdr:col>
      <xdr:colOff>104775</xdr:colOff>
      <xdr:row>111</xdr:row>
      <xdr:rowOff>9525</xdr:rowOff>
    </xdr:to>
    <xdr:sp macro="" textlink="">
      <xdr:nvSpPr>
        <xdr:cNvPr id="21" name="角丸四角形 45">
          <a:extLst>
            <a:ext uri="{FF2B5EF4-FFF2-40B4-BE49-F238E27FC236}">
              <a16:creationId xmlns:a16="http://schemas.microsoft.com/office/drawing/2014/main" id="{829ACEF2-1C0E-4211-9851-C271412D5371}"/>
            </a:ext>
          </a:extLst>
        </xdr:cNvPr>
        <xdr:cNvSpPr/>
      </xdr:nvSpPr>
      <xdr:spPr>
        <a:xfrm>
          <a:off x="4067175" y="23860125"/>
          <a:ext cx="3914775" cy="352425"/>
        </a:xfrm>
        <a:prstGeom prst="roundRect">
          <a:avLst/>
        </a:prstGeom>
        <a:solidFill>
          <a:srgbClr val="1F497D"/>
        </a:solidFill>
        <a:ln w="25400">
          <a:noFill/>
        </a:ln>
      </xdr:spPr>
      <xdr:style>
        <a:lnRef idx="1">
          <a:schemeClr val="accent3"/>
        </a:lnRef>
        <a:fillRef idx="2">
          <a:schemeClr val="accent3"/>
        </a:fillRef>
        <a:effectRef idx="1">
          <a:schemeClr val="accent3"/>
        </a:effectRef>
        <a:fontRef idx="minor">
          <a:schemeClr val="dk1"/>
        </a:fontRef>
      </xdr:style>
      <xdr:txBody>
        <a:bodyPr vertOverflow="overflow" horzOverflow="overflow" lIns="36000" tIns="0" rIns="36000" bIns="0" rtlCol="0" anchor="ctr"/>
        <a:lstStyle/>
        <a:p>
          <a:pPr algn="ctr"/>
          <a:r>
            <a:rPr kumimoji="1" lang="ja-JP" altLang="en-US" sz="1000" b="1" spc="50" baseline="0">
              <a:solidFill>
                <a:schemeClr val="bg1"/>
              </a:solidFill>
              <a:latin typeface="ＭＳ Ｐゴシック" panose="020B0600070205080204" pitchFamily="50" charset="-128"/>
              <a:ea typeface="ＭＳ Ｐゴシック" panose="020B0600070205080204" pitchFamily="50" charset="-128"/>
            </a:rPr>
            <a:t>お問合せ先：関東農政局統計部統計企画課 （</a:t>
          </a:r>
          <a:r>
            <a:rPr kumimoji="1" lang="en-US" altLang="ja-JP" sz="1000" b="1" spc="50" baseline="0">
              <a:solidFill>
                <a:schemeClr val="bg1"/>
              </a:solidFill>
              <a:latin typeface="ＭＳ Ｐゴシック" panose="020B0600070205080204" pitchFamily="50" charset="-128"/>
              <a:ea typeface="ＭＳ Ｐゴシック" panose="020B0600070205080204" pitchFamily="50" charset="-128"/>
            </a:rPr>
            <a:t>048</a:t>
          </a:r>
          <a:r>
            <a:rPr kumimoji="1" lang="ja-JP" altLang="en-US" sz="1000" b="1" spc="50" baseline="0">
              <a:solidFill>
                <a:schemeClr val="bg1"/>
              </a:solidFill>
              <a:latin typeface="ＭＳ Ｐゴシック" panose="020B0600070205080204" pitchFamily="50" charset="-128"/>
              <a:ea typeface="ＭＳ Ｐゴシック" panose="020B0600070205080204" pitchFamily="50" charset="-128"/>
            </a:rPr>
            <a:t>）</a:t>
          </a:r>
          <a:r>
            <a:rPr kumimoji="1" lang="en-US" altLang="ja-JP" sz="1000" b="1" spc="50" baseline="0">
              <a:solidFill>
                <a:schemeClr val="bg1"/>
              </a:solidFill>
              <a:latin typeface="ＭＳ Ｐゴシック" panose="020B0600070205080204" pitchFamily="50" charset="-128"/>
              <a:ea typeface="ＭＳ Ｐゴシック" panose="020B0600070205080204" pitchFamily="50" charset="-128"/>
            </a:rPr>
            <a:t>740-0058</a:t>
          </a:r>
          <a:endParaRPr kumimoji="1" lang="ja-JP" altLang="en-US" sz="1000" b="1" spc="50" baseline="0">
            <a:solidFill>
              <a:schemeClr val="bg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14</xdr:col>
      <xdr:colOff>467256</xdr:colOff>
      <xdr:row>9</xdr:row>
      <xdr:rowOff>155596</xdr:rowOff>
    </xdr:from>
    <xdr:to>
      <xdr:col>15</xdr:col>
      <xdr:colOff>458597</xdr:colOff>
      <xdr:row>11</xdr:row>
      <xdr:rowOff>149868</xdr:rowOff>
    </xdr:to>
    <xdr:pic>
      <xdr:nvPicPr>
        <xdr:cNvPr id="26" name="図 25">
          <a:extLst>
            <a:ext uri="{FF2B5EF4-FFF2-40B4-BE49-F238E27FC236}">
              <a16:creationId xmlns:a16="http://schemas.microsoft.com/office/drawing/2014/main" id="{AA198B3B-5725-41A4-9F84-3EE2BC05ACA5}"/>
            </a:ext>
          </a:extLst>
        </xdr:cNvPr>
        <xdr:cNvPicPr>
          <a:picLocks noChangeAspect="1"/>
        </xdr:cNvPicPr>
      </xdr:nvPicPr>
      <xdr:blipFill>
        <a:blip xmlns:r="http://schemas.openxmlformats.org/officeDocument/2006/relationships" r:embed="rId7"/>
        <a:stretch>
          <a:fillRect/>
        </a:stretch>
      </xdr:blipFill>
      <xdr:spPr>
        <a:xfrm>
          <a:off x="5969775" y="2529519"/>
          <a:ext cx="467591" cy="470522"/>
        </a:xfrm>
        <a:prstGeom prst="rect">
          <a:avLst/>
        </a:prstGeom>
      </xdr:spPr>
    </xdr:pic>
    <xdr:clientData/>
  </xdr:twoCellAnchor>
  <xdr:twoCellAnchor>
    <xdr:from>
      <xdr:col>15</xdr:col>
      <xdr:colOff>465859</xdr:colOff>
      <xdr:row>62</xdr:row>
      <xdr:rowOff>155863</xdr:rowOff>
    </xdr:from>
    <xdr:to>
      <xdr:col>16</xdr:col>
      <xdr:colOff>457200</xdr:colOff>
      <xdr:row>63</xdr:row>
      <xdr:rowOff>173182</xdr:rowOff>
    </xdr:to>
    <xdr:pic>
      <xdr:nvPicPr>
        <xdr:cNvPr id="34" name="図 33">
          <a:extLst>
            <a:ext uri="{FF2B5EF4-FFF2-40B4-BE49-F238E27FC236}">
              <a16:creationId xmlns:a16="http://schemas.microsoft.com/office/drawing/2014/main" id="{FD95BBE3-AE94-4F8A-B0DA-FB0857800195}"/>
            </a:ext>
          </a:extLst>
        </xdr:cNvPr>
        <xdr:cNvPicPr>
          <a:picLocks noChangeAspect="1"/>
        </xdr:cNvPicPr>
      </xdr:nvPicPr>
      <xdr:blipFill>
        <a:blip xmlns:r="http://schemas.openxmlformats.org/officeDocument/2006/relationships" r:embed="rId7"/>
        <a:stretch>
          <a:fillRect/>
        </a:stretch>
      </xdr:blipFill>
      <xdr:spPr>
        <a:xfrm>
          <a:off x="6438034" y="14357638"/>
          <a:ext cx="467591" cy="464994"/>
        </a:xfrm>
        <a:prstGeom prst="rect">
          <a:avLst/>
        </a:prstGeom>
      </xdr:spPr>
    </xdr:pic>
    <xdr:clientData/>
  </xdr:twoCellAnchor>
  <xdr:twoCellAnchor editAs="oneCell">
    <xdr:from>
      <xdr:col>7</xdr:col>
      <xdr:colOff>476249</xdr:colOff>
      <xdr:row>45</xdr:row>
      <xdr:rowOff>0</xdr:rowOff>
    </xdr:from>
    <xdr:to>
      <xdr:col>14</xdr:col>
      <xdr:colOff>381000</xdr:colOff>
      <xdr:row>56</xdr:row>
      <xdr:rowOff>76200</xdr:rowOff>
    </xdr:to>
    <xdr:graphicFrame macro="">
      <xdr:nvGraphicFramePr>
        <xdr:cNvPr id="27" name="グラフ 26">
          <a:extLst>
            <a:ext uri="{FF2B5EF4-FFF2-40B4-BE49-F238E27FC236}">
              <a16:creationId xmlns:a16="http://schemas.microsoft.com/office/drawing/2014/main" id="{6C62745F-48CC-46FE-ADE2-EE7DA0EE34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134471</xdr:colOff>
      <xdr:row>19</xdr:row>
      <xdr:rowOff>5603</xdr:rowOff>
    </xdr:from>
    <xdr:to>
      <xdr:col>18</xdr:col>
      <xdr:colOff>474890</xdr:colOff>
      <xdr:row>20</xdr:row>
      <xdr:rowOff>0</xdr:rowOff>
    </xdr:to>
    <xdr:sp macro="" textlink="">
      <xdr:nvSpPr>
        <xdr:cNvPr id="38" name="左矢印吹き出し 26">
          <a:extLst>
            <a:ext uri="{FF2B5EF4-FFF2-40B4-BE49-F238E27FC236}">
              <a16:creationId xmlns:a16="http://schemas.microsoft.com/office/drawing/2014/main" id="{331EC6C7-57CA-4EDF-A099-5DA4B877643D}"/>
            </a:ext>
          </a:extLst>
        </xdr:cNvPr>
        <xdr:cNvSpPr/>
      </xdr:nvSpPr>
      <xdr:spPr>
        <a:xfrm>
          <a:off x="4196603" y="4331074"/>
          <a:ext cx="3674169" cy="252132"/>
        </a:xfrm>
        <a:prstGeom prst="leftArrowCallout">
          <a:avLst>
            <a:gd name="adj1" fmla="val 55204"/>
            <a:gd name="adj2" fmla="val 50000"/>
            <a:gd name="adj3" fmla="val 42929"/>
            <a:gd name="adj4" fmla="val 94931"/>
          </a:avLst>
        </a:prstGeom>
        <a:solidFill>
          <a:srgbClr val="FFFF66"/>
        </a:solidFill>
        <a:ln w="12700">
          <a:solidFill>
            <a:schemeClr val="tx2"/>
          </a:solidFill>
        </a:ln>
        <a:effectLst/>
      </xdr:spPr>
      <xdr:style>
        <a:lnRef idx="0">
          <a:schemeClr val="accent5"/>
        </a:lnRef>
        <a:fillRef idx="3">
          <a:schemeClr val="accent5"/>
        </a:fillRef>
        <a:effectRef idx="3">
          <a:schemeClr val="accent5"/>
        </a:effectRef>
        <a:fontRef idx="minor">
          <a:schemeClr val="lt1"/>
        </a:fontRef>
      </xdr:style>
      <xdr:txBody>
        <a:bodyPr vertOverflow="overflow" horzOverflow="overflow" wrap="none" lIns="36000" tIns="36000" rIns="36000" bIns="36000" rtlCol="0" anchor="ctr" anchorCtr="0"/>
        <a:lstStyle/>
        <a:p>
          <a:pPr algn="l"/>
          <a:r>
            <a:rPr kumimoji="1" lang="ja-JP" altLang="en-US" sz="900" b="0">
              <a:solidFill>
                <a:srgbClr val="FF0000"/>
              </a:solidFill>
              <a:latin typeface="ＭＳ Ｐゴシック" panose="020B0600070205080204" pitchFamily="50" charset="-128"/>
              <a:ea typeface="ＭＳ Ｐゴシック" panose="020B0600070205080204" pitchFamily="50" charset="-128"/>
            </a:rPr>
            <a:t>タイトルから「農業従事者数」か「基幹的農業従事者数」が選択できます</a:t>
          </a:r>
        </a:p>
      </xdr:txBody>
    </xdr:sp>
    <xdr:clientData fPrintsWithSheet="0"/>
  </xdr:twoCellAnchor>
  <xdr:twoCellAnchor>
    <xdr:from>
      <xdr:col>13</xdr:col>
      <xdr:colOff>28576</xdr:colOff>
      <xdr:row>58</xdr:row>
      <xdr:rowOff>0</xdr:rowOff>
    </xdr:from>
    <xdr:to>
      <xdr:col>19</xdr:col>
      <xdr:colOff>5604</xdr:colOff>
      <xdr:row>59</xdr:row>
      <xdr:rowOff>22411</xdr:rowOff>
    </xdr:to>
    <xdr:sp macro="" textlink="">
      <xdr:nvSpPr>
        <xdr:cNvPr id="39" name="左矢印吹き出し 26">
          <a:extLst>
            <a:ext uri="{FF2B5EF4-FFF2-40B4-BE49-F238E27FC236}">
              <a16:creationId xmlns:a16="http://schemas.microsoft.com/office/drawing/2014/main" id="{A7D3FCF5-6A61-4782-8518-FCF5357B544D}"/>
            </a:ext>
          </a:extLst>
        </xdr:cNvPr>
        <xdr:cNvSpPr/>
      </xdr:nvSpPr>
      <xdr:spPr>
        <a:xfrm>
          <a:off x="5048251" y="12439650"/>
          <a:ext cx="2834528" cy="251011"/>
        </a:xfrm>
        <a:prstGeom prst="leftArrowCallout">
          <a:avLst>
            <a:gd name="adj1" fmla="val 55204"/>
            <a:gd name="adj2" fmla="val 50000"/>
            <a:gd name="adj3" fmla="val 42929"/>
            <a:gd name="adj4" fmla="val 93923"/>
          </a:avLst>
        </a:prstGeom>
        <a:solidFill>
          <a:srgbClr val="FFFF66"/>
        </a:solidFill>
        <a:ln w="12700">
          <a:solidFill>
            <a:schemeClr val="tx2"/>
          </a:solidFill>
        </a:ln>
        <a:effectLst/>
      </xdr:spPr>
      <xdr:style>
        <a:lnRef idx="0">
          <a:schemeClr val="accent5"/>
        </a:lnRef>
        <a:fillRef idx="3">
          <a:schemeClr val="accent5"/>
        </a:fillRef>
        <a:effectRef idx="3">
          <a:schemeClr val="accent5"/>
        </a:effectRef>
        <a:fontRef idx="minor">
          <a:schemeClr val="lt1"/>
        </a:fontRef>
      </xdr:style>
      <xdr:txBody>
        <a:bodyPr vertOverflow="overflow" horzOverflow="overflow" wrap="none" lIns="36000" tIns="36000" rIns="36000" bIns="36000" rtlCol="0" anchor="ctr" anchorCtr="0"/>
        <a:lstStyle/>
        <a:p>
          <a:pPr algn="l"/>
          <a:r>
            <a:rPr kumimoji="1" lang="ja-JP" altLang="en-US" sz="900" b="0">
              <a:solidFill>
                <a:srgbClr val="FF0000"/>
              </a:solidFill>
              <a:latin typeface="ＭＳ Ｐゴシック" panose="020B0600070205080204" pitchFamily="50" charset="-128"/>
              <a:ea typeface="ＭＳ Ｐゴシック" panose="020B0600070205080204" pitchFamily="50" charset="-128"/>
            </a:rPr>
            <a:t>タイトルから「合計」または「男」「女」別が選択できます</a:t>
          </a:r>
        </a:p>
      </xdr:txBody>
    </xdr:sp>
    <xdr:clientData fPrintsWithSheet="0"/>
  </xdr:twoCellAnchor>
  <xdr:twoCellAnchor>
    <xdr:from>
      <xdr:col>16</xdr:col>
      <xdr:colOff>457199</xdr:colOff>
      <xdr:row>4</xdr:row>
      <xdr:rowOff>161924</xdr:rowOff>
    </xdr:from>
    <xdr:to>
      <xdr:col>19</xdr:col>
      <xdr:colOff>85725</xdr:colOff>
      <xdr:row>7</xdr:row>
      <xdr:rowOff>195417</xdr:rowOff>
    </xdr:to>
    <xdr:sp macro="" textlink="">
      <xdr:nvSpPr>
        <xdr:cNvPr id="31" name="下矢印吹き出し 1">
          <a:extLst>
            <a:ext uri="{FF2B5EF4-FFF2-40B4-BE49-F238E27FC236}">
              <a16:creationId xmlns:a16="http://schemas.microsoft.com/office/drawing/2014/main" id="{60CD7F68-9394-4412-96A8-86148D96A508}"/>
            </a:ext>
          </a:extLst>
        </xdr:cNvPr>
        <xdr:cNvSpPr/>
      </xdr:nvSpPr>
      <xdr:spPr>
        <a:xfrm>
          <a:off x="6981824" y="1276349"/>
          <a:ext cx="1057276" cy="824068"/>
        </a:xfrm>
        <a:prstGeom prst="downArrowCallout">
          <a:avLst>
            <a:gd name="adj1" fmla="val 19419"/>
            <a:gd name="adj2" fmla="val 16629"/>
            <a:gd name="adj3" fmla="val 14769"/>
            <a:gd name="adj4" fmla="val 78928"/>
          </a:avLst>
        </a:prstGeom>
        <a:solidFill>
          <a:srgbClr val="FFFF66"/>
        </a:solidFill>
        <a:ln w="12700">
          <a:solidFill>
            <a:schemeClr val="tx2"/>
          </a:solidFill>
        </a:ln>
      </xdr:spPr>
      <xdr:style>
        <a:lnRef idx="0">
          <a:schemeClr val="accent5"/>
        </a:lnRef>
        <a:fillRef idx="3">
          <a:schemeClr val="accent5"/>
        </a:fillRef>
        <a:effectRef idx="3">
          <a:schemeClr val="accent5"/>
        </a:effectRef>
        <a:fontRef idx="minor">
          <a:schemeClr val="lt1"/>
        </a:fontRef>
      </xdr:style>
      <xdr:txBody>
        <a:bodyPr vertOverflow="overflow" horzOverflow="overflow" wrap="none" lIns="36000" tIns="36000" rIns="36000" bIns="36000" rtlCol="0" anchor="ctr" anchorCtr="0"/>
        <a:lstStyle/>
        <a:p>
          <a:pPr algn="ctr"/>
          <a:r>
            <a:rPr kumimoji="1" lang="ja-JP" altLang="en-US" sz="900" b="0">
              <a:solidFill>
                <a:srgbClr val="FF0000"/>
              </a:solidFill>
              <a:latin typeface="ＭＳ Ｐゴシック" panose="020B0600070205080204" pitchFamily="50" charset="-128"/>
              <a:ea typeface="ＭＳ Ｐゴシック" panose="020B0600070205080204" pitchFamily="50" charset="-128"/>
            </a:rPr>
            <a:t>リストから</a:t>
          </a:r>
          <a:endParaRPr kumimoji="1" lang="en-US" altLang="ja-JP" sz="900" b="0">
            <a:solidFill>
              <a:srgbClr val="FF0000"/>
            </a:solidFill>
            <a:latin typeface="ＭＳ Ｐゴシック" panose="020B0600070205080204" pitchFamily="50" charset="-128"/>
            <a:ea typeface="ＭＳ Ｐゴシック" panose="020B0600070205080204" pitchFamily="50" charset="-128"/>
          </a:endParaRPr>
        </a:p>
        <a:p>
          <a:pPr algn="ctr"/>
          <a:r>
            <a:rPr kumimoji="1" lang="ja-JP" altLang="en-US" sz="900" b="0">
              <a:solidFill>
                <a:srgbClr val="FF0000"/>
              </a:solidFill>
              <a:latin typeface="ＭＳ Ｐゴシック" panose="020B0600070205080204" pitchFamily="50" charset="-128"/>
              <a:ea typeface="ＭＳ Ｐゴシック" panose="020B0600070205080204" pitchFamily="50" charset="-128"/>
            </a:rPr>
            <a:t>「前回との比較」</a:t>
          </a:r>
          <a:endParaRPr kumimoji="1" lang="en-US" altLang="ja-JP" sz="900" b="0">
            <a:solidFill>
              <a:srgbClr val="FF0000"/>
            </a:solidFill>
            <a:latin typeface="ＭＳ Ｐゴシック" panose="020B0600070205080204" pitchFamily="50" charset="-128"/>
            <a:ea typeface="ＭＳ Ｐゴシック" panose="020B0600070205080204" pitchFamily="50" charset="-128"/>
          </a:endParaRPr>
        </a:p>
        <a:p>
          <a:pPr algn="ctr"/>
          <a:r>
            <a:rPr kumimoji="1" lang="ja-JP" altLang="en-US" sz="900" b="0">
              <a:solidFill>
                <a:srgbClr val="FF0000"/>
              </a:solidFill>
              <a:latin typeface="ＭＳ Ｐゴシック" panose="020B0600070205080204" pitchFamily="50" charset="-128"/>
              <a:ea typeface="ＭＳ Ｐゴシック" panose="020B0600070205080204" pitchFamily="50" charset="-128"/>
            </a:rPr>
            <a:t>「県</a:t>
          </a:r>
          <a:r>
            <a:rPr kumimoji="1" lang="en-US" altLang="ja-JP" sz="900" b="0">
              <a:solidFill>
                <a:srgbClr val="FF0000"/>
              </a:solidFill>
              <a:latin typeface="ＭＳ Ｐゴシック" panose="020B0600070205080204" pitchFamily="50" charset="-128"/>
              <a:ea typeface="ＭＳ Ｐゴシック" panose="020B0600070205080204" pitchFamily="50" charset="-128"/>
            </a:rPr>
            <a:t>(</a:t>
          </a:r>
          <a:r>
            <a:rPr kumimoji="1" lang="ja-JP" altLang="en-US" sz="900" b="0">
              <a:solidFill>
                <a:srgbClr val="FF0000"/>
              </a:solidFill>
              <a:latin typeface="ＭＳ Ｐゴシック" panose="020B0600070205080204" pitchFamily="50" charset="-128"/>
              <a:ea typeface="ＭＳ Ｐゴシック" panose="020B0600070205080204" pitchFamily="50" charset="-128"/>
            </a:rPr>
            <a:t>都</a:t>
          </a:r>
          <a:r>
            <a:rPr kumimoji="1" lang="en-US" altLang="ja-JP" sz="900" b="0">
              <a:solidFill>
                <a:srgbClr val="FF0000"/>
              </a:solidFill>
              <a:latin typeface="ＭＳ Ｐゴシック" panose="020B0600070205080204" pitchFamily="50" charset="-128"/>
              <a:ea typeface="ＭＳ Ｐゴシック" panose="020B0600070205080204" pitchFamily="50" charset="-128"/>
            </a:rPr>
            <a:t>)</a:t>
          </a:r>
          <a:r>
            <a:rPr kumimoji="1" lang="ja-JP" altLang="en-US" sz="900" b="0">
              <a:solidFill>
                <a:srgbClr val="FF0000"/>
              </a:solidFill>
              <a:latin typeface="ＭＳ Ｐゴシック" panose="020B0600070205080204" pitchFamily="50" charset="-128"/>
              <a:ea typeface="ＭＳ Ｐゴシック" panose="020B0600070205080204" pitchFamily="50" charset="-128"/>
            </a:rPr>
            <a:t>との比較」</a:t>
          </a:r>
          <a:endParaRPr kumimoji="1" lang="en-US" altLang="ja-JP" sz="900" b="0">
            <a:solidFill>
              <a:srgbClr val="FF0000"/>
            </a:solidFill>
            <a:latin typeface="ＭＳ Ｐゴシック" panose="020B0600070205080204" pitchFamily="50" charset="-128"/>
            <a:ea typeface="ＭＳ Ｐゴシック" panose="020B0600070205080204" pitchFamily="50" charset="-128"/>
          </a:endParaRPr>
        </a:p>
        <a:p>
          <a:pPr algn="ctr"/>
          <a:r>
            <a:rPr kumimoji="1" lang="ja-JP" altLang="en-US" sz="900" b="0">
              <a:solidFill>
                <a:srgbClr val="FF0000"/>
              </a:solidFill>
              <a:latin typeface="ＭＳ Ｐゴシック" panose="020B0600070205080204" pitchFamily="50" charset="-128"/>
              <a:ea typeface="ＭＳ Ｐゴシック" panose="020B0600070205080204" pitchFamily="50" charset="-128"/>
            </a:rPr>
            <a:t>が選択できます</a:t>
          </a:r>
        </a:p>
      </xdr:txBody>
    </xdr:sp>
    <xdr:clientData fPrintsWithSheet="0"/>
  </xdr:twoCellAnchor>
  <xdr:twoCellAnchor>
    <xdr:from>
      <xdr:col>2</xdr:col>
      <xdr:colOff>47625</xdr:colOff>
      <xdr:row>52</xdr:row>
      <xdr:rowOff>161925</xdr:rowOff>
    </xdr:from>
    <xdr:to>
      <xdr:col>8</xdr:col>
      <xdr:colOff>161925</xdr:colOff>
      <xdr:row>55</xdr:row>
      <xdr:rowOff>171450</xdr:rowOff>
    </xdr:to>
    <xdr:sp macro="" textlink="">
      <xdr:nvSpPr>
        <xdr:cNvPr id="30" name="テキスト ボックス 29">
          <a:extLst>
            <a:ext uri="{FF2B5EF4-FFF2-40B4-BE49-F238E27FC236}">
              <a16:creationId xmlns:a16="http://schemas.microsoft.com/office/drawing/2014/main" id="{EAB81BE7-E5E3-41BE-878F-97F233406B4F}"/>
            </a:ext>
          </a:extLst>
        </xdr:cNvPr>
        <xdr:cNvSpPr txBox="1"/>
      </xdr:nvSpPr>
      <xdr:spPr>
        <a:xfrm>
          <a:off x="219075" y="11306175"/>
          <a:ext cx="2581275"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800" b="0" baseline="0">
              <a:solidFill>
                <a:sysClr val="windowText" lastClr="000000"/>
              </a:solidFill>
              <a:latin typeface="+mj-ea"/>
              <a:ea typeface="+mj-ea"/>
            </a:rPr>
            <a:t>※</a:t>
          </a:r>
          <a:r>
            <a:rPr kumimoji="1" lang="ja-JP" altLang="en-US" sz="800" b="0" baseline="0">
              <a:solidFill>
                <a:sysClr val="windowText" lastClr="000000"/>
              </a:solidFill>
              <a:latin typeface="+mj-ea"/>
              <a:ea typeface="+mj-ea"/>
            </a:rPr>
            <a:t>「後継者」とは、</a:t>
          </a:r>
          <a:r>
            <a:rPr lang="ja-JP" altLang="en-US" sz="800" b="0" i="0" u="none" strike="noStrike" baseline="0">
              <a:solidFill>
                <a:schemeClr val="dk1"/>
              </a:solidFill>
              <a:latin typeface="+mj-ea"/>
              <a:ea typeface="+mj-ea"/>
              <a:cs typeface="+mn-cs"/>
            </a:rPr>
            <a:t>５年以内に農業（林業）経営を</a:t>
          </a:r>
          <a:endParaRPr lang="en-US" altLang="ja-JP" sz="800" b="0" i="0" u="none" strike="noStrike" baseline="0">
            <a:solidFill>
              <a:schemeClr val="dk1"/>
            </a:solidFill>
            <a:latin typeface="+mj-ea"/>
            <a:ea typeface="+mj-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800" b="0" i="0" u="none" strike="noStrike" baseline="0">
              <a:solidFill>
                <a:schemeClr val="dk1"/>
              </a:solidFill>
              <a:latin typeface="+mj-ea"/>
              <a:ea typeface="+mj-ea"/>
              <a:cs typeface="+mn-cs"/>
            </a:rPr>
            <a:t>　　引き継ぐ後継者（予定者を含む。）をいう。</a:t>
          </a:r>
          <a:endParaRPr lang="en-US" altLang="ja-JP" sz="800" b="0" i="0" u="none" strike="noStrike" baseline="0">
            <a:solidFill>
              <a:schemeClr val="dk1"/>
            </a:solidFill>
            <a:latin typeface="+mj-ea"/>
            <a:ea typeface="+mj-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800" b="0" i="0" u="none" strike="noStrike" baseline="0">
              <a:solidFill>
                <a:schemeClr val="dk1"/>
              </a:solidFill>
              <a:latin typeface="+mj-ea"/>
              <a:ea typeface="+mj-ea"/>
              <a:cs typeface="+mn-cs"/>
            </a:rPr>
            <a:t>　　（</a:t>
          </a:r>
          <a:r>
            <a:rPr lang="en-US" altLang="ja-JP" sz="800" b="0" i="0" u="none" strike="noStrike" baseline="0">
              <a:solidFill>
                <a:schemeClr val="dk1"/>
              </a:solidFill>
              <a:latin typeface="+mj-ea"/>
              <a:ea typeface="+mj-ea"/>
              <a:cs typeface="+mn-cs"/>
            </a:rPr>
            <a:t>2020</a:t>
          </a:r>
          <a:r>
            <a:rPr lang="ja-JP" altLang="en-US" sz="800" b="0" i="0" u="none" strike="noStrike" baseline="0">
              <a:solidFill>
                <a:schemeClr val="dk1"/>
              </a:solidFill>
              <a:latin typeface="+mj-ea"/>
              <a:ea typeface="+mj-ea"/>
              <a:cs typeface="+mn-cs"/>
            </a:rPr>
            <a:t>農林業センサスから） 	</a:t>
          </a:r>
        </a:p>
        <a:p>
          <a:pPr algn="l"/>
          <a:endParaRPr kumimoji="1" lang="ja-JP" altLang="en-US" sz="800" b="0" baseline="0">
            <a:solidFill>
              <a:sysClr val="windowText" lastClr="000000"/>
            </a:solidFill>
            <a:latin typeface="+mj-ea"/>
            <a:ea typeface="+mj-ea"/>
          </a:endParaRPr>
        </a:p>
      </xdr:txBody>
    </xdr:sp>
    <xdr:clientData/>
  </xdr:twoCellAnchor>
  <xdr:twoCellAnchor>
    <xdr:from>
      <xdr:col>2</xdr:col>
      <xdr:colOff>38100</xdr:colOff>
      <xdr:row>107</xdr:row>
      <xdr:rowOff>47625</xdr:rowOff>
    </xdr:from>
    <xdr:to>
      <xdr:col>19</xdr:col>
      <xdr:colOff>247651</xdr:colOff>
      <xdr:row>108</xdr:row>
      <xdr:rowOff>152400</xdr:rowOff>
    </xdr:to>
    <xdr:sp macro="" textlink="">
      <xdr:nvSpPr>
        <xdr:cNvPr id="32" name="テキスト ボックス 31">
          <a:extLst>
            <a:ext uri="{FF2B5EF4-FFF2-40B4-BE49-F238E27FC236}">
              <a16:creationId xmlns:a16="http://schemas.microsoft.com/office/drawing/2014/main" id="{0E83A2F7-7FFD-44AC-9831-5D976046D711}"/>
            </a:ext>
          </a:extLst>
        </xdr:cNvPr>
        <xdr:cNvSpPr txBox="1"/>
      </xdr:nvSpPr>
      <xdr:spPr>
        <a:xfrm>
          <a:off x="209550" y="23736300"/>
          <a:ext cx="7915276"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b="0" u="none" baseline="0">
              <a:solidFill>
                <a:sysClr val="windowText" lastClr="000000"/>
              </a:solidFill>
              <a:latin typeface="+mn-ea"/>
              <a:ea typeface="+mn-ea"/>
            </a:rPr>
            <a:t>※</a:t>
          </a:r>
          <a:r>
            <a:rPr lang="ja-JP" altLang="en-US" sz="900" b="0" i="0" u="none" strike="noStrike" baseline="0">
              <a:solidFill>
                <a:schemeClr val="dk1"/>
              </a:solidFill>
              <a:latin typeface="+mn-lt"/>
              <a:ea typeface="+mn-ea"/>
              <a:cs typeface="+mn-cs"/>
            </a:rPr>
            <a:t>すべての表、グラフにおいて単位未満を四捨五入しているため計と内訳の積み上げが一致しない場合がある</a:t>
          </a:r>
          <a:endParaRPr kumimoji="1" lang="ja-JP" altLang="en-US" sz="900" b="0" u="none" baseline="0">
            <a:solidFill>
              <a:sysClr val="windowText" lastClr="000000"/>
            </a:solidFill>
            <a:latin typeface="+mn-ea"/>
            <a:ea typeface="+mn-ea"/>
          </a:endParaRPr>
        </a:p>
      </xdr:txBody>
    </xdr:sp>
    <xdr:clientData/>
  </xdr:twoCellAnchor>
  <xdr:twoCellAnchor editAs="oneCell">
    <xdr:from>
      <xdr:col>12</xdr:col>
      <xdr:colOff>123825</xdr:colOff>
      <xdr:row>62</xdr:row>
      <xdr:rowOff>266700</xdr:rowOff>
    </xdr:from>
    <xdr:to>
      <xdr:col>18</xdr:col>
      <xdr:colOff>439918</xdr:colOff>
      <xdr:row>70</xdr:row>
      <xdr:rowOff>406111</xdr:rowOff>
    </xdr:to>
    <xdr:graphicFrame macro="">
      <xdr:nvGraphicFramePr>
        <xdr:cNvPr id="56" name="グラフ 55">
          <a:extLst>
            <a:ext uri="{FF2B5EF4-FFF2-40B4-BE49-F238E27FC236}">
              <a16:creationId xmlns:a16="http://schemas.microsoft.com/office/drawing/2014/main" id="{E53A8104-F812-431E-9C32-8D216D3D3A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29</xdr:col>
      <xdr:colOff>563924</xdr:colOff>
      <xdr:row>5</xdr:row>
      <xdr:rowOff>21648</xdr:rowOff>
    </xdr:from>
    <xdr:to>
      <xdr:col>33</xdr:col>
      <xdr:colOff>112568</xdr:colOff>
      <xdr:row>13</xdr:row>
      <xdr:rowOff>54120</xdr:rowOff>
    </xdr:to>
    <xdr:sp macro="" textlink="">
      <xdr:nvSpPr>
        <xdr:cNvPr id="58" name="四角形: 角を丸くする 57">
          <a:extLst>
            <a:ext uri="{FF2B5EF4-FFF2-40B4-BE49-F238E27FC236}">
              <a16:creationId xmlns:a16="http://schemas.microsoft.com/office/drawing/2014/main" id="{FE5194BB-369D-4B63-9AA8-09E0EEFFE2E7}"/>
            </a:ext>
          </a:extLst>
        </xdr:cNvPr>
        <xdr:cNvSpPr/>
      </xdr:nvSpPr>
      <xdr:spPr>
        <a:xfrm>
          <a:off x="14860083" y="1441739"/>
          <a:ext cx="2215644" cy="1850881"/>
        </a:xfrm>
        <a:prstGeom prst="roundRect">
          <a:avLst>
            <a:gd name="adj" fmla="val 4976"/>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rgbClr val="FF0000"/>
              </a:solidFill>
            </a:rPr>
            <a:t>当初、表示していたもの</a:t>
          </a:r>
        </a:p>
      </xdr:txBody>
    </xdr:sp>
    <xdr:clientData/>
  </xdr:twoCellAnchor>
  <xdr:twoCellAnchor>
    <xdr:from>
      <xdr:col>33</xdr:col>
      <xdr:colOff>614795</xdr:colOff>
      <xdr:row>10</xdr:row>
      <xdr:rowOff>0</xdr:rowOff>
    </xdr:from>
    <xdr:to>
      <xdr:col>43</xdr:col>
      <xdr:colOff>219075</xdr:colOff>
      <xdr:row>19</xdr:row>
      <xdr:rowOff>69273</xdr:rowOff>
    </xdr:to>
    <xdr:sp macro="" textlink="">
      <xdr:nvSpPr>
        <xdr:cNvPr id="59" name="四角形: 角を丸くする 58">
          <a:extLst>
            <a:ext uri="{FF2B5EF4-FFF2-40B4-BE49-F238E27FC236}">
              <a16:creationId xmlns:a16="http://schemas.microsoft.com/office/drawing/2014/main" id="{B7B8D4DA-E20D-46EA-9E94-B80B77A1F300}"/>
            </a:ext>
          </a:extLst>
        </xdr:cNvPr>
        <xdr:cNvSpPr/>
      </xdr:nvSpPr>
      <xdr:spPr>
        <a:xfrm>
          <a:off x="17578820" y="2543175"/>
          <a:ext cx="6186055" cy="1898073"/>
        </a:xfrm>
        <a:prstGeom prst="roundRect">
          <a:avLst>
            <a:gd name="adj" fmla="val 4976"/>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rgbClr val="FF0000"/>
              </a:solidFill>
            </a:rPr>
            <a:t>色について</a:t>
          </a:r>
          <a:endParaRPr kumimoji="1" lang="en-US" altLang="ja-JP" sz="1100">
            <a:solidFill>
              <a:srgbClr val="FF0000"/>
            </a:solidFill>
          </a:endParaRPr>
        </a:p>
      </xdr:txBody>
    </xdr:sp>
    <xdr:clientData/>
  </xdr:twoCellAnchor>
</xdr:wsDr>
</file>

<file path=xl/drawings/drawing2.xml><?xml version="1.0" encoding="utf-8"?>
<c:userShapes xmlns:c="http://schemas.openxmlformats.org/drawingml/2006/chart">
  <cdr:absSizeAnchor xmlns:cdr="http://schemas.openxmlformats.org/drawingml/2006/chartDrawing">
    <cdr:from>
      <cdr:x>0</cdr:x>
      <cdr:y>0</cdr:y>
    </cdr:from>
    <cdr:ext cx="537195" cy="143058"/>
    <cdr:sp macro="" textlink="">
      <cdr:nvSpPr>
        <cdr:cNvPr id="2" name="テキスト ボックス 1"/>
        <cdr:cNvSpPr txBox="1"/>
      </cdr:nvSpPr>
      <cdr:spPr>
        <a:xfrm xmlns:a="http://schemas.openxmlformats.org/drawingml/2006/main">
          <a:off x="0" y="0"/>
          <a:ext cx="537195" cy="143058"/>
        </a:xfrm>
        <a:prstGeom xmlns:a="http://schemas.openxmlformats.org/drawingml/2006/main" prst="rect">
          <a:avLst/>
        </a:prstGeom>
      </cdr:spPr>
      <cdr:txBody>
        <a:bodyPr xmlns:a="http://schemas.openxmlformats.org/drawingml/2006/main" vertOverflow="overflow" horzOverflow="overflow" wrap="square" rtlCol="0" anchor="ctr" anchorCtr="0"/>
        <a:lstStyle xmlns:a="http://schemas.openxmlformats.org/drawingml/2006/main"/>
        <a:p xmlns:a="http://schemas.openxmlformats.org/drawingml/2006/main">
          <a:pPr algn="ctr"/>
          <a:r>
            <a:rPr lang="ja-JP" altLang="en-US" sz="900">
              <a:latin typeface="ＭＳ Ｐゴシック" panose="020B0600070205080204" pitchFamily="50" charset="-128"/>
              <a:ea typeface="ＭＳ Ｐゴシック" panose="020B0600070205080204" pitchFamily="50" charset="-128"/>
            </a:rPr>
            <a:t>（</a:t>
          </a:r>
          <a:r>
            <a:rPr lang="en-US" altLang="ja-JP" sz="900">
              <a:latin typeface="ＭＳ Ｐゴシック" panose="020B0600070205080204" pitchFamily="50" charset="-128"/>
              <a:ea typeface="ＭＳ Ｐゴシック" panose="020B0600070205080204" pitchFamily="50" charset="-128"/>
            </a:rPr>
            <a:t>ha</a:t>
          </a:r>
          <a:r>
            <a:rPr lang="ja-JP" altLang="en-US" sz="900">
              <a:latin typeface="ＭＳ Ｐゴシック" panose="020B0600070205080204" pitchFamily="50" charset="-128"/>
              <a:ea typeface="ＭＳ Ｐゴシック" panose="020B0600070205080204" pitchFamily="50" charset="-128"/>
            </a:rPr>
            <a:t>）</a:t>
          </a:r>
        </a:p>
      </cdr:txBody>
    </cdr:sp>
  </cdr:absSizeAnchor>
</c:userShapes>
</file>

<file path=xl/drawings/drawing3.xml><?xml version="1.0" encoding="utf-8"?>
<xdr:wsDr xmlns:xdr="http://schemas.openxmlformats.org/drawingml/2006/spreadsheetDrawing" xmlns:a="http://schemas.openxmlformats.org/drawingml/2006/main">
  <xdr:twoCellAnchor editAs="oneCell">
    <xdr:from>
      <xdr:col>10</xdr:col>
      <xdr:colOff>278423</xdr:colOff>
      <xdr:row>9</xdr:row>
      <xdr:rowOff>48496</xdr:rowOff>
    </xdr:from>
    <xdr:to>
      <xdr:col>17</xdr:col>
      <xdr:colOff>212480</xdr:colOff>
      <xdr:row>18</xdr:row>
      <xdr:rowOff>28575</xdr:rowOff>
    </xdr:to>
    <xdr:graphicFrame macro="">
      <xdr:nvGraphicFramePr>
        <xdr:cNvPr id="2" name="グラフ 1">
          <a:extLst>
            <a:ext uri="{FF2B5EF4-FFF2-40B4-BE49-F238E27FC236}">
              <a16:creationId xmlns:a16="http://schemas.microsoft.com/office/drawing/2014/main" id="{8A7715E9-B61A-43C4-BE19-93CA5A724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57150</xdr:colOff>
      <xdr:row>97</xdr:row>
      <xdr:rowOff>164523</xdr:rowOff>
    </xdr:from>
    <xdr:to>
      <xdr:col>19</xdr:col>
      <xdr:colOff>114300</xdr:colOff>
      <xdr:row>107</xdr:row>
      <xdr:rowOff>133348</xdr:rowOff>
    </xdr:to>
    <xdr:graphicFrame macro="">
      <xdr:nvGraphicFramePr>
        <xdr:cNvPr id="3" name="グラフ 2">
          <a:extLst>
            <a:ext uri="{FF2B5EF4-FFF2-40B4-BE49-F238E27FC236}">
              <a16:creationId xmlns:a16="http://schemas.microsoft.com/office/drawing/2014/main" id="{8053ECB2-2044-4379-9664-07B6BE7D9B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xdr:col>
      <xdr:colOff>46181</xdr:colOff>
      <xdr:row>28</xdr:row>
      <xdr:rowOff>342900</xdr:rowOff>
    </xdr:from>
    <xdr:ext cx="6707043" cy="2009775"/>
    <xdr:graphicFrame macro="">
      <xdr:nvGraphicFramePr>
        <xdr:cNvPr id="4" name="グラフ 3">
          <a:extLst>
            <a:ext uri="{FF2B5EF4-FFF2-40B4-BE49-F238E27FC236}">
              <a16:creationId xmlns:a16="http://schemas.microsoft.com/office/drawing/2014/main" id="{7204BA36-665C-4CEE-9F63-0A749CD2E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2</xdr:col>
      <xdr:colOff>17144</xdr:colOff>
      <xdr:row>81</xdr:row>
      <xdr:rowOff>304800</xdr:rowOff>
    </xdr:from>
    <xdr:ext cx="6707506" cy="2457449"/>
    <xdr:graphicFrame macro="">
      <xdr:nvGraphicFramePr>
        <xdr:cNvPr id="5" name="グラフ 4">
          <a:extLst>
            <a:ext uri="{FF2B5EF4-FFF2-40B4-BE49-F238E27FC236}">
              <a16:creationId xmlns:a16="http://schemas.microsoft.com/office/drawing/2014/main" id="{A1C37753-3041-4D48-BC24-2429E10550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mc:AlternateContent xmlns:mc="http://schemas.openxmlformats.org/markup-compatibility/2006">
    <mc:Choice xmlns:a14="http://schemas.microsoft.com/office/drawing/2010/main" Requires="a14">
      <xdr:twoCellAnchor>
        <xdr:from>
          <xdr:col>3</xdr:col>
          <xdr:colOff>3225</xdr:colOff>
          <xdr:row>1</xdr:row>
          <xdr:rowOff>438150</xdr:rowOff>
        </xdr:from>
        <xdr:to>
          <xdr:col>3</xdr:col>
          <xdr:colOff>3225</xdr:colOff>
          <xdr:row>1</xdr:row>
          <xdr:rowOff>438150</xdr:rowOff>
        </xdr:to>
        <xdr:pic>
          <xdr:nvPicPr>
            <xdr:cNvPr id="6" name="図 5">
              <a:extLst>
                <a:ext uri="{FF2B5EF4-FFF2-40B4-BE49-F238E27FC236}">
                  <a16:creationId xmlns:a16="http://schemas.microsoft.com/office/drawing/2014/main" id="{3C6B4D1F-E054-43B8-9660-79468612ABB1}"/>
                </a:ext>
              </a:extLst>
            </xdr:cNvPr>
            <xdr:cNvPicPr>
              <a:picLocks noChangeAspect="1" noChangeArrowheads="1"/>
              <a:extLst>
                <a:ext uri="{84589F7E-364E-4C9E-8A38-B11213B215E9}">
                  <a14:cameraTool cellRange="$X$1:$Z$1" spid="_x0000_s8274"/>
                </a:ext>
              </a:extLst>
            </xdr:cNvPicPr>
          </xdr:nvPicPr>
          <xdr:blipFill>
            <a:blip xmlns:r="http://schemas.openxmlformats.org/officeDocument/2006/relationships" r:embed="rId5"/>
            <a:srcRect/>
            <a:stretch>
              <a:fillRect/>
            </a:stretch>
          </xdr:blipFill>
          <xdr:spPr bwMode="auto">
            <a:xfrm>
              <a:off x="336600" y="438150"/>
              <a:ext cx="0" cy="0"/>
            </a:xfrm>
            <a:prstGeom prst="rect">
              <a:avLst/>
            </a:prstGeom>
            <a:noFill/>
            <a:extLst>
              <a:ext uri="{909E8E84-426E-40DD-AFC4-6F175D3DCCD1}">
                <a14:hiddenFill>
                  <a:solidFill>
                    <a:srgbClr val="FFFFFF"/>
                  </a:solidFill>
                </a14:hiddenFill>
              </a:ext>
            </a:extLst>
          </xdr:spPr>
        </xdr:pic>
        <xdr:clientData fPrintsWithSheet="0"/>
      </xdr:twoCellAnchor>
    </mc:Choice>
    <mc:Fallback/>
  </mc:AlternateContent>
  <xdr:twoCellAnchor>
    <xdr:from>
      <xdr:col>3</xdr:col>
      <xdr:colOff>466725</xdr:colOff>
      <xdr:row>1</xdr:row>
      <xdr:rowOff>57150</xdr:rowOff>
    </xdr:from>
    <xdr:to>
      <xdr:col>18</xdr:col>
      <xdr:colOff>28575</xdr:colOff>
      <xdr:row>1</xdr:row>
      <xdr:rowOff>466725</xdr:rowOff>
    </xdr:to>
    <xdr:sp macro="" textlink="">
      <xdr:nvSpPr>
        <xdr:cNvPr id="7" name="角丸四角形 21">
          <a:extLst>
            <a:ext uri="{FF2B5EF4-FFF2-40B4-BE49-F238E27FC236}">
              <a16:creationId xmlns:a16="http://schemas.microsoft.com/office/drawing/2014/main" id="{6F9F4C6A-D1B2-4BE2-A2D7-5AF3FDBF482D}"/>
            </a:ext>
          </a:extLst>
        </xdr:cNvPr>
        <xdr:cNvSpPr/>
      </xdr:nvSpPr>
      <xdr:spPr>
        <a:xfrm>
          <a:off x="800100" y="57150"/>
          <a:ext cx="6705600" cy="409575"/>
        </a:xfrm>
        <a:prstGeom prst="roundRect">
          <a:avLst/>
        </a:prstGeom>
        <a:solidFill>
          <a:srgbClr val="1F497D"/>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spc="300" baseline="0">
              <a:solidFill>
                <a:schemeClr val="bg1"/>
              </a:solidFill>
              <a:latin typeface="+mj-ea"/>
              <a:ea typeface="+mj-ea"/>
            </a:rPr>
            <a:t>関東農業地域別データファイル　</a:t>
          </a:r>
          <a:r>
            <a:rPr kumimoji="1" lang="en-US" altLang="ja-JP" sz="1600" b="1" spc="300" baseline="0">
              <a:solidFill>
                <a:schemeClr val="bg1"/>
              </a:solidFill>
              <a:latin typeface="+mj-ea"/>
              <a:ea typeface="+mj-ea"/>
            </a:rPr>
            <a:t>【</a:t>
          </a:r>
          <a:r>
            <a:rPr kumimoji="1" lang="ja-JP" altLang="en-US" sz="1600" b="1" spc="300" baseline="0">
              <a:solidFill>
                <a:schemeClr val="bg1"/>
              </a:solidFill>
              <a:latin typeface="+mj-ea"/>
              <a:ea typeface="+mj-ea"/>
            </a:rPr>
            <a:t>個人経営体</a:t>
          </a:r>
          <a:r>
            <a:rPr kumimoji="1" lang="ja-JP" altLang="ja-JP" sz="1600" b="1" baseline="0">
              <a:solidFill>
                <a:schemeClr val="lt1"/>
              </a:solidFill>
              <a:effectLst/>
              <a:latin typeface="+mn-lt"/>
              <a:ea typeface="+mn-ea"/>
              <a:cs typeface="+mn-cs"/>
            </a:rPr>
            <a:t>（農家）</a:t>
          </a:r>
          <a:r>
            <a:rPr kumimoji="1" lang="ja-JP" altLang="en-US" sz="1600" b="1" spc="300" baseline="0">
              <a:solidFill>
                <a:schemeClr val="bg1"/>
              </a:solidFill>
              <a:latin typeface="+mj-ea"/>
              <a:ea typeface="+mj-ea"/>
            </a:rPr>
            <a:t>編</a:t>
          </a:r>
          <a:r>
            <a:rPr kumimoji="1" lang="en-US" altLang="ja-JP" sz="1600" b="1" baseline="0">
              <a:solidFill>
                <a:schemeClr val="lt1"/>
              </a:solidFill>
              <a:effectLst/>
              <a:latin typeface="+mj-ea"/>
              <a:ea typeface="+mj-ea"/>
              <a:cs typeface="+mn-cs"/>
            </a:rPr>
            <a:t>】</a:t>
          </a:r>
          <a:r>
            <a:rPr kumimoji="1" lang="ja-JP" altLang="en-US" sz="1600">
              <a:solidFill>
                <a:schemeClr val="bg1"/>
              </a:solidFill>
              <a:latin typeface="+mj-ea"/>
              <a:ea typeface="+mj-ea"/>
            </a:rPr>
            <a:t>　</a:t>
          </a:r>
        </a:p>
      </xdr:txBody>
    </xdr:sp>
    <xdr:clientData/>
  </xdr:twoCellAnchor>
  <xdr:oneCellAnchor>
    <xdr:from>
      <xdr:col>14</xdr:col>
      <xdr:colOff>306161</xdr:colOff>
      <xdr:row>45</xdr:row>
      <xdr:rowOff>66675</xdr:rowOff>
    </xdr:from>
    <xdr:ext cx="2068285" cy="2028825"/>
    <xdr:graphicFrame macro="">
      <xdr:nvGraphicFramePr>
        <xdr:cNvPr id="8" name="グラフ 7">
          <a:extLst>
            <a:ext uri="{FF2B5EF4-FFF2-40B4-BE49-F238E27FC236}">
              <a16:creationId xmlns:a16="http://schemas.microsoft.com/office/drawing/2014/main" id="{B6CD1184-6FEB-45CF-9740-BED048615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twoCellAnchor>
    <xdr:from>
      <xdr:col>14</xdr:col>
      <xdr:colOff>217713</xdr:colOff>
      <xdr:row>45</xdr:row>
      <xdr:rowOff>77561</xdr:rowOff>
    </xdr:from>
    <xdr:to>
      <xdr:col>15</xdr:col>
      <xdr:colOff>246288</xdr:colOff>
      <xdr:row>47</xdr:row>
      <xdr:rowOff>20411</xdr:rowOff>
    </xdr:to>
    <xdr:sp macro="" textlink="">
      <xdr:nvSpPr>
        <xdr:cNvPr id="9" name="テキスト ボックス 8">
          <a:extLst>
            <a:ext uri="{FF2B5EF4-FFF2-40B4-BE49-F238E27FC236}">
              <a16:creationId xmlns:a16="http://schemas.microsoft.com/office/drawing/2014/main" id="{E303AA4A-AAD6-421C-A13E-281FD2DE91C0}"/>
            </a:ext>
          </a:extLst>
        </xdr:cNvPr>
        <xdr:cNvSpPr txBox="1"/>
      </xdr:nvSpPr>
      <xdr:spPr>
        <a:xfrm>
          <a:off x="5789838" y="9874704"/>
          <a:ext cx="504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 </a:t>
          </a:r>
        </a:p>
      </xdr:txBody>
    </xdr:sp>
    <xdr:clientData/>
  </xdr:twoCellAnchor>
  <xdr:twoCellAnchor>
    <xdr:from>
      <xdr:col>11</xdr:col>
      <xdr:colOff>0</xdr:colOff>
      <xdr:row>109</xdr:row>
      <xdr:rowOff>0</xdr:rowOff>
    </xdr:from>
    <xdr:to>
      <xdr:col>19</xdr:col>
      <xdr:colOff>104775</xdr:colOff>
      <xdr:row>111</xdr:row>
      <xdr:rowOff>9525</xdr:rowOff>
    </xdr:to>
    <xdr:sp macro="" textlink="">
      <xdr:nvSpPr>
        <xdr:cNvPr id="10" name="角丸四角形 45">
          <a:extLst>
            <a:ext uri="{FF2B5EF4-FFF2-40B4-BE49-F238E27FC236}">
              <a16:creationId xmlns:a16="http://schemas.microsoft.com/office/drawing/2014/main" id="{EC2A435D-D675-4176-BAD3-AAED26BDB0B0}"/>
            </a:ext>
          </a:extLst>
        </xdr:cNvPr>
        <xdr:cNvSpPr/>
      </xdr:nvSpPr>
      <xdr:spPr>
        <a:xfrm>
          <a:off x="4143375" y="24012525"/>
          <a:ext cx="3914775" cy="352425"/>
        </a:xfrm>
        <a:prstGeom prst="roundRect">
          <a:avLst/>
        </a:prstGeom>
        <a:solidFill>
          <a:srgbClr val="1F497D"/>
        </a:solidFill>
        <a:ln w="25400">
          <a:noFill/>
        </a:ln>
      </xdr:spPr>
      <xdr:style>
        <a:lnRef idx="1">
          <a:schemeClr val="accent3"/>
        </a:lnRef>
        <a:fillRef idx="2">
          <a:schemeClr val="accent3"/>
        </a:fillRef>
        <a:effectRef idx="1">
          <a:schemeClr val="accent3"/>
        </a:effectRef>
        <a:fontRef idx="minor">
          <a:schemeClr val="dk1"/>
        </a:fontRef>
      </xdr:style>
      <xdr:txBody>
        <a:bodyPr vertOverflow="overflow" horzOverflow="overflow" lIns="36000" tIns="0" rIns="36000" bIns="0" rtlCol="0" anchor="ctr"/>
        <a:lstStyle/>
        <a:p>
          <a:pPr algn="ctr"/>
          <a:r>
            <a:rPr kumimoji="1" lang="ja-JP" altLang="en-US" sz="1000" b="1" spc="50" baseline="0">
              <a:solidFill>
                <a:schemeClr val="bg1"/>
              </a:solidFill>
              <a:latin typeface="ＭＳ Ｐゴシック" panose="020B0600070205080204" pitchFamily="50" charset="-128"/>
              <a:ea typeface="ＭＳ Ｐゴシック" panose="020B0600070205080204" pitchFamily="50" charset="-128"/>
            </a:rPr>
            <a:t>お問合せ先：関東農政局統計部統計企画課 （</a:t>
          </a:r>
          <a:r>
            <a:rPr kumimoji="1" lang="en-US" altLang="ja-JP" sz="1000" b="1" spc="50" baseline="0">
              <a:solidFill>
                <a:schemeClr val="bg1"/>
              </a:solidFill>
              <a:latin typeface="ＭＳ Ｐゴシック" panose="020B0600070205080204" pitchFamily="50" charset="-128"/>
              <a:ea typeface="ＭＳ Ｐゴシック" panose="020B0600070205080204" pitchFamily="50" charset="-128"/>
            </a:rPr>
            <a:t>048</a:t>
          </a:r>
          <a:r>
            <a:rPr kumimoji="1" lang="ja-JP" altLang="en-US" sz="1000" b="1" spc="50" baseline="0">
              <a:solidFill>
                <a:schemeClr val="bg1"/>
              </a:solidFill>
              <a:latin typeface="ＭＳ Ｐゴシック" panose="020B0600070205080204" pitchFamily="50" charset="-128"/>
              <a:ea typeface="ＭＳ Ｐゴシック" panose="020B0600070205080204" pitchFamily="50" charset="-128"/>
            </a:rPr>
            <a:t>）</a:t>
          </a:r>
          <a:r>
            <a:rPr kumimoji="1" lang="en-US" altLang="ja-JP" sz="1000" b="1" spc="50" baseline="0">
              <a:solidFill>
                <a:schemeClr val="bg1"/>
              </a:solidFill>
              <a:latin typeface="ＭＳ Ｐゴシック" panose="020B0600070205080204" pitchFamily="50" charset="-128"/>
              <a:ea typeface="ＭＳ Ｐゴシック" panose="020B0600070205080204" pitchFamily="50" charset="-128"/>
            </a:rPr>
            <a:t>740-0058</a:t>
          </a:r>
          <a:endParaRPr kumimoji="1" lang="ja-JP" altLang="en-US" sz="1000" b="1" spc="50" baseline="0">
            <a:solidFill>
              <a:schemeClr val="bg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14</xdr:col>
      <xdr:colOff>467256</xdr:colOff>
      <xdr:row>9</xdr:row>
      <xdr:rowOff>155596</xdr:rowOff>
    </xdr:from>
    <xdr:to>
      <xdr:col>15</xdr:col>
      <xdr:colOff>458597</xdr:colOff>
      <xdr:row>11</xdr:row>
      <xdr:rowOff>149868</xdr:rowOff>
    </xdr:to>
    <xdr:pic>
      <xdr:nvPicPr>
        <xdr:cNvPr id="11" name="図 10">
          <a:extLst>
            <a:ext uri="{FF2B5EF4-FFF2-40B4-BE49-F238E27FC236}">
              <a16:creationId xmlns:a16="http://schemas.microsoft.com/office/drawing/2014/main" id="{ACB340C8-BA24-4D58-B4CF-FEBC4BB8E4DE}"/>
            </a:ext>
          </a:extLst>
        </xdr:cNvPr>
        <xdr:cNvPicPr>
          <a:picLocks noChangeAspect="1"/>
        </xdr:cNvPicPr>
      </xdr:nvPicPr>
      <xdr:blipFill>
        <a:blip xmlns:r="http://schemas.openxmlformats.org/officeDocument/2006/relationships" r:embed="rId7"/>
        <a:stretch>
          <a:fillRect/>
        </a:stretch>
      </xdr:blipFill>
      <xdr:spPr>
        <a:xfrm>
          <a:off x="6039381" y="2498746"/>
          <a:ext cx="467591" cy="470522"/>
        </a:xfrm>
        <a:prstGeom prst="rect">
          <a:avLst/>
        </a:prstGeom>
      </xdr:spPr>
    </xdr:pic>
    <xdr:clientData/>
  </xdr:twoCellAnchor>
  <xdr:twoCellAnchor>
    <xdr:from>
      <xdr:col>15</xdr:col>
      <xdr:colOff>465859</xdr:colOff>
      <xdr:row>62</xdr:row>
      <xdr:rowOff>155863</xdr:rowOff>
    </xdr:from>
    <xdr:to>
      <xdr:col>16</xdr:col>
      <xdr:colOff>457200</xdr:colOff>
      <xdr:row>63</xdr:row>
      <xdr:rowOff>173182</xdr:rowOff>
    </xdr:to>
    <xdr:pic>
      <xdr:nvPicPr>
        <xdr:cNvPr id="12" name="図 11">
          <a:extLst>
            <a:ext uri="{FF2B5EF4-FFF2-40B4-BE49-F238E27FC236}">
              <a16:creationId xmlns:a16="http://schemas.microsoft.com/office/drawing/2014/main" id="{5F629C33-1F5F-440C-903B-337C0DF69E9E}"/>
            </a:ext>
          </a:extLst>
        </xdr:cNvPr>
        <xdr:cNvPicPr>
          <a:picLocks noChangeAspect="1"/>
        </xdr:cNvPicPr>
      </xdr:nvPicPr>
      <xdr:blipFill>
        <a:blip xmlns:r="http://schemas.openxmlformats.org/officeDocument/2006/relationships" r:embed="rId7"/>
        <a:stretch>
          <a:fillRect/>
        </a:stretch>
      </xdr:blipFill>
      <xdr:spPr>
        <a:xfrm>
          <a:off x="6514234" y="13462288"/>
          <a:ext cx="467591" cy="464994"/>
        </a:xfrm>
        <a:prstGeom prst="rect">
          <a:avLst/>
        </a:prstGeom>
      </xdr:spPr>
    </xdr:pic>
    <xdr:clientData/>
  </xdr:twoCellAnchor>
  <xdr:twoCellAnchor>
    <xdr:from>
      <xdr:col>7</xdr:col>
      <xdr:colOff>476249</xdr:colOff>
      <xdr:row>45</xdr:row>
      <xdr:rowOff>0</xdr:rowOff>
    </xdr:from>
    <xdr:to>
      <xdr:col>14</xdr:col>
      <xdr:colOff>244929</xdr:colOff>
      <xdr:row>56</xdr:row>
      <xdr:rowOff>76200</xdr:rowOff>
    </xdr:to>
    <xdr:graphicFrame macro="">
      <xdr:nvGraphicFramePr>
        <xdr:cNvPr id="13" name="グラフ 12">
          <a:extLst>
            <a:ext uri="{FF2B5EF4-FFF2-40B4-BE49-F238E27FC236}">
              <a16:creationId xmlns:a16="http://schemas.microsoft.com/office/drawing/2014/main" id="{29FC4F93-5436-4582-8F8D-9FCDBCE5EB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134471</xdr:colOff>
      <xdr:row>19</xdr:row>
      <xdr:rowOff>5603</xdr:rowOff>
    </xdr:from>
    <xdr:to>
      <xdr:col>18</xdr:col>
      <xdr:colOff>474890</xdr:colOff>
      <xdr:row>20</xdr:row>
      <xdr:rowOff>0</xdr:rowOff>
    </xdr:to>
    <xdr:sp macro="" textlink="">
      <xdr:nvSpPr>
        <xdr:cNvPr id="14" name="左矢印吹き出し 26">
          <a:extLst>
            <a:ext uri="{FF2B5EF4-FFF2-40B4-BE49-F238E27FC236}">
              <a16:creationId xmlns:a16="http://schemas.microsoft.com/office/drawing/2014/main" id="{CFC23375-1A26-466F-8238-D45614264F1F}"/>
            </a:ext>
          </a:extLst>
        </xdr:cNvPr>
        <xdr:cNvSpPr/>
      </xdr:nvSpPr>
      <xdr:spPr>
        <a:xfrm>
          <a:off x="4277846" y="4349003"/>
          <a:ext cx="3674169" cy="222997"/>
        </a:xfrm>
        <a:prstGeom prst="leftArrowCallout">
          <a:avLst>
            <a:gd name="adj1" fmla="val 55204"/>
            <a:gd name="adj2" fmla="val 50000"/>
            <a:gd name="adj3" fmla="val 42929"/>
            <a:gd name="adj4" fmla="val 94931"/>
          </a:avLst>
        </a:prstGeom>
        <a:solidFill>
          <a:srgbClr val="FFFF66"/>
        </a:solidFill>
        <a:ln w="12700">
          <a:solidFill>
            <a:schemeClr val="tx2"/>
          </a:solidFill>
        </a:ln>
        <a:effectLst/>
      </xdr:spPr>
      <xdr:style>
        <a:lnRef idx="0">
          <a:schemeClr val="accent5"/>
        </a:lnRef>
        <a:fillRef idx="3">
          <a:schemeClr val="accent5"/>
        </a:fillRef>
        <a:effectRef idx="3">
          <a:schemeClr val="accent5"/>
        </a:effectRef>
        <a:fontRef idx="minor">
          <a:schemeClr val="lt1"/>
        </a:fontRef>
      </xdr:style>
      <xdr:txBody>
        <a:bodyPr vertOverflow="overflow" horzOverflow="overflow" wrap="none" lIns="36000" tIns="36000" rIns="36000" bIns="36000" rtlCol="0" anchor="ctr" anchorCtr="0"/>
        <a:lstStyle/>
        <a:p>
          <a:pPr algn="l"/>
          <a:r>
            <a:rPr kumimoji="1" lang="ja-JP" altLang="en-US" sz="900" b="0">
              <a:solidFill>
                <a:srgbClr val="FF0000"/>
              </a:solidFill>
              <a:latin typeface="ＭＳ Ｐゴシック" panose="020B0600070205080204" pitchFamily="50" charset="-128"/>
              <a:ea typeface="ＭＳ Ｐゴシック" panose="020B0600070205080204" pitchFamily="50" charset="-128"/>
            </a:rPr>
            <a:t>タイトルから「農業従事者数」か「基幹的農業従事者数」が選択できます</a:t>
          </a:r>
        </a:p>
      </xdr:txBody>
    </xdr:sp>
    <xdr:clientData fPrintsWithSheet="0"/>
  </xdr:twoCellAnchor>
  <xdr:twoCellAnchor>
    <xdr:from>
      <xdr:col>13</xdr:col>
      <xdr:colOff>28576</xdr:colOff>
      <xdr:row>58</xdr:row>
      <xdr:rowOff>0</xdr:rowOff>
    </xdr:from>
    <xdr:to>
      <xdr:col>19</xdr:col>
      <xdr:colOff>5604</xdr:colOff>
      <xdr:row>59</xdr:row>
      <xdr:rowOff>22411</xdr:rowOff>
    </xdr:to>
    <xdr:sp macro="" textlink="">
      <xdr:nvSpPr>
        <xdr:cNvPr id="15" name="左矢印吹き出し 26">
          <a:extLst>
            <a:ext uri="{FF2B5EF4-FFF2-40B4-BE49-F238E27FC236}">
              <a16:creationId xmlns:a16="http://schemas.microsoft.com/office/drawing/2014/main" id="{3AE2520D-180A-40D6-96E4-9B0702E2859C}"/>
            </a:ext>
          </a:extLst>
        </xdr:cNvPr>
        <xdr:cNvSpPr/>
      </xdr:nvSpPr>
      <xdr:spPr>
        <a:xfrm>
          <a:off x="5124451" y="12306300"/>
          <a:ext cx="2834528" cy="251011"/>
        </a:xfrm>
        <a:prstGeom prst="leftArrowCallout">
          <a:avLst>
            <a:gd name="adj1" fmla="val 55204"/>
            <a:gd name="adj2" fmla="val 50000"/>
            <a:gd name="adj3" fmla="val 42929"/>
            <a:gd name="adj4" fmla="val 93923"/>
          </a:avLst>
        </a:prstGeom>
        <a:solidFill>
          <a:srgbClr val="FFFF66"/>
        </a:solidFill>
        <a:ln w="12700">
          <a:solidFill>
            <a:schemeClr val="tx2"/>
          </a:solidFill>
        </a:ln>
        <a:effectLst/>
      </xdr:spPr>
      <xdr:style>
        <a:lnRef idx="0">
          <a:schemeClr val="accent5"/>
        </a:lnRef>
        <a:fillRef idx="3">
          <a:schemeClr val="accent5"/>
        </a:fillRef>
        <a:effectRef idx="3">
          <a:schemeClr val="accent5"/>
        </a:effectRef>
        <a:fontRef idx="minor">
          <a:schemeClr val="lt1"/>
        </a:fontRef>
      </xdr:style>
      <xdr:txBody>
        <a:bodyPr vertOverflow="overflow" horzOverflow="overflow" wrap="none" lIns="36000" tIns="36000" rIns="36000" bIns="36000" rtlCol="0" anchor="ctr" anchorCtr="0"/>
        <a:lstStyle/>
        <a:p>
          <a:pPr algn="l"/>
          <a:r>
            <a:rPr kumimoji="1" lang="ja-JP" altLang="en-US" sz="900" b="0">
              <a:solidFill>
                <a:srgbClr val="FF0000"/>
              </a:solidFill>
              <a:latin typeface="ＭＳ Ｐゴシック" panose="020B0600070205080204" pitchFamily="50" charset="-128"/>
              <a:ea typeface="ＭＳ Ｐゴシック" panose="020B0600070205080204" pitchFamily="50" charset="-128"/>
            </a:rPr>
            <a:t>タイトルから「合計」または「男」「女」別が選択できます</a:t>
          </a:r>
        </a:p>
      </xdr:txBody>
    </xdr:sp>
    <xdr:clientData fPrintsWithSheet="0"/>
  </xdr:twoCellAnchor>
  <xdr:twoCellAnchor>
    <xdr:from>
      <xdr:col>16</xdr:col>
      <xdr:colOff>457199</xdr:colOff>
      <xdr:row>4</xdr:row>
      <xdr:rowOff>161924</xdr:rowOff>
    </xdr:from>
    <xdr:to>
      <xdr:col>19</xdr:col>
      <xdr:colOff>85725</xdr:colOff>
      <xdr:row>7</xdr:row>
      <xdr:rowOff>195417</xdr:rowOff>
    </xdr:to>
    <xdr:sp macro="" textlink="">
      <xdr:nvSpPr>
        <xdr:cNvPr id="16" name="下矢印吹き出し 1">
          <a:extLst>
            <a:ext uri="{FF2B5EF4-FFF2-40B4-BE49-F238E27FC236}">
              <a16:creationId xmlns:a16="http://schemas.microsoft.com/office/drawing/2014/main" id="{EB08BBF5-14FD-483B-B456-DA66862EE068}"/>
            </a:ext>
          </a:extLst>
        </xdr:cNvPr>
        <xdr:cNvSpPr/>
      </xdr:nvSpPr>
      <xdr:spPr>
        <a:xfrm>
          <a:off x="6981824" y="1276349"/>
          <a:ext cx="1057276" cy="824068"/>
        </a:xfrm>
        <a:prstGeom prst="downArrowCallout">
          <a:avLst>
            <a:gd name="adj1" fmla="val 19419"/>
            <a:gd name="adj2" fmla="val 16629"/>
            <a:gd name="adj3" fmla="val 14769"/>
            <a:gd name="adj4" fmla="val 78928"/>
          </a:avLst>
        </a:prstGeom>
        <a:solidFill>
          <a:srgbClr val="FFFF66"/>
        </a:solidFill>
        <a:ln w="12700">
          <a:solidFill>
            <a:schemeClr val="tx2"/>
          </a:solidFill>
        </a:ln>
      </xdr:spPr>
      <xdr:style>
        <a:lnRef idx="0">
          <a:schemeClr val="accent5"/>
        </a:lnRef>
        <a:fillRef idx="3">
          <a:schemeClr val="accent5"/>
        </a:fillRef>
        <a:effectRef idx="3">
          <a:schemeClr val="accent5"/>
        </a:effectRef>
        <a:fontRef idx="minor">
          <a:schemeClr val="lt1"/>
        </a:fontRef>
      </xdr:style>
      <xdr:txBody>
        <a:bodyPr vertOverflow="overflow" horzOverflow="overflow" wrap="none" lIns="36000" tIns="36000" rIns="36000" bIns="36000" rtlCol="0" anchor="ctr" anchorCtr="0"/>
        <a:lstStyle/>
        <a:p>
          <a:pPr algn="ctr"/>
          <a:r>
            <a:rPr kumimoji="1" lang="ja-JP" altLang="en-US" sz="900" b="0">
              <a:solidFill>
                <a:srgbClr val="FF0000"/>
              </a:solidFill>
              <a:latin typeface="ＭＳ Ｐゴシック" panose="020B0600070205080204" pitchFamily="50" charset="-128"/>
              <a:ea typeface="ＭＳ Ｐゴシック" panose="020B0600070205080204" pitchFamily="50" charset="-128"/>
            </a:rPr>
            <a:t>リストから</a:t>
          </a:r>
          <a:endParaRPr kumimoji="1" lang="en-US" altLang="ja-JP" sz="900" b="0">
            <a:solidFill>
              <a:srgbClr val="FF0000"/>
            </a:solidFill>
            <a:latin typeface="ＭＳ Ｐゴシック" panose="020B0600070205080204" pitchFamily="50" charset="-128"/>
            <a:ea typeface="ＭＳ Ｐゴシック" panose="020B0600070205080204" pitchFamily="50" charset="-128"/>
          </a:endParaRPr>
        </a:p>
        <a:p>
          <a:pPr algn="ctr"/>
          <a:r>
            <a:rPr kumimoji="1" lang="ja-JP" altLang="en-US" sz="900" b="0">
              <a:solidFill>
                <a:srgbClr val="FF0000"/>
              </a:solidFill>
              <a:latin typeface="ＭＳ Ｐゴシック" panose="020B0600070205080204" pitchFamily="50" charset="-128"/>
              <a:ea typeface="ＭＳ Ｐゴシック" panose="020B0600070205080204" pitchFamily="50" charset="-128"/>
            </a:rPr>
            <a:t>「前回との比較」</a:t>
          </a:r>
          <a:endParaRPr kumimoji="1" lang="en-US" altLang="ja-JP" sz="900" b="0">
            <a:solidFill>
              <a:srgbClr val="FF0000"/>
            </a:solidFill>
            <a:latin typeface="ＭＳ Ｐゴシック" panose="020B0600070205080204" pitchFamily="50" charset="-128"/>
            <a:ea typeface="ＭＳ Ｐゴシック" panose="020B0600070205080204" pitchFamily="50" charset="-128"/>
          </a:endParaRPr>
        </a:p>
        <a:p>
          <a:pPr algn="ctr"/>
          <a:r>
            <a:rPr kumimoji="1" lang="ja-JP" altLang="en-US" sz="900" b="0">
              <a:solidFill>
                <a:srgbClr val="FF0000"/>
              </a:solidFill>
              <a:latin typeface="ＭＳ Ｐゴシック" panose="020B0600070205080204" pitchFamily="50" charset="-128"/>
              <a:ea typeface="ＭＳ Ｐゴシック" panose="020B0600070205080204" pitchFamily="50" charset="-128"/>
            </a:rPr>
            <a:t>「全国との比較」</a:t>
          </a:r>
          <a:endParaRPr kumimoji="1" lang="en-US" altLang="ja-JP" sz="900" b="0">
            <a:solidFill>
              <a:srgbClr val="FF0000"/>
            </a:solidFill>
            <a:latin typeface="ＭＳ Ｐゴシック" panose="020B0600070205080204" pitchFamily="50" charset="-128"/>
            <a:ea typeface="ＭＳ Ｐゴシック" panose="020B0600070205080204" pitchFamily="50" charset="-128"/>
          </a:endParaRPr>
        </a:p>
        <a:p>
          <a:pPr algn="ctr"/>
          <a:r>
            <a:rPr kumimoji="1" lang="ja-JP" altLang="en-US" sz="900" b="0">
              <a:solidFill>
                <a:srgbClr val="FF0000"/>
              </a:solidFill>
              <a:latin typeface="ＭＳ Ｐゴシック" panose="020B0600070205080204" pitchFamily="50" charset="-128"/>
              <a:ea typeface="ＭＳ Ｐゴシック" panose="020B0600070205080204" pitchFamily="50" charset="-128"/>
            </a:rPr>
            <a:t>が選択できます</a:t>
          </a:r>
        </a:p>
      </xdr:txBody>
    </xdr:sp>
    <xdr:clientData fPrintsWithSheet="0"/>
  </xdr:twoCellAnchor>
  <xdr:twoCellAnchor>
    <xdr:from>
      <xdr:col>2</xdr:col>
      <xdr:colOff>47625</xdr:colOff>
      <xdr:row>52</xdr:row>
      <xdr:rowOff>161925</xdr:rowOff>
    </xdr:from>
    <xdr:to>
      <xdr:col>7</xdr:col>
      <xdr:colOff>238125</xdr:colOff>
      <xdr:row>55</xdr:row>
      <xdr:rowOff>171450</xdr:rowOff>
    </xdr:to>
    <xdr:sp macro="" textlink="">
      <xdr:nvSpPr>
        <xdr:cNvPr id="17" name="テキスト ボックス 16">
          <a:extLst>
            <a:ext uri="{FF2B5EF4-FFF2-40B4-BE49-F238E27FC236}">
              <a16:creationId xmlns:a16="http://schemas.microsoft.com/office/drawing/2014/main" id="{DC577154-26F3-4F40-9749-0BEB30DE2858}"/>
            </a:ext>
          </a:extLst>
        </xdr:cNvPr>
        <xdr:cNvSpPr txBox="1"/>
      </xdr:nvSpPr>
      <xdr:spPr>
        <a:xfrm>
          <a:off x="258536" y="11292568"/>
          <a:ext cx="2217964" cy="5606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800" b="0" baseline="0">
              <a:solidFill>
                <a:sysClr val="windowText" lastClr="000000"/>
              </a:solidFill>
              <a:latin typeface="+mj-ea"/>
              <a:ea typeface="+mj-ea"/>
            </a:rPr>
            <a:t>※</a:t>
          </a:r>
          <a:r>
            <a:rPr kumimoji="1" lang="ja-JP" altLang="en-US" sz="800" b="0" baseline="0">
              <a:solidFill>
                <a:sysClr val="windowText" lastClr="000000"/>
              </a:solidFill>
              <a:latin typeface="+mj-ea"/>
              <a:ea typeface="+mj-ea"/>
            </a:rPr>
            <a:t>「後継者」とは、</a:t>
          </a:r>
          <a:r>
            <a:rPr lang="ja-JP" altLang="en-US" sz="800" b="0" i="0" u="none" strike="noStrike" baseline="0">
              <a:solidFill>
                <a:schemeClr val="dk1"/>
              </a:solidFill>
              <a:latin typeface="+mj-ea"/>
              <a:ea typeface="+mj-ea"/>
              <a:cs typeface="+mn-cs"/>
            </a:rPr>
            <a:t>５年以内に農業（林業）経営を</a:t>
          </a:r>
          <a:endParaRPr lang="en-US" altLang="ja-JP" sz="800" b="0" i="0" u="none" strike="noStrike" baseline="0">
            <a:solidFill>
              <a:schemeClr val="dk1"/>
            </a:solidFill>
            <a:latin typeface="+mj-ea"/>
            <a:ea typeface="+mj-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800" b="0" i="0" u="none" strike="noStrike" baseline="0">
              <a:solidFill>
                <a:schemeClr val="dk1"/>
              </a:solidFill>
              <a:latin typeface="+mj-ea"/>
              <a:ea typeface="+mj-ea"/>
              <a:cs typeface="+mn-cs"/>
            </a:rPr>
            <a:t>　　引き継ぐ後継者（予定者を含む。）をいう。</a:t>
          </a:r>
          <a:endParaRPr lang="en-US" altLang="ja-JP" sz="800" b="0" i="0" u="none" strike="noStrike" baseline="0">
            <a:solidFill>
              <a:schemeClr val="dk1"/>
            </a:solidFill>
            <a:latin typeface="+mj-ea"/>
            <a:ea typeface="+mj-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800" b="0" i="0" u="none" strike="noStrike" baseline="0">
              <a:solidFill>
                <a:schemeClr val="dk1"/>
              </a:solidFill>
              <a:latin typeface="+mj-ea"/>
              <a:ea typeface="+mj-ea"/>
              <a:cs typeface="+mn-cs"/>
            </a:rPr>
            <a:t>　　（</a:t>
          </a:r>
          <a:r>
            <a:rPr lang="en-US" altLang="ja-JP" sz="800" b="0" i="0" u="none" strike="noStrike" baseline="0">
              <a:solidFill>
                <a:schemeClr val="dk1"/>
              </a:solidFill>
              <a:latin typeface="+mj-ea"/>
              <a:ea typeface="+mj-ea"/>
              <a:cs typeface="+mn-cs"/>
            </a:rPr>
            <a:t>2020</a:t>
          </a:r>
          <a:r>
            <a:rPr lang="ja-JP" altLang="en-US" sz="800" b="0" i="0" u="none" strike="noStrike" baseline="0">
              <a:solidFill>
                <a:schemeClr val="dk1"/>
              </a:solidFill>
              <a:latin typeface="+mj-ea"/>
              <a:ea typeface="+mj-ea"/>
              <a:cs typeface="+mn-cs"/>
            </a:rPr>
            <a:t>農林業センサスから） 	</a:t>
          </a:r>
        </a:p>
        <a:p>
          <a:pPr algn="l"/>
          <a:endParaRPr kumimoji="1" lang="ja-JP" altLang="en-US" sz="800" b="0" baseline="0">
            <a:solidFill>
              <a:sysClr val="windowText" lastClr="000000"/>
            </a:solidFill>
            <a:latin typeface="+mj-ea"/>
            <a:ea typeface="+mj-ea"/>
          </a:endParaRPr>
        </a:p>
      </xdr:txBody>
    </xdr:sp>
    <xdr:clientData/>
  </xdr:twoCellAnchor>
  <xdr:twoCellAnchor>
    <xdr:from>
      <xdr:col>2</xdr:col>
      <xdr:colOff>38100</xdr:colOff>
      <xdr:row>107</xdr:row>
      <xdr:rowOff>47625</xdr:rowOff>
    </xdr:from>
    <xdr:to>
      <xdr:col>19</xdr:col>
      <xdr:colOff>247651</xdr:colOff>
      <xdr:row>108</xdr:row>
      <xdr:rowOff>152400</xdr:rowOff>
    </xdr:to>
    <xdr:sp macro="" textlink="">
      <xdr:nvSpPr>
        <xdr:cNvPr id="18" name="テキスト ボックス 17">
          <a:extLst>
            <a:ext uri="{FF2B5EF4-FFF2-40B4-BE49-F238E27FC236}">
              <a16:creationId xmlns:a16="http://schemas.microsoft.com/office/drawing/2014/main" id="{0F103862-DE2C-4DD6-A29E-73A81669A8BD}"/>
            </a:ext>
          </a:extLst>
        </xdr:cNvPr>
        <xdr:cNvSpPr txBox="1"/>
      </xdr:nvSpPr>
      <xdr:spPr>
        <a:xfrm>
          <a:off x="247650" y="23679150"/>
          <a:ext cx="7953376"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b="0" u="none" baseline="0">
              <a:solidFill>
                <a:sysClr val="windowText" lastClr="000000"/>
              </a:solidFill>
              <a:latin typeface="+mn-ea"/>
              <a:ea typeface="+mn-ea"/>
            </a:rPr>
            <a:t>※</a:t>
          </a:r>
          <a:r>
            <a:rPr lang="ja-JP" altLang="en-US" sz="900" b="0" i="0" u="none" strike="noStrike" baseline="0">
              <a:solidFill>
                <a:schemeClr val="dk1"/>
              </a:solidFill>
              <a:latin typeface="+mn-lt"/>
              <a:ea typeface="+mn-ea"/>
              <a:cs typeface="+mn-cs"/>
            </a:rPr>
            <a:t>すべての表、グラフにおいて単位未満を四捨五入しているため計と内訳の積み上げが一致しない場合がある</a:t>
          </a:r>
          <a:endParaRPr kumimoji="1" lang="ja-JP" altLang="en-US" sz="900" b="0" u="none" baseline="0">
            <a:solidFill>
              <a:sysClr val="windowText" lastClr="000000"/>
            </a:solidFill>
            <a:latin typeface="+mn-ea"/>
            <a:ea typeface="+mn-ea"/>
          </a:endParaRPr>
        </a:p>
      </xdr:txBody>
    </xdr:sp>
    <xdr:clientData/>
  </xdr:twoCellAnchor>
  <xdr:twoCellAnchor editAs="oneCell">
    <xdr:from>
      <xdr:col>12</xdr:col>
      <xdr:colOff>123825</xdr:colOff>
      <xdr:row>62</xdr:row>
      <xdr:rowOff>266700</xdr:rowOff>
    </xdr:from>
    <xdr:to>
      <xdr:col>18</xdr:col>
      <xdr:colOff>439918</xdr:colOff>
      <xdr:row>70</xdr:row>
      <xdr:rowOff>406111</xdr:rowOff>
    </xdr:to>
    <xdr:graphicFrame macro="">
      <xdr:nvGraphicFramePr>
        <xdr:cNvPr id="19" name="グラフ 18">
          <a:extLst>
            <a:ext uri="{FF2B5EF4-FFF2-40B4-BE49-F238E27FC236}">
              <a16:creationId xmlns:a16="http://schemas.microsoft.com/office/drawing/2014/main" id="{B26CB45D-05BA-4162-929F-07D18169E2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29</xdr:col>
      <xdr:colOff>563924</xdr:colOff>
      <xdr:row>5</xdr:row>
      <xdr:rowOff>21648</xdr:rowOff>
    </xdr:from>
    <xdr:to>
      <xdr:col>33</xdr:col>
      <xdr:colOff>112568</xdr:colOff>
      <xdr:row>13</xdr:row>
      <xdr:rowOff>54120</xdr:rowOff>
    </xdr:to>
    <xdr:sp macro="" textlink="">
      <xdr:nvSpPr>
        <xdr:cNvPr id="20" name="四角形: 角を丸くする 19">
          <a:extLst>
            <a:ext uri="{FF2B5EF4-FFF2-40B4-BE49-F238E27FC236}">
              <a16:creationId xmlns:a16="http://schemas.microsoft.com/office/drawing/2014/main" id="{5205ED09-D26C-4A9D-80BE-474E2E73D558}"/>
            </a:ext>
          </a:extLst>
        </xdr:cNvPr>
        <xdr:cNvSpPr/>
      </xdr:nvSpPr>
      <xdr:spPr>
        <a:xfrm>
          <a:off x="8372475" y="1440873"/>
          <a:ext cx="0" cy="1813647"/>
        </a:xfrm>
        <a:prstGeom prst="roundRect">
          <a:avLst>
            <a:gd name="adj" fmla="val 4976"/>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rgbClr val="FF0000"/>
              </a:solidFill>
            </a:rPr>
            <a:t>当初、表示していたもの</a:t>
          </a:r>
        </a:p>
      </xdr:txBody>
    </xdr:sp>
    <xdr:clientData/>
  </xdr:twoCellAnchor>
  <xdr:twoCellAnchor>
    <xdr:from>
      <xdr:col>33</xdr:col>
      <xdr:colOff>614795</xdr:colOff>
      <xdr:row>10</xdr:row>
      <xdr:rowOff>0</xdr:rowOff>
    </xdr:from>
    <xdr:to>
      <xdr:col>43</xdr:col>
      <xdr:colOff>219075</xdr:colOff>
      <xdr:row>19</xdr:row>
      <xdr:rowOff>69273</xdr:rowOff>
    </xdr:to>
    <xdr:sp macro="" textlink="">
      <xdr:nvSpPr>
        <xdr:cNvPr id="21" name="四角形: 角を丸くする 20">
          <a:extLst>
            <a:ext uri="{FF2B5EF4-FFF2-40B4-BE49-F238E27FC236}">
              <a16:creationId xmlns:a16="http://schemas.microsoft.com/office/drawing/2014/main" id="{26269437-E3D9-42E0-9C1B-7C5D6BE523D8}"/>
            </a:ext>
          </a:extLst>
        </xdr:cNvPr>
        <xdr:cNvSpPr/>
      </xdr:nvSpPr>
      <xdr:spPr>
        <a:xfrm>
          <a:off x="8372475" y="2514600"/>
          <a:ext cx="0" cy="1898073"/>
        </a:xfrm>
        <a:prstGeom prst="roundRect">
          <a:avLst>
            <a:gd name="adj" fmla="val 4976"/>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rgbClr val="FF0000"/>
              </a:solidFill>
            </a:rPr>
            <a:t>色について</a:t>
          </a:r>
          <a:endParaRPr kumimoji="1" lang="en-US" altLang="ja-JP" sz="1100">
            <a:solidFill>
              <a:srgbClr val="FF0000"/>
            </a:solidFill>
          </a:endParaRPr>
        </a:p>
      </xdr:txBody>
    </xdr:sp>
    <xdr:clientData/>
  </xdr:twoCellAnchor>
</xdr:wsDr>
</file>

<file path=xl/drawings/drawing4.xml><?xml version="1.0" encoding="utf-8"?>
<c:userShapes xmlns:c="http://schemas.openxmlformats.org/drawingml/2006/chart">
  <cdr:absSizeAnchor xmlns:cdr="http://schemas.openxmlformats.org/drawingml/2006/chartDrawing">
    <cdr:from>
      <cdr:x>0</cdr:x>
      <cdr:y>0</cdr:y>
    </cdr:from>
    <cdr:ext cx="537195" cy="143058"/>
    <cdr:sp macro="" textlink="">
      <cdr:nvSpPr>
        <cdr:cNvPr id="2" name="テキスト ボックス 1"/>
        <cdr:cNvSpPr txBox="1"/>
      </cdr:nvSpPr>
      <cdr:spPr>
        <a:xfrm xmlns:a="http://schemas.openxmlformats.org/drawingml/2006/main">
          <a:off x="0" y="0"/>
          <a:ext cx="537195" cy="143058"/>
        </a:xfrm>
        <a:prstGeom xmlns:a="http://schemas.openxmlformats.org/drawingml/2006/main" prst="rect">
          <a:avLst/>
        </a:prstGeom>
      </cdr:spPr>
      <cdr:txBody>
        <a:bodyPr xmlns:a="http://schemas.openxmlformats.org/drawingml/2006/main" vertOverflow="overflow" horzOverflow="overflow" wrap="square" rtlCol="0" anchor="ctr" anchorCtr="0"/>
        <a:lstStyle xmlns:a="http://schemas.openxmlformats.org/drawingml/2006/main"/>
        <a:p xmlns:a="http://schemas.openxmlformats.org/drawingml/2006/main">
          <a:pPr algn="ctr"/>
          <a:r>
            <a:rPr lang="ja-JP" altLang="en-US" sz="900">
              <a:latin typeface="ＭＳ Ｐゴシック" panose="020B0600070205080204" pitchFamily="50" charset="-128"/>
              <a:ea typeface="ＭＳ Ｐゴシック" panose="020B0600070205080204" pitchFamily="50" charset="-128"/>
            </a:rPr>
            <a:t>（</a:t>
          </a:r>
          <a:r>
            <a:rPr lang="en-US" altLang="ja-JP" sz="900">
              <a:latin typeface="ＭＳ Ｐゴシック" panose="020B0600070205080204" pitchFamily="50" charset="-128"/>
              <a:ea typeface="ＭＳ Ｐゴシック" panose="020B0600070205080204" pitchFamily="50" charset="-128"/>
            </a:rPr>
            <a:t>ha</a:t>
          </a:r>
          <a:r>
            <a:rPr lang="ja-JP" altLang="en-US" sz="900">
              <a:latin typeface="ＭＳ Ｐゴシック" panose="020B0600070205080204" pitchFamily="50" charset="-128"/>
              <a:ea typeface="ＭＳ Ｐゴシック" panose="020B0600070205080204" pitchFamily="50" charset="-128"/>
            </a:rPr>
            <a:t>）</a:t>
          </a:r>
        </a:p>
      </cdr:txBody>
    </cdr:sp>
  </cdr:abs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96AEF-66E7-430D-9AD2-0183BFC818CC}">
  <dimension ref="A1:BQ112"/>
  <sheetViews>
    <sheetView showGridLines="0" tabSelected="1" topLeftCell="A2" zoomScaleNormal="100" workbookViewId="0">
      <selection activeCell="R9" sqref="R9:S9"/>
    </sheetView>
  </sheetViews>
  <sheetFormatPr defaultColWidth="8.875" defaultRowHeight="13.5" x14ac:dyDescent="0.15"/>
  <cols>
    <col min="1" max="1" width="1.125" style="1" customWidth="1"/>
    <col min="2" max="3" width="1.625" style="1" customWidth="1"/>
    <col min="4" max="19" width="6.25" style="1" customWidth="1"/>
    <col min="20" max="20" width="5.5" style="1" customWidth="1"/>
    <col min="21" max="21" width="8.875" style="1" hidden="1" customWidth="1"/>
    <col min="22" max="27" width="8.75" style="1" hidden="1" customWidth="1"/>
    <col min="28" max="28" width="8.625" style="1" hidden="1" customWidth="1"/>
    <col min="29" max="42" width="8.75" style="1" hidden="1" customWidth="1"/>
    <col min="43" max="43" width="7.625" style="190" hidden="1" customWidth="1"/>
    <col min="44" max="44" width="8.75" style="434" hidden="1" customWidth="1"/>
    <col min="45" max="45" width="8.75" style="434" customWidth="1"/>
    <col min="46" max="46" width="8.75" style="532" customWidth="1"/>
    <col min="47" max="47" width="8.75" style="531" customWidth="1"/>
    <col min="48" max="53" width="8.75" style="434" customWidth="1"/>
    <col min="54" max="54" width="8.75" style="1" customWidth="1"/>
    <col min="55" max="16384" width="8.875" style="1"/>
  </cols>
  <sheetData>
    <row r="1" spans="1:52" ht="12" hidden="1" customHeight="1" x14ac:dyDescent="0.15">
      <c r="A1" s="1" t="s">
        <v>6567</v>
      </c>
      <c r="D1" s="1">
        <v>-1</v>
      </c>
      <c r="E1" s="1">
        <v>0</v>
      </c>
      <c r="F1" s="1">
        <v>1</v>
      </c>
      <c r="G1" s="1">
        <v>2</v>
      </c>
      <c r="H1" s="1">
        <v>3</v>
      </c>
      <c r="I1" s="1">
        <v>4</v>
      </c>
      <c r="J1" s="1">
        <v>5</v>
      </c>
      <c r="K1" s="1">
        <v>6</v>
      </c>
      <c r="L1" s="1">
        <v>7</v>
      </c>
      <c r="M1" s="1">
        <v>8</v>
      </c>
      <c r="N1" s="1">
        <v>9</v>
      </c>
      <c r="O1" s="1">
        <v>10</v>
      </c>
      <c r="P1" s="1">
        <v>11</v>
      </c>
      <c r="Q1" s="1">
        <v>12</v>
      </c>
      <c r="R1" s="1">
        <v>13</v>
      </c>
      <c r="S1" s="1">
        <v>14</v>
      </c>
      <c r="T1" s="1">
        <v>15</v>
      </c>
      <c r="Y1" s="73" t="str">
        <f ca="1">IF(OR(Z3="",Z4=""),"※ 市町村（左側）から順に選択してください","")</f>
        <v/>
      </c>
      <c r="AD1" s="1" t="s">
        <v>150</v>
      </c>
      <c r="AK1" s="1" t="s">
        <v>149</v>
      </c>
    </row>
    <row r="2" spans="1:52" ht="48.75" customHeight="1" x14ac:dyDescent="0.2">
      <c r="A2" s="74"/>
      <c r="B2" s="74"/>
      <c r="C2" s="74"/>
      <c r="D2" s="75"/>
      <c r="E2" s="76"/>
      <c r="F2" s="76"/>
      <c r="G2" s="76"/>
      <c r="H2" s="76"/>
      <c r="I2" s="74"/>
      <c r="J2" s="74"/>
      <c r="K2" s="74"/>
      <c r="L2" s="74"/>
      <c r="M2" s="74"/>
      <c r="N2" s="74"/>
      <c r="O2" s="74"/>
      <c r="P2" s="74"/>
      <c r="Q2" s="74"/>
      <c r="R2" s="74"/>
      <c r="S2" s="75"/>
      <c r="T2" s="74"/>
      <c r="V2" s="69" t="s">
        <v>98</v>
      </c>
      <c r="W2" s="69" t="s">
        <v>97</v>
      </c>
      <c r="X2" s="70" t="s">
        <v>89</v>
      </c>
      <c r="Y2" s="71" t="s">
        <v>90</v>
      </c>
      <c r="Z2" s="1" t="s">
        <v>99</v>
      </c>
      <c r="AA2" s="115" t="s">
        <v>104</v>
      </c>
      <c r="AD2" s="71" t="s">
        <v>136</v>
      </c>
      <c r="AE2" s="2" t="s">
        <v>137</v>
      </c>
      <c r="AF2" s="71" t="s">
        <v>138</v>
      </c>
      <c r="AG2" s="71" t="s">
        <v>139</v>
      </c>
      <c r="AH2" s="1" t="s">
        <v>140</v>
      </c>
      <c r="AK2" s="71" t="s">
        <v>136</v>
      </c>
      <c r="AL2" s="2" t="s">
        <v>137</v>
      </c>
      <c r="AM2" s="71" t="s">
        <v>138</v>
      </c>
      <c r="AN2" s="71" t="s">
        <v>139</v>
      </c>
      <c r="AO2" s="1" t="s">
        <v>140</v>
      </c>
      <c r="AT2" s="774"/>
      <c r="AZ2" s="434" t="s">
        <v>6585</v>
      </c>
    </row>
    <row r="3" spans="1:52" ht="13.5" customHeight="1" x14ac:dyDescent="0.15">
      <c r="A3" s="74"/>
      <c r="B3" s="74"/>
      <c r="C3" s="74"/>
      <c r="D3" s="845" t="s">
        <v>1515</v>
      </c>
      <c r="E3" s="845"/>
      <c r="F3" s="77"/>
      <c r="G3" s="844" t="s">
        <v>106</v>
      </c>
      <c r="H3" s="844"/>
      <c r="I3" s="844"/>
      <c r="J3" s="566"/>
      <c r="K3" s="566"/>
      <c r="L3" s="566"/>
      <c r="M3" s="846"/>
      <c r="N3" s="847"/>
      <c r="O3" s="146"/>
      <c r="P3" s="630"/>
      <c r="Q3" s="630"/>
      <c r="R3" s="630"/>
      <c r="S3" s="630"/>
      <c r="T3" s="74"/>
      <c r="V3" s="68">
        <f ca="1">IF(M4="",-1,IFERROR(MATCH(M4,OFFSET(集落2010,1,0,ROWS(集落2010),1),0)-1,3000))+AF3</f>
        <v>6</v>
      </c>
      <c r="W3" s="11">
        <f>COUNTIF('2015年'!B:B,Info!G4)-1</f>
        <v>18</v>
      </c>
      <c r="X3" s="2">
        <f>IF(G4="",6,MATCH(G4,'2015年'!B:B,0))</f>
        <v>7</v>
      </c>
      <c r="Y3" s="161" t="s">
        <v>1003</v>
      </c>
      <c r="Z3" s="7" t="str">
        <f ca="1">OFFSET(INDIRECT(Y3),V3,1)&amp;OFFSET(INDIRECT(Y3),V3,2)&amp;OFFSET(INDIRECT(Y3),V3,3)</f>
        <v>水戸市201-00</v>
      </c>
      <c r="AA3" s="1" t="str">
        <f>IF(OR(ISERROR(G4),ISERROR(V7),ISERROR(M4)),"表示できません",IF(G4&amp;V7&amp;M4="",D4,IF(M4&lt;&gt;"",M4,IF(V7&lt;&gt;"",IF($G$4=$V$7,"（旧）","")&amp;$V$7,IF(V7&lt;&gt;"",V7,G4)))))</f>
        <v>水戸市</v>
      </c>
      <c r="AD3" s="68">
        <f ca="1">IF(M4="",-1,IFERROR(MATCH(M4,OFFSET(集落2010,1,0,ROWS(集落2010),1),0)-1,999))+AF3</f>
        <v>6</v>
      </c>
      <c r="AE3" s="134">
        <f>COUNTIF('2015年'!C:C,Info!V7)-1</f>
        <v>1048181</v>
      </c>
      <c r="AF3" s="135">
        <f>IF(V7="",X3,MATCH(V7,'2015年'!C:C,0))</f>
        <v>7</v>
      </c>
      <c r="AG3" s="159" t="s">
        <v>1003</v>
      </c>
      <c r="AH3" s="137" t="str">
        <f ca="1">OFFSET(INDIRECT(AG3),AD3,1)&amp;OFFSET(INDIRECT(AG3),AD3,2)&amp;OFFSET(INDIRECT(AG3),AD3,3)</f>
        <v>水戸市201-00</v>
      </c>
      <c r="AI3" s="1">
        <f ca="1">IF(OR(ISERROR(AJ3),ISERROR(AL3)),"表示できません",IF(V4&lt;&gt;"",V4,IF(R4&lt;&gt;"",IF($G$4=$V$7,"（旧）","")&amp;$V$7,IF(#REF!&lt;&gt;"",#REF!,X7))))</f>
        <v>6</v>
      </c>
      <c r="AK3" s="68">
        <f ca="1">IF(M4="",-1,IFERROR(MATCH(M4,OFFSET(集落2010,1,0,ROWS(集落2010),1),0)-1,999))+AM3</f>
        <v>6</v>
      </c>
      <c r="AL3" s="134">
        <f>COUNTIF('2015年'!C:C,Info!V7)-1</f>
        <v>1048181</v>
      </c>
      <c r="AM3" s="135">
        <f>IF(V7="",X3,MATCH(V7,'2015年'!C:C,0))</f>
        <v>7</v>
      </c>
      <c r="AN3" s="159" t="s">
        <v>1003</v>
      </c>
      <c r="AO3" s="137" t="str">
        <f ca="1">OFFSET(INDIRECT(AN3),AK3,1)&amp;OFFSET(INDIRECT(AN3),AK3,2)&amp;OFFSET(INDIRECT(AN3),AK3,3)</f>
        <v>水戸市201-00</v>
      </c>
      <c r="AP3" s="1" t="str">
        <f>IF(OR(ISERROR(AQ3),ISERROR(AS3)),"表示できません",IF(AC4&lt;&gt;"",AC4,IF(Y4&lt;&gt;"",IF($G$4=$V$7,"（旧）","")&amp;$V$7,IF(V4&lt;&gt;"",V4,S4))))</f>
        <v/>
      </c>
    </row>
    <row r="4" spans="1:52" ht="25.5" customHeight="1" x14ac:dyDescent="0.15">
      <c r="A4" s="77"/>
      <c r="B4" s="77"/>
      <c r="C4" s="77"/>
      <c r="D4" s="850" t="str">
        <f>元データ!AA2</f>
        <v>茨城県</v>
      </c>
      <c r="E4" s="851"/>
      <c r="F4" s="77"/>
      <c r="G4" s="855" t="s">
        <v>176</v>
      </c>
      <c r="H4" s="856"/>
      <c r="I4" s="857"/>
      <c r="M4" s="853"/>
      <c r="N4" s="853"/>
      <c r="O4" s="854" t="s">
        <v>6617</v>
      </c>
      <c r="P4" s="854"/>
      <c r="Q4" s="854"/>
      <c r="R4" s="854"/>
      <c r="S4" s="854"/>
      <c r="T4" s="77"/>
      <c r="V4" s="67">
        <f ca="1">IF(M4="",-1,IFERROR(MATCH(M4,OFFSET(集落2015,1,0,ROWS(集落2015),1),0)-1,3000))+AF4</f>
        <v>6</v>
      </c>
      <c r="W4" s="67">
        <f>COUNTIF('2020年'!B:B,Info!G4)-1</f>
        <v>18</v>
      </c>
      <c r="X4" s="7">
        <f>IF(G4="",6,MATCH(G4,'2020年'!B:B,0))</f>
        <v>7</v>
      </c>
      <c r="Y4" s="162" t="s">
        <v>1004</v>
      </c>
      <c r="Z4" s="7" t="str">
        <f ca="1">OFFSET(INDIRECT(Y4),V4,1)&amp;OFFSET(INDIRECT(Y4),V4,2)&amp;OFFSET(INDIRECT(Y4),V4,3)</f>
        <v>水戸市201-00</v>
      </c>
      <c r="AD4" s="67">
        <f ca="1">IF(M4="",-1,IFERROR(MATCH(M4,OFFSET(集落2015,1,0,ROWS(集落2015),1),0)-1,999))+AF4</f>
        <v>6</v>
      </c>
      <c r="AE4" s="136">
        <f>COUNTIF('2020年'!C:C,Info!V7)-1</f>
        <v>1048181</v>
      </c>
      <c r="AF4" s="137">
        <f>IF(V7="",X3,MATCH(V7,'2020年'!C:C,0))</f>
        <v>7</v>
      </c>
      <c r="AG4" s="160" t="s">
        <v>1004</v>
      </c>
      <c r="AH4" s="137" t="str">
        <f ca="1">OFFSET(INDIRECT(AG4),AD4,1)&amp;OFFSET(INDIRECT(AG4),AD4,2)&amp;OFFSET(INDIRECT(AG4),AD4,3)</f>
        <v>水戸市201-00</v>
      </c>
      <c r="AK4" s="67">
        <f ca="1">IF(M4="",-1,IFERROR(MATCH(M4,OFFSET(集落2015,1,0,ROWS(集落2015),1),0)-1,999))+AM4</f>
        <v>6</v>
      </c>
      <c r="AL4" s="136">
        <f>COUNTIF('2020年'!C:C,Info!V7)-1</f>
        <v>1048181</v>
      </c>
      <c r="AM4" s="137">
        <f>IF(V7="",X4,MATCH(V7,'2015年'!C:C,0))</f>
        <v>7</v>
      </c>
      <c r="AN4" s="160" t="s">
        <v>1004</v>
      </c>
      <c r="AO4" s="137" t="str">
        <f ca="1">OFFSET(INDIRECT(AN4),AK4,1)&amp;OFFSET(INDIRECT(AN4),AK4,2)&amp;OFFSET(INDIRECT(AN4),AK4,3)</f>
        <v>水戸市201-00</v>
      </c>
    </row>
    <row r="5" spans="1:52" ht="24" customHeight="1" x14ac:dyDescent="0.15">
      <c r="A5" s="77"/>
      <c r="B5" s="77"/>
      <c r="C5" s="77"/>
      <c r="D5" s="77"/>
      <c r="E5" s="77"/>
      <c r="F5" s="77"/>
      <c r="G5" s="77"/>
      <c r="H5" s="77"/>
      <c r="I5" s="77"/>
      <c r="J5" s="77"/>
      <c r="K5" s="77"/>
      <c r="L5" s="77"/>
      <c r="M5" s="77"/>
      <c r="N5" s="77"/>
      <c r="O5" s="77"/>
      <c r="P5" s="77"/>
      <c r="Q5" s="77"/>
      <c r="R5" s="77"/>
      <c r="S5" s="77"/>
      <c r="T5" s="77"/>
      <c r="U5" s="608" t="s">
        <v>6593</v>
      </c>
      <c r="V5" s="608"/>
      <c r="W5" s="608"/>
      <c r="X5" s="608"/>
      <c r="Y5" s="609"/>
      <c r="Z5" s="608"/>
      <c r="AA5" s="608"/>
      <c r="AB5" s="608"/>
      <c r="AC5" s="608"/>
      <c r="AD5" s="608"/>
      <c r="AE5" s="608"/>
      <c r="AF5" s="608"/>
      <c r="AG5" s="608"/>
      <c r="AH5" s="608"/>
      <c r="AI5" s="608"/>
      <c r="AJ5" s="608"/>
      <c r="AK5" s="608"/>
      <c r="AL5" s="608"/>
      <c r="AM5" s="608"/>
      <c r="AN5" s="608"/>
      <c r="AO5" s="608"/>
      <c r="AP5" s="608"/>
      <c r="AQ5" s="608"/>
      <c r="AR5" s="608"/>
    </row>
    <row r="6" spans="1:52" ht="18" customHeight="1" thickBot="1" x14ac:dyDescent="0.2">
      <c r="A6" s="77"/>
      <c r="B6" s="817" t="s">
        <v>6592</v>
      </c>
      <c r="C6" s="817"/>
      <c r="D6" s="817"/>
      <c r="E6" s="817"/>
      <c r="F6" s="817"/>
      <c r="G6" s="817"/>
      <c r="H6" s="817"/>
      <c r="I6" s="817"/>
      <c r="J6" s="817"/>
      <c r="K6" s="817"/>
      <c r="L6" s="817"/>
      <c r="M6" s="817"/>
      <c r="N6" s="817"/>
      <c r="O6" s="817"/>
      <c r="P6" s="817"/>
      <c r="Q6" s="817"/>
      <c r="R6" s="817"/>
      <c r="S6" s="817"/>
      <c r="T6" s="78"/>
      <c r="U6" s="72"/>
      <c r="V6" s="846" t="s">
        <v>151</v>
      </c>
      <c r="W6" s="847"/>
      <c r="X6" s="862"/>
      <c r="Y6" s="582"/>
      <c r="Z6" s="546"/>
      <c r="AA6" s="3"/>
    </row>
    <row r="7" spans="1:52" ht="20.25" customHeight="1" thickTop="1" thickBot="1" x14ac:dyDescent="0.2">
      <c r="A7" s="77"/>
      <c r="B7" s="74"/>
      <c r="C7" s="168"/>
      <c r="D7" s="871" t="str">
        <f ca="1">IF(LEFT(R9,1)="県",IFERROR("◎ "&amp;W12&amp;"のうち主業経営体の占める割合は "&amp;TEXT(G13/F13%,"0.0")&amp;"%"&amp;IFERROR(" で、"&amp;IF($G$4="","全国"&amp;"（"&amp;TEXT(G14,"0.0"),D4&amp;"（"&amp;TEXT(G15,"0.0"))&amp;"%） "&amp;X15,""),""),IFERROR("◎ "&amp;W12&amp;"は "&amp;TEXT(F13,"#,###経営体 で ")&amp;"2015年に比べて"&amp;W14&amp;"し"&amp;IFERROR("、うち主業経営体は "&amp;TEXT(G13,"#,### 経営体")&amp;X14,""),""))</f>
        <v>◎ 個人経営体は 2,103経営体 で 2015年に比べて540（20.4%） 減少し、うち主業経営体は 270 経営体で67経営体（19.9%）減少</v>
      </c>
      <c r="E7" s="871"/>
      <c r="F7" s="871"/>
      <c r="G7" s="871"/>
      <c r="H7" s="871"/>
      <c r="I7" s="871"/>
      <c r="J7" s="871"/>
      <c r="K7" s="871"/>
      <c r="L7" s="871"/>
      <c r="M7" s="871"/>
      <c r="N7" s="871"/>
      <c r="O7" s="871"/>
      <c r="P7" s="871"/>
      <c r="Q7" s="871"/>
      <c r="R7" s="871"/>
      <c r="S7" s="871"/>
      <c r="T7" s="78"/>
      <c r="U7" s="72"/>
      <c r="V7" s="865" t="s">
        <v>529</v>
      </c>
      <c r="W7" s="865"/>
      <c r="X7" s="866"/>
      <c r="Y7" s="582"/>
      <c r="Z7" s="546"/>
      <c r="AA7" s="3"/>
      <c r="AE7" s="867" t="s">
        <v>1519</v>
      </c>
      <c r="AF7" s="860" t="s">
        <v>6560</v>
      </c>
      <c r="AG7" s="861"/>
    </row>
    <row r="8" spans="1:52" ht="18.75" customHeight="1" thickTop="1" thickBot="1" x14ac:dyDescent="0.2">
      <c r="A8" s="77"/>
      <c r="B8" s="99"/>
      <c r="C8" s="99"/>
      <c r="M8" s="83" t="s">
        <v>105</v>
      </c>
      <c r="O8" s="82"/>
      <c r="P8" s="82"/>
      <c r="Q8" s="83"/>
      <c r="R8" s="77"/>
      <c r="S8" s="77"/>
      <c r="T8" s="77"/>
      <c r="V8" s="552" t="s">
        <v>6571</v>
      </c>
      <c r="Y8" s="581"/>
      <c r="Z8" s="3"/>
      <c r="AA8" s="3"/>
      <c r="AE8" s="868"/>
      <c r="AF8" s="863" t="s">
        <v>6556</v>
      </c>
      <c r="AG8" s="174"/>
    </row>
    <row r="9" spans="1:52" ht="15.75" customHeight="1" thickTop="1" thickBot="1" x14ac:dyDescent="0.2">
      <c r="A9" s="77"/>
      <c r="B9" s="99"/>
      <c r="C9" s="99"/>
      <c r="D9" s="77"/>
      <c r="E9" s="77"/>
      <c r="F9" s="77"/>
      <c r="G9" s="77"/>
      <c r="H9" s="77"/>
      <c r="I9" s="188" t="s">
        <v>1548</v>
      </c>
      <c r="M9" s="683" t="str">
        <f>"　"&amp;IF(AND(LEFT(R9,1)&lt;&gt;"県",G4=""),D4,IF(LEFT(R9,1)="県",C13,$AA$3))</f>
        <v>　水戸市</v>
      </c>
      <c r="O9" s="84"/>
      <c r="P9" s="84"/>
      <c r="Q9" s="85"/>
      <c r="R9" s="810" t="s">
        <v>111</v>
      </c>
      <c r="S9" s="811"/>
      <c r="T9" s="77"/>
      <c r="V9" s="587" t="s">
        <v>6607</v>
      </c>
      <c r="W9" s="579">
        <f ca="1">F13-F12</f>
        <v>-540</v>
      </c>
      <c r="X9" s="580">
        <f ca="1">1-F13/F12</f>
        <v>0.2043132803632236</v>
      </c>
      <c r="Y9" s="579">
        <f ca="1">G13-G12</f>
        <v>-67</v>
      </c>
      <c r="Z9" s="580">
        <f ca="1">1-G13/G12</f>
        <v>0.19881305637982194</v>
      </c>
      <c r="AE9" s="869"/>
      <c r="AF9" s="864"/>
      <c r="AG9" s="175" t="s">
        <v>6557</v>
      </c>
    </row>
    <row r="10" spans="1:52" ht="13.9" customHeight="1" thickTop="1" x14ac:dyDescent="0.15">
      <c r="A10" s="77"/>
      <c r="B10" s="593"/>
      <c r="C10" s="593"/>
      <c r="D10" s="593"/>
      <c r="E10" s="594"/>
      <c r="F10" s="858" t="s">
        <v>6554</v>
      </c>
      <c r="G10" s="709"/>
      <c r="H10" s="710"/>
      <c r="I10" s="710"/>
      <c r="M10" s="77"/>
      <c r="N10" s="77"/>
      <c r="O10" s="77"/>
      <c r="P10" s="77"/>
      <c r="Q10" s="77"/>
      <c r="S10" s="572"/>
      <c r="T10" s="572"/>
      <c r="Y10" s="582"/>
      <c r="Z10" s="583"/>
      <c r="AA10" s="173"/>
      <c r="AB10" s="5"/>
      <c r="AE10" s="165">
        <f ca="1">IFERROR(OFFSET(INDIRECT($Y$3),$V$3,$V12+E$1),"nc")</f>
        <v>2666</v>
      </c>
      <c r="AF10" s="529">
        <f ca="1">IFERROR(OFFSET(INDIRECT($Y$3),$V$3,$V12+J$1),"nc")</f>
        <v>23</v>
      </c>
      <c r="AG10" s="165">
        <f ca="1">IFERROR(OFFSET(INDIRECT($Y$3),$V$3,$V12+K$1),"nc")</f>
        <v>14</v>
      </c>
      <c r="AT10" s="767"/>
      <c r="AU10" s="768"/>
    </row>
    <row r="11" spans="1:52" ht="24.6" customHeight="1" x14ac:dyDescent="0.15">
      <c r="A11" s="77"/>
      <c r="B11" s="596"/>
      <c r="C11" s="596"/>
      <c r="D11" s="596"/>
      <c r="E11" s="597"/>
      <c r="F11" s="859"/>
      <c r="G11" s="711" t="s">
        <v>6555</v>
      </c>
      <c r="H11" s="711" t="s">
        <v>6552</v>
      </c>
      <c r="I11" s="712" t="s">
        <v>6553</v>
      </c>
      <c r="M11" s="77"/>
      <c r="N11" s="77"/>
      <c r="O11" s="77"/>
      <c r="P11" s="77"/>
      <c r="Q11" s="872" t="str">
        <f>"外円："&amp;IF(AND(LEFT(R9,1)="県",G4=""),$D$4,IF(LEFT(R9,1)="県",$AA$3,"2020年"))&amp;CHAR(10)&amp;"内円："&amp;IF(AND(G4&lt;&gt;"",LEFT(R9,1)="県"),$D$4,IF(LEFT(R9,1)="県","全国計","2015年"))</f>
        <v>外円：2020年
内円：2015年</v>
      </c>
      <c r="R11" s="872"/>
      <c r="S11" s="872"/>
      <c r="T11" s="572"/>
      <c r="V11" s="14" t="s">
        <v>21</v>
      </c>
      <c r="W11" s="17" t="s">
        <v>73</v>
      </c>
      <c r="X11" s="18"/>
      <c r="Y11" s="34" t="s">
        <v>74</v>
      </c>
      <c r="Z11" s="64"/>
      <c r="AA11" s="64"/>
      <c r="AB11" s="65"/>
      <c r="AC11" s="14" t="s">
        <v>81</v>
      </c>
      <c r="AE11" s="533">
        <f ca="1">IFERROR(OFFSET(INDIRECT($Y$4),$V$4,$V13+E$1),"nc")</f>
        <v>2129</v>
      </c>
      <c r="AF11" s="570">
        <f ca="1">IFERROR(OFFSET(INDIRECT($Y$4),$V$4,$V13+J$1),"nc")</f>
        <v>26</v>
      </c>
      <c r="AG11" s="533">
        <f ca="1">IFERROR(OFFSET(INDIRECT($Y$4),$V$4,$V13+K$1),"nc")</f>
        <v>20</v>
      </c>
      <c r="AQ11" s="191"/>
      <c r="AR11" s="180"/>
      <c r="AT11" s="767"/>
      <c r="AU11" s="768"/>
    </row>
    <row r="12" spans="1:52" ht="15" customHeight="1" x14ac:dyDescent="0.15">
      <c r="A12" s="77"/>
      <c r="B12" s="697"/>
      <c r="C12" s="823" t="s">
        <v>10</v>
      </c>
      <c r="D12" s="823"/>
      <c r="E12" s="824"/>
      <c r="F12" s="698">
        <f ca="1">IFERROR(OFFSET(INDIRECT($Y$3),$V$3,$V12+F$1),"nc")</f>
        <v>2643</v>
      </c>
      <c r="G12" s="698">
        <f ca="1">IFERROR(OFFSET(INDIRECT($Y$3),$V$3,$V12+G$1),"nc")</f>
        <v>337</v>
      </c>
      <c r="H12" s="698">
        <f ca="1">IFERROR(OFFSET(INDIRECT($Y$3),$V$3,$V12+H$1),"nc")</f>
        <v>656</v>
      </c>
      <c r="I12" s="698">
        <f ca="1">IFERROR(OFFSET(INDIRECT($Y$3),$V$3,$V12+I$1),"nc")</f>
        <v>1650</v>
      </c>
      <c r="M12" s="86"/>
      <c r="N12" s="77"/>
      <c r="O12" s="77"/>
      <c r="P12" s="87"/>
      <c r="Q12" s="77"/>
      <c r="R12" s="572"/>
      <c r="S12" s="572"/>
      <c r="T12" s="572"/>
      <c r="V12" s="16">
        <f ca="1">CELL("col",'2015年'!E6)-1</f>
        <v>4</v>
      </c>
      <c r="W12" s="194" t="s">
        <v>1550</v>
      </c>
      <c r="X12" s="577" t="s">
        <v>6660</v>
      </c>
      <c r="Y12" s="25" t="s">
        <v>6657</v>
      </c>
      <c r="Z12" s="25" t="s">
        <v>6658</v>
      </c>
      <c r="AA12" s="25" t="s">
        <v>6659</v>
      </c>
      <c r="AB12" s="66" t="s">
        <v>6548</v>
      </c>
      <c r="AC12" s="14">
        <f>IF(LEFT(R9,1)="県",2,-1)</f>
        <v>-1</v>
      </c>
      <c r="AE12" s="569">
        <f ca="1">IF(OR(AND(ISTEXT($F13),$F13&lt;&gt;"x",$F13&lt;&gt;"-"),AND(ISTEXT(F13),F13&lt;&gt;"x",F13&lt;&gt;"-")),"nc",IF(OR($F13="x",F13="x"),"x",IF(ROUND(SUM($F13),0)=0,"nc",SUM(F13)/$F13%)))</f>
        <v>100</v>
      </c>
      <c r="AF12" s="571">
        <f ca="1">IF($G$4="",'2020年'!J475/'2020年'!$E475%,IF(OR($AE11="x",AF11="x",SUM($AE11)=1,SUM($AE11)=2),"x",IF(SUM($AE11)=0,"nc",IFERROR(SUM(AF11)/$AE10%,"-"))))</f>
        <v>0.97524381095273815</v>
      </c>
      <c r="AG12" s="534">
        <f ca="1">IF($G$4="",'2020年'!K475/'2020年'!$E475%,IF(OR($AE11="x",AG11="x",SUM($AE11)=1,SUM($AE11)=2),"x",IF(SUM($AE11)=0,"nc",IFERROR(SUM(AG11)/$AE10%,"-"))))</f>
        <v>0.75018754688672162</v>
      </c>
      <c r="AI12" s="611" t="s">
        <v>6594</v>
      </c>
      <c r="AJ12" s="72" t="s">
        <v>6602</v>
      </c>
      <c r="AN12" s="617" t="s">
        <v>6608</v>
      </c>
      <c r="AO12" s="1" t="s">
        <v>6616</v>
      </c>
      <c r="AT12" s="767"/>
      <c r="AU12" s="773"/>
    </row>
    <row r="13" spans="1:52" ht="15" customHeight="1" x14ac:dyDescent="0.15">
      <c r="A13" s="77"/>
      <c r="B13" s="99"/>
      <c r="C13" s="825" t="s">
        <v>1514</v>
      </c>
      <c r="D13" s="825"/>
      <c r="E13" s="826"/>
      <c r="F13" s="724">
        <f ca="1">IFERROR(OFFSET(INDIRECT($Y$4),$V$4,$V13+F$1),"nc")</f>
        <v>2103</v>
      </c>
      <c r="G13" s="724">
        <f ca="1">IFERROR(OFFSET(INDIRECT($Y$4),$V$4,$V13+G$1),"nc")</f>
        <v>270</v>
      </c>
      <c r="H13" s="724">
        <f ca="1">IFERROR(OFFSET(INDIRECT($Y$4),$V$4,$V13+H$1),"nc")</f>
        <v>321</v>
      </c>
      <c r="I13" s="724">
        <f ca="1">IFERROR(OFFSET(INDIRECT($Y$4),$V$4,$V13+I$1),"nc")</f>
        <v>1512</v>
      </c>
      <c r="M13" s="86"/>
      <c r="N13" s="77"/>
      <c r="O13" s="77"/>
      <c r="P13" s="87"/>
      <c r="Q13" s="77"/>
      <c r="R13" s="77"/>
      <c r="S13" s="77"/>
      <c r="T13" s="77"/>
      <c r="V13" s="12">
        <f ca="1">CELL("col",'2020年'!E6)-1</f>
        <v>4</v>
      </c>
      <c r="W13" s="13">
        <f ca="1">F13/F12-1</f>
        <v>-0.2043132803632236</v>
      </c>
      <c r="X13" s="163">
        <f ca="1">IF(LEFT(R9,1)="県",IF($G$4="",G15-G14,G14-G15),(G13/G12-1)*100)</f>
        <v>-19.881305637982194</v>
      </c>
      <c r="Y13" s="574">
        <f ca="1">IF(LEFT($R$9,1)="県",IF($G$4="",G15,G14),G13)</f>
        <v>270</v>
      </c>
      <c r="Z13" s="574">
        <f ca="1">IF(LEFT($R$9,1)="県",IF($G$4="",H15,H14),H13)</f>
        <v>321</v>
      </c>
      <c r="AA13" s="574">
        <f ca="1">IF(LEFT($R$9,1)="県",IF($G$4="",I15,I14),I13)</f>
        <v>1512</v>
      </c>
      <c r="AB13" s="573" t="s">
        <v>6587</v>
      </c>
      <c r="AE13" s="140">
        <v>100</v>
      </c>
      <c r="AF13" s="530">
        <f ca="1">IFERROR(OFFSET(INDIRECT($Y$4),5,$V$13+J1)/OFFSET(INDIRECT($Y$4),5,V13)*100,"nc")</f>
        <v>1.8795148488361724</v>
      </c>
      <c r="AG13" s="140">
        <f ca="1">IFERROR(OFFSET(INDIRECT($Y$4),5,$V$13+K1)/OFFSET(INDIRECT($Y$4),5,V13)*100,"nc")</f>
        <v>1.7167573352358869</v>
      </c>
      <c r="AI13" s="610" t="s">
        <v>6595</v>
      </c>
      <c r="AJ13" s="72" t="s">
        <v>6603</v>
      </c>
      <c r="AN13" s="619" t="s">
        <v>6609</v>
      </c>
      <c r="AO13" s="1" t="s">
        <v>6615</v>
      </c>
    </row>
    <row r="14" spans="1:52" ht="15" customHeight="1" x14ac:dyDescent="0.15">
      <c r="A14" s="77"/>
      <c r="B14" s="99"/>
      <c r="C14" s="818" t="s">
        <v>6564</v>
      </c>
      <c r="D14" s="819"/>
      <c r="E14" s="820"/>
      <c r="F14" s="725">
        <f ca="1">IF(OR(AND(ISTEXT($F13),$F13&lt;&gt;"x",$F13&lt;&gt;"-"),AND(ISTEXT(F13),F13&lt;&gt;"x",F13&lt;&gt;"-")),"nc",IF(OR($F13="x",F13="x"),"x",IF(ROUND(SUM($F13),0)=0,"nc",SUM(F13)/$F13%)))</f>
        <v>100</v>
      </c>
      <c r="G14" s="725">
        <f ca="1">IF($G$4="",'2020年'!G475/'2020年'!$F475%,IF(OR($F13="x",G13="x",SUM($F13)=1,SUM($F13)=2),"x",IF(SUM($F13)=0,"nc",IFERROR(SUM(G13)/$F13%,"-"))))</f>
        <v>12.838801711840228</v>
      </c>
      <c r="H14" s="725">
        <f ca="1">IF($G$4="",'2020年'!H475/'2020年'!$F475%,IF(OR($F13="x",H13="x",SUM($F13)=1,SUM($F13)=2),"x",IF(SUM($F13)=0,"nc",IFERROR(SUM(H13)/$F13%,"-"))))</f>
        <v>15.263908701854493</v>
      </c>
      <c r="I14" s="725">
        <f ca="1">IF($G$4="",'2020年'!I475/'2020年'!$F475%,IF(OR($F13="x",I13="x",SUM($F13)=1,SUM($F13)=2),"x",IF(SUM($F13)=0,"nc",IFERROR(SUM(I13)/$F13%,"-"))))</f>
        <v>71.897289586305277</v>
      </c>
      <c r="M14" s="86"/>
      <c r="N14" s="77"/>
      <c r="O14" s="77"/>
      <c r="P14" s="87"/>
      <c r="Q14" s="77"/>
      <c r="R14" s="77"/>
      <c r="S14" s="77"/>
      <c r="T14" s="77"/>
      <c r="V14" s="10"/>
      <c r="W14" s="195" t="str">
        <f ca="1">IF(W13=0,"変化な",TEXT(ABS(F13-F12),"#,##0")&amp;"（"&amp;TEXT(ABS(W13),"0.0%")&amp;"） "&amp;IF(W13&gt;0,"増加","減少"))</f>
        <v>540（20.4%） 減少</v>
      </c>
      <c r="X14" s="196" t="str">
        <f ca="1">IF(X13=0,"と変化なし","で"&amp;TEXT(ABS(G13-G12),"#,###")&amp;"経営体（"&amp;TEXT(ABS(X13),"#,##0.0")&amp;"%）"&amp;IF(X13&gt;0,"増加","減少"))</f>
        <v>で67経営体（19.9%）減少</v>
      </c>
      <c r="Y14" s="574">
        <f ca="1">IF(LEFT($R$9,1)="県",IF($G$4="",G14,G15),G12)</f>
        <v>337</v>
      </c>
      <c r="Z14" s="574">
        <f ca="1">IF(LEFT($R$9,1)="県",IF($G$4="",H14,H15),H12)</f>
        <v>656</v>
      </c>
      <c r="AA14" s="574">
        <f ca="1">IF(LEFT($R$9,1)="県",IF($G$4="",I14,I15),I12)</f>
        <v>1650</v>
      </c>
      <c r="AB14" s="618" t="s">
        <v>6588</v>
      </c>
      <c r="AC14" s="396"/>
      <c r="AD14" s="396"/>
      <c r="AI14" s="614" t="s">
        <v>6604</v>
      </c>
      <c r="AJ14" s="1" t="s">
        <v>6605</v>
      </c>
    </row>
    <row r="15" spans="1:52" ht="15" customHeight="1" x14ac:dyDescent="0.15">
      <c r="A15" s="77"/>
      <c r="B15" s="176"/>
      <c r="C15" s="726"/>
      <c r="D15" s="821" t="str">
        <f>"（参考）　"&amp;$D$4</f>
        <v>（参考）　茨城県</v>
      </c>
      <c r="E15" s="822"/>
      <c r="F15" s="140">
        <v>100</v>
      </c>
      <c r="G15" s="140">
        <f ca="1">IFERROR(OFFSET(INDIRECT($Y$4),5,$V$13+G1)/OFFSET(INDIRECT($Y$4),5,V13+F$1)*100,"nc")</f>
        <v>21.93642209548047</v>
      </c>
      <c r="H15" s="140">
        <f ca="1">IFERROR(OFFSET(INDIRECT($Y$4),5,$V$13+H1)/OFFSET(INDIRECT($Y$4),5,V13+F$1)*100,"nc")</f>
        <v>10.9273103228885</v>
      </c>
      <c r="I15" s="140">
        <f ca="1">IFERROR(OFFSET(INDIRECT($Y$4),5,$V$13+I1)/OFFSET(INDIRECT($Y$4),5,V13+F$1)*100,"nc")</f>
        <v>67.136267581631031</v>
      </c>
      <c r="M15" s="77"/>
      <c r="N15" s="77"/>
      <c r="O15" s="77"/>
      <c r="P15" s="77"/>
      <c r="Q15" s="870"/>
      <c r="R15" s="870"/>
      <c r="S15" s="870"/>
      <c r="T15" s="77"/>
      <c r="X15" s="1" t="str">
        <f ca="1">IF(X13=0,"と同率","と比べて"&amp;TEXT(ABS(X13),"#,##0.0")&amp;"ポイント "&amp;IF(X13&gt;0,"上回る","下回る"))</f>
        <v>と比べて19.9ポイント 下回る</v>
      </c>
      <c r="Y15" s="5"/>
      <c r="Z15" s="5"/>
      <c r="AB15" s="397"/>
      <c r="AC15" s="397"/>
      <c r="AD15" s="397"/>
      <c r="AI15" s="612" t="s">
        <v>6598</v>
      </c>
      <c r="AJ15" s="72" t="s">
        <v>6599</v>
      </c>
    </row>
    <row r="16" spans="1:52" ht="15" customHeight="1" x14ac:dyDescent="0.15">
      <c r="A16" s="79"/>
      <c r="B16" s="99"/>
      <c r="C16" s="99"/>
      <c r="D16" s="772"/>
      <c r="J16" s="77"/>
      <c r="K16" s="77"/>
      <c r="L16" s="77"/>
      <c r="M16" s="77"/>
      <c r="N16" s="77"/>
      <c r="O16" s="77"/>
      <c r="P16" s="77"/>
      <c r="Q16" s="77"/>
      <c r="R16" s="77"/>
      <c r="S16" s="77"/>
      <c r="T16" s="77"/>
      <c r="V16" s="552" t="s">
        <v>6571</v>
      </c>
      <c r="W16" s="541" t="s">
        <v>6584</v>
      </c>
      <c r="X16" s="541" t="s">
        <v>6568</v>
      </c>
      <c r="Y16" s="541" t="s">
        <v>6569</v>
      </c>
      <c r="Z16" s="541" t="s">
        <v>6570</v>
      </c>
      <c r="AA16" s="2"/>
      <c r="AB16" s="2"/>
      <c r="AC16" s="2"/>
      <c r="AI16" s="613" t="s">
        <v>6600</v>
      </c>
      <c r="AJ16" s="72" t="s">
        <v>6601</v>
      </c>
    </row>
    <row r="17" spans="1:53" ht="15" customHeight="1" x14ac:dyDescent="0.15">
      <c r="A17" s="79"/>
      <c r="B17" s="99"/>
      <c r="C17" s="99"/>
      <c r="D17" s="564"/>
      <c r="E17" s="564"/>
      <c r="F17" s="564"/>
      <c r="G17" s="578"/>
      <c r="H17" s="564"/>
      <c r="I17" s="564"/>
      <c r="J17" s="564"/>
      <c r="M17" s="77"/>
      <c r="N17" s="77"/>
      <c r="O17" s="77"/>
      <c r="P17" s="77"/>
      <c r="Q17" s="77"/>
      <c r="R17" s="77"/>
      <c r="S17" s="77"/>
      <c r="T17" s="77"/>
      <c r="V17" s="539" t="s">
        <v>6561</v>
      </c>
      <c r="W17" s="539" t="s">
        <v>6562</v>
      </c>
      <c r="X17" s="540">
        <f ca="1">G13/$F$13</f>
        <v>0.12838801711840228</v>
      </c>
      <c r="Y17" s="540">
        <f ca="1">H13/$F$13</f>
        <v>0.15263908701854492</v>
      </c>
      <c r="Z17" s="540">
        <f ca="1">I13/$F$13</f>
        <v>0.7189728958630528</v>
      </c>
      <c r="AA17" s="2"/>
      <c r="AB17" s="2"/>
      <c r="AC17" s="2"/>
      <c r="AI17" s="626" t="s">
        <v>6606</v>
      </c>
      <c r="AJ17" s="72" t="s">
        <v>6611</v>
      </c>
      <c r="AM17" s="880" t="s">
        <v>6612</v>
      </c>
      <c r="AN17" s="880"/>
      <c r="AO17" s="880"/>
      <c r="AP17" s="880"/>
      <c r="AS17" s="1"/>
    </row>
    <row r="18" spans="1:53" ht="15" customHeight="1" x14ac:dyDescent="0.15">
      <c r="A18" s="79"/>
      <c r="B18" s="99"/>
      <c r="C18" s="99"/>
      <c r="D18" s="564"/>
      <c r="E18" s="564"/>
      <c r="F18" s="564"/>
      <c r="G18" s="564"/>
      <c r="H18" s="564"/>
      <c r="I18" s="564"/>
      <c r="J18" s="564"/>
      <c r="M18" s="77"/>
      <c r="N18" s="77"/>
      <c r="O18" s="77"/>
      <c r="P18" s="77"/>
      <c r="Q18" s="77"/>
      <c r="R18" s="77"/>
      <c r="S18" s="77"/>
      <c r="T18" s="77"/>
      <c r="V18" s="539" t="s">
        <v>6561</v>
      </c>
      <c r="W18" s="539" t="s">
        <v>6563</v>
      </c>
      <c r="X18" s="540">
        <f ca="1">G12/$F$12</f>
        <v>0.12750662126371548</v>
      </c>
      <c r="Y18" s="540">
        <f ca="1">H12/$F$12</f>
        <v>0.24820279984865684</v>
      </c>
      <c r="Z18" s="540">
        <f ca="1">I12/$F$12</f>
        <v>0.62429057888762773</v>
      </c>
      <c r="AA18" s="2"/>
      <c r="AB18" s="2"/>
      <c r="AC18" s="2"/>
      <c r="AI18" s="615" t="s">
        <v>6596</v>
      </c>
      <c r="AJ18" s="72" t="s">
        <v>6613</v>
      </c>
      <c r="AM18" s="880"/>
      <c r="AN18" s="880"/>
      <c r="AO18" s="880"/>
      <c r="AP18" s="880"/>
      <c r="AS18" s="1"/>
    </row>
    <row r="19" spans="1:53" ht="15" customHeight="1" x14ac:dyDescent="0.15">
      <c r="A19" s="79"/>
      <c r="B19" s="99"/>
      <c r="C19" s="99"/>
      <c r="M19" s="77"/>
      <c r="N19" s="77"/>
      <c r="O19" s="77"/>
      <c r="P19" s="77"/>
      <c r="Q19" s="77"/>
      <c r="R19" s="77"/>
      <c r="S19" s="77"/>
      <c r="T19" s="77"/>
      <c r="AB19" s="2"/>
      <c r="AC19" s="2"/>
      <c r="AI19" s="616" t="s">
        <v>6597</v>
      </c>
      <c r="AJ19" s="72" t="s">
        <v>6614</v>
      </c>
      <c r="AM19" s="880"/>
      <c r="AN19" s="880"/>
      <c r="AO19" s="880"/>
      <c r="AP19" s="880"/>
      <c r="AS19" s="1"/>
      <c r="AT19" s="767"/>
      <c r="AU19" s="773"/>
    </row>
    <row r="20" spans="1:53" ht="18" customHeight="1" x14ac:dyDescent="0.15">
      <c r="A20" s="77"/>
      <c r="B20" s="879" t="s">
        <v>1549</v>
      </c>
      <c r="C20" s="879"/>
      <c r="D20" s="881" t="s">
        <v>6591</v>
      </c>
      <c r="E20" s="881"/>
      <c r="F20" s="881"/>
      <c r="G20" s="881"/>
      <c r="H20" s="881"/>
      <c r="I20" s="881"/>
      <c r="J20" s="881"/>
      <c r="K20" s="881"/>
      <c r="L20" s="678"/>
      <c r="M20" s="678"/>
      <c r="N20" s="678"/>
      <c r="O20" s="678"/>
      <c r="P20" s="678"/>
      <c r="Q20" s="678"/>
      <c r="R20" s="678"/>
      <c r="S20" s="679"/>
      <c r="T20" s="77"/>
      <c r="V20" s="552" t="s">
        <v>6571</v>
      </c>
      <c r="W20" s="68"/>
      <c r="X20" s="2"/>
      <c r="Y20" s="2"/>
      <c r="Z20" s="531"/>
      <c r="AA20" s="2"/>
      <c r="AB20" s="2"/>
      <c r="AC20" s="2"/>
    </row>
    <row r="21" spans="1:53" ht="20.25" customHeight="1" x14ac:dyDescent="0.15">
      <c r="A21" s="77"/>
      <c r="B21" s="74"/>
      <c r="C21" s="144"/>
      <c r="D21" s="848" t="str">
        <f ca="1">IFERROR("◎ "&amp;IF($G$4="",D4,G4)&amp;"の"&amp;D20&amp;"は "&amp;TEXT(F25,"#,##0人 で")&amp;" 2015年と比べて"&amp;W26&amp;IFERROR("、平均年齢 "&amp;TEXT(S25,"0.0歳は")&amp;IF(LEFT(R30,1)="県",IF($G$4="","全国平均","県平均"),"前回")&amp;X26,""),"")</f>
        <v>◎ 水戸市の農業従事者数は 4,977人 で 2015年と比べて1,757人（26.1%） 減少、平均年齢 63.1歳は前回を 2.7歳上回る</v>
      </c>
      <c r="E21" s="848"/>
      <c r="F21" s="848"/>
      <c r="G21" s="848"/>
      <c r="H21" s="848"/>
      <c r="I21" s="848"/>
      <c r="J21" s="848"/>
      <c r="K21" s="848"/>
      <c r="L21" s="848"/>
      <c r="M21" s="848"/>
      <c r="N21" s="848"/>
      <c r="O21" s="848"/>
      <c r="P21" s="848"/>
      <c r="Q21" s="848"/>
      <c r="R21" s="848"/>
      <c r="S21" s="848"/>
      <c r="T21" s="77"/>
      <c r="V21" s="587" t="s">
        <v>6607</v>
      </c>
      <c r="W21" s="589">
        <f ca="1">F25-F24</f>
        <v>-1757</v>
      </c>
      <c r="X21" s="585">
        <f ca="1">(F25/F24)-1</f>
        <v>-0.26091476091476096</v>
      </c>
      <c r="Y21" s="590">
        <f ca="1">S25</f>
        <v>63.08</v>
      </c>
      <c r="Z21" s="591">
        <f ca="1">IF($G$4="",S28-S26,S28-S26)</f>
        <v>62.44</v>
      </c>
      <c r="AA21" s="542"/>
      <c r="AB21" s="2"/>
      <c r="AC21" s="2"/>
    </row>
    <row r="22" spans="1:53" ht="13.9" customHeight="1" thickBot="1" x14ac:dyDescent="0.2">
      <c r="A22" s="77"/>
      <c r="B22" s="99"/>
      <c r="C22" s="74"/>
      <c r="D22" s="77"/>
      <c r="E22" s="77"/>
      <c r="F22" s="77"/>
      <c r="G22" s="77"/>
      <c r="H22" s="77"/>
      <c r="I22" s="77"/>
      <c r="J22" s="77"/>
      <c r="K22" s="77"/>
      <c r="L22" s="77"/>
      <c r="M22" s="77"/>
      <c r="N22" s="77"/>
      <c r="O22" s="77"/>
      <c r="P22" s="77"/>
      <c r="Q22" s="77"/>
      <c r="R22" s="77"/>
      <c r="S22" s="713" t="s">
        <v>88</v>
      </c>
      <c r="T22" s="77"/>
      <c r="Z22" s="532"/>
      <c r="AA22" s="542"/>
      <c r="AQ22" s="400"/>
      <c r="AR22" s="436"/>
    </row>
    <row r="23" spans="1:53" ht="33.6" customHeight="1" thickTop="1" x14ac:dyDescent="0.15">
      <c r="A23" s="77"/>
      <c r="B23" s="595"/>
      <c r="C23" s="595"/>
      <c r="D23" s="595"/>
      <c r="E23" s="598"/>
      <c r="F23" s="607" t="s">
        <v>0</v>
      </c>
      <c r="G23" s="599" t="s">
        <v>6635</v>
      </c>
      <c r="H23" s="599" t="s">
        <v>14</v>
      </c>
      <c r="I23" s="600" t="s">
        <v>13</v>
      </c>
      <c r="J23" s="600" t="s">
        <v>12</v>
      </c>
      <c r="K23" s="599" t="s">
        <v>11</v>
      </c>
      <c r="L23" s="600" t="s">
        <v>5</v>
      </c>
      <c r="M23" s="600" t="s">
        <v>6</v>
      </c>
      <c r="N23" s="599" t="s">
        <v>7</v>
      </c>
      <c r="O23" s="600" t="s">
        <v>8</v>
      </c>
      <c r="P23" s="600" t="s">
        <v>9</v>
      </c>
      <c r="Q23" s="599" t="s">
        <v>6636</v>
      </c>
      <c r="R23" s="599" t="s">
        <v>6637</v>
      </c>
      <c r="S23" s="801" t="s">
        <v>71</v>
      </c>
      <c r="T23" s="77"/>
      <c r="V23" s="14" t="s">
        <v>21</v>
      </c>
      <c r="W23" s="17" t="s">
        <v>73</v>
      </c>
      <c r="X23" s="18"/>
      <c r="Y23" s="22" t="s">
        <v>75</v>
      </c>
      <c r="Z23" s="23" t="s">
        <v>76</v>
      </c>
      <c r="AA23" s="14" t="s">
        <v>74</v>
      </c>
      <c r="AR23" s="435"/>
    </row>
    <row r="24" spans="1:53" ht="15" customHeight="1" x14ac:dyDescent="0.15">
      <c r="A24" s="77"/>
      <c r="B24" s="697"/>
      <c r="C24" s="823" t="s">
        <v>10</v>
      </c>
      <c r="D24" s="823"/>
      <c r="E24" s="824"/>
      <c r="F24" s="727">
        <f ca="1">IFERROR(OFFSET(INDIRECT($Y$3),$V$3,V25-1),"nc")</f>
        <v>6734</v>
      </c>
      <c r="G24" s="727">
        <f ca="1">IFERROR(IF(COUNTIF(OFFSET(INDIRECT($Y$3),$V$3,V25,1,5),"@")&gt;0,"@",IF(COUNTIF(OFFSET(INDIRECT($Y$3),$V$3,V25,1,5),"x")&gt;0,"x",SUM(OFFSET(INDIRECT($Y$3),$V$3,V25,1,5)))),"nc")</f>
        <v>903</v>
      </c>
      <c r="H24" s="727">
        <f t="shared" ref="H24:Q24" ca="1" si="0">IFERROR(OFFSET(INDIRECT($Y$3),$V$3,$V25+J$1),"nc")</f>
        <v>292</v>
      </c>
      <c r="I24" s="727">
        <f t="shared" ca="1" si="0"/>
        <v>335</v>
      </c>
      <c r="J24" s="727">
        <f t="shared" ca="1" si="0"/>
        <v>562</v>
      </c>
      <c r="K24" s="727">
        <f t="shared" ca="1" si="0"/>
        <v>715</v>
      </c>
      <c r="L24" s="727">
        <f t="shared" ca="1" si="0"/>
        <v>928</v>
      </c>
      <c r="M24" s="727">
        <f t="shared" ca="1" si="0"/>
        <v>800</v>
      </c>
      <c r="N24" s="727">
        <f t="shared" ca="1" si="0"/>
        <v>711</v>
      </c>
      <c r="O24" s="727">
        <f t="shared" ca="1" si="0"/>
        <v>698</v>
      </c>
      <c r="P24" s="727">
        <f t="shared" ca="1" si="0"/>
        <v>500</v>
      </c>
      <c r="Q24" s="727">
        <f t="shared" ca="1" si="0"/>
        <v>290</v>
      </c>
      <c r="R24" s="728">
        <f ca="1">IF(COUNTIF(M24:Q24,"@"),"@",(IF(COUNTIF(M24:Q24,"x"),"x",SUM(M24:Q24))))</f>
        <v>2999</v>
      </c>
      <c r="S24" s="802">
        <f ca="1">IFERROR(OFFSET(INDIRECT($Y$3),$V$3,V25+15),"nc")</f>
        <v>60.4</v>
      </c>
      <c r="T24" s="77"/>
      <c r="V24" s="14">
        <f>IF(D20="農業従事者数",1,IF(D20="農業就業人口",2,IF(D20="基幹的農業従事者数",3,ERROR.TYPE(5))))</f>
        <v>1</v>
      </c>
      <c r="W24" s="21" t="s">
        <v>101</v>
      </c>
      <c r="X24" s="115" t="s">
        <v>72</v>
      </c>
      <c r="Y24" s="558">
        <f>IF(LEFT(R30,1)="県",IF($G$4="",1,3),-1)</f>
        <v>-1</v>
      </c>
      <c r="Z24" s="559">
        <f>IF(LEFT(R30,1)="県",IF($G$4="",3,1),0)</f>
        <v>0</v>
      </c>
      <c r="AA24" s="560" t="str">
        <f>IF(LEFT(R30,1)="県",IF($G$4="","全国",$D$4),$C24)</f>
        <v>2015年</v>
      </c>
    </row>
    <row r="25" spans="1:53" ht="15" customHeight="1" x14ac:dyDescent="0.15">
      <c r="A25" s="77"/>
      <c r="B25" s="99"/>
      <c r="C25" s="825" t="s">
        <v>1514</v>
      </c>
      <c r="D25" s="825"/>
      <c r="E25" s="826"/>
      <c r="F25" s="166">
        <f ca="1">IFERROR(OFFSET(INDIRECT($Y$4),$V$4,$V26-1),"nc")</f>
        <v>4977</v>
      </c>
      <c r="G25" s="165">
        <f ca="1">IFERROR(IF(COUNTIF(OFFSET(INDIRECT($Y$4),$V$4,$V26,1,5),"x")&gt;0,"x",SUM(OFFSET(INDIRECT($Y$4),$V$4,$V26,1,5))),"nc")</f>
        <v>531</v>
      </c>
      <c r="H25" s="165">
        <f ca="1">IFERROR(OFFSET(INDIRECT($Y$4),$V$4,$V26+5),"nc")</f>
        <v>180</v>
      </c>
      <c r="I25" s="165">
        <f ca="1">IFERROR(OFFSET(INDIRECT($Y$4),$V$4,$V26+6),"nc")</f>
        <v>236</v>
      </c>
      <c r="J25" s="165">
        <f ca="1">IFERROR(OFFSET(INDIRECT($Y$4),$V$4,$V26+7),"nc")</f>
        <v>267</v>
      </c>
      <c r="K25" s="165">
        <f ca="1">IFERROR(OFFSET(INDIRECT($Y$4),$V$4,$V26+8),"nc")</f>
        <v>457</v>
      </c>
      <c r="L25" s="165">
        <f ca="1">IFERROR(OFFSET(INDIRECT($Y$4),$V$4,$V26+9),"nc")</f>
        <v>610</v>
      </c>
      <c r="M25" s="165">
        <f ca="1">IFERROR(OFFSET(INDIRECT($Y$4),$V$4,$V26+10),"nc")</f>
        <v>790</v>
      </c>
      <c r="N25" s="165">
        <f ca="1">IFERROR(OFFSET(INDIRECT($Y$4),$V$4,$V26+11),"nc")</f>
        <v>677</v>
      </c>
      <c r="O25" s="165">
        <f ca="1">IFERROR(OFFSET(INDIRECT($Y$4),$V$4,$V26+12),"nc")</f>
        <v>519</v>
      </c>
      <c r="P25" s="165">
        <f ca="1">IFERROR(OFFSET(INDIRECT($Y$4),$V$4,$V26+13),"nc")</f>
        <v>400</v>
      </c>
      <c r="Q25" s="165">
        <f ca="1">IFERROR(OFFSET(INDIRECT($Y$4),$V$4,$V26+14),"nc")</f>
        <v>310</v>
      </c>
      <c r="R25" s="166">
        <f ca="1">IF(COUNTIF(M25:Q25,"x"),"x",SUM(M25:Q25))</f>
        <v>2696</v>
      </c>
      <c r="S25" s="803">
        <f ca="1">IFERROR(OFFSET(INDIRECT($Y$4),$V$4,$V26+15),"nc")</f>
        <v>63.08</v>
      </c>
      <c r="T25" s="77"/>
      <c r="V25" s="19">
        <f ca="1">IFERROR(CHOOSE(V24,CELL("col",'2015年'!N6),CELL("col",'2015年'!AG6),CELL("col",'2015年'!AZ6))-1,555)</f>
        <v>13</v>
      </c>
      <c r="W25" s="13">
        <f ca="1">F25/F24-1</f>
        <v>-0.26091476091476096</v>
      </c>
      <c r="X25" s="556">
        <f ca="1">S25-IF(LEFT(R30,1)="県",IF($G$4="",S26,S28),S24)</f>
        <v>2.6799999999999997</v>
      </c>
      <c r="Y25" s="24"/>
      <c r="Z25" s="24"/>
      <c r="AA25" s="20" t="str">
        <f>IF(AND(LEFT(R30,1)="県",G4=""),D4,IF(LEFT(R30,1)="県",AA3,C25))</f>
        <v>2020年</v>
      </c>
    </row>
    <row r="26" spans="1:53" s="3" customFormat="1" ht="15" customHeight="1" x14ac:dyDescent="0.15">
      <c r="A26" s="79"/>
      <c r="B26" s="99"/>
      <c r="C26" s="818" t="s">
        <v>6564</v>
      </c>
      <c r="D26" s="819"/>
      <c r="E26" s="820"/>
      <c r="F26" s="729">
        <f ca="1">IF(OR(AND(ISTEXT($F25),$F25&lt;&gt;"x",$F25&lt;&gt;"-"),AND(ISTEXT(F25),F25&lt;&gt;"x",F25&lt;&gt;"-")),"nc",IF(OR($F25="x",F25="x"),"x",IF(ROUND(SUM($F25),0)=0,"nc",SUM(F25)/$F25%)))</f>
        <v>100</v>
      </c>
      <c r="G26" s="729">
        <f t="shared" ref="G26:R26" ca="1" si="1">IF(AND($G$4="",LEFT($D$20,1)="農"),X33/$W33%,IF(AND($G$4="",LEFT($D$20,1)="基"),X34/$W34%,IF(OR(AND(ISTEXT($F25),$F25&lt;&gt;"x",$F25&lt;&gt;"-"),AND(ISTEXT(G25),G25&lt;&gt;"x",G25&lt;&gt;"-")),"nc",IF(OR($F25="x",G25="x"),"x",IF(ROUND(SUM($F25),0)=0,"nc",SUM(G25)/$F25%)))))</f>
        <v>10.669077757685352</v>
      </c>
      <c r="H26" s="729">
        <f t="shared" ca="1" si="1"/>
        <v>3.6166365280289328</v>
      </c>
      <c r="I26" s="729">
        <f t="shared" ca="1" si="1"/>
        <v>4.741812336749045</v>
      </c>
      <c r="J26" s="729">
        <f t="shared" ca="1" si="1"/>
        <v>5.3646775165762506</v>
      </c>
      <c r="K26" s="729">
        <f t="shared" ca="1" si="1"/>
        <v>9.1822382961623461</v>
      </c>
      <c r="L26" s="729">
        <f t="shared" ca="1" si="1"/>
        <v>12.256379344986939</v>
      </c>
      <c r="M26" s="729">
        <f t="shared" ca="1" si="1"/>
        <v>15.873015873015872</v>
      </c>
      <c r="N26" s="729">
        <f t="shared" ca="1" si="1"/>
        <v>13.602571830419931</v>
      </c>
      <c r="O26" s="729">
        <f t="shared" ca="1" si="1"/>
        <v>10.427968655816757</v>
      </c>
      <c r="P26" s="729">
        <f t="shared" ca="1" si="1"/>
        <v>8.0369700622865174</v>
      </c>
      <c r="Q26" s="729">
        <f t="shared" ca="1" si="1"/>
        <v>6.2286517982720513</v>
      </c>
      <c r="R26" s="799">
        <f t="shared" ca="1" si="1"/>
        <v>54.16917821981113</v>
      </c>
      <c r="S26" s="807"/>
      <c r="T26" s="79"/>
      <c r="U26" s="1"/>
      <c r="V26" s="20">
        <f ca="1">IFERROR(CHOOSE(V24,CELL("col",'2020年'!N6),CELL("col",'2020年'!AG6),CELL("col",'2020年'!AZ6))-1,555)</f>
        <v>13</v>
      </c>
      <c r="W26" s="63" t="str">
        <f ca="1">IF(W25=0,"変化なし",TEXT(ABS(F25-F24),"#,##0人")&amp;"（"&amp;TEXT(ABS(W25),"0.0%")&amp;"） "&amp;IF(W25&gt;0,"増加","減少"))</f>
        <v>1,757人（26.1%） 減少</v>
      </c>
      <c r="X26" s="557" t="str">
        <f ca="1">IF(X25=0,"と同じである","を "&amp;TEXT(ABS(X25),"0.0歳")&amp;IF(X25&gt;0,"上回る","下回る"))</f>
        <v>を 2.7歳上回る</v>
      </c>
      <c r="Y26" s="1"/>
      <c r="Z26" s="1"/>
      <c r="AA26" s="1"/>
      <c r="AB26" s="1"/>
      <c r="AC26" s="1"/>
      <c r="AD26" s="1"/>
      <c r="AQ26" s="191"/>
      <c r="AR26" s="180"/>
      <c r="AS26" s="180"/>
      <c r="AT26" s="582"/>
      <c r="AU26" s="581"/>
      <c r="AV26" s="180"/>
      <c r="AW26" s="180"/>
      <c r="AX26" s="180"/>
      <c r="AY26" s="180"/>
      <c r="AZ26" s="180"/>
      <c r="BA26" s="180"/>
    </row>
    <row r="27" spans="1:53" ht="19.5" hidden="1" customHeight="1" x14ac:dyDescent="0.15">
      <c r="A27" s="77"/>
      <c r="B27" s="99"/>
      <c r="C27" s="74"/>
      <c r="D27" s="696"/>
      <c r="E27" s="592" t="s">
        <v>1514</v>
      </c>
      <c r="F27" s="101">
        <f ca="1">IFERROR(OFFSET(INDIRECT($Y$4),5,V26-1),"nc")</f>
        <v>104547</v>
      </c>
      <c r="G27" s="101">
        <f ca="1">IFERROR(SUM(OFFSET(INDIRECT($Y$4),5,V26,1,5)),"nc")</f>
        <v>11075</v>
      </c>
      <c r="H27" s="101">
        <f ca="1">IFERROR(OFFSET(INDIRECT($Y$4),5,V26+5),"nc")</f>
        <v>4750</v>
      </c>
      <c r="I27" s="101">
        <f ca="1">IFERROR(OFFSET(INDIRECT($Y$4),5,V26+6),"nc")</f>
        <v>5345</v>
      </c>
      <c r="J27" s="101">
        <f ca="1">IFERROR(OFFSET(INDIRECT($Y$4),5,V26+7),"nc")</f>
        <v>6055</v>
      </c>
      <c r="K27" s="101">
        <f ca="1">IFERROR(OFFSET(INDIRECT($Y$4),5,V26+8),"nc")</f>
        <v>8862</v>
      </c>
      <c r="L27" s="101">
        <f ca="1">IFERROR(OFFSET(INDIRECT($Y$4),5,V26+9),"nc")</f>
        <v>13118</v>
      </c>
      <c r="M27" s="101">
        <f ca="1">IFERROR(OFFSET(INDIRECT($Y$4),5,V26+10),"nc")</f>
        <v>17541</v>
      </c>
      <c r="N27" s="101">
        <f ca="1">IFERROR(OFFSET(INDIRECT($Y$4),5,V26+11),"nc")</f>
        <v>14794</v>
      </c>
      <c r="O27" s="101">
        <f ca="1">IFERROR(OFFSET(INDIRECT($Y$4),5,V26+12),"nc")</f>
        <v>10239</v>
      </c>
      <c r="P27" s="101">
        <f ca="1">IFERROR(OFFSET(INDIRECT($Y$4),5,V26+13),"nc")</f>
        <v>7523</v>
      </c>
      <c r="Q27" s="101">
        <f ca="1">IFERROR(OFFSET(INDIRECT($Y$4),5,V26+14),"nc")</f>
        <v>5245</v>
      </c>
      <c r="R27" s="797">
        <f ca="1">SUM(M27:Q27)</f>
        <v>55342</v>
      </c>
      <c r="S27" s="805"/>
      <c r="T27" s="77"/>
    </row>
    <row r="28" spans="1:53" ht="15" customHeight="1" x14ac:dyDescent="0.15">
      <c r="A28" s="77"/>
      <c r="B28" s="176"/>
      <c r="C28" s="726"/>
      <c r="D28" s="821" t="str">
        <f>"（参考）　"&amp;$D$4</f>
        <v>（参考）　茨城県</v>
      </c>
      <c r="E28" s="822"/>
      <c r="F28" s="141">
        <v>100</v>
      </c>
      <c r="G28" s="141">
        <f t="shared" ref="G28:R28" ca="1" si="2">IFERROR(ROUND(G27/$F27*100,1),"nc")</f>
        <v>10.6</v>
      </c>
      <c r="H28" s="141">
        <f t="shared" ca="1" si="2"/>
        <v>4.5</v>
      </c>
      <c r="I28" s="141">
        <f t="shared" ca="1" si="2"/>
        <v>5.0999999999999996</v>
      </c>
      <c r="J28" s="141">
        <f t="shared" ca="1" si="2"/>
        <v>5.8</v>
      </c>
      <c r="K28" s="141">
        <f t="shared" ca="1" si="2"/>
        <v>8.5</v>
      </c>
      <c r="L28" s="141">
        <f t="shared" ca="1" si="2"/>
        <v>12.5</v>
      </c>
      <c r="M28" s="141">
        <f t="shared" ca="1" si="2"/>
        <v>16.8</v>
      </c>
      <c r="N28" s="141">
        <f t="shared" ca="1" si="2"/>
        <v>14.2</v>
      </c>
      <c r="O28" s="141">
        <f t="shared" ca="1" si="2"/>
        <v>9.8000000000000007</v>
      </c>
      <c r="P28" s="141">
        <f t="shared" ca="1" si="2"/>
        <v>7.2</v>
      </c>
      <c r="Q28" s="141">
        <f t="shared" ca="1" si="2"/>
        <v>5</v>
      </c>
      <c r="R28" s="800">
        <f t="shared" ca="1" si="2"/>
        <v>52.9</v>
      </c>
      <c r="S28" s="808">
        <f ca="1">IFERROR(OFFSET(INDIRECT($Y$4),5,V26+15),"nc")</f>
        <v>62.44</v>
      </c>
      <c r="T28" s="77"/>
    </row>
    <row r="29" spans="1:53" s="3" customFormat="1" ht="27.75" customHeight="1" thickBot="1" x14ac:dyDescent="0.2">
      <c r="A29" s="79"/>
      <c r="B29" s="99"/>
      <c r="C29" s="99"/>
      <c r="E29" s="90"/>
      <c r="F29" s="90"/>
      <c r="G29" s="91" t="str">
        <f>"《年齢階層別"&amp;D20&amp;IF(LEFT(R30,1)="県","割合","")&amp;"》 "&amp;IF(AND(LEFT(R30,1)&lt;&gt;"県",G4=""),D4,IF(LEFT(R30,1)="県",C25,AA3))</f>
        <v>《年齢階層別農業従事者数》 水戸市</v>
      </c>
      <c r="H29" s="90"/>
      <c r="I29" s="79"/>
      <c r="J29" s="92"/>
      <c r="K29" s="93"/>
      <c r="L29" s="94"/>
      <c r="M29" s="95"/>
      <c r="N29" s="96"/>
      <c r="O29" s="78"/>
      <c r="P29" s="97"/>
      <c r="Q29" s="98"/>
      <c r="R29" s="95"/>
      <c r="S29" s="99"/>
      <c r="T29" s="79"/>
      <c r="V29" s="531"/>
      <c r="AQ29" s="180"/>
      <c r="AR29" s="180"/>
      <c r="AS29" s="180"/>
      <c r="AT29" s="765"/>
      <c r="AU29" s="766"/>
      <c r="AV29" s="180"/>
      <c r="AW29" s="180"/>
      <c r="AX29" s="180"/>
      <c r="AY29" s="180"/>
      <c r="AZ29" s="180"/>
      <c r="BA29" s="180"/>
    </row>
    <row r="30" spans="1:53" ht="15" customHeight="1" thickTop="1" thickBot="1" x14ac:dyDescent="0.2">
      <c r="A30" s="77"/>
      <c r="B30" s="99"/>
      <c r="C30" s="74"/>
      <c r="D30" s="89" t="str">
        <f>IF(LEFT(R30,1)="県","（％）","（人）")</f>
        <v>（人）</v>
      </c>
      <c r="E30" s="77"/>
      <c r="F30" s="77"/>
      <c r="G30" s="77"/>
      <c r="H30" s="77"/>
      <c r="I30" s="77"/>
      <c r="J30" s="77"/>
      <c r="K30" s="77"/>
      <c r="L30" s="77"/>
      <c r="M30" s="77"/>
      <c r="N30" s="77"/>
      <c r="O30" s="77"/>
      <c r="P30" s="77"/>
      <c r="Q30" s="77"/>
      <c r="R30" s="810" t="s">
        <v>111</v>
      </c>
      <c r="S30" s="811"/>
      <c r="T30" s="77"/>
      <c r="V30" s="532"/>
      <c r="W30" s="538"/>
      <c r="AQ30" s="191"/>
      <c r="AR30" s="180"/>
    </row>
    <row r="31" spans="1:53" ht="15" customHeight="1" thickTop="1" x14ac:dyDescent="0.15">
      <c r="A31" s="77"/>
      <c r="B31" s="99"/>
      <c r="C31" s="74"/>
      <c r="D31" s="77"/>
      <c r="E31" s="77"/>
      <c r="F31" s="77"/>
      <c r="G31" s="77"/>
      <c r="H31" s="77"/>
      <c r="I31" s="77"/>
      <c r="J31" s="77"/>
      <c r="K31" s="77"/>
      <c r="L31" s="77"/>
      <c r="M31" s="77"/>
      <c r="N31" s="77"/>
      <c r="O31" s="77"/>
      <c r="P31" s="77"/>
      <c r="Q31" s="77"/>
      <c r="R31" s="77"/>
      <c r="S31" s="77"/>
      <c r="T31" s="77"/>
      <c r="V31" s="552" t="s">
        <v>6571</v>
      </c>
      <c r="W31" s="549" t="s">
        <v>6610</v>
      </c>
    </row>
    <row r="32" spans="1:53" ht="15" customHeight="1" x14ac:dyDescent="0.15">
      <c r="A32" s="77"/>
      <c r="B32" s="99"/>
      <c r="C32" s="74"/>
      <c r="D32" s="77"/>
      <c r="E32" s="77"/>
      <c r="F32" s="77"/>
      <c r="G32" s="77"/>
      <c r="H32" s="77"/>
      <c r="I32" s="77"/>
      <c r="J32" s="77"/>
      <c r="K32" s="77"/>
      <c r="L32" s="77"/>
      <c r="M32" s="77"/>
      <c r="N32" s="77"/>
      <c r="O32" s="77"/>
      <c r="P32" s="77"/>
      <c r="Q32" s="77"/>
      <c r="R32" s="77"/>
      <c r="S32" s="77"/>
      <c r="T32" s="77"/>
      <c r="V32" s="606" t="s">
        <v>6572</v>
      </c>
      <c r="W32" s="606" t="s">
        <v>0</v>
      </c>
      <c r="X32" s="606" t="s">
        <v>15</v>
      </c>
      <c r="Y32" s="606" t="s">
        <v>14</v>
      </c>
      <c r="Z32" s="606" t="s">
        <v>13</v>
      </c>
      <c r="AA32" s="606" t="s">
        <v>12</v>
      </c>
      <c r="AB32" s="606" t="s">
        <v>11</v>
      </c>
      <c r="AC32" s="606" t="s">
        <v>5</v>
      </c>
      <c r="AD32" s="606" t="s">
        <v>6</v>
      </c>
      <c r="AE32" s="606" t="s">
        <v>7</v>
      </c>
      <c r="AF32" s="606" t="s">
        <v>8</v>
      </c>
      <c r="AG32" s="606" t="s">
        <v>9</v>
      </c>
      <c r="AH32" s="606" t="s">
        <v>95</v>
      </c>
      <c r="AI32" s="606" t="s">
        <v>94</v>
      </c>
      <c r="AJ32" s="620" t="s">
        <v>6576</v>
      </c>
    </row>
    <row r="33" spans="1:53" ht="15" customHeight="1" x14ac:dyDescent="0.15">
      <c r="A33" s="77"/>
      <c r="B33" s="99"/>
      <c r="C33" s="74"/>
      <c r="D33" s="77"/>
      <c r="E33" s="77"/>
      <c r="F33" s="77"/>
      <c r="G33" s="77"/>
      <c r="H33" s="77"/>
      <c r="I33" s="77"/>
      <c r="J33" s="77"/>
      <c r="K33" s="77"/>
      <c r="L33" s="77"/>
      <c r="M33" s="77"/>
      <c r="N33" s="77"/>
      <c r="O33" s="77"/>
      <c r="P33" s="77"/>
      <c r="Q33" s="77"/>
      <c r="R33" s="77"/>
      <c r="S33" s="77"/>
      <c r="T33" s="77"/>
      <c r="V33" s="621" t="s">
        <v>6573</v>
      </c>
      <c r="W33" s="622">
        <f>'2020年'!M475</f>
        <v>2493672</v>
      </c>
      <c r="X33" s="622">
        <f>SUM('2020年'!N475:R475)</f>
        <v>279141</v>
      </c>
      <c r="Y33" s="622">
        <f>'2020年'!S475</f>
        <v>113247</v>
      </c>
      <c r="Z33" s="622">
        <f>'2020年'!T475</f>
        <v>129224</v>
      </c>
      <c r="AA33" s="622">
        <f>'2020年'!U475</f>
        <v>146335</v>
      </c>
      <c r="AB33" s="622">
        <f>'2020年'!V475</f>
        <v>213014</v>
      </c>
      <c r="AC33" s="622">
        <f>'2020年'!W475</f>
        <v>303018</v>
      </c>
      <c r="AD33" s="622">
        <f>'2020年'!X475</f>
        <v>392290</v>
      </c>
      <c r="AE33" s="622">
        <f>'2020年'!Y475</f>
        <v>350225</v>
      </c>
      <c r="AF33" s="622">
        <f>'2020年'!Z475</f>
        <v>243039</v>
      </c>
      <c r="AG33" s="622">
        <f>'2020年'!AA475</f>
        <v>185104</v>
      </c>
      <c r="AH33" s="622">
        <f>'2020年'!AB475</f>
        <v>139035</v>
      </c>
      <c r="AI33" s="622">
        <f>SUM('2020年'!X475:AB475)</f>
        <v>1309693</v>
      </c>
      <c r="AJ33" s="543">
        <f>'2020年'!AC475</f>
        <v>62.32</v>
      </c>
    </row>
    <row r="34" spans="1:53" ht="15" customHeight="1" x14ac:dyDescent="0.15">
      <c r="A34" s="77"/>
      <c r="B34" s="99"/>
      <c r="C34" s="74"/>
      <c r="D34" s="77"/>
      <c r="E34" s="77"/>
      <c r="F34" s="77"/>
      <c r="G34" s="77"/>
      <c r="H34" s="77"/>
      <c r="I34" s="77"/>
      <c r="J34" s="77"/>
      <c r="K34" s="77"/>
      <c r="L34" s="77"/>
      <c r="M34" s="77"/>
      <c r="N34" s="77"/>
      <c r="O34" s="77"/>
      <c r="P34" s="77"/>
      <c r="Q34" s="77"/>
      <c r="R34" s="77"/>
      <c r="S34" s="77"/>
      <c r="T34" s="77"/>
      <c r="V34" s="621" t="s">
        <v>6574</v>
      </c>
      <c r="W34" s="622">
        <f>'2020年'!AY475</f>
        <v>1363038</v>
      </c>
      <c r="X34" s="622">
        <f>SUM('2020年'!AZ475:BD475)</f>
        <v>66535</v>
      </c>
      <c r="Y34" s="622">
        <f>'2020年'!BE475</f>
        <v>37702</v>
      </c>
      <c r="Z34" s="622">
        <f>'2020年'!BF475</f>
        <v>43231</v>
      </c>
      <c r="AA34" s="622">
        <f>'2020年'!BG475</f>
        <v>50169</v>
      </c>
      <c r="AB34" s="622">
        <f>'2020年'!BH475</f>
        <v>76733</v>
      </c>
      <c r="AC34" s="622">
        <f>'2020年'!BI475</f>
        <v>140047</v>
      </c>
      <c r="AD34" s="622">
        <f>'2020年'!BJ475</f>
        <v>252668</v>
      </c>
      <c r="AE34" s="622">
        <f>'2020年'!BK475</f>
        <v>264193</v>
      </c>
      <c r="AF34" s="622">
        <f>'2020年'!BL475</f>
        <v>196217</v>
      </c>
      <c r="AG34" s="622">
        <f>'2020年'!BM475</f>
        <v>144412</v>
      </c>
      <c r="AH34" s="622">
        <f>'2020年'!BN475</f>
        <v>91131</v>
      </c>
      <c r="AI34" s="622">
        <f>SUM('2020年'!BJ475:BN475)</f>
        <v>948621</v>
      </c>
      <c r="AJ34" s="543">
        <f>'2020年'!BO475</f>
        <v>67.760000000000005</v>
      </c>
    </row>
    <row r="35" spans="1:53" ht="15" customHeight="1" x14ac:dyDescent="0.15">
      <c r="A35" s="77"/>
      <c r="B35" s="99"/>
      <c r="C35" s="74"/>
      <c r="D35" s="77"/>
      <c r="E35" s="77"/>
      <c r="F35" s="77"/>
      <c r="G35" s="77"/>
      <c r="H35" s="77"/>
      <c r="I35" s="77"/>
      <c r="J35" s="77"/>
      <c r="K35" s="77"/>
      <c r="L35" s="77"/>
      <c r="M35" s="77"/>
      <c r="N35" s="77"/>
      <c r="O35" s="77"/>
      <c r="P35" s="77"/>
      <c r="Q35" s="77"/>
      <c r="R35" s="77"/>
      <c r="S35" s="77"/>
      <c r="T35" s="77"/>
      <c r="V35" s="623" t="s">
        <v>6575</v>
      </c>
      <c r="W35" s="624">
        <f>SUM(X35:AH35)</f>
        <v>1</v>
      </c>
      <c r="X35" s="625">
        <f>X33/$W33</f>
        <v>0.11193974187463307</v>
      </c>
      <c r="Y35" s="625">
        <f t="shared" ref="Y35:AI36" si="3">Y33/$W33</f>
        <v>4.541375128725831E-2</v>
      </c>
      <c r="Z35" s="625">
        <f t="shared" si="3"/>
        <v>5.182076872980889E-2</v>
      </c>
      <c r="AA35" s="625">
        <f t="shared" si="3"/>
        <v>5.8682537238257476E-2</v>
      </c>
      <c r="AB35" s="625">
        <f t="shared" si="3"/>
        <v>8.5421819710050084E-2</v>
      </c>
      <c r="AC35" s="625">
        <f t="shared" si="3"/>
        <v>0.12151477820659654</v>
      </c>
      <c r="AD35" s="625">
        <f t="shared" si="3"/>
        <v>0.15731419368706068</v>
      </c>
      <c r="AE35" s="625">
        <f t="shared" si="3"/>
        <v>0.14044549563856032</v>
      </c>
      <c r="AF35" s="625">
        <f t="shared" si="3"/>
        <v>9.7462296565065498E-2</v>
      </c>
      <c r="AG35" s="625">
        <f t="shared" si="3"/>
        <v>7.4229489684288871E-2</v>
      </c>
      <c r="AH35" s="625">
        <f t="shared" si="3"/>
        <v>5.5755127378420255E-2</v>
      </c>
      <c r="AI35" s="625">
        <f t="shared" si="3"/>
        <v>0.52520660295339561</v>
      </c>
      <c r="AT35" s="701"/>
      <c r="AU35" s="702"/>
      <c r="AV35" s="809"/>
    </row>
    <row r="36" spans="1:53" ht="15" customHeight="1" x14ac:dyDescent="0.15">
      <c r="A36" s="77"/>
      <c r="B36" s="99"/>
      <c r="C36" s="74"/>
      <c r="D36" s="77"/>
      <c r="E36" s="77"/>
      <c r="F36" s="77"/>
      <c r="G36" s="77"/>
      <c r="H36" s="77"/>
      <c r="I36" s="77"/>
      <c r="J36" s="77"/>
      <c r="K36" s="77"/>
      <c r="L36" s="77"/>
      <c r="M36" s="77"/>
      <c r="N36" s="77"/>
      <c r="O36" s="77"/>
      <c r="P36" s="77"/>
      <c r="Q36" s="77"/>
      <c r="R36" s="77"/>
      <c r="S36" s="77"/>
      <c r="T36" s="77"/>
      <c r="V36" s="623" t="s">
        <v>6575</v>
      </c>
      <c r="W36" s="624">
        <f>SUM(X36:AH36)</f>
        <v>1</v>
      </c>
      <c r="X36" s="625">
        <f>X34/$W34</f>
        <v>4.8813752808065512E-2</v>
      </c>
      <c r="Y36" s="625">
        <f t="shared" si="3"/>
        <v>2.7660270660098983E-2</v>
      </c>
      <c r="Z36" s="625">
        <f t="shared" si="3"/>
        <v>3.1716650599616446E-2</v>
      </c>
      <c r="AA36" s="625">
        <f t="shared" si="3"/>
        <v>3.6806750802252028E-2</v>
      </c>
      <c r="AB36" s="625">
        <f t="shared" si="3"/>
        <v>5.6295569162415134E-2</v>
      </c>
      <c r="AC36" s="625">
        <f t="shared" si="3"/>
        <v>0.10274621837395582</v>
      </c>
      <c r="AD36" s="625">
        <f t="shared" si="3"/>
        <v>0.18537120755254072</v>
      </c>
      <c r="AE36" s="625">
        <f t="shared" si="3"/>
        <v>0.193826584438585</v>
      </c>
      <c r="AF36" s="625">
        <f t="shared" si="3"/>
        <v>0.14395563439904097</v>
      </c>
      <c r="AG36" s="625">
        <f t="shared" si="3"/>
        <v>0.10594862358936434</v>
      </c>
      <c r="AH36" s="625">
        <f t="shared" si="3"/>
        <v>6.685873761406505E-2</v>
      </c>
      <c r="AI36" s="625">
        <f t="shared" si="3"/>
        <v>0.69596078759359603</v>
      </c>
      <c r="AT36" s="701"/>
      <c r="AU36" s="702"/>
      <c r="AV36" s="809"/>
    </row>
    <row r="37" spans="1:53" ht="15" customHeight="1" x14ac:dyDescent="0.15">
      <c r="A37" s="77"/>
      <c r="B37" s="99"/>
      <c r="C37" s="74"/>
      <c r="D37" s="77"/>
      <c r="E37" s="77"/>
      <c r="F37" s="77"/>
      <c r="G37" s="77"/>
      <c r="H37" s="77"/>
      <c r="I37" s="77"/>
      <c r="J37" s="77"/>
      <c r="K37" s="77"/>
      <c r="L37" s="77"/>
      <c r="M37" s="77"/>
      <c r="N37" s="77"/>
      <c r="O37" s="77"/>
      <c r="P37" s="77"/>
      <c r="Q37" s="77"/>
      <c r="R37" s="77"/>
      <c r="S37" s="77"/>
      <c r="T37" s="77"/>
      <c r="AT37" s="701"/>
      <c r="AU37" s="702"/>
      <c r="AV37" s="809"/>
    </row>
    <row r="38" spans="1:53" ht="15" customHeight="1" x14ac:dyDescent="0.15">
      <c r="A38" s="77"/>
      <c r="B38" s="99"/>
      <c r="C38" s="74"/>
      <c r="D38" s="77"/>
      <c r="E38" s="77"/>
      <c r="F38" s="77"/>
      <c r="G38" s="77"/>
      <c r="H38" s="77"/>
      <c r="I38" s="77"/>
      <c r="J38" s="77"/>
      <c r="K38" s="77"/>
      <c r="L38" s="77"/>
      <c r="M38" s="77"/>
      <c r="N38" s="77"/>
      <c r="O38" s="77"/>
      <c r="P38" s="77"/>
      <c r="Q38" s="77"/>
      <c r="R38" s="77"/>
      <c r="S38" s="77"/>
      <c r="T38" s="77"/>
      <c r="AT38" s="701"/>
      <c r="AU38" s="702"/>
      <c r="AV38" s="437"/>
    </row>
    <row r="39" spans="1:53" ht="15" customHeight="1" x14ac:dyDescent="0.15">
      <c r="A39" s="77"/>
      <c r="B39" s="99"/>
      <c r="C39" s="74"/>
      <c r="D39" s="77"/>
      <c r="E39" s="77"/>
      <c r="F39" s="77"/>
      <c r="G39" s="77"/>
      <c r="H39" s="77"/>
      <c r="I39" s="77"/>
      <c r="J39" s="77"/>
      <c r="K39" s="77"/>
      <c r="L39" s="77"/>
      <c r="M39" s="77"/>
      <c r="N39" s="77"/>
      <c r="O39" s="77"/>
      <c r="P39" s="77"/>
      <c r="Q39" s="77"/>
      <c r="R39" s="77"/>
      <c r="S39" s="77"/>
      <c r="T39" s="77"/>
      <c r="X39" s="552"/>
    </row>
    <row r="40" spans="1:53" ht="15" customHeight="1" x14ac:dyDescent="0.15">
      <c r="A40" s="77"/>
      <c r="B40" s="99"/>
      <c r="C40" s="74"/>
      <c r="D40" s="77"/>
      <c r="E40" s="77"/>
      <c r="F40" s="77"/>
      <c r="G40" s="77"/>
      <c r="H40" s="77"/>
      <c r="I40" s="77"/>
      <c r="J40" s="77"/>
      <c r="K40" s="77"/>
      <c r="L40" s="77"/>
      <c r="M40" s="77"/>
      <c r="N40" s="77"/>
      <c r="O40" s="77"/>
      <c r="P40" s="77"/>
      <c r="Q40" s="77"/>
      <c r="R40" s="77"/>
      <c r="S40" s="77"/>
      <c r="T40" s="77"/>
    </row>
    <row r="41" spans="1:53" s="3" customFormat="1" ht="17.25" customHeight="1" x14ac:dyDescent="0.15">
      <c r="A41" s="79"/>
      <c r="B41" s="99"/>
      <c r="C41" s="79"/>
      <c r="D41" s="79"/>
      <c r="E41" s="79"/>
      <c r="F41" s="79"/>
      <c r="G41" s="79"/>
      <c r="H41" s="79"/>
      <c r="I41" s="79"/>
      <c r="J41" s="79"/>
      <c r="K41" s="79"/>
      <c r="L41" s="79"/>
      <c r="M41" s="79"/>
      <c r="N41" s="79"/>
      <c r="O41" s="79"/>
      <c r="P41" s="79"/>
      <c r="Q41" s="79"/>
      <c r="R41" s="79"/>
      <c r="S41" s="79"/>
      <c r="T41" s="79"/>
      <c r="V41" s="555"/>
      <c r="W41" s="555"/>
      <c r="X41" s="555"/>
      <c r="Y41" s="1"/>
      <c r="Z41" s="1"/>
      <c r="AA41" s="1"/>
      <c r="AB41" s="1"/>
      <c r="AC41" s="1"/>
      <c r="AD41" s="1"/>
      <c r="AQ41" s="191"/>
      <c r="AR41" s="180"/>
      <c r="AS41" s="180"/>
      <c r="AT41" s="582"/>
      <c r="AU41" s="581"/>
      <c r="AV41" s="180"/>
      <c r="AW41" s="180"/>
      <c r="AX41" s="180"/>
      <c r="AY41" s="180"/>
      <c r="AZ41" s="180"/>
      <c r="BA41" s="180"/>
    </row>
    <row r="42" spans="1:53" s="3" customFormat="1" ht="18" customHeight="1" x14ac:dyDescent="0.15">
      <c r="A42" s="77"/>
      <c r="B42" s="817" t="s">
        <v>1551</v>
      </c>
      <c r="C42" s="817"/>
      <c r="D42" s="817"/>
      <c r="E42" s="817"/>
      <c r="F42" s="817"/>
      <c r="G42" s="817"/>
      <c r="H42" s="817"/>
      <c r="I42" s="817"/>
      <c r="J42" s="817"/>
      <c r="K42" s="817"/>
      <c r="L42" s="817"/>
      <c r="M42" s="817"/>
      <c r="N42" s="817"/>
      <c r="O42" s="817"/>
      <c r="P42" s="817"/>
      <c r="Q42" s="817"/>
      <c r="R42" s="817"/>
      <c r="S42" s="817"/>
      <c r="T42" s="77"/>
      <c r="V42" s="552" t="s">
        <v>6571</v>
      </c>
      <c r="Y42" s="1"/>
      <c r="Z42" s="1"/>
      <c r="AA42" s="1"/>
      <c r="AB42" s="1"/>
      <c r="AC42" s="1"/>
      <c r="AD42" s="1"/>
      <c r="AQ42" s="191"/>
      <c r="AR42" s="180"/>
      <c r="AS42" s="180"/>
      <c r="AT42" s="582"/>
      <c r="AU42" s="581"/>
      <c r="AV42" s="180"/>
      <c r="AW42" s="180"/>
      <c r="AX42" s="180"/>
      <c r="AY42" s="180"/>
      <c r="AZ42" s="180"/>
      <c r="BA42" s="180"/>
    </row>
    <row r="43" spans="1:53" s="3" customFormat="1" ht="20.25" customHeight="1" x14ac:dyDescent="0.15">
      <c r="A43" s="77"/>
      <c r="B43" s="99"/>
      <c r="C43" s="144"/>
      <c r="D43" s="812" t="str">
        <f ca="1">IFERROR("　◎ "&amp;IF($G$4="",D4,G4)&amp;"で後継者を確保している経営体の割合は "&amp;TEXT(IF($G$4="",H52,H51),"0.0")&amp;"％（"&amp;TEXT(H48,"#,##0")&amp;"経営体）で、"&amp;IF(LEFT(Z49,1)="県",IF($G$4="","全国平均の","県平均の ")&amp;TEXT(IF($G$4="",H51,H52),"0.0"),"2015年の "&amp;TEXT(#REF!,"0.0"))&amp;"％"&amp;AB50,"")</f>
        <v>　◎ 水戸市で後継者を確保している経営体の割合は 26.6％（559経営体）で、県平均の 21.1％ を 5.5ポイント 上回る</v>
      </c>
      <c r="E43" s="812"/>
      <c r="F43" s="812"/>
      <c r="G43" s="812"/>
      <c r="H43" s="812"/>
      <c r="I43" s="812"/>
      <c r="J43" s="812"/>
      <c r="K43" s="812"/>
      <c r="L43" s="812"/>
      <c r="M43" s="812"/>
      <c r="N43" s="812"/>
      <c r="O43" s="812"/>
      <c r="P43" s="812"/>
      <c r="Q43" s="812"/>
      <c r="R43" s="812"/>
      <c r="S43" s="812"/>
      <c r="T43" s="77"/>
      <c r="V43" s="587" t="s">
        <v>6607</v>
      </c>
      <c r="W43" s="585">
        <f ca="1">H48/$H$47</f>
        <v>0.265810746552544</v>
      </c>
      <c r="X43" s="584">
        <f ca="1">H48</f>
        <v>559</v>
      </c>
      <c r="Y43" s="588">
        <f ca="1">H52/100</f>
        <v>0.21100229498511669</v>
      </c>
      <c r="Z43" s="585">
        <f ca="1">W43-Y43</f>
        <v>5.4808451567427308E-2</v>
      </c>
      <c r="AA43" s="1"/>
      <c r="AB43" s="1"/>
      <c r="AC43" s="1"/>
      <c r="AD43" s="1"/>
      <c r="AQ43" s="191"/>
      <c r="AR43" s="180"/>
      <c r="AS43" s="180"/>
      <c r="AT43" s="765"/>
      <c r="AU43" s="766"/>
      <c r="AV43" s="180"/>
      <c r="AW43" s="180"/>
      <c r="AX43" s="180"/>
      <c r="AY43" s="180"/>
      <c r="AZ43" s="180"/>
      <c r="BA43" s="180"/>
    </row>
    <row r="44" spans="1:53" s="3" customFormat="1" ht="18.75" customHeight="1" x14ac:dyDescent="0.15">
      <c r="A44" s="77"/>
      <c r="B44" s="99"/>
      <c r="C44" s="144"/>
      <c r="D44" s="783"/>
      <c r="E44" s="169"/>
      <c r="F44" s="169"/>
      <c r="G44" s="169"/>
      <c r="H44" s="169"/>
      <c r="I44" s="173"/>
      <c r="K44" s="684" t="str">
        <f>"《後継者の確保状況"&amp;IF(LEFT(Z50,1)="県","割合","")&amp;"》"</f>
        <v>《後継者の確保状況》</v>
      </c>
      <c r="L44" s="682"/>
      <c r="M44" s="682"/>
      <c r="N44" s="170"/>
      <c r="O44" s="171"/>
      <c r="P44" s="172"/>
      <c r="Q44" s="684" t="str">
        <f>"《後継者を確保している経営体数"&amp;IF(LEFT(Z49,1)="県","割合","")&amp;"》"</f>
        <v>《後継者を確保している経営体数割合》</v>
      </c>
      <c r="R44" s="172"/>
      <c r="S44" s="172"/>
      <c r="T44" s="77"/>
      <c r="Y44" s="1"/>
      <c r="Z44" s="1"/>
      <c r="AA44" s="1"/>
      <c r="AB44" s="1"/>
      <c r="AC44" s="1"/>
      <c r="AO44" s="191"/>
      <c r="AP44" s="180"/>
      <c r="AQ44" s="180"/>
      <c r="AR44" s="180"/>
      <c r="AS44" s="180"/>
      <c r="AT44" s="582"/>
      <c r="AU44" s="581"/>
      <c r="AV44" s="180"/>
      <c r="AW44" s="180"/>
      <c r="AX44" s="180"/>
      <c r="AY44" s="180"/>
    </row>
    <row r="45" spans="1:53" s="3" customFormat="1" ht="16.5" customHeight="1" thickBot="1" x14ac:dyDescent="0.2">
      <c r="A45" s="77"/>
      <c r="B45" s="99"/>
      <c r="C45" s="99"/>
      <c r="D45" s="77"/>
      <c r="E45" s="77"/>
      <c r="F45" s="77"/>
      <c r="G45" s="79"/>
      <c r="H45" s="714" t="s">
        <v>1548</v>
      </c>
      <c r="I45" s="86"/>
      <c r="K45" s="686" t="str">
        <f>IF(AND(LEFT(Z50,1)&lt;&gt;"県",G4=""),D4,IF(LEFT(Z50,1)="県","2015年",AA3))</f>
        <v>水戸市</v>
      </c>
      <c r="Q45" s="685" t="str">
        <f>IF(AND(LEFT(Z49,1)&lt;&gt;"県",M4=""),V7,IF(LEFT(Z49,1)="県","2020年",AA3))</f>
        <v>2020年</v>
      </c>
      <c r="T45" s="177"/>
      <c r="U45" s="177"/>
      <c r="AO45" s="191"/>
      <c r="AP45" s="180"/>
      <c r="AQ45" s="180"/>
      <c r="AR45" s="180"/>
      <c r="AS45" s="180"/>
      <c r="AT45" s="582"/>
      <c r="AU45" s="581"/>
      <c r="AV45" s="180"/>
      <c r="AW45" s="180"/>
      <c r="AX45" s="180"/>
      <c r="AY45" s="180"/>
    </row>
    <row r="46" spans="1:53" s="3" customFormat="1" ht="15" customHeight="1" thickTop="1" x14ac:dyDescent="0.15">
      <c r="A46" s="77"/>
      <c r="B46" s="595"/>
      <c r="C46" s="595"/>
      <c r="D46" s="595"/>
      <c r="E46" s="601"/>
      <c r="F46" s="595"/>
      <c r="G46" s="601"/>
      <c r="H46" s="715" t="s">
        <v>0</v>
      </c>
      <c r="I46" s="128"/>
      <c r="J46" s="149"/>
      <c r="K46" s="89"/>
      <c r="L46" s="149"/>
      <c r="M46" s="189"/>
      <c r="N46" s="189"/>
      <c r="O46" s="149"/>
      <c r="P46" s="149"/>
      <c r="Q46" s="149"/>
      <c r="R46" s="149"/>
      <c r="S46" s="149"/>
      <c r="T46" s="77"/>
      <c r="V46" s="35" t="s">
        <v>21</v>
      </c>
      <c r="W46" s="29" t="s">
        <v>1514</v>
      </c>
      <c r="X46" s="30" t="s">
        <v>10</v>
      </c>
      <c r="Y46" s="22" t="s">
        <v>77</v>
      </c>
      <c r="Z46" s="23" t="s">
        <v>78</v>
      </c>
      <c r="AA46" s="14" t="s">
        <v>74</v>
      </c>
      <c r="AB46" s="21" t="s">
        <v>93</v>
      </c>
      <c r="AD46" s="562" t="s">
        <v>6586</v>
      </c>
      <c r="AO46" s="191"/>
      <c r="AP46" s="180"/>
      <c r="AQ46" s="180"/>
      <c r="AR46" s="180"/>
      <c r="AS46" s="180"/>
      <c r="AT46" s="582"/>
      <c r="AU46" s="581"/>
      <c r="AV46" s="180"/>
      <c r="AW46" s="180"/>
      <c r="AX46" s="180"/>
      <c r="AY46" s="180"/>
    </row>
    <row r="47" spans="1:53" s="3" customFormat="1" ht="15" customHeight="1" x14ac:dyDescent="0.15">
      <c r="A47" s="77"/>
      <c r="B47" s="99"/>
      <c r="C47" s="99"/>
      <c r="D47" s="183" t="s">
        <v>1514</v>
      </c>
      <c r="E47" s="852" t="str">
        <f>IF($G$4="","県　　計",$G$4)</f>
        <v>水戸市</v>
      </c>
      <c r="F47" s="852"/>
      <c r="G47" s="184" t="s">
        <v>1544</v>
      </c>
      <c r="H47" s="156">
        <f ca="1">IFERROR(OFFSET(INDIRECT($Y$4),$V$4,W47-1),"nc")</f>
        <v>2103</v>
      </c>
      <c r="I47" s="151"/>
      <c r="J47" s="139"/>
      <c r="L47" s="139"/>
      <c r="M47" s="189"/>
      <c r="N47" s="189"/>
      <c r="O47" s="139"/>
      <c r="P47" s="139"/>
      <c r="Q47" s="139"/>
      <c r="R47" s="849"/>
      <c r="S47" s="849"/>
      <c r="T47" s="77"/>
      <c r="V47" s="57" t="s">
        <v>6661</v>
      </c>
      <c r="W47" s="61">
        <f ca="1">CELL("col",'2020年'!BS6)-1</f>
        <v>70</v>
      </c>
      <c r="X47" s="58">
        <f ca="1">CELL("col",'2015年'!BS6)-1</f>
        <v>70</v>
      </c>
      <c r="Y47" s="25">
        <v>1</v>
      </c>
      <c r="Z47" s="15">
        <v>0</v>
      </c>
      <c r="AA47" s="19" t="e">
        <f>IF(LEFT(Z50,1)="県",$D$4,#REF!)</f>
        <v>#REF!</v>
      </c>
      <c r="AB47" s="150" t="e">
        <f ca="1">H51-IF(LEFT(Z50,1)="県",H52,#REF!)</f>
        <v>#REF!</v>
      </c>
      <c r="AD47" s="563">
        <f ca="1">ROUND(IF($G$4="",H51,H52),1)</f>
        <v>21.1</v>
      </c>
      <c r="AO47" s="191"/>
      <c r="AP47" s="180"/>
      <c r="AQ47" s="180"/>
      <c r="AR47" s="180"/>
      <c r="AT47" s="582"/>
      <c r="AU47" s="581"/>
      <c r="AX47" s="180"/>
      <c r="AY47" s="180"/>
    </row>
    <row r="48" spans="1:53" s="3" customFormat="1" ht="15" customHeight="1" x14ac:dyDescent="0.15">
      <c r="A48" s="77"/>
      <c r="B48" s="99"/>
      <c r="C48" s="99"/>
      <c r="D48" s="185"/>
      <c r="E48" s="183"/>
      <c r="F48" s="178"/>
      <c r="G48" s="179" t="s">
        <v>1543</v>
      </c>
      <c r="H48" s="156">
        <f ca="1">IFERROR(OFFSET(INDIRECT($Y$4),$V$4,$W48-1),"nc")</f>
        <v>559</v>
      </c>
      <c r="I48" s="128"/>
      <c r="J48" s="139"/>
      <c r="K48" s="139"/>
      <c r="L48" s="139"/>
      <c r="M48" s="189"/>
      <c r="N48" s="189"/>
      <c r="O48" s="139"/>
      <c r="P48" s="139"/>
      <c r="Q48" s="139"/>
      <c r="R48" s="139"/>
      <c r="S48" s="139"/>
      <c r="T48" s="77"/>
      <c r="V48" s="59" t="s">
        <v>92</v>
      </c>
      <c r="W48" s="62">
        <f ca="1">CELL("col",'2020年'!CI5)</f>
        <v>87</v>
      </c>
      <c r="X48" s="60">
        <f ca="1">CELL("col",'2015年'!CI5)</f>
        <v>87</v>
      </c>
      <c r="Y48" s="3">
        <v>-4</v>
      </c>
      <c r="Z48" s="3">
        <v>-1</v>
      </c>
      <c r="AA48" s="20" t="str">
        <f>IF(AND(LEFT(Z50,1)="県",G4=""),D4,IF(LEFT(Z50,1)="県",AA3,D47))</f>
        <v>2020年</v>
      </c>
      <c r="AB48" s="63" t="e">
        <f ca="1">IF(AB47=0,"と同率である"," を "&amp;TEXT(ABS(AB47),"0.0")&amp;"ポイント "&amp;IF(AB47&gt;0,"上回る","下回る"))</f>
        <v>#REF!</v>
      </c>
      <c r="AD48" s="563">
        <f ca="1">ROUND(IF($G$4="",H52,H51),1)</f>
        <v>26.6</v>
      </c>
      <c r="AO48" s="191"/>
      <c r="AP48" s="180"/>
      <c r="AQ48" s="180"/>
      <c r="AR48" s="180"/>
      <c r="AT48" s="532"/>
      <c r="AU48" s="581"/>
      <c r="AX48" s="180"/>
      <c r="AY48" s="180"/>
    </row>
    <row r="49" spans="1:53" s="3" customFormat="1" ht="15" customHeight="1" x14ac:dyDescent="0.15">
      <c r="A49" s="79"/>
      <c r="B49" s="99"/>
      <c r="C49" s="99"/>
      <c r="D49" s="180"/>
      <c r="E49" s="180"/>
      <c r="F49" s="180"/>
      <c r="G49" s="181" t="s">
        <v>1546</v>
      </c>
      <c r="H49" s="156">
        <f ca="1">IFERROR(OFFSET(INDIRECT($Y$4),$V$4,$W48+3),"nc")</f>
        <v>109</v>
      </c>
      <c r="I49" s="128"/>
      <c r="J49" s="148"/>
      <c r="K49" s="148"/>
      <c r="L49" s="148"/>
      <c r="M49" s="148"/>
      <c r="N49" s="148"/>
      <c r="O49" s="148"/>
      <c r="P49" s="148"/>
      <c r="Q49" s="148"/>
      <c r="R49" s="148"/>
      <c r="S49" s="148"/>
      <c r="T49" s="79"/>
      <c r="Z49" s="26" t="s">
        <v>173</v>
      </c>
      <c r="AA49" s="26" t="str">
        <f>IF(LEFT(Z49,1)="県",$D$4,#REF!)</f>
        <v>茨城県</v>
      </c>
      <c r="AB49" s="561">
        <f ca="1">IF($G$4="",H52-H51,H51-H52)</f>
        <v>5.4808451567427277</v>
      </c>
      <c r="AD49" s="562" t="str">
        <f>IF($G$4="","全国",D4)</f>
        <v>茨城県</v>
      </c>
      <c r="AO49" s="191"/>
      <c r="AP49" s="180"/>
      <c r="AQ49" s="180"/>
      <c r="AR49" s="180"/>
      <c r="AT49" s="582"/>
      <c r="AU49" s="581"/>
      <c r="AX49" s="180"/>
      <c r="AY49" s="180"/>
    </row>
    <row r="50" spans="1:53" s="3" customFormat="1" ht="15" customHeight="1" x14ac:dyDescent="0.15">
      <c r="A50" s="79"/>
      <c r="B50" s="99"/>
      <c r="C50" s="99"/>
      <c r="D50" s="186"/>
      <c r="E50" s="187"/>
      <c r="F50" s="187"/>
      <c r="G50" s="182" t="s">
        <v>1547</v>
      </c>
      <c r="H50" s="156">
        <f ca="1">IFERROR(OFFSET(INDIRECT($Y$4),$V$4,$W48+4),"nc")</f>
        <v>1435</v>
      </c>
      <c r="I50" s="128"/>
      <c r="J50" s="139"/>
      <c r="K50" s="139"/>
      <c r="L50" s="139"/>
      <c r="M50" s="139"/>
      <c r="N50" s="139"/>
      <c r="O50" s="139"/>
      <c r="P50" s="139"/>
      <c r="Q50" s="139"/>
      <c r="R50" s="139"/>
      <c r="S50" s="139"/>
      <c r="T50" s="79"/>
      <c r="Z50" s="26" t="s">
        <v>174</v>
      </c>
      <c r="AA50" s="26" t="str">
        <f>IF($G$4="","全国計",AA3)</f>
        <v>水戸市</v>
      </c>
      <c r="AB50" s="26" t="str">
        <f ca="1">IF(AB49=0,"と同率である"," を "&amp;TEXT(ABS(AB49),"0.0")&amp;"ポイント "&amp;IF(AB49&gt;0,"上回る","下回る"))</f>
        <v xml:space="preserve"> を 5.5ポイント 上回る</v>
      </c>
      <c r="AD50" s="562" t="str">
        <f>IF($G$4="",D4,G4)</f>
        <v>水戸市</v>
      </c>
      <c r="AO50" s="191"/>
      <c r="AP50" s="180"/>
      <c r="AQ50" s="180"/>
      <c r="AR50" s="180"/>
      <c r="AT50" s="582"/>
      <c r="AU50" s="581"/>
      <c r="AX50" s="180"/>
      <c r="AY50" s="180"/>
    </row>
    <row r="51" spans="1:53" s="3" customFormat="1" ht="15" customHeight="1" x14ac:dyDescent="0.15">
      <c r="A51" s="77"/>
      <c r="B51" s="99"/>
      <c r="C51" s="99"/>
      <c r="D51" s="873" t="s">
        <v>6644</v>
      </c>
      <c r="E51" s="874"/>
      <c r="F51" s="874"/>
      <c r="G51" s="875"/>
      <c r="H51" s="730">
        <f ca="1">IF($G$4="",'2020年'!CI475/'2020年'!BR475%,IF(OR(AND(ISTEXT(H47),H47&lt;&gt;"x",H47&lt;&gt;"-"),AND(ISTEXT(H48),H48&lt;&gt;"x",H48&lt;&gt;"-")),"nc",IF(OR(H47="x",H48="x"),"x",IF(ROUND(SUM(H47),0)=0,"nc",SUM(H48)/H47%))))</f>
        <v>26.581074655254397</v>
      </c>
      <c r="I51" s="128"/>
      <c r="J51" s="139"/>
      <c r="K51" s="139"/>
      <c r="L51" s="139"/>
      <c r="M51" s="139"/>
      <c r="N51" s="139"/>
      <c r="O51" s="139"/>
      <c r="P51" s="139"/>
      <c r="Q51" s="139"/>
      <c r="R51" s="139"/>
      <c r="S51" s="139"/>
      <c r="T51" s="77"/>
      <c r="V51" s="552" t="s">
        <v>6571</v>
      </c>
      <c r="W51" s="545"/>
      <c r="X51" s="545"/>
      <c r="Y51" s="545"/>
      <c r="AO51" s="191"/>
      <c r="AP51" s="180"/>
      <c r="AQ51" s="180"/>
      <c r="AR51" s="180"/>
      <c r="AT51" s="582"/>
      <c r="AU51" s="581"/>
      <c r="AX51" s="180"/>
      <c r="AY51" s="180"/>
    </row>
    <row r="52" spans="1:53" s="3" customFormat="1" ht="15" customHeight="1" x14ac:dyDescent="0.15">
      <c r="A52" s="77"/>
      <c r="B52" s="731"/>
      <c r="C52" s="731"/>
      <c r="D52" s="732"/>
      <c r="E52" s="876" t="str">
        <f>"（参考）　"&amp;$D$4</f>
        <v>（参考）　茨城県</v>
      </c>
      <c r="F52" s="877"/>
      <c r="G52" s="878"/>
      <c r="H52" s="544">
        <f ca="1">IFERROR(OFFSET(INDIRECT($Y$4),5,$W$48-1)/OFFSET(INDIRECT($Y$4),5,$W$47-1)*100,"nc")</f>
        <v>21.10022949851167</v>
      </c>
      <c r="I52" s="128"/>
      <c r="J52" s="148"/>
      <c r="K52" s="148"/>
      <c r="L52" s="148"/>
      <c r="M52" s="148"/>
      <c r="N52" s="148"/>
      <c r="O52" s="148"/>
      <c r="P52" s="148"/>
      <c r="Q52" s="148"/>
      <c r="R52" s="148"/>
      <c r="S52" s="148"/>
      <c r="T52" s="77"/>
      <c r="V52" s="539" t="s">
        <v>6590</v>
      </c>
      <c r="W52" s="554" t="s">
        <v>6584</v>
      </c>
      <c r="X52" s="553">
        <f ca="1">H48/$H$47</f>
        <v>0.265810746552544</v>
      </c>
      <c r="Y52" s="553">
        <f ca="1">H49/$H$47</f>
        <v>5.1830718021873515E-2</v>
      </c>
      <c r="Z52" s="553">
        <f ca="1">H50/$H$47</f>
        <v>0.68235853542558245</v>
      </c>
      <c r="AO52" s="191"/>
      <c r="AP52" s="180"/>
      <c r="AQ52" s="180"/>
      <c r="AR52" s="180"/>
      <c r="AT52" s="582"/>
      <c r="AU52" s="581"/>
      <c r="AX52" s="180"/>
      <c r="AY52" s="180"/>
    </row>
    <row r="53" spans="1:53" s="3" customFormat="1" ht="15" customHeight="1" x14ac:dyDescent="0.15">
      <c r="A53" s="77"/>
      <c r="B53" s="99"/>
      <c r="C53" s="99"/>
      <c r="I53" s="128"/>
      <c r="J53" s="147"/>
      <c r="K53" s="147"/>
      <c r="L53" s="147"/>
      <c r="M53" s="147"/>
      <c r="N53" s="147"/>
      <c r="O53" s="147"/>
      <c r="P53" s="147"/>
      <c r="Q53" s="147"/>
      <c r="R53" s="147"/>
      <c r="S53" s="147"/>
      <c r="T53" s="77"/>
      <c r="AQ53" s="191"/>
      <c r="AR53" s="180"/>
      <c r="AS53" s="180"/>
      <c r="AT53" s="582"/>
      <c r="AU53" s="581"/>
      <c r="AZ53" s="180"/>
      <c r="BA53" s="180"/>
    </row>
    <row r="54" spans="1:53" s="3" customFormat="1" ht="15" customHeight="1" x14ac:dyDescent="0.15">
      <c r="A54" s="79"/>
      <c r="B54" s="99"/>
      <c r="C54" s="99"/>
      <c r="I54" s="79"/>
      <c r="J54" s="79"/>
      <c r="K54" s="79"/>
      <c r="L54" s="79"/>
      <c r="M54" s="79"/>
      <c r="N54" s="79"/>
      <c r="O54" s="79"/>
      <c r="P54" s="79"/>
      <c r="Q54" s="79"/>
      <c r="R54" s="79"/>
      <c r="S54" s="79"/>
      <c r="T54" s="79"/>
      <c r="W54" s="682"/>
      <c r="X54" s="682"/>
      <c r="Y54" s="682"/>
      <c r="Z54" s="682"/>
      <c r="AA54" s="682"/>
      <c r="AQ54" s="191"/>
      <c r="AR54" s="180"/>
      <c r="AS54" s="180"/>
      <c r="AT54" s="582"/>
      <c r="AU54" s="581"/>
      <c r="AZ54" s="180"/>
      <c r="BA54" s="180"/>
    </row>
    <row r="55" spans="1:53" s="3" customFormat="1" ht="13.9" customHeight="1" x14ac:dyDescent="0.15">
      <c r="A55" s="77"/>
      <c r="B55" s="99"/>
      <c r="C55" s="99"/>
      <c r="I55" s="77"/>
      <c r="J55" s="92"/>
      <c r="K55" s="93"/>
      <c r="L55" s="94"/>
      <c r="M55" s="95"/>
      <c r="N55" s="96"/>
      <c r="O55" s="78"/>
      <c r="P55" s="97"/>
      <c r="Q55" s="98"/>
      <c r="R55" s="849"/>
      <c r="S55" s="849"/>
      <c r="T55" s="77"/>
      <c r="W55" s="538"/>
      <c r="X55" s="1"/>
      <c r="AQ55" s="191"/>
      <c r="AR55" s="180"/>
      <c r="AS55" s="180"/>
      <c r="AT55" s="582"/>
      <c r="AU55" s="581"/>
      <c r="AV55" s="180"/>
      <c r="AW55" s="180"/>
      <c r="AX55" s="180"/>
      <c r="AY55" s="180"/>
      <c r="AZ55" s="180"/>
      <c r="BA55" s="180"/>
    </row>
    <row r="56" spans="1:53" s="3" customFormat="1" ht="16.5" customHeight="1" x14ac:dyDescent="0.15">
      <c r="A56" s="77"/>
      <c r="B56" s="99"/>
      <c r="V56" s="532"/>
      <c r="W56" s="546"/>
      <c r="AQ56" s="191"/>
      <c r="AR56" s="180"/>
      <c r="AS56" s="180"/>
      <c r="AT56" s="582"/>
      <c r="AU56" s="581"/>
      <c r="AV56" s="180"/>
      <c r="AW56" s="180"/>
      <c r="AX56" s="180"/>
      <c r="AY56" s="180"/>
      <c r="AZ56" s="180"/>
      <c r="BA56" s="180"/>
    </row>
    <row r="57" spans="1:53" s="3" customFormat="1" ht="15.75" customHeight="1" x14ac:dyDescent="0.15">
      <c r="A57" s="77"/>
      <c r="B57" s="99"/>
      <c r="T57" s="79"/>
      <c r="AQ57" s="191"/>
      <c r="AR57" s="180"/>
      <c r="AS57" s="180"/>
      <c r="AT57" s="582"/>
      <c r="AU57" s="581"/>
      <c r="AV57" s="180"/>
      <c r="AW57" s="180"/>
      <c r="AX57" s="180"/>
      <c r="AY57" s="180"/>
      <c r="AZ57" s="180"/>
      <c r="BA57" s="180"/>
    </row>
    <row r="58" spans="1:53" ht="18" customHeight="1" x14ac:dyDescent="0.15">
      <c r="A58" s="77"/>
      <c r="B58" s="74"/>
      <c r="C58" s="77"/>
      <c r="D58" s="77"/>
      <c r="E58" s="77"/>
      <c r="F58" s="77"/>
      <c r="G58" s="77"/>
      <c r="H58" s="77"/>
      <c r="I58" s="77"/>
      <c r="J58" s="77"/>
      <c r="K58" s="77"/>
      <c r="L58" s="77"/>
      <c r="M58" s="77"/>
      <c r="N58" s="77"/>
      <c r="O58" s="77"/>
      <c r="P58" s="77"/>
      <c r="Q58" s="77"/>
      <c r="R58" s="77"/>
      <c r="S58" s="77"/>
      <c r="T58" s="77"/>
    </row>
    <row r="59" spans="1:53" s="3" customFormat="1" ht="18" customHeight="1" x14ac:dyDescent="0.15">
      <c r="A59" s="79"/>
      <c r="B59" s="879" t="s">
        <v>1516</v>
      </c>
      <c r="C59" s="879"/>
      <c r="D59" s="885" t="s">
        <v>6551</v>
      </c>
      <c r="E59" s="885"/>
      <c r="F59" s="885"/>
      <c r="G59" s="885"/>
      <c r="H59" s="885"/>
      <c r="I59" s="885"/>
      <c r="J59" s="885"/>
      <c r="K59" s="885"/>
      <c r="L59" s="885"/>
      <c r="M59" s="885"/>
      <c r="N59" s="678"/>
      <c r="O59" s="680"/>
      <c r="P59" s="681"/>
      <c r="Q59" s="681"/>
      <c r="R59" s="681"/>
      <c r="S59" s="679"/>
      <c r="T59" s="79"/>
      <c r="V59" s="552" t="s">
        <v>6571</v>
      </c>
      <c r="W59" s="541" t="s">
        <v>6584</v>
      </c>
      <c r="X59" s="541" t="s">
        <v>6578</v>
      </c>
      <c r="Y59" s="541" t="s">
        <v>6579</v>
      </c>
      <c r="Z59" s="541" t="s">
        <v>6580</v>
      </c>
      <c r="AA59" s="541" t="s">
        <v>6581</v>
      </c>
      <c r="AB59" s="541" t="s">
        <v>6582</v>
      </c>
      <c r="AC59" s="541" t="s">
        <v>6583</v>
      </c>
      <c r="AQ59" s="190"/>
      <c r="AR59" s="434"/>
      <c r="AS59" s="180"/>
      <c r="AT59" s="582"/>
      <c r="AU59" s="581"/>
      <c r="AV59" s="180"/>
      <c r="AW59" s="180"/>
      <c r="AX59" s="180"/>
      <c r="AY59" s="180"/>
      <c r="AZ59" s="180"/>
      <c r="BA59" s="180"/>
    </row>
    <row r="60" spans="1:53" s="3" customFormat="1" ht="18.75" customHeight="1" x14ac:dyDescent="0.15">
      <c r="A60" s="77"/>
      <c r="B60" s="74"/>
      <c r="C60" s="144"/>
      <c r="D60" s="812" t="str">
        <f ca="1">IFERROR(" ◎ "&amp;IF($G$4="",D4,G4)&amp;"の「自営農業が主」の割合は "&amp;TEXT(IF($G$4="",H67,H66)/100,"0.0%")&amp;"（"&amp;TEXT(H65,"#,###")&amp;"人）で、"&amp;IF(LEFT(R62,1)="県",IF($G$4=""," 全国平均"," 県平均")&amp;"の "&amp;TEXT(IF($G$4="",H66,H67)/100,"0.0%")&amp;W65,"2015年の "&amp;TEXT(H64/F64,"0.0%")&amp;X65),"")</f>
        <v xml:space="preserve"> ◎ 水戸市の「自営農業が主」の割合は 37.1%（2,375人）で、2015年の 35.2% を 1.8ポイント 上回る</v>
      </c>
      <c r="E60" s="812"/>
      <c r="F60" s="812"/>
      <c r="G60" s="812"/>
      <c r="H60" s="812"/>
      <c r="I60" s="812"/>
      <c r="J60" s="812"/>
      <c r="K60" s="812"/>
      <c r="L60" s="812"/>
      <c r="M60" s="812"/>
      <c r="N60" s="812"/>
      <c r="O60" s="812"/>
      <c r="P60" s="812"/>
      <c r="Q60" s="812"/>
      <c r="R60" s="812"/>
      <c r="S60" s="812"/>
      <c r="T60" s="79"/>
      <c r="V60" s="539" t="s">
        <v>6561</v>
      </c>
      <c r="W60" s="539" t="s">
        <v>6577</v>
      </c>
      <c r="X60" s="540">
        <f t="shared" ref="X60:AC60" ca="1" si="4">G64/$F$64</f>
        <v>0.75302962298025133</v>
      </c>
      <c r="Y60" s="540">
        <f t="shared" ca="1" si="4"/>
        <v>0.35233393177737882</v>
      </c>
      <c r="Z60" s="540">
        <f t="shared" ca="1" si="4"/>
        <v>0.35132405745062839</v>
      </c>
      <c r="AA60" s="540">
        <f t="shared" ca="1" si="4"/>
        <v>4.9371633752244168E-2</v>
      </c>
      <c r="AB60" s="540">
        <f t="shared" ca="1" si="4"/>
        <v>5.7675044883303411E-2</v>
      </c>
      <c r="AC60" s="540">
        <f t="shared" ca="1" si="4"/>
        <v>0.18929533213644525</v>
      </c>
      <c r="AQ60" s="190"/>
      <c r="AR60" s="434"/>
      <c r="AS60" s="180"/>
      <c r="AT60" s="765"/>
      <c r="AU60" s="766"/>
      <c r="AV60" s="180"/>
      <c r="AW60" s="180"/>
      <c r="AX60" s="180"/>
      <c r="AY60" s="180"/>
      <c r="AZ60" s="180"/>
      <c r="BA60" s="180"/>
    </row>
    <row r="61" spans="1:53" s="3" customFormat="1" ht="27" customHeight="1" thickBot="1" x14ac:dyDescent="0.2">
      <c r="A61" s="79"/>
      <c r="B61" s="99"/>
      <c r="C61" s="99"/>
      <c r="D61" s="106"/>
      <c r="E61" s="88"/>
      <c r="F61" s="79"/>
      <c r="G61" s="100"/>
      <c r="H61" s="100"/>
      <c r="I61" s="100"/>
      <c r="J61" s="100"/>
      <c r="K61" s="100"/>
      <c r="L61" s="716" t="s">
        <v>43</v>
      </c>
      <c r="N61" s="81" t="str">
        <f>"　《主な状態別世帯員数割合》 "</f>
        <v xml:space="preserve">　《主な状態別世帯員数割合》 </v>
      </c>
      <c r="O61" s="103"/>
      <c r="P61" s="103"/>
      <c r="Q61" s="104"/>
      <c r="R61" s="102"/>
      <c r="S61" s="79"/>
      <c r="T61" s="79"/>
      <c r="AQ61" s="191"/>
      <c r="AR61" s="180"/>
      <c r="AS61" s="180"/>
      <c r="AT61" s="582"/>
      <c r="AU61" s="581"/>
      <c r="AV61" s="180"/>
      <c r="AW61" s="180"/>
      <c r="AX61" s="180"/>
      <c r="AY61" s="180"/>
      <c r="AZ61" s="180"/>
      <c r="BA61" s="180"/>
    </row>
    <row r="62" spans="1:53" s="3" customFormat="1" ht="15" customHeight="1" thickTop="1" thickBot="1" x14ac:dyDescent="0.2">
      <c r="A62" s="79"/>
      <c r="B62" s="602"/>
      <c r="C62" s="602"/>
      <c r="D62" s="602"/>
      <c r="E62" s="603"/>
      <c r="F62" s="827" t="s">
        <v>0</v>
      </c>
      <c r="G62" s="882" t="s">
        <v>6645</v>
      </c>
      <c r="H62" s="883"/>
      <c r="I62" s="883"/>
      <c r="J62" s="884"/>
      <c r="K62" s="827" t="s">
        <v>1517</v>
      </c>
      <c r="L62" s="827" t="s">
        <v>1527</v>
      </c>
      <c r="N62" s="105" t="str">
        <f>"　"&amp;IF(AND(LEFT(R62,1)&lt;&gt;"県",G4=""),D4,IF(LEFT(R62,1)="県",C65,AA3))</f>
        <v>　水戸市</v>
      </c>
      <c r="O62" s="107"/>
      <c r="P62" s="108"/>
      <c r="Q62" s="108"/>
      <c r="R62" s="810" t="s">
        <v>111</v>
      </c>
      <c r="S62" s="811"/>
      <c r="T62" s="79"/>
      <c r="V62" s="46"/>
      <c r="W62" s="50" t="s">
        <v>80</v>
      </c>
      <c r="X62" s="50"/>
      <c r="Y62" s="28" t="s">
        <v>22</v>
      </c>
      <c r="Z62" s="29"/>
      <c r="AA62" s="29"/>
      <c r="AB62" s="29"/>
      <c r="AC62" s="29"/>
      <c r="AD62" s="30"/>
      <c r="AE62" s="48" t="s">
        <v>81</v>
      </c>
      <c r="AQ62" s="191"/>
      <c r="AR62" s="180"/>
      <c r="AS62" s="180"/>
      <c r="AT62" s="765"/>
      <c r="AU62" s="766"/>
      <c r="AV62" s="180"/>
      <c r="AW62" s="180"/>
      <c r="AX62" s="180"/>
      <c r="AY62" s="180"/>
      <c r="AZ62" s="180"/>
      <c r="BA62" s="180"/>
    </row>
    <row r="63" spans="1:53" s="3" customFormat="1" ht="35.450000000000003" customHeight="1" thickTop="1" x14ac:dyDescent="0.15">
      <c r="A63" s="79"/>
      <c r="B63" s="604"/>
      <c r="C63" s="604"/>
      <c r="D63" s="604"/>
      <c r="E63" s="605"/>
      <c r="F63" s="828"/>
      <c r="G63" s="717" t="s">
        <v>42</v>
      </c>
      <c r="H63" s="717" t="s">
        <v>6638</v>
      </c>
      <c r="I63" s="717" t="s">
        <v>6550</v>
      </c>
      <c r="J63" s="718" t="s">
        <v>6639</v>
      </c>
      <c r="K63" s="828"/>
      <c r="L63" s="828"/>
      <c r="N63" s="79"/>
      <c r="O63" s="100"/>
      <c r="P63" s="100"/>
      <c r="Q63" s="100"/>
      <c r="R63" s="872" t="str">
        <f>"外円："&amp;IF(AND(LEFT(R62,1)="県",G4=""),$D$4,IF(LEFT(R62,1)="県",$AA$3,"2020年"))&amp;CHAR(10)&amp;"内円："&amp;IF(AND(G4&lt;&gt;"",LEFT(R62,1)="県"),$D$4,IF(LEFT(R62,1)="県","全国計","2015年"))</f>
        <v>外円：2020年
内円：2015年</v>
      </c>
      <c r="S63" s="872"/>
      <c r="T63" s="872"/>
      <c r="V63" s="20" t="s">
        <v>21</v>
      </c>
      <c r="W63" s="47" t="s">
        <v>83</v>
      </c>
      <c r="X63" s="49" t="s">
        <v>84</v>
      </c>
      <c r="Y63" s="31" t="s">
        <v>48</v>
      </c>
      <c r="Z63" s="32" t="s">
        <v>49</v>
      </c>
      <c r="AA63" s="32" t="s">
        <v>96</v>
      </c>
      <c r="AB63" s="32" t="s">
        <v>39</v>
      </c>
      <c r="AC63" s="32" t="s">
        <v>6655</v>
      </c>
      <c r="AD63" s="33" t="s">
        <v>38</v>
      </c>
      <c r="AE63" s="47" t="s">
        <v>82</v>
      </c>
      <c r="AQ63" s="191"/>
      <c r="AR63" s="180"/>
      <c r="AS63" s="180"/>
      <c r="AT63" s="582"/>
      <c r="AU63" s="581"/>
      <c r="AV63" s="180"/>
      <c r="AW63" s="180"/>
      <c r="AX63" s="180"/>
      <c r="AY63" s="180"/>
      <c r="AZ63" s="180"/>
      <c r="BA63" s="180"/>
    </row>
    <row r="64" spans="1:53" s="3" customFormat="1" ht="15" customHeight="1" x14ac:dyDescent="0.15">
      <c r="A64" s="79">
        <v>15</v>
      </c>
      <c r="B64" s="697"/>
      <c r="C64" s="823" t="s">
        <v>10</v>
      </c>
      <c r="D64" s="823"/>
      <c r="E64" s="824"/>
      <c r="F64" s="164">
        <f ca="1">IFERROR(OFFSET(INDIRECT($Y$3),$V$3,$V70-1),"nc")</f>
        <v>8912</v>
      </c>
      <c r="G64" s="164">
        <f ca="1">IFERROR(OFFSET(INDIRECT($Y$3),$V$3,$V70),"nc")</f>
        <v>6711</v>
      </c>
      <c r="H64" s="164">
        <f ca="1">IFERROR(OFFSET(INDIRECT($Y$3),$V$3,$V70+1),"nc")</f>
        <v>3140</v>
      </c>
      <c r="I64" s="164">
        <f ca="1">IFERROR(OFFSET(INDIRECT($Y$3),$V$3,$V70+2),"nc")</f>
        <v>3131</v>
      </c>
      <c r="J64" s="164">
        <f ca="1">IFERROR(OFFSET(INDIRECT($Y$3),$V$3,$V70+3),"nc")</f>
        <v>440</v>
      </c>
      <c r="K64" s="164">
        <f ca="1">IFERROR(OFFSET(INDIRECT($Y$3),$V$3,$V70+4),"nc")</f>
        <v>514</v>
      </c>
      <c r="L64" s="164">
        <f ca="1">IFERROR(OFFSET(INDIRECT($Y$3),$V$3,$V70+5),"nc")</f>
        <v>1687</v>
      </c>
      <c r="N64" s="79"/>
      <c r="O64" s="100"/>
      <c r="P64" s="100"/>
      <c r="Q64" s="100"/>
      <c r="R64" s="872"/>
      <c r="S64" s="872"/>
      <c r="T64" s="872"/>
      <c r="V64" s="19">
        <f ca="1">CELL("col",'2015年'!DC6)-1</f>
        <v>106</v>
      </c>
      <c r="W64" s="55">
        <f ca="1">IF($G$4="",H67-H66,H66-H67)</f>
        <v>-3.0127072967964992</v>
      </c>
      <c r="X64" s="44">
        <f ca="1">H66-H64/F64*100</f>
        <v>1.8238700458539441</v>
      </c>
      <c r="Z64" s="27"/>
      <c r="AA64" s="27"/>
      <c r="AB64" s="27"/>
      <c r="AC64" s="27"/>
      <c r="AD64" s="562" t="s">
        <v>6589</v>
      </c>
      <c r="AE64" s="550">
        <f>IF(LEFT(R62,1)="県",IF($G$4="",1,2),-1)</f>
        <v>-1</v>
      </c>
      <c r="AQ64" s="191"/>
      <c r="AR64" s="180"/>
      <c r="AS64" s="180"/>
      <c r="AT64" s="582"/>
      <c r="AU64" s="581"/>
      <c r="AV64" s="180"/>
      <c r="AW64" s="180"/>
      <c r="AX64" s="180"/>
      <c r="AY64" s="180"/>
      <c r="AZ64" s="180"/>
      <c r="BA64" s="180"/>
    </row>
    <row r="65" spans="1:69" s="3" customFormat="1" ht="15" customHeight="1" x14ac:dyDescent="0.15">
      <c r="A65" s="79"/>
      <c r="B65" s="99"/>
      <c r="C65" s="825" t="s">
        <v>1514</v>
      </c>
      <c r="D65" s="825"/>
      <c r="E65" s="826"/>
      <c r="F65" s="733">
        <f ca="1">IFERROR(OFFSET(INDIRECT($Y$4),$V$4,$V71-1),"nc")</f>
        <v>6409</v>
      </c>
      <c r="G65" s="734">
        <f ca="1">IFERROR((OFFSET(INDIRECT($Y$4),$V$4,$V71)),"nc")</f>
        <v>4880</v>
      </c>
      <c r="H65" s="734">
        <f ca="1">IFERROR((OFFSET(INDIRECT($Y$4),$V$4,$V71+1)),"nc")</f>
        <v>2375</v>
      </c>
      <c r="I65" s="734">
        <f ca="1">IFERROR((OFFSET(INDIRECT($Y$4),$V$4,$V71+2)),"nc")</f>
        <v>2190</v>
      </c>
      <c r="J65" s="734">
        <f ca="1">IFERROR((OFFSET(INDIRECT($Y$4),$V$4,$V71+3)),"nc")</f>
        <v>315</v>
      </c>
      <c r="K65" s="734">
        <f ca="1">IFERROR((OFFSET(INDIRECT($Y$4),$V$4,$V71+4)),"nc")</f>
        <v>275</v>
      </c>
      <c r="L65" s="734">
        <f ca="1">IFERROR((OFFSET(INDIRECT($Y$4),$V$4,$V71+5)),"nc")</f>
        <v>1254</v>
      </c>
      <c r="N65" s="79"/>
      <c r="O65" s="100"/>
      <c r="P65" s="100"/>
      <c r="Q65" s="100"/>
      <c r="R65" s="100"/>
      <c r="S65" s="79"/>
      <c r="T65" s="79"/>
      <c r="V65" s="20">
        <f ca="1">CELL("col",'2020年'!DC6)-1</f>
        <v>106</v>
      </c>
      <c r="W65" s="56" t="str">
        <f ca="1">" "&amp;IF(W64=0,"と同率である"," を "&amp;TEXT(ABS(W64),"0.0")&amp;"ポイント "&amp;IF(W64&gt;0,"上回る","下回る"))</f>
        <v xml:space="preserve">  を 3.0ポイント 下回る</v>
      </c>
      <c r="X65" s="45" t="str">
        <f ca="1">IF(X64=0,"と同率である"," を "&amp;TEXT(ABS(X64),"0.0")&amp;"ポイント "&amp;IF(X64&gt;0,"上回る","下回る"))</f>
        <v xml:space="preserve"> を 1.8ポイント 上回る</v>
      </c>
      <c r="AC65" s="531"/>
      <c r="AE65" s="565">
        <f>IF(LEFT(R62,1)="県",IF($G$4="",1,0),-1)</f>
        <v>-1</v>
      </c>
      <c r="AQ65" s="191"/>
      <c r="AR65" s="180"/>
      <c r="AS65" s="180"/>
      <c r="AT65" s="582"/>
      <c r="AU65" s="581"/>
      <c r="AV65" s="180"/>
      <c r="AW65" s="180"/>
      <c r="AX65" s="180"/>
      <c r="AY65" s="180"/>
      <c r="AZ65" s="180"/>
      <c r="BA65" s="180"/>
    </row>
    <row r="66" spans="1:69" s="3" customFormat="1" ht="15" customHeight="1" x14ac:dyDescent="0.15">
      <c r="A66" s="79"/>
      <c r="B66" s="99"/>
      <c r="C66" s="818" t="s">
        <v>6564</v>
      </c>
      <c r="D66" s="819"/>
      <c r="E66" s="820"/>
      <c r="F66" s="729">
        <f ca="1">IF(OR(AND(ISTEXT($F65),$F65&lt;&gt;"x",$F65&lt;&gt;"-"),AND(ISTEXT(F65),F65&lt;&gt;"x",F65&lt;&gt;"-")),"nc",IF(OR($F65="x",F65="x"),"x",IF(ROUND(SUM($F65),0)=0,"nc",SUM(F65)/$F65%)))</f>
        <v>100</v>
      </c>
      <c r="G66" s="729">
        <f ca="1">IF($G$4="",'2020年'!DD475/'2020年'!$DC$475%,IF(OR(AND(ISTEXT($F65),$F65&lt;&gt;"x",$F65&lt;&gt;"-"),AND(ISTEXT(G65),G65&lt;&gt;"x",G65&lt;&gt;"-")),"nc",IF(OR($F65="x",G65="x"),"x",IF(ROUND(SUM($F65),0)=0,"nc",SUM(G65)/$F65%))))</f>
        <v>76.142924013106565</v>
      </c>
      <c r="H66" s="729">
        <f ca="1">IF($G$4="",'2020年'!DE475/'2020年'!$DC$475%,IF(OR(AND(ISTEXT($F65),$F65&lt;&gt;"x",$F65&lt;&gt;"-"),AND(ISTEXT(H65),H65&lt;&gt;"x",H65&lt;&gt;"-")),"nc",IF(OR($F65="x",H65="x"),"x",IF(ROUND(SUM($F65),0)=0,"nc",SUM(H65)/$F65%))))</f>
        <v>37.057263223591825</v>
      </c>
      <c r="I66" s="729">
        <f ca="1">IF($G$4="",'2020年'!DF475/'2020年'!$DC$475%,IF(OR(AND(ISTEXT($F65),$F65&lt;&gt;"x",$F65&lt;&gt;"-"),AND(ISTEXT(I65),I65&lt;&gt;"x",I65&lt;&gt;"-")),"nc",IF(OR($F65="x",I65="x"),"x",IF(ROUND(SUM($F65),0)=0,"nc",SUM(I65)/$F65%))))</f>
        <v>34.170697456701511</v>
      </c>
      <c r="J66" s="729">
        <f ca="1">IF($G$4="",'2020年'!DG475/'2020年'!$DC$475%,IF(OR(AND(ISTEXT($F65),$F65&lt;&gt;"x",$F65&lt;&gt;"-"),AND(ISTEXT(J65),J65&lt;&gt;"x",J65&lt;&gt;"-")),"nc",IF(OR($F65="x",J65="x"),"x",IF(ROUND(SUM($F65),0)=0,"nc",SUM(J65)/$F65%))))</f>
        <v>4.9149633328132314</v>
      </c>
      <c r="K66" s="729">
        <f ca="1">IF($G$4="",'2020年'!DH475/'2020年'!$DC$475%,IF(OR(AND(ISTEXT($F65),$F65&lt;&gt;"x",$F65&lt;&gt;"-"),AND(ISTEXT(K65),K65&lt;&gt;"x",K65&lt;&gt;"-")),"nc",IF(OR($F65="x",K65="x"),"x",IF(ROUND(SUM($F65),0)=0,"nc",SUM(K65)/$F65%))))</f>
        <v>4.2908410048369481</v>
      </c>
      <c r="L66" s="729">
        <f ca="1">IF($G$4="",'2020年'!DI475/'2020年'!$DC$475%,IF(OR(AND(ISTEXT($F65),$F65&lt;&gt;"x",$F65&lt;&gt;"-"),AND(ISTEXT(L65),L65&lt;&gt;"x",L65&lt;&gt;"-")),"nc",IF(OR($F65="x",L65="x"),"x",IF(ROUND(SUM($F65),0)=0,"nc",SUM(L65)/$F65%))))</f>
        <v>19.566234982056482</v>
      </c>
      <c r="N66" s="79"/>
      <c r="O66" s="100"/>
      <c r="P66" s="100"/>
      <c r="Q66" s="100"/>
      <c r="R66" s="100"/>
      <c r="S66" s="79"/>
      <c r="T66" s="79"/>
      <c r="V66" s="568"/>
      <c r="W66" s="567"/>
      <c r="AC66" s="532"/>
      <c r="AD66" s="546"/>
      <c r="AQ66" s="191"/>
      <c r="AR66" s="180"/>
      <c r="AS66" s="180"/>
      <c r="AT66" s="582"/>
      <c r="AU66" s="581"/>
      <c r="AV66" s="180"/>
      <c r="AW66" s="180"/>
      <c r="AX66" s="180"/>
      <c r="AY66" s="180"/>
      <c r="AZ66" s="180"/>
      <c r="BA66" s="180"/>
    </row>
    <row r="67" spans="1:69" s="3" customFormat="1" ht="15.75" customHeight="1" x14ac:dyDescent="0.15">
      <c r="A67" s="79"/>
      <c r="B67" s="176"/>
      <c r="C67" s="726"/>
      <c r="D67" s="821" t="str">
        <f>"（参考）　"&amp;$D$4</f>
        <v>（参考）　茨城県</v>
      </c>
      <c r="E67" s="822"/>
      <c r="F67" s="140">
        <v>100</v>
      </c>
      <c r="G67" s="140">
        <f ca="1">IFERROR(OFFSET(INDIRECT($Y$4),5,$V$71)/OFFSET(INDIRECT($Y$4),5,$V$71-1)*100,"nc")</f>
        <v>76.019764581257093</v>
      </c>
      <c r="H67" s="140">
        <f ca="1">IFERROR(OFFSET(INDIRECT($Y$4),5,$V$71+F1)/OFFSET(INDIRECT($Y$4),5,$V$71-1)*100,"nc")</f>
        <v>40.069970520388324</v>
      </c>
      <c r="I67" s="140">
        <f ca="1">IFERROR(OFFSET(INDIRECT($Y$4),5,$V$71+G1)/OFFSET(INDIRECT($Y$4),5,$V$71-1)*100,"nc")</f>
        <v>31.926489138540237</v>
      </c>
      <c r="J67" s="140">
        <f ca="1">IFERROR(OFFSET(INDIRECT($Y$4),5,$V$71+H1)/OFFSET(INDIRECT($Y$4),5,$V$71-1)*100,"nc")</f>
        <v>4.0233049223285411</v>
      </c>
      <c r="K67" s="140">
        <f ca="1">IFERROR(OFFSET(INDIRECT($Y$4),5,$V$71+I1)/OFFSET(INDIRECT($Y$4),5,$V$71-1)*100,"nc")</f>
        <v>4.8972395096488235</v>
      </c>
      <c r="L67" s="140">
        <f ca="1">IFERROR(OFFSET(INDIRECT($Y$4),5,$V$71+J1)/OFFSET(INDIRECT($Y$4),5,$V$71-1)*100,"nc")</f>
        <v>19.082995909094077</v>
      </c>
      <c r="N67" s="79"/>
      <c r="O67" s="100"/>
      <c r="P67" s="79"/>
      <c r="Q67" s="100"/>
      <c r="R67" s="79"/>
      <c r="S67" s="109"/>
      <c r="T67" s="109"/>
      <c r="W67" s="567"/>
      <c r="AC67" s="532"/>
      <c r="AD67" s="546"/>
      <c r="AQ67" s="191"/>
      <c r="AR67" s="180"/>
      <c r="AS67" s="180"/>
      <c r="AT67" s="765"/>
      <c r="AU67" s="766"/>
      <c r="AV67" s="180"/>
      <c r="AW67" s="180"/>
      <c r="AX67" s="180"/>
      <c r="AY67" s="180"/>
      <c r="AZ67" s="180"/>
      <c r="BA67" s="180"/>
    </row>
    <row r="68" spans="1:69" s="3" customFormat="1" ht="15" customHeight="1" x14ac:dyDescent="0.15">
      <c r="A68" s="79"/>
      <c r="B68" s="99"/>
      <c r="C68" s="99"/>
      <c r="N68" s="79"/>
      <c r="O68" s="101"/>
      <c r="P68" s="79"/>
      <c r="Q68" s="101"/>
      <c r="R68" s="79"/>
      <c r="S68" s="110"/>
      <c r="T68" s="111"/>
      <c r="V68" s="14" t="s">
        <v>21</v>
      </c>
      <c r="W68" s="17" t="s">
        <v>73</v>
      </c>
      <c r="X68" s="18"/>
      <c r="Y68" s="22" t="s">
        <v>75</v>
      </c>
      <c r="Z68" s="23" t="s">
        <v>76</v>
      </c>
      <c r="AA68" s="14" t="s">
        <v>74</v>
      </c>
      <c r="AC68" s="531"/>
      <c r="AQ68" s="191"/>
      <c r="AR68" s="180"/>
      <c r="AS68" s="180"/>
      <c r="AT68" s="582"/>
      <c r="AU68" s="581"/>
      <c r="AV68" s="180"/>
      <c r="AW68" s="180"/>
      <c r="AX68" s="180"/>
      <c r="AY68" s="180"/>
      <c r="AZ68" s="180"/>
      <c r="BA68" s="180"/>
    </row>
    <row r="69" spans="1:69" s="3" customFormat="1" ht="15" customHeight="1" x14ac:dyDescent="0.15">
      <c r="A69" s="79"/>
      <c r="B69" s="99"/>
      <c r="C69" s="99"/>
      <c r="D69" s="88"/>
      <c r="E69" s="88"/>
      <c r="F69" s="79"/>
      <c r="G69" s="100"/>
      <c r="H69" s="764"/>
      <c r="I69" s="100"/>
      <c r="J69" s="100"/>
      <c r="K69" s="100"/>
      <c r="L69" s="100"/>
      <c r="M69" s="101"/>
      <c r="N69" s="101"/>
      <c r="O69" s="101"/>
      <c r="P69" s="79"/>
      <c r="Q69" s="101"/>
      <c r="R69" s="79"/>
      <c r="S69" s="112"/>
      <c r="T69" s="79"/>
      <c r="V69" s="14">
        <f>IF(D59="過去１年間の生活の主な状態別世帯員数（計）",1,IF(D59="過去１年間の生活の主な状態別世帯員数（男）",2,IF(D59="過去１年間の生活の主な状態別世帯員数（女）",3,ERROR.TYPE(5))))</f>
        <v>1</v>
      </c>
      <c r="W69" s="21" t="s">
        <v>101</v>
      </c>
      <c r="X69" s="115" t="s">
        <v>72</v>
      </c>
      <c r="Y69" s="25">
        <f>IF(LEFT(R75,1)="県",3,-1)</f>
        <v>-1</v>
      </c>
      <c r="Z69" s="15">
        <f>IF(LEFT(R75,1)="県",1,0)</f>
        <v>0</v>
      </c>
      <c r="AA69" s="19">
        <f>IF(LEFT(R75,1)="県",$D$4,$D69)</f>
        <v>0</v>
      </c>
      <c r="AC69" s="532"/>
      <c r="AD69" s="546"/>
      <c r="AQ69" s="191"/>
      <c r="AR69" s="180"/>
      <c r="AS69" s="180"/>
      <c r="AT69" s="582"/>
      <c r="AU69" s="581"/>
      <c r="AV69" s="180"/>
      <c r="AW69" s="180"/>
      <c r="AX69" s="180"/>
      <c r="AY69" s="180"/>
      <c r="AZ69" s="180"/>
      <c r="BA69" s="180"/>
      <c r="BI69" s="1"/>
      <c r="BJ69" s="1"/>
      <c r="BK69" s="1"/>
      <c r="BL69" s="1"/>
      <c r="BM69" s="1"/>
      <c r="BN69" s="1"/>
      <c r="BO69" s="1"/>
      <c r="BP69" s="1"/>
      <c r="BQ69" s="1"/>
    </row>
    <row r="70" spans="1:69" ht="13.9" customHeight="1" x14ac:dyDescent="0.15">
      <c r="A70" s="77"/>
      <c r="B70" s="74"/>
      <c r="C70" s="99"/>
      <c r="D70" s="398"/>
      <c r="E70" s="399"/>
      <c r="F70" s="401"/>
      <c r="G70" s="180"/>
      <c r="H70" s="180"/>
      <c r="I70" s="180"/>
      <c r="J70" s="180"/>
      <c r="K70" s="180"/>
      <c r="N70" s="77"/>
      <c r="O70" s="77"/>
      <c r="P70" s="77"/>
      <c r="Q70" s="77"/>
      <c r="R70" s="77"/>
      <c r="S70" s="79"/>
      <c r="T70" s="77"/>
      <c r="V70" s="19">
        <f ca="1">IFERROR(CHOOSE(V69,CELL("col",'2015年'!DD6),CELL("col",'2015年'!EG6),CELL("col",'2015年'!EO6))-1,555)</f>
        <v>107</v>
      </c>
      <c r="W70" s="13" t="e">
        <f>F70/F69-1</f>
        <v>#DIV/0!</v>
      </c>
      <c r="X70" s="116">
        <f>S70-IF(LEFT(R75,1)="県",S73,S69)</f>
        <v>0</v>
      </c>
      <c r="Y70" s="24"/>
      <c r="Z70" s="24"/>
      <c r="AA70" s="20">
        <f>IF(LEFT(R75,1)="県",#REF!,D70)</f>
        <v>0</v>
      </c>
      <c r="AC70" s="532"/>
      <c r="AD70" s="538"/>
      <c r="AS70" s="438"/>
      <c r="AT70" s="703"/>
      <c r="AU70" s="704"/>
      <c r="AV70" s="438"/>
      <c r="AW70" s="438"/>
      <c r="AX70" s="438"/>
      <c r="AY70" s="438"/>
    </row>
    <row r="71" spans="1:69" ht="46.5" customHeight="1" x14ac:dyDescent="0.15">
      <c r="A71" s="77"/>
      <c r="B71" s="74"/>
      <c r="C71" s="77"/>
      <c r="D71" s="77"/>
      <c r="E71" s="77"/>
      <c r="F71" s="77"/>
      <c r="N71" s="77"/>
      <c r="O71" s="77"/>
      <c r="P71" s="77"/>
      <c r="Q71" s="77"/>
      <c r="R71" s="77"/>
      <c r="S71" s="77"/>
      <c r="T71" s="77"/>
      <c r="V71" s="14">
        <f ca="1">IFERROR(CHOOSE(V69,CELL("col",'2020年'!DD6),CELL("col",'2020年'!EG6),CELL("col",'2020年'!EO6))-1,555)</f>
        <v>107</v>
      </c>
      <c r="W71" s="63" t="e">
        <f>IF(W70=0,"変化なし",TEXT(ABS(F70-F69),"#,##0人")&amp;"（"&amp;TEXT(ABS(W70),"0.0%")&amp;"） "&amp;IF(W70&gt;0,"増加","減少"))</f>
        <v>#DIV/0!</v>
      </c>
      <c r="X71" s="20" t="str">
        <f>IF(X70=0,"と同じである","を "&amp;TEXT(ABS(X70),"0.0歳")&amp;IF(X70&gt;0,"上回る","下回る"))</f>
        <v>と同じである</v>
      </c>
      <c r="AS71" s="438"/>
      <c r="AT71" s="703"/>
      <c r="AU71" s="704"/>
      <c r="AV71" s="438"/>
      <c r="AW71" s="438"/>
      <c r="AX71" s="438"/>
      <c r="AY71" s="438"/>
    </row>
    <row r="72" spans="1:69" ht="12.75" customHeight="1" x14ac:dyDescent="0.15">
      <c r="A72" s="77"/>
      <c r="B72" s="74"/>
      <c r="C72" s="77"/>
      <c r="D72" s="77"/>
      <c r="E72" s="77"/>
      <c r="F72" s="77"/>
      <c r="G72" s="77"/>
      <c r="H72" s="77"/>
      <c r="I72" s="77"/>
      <c r="J72" s="77"/>
      <c r="K72" s="77"/>
      <c r="L72" s="77"/>
      <c r="M72" s="77"/>
      <c r="N72" s="77"/>
      <c r="O72" s="77"/>
      <c r="P72" s="77"/>
      <c r="Q72" s="77"/>
      <c r="R72" s="77"/>
      <c r="S72" s="77"/>
      <c r="T72" s="77"/>
      <c r="BI72" s="4"/>
      <c r="BJ72" s="4"/>
      <c r="BK72" s="4"/>
      <c r="BL72" s="4"/>
      <c r="BM72" s="4"/>
      <c r="BN72" s="4"/>
      <c r="BO72" s="4"/>
      <c r="BP72" s="4"/>
      <c r="BQ72" s="4"/>
    </row>
    <row r="73" spans="1:69" s="4" customFormat="1" ht="18" customHeight="1" x14ac:dyDescent="0.15">
      <c r="A73" s="113"/>
      <c r="B73" s="817" t="s">
        <v>6633</v>
      </c>
      <c r="C73" s="817"/>
      <c r="D73" s="817"/>
      <c r="E73" s="817"/>
      <c r="F73" s="817"/>
      <c r="G73" s="817"/>
      <c r="H73" s="817"/>
      <c r="I73" s="817"/>
      <c r="J73" s="817"/>
      <c r="K73" s="817"/>
      <c r="L73" s="817"/>
      <c r="M73" s="817"/>
      <c r="N73" s="817"/>
      <c r="O73" s="817"/>
      <c r="P73" s="817"/>
      <c r="Q73" s="817"/>
      <c r="R73" s="817"/>
      <c r="S73" s="817"/>
      <c r="T73" s="113"/>
      <c r="AQ73" s="192"/>
      <c r="AR73" s="439"/>
      <c r="AS73" s="439"/>
      <c r="AT73" s="705"/>
      <c r="AU73" s="706"/>
      <c r="AV73" s="439"/>
      <c r="AW73" s="439"/>
      <c r="AX73" s="439"/>
      <c r="AY73" s="439"/>
      <c r="AZ73" s="439"/>
      <c r="BA73" s="439"/>
      <c r="BI73" s="6"/>
      <c r="BJ73" s="6"/>
      <c r="BK73" s="6"/>
      <c r="BL73" s="6"/>
      <c r="BM73" s="6"/>
      <c r="BN73" s="6"/>
      <c r="BO73" s="6"/>
      <c r="BP73" s="6"/>
      <c r="BQ73" s="6"/>
    </row>
    <row r="74" spans="1:69" s="6" customFormat="1" ht="18" customHeight="1" x14ac:dyDescent="0.15">
      <c r="A74" s="114"/>
      <c r="B74" s="138"/>
      <c r="C74" s="144"/>
      <c r="D74" s="812" t="str">
        <f ca="1">IF(AA80="",""," ◎ "&amp;AA80&amp;"（"&amp;TEXT(Z80,"0.0")&amp;"%） が最も多く、次いで"&amp;SUBSTITUTE(AA81&amp;AA82,"」「","」、「")&amp;"の順で、この"&amp;DBCS(COUNTIF(AB78:AN78,"&lt;4"))&amp;"部門で全体の "&amp;TEXT(Z79,"0.0")&amp;"% を占める")</f>
        <v xml:space="preserve"> ◎ 「稲作」（80.5%） が最も多く、次いで「露地野菜」、「果樹類」の順で、この３部門で全体の 92.4% を占める</v>
      </c>
      <c r="E74" s="812"/>
      <c r="F74" s="812"/>
      <c r="G74" s="812"/>
      <c r="H74" s="812"/>
      <c r="I74" s="812"/>
      <c r="J74" s="812"/>
      <c r="K74" s="812"/>
      <c r="L74" s="812"/>
      <c r="M74" s="812"/>
      <c r="N74" s="812"/>
      <c r="O74" s="812"/>
      <c r="P74" s="812"/>
      <c r="Q74" s="812"/>
      <c r="R74" s="812"/>
      <c r="S74" s="812"/>
      <c r="T74" s="114"/>
      <c r="AQ74" s="193"/>
      <c r="AR74" s="440"/>
      <c r="AS74" s="440"/>
      <c r="AT74" s="707"/>
      <c r="AU74" s="708"/>
      <c r="AV74" s="440"/>
      <c r="AW74" s="440"/>
      <c r="AX74" s="440"/>
      <c r="AY74" s="440"/>
      <c r="AZ74" s="440"/>
      <c r="BA74" s="440"/>
      <c r="BI74" s="1"/>
      <c r="BJ74" s="1"/>
      <c r="BK74" s="1"/>
      <c r="BL74" s="1"/>
      <c r="BM74" s="1"/>
      <c r="BN74" s="1"/>
      <c r="BO74" s="1"/>
      <c r="BP74" s="1"/>
      <c r="BQ74" s="1"/>
    </row>
    <row r="75" spans="1:69" ht="19.5" customHeight="1" thickBot="1" x14ac:dyDescent="0.2">
      <c r="A75" s="77"/>
      <c r="B75" s="74"/>
      <c r="C75" s="99"/>
      <c r="D75" s="77"/>
      <c r="E75" s="77"/>
      <c r="F75" s="77"/>
      <c r="G75" s="77"/>
      <c r="H75" s="77"/>
      <c r="I75" s="77"/>
      <c r="J75" s="77"/>
      <c r="K75" s="77"/>
      <c r="L75" s="77"/>
      <c r="M75" s="77"/>
      <c r="N75" s="80"/>
      <c r="O75" s="77"/>
      <c r="Q75" s="77"/>
      <c r="R75" s="77"/>
      <c r="S75" s="722" t="s">
        <v>1548</v>
      </c>
      <c r="T75" s="77"/>
    </row>
    <row r="76" spans="1:69" ht="18" customHeight="1" thickTop="1" x14ac:dyDescent="0.15">
      <c r="A76" s="77"/>
      <c r="B76" s="593"/>
      <c r="C76" s="593"/>
      <c r="D76" s="593"/>
      <c r="E76" s="594"/>
      <c r="F76" s="813" t="s">
        <v>6619</v>
      </c>
      <c r="G76" s="840" t="s">
        <v>50</v>
      </c>
      <c r="H76" s="813" t="s">
        <v>52</v>
      </c>
      <c r="I76" s="813" t="s">
        <v>100</v>
      </c>
      <c r="J76" s="813" t="s">
        <v>6640</v>
      </c>
      <c r="K76" s="829" t="s">
        <v>17</v>
      </c>
      <c r="L76" s="830"/>
      <c r="M76" s="813" t="s">
        <v>26</v>
      </c>
      <c r="N76" s="813" t="s">
        <v>63</v>
      </c>
      <c r="O76" s="831" t="s">
        <v>6641</v>
      </c>
      <c r="P76" s="813" t="s">
        <v>141</v>
      </c>
      <c r="Q76" s="841" t="s">
        <v>142</v>
      </c>
      <c r="R76" s="815" t="s">
        <v>143</v>
      </c>
      <c r="S76" s="837" t="s">
        <v>144</v>
      </c>
      <c r="T76" s="77"/>
    </row>
    <row r="77" spans="1:69" ht="18" customHeight="1" x14ac:dyDescent="0.15">
      <c r="A77" s="77"/>
      <c r="B77" s="596"/>
      <c r="C77" s="596"/>
      <c r="D77" s="596"/>
      <c r="E77" s="597"/>
      <c r="F77" s="839"/>
      <c r="G77" s="839"/>
      <c r="H77" s="814"/>
      <c r="I77" s="814"/>
      <c r="J77" s="814"/>
      <c r="K77" s="720" t="s">
        <v>36</v>
      </c>
      <c r="L77" s="720" t="s">
        <v>37</v>
      </c>
      <c r="M77" s="814"/>
      <c r="N77" s="814"/>
      <c r="O77" s="832" t="s">
        <v>55</v>
      </c>
      <c r="P77" s="843" t="s">
        <v>56</v>
      </c>
      <c r="Q77" s="842"/>
      <c r="R77" s="816"/>
      <c r="S77" s="838"/>
      <c r="T77" s="77"/>
      <c r="V77" s="14" t="s">
        <v>21</v>
      </c>
      <c r="W77" s="8" t="s">
        <v>85</v>
      </c>
      <c r="X77" s="51"/>
      <c r="Y77" s="14" t="s">
        <v>74</v>
      </c>
      <c r="Z77" s="53" t="s">
        <v>87</v>
      </c>
      <c r="AA77" s="43"/>
      <c r="AB77" s="40" t="s">
        <v>51</v>
      </c>
      <c r="AC77" s="40" t="s">
        <v>53</v>
      </c>
      <c r="AD77" s="41" t="s">
        <v>69</v>
      </c>
      <c r="AE77" s="41" t="s">
        <v>64</v>
      </c>
      <c r="AF77" s="41" t="s">
        <v>65</v>
      </c>
      <c r="AG77" s="41" t="s">
        <v>66</v>
      </c>
      <c r="AH77" s="40" t="s">
        <v>54</v>
      </c>
      <c r="AI77" s="41" t="s">
        <v>67</v>
      </c>
      <c r="AJ77" s="41" t="s">
        <v>68</v>
      </c>
      <c r="AK77" s="42" t="s">
        <v>145</v>
      </c>
      <c r="AL77" s="145" t="s">
        <v>146</v>
      </c>
      <c r="AM77" s="145" t="s">
        <v>147</v>
      </c>
      <c r="AN77" s="145" t="s">
        <v>148</v>
      </c>
    </row>
    <row r="78" spans="1:69" ht="15" customHeight="1" x14ac:dyDescent="0.15">
      <c r="A78" s="77"/>
      <c r="B78" s="697"/>
      <c r="C78" s="823" t="s">
        <v>10</v>
      </c>
      <c r="D78" s="823"/>
      <c r="E78" s="824"/>
      <c r="F78" s="735">
        <f ca="1">IFERROR(OFFSET(INDIRECT($Y$3),$V$3,$V78),"nc")</f>
        <v>2376</v>
      </c>
      <c r="G78" s="735">
        <f t="shared" ref="G78:S78" ca="1" si="5">IFERROR(OFFSET(INDIRECT($Y$3),$V$3,$V78+F$1),"nc")</f>
        <v>1908</v>
      </c>
      <c r="H78" s="735">
        <f t="shared" ca="1" si="5"/>
        <v>2</v>
      </c>
      <c r="I78" s="735">
        <f t="shared" ca="1" si="5"/>
        <v>18</v>
      </c>
      <c r="J78" s="735" t="str">
        <f t="shared" ca="1" si="5"/>
        <v>-</v>
      </c>
      <c r="K78" s="735">
        <f t="shared" ca="1" si="5"/>
        <v>203</v>
      </c>
      <c r="L78" s="735">
        <f t="shared" ca="1" si="5"/>
        <v>79</v>
      </c>
      <c r="M78" s="735">
        <f t="shared" ca="1" si="5"/>
        <v>87</v>
      </c>
      <c r="N78" s="735">
        <f t="shared" ca="1" si="5"/>
        <v>21</v>
      </c>
      <c r="O78" s="735">
        <f t="shared" ca="1" si="5"/>
        <v>15</v>
      </c>
      <c r="P78" s="735">
        <f t="shared" ca="1" si="5"/>
        <v>17</v>
      </c>
      <c r="Q78" s="735">
        <f t="shared" ca="1" si="5"/>
        <v>16</v>
      </c>
      <c r="R78" s="735">
        <f t="shared" ca="1" si="5"/>
        <v>9</v>
      </c>
      <c r="S78" s="735">
        <f t="shared" ca="1" si="5"/>
        <v>1</v>
      </c>
      <c r="T78" s="77"/>
      <c r="V78" s="19">
        <f ca="1">CELL("col",'2015年'!DK6)-1</f>
        <v>114</v>
      </c>
      <c r="W78" s="49" t="s">
        <v>77</v>
      </c>
      <c r="X78" s="52" t="s">
        <v>78</v>
      </c>
      <c r="Y78" s="560" t="str">
        <f>IF(LEFT(R83,1)="県",IF($G$4="","全国計",D4),C78)</f>
        <v>2015年</v>
      </c>
      <c r="Z78" s="54" t="s">
        <v>86</v>
      </c>
      <c r="AA78" s="118" t="s">
        <v>58</v>
      </c>
      <c r="AB78" s="119">
        <f t="shared" ref="AB78:AN78" ca="1" si="6">IFERROR(RANK(G79,$G$79:$S$79,0),99)</f>
        <v>1</v>
      </c>
      <c r="AC78" s="119">
        <f t="shared" ca="1" si="6"/>
        <v>11</v>
      </c>
      <c r="AD78" s="119">
        <f t="shared" ca="1" si="6"/>
        <v>6</v>
      </c>
      <c r="AE78" s="119">
        <f t="shared" ca="1" si="6"/>
        <v>12</v>
      </c>
      <c r="AF78" s="119">
        <f t="shared" ca="1" si="6"/>
        <v>2</v>
      </c>
      <c r="AG78" s="119">
        <f t="shared" ca="1" si="6"/>
        <v>4</v>
      </c>
      <c r="AH78" s="119">
        <f t="shared" ca="1" si="6"/>
        <v>3</v>
      </c>
      <c r="AI78" s="119">
        <f t="shared" ca="1" si="6"/>
        <v>6</v>
      </c>
      <c r="AJ78" s="119">
        <f t="shared" ca="1" si="6"/>
        <v>5</v>
      </c>
      <c r="AK78" s="119">
        <f t="shared" ca="1" si="6"/>
        <v>8</v>
      </c>
      <c r="AL78" s="119">
        <f t="shared" ca="1" si="6"/>
        <v>10</v>
      </c>
      <c r="AM78" s="119">
        <f t="shared" ca="1" si="6"/>
        <v>9</v>
      </c>
      <c r="AN78" s="119">
        <f t="shared" ca="1" si="6"/>
        <v>99</v>
      </c>
    </row>
    <row r="79" spans="1:69" ht="15" customHeight="1" x14ac:dyDescent="0.15">
      <c r="A79" s="77"/>
      <c r="B79" s="99"/>
      <c r="C79" s="825" t="s">
        <v>1514</v>
      </c>
      <c r="D79" s="825"/>
      <c r="E79" s="826"/>
      <c r="F79" s="736">
        <f ca="1">IFERROR(OFFSET(INDIRECT($Y$4),$V$4,V79),"nc")</f>
        <v>1917</v>
      </c>
      <c r="G79" s="737">
        <f t="shared" ref="G79:S79" ca="1" si="7">IFERROR(OFFSET(INDIRECT($Y$4),$V$4,$V79+F1),"nc")</f>
        <v>1543</v>
      </c>
      <c r="H79" s="737">
        <f t="shared" ca="1" si="7"/>
        <v>3</v>
      </c>
      <c r="I79" s="737">
        <f t="shared" ca="1" si="7"/>
        <v>17</v>
      </c>
      <c r="J79" s="737">
        <f t="shared" ca="1" si="7"/>
        <v>1</v>
      </c>
      <c r="K79" s="737">
        <f t="shared" ca="1" si="7"/>
        <v>155</v>
      </c>
      <c r="L79" s="737">
        <f t="shared" ca="1" si="7"/>
        <v>59</v>
      </c>
      <c r="M79" s="737">
        <f t="shared" ca="1" si="7"/>
        <v>73</v>
      </c>
      <c r="N79" s="737">
        <f t="shared" ca="1" si="7"/>
        <v>17</v>
      </c>
      <c r="O79" s="737">
        <f t="shared" ca="1" si="7"/>
        <v>18</v>
      </c>
      <c r="P79" s="737">
        <f t="shared" ca="1" si="7"/>
        <v>14</v>
      </c>
      <c r="Q79" s="737">
        <f t="shared" ca="1" si="7"/>
        <v>8</v>
      </c>
      <c r="R79" s="737">
        <f t="shared" ca="1" si="7"/>
        <v>9</v>
      </c>
      <c r="S79" s="737" t="str">
        <f t="shared" ca="1" si="7"/>
        <v>-</v>
      </c>
      <c r="T79" s="77"/>
      <c r="V79" s="20">
        <f ca="1">CELL("col",'2020年'!DK6)-1</f>
        <v>114</v>
      </c>
      <c r="W79" s="575">
        <f>IF(LEFT(R83,1)="県",IF($G$4="",1,2),-1)</f>
        <v>-1</v>
      </c>
      <c r="X79" s="559">
        <f>IF(LEFT(R83,1)="県",IF($G$4="",2,1),0)</f>
        <v>0</v>
      </c>
      <c r="Y79" s="576" t="str">
        <f>IF(LEFT(R83,1)="県",AA3,C79)</f>
        <v>2020年</v>
      </c>
      <c r="Z79" s="118">
        <f ca="1">SUM(AB79:AN79)</f>
        <v>92.383933229003645</v>
      </c>
      <c r="AA79" s="157" t="s">
        <v>70</v>
      </c>
      <c r="AB79" s="121">
        <f t="shared" ref="AB79:AN79" ca="1" si="8">IF(AB78&lt;4,G79/$F$79%,0)</f>
        <v>80.490349504434008</v>
      </c>
      <c r="AC79" s="121">
        <f t="shared" ca="1" si="8"/>
        <v>0</v>
      </c>
      <c r="AD79" s="121">
        <f t="shared" ca="1" si="8"/>
        <v>0</v>
      </c>
      <c r="AE79" s="121">
        <f t="shared" ca="1" si="8"/>
        <v>0</v>
      </c>
      <c r="AF79" s="121">
        <f t="shared" ca="1" si="8"/>
        <v>8.0855503390714656</v>
      </c>
      <c r="AG79" s="121">
        <f t="shared" ca="1" si="8"/>
        <v>0</v>
      </c>
      <c r="AH79" s="121">
        <f t="shared" ca="1" si="8"/>
        <v>3.8080333854981738</v>
      </c>
      <c r="AI79" s="121">
        <f t="shared" ca="1" si="8"/>
        <v>0</v>
      </c>
      <c r="AJ79" s="121">
        <f t="shared" ca="1" si="8"/>
        <v>0</v>
      </c>
      <c r="AK79" s="122">
        <f t="shared" ca="1" si="8"/>
        <v>0</v>
      </c>
      <c r="AL79" s="122">
        <f t="shared" ca="1" si="8"/>
        <v>0</v>
      </c>
      <c r="AM79" s="122">
        <f t="shared" ca="1" si="8"/>
        <v>0</v>
      </c>
      <c r="AN79" s="122">
        <f t="shared" ca="1" si="8"/>
        <v>0</v>
      </c>
    </row>
    <row r="80" spans="1:69" ht="15" customHeight="1" x14ac:dyDescent="0.15">
      <c r="A80" s="77"/>
      <c r="B80" s="99"/>
      <c r="C80" s="818" t="s">
        <v>6564</v>
      </c>
      <c r="D80" s="819"/>
      <c r="E80" s="820"/>
      <c r="F80" s="729">
        <f ca="1">IF(OR(AND(ISTEXT($F79),$F79&lt;&gt;"x",$F79&lt;&gt;"-"),AND(ISTEXT(F79),F79&lt;&gt;"x",F79&lt;&gt;"-")),"nc",IF(OR($F79="x",F79="x"),"x",IF(ROUND(SUM($F79),0)=0,"nc",SUM(F79)/$F79%)))</f>
        <v>99.999999999999986</v>
      </c>
      <c r="G80" s="729">
        <f ca="1">IF($G$4="",'2020年'!DL475/'2020年'!$DK$475%,IF(OR(AND(ISTEXT($F79),$F79&lt;&gt;"x",$F79&lt;&gt;"-"),AND(ISTEXT(G79),G79&lt;&gt;"x",G79&lt;&gt;"-")),"nc",IF(OR($F79="x",G79="x"),"x",IF(ROUND(SUM($F79),0)=0,"nc",SUM(G79)/$F79%))))</f>
        <v>80.490349504434008</v>
      </c>
      <c r="H80" s="729">
        <f ca="1">IF($G$4="",'2020年'!DM475/'2020年'!$DK$475%,IF(OR(AND(ISTEXT($F79),$F79&lt;&gt;"x",$F79&lt;&gt;"-"),AND(ISTEXT(H79),H79&lt;&gt;"x",H79&lt;&gt;"-")),"nc",IF(OR($F79="x",H79="x"),"x",IF(ROUND(SUM($F79),0)=0,"nc",SUM(H79)/$F79%))))</f>
        <v>0.15649452269170577</v>
      </c>
      <c r="I80" s="729">
        <f ca="1">IF($G$4="",'2020年'!DN475/'2020年'!$DK$475%,IF(OR(AND(ISTEXT($F79),$F79&lt;&gt;"x",$F79&lt;&gt;"-"),AND(ISTEXT(I79),I79&lt;&gt;"x",I79&lt;&gt;"-")),"nc",IF(OR($F79="x",I79="x"),"x",IF(ROUND(SUM($F79),0)=0,"nc",SUM(I79)/$F79%))))</f>
        <v>0.88680229525299936</v>
      </c>
      <c r="J80" s="729">
        <f ca="1">IF($G$4="",'2020年'!DO475/'2020年'!$DK$475%,IF(OR(AND(ISTEXT($F79),$F79&lt;&gt;"x",$F79&lt;&gt;"-"),AND(ISTEXT(J79),J79&lt;&gt;"x",J79&lt;&gt;"-")),"nc",IF(OR($F79="x",J79="x"),"x",IF(ROUND(SUM($F79),0)=0,"nc",SUM(J79)/$F79%))))</f>
        <v>5.2164840897235255E-2</v>
      </c>
      <c r="K80" s="729">
        <f ca="1">IF($G$4="",'2020年'!DP475/'2020年'!$DK$475%,IF(OR(AND(ISTEXT($F79),$F79&lt;&gt;"x",$F79&lt;&gt;"-"),AND(ISTEXT(K79),K79&lt;&gt;"x",K79&lt;&gt;"-")),"nc",IF(OR($F79="x",K79="x"),"x",IF(ROUND(SUM($F79),0)=0,"nc",SUM(K79)/$F79%))))</f>
        <v>8.0855503390714656</v>
      </c>
      <c r="L80" s="729">
        <f ca="1">IF($G$4="",'2020年'!DQ475/'2020年'!$DK$475%,IF(OR(AND(ISTEXT($F79),$F79&lt;&gt;"x",$F79&lt;&gt;"-"),AND(ISTEXT(L79),L79&lt;&gt;"x",L79&lt;&gt;"-")),"nc",IF(OR($F79="x",L79="x"),"x",IF(ROUND(SUM($F79),0)=0,"nc",SUM(L79)/$F79%))))</f>
        <v>3.0777256129368804</v>
      </c>
      <c r="M80" s="729">
        <f ca="1">IF($G$4="",'2020年'!DR475/'2020年'!$DK$475%,IF(OR(AND(ISTEXT($F79),$F79&lt;&gt;"x",$F79&lt;&gt;"-"),AND(ISTEXT(M79),M79&lt;&gt;"x",M79&lt;&gt;"-")),"nc",IF(OR($F79="x",M79="x"),"x",IF(ROUND(SUM($F79),0)=0,"nc",SUM(M79)/$F79%))))</f>
        <v>3.8080333854981738</v>
      </c>
      <c r="N80" s="729">
        <f ca="1">IF($G$4="",'2020年'!DS475/'2020年'!$DK$475%,IF(OR(AND(ISTEXT($F79),$F79&lt;&gt;"x",$F79&lt;&gt;"-"),AND(ISTEXT(N79),N79&lt;&gt;"x",N79&lt;&gt;"-")),"nc",IF(OR($F79="x",N79="x"),"x",IF(ROUND(SUM($F79),0)=0,"nc",SUM(N79)/$F79%))))</f>
        <v>0.88680229525299936</v>
      </c>
      <c r="O80" s="729">
        <f ca="1">IF($G$4="",'2020年'!DT475/'2020年'!$DK$475%,IF(OR(AND(ISTEXT($F79),$F79&lt;&gt;"x",$F79&lt;&gt;"-"),AND(ISTEXT(O79),O79&lt;&gt;"x",O79&lt;&gt;"-")),"nc",IF(OR($F79="x",O79="x"),"x",IF(ROUND(SUM($F79),0)=0,"nc",SUM(O79)/$F79%))))</f>
        <v>0.93896713615023464</v>
      </c>
      <c r="P80" s="729">
        <f ca="1">IF($G$4="",'2020年'!DU475/'2020年'!$DK$475%,IF(OR(AND(ISTEXT($F79),$F79&lt;&gt;"x",$F79&lt;&gt;"-"),AND(ISTEXT(P79),P79&lt;&gt;"x",P79&lt;&gt;"-")),"nc",IF(OR($F79="x",P79="x"),"x",IF(ROUND(SUM($F79),0)=0,"nc",SUM(P79)/$F79%))))</f>
        <v>0.73030777256129364</v>
      </c>
      <c r="Q80" s="729">
        <f ca="1">IF($G$4="",'2020年'!DV475/'2020年'!$DK$475%,IF(OR(AND(ISTEXT($F79),$F79&lt;&gt;"x",$F79&lt;&gt;"-"),AND(ISTEXT(Q79),Q79&lt;&gt;"x",Q79&lt;&gt;"-")),"nc",IF(OR($F79="x",Q79="x"),"x",IF(ROUND(SUM($F79),0)=0,"nc",SUM(Q79)/$F79%))))</f>
        <v>0.41731872717788204</v>
      </c>
      <c r="R80" s="729">
        <f ca="1">IF($G$4="",'2020年'!DW475/'2020年'!$DK$475%,IF(OR(AND(ISTEXT($F79),$F79&lt;&gt;"x",$F79&lt;&gt;"-"),AND(ISTEXT(R79),R79&lt;&gt;"x",R79&lt;&gt;"-")),"nc",IF(OR($F79="x",R79="x"),"x",IF(ROUND(SUM($F79),0)=0,"nc",SUM(R79)/$F79%))))</f>
        <v>0.46948356807511732</v>
      </c>
      <c r="S80" s="729">
        <f ca="1">IF($G$4="",'2020年'!DX475/'2020年'!$DK$475%,IF(OR(AND(ISTEXT($F79),$F79&lt;&gt;"x",$F79&lt;&gt;"-"),AND(ISTEXT(S79),S79&lt;&gt;"x",S79&lt;&gt;"-")),"nc",IF(OR($F79="x",S79="x"),"x",IF(ROUND(SUM($F79),0)=0,"nc",SUM(S79)/$F79%))))</f>
        <v>0</v>
      </c>
      <c r="T80" s="77"/>
      <c r="Y80" s="123" t="s">
        <v>107</v>
      </c>
      <c r="Z80" s="124">
        <f ca="1">SUMIF($AB$78:$AN$78,1,AB79:AN79)</f>
        <v>80.490349504434008</v>
      </c>
      <c r="AA80" s="125" t="str">
        <f ca="1">SUBSTITUTE(AB80&amp;AC80&amp;AD80&amp;AE80&amp;AF80&amp;AG80&amp;AH80&amp;AI80&amp;AJ80&amp;AK80&amp;AL80&amp;AM80&amp;AN80,"」「","」と「")</f>
        <v>「稲作」</v>
      </c>
      <c r="AB80" s="124" t="str">
        <f t="shared" ref="AB80:AN80" ca="1" si="9">IF(AB78=1,"「"&amp;CLEAN(AB77)&amp;"」","")</f>
        <v>「稲作」</v>
      </c>
      <c r="AC80" s="124" t="str">
        <f t="shared" ca="1" si="9"/>
        <v/>
      </c>
      <c r="AD80" s="124" t="str">
        <f t="shared" ca="1" si="9"/>
        <v/>
      </c>
      <c r="AE80" s="124" t="str">
        <f t="shared" ca="1" si="9"/>
        <v/>
      </c>
      <c r="AF80" s="124" t="str">
        <f t="shared" ca="1" si="9"/>
        <v/>
      </c>
      <c r="AG80" s="124" t="str">
        <f t="shared" ca="1" si="9"/>
        <v/>
      </c>
      <c r="AH80" s="124" t="str">
        <f t="shared" ca="1" si="9"/>
        <v/>
      </c>
      <c r="AI80" s="124" t="str">
        <f t="shared" ca="1" si="9"/>
        <v/>
      </c>
      <c r="AJ80" s="124" t="str">
        <f t="shared" ca="1" si="9"/>
        <v/>
      </c>
      <c r="AK80" s="124" t="str">
        <f t="shared" ca="1" si="9"/>
        <v/>
      </c>
      <c r="AL80" s="124" t="str">
        <f t="shared" ca="1" si="9"/>
        <v/>
      </c>
      <c r="AM80" s="124" t="str">
        <f t="shared" ca="1" si="9"/>
        <v/>
      </c>
      <c r="AN80" s="124" t="str">
        <f t="shared" ca="1" si="9"/>
        <v/>
      </c>
    </row>
    <row r="81" spans="1:69" ht="15" customHeight="1" x14ac:dyDescent="0.15">
      <c r="A81" s="77"/>
      <c r="B81" s="176"/>
      <c r="C81" s="726"/>
      <c r="D81" s="821" t="str">
        <f>"（参考）　"&amp;$D$4</f>
        <v>（参考）　茨城県</v>
      </c>
      <c r="E81" s="822"/>
      <c r="F81" s="141">
        <v>100</v>
      </c>
      <c r="G81" s="142">
        <f t="shared" ref="G81:S81" ca="1" si="10">IFERROR(IF(OFFSET(INDIRECT($Y$4),5,$V$79+F1)="-","-",ROUND(OFFSET(INDIRECT($Y$4),5,$V$79+F1)/OFFSET(INDIRECT($Y$4),5,$V$79)*100,1)),"nc")</f>
        <v>62.4</v>
      </c>
      <c r="H81" s="142">
        <f t="shared" ca="1" si="10"/>
        <v>0.1</v>
      </c>
      <c r="I81" s="142">
        <f t="shared" ca="1" si="10"/>
        <v>4.5999999999999996</v>
      </c>
      <c r="J81" s="142">
        <f t="shared" ca="1" si="10"/>
        <v>0.4</v>
      </c>
      <c r="K81" s="142">
        <f t="shared" ca="1" si="10"/>
        <v>13</v>
      </c>
      <c r="L81" s="142">
        <f t="shared" ca="1" si="10"/>
        <v>8.1999999999999993</v>
      </c>
      <c r="M81" s="142">
        <f t="shared" ca="1" si="10"/>
        <v>6</v>
      </c>
      <c r="N81" s="142">
        <f t="shared" ca="1" si="10"/>
        <v>1.6</v>
      </c>
      <c r="O81" s="142">
        <f t="shared" ca="1" si="10"/>
        <v>1.8</v>
      </c>
      <c r="P81" s="142">
        <f t="shared" ca="1" si="10"/>
        <v>0.7</v>
      </c>
      <c r="Q81" s="142">
        <f t="shared" ca="1" si="10"/>
        <v>0.6</v>
      </c>
      <c r="R81" s="142">
        <f t="shared" ca="1" si="10"/>
        <v>0.3</v>
      </c>
      <c r="S81" s="142">
        <f t="shared" ca="1" si="10"/>
        <v>0.2</v>
      </c>
      <c r="T81" s="77"/>
      <c r="Y81" s="126" t="s">
        <v>108</v>
      </c>
      <c r="Z81" s="119">
        <f ca="1">SUMIF($AB$78:$AN$78,2,$AB$79:$AN$79)</f>
        <v>8.0855503390714656</v>
      </c>
      <c r="AA81" s="120" t="str">
        <f ca="1">SUBSTITUTE(AB81&amp;AC81&amp;AD81&amp;AE81&amp;AF81&amp;AG81&amp;AH81&amp;AI81&amp;AJ81&amp;AK81&amp;AL81&amp;AM81&amp;AN81,"」「","」と「")</f>
        <v>「露地野菜」</v>
      </c>
      <c r="AB81" s="119" t="str">
        <f t="shared" ref="AB81:AN81" ca="1" si="11">IF(AB78=2,"「"&amp;CLEAN(AB77)&amp;"」","")</f>
        <v/>
      </c>
      <c r="AC81" s="119" t="str">
        <f t="shared" ca="1" si="11"/>
        <v/>
      </c>
      <c r="AD81" s="119" t="str">
        <f t="shared" ca="1" si="11"/>
        <v/>
      </c>
      <c r="AE81" s="119" t="str">
        <f t="shared" ca="1" si="11"/>
        <v/>
      </c>
      <c r="AF81" s="119" t="str">
        <f t="shared" ca="1" si="11"/>
        <v>「露地野菜」</v>
      </c>
      <c r="AG81" s="119" t="str">
        <f t="shared" ca="1" si="11"/>
        <v/>
      </c>
      <c r="AH81" s="119" t="str">
        <f t="shared" ca="1" si="11"/>
        <v/>
      </c>
      <c r="AI81" s="119" t="str">
        <f t="shared" ca="1" si="11"/>
        <v/>
      </c>
      <c r="AJ81" s="119" t="str">
        <f t="shared" ca="1" si="11"/>
        <v/>
      </c>
      <c r="AK81" s="120" t="str">
        <f t="shared" ca="1" si="11"/>
        <v/>
      </c>
      <c r="AL81" s="120" t="str">
        <f t="shared" ca="1" si="11"/>
        <v/>
      </c>
      <c r="AM81" s="120" t="str">
        <f t="shared" ca="1" si="11"/>
        <v/>
      </c>
      <c r="AN81" s="120" t="str">
        <f t="shared" ca="1" si="11"/>
        <v/>
      </c>
    </row>
    <row r="82" spans="1:69" ht="24.75" customHeight="1" thickBot="1" x14ac:dyDescent="0.2">
      <c r="A82" s="77"/>
      <c r="B82" s="74"/>
      <c r="C82" s="99"/>
      <c r="D82" s="158" t="str">
        <f>IF(LEFT(R83,1)="県","（％）","（経営体）")</f>
        <v>（経営体）</v>
      </c>
      <c r="E82" s="77"/>
      <c r="F82" s="77"/>
      <c r="G82" s="77"/>
      <c r="H82" s="91" t="str">
        <f>"《農産物販売金額１位の部門別経営体数"&amp;IF(LEFT(R83,1)="県","割合","")&amp;"》　"&amp;IF(AND(LEFT(R83,1)&lt;&gt;"県",G4=""),D4,IF(LEFT(R83,1)="県","2020年",AA3))</f>
        <v>《農産物販売金額１位の部門別経営体数》　水戸市</v>
      </c>
      <c r="I82" s="77"/>
      <c r="J82" s="77"/>
      <c r="K82" s="77"/>
      <c r="L82" s="77"/>
      <c r="M82" s="77"/>
      <c r="N82" s="77"/>
      <c r="O82" s="77"/>
      <c r="P82" s="77"/>
      <c r="Q82" s="77"/>
      <c r="R82" s="77"/>
      <c r="S82" s="77"/>
      <c r="T82" s="77"/>
      <c r="Y82" s="127" t="s">
        <v>109</v>
      </c>
      <c r="Z82" s="121">
        <f ca="1">SUMIF($AB$78:$AN$78,3,$AB$79:$AN$79)</f>
        <v>3.8080333854981738</v>
      </c>
      <c r="AA82" s="122" t="str">
        <f ca="1">SUBSTITUTE(AB82&amp;AC82&amp;AD82&amp;AE82&amp;AF82&amp;AG82&amp;AH82&amp;AI82&amp;AJ82&amp;AK82&amp;AL82&amp;AM82&amp;AN82,"」「","」と「")</f>
        <v>「果樹類」</v>
      </c>
      <c r="AB82" s="121" t="str">
        <f t="shared" ref="AB82:AN82" ca="1" si="12">IF(AB78=3,"「"&amp;CLEAN(AB77)&amp;"」","")</f>
        <v/>
      </c>
      <c r="AC82" s="121" t="str">
        <f t="shared" ca="1" si="12"/>
        <v/>
      </c>
      <c r="AD82" s="121" t="str">
        <f t="shared" ca="1" si="12"/>
        <v/>
      </c>
      <c r="AE82" s="121" t="str">
        <f t="shared" ca="1" si="12"/>
        <v/>
      </c>
      <c r="AF82" s="121" t="str">
        <f t="shared" ca="1" si="12"/>
        <v/>
      </c>
      <c r="AG82" s="121" t="str">
        <f t="shared" ca="1" si="12"/>
        <v/>
      </c>
      <c r="AH82" s="121" t="str">
        <f t="shared" ca="1" si="12"/>
        <v>「果樹類」</v>
      </c>
      <c r="AI82" s="121" t="str">
        <f t="shared" ca="1" si="12"/>
        <v/>
      </c>
      <c r="AJ82" s="121" t="str">
        <f t="shared" ca="1" si="12"/>
        <v/>
      </c>
      <c r="AK82" s="122" t="str">
        <f t="shared" ca="1" si="12"/>
        <v/>
      </c>
      <c r="AL82" s="122" t="str">
        <f t="shared" ca="1" si="12"/>
        <v/>
      </c>
      <c r="AM82" s="122" t="str">
        <f t="shared" ca="1" si="12"/>
        <v/>
      </c>
      <c r="AN82" s="122" t="str">
        <f t="shared" ca="1" si="12"/>
        <v/>
      </c>
      <c r="AT82" s="765"/>
      <c r="AU82" s="766"/>
    </row>
    <row r="83" spans="1:69" ht="15" customHeight="1" thickTop="1" thickBot="1" x14ac:dyDescent="0.2">
      <c r="A83" s="77"/>
      <c r="B83" s="74"/>
      <c r="C83" s="99"/>
      <c r="E83" s="77"/>
      <c r="F83" s="77"/>
      <c r="G83" s="77"/>
      <c r="H83" s="77"/>
      <c r="I83" s="77"/>
      <c r="J83" s="77"/>
      <c r="K83" s="77"/>
      <c r="L83" s="77"/>
      <c r="M83" s="77"/>
      <c r="N83" s="77"/>
      <c r="O83" s="77"/>
      <c r="P83" s="77"/>
      <c r="Q83" s="77"/>
      <c r="R83" s="810" t="s">
        <v>111</v>
      </c>
      <c r="S83" s="811"/>
      <c r="T83" s="77"/>
      <c r="AQ83" s="191"/>
      <c r="AR83" s="180"/>
    </row>
    <row r="84" spans="1:69" ht="13.9" customHeight="1" thickTop="1" x14ac:dyDescent="0.15">
      <c r="A84" s="77"/>
      <c r="B84" s="74"/>
      <c r="C84" s="99"/>
      <c r="D84" s="77"/>
      <c r="E84" s="77"/>
      <c r="F84" s="77"/>
      <c r="G84" s="77"/>
      <c r="H84" s="77"/>
      <c r="I84" s="77"/>
      <c r="J84" s="77"/>
      <c r="K84" s="77"/>
      <c r="L84" s="77"/>
      <c r="M84" s="77"/>
      <c r="N84" s="77"/>
      <c r="O84" s="77"/>
      <c r="P84" s="77"/>
      <c r="Q84" s="77"/>
      <c r="R84" s="77"/>
      <c r="S84" s="77"/>
      <c r="T84" s="77"/>
    </row>
    <row r="85" spans="1:69" ht="13.9" customHeight="1" x14ac:dyDescent="0.15">
      <c r="A85" s="77"/>
      <c r="B85" s="74"/>
      <c r="C85" s="99"/>
      <c r="D85" s="77"/>
      <c r="E85" s="77"/>
      <c r="F85" s="77"/>
      <c r="G85" s="77"/>
      <c r="H85" s="77"/>
      <c r="I85" s="77"/>
      <c r="J85" s="77"/>
      <c r="K85" s="77"/>
      <c r="L85" s="77"/>
      <c r="M85" s="77"/>
      <c r="N85" s="77"/>
      <c r="O85" s="77"/>
      <c r="P85" s="77"/>
      <c r="Q85" s="77"/>
      <c r="R85" s="77"/>
      <c r="S85" s="77"/>
      <c r="T85" s="77"/>
      <c r="V85" s="548"/>
      <c r="W85" s="549"/>
    </row>
    <row r="86" spans="1:69" ht="13.9" customHeight="1" x14ac:dyDescent="0.15">
      <c r="A86" s="77"/>
      <c r="B86" s="74"/>
      <c r="C86" s="99"/>
      <c r="D86" s="77"/>
      <c r="E86" s="77"/>
      <c r="F86" s="77"/>
      <c r="G86" s="77"/>
      <c r="H86" s="77"/>
      <c r="I86" s="77"/>
      <c r="J86" s="77"/>
      <c r="K86" s="77"/>
      <c r="L86" s="77"/>
      <c r="M86" s="77"/>
      <c r="N86" s="77"/>
      <c r="O86" s="77"/>
      <c r="P86" s="77"/>
      <c r="Q86" s="77"/>
      <c r="R86" s="77"/>
      <c r="S86" s="77"/>
      <c r="T86" s="77"/>
    </row>
    <row r="87" spans="1:69" ht="13.9" customHeight="1" x14ac:dyDescent="0.15">
      <c r="A87" s="77"/>
      <c r="B87" s="74"/>
      <c r="C87" s="99"/>
      <c r="D87" s="77"/>
      <c r="E87" s="77"/>
      <c r="F87" s="77"/>
      <c r="G87" s="77"/>
      <c r="H87" s="77"/>
      <c r="I87" s="77"/>
      <c r="J87" s="77"/>
      <c r="K87" s="77"/>
      <c r="L87" s="77"/>
      <c r="M87" s="77"/>
      <c r="N87" s="77"/>
      <c r="O87" s="77"/>
      <c r="P87" s="77"/>
      <c r="Q87" s="77"/>
      <c r="R87" s="77"/>
      <c r="S87" s="77"/>
      <c r="T87" s="77"/>
    </row>
    <row r="88" spans="1:69" ht="13.9" customHeight="1" x14ac:dyDescent="0.15">
      <c r="A88" s="77"/>
      <c r="B88" s="74"/>
      <c r="C88" s="99"/>
      <c r="D88" s="77"/>
      <c r="E88" s="77"/>
      <c r="F88" s="77"/>
      <c r="G88" s="77"/>
      <c r="H88" s="77"/>
      <c r="I88" s="77"/>
      <c r="J88" s="77"/>
      <c r="K88" s="77"/>
      <c r="L88" s="77"/>
      <c r="M88" s="77"/>
      <c r="N88" s="77"/>
      <c r="O88" s="77"/>
      <c r="P88" s="77"/>
      <c r="Q88" s="77"/>
      <c r="R88" s="77"/>
      <c r="S88" s="77"/>
      <c r="T88" s="77"/>
    </row>
    <row r="89" spans="1:69" ht="13.9" customHeight="1" x14ac:dyDescent="0.15">
      <c r="A89" s="77"/>
      <c r="B89" s="74"/>
      <c r="C89" s="99"/>
      <c r="D89" s="77"/>
      <c r="E89" s="77"/>
      <c r="F89" s="77"/>
      <c r="G89" s="77"/>
      <c r="H89" s="77"/>
      <c r="I89" s="77"/>
      <c r="J89" s="77"/>
      <c r="K89" s="77"/>
      <c r="L89" s="77"/>
      <c r="M89" s="77"/>
      <c r="N89" s="77"/>
      <c r="O89" s="77"/>
      <c r="P89" s="77"/>
      <c r="Q89" s="77"/>
      <c r="R89" s="77"/>
      <c r="S89" s="77"/>
      <c r="T89" s="77"/>
    </row>
    <row r="90" spans="1:69" ht="13.9" customHeight="1" x14ac:dyDescent="0.15">
      <c r="A90" s="77"/>
      <c r="B90" s="74"/>
      <c r="C90" s="99"/>
      <c r="D90" s="77"/>
      <c r="E90" s="77"/>
      <c r="F90" s="77"/>
      <c r="G90" s="77"/>
      <c r="H90" s="77"/>
      <c r="I90" s="77"/>
      <c r="J90" s="77"/>
      <c r="K90" s="77"/>
      <c r="L90" s="77"/>
      <c r="M90" s="77"/>
      <c r="N90" s="77"/>
      <c r="O90" s="77"/>
      <c r="P90" s="77"/>
      <c r="Q90" s="77"/>
      <c r="R90" s="77"/>
      <c r="S90" s="77"/>
      <c r="T90" s="77"/>
    </row>
    <row r="91" spans="1:69" ht="13.9" customHeight="1" x14ac:dyDescent="0.15">
      <c r="A91" s="77"/>
      <c r="B91" s="74"/>
      <c r="C91" s="99"/>
      <c r="D91" s="77"/>
      <c r="E91" s="77"/>
      <c r="F91" s="77"/>
      <c r="G91" s="77"/>
      <c r="H91" s="77"/>
      <c r="I91" s="77"/>
      <c r="J91" s="77"/>
      <c r="K91" s="77"/>
      <c r="L91" s="77"/>
      <c r="M91" s="77"/>
      <c r="N91" s="77"/>
      <c r="O91" s="77"/>
      <c r="P91" s="77"/>
      <c r="Q91" s="77"/>
      <c r="R91" s="77"/>
      <c r="S91" s="77"/>
      <c r="T91" s="77"/>
    </row>
    <row r="92" spans="1:69" ht="13.9" customHeight="1" x14ac:dyDescent="0.15">
      <c r="A92" s="77"/>
      <c r="B92" s="74"/>
      <c r="C92" s="99"/>
      <c r="D92" s="77"/>
      <c r="E92" s="77"/>
      <c r="F92" s="77"/>
      <c r="G92" s="77"/>
      <c r="H92" s="77"/>
      <c r="I92" s="77"/>
      <c r="J92" s="77"/>
      <c r="K92" s="77"/>
      <c r="L92" s="77"/>
      <c r="M92" s="77"/>
      <c r="N92" s="77"/>
      <c r="O92" s="77"/>
      <c r="P92" s="77"/>
      <c r="Q92" s="77"/>
      <c r="R92" s="77"/>
      <c r="S92" s="77"/>
      <c r="T92" s="77"/>
    </row>
    <row r="93" spans="1:69" ht="13.9" customHeight="1" x14ac:dyDescent="0.15">
      <c r="A93" s="77"/>
      <c r="B93" s="74"/>
      <c r="C93" s="99"/>
      <c r="D93" s="77"/>
      <c r="E93" s="77"/>
      <c r="F93" s="77"/>
      <c r="G93" s="77"/>
      <c r="H93" s="77"/>
      <c r="I93" s="77"/>
      <c r="J93" s="77"/>
      <c r="K93" s="77"/>
      <c r="L93" s="77"/>
      <c r="M93" s="77"/>
      <c r="N93" s="77"/>
      <c r="O93" s="77"/>
      <c r="P93" s="77"/>
      <c r="Q93" s="77"/>
      <c r="R93" s="77"/>
      <c r="S93" s="77"/>
      <c r="T93" s="77"/>
    </row>
    <row r="94" spans="1:69" ht="13.9" customHeight="1" x14ac:dyDescent="0.15">
      <c r="A94" s="77"/>
      <c r="B94" s="74"/>
      <c r="C94" s="99"/>
      <c r="D94" s="77"/>
      <c r="E94" s="77"/>
      <c r="F94" s="77"/>
      <c r="G94" s="77"/>
      <c r="H94" s="77"/>
      <c r="I94" s="77"/>
      <c r="J94" s="77"/>
      <c r="K94" s="77"/>
      <c r="L94" s="77"/>
      <c r="M94" s="77"/>
      <c r="N94" s="77"/>
      <c r="O94" s="77"/>
      <c r="P94" s="77"/>
      <c r="Q94" s="77"/>
      <c r="R94" s="77"/>
      <c r="S94" s="77"/>
      <c r="T94" s="77"/>
    </row>
    <row r="95" spans="1:69" ht="48" customHeight="1" x14ac:dyDescent="0.15">
      <c r="A95" s="77"/>
      <c r="B95" s="74"/>
      <c r="C95" s="77"/>
      <c r="D95" s="77"/>
      <c r="E95" s="77"/>
      <c r="F95" s="77"/>
      <c r="G95" s="77"/>
      <c r="H95" s="77"/>
      <c r="I95" s="77"/>
      <c r="J95" s="77"/>
      <c r="K95" s="77"/>
      <c r="L95" s="77"/>
      <c r="M95" s="77"/>
      <c r="N95" s="77"/>
      <c r="O95" s="77"/>
      <c r="P95" s="77"/>
      <c r="Q95" s="77"/>
      <c r="R95" s="77"/>
      <c r="S95" s="77"/>
      <c r="T95" s="77"/>
    </row>
    <row r="96" spans="1:69" ht="18" customHeight="1" x14ac:dyDescent="0.15">
      <c r="A96" s="77"/>
      <c r="B96" s="817" t="s">
        <v>6634</v>
      </c>
      <c r="C96" s="817"/>
      <c r="D96" s="817"/>
      <c r="E96" s="817"/>
      <c r="F96" s="817"/>
      <c r="G96" s="817"/>
      <c r="H96" s="817"/>
      <c r="I96" s="817"/>
      <c r="J96" s="817"/>
      <c r="K96" s="817"/>
      <c r="L96" s="817"/>
      <c r="M96" s="817"/>
      <c r="N96" s="817"/>
      <c r="O96" s="817"/>
      <c r="P96" s="817"/>
      <c r="Q96" s="817"/>
      <c r="R96" s="817"/>
      <c r="S96" s="817"/>
      <c r="T96" s="77"/>
      <c r="V96" s="552" t="s">
        <v>6571</v>
      </c>
      <c r="BI96" s="3"/>
      <c r="BJ96" s="3"/>
      <c r="BK96" s="3"/>
      <c r="BL96" s="3"/>
      <c r="BM96" s="3"/>
      <c r="BN96" s="3"/>
      <c r="BO96" s="3"/>
      <c r="BP96" s="3"/>
      <c r="BQ96" s="3"/>
    </row>
    <row r="97" spans="1:69" s="3" customFormat="1" ht="20.25" customHeight="1" x14ac:dyDescent="0.15">
      <c r="A97" s="79"/>
      <c r="B97" s="99"/>
      <c r="C97" s="168"/>
      <c r="D97" s="812" t="str">
        <f ca="1">IFERROR(" ◎ 経営耕地面積は2015年に比べて "&amp;IF(G102=G101,"変化な",TEXT(ABS(G102-G101),"#,##0")&amp;"ha（"&amp;TEXT(ABS(G102/G101-1),"0.0%"&amp;"） "))&amp;IF(F102=F101,"",IF(G102&lt;G101,"減少",IF(G101=G102,"","増加")))&amp;"し、１経営体当たりでは "&amp;IF(X101=0,"変動無し",TEXT(ABS(X101),"0.00")&amp;"ha "&amp;IF(X101&gt;0,"増加","減少")),"")</f>
        <v xml:space="preserve"> ◎ 経営耕地面積は2015年に比べて 365ha（9.7%) 減少し、１経営体当たりでは 0.19ha 増加</v>
      </c>
      <c r="E97" s="812"/>
      <c r="F97" s="812"/>
      <c r="G97" s="812"/>
      <c r="H97" s="812"/>
      <c r="I97" s="812"/>
      <c r="J97" s="812"/>
      <c r="K97" s="812"/>
      <c r="L97" s="812"/>
      <c r="M97" s="812"/>
      <c r="N97" s="812"/>
      <c r="O97" s="812"/>
      <c r="P97" s="812"/>
      <c r="Q97" s="812"/>
      <c r="R97" s="812"/>
      <c r="S97" s="812"/>
      <c r="T97" s="79"/>
      <c r="V97" s="587" t="s">
        <v>6607</v>
      </c>
      <c r="W97" s="584">
        <f ca="1">G102-G101</f>
        <v>-365</v>
      </c>
      <c r="X97" s="585">
        <f ca="1">G102/G101-1</f>
        <v>-9.6816976127320986E-2</v>
      </c>
      <c r="Y97" s="586">
        <f ca="1">K102-K101</f>
        <v>0.19000000000000017</v>
      </c>
      <c r="AQ97" s="191"/>
      <c r="AR97" s="180"/>
      <c r="AS97" s="180"/>
      <c r="AT97" s="582"/>
      <c r="AU97" s="581"/>
      <c r="AV97" s="180"/>
      <c r="AW97" s="180"/>
      <c r="AX97" s="180"/>
      <c r="AY97" s="180"/>
      <c r="AZ97" s="180"/>
      <c r="BA97" s="180"/>
      <c r="BI97" s="1"/>
      <c r="BJ97" s="1"/>
      <c r="BK97" s="1"/>
      <c r="BL97" s="1"/>
      <c r="BM97" s="1"/>
      <c r="BN97" s="1"/>
      <c r="BO97" s="1"/>
      <c r="BP97" s="1"/>
      <c r="BQ97" s="1"/>
    </row>
    <row r="98" spans="1:69" ht="30.75" customHeight="1" thickBot="1" x14ac:dyDescent="0.2">
      <c r="A98" s="77"/>
      <c r="B98" s="74"/>
      <c r="C98" s="99"/>
      <c r="D98" s="155"/>
      <c r="E98" s="154"/>
      <c r="F98" s="77"/>
      <c r="G98" s="77"/>
      <c r="H98" s="77"/>
      <c r="I98" s="77"/>
      <c r="J98" s="77"/>
      <c r="K98" s="713" t="s">
        <v>1</v>
      </c>
      <c r="L98" s="77"/>
      <c r="M98" s="77"/>
      <c r="N98" s="77"/>
      <c r="O98" s="683" t="s">
        <v>6656</v>
      </c>
      <c r="Q98" s="770" t="str">
        <f>G4</f>
        <v>水戸市</v>
      </c>
      <c r="R98" s="77"/>
      <c r="S98" s="77"/>
      <c r="T98" s="77"/>
      <c r="AT98" s="767"/>
      <c r="AU98" s="768"/>
    </row>
    <row r="99" spans="1:69" ht="13.9" customHeight="1" thickTop="1" x14ac:dyDescent="0.15">
      <c r="A99" s="77"/>
      <c r="B99" s="593"/>
      <c r="C99" s="593"/>
      <c r="D99" s="593"/>
      <c r="E99" s="594"/>
      <c r="F99" s="813" t="s">
        <v>6620</v>
      </c>
      <c r="G99" s="833" t="s">
        <v>110</v>
      </c>
      <c r="H99" s="723"/>
      <c r="I99" s="723"/>
      <c r="J99" s="607"/>
      <c r="K99" s="835" t="s">
        <v>6642</v>
      </c>
      <c r="L99" s="77"/>
      <c r="M99" s="77"/>
      <c r="N99" s="77"/>
      <c r="O99" s="77"/>
      <c r="P99" s="77"/>
      <c r="Q99" s="77"/>
      <c r="R99" s="77"/>
      <c r="S99" s="77"/>
      <c r="T99" s="77"/>
      <c r="W99" s="5"/>
    </row>
    <row r="100" spans="1:69" ht="41.45" customHeight="1" x14ac:dyDescent="0.15">
      <c r="A100" s="77"/>
      <c r="B100" s="596"/>
      <c r="C100" s="596"/>
      <c r="D100" s="596"/>
      <c r="E100" s="597"/>
      <c r="F100" s="814"/>
      <c r="G100" s="834"/>
      <c r="H100" s="720" t="s">
        <v>23</v>
      </c>
      <c r="I100" s="620" t="s">
        <v>6643</v>
      </c>
      <c r="J100" s="720" t="s">
        <v>25</v>
      </c>
      <c r="K100" s="836"/>
      <c r="L100" s="77"/>
      <c r="M100" s="77"/>
      <c r="N100" s="77"/>
      <c r="O100" s="77"/>
      <c r="P100" s="77"/>
      <c r="Q100" s="77"/>
      <c r="R100" s="77"/>
      <c r="S100" s="77"/>
      <c r="T100" s="77"/>
      <c r="V100" s="35" t="s">
        <v>21</v>
      </c>
      <c r="W100" s="14" t="s">
        <v>22</v>
      </c>
      <c r="X100" s="36" t="s">
        <v>79</v>
      </c>
      <c r="Y100" s="21" t="s">
        <v>6652</v>
      </c>
      <c r="AT100" s="767"/>
      <c r="AU100" s="768"/>
    </row>
    <row r="101" spans="1:69" ht="15" customHeight="1" x14ac:dyDescent="0.15">
      <c r="A101" s="77"/>
      <c r="B101" s="697"/>
      <c r="C101" s="823" t="s">
        <v>10</v>
      </c>
      <c r="D101" s="823"/>
      <c r="E101" s="824"/>
      <c r="F101" s="738">
        <f ca="1">IFERROR(OFFSET(INDIRECT($Y$3),$V$3,V101),"nc")</f>
        <v>2641</v>
      </c>
      <c r="G101" s="739">
        <f ca="1">IFERROR(ROUND(OFFSET(INDIRECT($Y$3),$V$3,$V$101+F1)/100,0),OFFSET(INDIRECT($Y$3),$V$3,$V$101+F1))</f>
        <v>3770</v>
      </c>
      <c r="H101" s="739">
        <f ca="1">IFERROR(ROUND(OFFSET(INDIRECT($Y$3),$V$3,$V$101+G1)/100,0),OFFSET(INDIRECT($Y$3),$V$3,$V$101+G1))</f>
        <v>2913</v>
      </c>
      <c r="I101" s="739">
        <f ca="1">IFERROR(ROUND(OFFSET(INDIRECT($Y$3),$V$3,$V$101+H1)/100,0),OFFSET(INDIRECT($Y$3),$V$3,$V$101+H1))</f>
        <v>739</v>
      </c>
      <c r="J101" s="739">
        <f ca="1">IFERROR(ROUND(OFFSET(INDIRECT($Y$3),$V$3,$V$101+I1)/100,0),OFFSET(INDIRECT($Y$3),$V$3,$V$101+I1))</f>
        <v>118</v>
      </c>
      <c r="K101" s="740">
        <f ca="1">IF(OR(AND(ISTEXT($F101),$F101&lt;&gt;"x",$F101&lt;&gt;"-"),AND(ISTEXT(G101),G101&lt;&gt;"x",G101&lt;&gt;"-")),"nc",IF(OR($F101="x",G101="x"),"x",IF(ROUND(SUM($F101),0)=0,"nc",ROUND(SUM(G101)/$F101,2))))</f>
        <v>1.43</v>
      </c>
      <c r="L101" s="77"/>
      <c r="M101" s="77"/>
      <c r="N101" s="77"/>
      <c r="O101" s="77"/>
      <c r="P101" s="77"/>
      <c r="Q101" s="77"/>
      <c r="R101" s="77"/>
      <c r="S101" s="77"/>
      <c r="T101" s="77"/>
      <c r="V101" s="19">
        <f ca="1">CELL("col",'2015年'!EA6)-1</f>
        <v>130</v>
      </c>
      <c r="W101" s="38" t="s">
        <v>23</v>
      </c>
      <c r="X101" s="37">
        <f ca="1">K102-K101</f>
        <v>0.19000000000000017</v>
      </c>
      <c r="Y101" s="760" t="s">
        <v>6653</v>
      </c>
      <c r="AT101" s="767"/>
      <c r="AU101" s="771"/>
    </row>
    <row r="102" spans="1:69" ht="15" customHeight="1" x14ac:dyDescent="0.15">
      <c r="A102" s="77"/>
      <c r="B102" s="99"/>
      <c r="C102" s="825" t="s">
        <v>1514</v>
      </c>
      <c r="D102" s="825"/>
      <c r="E102" s="826"/>
      <c r="F102" s="742">
        <f ca="1">IFERROR(OFFSET(INDIRECT($Y$4),$V$4,$V102),"nc")</f>
        <v>2100</v>
      </c>
      <c r="G102" s="743">
        <f ca="1">IFERROR(ROUND(OFFSET(INDIRECT($Y$4),$V$4,$V102+F1)/100,0),OFFSET(INDIRECT($Y$4),$V$4,$V102+F1))</f>
        <v>3405</v>
      </c>
      <c r="H102" s="743">
        <f ca="1">IFERROR(ROUND(OFFSET(INDIRECT($Y$4),$V$4,$V102+G1)/100,0),OFFSET(INDIRECT($Y$4),$V$4,$V102+G1))</f>
        <v>2760</v>
      </c>
      <c r="I102" s="743">
        <f ca="1">IFERROR(ROUND(OFFSET(INDIRECT($Y$4),$V$4,$V102+H1)/100,0),OFFSET(INDIRECT($Y$4),$V$4,$V102+H1))</f>
        <v>565</v>
      </c>
      <c r="J102" s="743">
        <f ca="1">IFERROR(ROUND(OFFSET(INDIRECT($Y$4),$V$4,$V102+I1)/100,0),OFFSET(INDIRECT($Y$4),$V$4,$V102+I1))</f>
        <v>81</v>
      </c>
      <c r="K102" s="167">
        <f ca="1">IF(OR(AND(ISTEXT($F102),$F102&lt;&gt;"x",$F102&lt;&gt;"-"),AND(ISTEXT(G102),G102&lt;&gt;"x",G102&lt;&gt;"-")),"nc",IF(OR($F102="x",G102="x"),"x",IF(ROUND(SUM($F102),0)=0,"nc",ROUND(SUM(G102)/$F102,2))))</f>
        <v>1.62</v>
      </c>
      <c r="L102" s="77"/>
      <c r="M102" s="77"/>
      <c r="N102" s="77"/>
      <c r="O102" s="77"/>
      <c r="P102" s="77"/>
      <c r="Q102" s="77"/>
      <c r="R102" s="77"/>
      <c r="S102" s="77"/>
      <c r="T102" s="77"/>
      <c r="V102" s="20">
        <f ca="1">CELL("col",'2020年'!EA6)-1</f>
        <v>130</v>
      </c>
      <c r="W102" s="38" t="s">
        <v>24</v>
      </c>
      <c r="Y102" s="760" t="s">
        <v>6654</v>
      </c>
    </row>
    <row r="103" spans="1:69" ht="15" customHeight="1" x14ac:dyDescent="0.15">
      <c r="A103" s="77"/>
      <c r="B103" s="99"/>
      <c r="C103" s="818" t="s">
        <v>6564</v>
      </c>
      <c r="D103" s="819"/>
      <c r="E103" s="820"/>
      <c r="F103" s="741"/>
      <c r="G103" s="729">
        <f ca="1">IF(OR(AND(ISTEXT($G102),$G102&lt;&gt;"x",$G102&lt;&gt;"-"),AND(ISTEXT(G102),G102&lt;&gt;"x",G102&lt;&gt;"-")),"nc",IF(OR($G102="x",G102="x"),"x",IF(ROUND(SUM($G102),0)=0,"nc",SUM(G102)/$G102%)))</f>
        <v>100.00000000000001</v>
      </c>
      <c r="H103" s="729">
        <f ca="1">IF($G$4="",'2020年'!EC475/'2020年'!EB475%,IF(OR(AND(ISTEXT($G102),$G102&lt;&gt;"x",$G102&lt;&gt;"-"),AND(ISTEXT(H102),H102&lt;&gt;"x",H102&lt;&gt;"-")),"nc",IF(OR($G102="x",H102="x"),"x",IF(ROUND(SUM($G102),0)=0,"nc",SUM(H102)/$G102%))))</f>
        <v>81.057268722466972</v>
      </c>
      <c r="I103" s="729">
        <f ca="1">IF($G$4="",'2020年'!ED475/'2020年'!EB475%,IF(OR(AND(ISTEXT($G102),$G102&lt;&gt;"x",$G102&lt;&gt;"-"),AND(ISTEXT(I102),I102&lt;&gt;"x",I102&lt;&gt;"-")),"nc",IF(OR($G102="x",I102="x"),"x",IF(ROUND(SUM($G102),0)=0,"nc",SUM(I102)/$G102%))))</f>
        <v>16.593245227606463</v>
      </c>
      <c r="J103" s="729">
        <f ca="1">IF($G$4="",'2020年'!EE475/'2020年'!EB475%,IF(OR(AND(ISTEXT($G102),$G102&lt;&gt;"x",$G102&lt;&gt;"-"),AND(ISTEXT(J102),J102&lt;&gt;"x",J102&lt;&gt;"-")),"nc",IF(OR($G102="x",J102="x"),"x",IF(ROUND(SUM($G102),0)=0,"nc",SUM(J102)/$G102%))))</f>
        <v>2.3788546255506611</v>
      </c>
      <c r="K103" s="784"/>
      <c r="L103" s="77"/>
      <c r="M103" s="77"/>
      <c r="N103" s="77"/>
      <c r="O103" s="77"/>
      <c r="P103" s="77"/>
      <c r="Q103" s="77"/>
      <c r="R103" s="77"/>
      <c r="S103" s="77"/>
      <c r="T103" s="77"/>
      <c r="V103" s="9"/>
      <c r="W103" s="39" t="s">
        <v>25</v>
      </c>
      <c r="X103" s="5"/>
      <c r="AU103" s="786"/>
    </row>
    <row r="104" spans="1:69" ht="15" customHeight="1" x14ac:dyDescent="0.15">
      <c r="A104" s="77"/>
      <c r="B104" s="176"/>
      <c r="C104" s="726"/>
      <c r="D104" s="821" t="str">
        <f>"（参考）　"&amp;$D$4</f>
        <v>（参考）　茨城県</v>
      </c>
      <c r="E104" s="822"/>
      <c r="F104" s="687"/>
      <c r="G104" s="140">
        <v>100</v>
      </c>
      <c r="H104" s="140">
        <f ca="1">IFERROR(ROUND(OFFSET(INDIRECT($Y$4),5,$V$102+G1)/OFFSET(INDIRECT($Y$4),5,$V$102+1)*100,1),"nc")</f>
        <v>65</v>
      </c>
      <c r="I104" s="140">
        <f ca="1">IFERROR(ROUND(OFFSET(INDIRECT($Y$4),5,$V$102+H1)/OFFSET(INDIRECT($Y$4),5,$V$102+1)*100,1),"nc")</f>
        <v>31.6</v>
      </c>
      <c r="J104" s="140">
        <f ca="1">IFERROR(ROUND(OFFSET(INDIRECT($Y$4),5,$V$102+I1)/OFFSET(INDIRECT($Y$4),5,$V$102+1)*100,1),"nc")</f>
        <v>3.4</v>
      </c>
      <c r="K104" s="143">
        <f ca="1">IFERROR(OFFSET(INDIRECT($Y$4),5,V102+1)/OFFSET(INDIRECT($Y$4),5,V102)/100,"nc")</f>
        <v>2.13368922455351</v>
      </c>
      <c r="L104" s="77"/>
      <c r="M104" s="77"/>
      <c r="N104" s="77"/>
      <c r="O104" s="77"/>
      <c r="P104" s="77"/>
      <c r="Q104" s="77"/>
      <c r="R104" s="77"/>
      <c r="S104" s="77"/>
      <c r="T104" s="77"/>
      <c r="W104" s="5"/>
      <c r="X104" s="5"/>
    </row>
    <row r="105" spans="1:69" ht="15.75" customHeight="1" x14ac:dyDescent="0.15">
      <c r="A105" s="77"/>
      <c r="B105" s="74"/>
      <c r="C105" s="99"/>
      <c r="D105" s="86"/>
      <c r="F105" s="77"/>
      <c r="G105" s="77"/>
      <c r="H105" s="77"/>
      <c r="I105" s="77"/>
      <c r="J105" s="77"/>
      <c r="K105" s="77"/>
      <c r="L105" s="77"/>
      <c r="M105" s="77"/>
      <c r="N105" s="77"/>
      <c r="O105" s="77"/>
      <c r="P105" s="77"/>
      <c r="Q105" s="77"/>
      <c r="R105" s="77"/>
      <c r="S105" s="77"/>
      <c r="T105" s="77"/>
      <c r="V105" s="531"/>
      <c r="W105" s="5"/>
      <c r="X105" s="5"/>
      <c r="Y105" s="5"/>
      <c r="Z105" s="5"/>
      <c r="AU105" s="786"/>
    </row>
    <row r="106" spans="1:69" ht="13.9" customHeight="1" x14ac:dyDescent="0.15">
      <c r="A106" s="77"/>
      <c r="B106" s="74"/>
      <c r="C106" s="99"/>
      <c r="D106" s="77"/>
      <c r="E106" s="77"/>
      <c r="F106" s="77"/>
      <c r="G106" s="77"/>
      <c r="H106" s="77"/>
      <c r="I106" s="77"/>
      <c r="J106" s="77"/>
      <c r="K106" s="77"/>
      <c r="L106" s="77"/>
      <c r="M106" s="77"/>
      <c r="N106" s="77"/>
      <c r="O106" s="77"/>
      <c r="P106" s="77"/>
      <c r="Q106" s="77"/>
      <c r="R106" s="77"/>
      <c r="S106" s="77"/>
      <c r="T106" s="77"/>
      <c r="V106" s="532"/>
      <c r="W106" s="538"/>
    </row>
    <row r="107" spans="1:69" ht="13.9" customHeight="1" x14ac:dyDescent="0.15">
      <c r="A107" s="77"/>
      <c r="B107" s="74"/>
      <c r="C107" s="99"/>
      <c r="D107" s="86"/>
      <c r="E107" s="77"/>
      <c r="F107" s="77"/>
      <c r="G107" s="77"/>
      <c r="H107" s="77"/>
      <c r="I107" s="77"/>
      <c r="J107" s="77"/>
      <c r="K107" s="77"/>
      <c r="L107" s="77"/>
      <c r="M107" s="77"/>
      <c r="N107" s="77"/>
      <c r="O107" s="77"/>
      <c r="P107" s="77"/>
      <c r="Q107" s="77"/>
      <c r="R107" s="77"/>
      <c r="S107" s="77"/>
      <c r="T107" s="77"/>
      <c r="V107" s="532"/>
      <c r="W107" s="538"/>
    </row>
    <row r="108" spans="1:69" ht="13.9" customHeight="1" x14ac:dyDescent="0.15">
      <c r="A108" s="77"/>
      <c r="B108" s="77"/>
      <c r="C108" s="77"/>
      <c r="D108" s="117"/>
      <c r="E108" s="77"/>
      <c r="F108" s="77"/>
      <c r="G108" s="77"/>
      <c r="H108" s="77"/>
      <c r="I108" s="77"/>
      <c r="J108" s="77"/>
      <c r="K108" s="77"/>
      <c r="L108" s="77"/>
      <c r="M108" s="77"/>
      <c r="N108" s="77"/>
      <c r="O108" s="77"/>
      <c r="P108" s="77"/>
      <c r="Q108" s="77"/>
      <c r="R108" s="77"/>
      <c r="S108" s="77"/>
      <c r="T108" s="77"/>
    </row>
    <row r="110" spans="1:69" x14ac:dyDescent="0.15">
      <c r="D110" s="2" t="s">
        <v>6559</v>
      </c>
    </row>
    <row r="112" spans="1:69" ht="14.25" customHeight="1" x14ac:dyDescent="0.15">
      <c r="U112" s="631" t="s">
        <v>6618</v>
      </c>
      <c r="V112" s="632"/>
      <c r="W112" s="631"/>
      <c r="X112" s="631"/>
      <c r="Y112" s="631"/>
      <c r="Z112" s="631"/>
      <c r="AA112" s="631"/>
      <c r="AB112" s="631"/>
      <c r="AC112" s="631"/>
      <c r="AD112" s="631"/>
      <c r="AE112" s="631"/>
      <c r="AF112" s="631"/>
      <c r="AG112" s="631"/>
      <c r="AH112" s="631"/>
      <c r="AI112" s="631"/>
      <c r="AJ112" s="631"/>
      <c r="AK112" s="631"/>
      <c r="AL112" s="631"/>
      <c r="AM112" s="631"/>
      <c r="AN112" s="631"/>
      <c r="AO112" s="631"/>
      <c r="AP112" s="631"/>
      <c r="AQ112" s="631"/>
      <c r="AR112" s="631"/>
    </row>
  </sheetData>
  <sheetProtection algorithmName="SHA-512" hashValue="xhRyv1szDkFk+igeEgYp16XkBpii/BhUyWn1x16kidlLdlOIErIBh/tyqikSnCa02GunKPRR9mLa76Vbo9F5Gw==" saltValue="v4EwUjVFheaDdlAsU4A2Dw==" spinCount="100000" sheet="1" objects="1" scenarios="1" selectLockedCells="1"/>
  <mergeCells count="81">
    <mergeCell ref="C101:E101"/>
    <mergeCell ref="C102:E102"/>
    <mergeCell ref="C103:E103"/>
    <mergeCell ref="AM17:AP19"/>
    <mergeCell ref="R63:T64"/>
    <mergeCell ref="R62:S62"/>
    <mergeCell ref="D20:K20"/>
    <mergeCell ref="C64:E64"/>
    <mergeCell ref="G62:J62"/>
    <mergeCell ref="K62:K63"/>
    <mergeCell ref="L62:L63"/>
    <mergeCell ref="B59:C59"/>
    <mergeCell ref="D59:M59"/>
    <mergeCell ref="C24:E24"/>
    <mergeCell ref="C25:E25"/>
    <mergeCell ref="C26:E26"/>
    <mergeCell ref="C65:E65"/>
    <mergeCell ref="Q15:S15"/>
    <mergeCell ref="D7:S7"/>
    <mergeCell ref="Q11:S11"/>
    <mergeCell ref="D28:E28"/>
    <mergeCell ref="D51:G51"/>
    <mergeCell ref="E52:G52"/>
    <mergeCell ref="B42:S42"/>
    <mergeCell ref="D15:E15"/>
    <mergeCell ref="C14:E14"/>
    <mergeCell ref="C12:E12"/>
    <mergeCell ref="C13:E13"/>
    <mergeCell ref="B20:C20"/>
    <mergeCell ref="AF7:AG7"/>
    <mergeCell ref="V6:X6"/>
    <mergeCell ref="AF8:AF9"/>
    <mergeCell ref="V7:X7"/>
    <mergeCell ref="AE7:AE9"/>
    <mergeCell ref="D104:E104"/>
    <mergeCell ref="G3:I3"/>
    <mergeCell ref="D3:E3"/>
    <mergeCell ref="M3:N3"/>
    <mergeCell ref="D21:S21"/>
    <mergeCell ref="R30:S30"/>
    <mergeCell ref="R47:S47"/>
    <mergeCell ref="R55:S55"/>
    <mergeCell ref="D4:E4"/>
    <mergeCell ref="E47:F47"/>
    <mergeCell ref="M4:N4"/>
    <mergeCell ref="O4:S4"/>
    <mergeCell ref="G4:I4"/>
    <mergeCell ref="B6:S6"/>
    <mergeCell ref="R9:S9"/>
    <mergeCell ref="F10:F11"/>
    <mergeCell ref="N76:N77"/>
    <mergeCell ref="O76:O77"/>
    <mergeCell ref="D97:S97"/>
    <mergeCell ref="J76:J77"/>
    <mergeCell ref="F99:F100"/>
    <mergeCell ref="G99:G100"/>
    <mergeCell ref="K99:K100"/>
    <mergeCell ref="S76:S77"/>
    <mergeCell ref="F76:F77"/>
    <mergeCell ref="G76:G77"/>
    <mergeCell ref="Q76:Q77"/>
    <mergeCell ref="B96:S96"/>
    <mergeCell ref="P76:P77"/>
    <mergeCell ref="C80:E80"/>
    <mergeCell ref="D81:E81"/>
    <mergeCell ref="AV35:AV37"/>
    <mergeCell ref="R83:S83"/>
    <mergeCell ref="D60:S60"/>
    <mergeCell ref="I76:I77"/>
    <mergeCell ref="D74:S74"/>
    <mergeCell ref="H76:H77"/>
    <mergeCell ref="R76:R77"/>
    <mergeCell ref="B73:S73"/>
    <mergeCell ref="C66:E66"/>
    <mergeCell ref="D67:E67"/>
    <mergeCell ref="C78:E78"/>
    <mergeCell ref="C79:E79"/>
    <mergeCell ref="D43:S43"/>
    <mergeCell ref="F62:F63"/>
    <mergeCell ref="K76:L76"/>
    <mergeCell ref="M76:M77"/>
  </mergeCells>
  <phoneticPr fontId="6"/>
  <conditionalFormatting sqref="W1:AA1">
    <cfRule type="expression" dxfId="1" priority="1">
      <formula>$Y$1&lt;&gt;""</formula>
    </cfRule>
  </conditionalFormatting>
  <dataValidations count="3">
    <dataValidation type="list" allowBlank="1" showInputMessage="1" showErrorMessage="1" sqref="O59 D59" xr:uid="{79D50E1B-B7C9-4E6B-BCF6-A10D5D331E9F}">
      <formula1>"過去１年間の生活の主な状態別世帯員数（計）,過去１年間の生活の主な状態別世帯員数（男）,過去１年間の生活の主な状態別世帯員数（女）"</formula1>
    </dataValidation>
    <dataValidation type="list" allowBlank="1" showInputMessage="1" showErrorMessage="1" sqref="D20" xr:uid="{C7CC4C88-BE3C-4A10-A3B0-93DA095907D0}">
      <formula1>"農業従事者数,基幹的農業従事者数"</formula1>
    </dataValidation>
    <dataValidation type="list" allowBlank="1" showInputMessage="1" showErrorMessage="1" sqref="R9:S9 R30:S30 R62:S62 R83:S83" xr:uid="{03023C9D-3FA4-45EE-8F5D-F71659FE7A5C}">
      <formula1>"前回との比較,県(都)との比較"</formula1>
    </dataValidation>
  </dataValidations>
  <printOptions horizontalCentered="1" verticalCentered="1"/>
  <pageMargins left="0.19685039370078741" right="0.19685039370078741" top="0.19685039370078741" bottom="0.19685039370078741" header="0.31496062992125984" footer="0.31496062992125984"/>
  <pageSetup paperSize="9" scale="90" orientation="portrait" r:id="rId1"/>
  <rowBreaks count="1" manualBreakCount="1">
    <brk id="58" max="19"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1EB50AC1-040B-48D8-8678-8510C7DA92E2}">
          <x14:formula1>
            <xm:f>元データ!$AC$6:$AC$30</xm:f>
          </x14:formula1>
          <xm:sqref>V7:W7</xm:sqref>
        </x14:dataValidation>
        <x14:dataValidation type="list" allowBlank="1" showInputMessage="1" showErrorMessage="1" xr:uid="{26EFF945-D8DF-4976-A63E-B24920502955}">
          <x14:formula1>
            <xm:f>元データ!$AB$7:$AB$50</xm:f>
          </x14:formula1>
          <xm:sqref>G4:I4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22A80-D14F-46EA-94A2-49217DD62518}">
  <dimension ref="A1:BQ112"/>
  <sheetViews>
    <sheetView showGridLines="0" topLeftCell="A2" zoomScaleNormal="100" workbookViewId="0">
      <selection activeCell="R9" sqref="R9:S9"/>
    </sheetView>
  </sheetViews>
  <sheetFormatPr defaultColWidth="8.875" defaultRowHeight="13.5" x14ac:dyDescent="0.15"/>
  <cols>
    <col min="1" max="1" width="1.125" style="1" customWidth="1"/>
    <col min="2" max="3" width="1.625" style="1" customWidth="1"/>
    <col min="4" max="19" width="6.25" style="1" customWidth="1"/>
    <col min="20" max="20" width="5.5" style="1" customWidth="1"/>
    <col min="21" max="21" width="8.875" style="1" hidden="1" customWidth="1"/>
    <col min="22" max="27" width="8.75" style="1" hidden="1" customWidth="1"/>
    <col min="28" max="28" width="8.625" style="1" hidden="1" customWidth="1"/>
    <col min="29" max="42" width="8.75" style="1" hidden="1" customWidth="1"/>
    <col min="43" max="43" width="7.625" style="190" hidden="1" customWidth="1"/>
    <col min="44" max="44" width="8.75" style="434" hidden="1" customWidth="1"/>
    <col min="45" max="45" width="8.75" style="434" customWidth="1"/>
    <col min="46" max="46" width="8.75" style="582" customWidth="1"/>
    <col min="47" max="47" width="8.75" style="581" customWidth="1"/>
    <col min="48" max="53" width="8.75" style="180" customWidth="1"/>
    <col min="54" max="54" width="8.75" style="1" customWidth="1"/>
    <col min="55" max="16384" width="8.875" style="1"/>
  </cols>
  <sheetData>
    <row r="1" spans="1:51" ht="12" hidden="1" customHeight="1" x14ac:dyDescent="0.15">
      <c r="A1" s="1" t="s">
        <v>6567</v>
      </c>
      <c r="D1" s="1">
        <v>-1</v>
      </c>
      <c r="E1" s="1">
        <v>0</v>
      </c>
      <c r="F1" s="1">
        <v>1</v>
      </c>
      <c r="G1" s="1">
        <v>2</v>
      </c>
      <c r="H1" s="1">
        <v>3</v>
      </c>
      <c r="I1" s="1">
        <v>4</v>
      </c>
      <c r="J1" s="1">
        <v>5</v>
      </c>
      <c r="K1" s="1">
        <v>6</v>
      </c>
      <c r="L1" s="1">
        <v>7</v>
      </c>
      <c r="M1" s="1">
        <v>8</v>
      </c>
      <c r="N1" s="1">
        <v>9</v>
      </c>
      <c r="O1" s="1">
        <v>10</v>
      </c>
      <c r="P1" s="1">
        <v>11</v>
      </c>
      <c r="Q1" s="1">
        <v>12</v>
      </c>
      <c r="R1" s="1">
        <v>13</v>
      </c>
      <c r="S1" s="1">
        <v>14</v>
      </c>
      <c r="T1" s="1">
        <v>15</v>
      </c>
      <c r="Y1" s="73" t="str">
        <f ca="1">IF(OR(Z3="",Z4=""),"※ 市町村（左側）から順に選択してください","")</f>
        <v/>
      </c>
      <c r="AD1" s="1" t="s">
        <v>150</v>
      </c>
      <c r="AK1" s="1" t="s">
        <v>149</v>
      </c>
    </row>
    <row r="2" spans="1:51" ht="48.75" customHeight="1" x14ac:dyDescent="0.2">
      <c r="A2" s="74"/>
      <c r="B2" s="74"/>
      <c r="C2" s="74"/>
      <c r="D2" s="75"/>
      <c r="E2" s="76"/>
      <c r="F2" s="76"/>
      <c r="G2" s="76"/>
      <c r="H2" s="76"/>
      <c r="I2" s="74"/>
      <c r="J2" s="74"/>
      <c r="K2" s="74"/>
      <c r="L2" s="74"/>
      <c r="M2" s="74"/>
      <c r="N2" s="74"/>
      <c r="O2" s="74"/>
      <c r="P2" s="74"/>
      <c r="Q2" s="74"/>
      <c r="R2" s="74"/>
      <c r="S2" s="75"/>
      <c r="T2" s="74"/>
      <c r="V2" s="69" t="s">
        <v>98</v>
      </c>
      <c r="W2" s="69" t="s">
        <v>97</v>
      </c>
      <c r="X2" s="70" t="s">
        <v>89</v>
      </c>
      <c r="Y2" s="71" t="s">
        <v>90</v>
      </c>
      <c r="Z2" s="1" t="s">
        <v>99</v>
      </c>
      <c r="AA2" s="115" t="s">
        <v>104</v>
      </c>
      <c r="AD2" s="71" t="s">
        <v>136</v>
      </c>
      <c r="AE2" s="2" t="s">
        <v>137</v>
      </c>
      <c r="AF2" s="71" t="s">
        <v>138</v>
      </c>
      <c r="AG2" s="71" t="s">
        <v>139</v>
      </c>
      <c r="AH2" s="1" t="s">
        <v>140</v>
      </c>
      <c r="AK2" s="71" t="s">
        <v>136</v>
      </c>
      <c r="AL2" s="2" t="s">
        <v>137</v>
      </c>
      <c r="AM2" s="71" t="s">
        <v>138</v>
      </c>
      <c r="AN2" s="71" t="s">
        <v>139</v>
      </c>
      <c r="AO2" s="1" t="s">
        <v>140</v>
      </c>
      <c r="AT2" s="787"/>
    </row>
    <row r="3" spans="1:51" ht="13.5" customHeight="1" x14ac:dyDescent="0.15">
      <c r="A3" s="74"/>
      <c r="B3" s="74"/>
      <c r="C3" s="74"/>
      <c r="D3" s="845" t="s">
        <v>1515</v>
      </c>
      <c r="E3" s="845"/>
      <c r="F3" s="77"/>
      <c r="J3" s="566"/>
      <c r="K3" s="566"/>
      <c r="L3" s="566"/>
      <c r="M3" s="846"/>
      <c r="N3" s="847"/>
      <c r="O3" s="146"/>
      <c r="P3" s="630"/>
      <c r="Q3" s="630"/>
      <c r="R3" s="630"/>
      <c r="S3" s="630"/>
      <c r="T3" s="74"/>
      <c r="V3" s="68">
        <f ca="1">IF(M4="",-1,IFERROR(MATCH(M4,OFFSET(集落2010,1,0,ROWS(集落2010),1),0)-1,3000))+AF3</f>
        <v>5</v>
      </c>
      <c r="W3" s="11">
        <f>COUNTIF('2015年'!B:B,'Info(県(都))'!Z7)-1</f>
        <v>-1</v>
      </c>
      <c r="X3" s="2">
        <f>IF(Z7="",6,MATCH(Z7,'2015年'!B:B,0))</f>
        <v>6</v>
      </c>
      <c r="Y3" s="161" t="s">
        <v>1003</v>
      </c>
      <c r="Z3" s="7" t="str">
        <f ca="1">OFFSET(INDIRECT(Y3),V3,1)&amp;OFFSET(INDIRECT(Y3),V3,2)&amp;OFFSET(INDIRECT(Y3),V3,3)</f>
        <v>000-00</v>
      </c>
      <c r="AA3" s="1" t="str">
        <f>IF(OR(ISERROR(Z7),ISERROR(V7),ISERROR(M4)),"表示できません",IF(Z7&amp;V7&amp;M4="",D4,IF(M4&lt;&gt;"",M4,IF(V7&lt;&gt;"",IF($Z$7=$V$7,"（旧）","")&amp;$V$7,IF(V7&lt;&gt;"",V7,Z7)))))</f>
        <v>茨城県</v>
      </c>
      <c r="AD3" s="68">
        <f ca="1">IF(M4="",-1,IFERROR(MATCH(M4,OFFSET(集落2010,1,0,ROWS(集落2010),1),0)-1,999))+AF3</f>
        <v>5</v>
      </c>
      <c r="AE3" s="134">
        <f>COUNTIF('2015年'!C:C,'Info(県(都))'!V7)-1</f>
        <v>1048181</v>
      </c>
      <c r="AF3" s="135">
        <f>IF(V7="",X3,MATCH(V7,'2015年'!C:C,0))</f>
        <v>6</v>
      </c>
      <c r="AG3" s="159" t="s">
        <v>1003</v>
      </c>
      <c r="AH3" s="137" t="str">
        <f ca="1">OFFSET(INDIRECT(AG3),AD3,1)&amp;OFFSET(INDIRECT(AG3),AD3,2)&amp;OFFSET(INDIRECT(AG3),AD3,3)</f>
        <v>000-00</v>
      </c>
      <c r="AI3" s="1">
        <f ca="1">IF(OR(ISERROR(AJ3),ISERROR(AL3)),"表示できません",IF(V4&lt;&gt;"",V4,IF(R4&lt;&gt;"",IF($Z$7=$V$7,"（旧）","")&amp;$V$7,IF(#REF!&lt;&gt;"",#REF!,X7))))</f>
        <v>5</v>
      </c>
      <c r="AK3" s="68">
        <f ca="1">IF(M4="",-1,IFERROR(MATCH(M4,OFFSET(集落2010,1,0,ROWS(集落2010),1),0)-1,999))+AM3</f>
        <v>5</v>
      </c>
      <c r="AL3" s="134">
        <f>COUNTIF('2015年'!C:C,'Info(県(都))'!V7)-1</f>
        <v>1048181</v>
      </c>
      <c r="AM3" s="135">
        <f>IF(V7="",X3,MATCH(V7,'2015年'!C:C,0))</f>
        <v>6</v>
      </c>
      <c r="AN3" s="159" t="s">
        <v>1003</v>
      </c>
      <c r="AO3" s="137" t="str">
        <f ca="1">OFFSET(INDIRECT(AN3),AK3,1)&amp;OFFSET(INDIRECT(AN3),AK3,2)&amp;OFFSET(INDIRECT(AN3),AK3,3)</f>
        <v>000-00</v>
      </c>
      <c r="AP3" s="1" t="str">
        <f>IF(OR(ISERROR(AQ3),ISERROR(AS3)),"表示できません",IF(AC4&lt;&gt;"",AC4,IF(Y4&lt;&gt;"",IF($Z$7=$V$7,"（旧）","")&amp;$V$7,IF(V4&lt;&gt;"",V4,S4))))</f>
        <v>（旧）</v>
      </c>
    </row>
    <row r="4" spans="1:51" ht="25.5" customHeight="1" x14ac:dyDescent="0.15">
      <c r="A4" s="77"/>
      <c r="B4" s="77"/>
      <c r="C4" s="77"/>
      <c r="D4" s="850" t="str">
        <f>元データ!AA2</f>
        <v>茨城県</v>
      </c>
      <c r="E4" s="851"/>
      <c r="F4" s="77"/>
      <c r="M4" s="853"/>
      <c r="N4" s="853"/>
      <c r="O4" s="854" t="s">
        <v>6617</v>
      </c>
      <c r="P4" s="854"/>
      <c r="Q4" s="854"/>
      <c r="R4" s="854"/>
      <c r="S4" s="854"/>
      <c r="T4" s="77"/>
      <c r="V4" s="67">
        <f ca="1">IF(M4="",-1,IFERROR(MATCH(M4,OFFSET(集落2015,1,0,ROWS(集落2015),1),0)-1,3000))+AF4</f>
        <v>5</v>
      </c>
      <c r="W4" s="67">
        <f>COUNTIF('2020年'!B:B,'Info(県(都))'!Z7)-1</f>
        <v>-1</v>
      </c>
      <c r="X4" s="7">
        <f>IF(Z7="",6,MATCH(Z7,'2020年'!B:B,0))</f>
        <v>6</v>
      </c>
      <c r="Y4" s="162" t="s">
        <v>1004</v>
      </c>
      <c r="Z4" s="7" t="str">
        <f ca="1">OFFSET(INDIRECT(Y4),V4,1)&amp;OFFSET(INDIRECT(Y4),V4,2)&amp;OFFSET(INDIRECT(Y4),V4,3)</f>
        <v>000-00</v>
      </c>
      <c r="AD4" s="67">
        <f ca="1">IF(M4="",-1,IFERROR(MATCH(M4,OFFSET(集落2015,1,0,ROWS(集落2015),1),0)-1,999))+AF4</f>
        <v>5</v>
      </c>
      <c r="AE4" s="136">
        <f>COUNTIF('2020年'!C:C,'Info(県(都))'!V7)-1</f>
        <v>1048181</v>
      </c>
      <c r="AF4" s="137">
        <f>IF(V7="",X3,MATCH(V7,'2020年'!C:C,0))</f>
        <v>6</v>
      </c>
      <c r="AG4" s="160" t="s">
        <v>1004</v>
      </c>
      <c r="AH4" s="137" t="str">
        <f ca="1">OFFSET(INDIRECT(AG4),AD4,1)&amp;OFFSET(INDIRECT(AG4),AD4,2)&amp;OFFSET(INDIRECT(AG4),AD4,3)</f>
        <v>000-00</v>
      </c>
      <c r="AK4" s="67">
        <f ca="1">IF(M4="",-1,IFERROR(MATCH(M4,OFFSET(集落2015,1,0,ROWS(集落2015),1),0)-1,999))+AM4</f>
        <v>5</v>
      </c>
      <c r="AL4" s="136">
        <f>COUNTIF('2020年'!C:C,'Info(県(都))'!V7)-1</f>
        <v>1048181</v>
      </c>
      <c r="AM4" s="137">
        <f>IF(V7="",X4,MATCH(V7,'2015年'!C:C,0))</f>
        <v>6</v>
      </c>
      <c r="AN4" s="160" t="s">
        <v>1004</v>
      </c>
      <c r="AO4" s="137" t="str">
        <f ca="1">OFFSET(INDIRECT(AN4),AK4,1)&amp;OFFSET(INDIRECT(AN4),AK4,2)&amp;OFFSET(INDIRECT(AN4),AK4,3)</f>
        <v>000-00</v>
      </c>
    </row>
    <row r="5" spans="1:51" ht="24" customHeight="1" x14ac:dyDescent="0.15">
      <c r="A5" s="77"/>
      <c r="B5" s="77"/>
      <c r="C5" s="77"/>
      <c r="D5" s="77"/>
      <c r="E5" s="77"/>
      <c r="F5" s="77"/>
      <c r="G5" s="77"/>
      <c r="H5" s="77"/>
      <c r="I5" s="77"/>
      <c r="J5" s="77"/>
      <c r="K5" s="77"/>
      <c r="L5" s="77"/>
      <c r="M5" s="77"/>
      <c r="N5" s="77"/>
      <c r="O5" s="77"/>
      <c r="P5" s="77"/>
      <c r="Q5" s="77"/>
      <c r="R5" s="77"/>
      <c r="S5" s="77"/>
      <c r="T5" s="77"/>
      <c r="U5" s="608" t="s">
        <v>6593</v>
      </c>
      <c r="V5" s="608"/>
      <c r="W5" s="608"/>
      <c r="X5" s="608"/>
      <c r="Y5" s="609"/>
      <c r="Z5" s="608"/>
      <c r="AA5" s="608"/>
      <c r="AB5" s="608"/>
      <c r="AC5" s="608"/>
      <c r="AD5" s="608"/>
      <c r="AE5" s="608"/>
      <c r="AF5" s="608"/>
      <c r="AG5" s="608"/>
      <c r="AH5" s="608"/>
      <c r="AI5" s="608"/>
      <c r="AJ5" s="608"/>
      <c r="AK5" s="608"/>
      <c r="AL5" s="608"/>
      <c r="AM5" s="608"/>
      <c r="AN5" s="608"/>
      <c r="AO5" s="608"/>
      <c r="AP5" s="608"/>
      <c r="AQ5" s="608"/>
      <c r="AR5" s="608"/>
    </row>
    <row r="6" spans="1:51" ht="18" customHeight="1" thickBot="1" x14ac:dyDescent="0.2">
      <c r="A6" s="77"/>
      <c r="B6" s="817" t="s">
        <v>6592</v>
      </c>
      <c r="C6" s="817"/>
      <c r="D6" s="817"/>
      <c r="E6" s="817"/>
      <c r="F6" s="817"/>
      <c r="G6" s="817"/>
      <c r="H6" s="817"/>
      <c r="I6" s="817"/>
      <c r="J6" s="817"/>
      <c r="K6" s="817"/>
      <c r="L6" s="817"/>
      <c r="M6" s="817"/>
      <c r="N6" s="817"/>
      <c r="O6" s="817"/>
      <c r="P6" s="817"/>
      <c r="Q6" s="817"/>
      <c r="R6" s="817"/>
      <c r="S6" s="817"/>
      <c r="T6" s="78"/>
      <c r="U6" s="72"/>
      <c r="V6" s="846" t="s">
        <v>151</v>
      </c>
      <c r="W6" s="847"/>
      <c r="X6" s="862"/>
      <c r="Y6" s="582"/>
      <c r="Z6" s="844" t="s">
        <v>106</v>
      </c>
      <c r="AA6" s="844"/>
      <c r="AB6" s="844"/>
    </row>
    <row r="7" spans="1:51" ht="20.25" customHeight="1" thickTop="1" thickBot="1" x14ac:dyDescent="0.2">
      <c r="A7" s="77"/>
      <c r="B7" s="74"/>
      <c r="C7" s="168"/>
      <c r="D7" s="871" t="str">
        <f ca="1">IF(LEFT(R9,1)="全",IFERROR("◎ "&amp;W12&amp;"のうち主業経営体の占める割合は "&amp;TEXT(G13/F13%,"0.0")&amp;"%"&amp;IFERROR(" で、"&amp;IF($Z$7="","全国"&amp;"（"&amp;TEXT(G15,"0.0"),D4&amp;"（"&amp;TEXT(G14,"0.0"))&amp;"%） "&amp;X15,""),""),IFERROR("◎ "&amp;W12&amp;"は "&amp;TEXT(F13,"#,###経営体 で ")&amp;"2015年に比べて"&amp;W14&amp;"し"&amp;IFERROR("、うち主業経営体は "&amp;TEXT(G13,"#,### 経営体")&amp;X14,""),""))</f>
        <v>◎ 個人経営体は 44,009経営体 で 2015年に比べて13,208（23.1%） 減少し、うち主業経営体は 9,654 経営体で2,447経営体（20.2%）減少</v>
      </c>
      <c r="E7" s="871"/>
      <c r="F7" s="871"/>
      <c r="G7" s="871"/>
      <c r="H7" s="871"/>
      <c r="I7" s="871"/>
      <c r="J7" s="871"/>
      <c r="K7" s="871"/>
      <c r="L7" s="871"/>
      <c r="M7" s="871"/>
      <c r="N7" s="871"/>
      <c r="O7" s="871"/>
      <c r="P7" s="871"/>
      <c r="Q7" s="871"/>
      <c r="R7" s="871"/>
      <c r="S7" s="871"/>
      <c r="T7" s="78"/>
      <c r="U7" s="72"/>
      <c r="V7" s="865" t="s">
        <v>529</v>
      </c>
      <c r="W7" s="865"/>
      <c r="X7" s="866"/>
      <c r="Y7" s="582"/>
      <c r="Z7" s="855"/>
      <c r="AA7" s="856"/>
      <c r="AB7" s="857"/>
      <c r="AE7" s="867" t="s">
        <v>1519</v>
      </c>
      <c r="AF7" s="860" t="s">
        <v>6560</v>
      </c>
      <c r="AG7" s="861"/>
    </row>
    <row r="8" spans="1:51" ht="18.75" customHeight="1" thickTop="1" thickBot="1" x14ac:dyDescent="0.2">
      <c r="A8" s="77"/>
      <c r="B8" s="99"/>
      <c r="C8" s="99"/>
      <c r="M8" s="83" t="s">
        <v>105</v>
      </c>
      <c r="O8" s="82"/>
      <c r="P8" s="82"/>
      <c r="Q8" s="83"/>
      <c r="R8" s="77"/>
      <c r="S8" s="77"/>
      <c r="T8" s="77"/>
      <c r="V8" s="552" t="s">
        <v>6571</v>
      </c>
      <c r="Y8" s="581"/>
      <c r="Z8" s="3"/>
      <c r="AA8" s="3"/>
      <c r="AE8" s="868"/>
      <c r="AF8" s="863" t="s">
        <v>6556</v>
      </c>
      <c r="AG8" s="174"/>
    </row>
    <row r="9" spans="1:51" ht="15.75" customHeight="1" thickTop="1" thickBot="1" x14ac:dyDescent="0.2">
      <c r="A9" s="77"/>
      <c r="B9" s="99"/>
      <c r="C9" s="99"/>
      <c r="D9" s="77"/>
      <c r="E9" s="77"/>
      <c r="F9" s="77"/>
      <c r="G9" s="77"/>
      <c r="H9" s="77"/>
      <c r="I9" s="188" t="s">
        <v>1548</v>
      </c>
      <c r="M9" s="683" t="str">
        <f>"　"&amp;IF(AND(LEFT(R9,1)&lt;&gt;"全",Z7=""),D4,IF(LEFT(R9,1)="全",C13,$AA$3))</f>
        <v>　茨城県</v>
      </c>
      <c r="O9" s="84"/>
      <c r="P9" s="84"/>
      <c r="Q9" s="85"/>
      <c r="R9" s="810" t="s">
        <v>111</v>
      </c>
      <c r="S9" s="811"/>
      <c r="T9" s="77"/>
      <c r="V9" s="587" t="s">
        <v>6607</v>
      </c>
      <c r="W9" s="579">
        <f ca="1">F13-F12</f>
        <v>-13208</v>
      </c>
      <c r="X9" s="580">
        <f ca="1">1-F13/F12</f>
        <v>0.23084048447139838</v>
      </c>
      <c r="Y9" s="579">
        <f ca="1">G13-G12</f>
        <v>-2447</v>
      </c>
      <c r="Z9" s="580">
        <f ca="1">1-G13/G12</f>
        <v>0.20221469300057848</v>
      </c>
      <c r="AE9" s="869"/>
      <c r="AF9" s="864"/>
      <c r="AG9" s="175" t="s">
        <v>6557</v>
      </c>
    </row>
    <row r="10" spans="1:51" ht="13.9" customHeight="1" thickTop="1" x14ac:dyDescent="0.15">
      <c r="A10" s="77"/>
      <c r="B10" s="593"/>
      <c r="C10" s="593"/>
      <c r="D10" s="593"/>
      <c r="E10" s="594"/>
      <c r="F10" s="858" t="s">
        <v>6554</v>
      </c>
      <c r="G10" s="709"/>
      <c r="H10" s="710"/>
      <c r="I10" s="710"/>
      <c r="M10" s="77"/>
      <c r="N10" s="77"/>
      <c r="O10" s="77"/>
      <c r="P10" s="77"/>
      <c r="Q10" s="77"/>
      <c r="S10" s="700"/>
      <c r="T10" s="700"/>
      <c r="Y10" s="582"/>
      <c r="Z10" s="583"/>
      <c r="AA10" s="173"/>
      <c r="AB10" s="5"/>
      <c r="AE10" s="165">
        <f ca="1">IFERROR(OFFSET(INDIRECT($Y$3),$V$3,$V12+E$1),"nc")</f>
        <v>57989</v>
      </c>
      <c r="AF10" s="529">
        <f ca="1">IFERROR(OFFSET(INDIRECT($Y$3),$V$3,$V12+J$1),"nc")</f>
        <v>772</v>
      </c>
      <c r="AG10" s="165">
        <f ca="1">IFERROR(OFFSET(INDIRECT($Y$3),$V$3,$V12+K$1),"nc")</f>
        <v>660</v>
      </c>
      <c r="AT10" s="765"/>
      <c r="AU10" s="766"/>
    </row>
    <row r="11" spans="1:51" ht="24.6" customHeight="1" x14ac:dyDescent="0.15">
      <c r="A11" s="77"/>
      <c r="B11" s="596"/>
      <c r="C11" s="596"/>
      <c r="D11" s="596"/>
      <c r="E11" s="597"/>
      <c r="F11" s="859"/>
      <c r="G11" s="711" t="s">
        <v>6555</v>
      </c>
      <c r="H11" s="711" t="s">
        <v>6552</v>
      </c>
      <c r="I11" s="712" t="s">
        <v>6553</v>
      </c>
      <c r="M11" s="77"/>
      <c r="N11" s="77"/>
      <c r="O11" s="77"/>
      <c r="P11" s="77"/>
      <c r="Q11" s="872" t="str">
        <f>"外円："&amp;IF(AND(LEFT(R9,1)="全",Z7=""),$D$4,IF(LEFT(R9,1)="全",$AA$3,"2020年"))&amp;CHAR(10)&amp;"内円："&amp;IF(AND(Z7&lt;&gt;"",LEFT(R9,1)="全"),$D$4,IF(LEFT(R9,1)="全","全   国","2015年"))</f>
        <v>外円：2020年
内円：2015年</v>
      </c>
      <c r="R11" s="872"/>
      <c r="S11" s="872"/>
      <c r="T11" s="700"/>
      <c r="V11" s="14" t="s">
        <v>21</v>
      </c>
      <c r="W11" s="17" t="s">
        <v>73</v>
      </c>
      <c r="X11" s="18"/>
      <c r="Y11" s="34" t="s">
        <v>74</v>
      </c>
      <c r="Z11" s="64"/>
      <c r="AA11" s="64"/>
      <c r="AB11" s="65"/>
      <c r="AC11" s="14" t="s">
        <v>81</v>
      </c>
      <c r="AE11" s="533">
        <f ca="1">IFERROR(OFFSET(INDIRECT($Y$4),$V$4,$V13+E$1),"nc")</f>
        <v>44852</v>
      </c>
      <c r="AF11" s="570">
        <f ca="1">IFERROR(OFFSET(INDIRECT($Y$4),$V$4,$V13+J$1),"nc")</f>
        <v>843</v>
      </c>
      <c r="AG11" s="533">
        <f ca="1">IFERROR(OFFSET(INDIRECT($Y$4),$V$4,$V13+K$1),"nc")</f>
        <v>770</v>
      </c>
      <c r="AQ11" s="191"/>
      <c r="AR11" s="180"/>
    </row>
    <row r="12" spans="1:51" ht="15" customHeight="1" x14ac:dyDescent="0.15">
      <c r="A12" s="77"/>
      <c r="B12" s="697"/>
      <c r="C12" s="823" t="s">
        <v>10</v>
      </c>
      <c r="D12" s="823"/>
      <c r="E12" s="824"/>
      <c r="F12" s="698">
        <f ca="1">IFERROR(OFFSET(INDIRECT($Y$3),$V$3,$V12+F$1),"nc")</f>
        <v>57217</v>
      </c>
      <c r="G12" s="698">
        <f ca="1">IFERROR(OFFSET(INDIRECT($Y$3),$V$3,$V12+G$1),"nc")</f>
        <v>12101</v>
      </c>
      <c r="H12" s="698">
        <f ca="1">IFERROR(OFFSET(INDIRECT($Y$3),$V$3,$V12+H$1),"nc")</f>
        <v>10023</v>
      </c>
      <c r="I12" s="698">
        <f ca="1">IFERROR(OFFSET(INDIRECT($Y$3),$V$3,$V12+I$1),"nc")</f>
        <v>35093</v>
      </c>
      <c r="M12" s="86"/>
      <c r="N12" s="77"/>
      <c r="O12" s="77"/>
      <c r="P12" s="87"/>
      <c r="Q12" s="77"/>
      <c r="R12" s="700"/>
      <c r="S12" s="700"/>
      <c r="T12" s="700"/>
      <c r="V12" s="16">
        <f ca="1">CELL("col",'2015年'!E6)-1</f>
        <v>4</v>
      </c>
      <c r="W12" s="194" t="s">
        <v>1550</v>
      </c>
      <c r="X12" s="577" t="s">
        <v>6660</v>
      </c>
      <c r="Y12" s="25" t="s">
        <v>6657</v>
      </c>
      <c r="Z12" s="25" t="s">
        <v>6658</v>
      </c>
      <c r="AA12" s="25" t="s">
        <v>6659</v>
      </c>
      <c r="AB12" s="66" t="s">
        <v>6548</v>
      </c>
      <c r="AC12" s="14">
        <f>IF(LEFT(R9,1)="全",2,-1)</f>
        <v>-1</v>
      </c>
      <c r="AE12" s="569">
        <f ca="1">IF(OR(AND(ISTEXT($F13),$F13&lt;&gt;"x",$F13&lt;&gt;"-"),AND(ISTEXT(F13),F13&lt;&gt;"x",F13&lt;&gt;"-")),"nc",IF(OR($F13="x",F13="x"),"x",IF(ROUND(SUM($F13),0)=0,"nc",SUM(F13)/$F13%)))</f>
        <v>100</v>
      </c>
      <c r="AF12" s="571">
        <f>IF($Z$7="",'2020年'!J475/'2020年'!$E475%,IF(OR($AE11="x",AF11="x",SUM($AE11)=1,SUM($AE11)=2),"x",IF(SUM($AE11)=0,"nc",IFERROR(SUM(AF11)/$AE10%,"-"))))</f>
        <v>3.5663123254051996</v>
      </c>
      <c r="AG12" s="534">
        <f>IF($Z$7="",'2020年'!K475/'2020年'!$E475%,IF(OR($AE11="x",AG11="x",SUM($AE11)=1,SUM($AE11)=2),"x",IF(SUM($AE11)=0,"nc",IFERROR(SUM(AG11)/$AE10%,"-"))))</f>
        <v>2.8545930343356218</v>
      </c>
      <c r="AI12" s="611" t="s">
        <v>6594</v>
      </c>
      <c r="AJ12" s="72" t="s">
        <v>6602</v>
      </c>
      <c r="AN12" s="617" t="s">
        <v>6608</v>
      </c>
      <c r="AO12" s="1" t="s">
        <v>6616</v>
      </c>
      <c r="AT12" s="765"/>
      <c r="AU12" s="778"/>
    </row>
    <row r="13" spans="1:51" ht="15" customHeight="1" x14ac:dyDescent="0.15">
      <c r="A13" s="77"/>
      <c r="B13" s="99"/>
      <c r="C13" s="825" t="s">
        <v>1514</v>
      </c>
      <c r="D13" s="825"/>
      <c r="E13" s="826"/>
      <c r="F13" s="724">
        <f ca="1">IFERROR(OFFSET(INDIRECT($Y$4),$V$4,$V13+F$1),"nc")</f>
        <v>44009</v>
      </c>
      <c r="G13" s="724">
        <f ca="1">IFERROR(OFFSET(INDIRECT($Y$4),$V$4,$V13+G$1),"nc")</f>
        <v>9654</v>
      </c>
      <c r="H13" s="724">
        <f ca="1">IFERROR(OFFSET(INDIRECT($Y$4),$V$4,$V13+H$1),"nc")</f>
        <v>4809</v>
      </c>
      <c r="I13" s="724">
        <f ca="1">IFERROR(OFFSET(INDIRECT($Y$4),$V$4,$V13+I$1),"nc")</f>
        <v>29546</v>
      </c>
      <c r="M13" s="86"/>
      <c r="N13" s="77"/>
      <c r="O13" s="77"/>
      <c r="P13" s="87"/>
      <c r="Q13" s="77"/>
      <c r="R13" s="77"/>
      <c r="S13" s="77"/>
      <c r="T13" s="77"/>
      <c r="V13" s="12">
        <f ca="1">CELL("col",'2020年'!E6)-1</f>
        <v>4</v>
      </c>
      <c r="W13" s="13">
        <f ca="1">F13/F12-1</f>
        <v>-0.23084048447139838</v>
      </c>
      <c r="X13" s="163">
        <f ca="1">IF(LEFT(R9,1)="全",IF($Z$7="",G14-G15,G15-G14),(G13/G12-1)*100)</f>
        <v>-20.221469300057848</v>
      </c>
      <c r="Y13" s="574">
        <f ca="1">IF(LEFT($R$9,1)="全",IF($Z$7="",G14,G15),G13)</f>
        <v>9654</v>
      </c>
      <c r="Z13" s="574">
        <f ca="1">IF(LEFT($R$9,1)="全",IF($Z$7="",H14,H15),H13)</f>
        <v>4809</v>
      </c>
      <c r="AA13" s="574">
        <f ca="1">IF(LEFT($R$9,1)="全",IF($Z$7="",I14,I15),I13)</f>
        <v>29546</v>
      </c>
      <c r="AB13" s="573" t="s">
        <v>6587</v>
      </c>
      <c r="AE13" s="140">
        <v>100</v>
      </c>
      <c r="AF13" s="530">
        <f ca="1">IFERROR(OFFSET(INDIRECT($Y$4),5,$V$13+J1)/OFFSET(INDIRECT($Y$4),5,V13)*100,"nc")</f>
        <v>1.8795148488361724</v>
      </c>
      <c r="AG13" s="140">
        <f ca="1">IFERROR(OFFSET(INDIRECT($Y$4),5,$V$13+K1)/OFFSET(INDIRECT($Y$4),5,V13)*100,"nc")</f>
        <v>1.7167573352358869</v>
      </c>
      <c r="AI13" s="610" t="s">
        <v>6595</v>
      </c>
      <c r="AJ13" s="72" t="s">
        <v>6603</v>
      </c>
      <c r="AN13" s="619" t="s">
        <v>6609</v>
      </c>
      <c r="AO13" s="1" t="s">
        <v>6615</v>
      </c>
    </row>
    <row r="14" spans="1:51" ht="15" customHeight="1" x14ac:dyDescent="0.15">
      <c r="A14" s="77"/>
      <c r="B14" s="99"/>
      <c r="C14" s="818" t="s">
        <v>6564</v>
      </c>
      <c r="D14" s="819"/>
      <c r="E14" s="820"/>
      <c r="F14" s="745">
        <v>100</v>
      </c>
      <c r="G14" s="746">
        <f ca="1">IFERROR(OFFSET(INDIRECT($Y$4),5,$V$13+G1)/OFFSET(INDIRECT($Y$4),5,V13+F$1)*100,"nc")</f>
        <v>21.93642209548047</v>
      </c>
      <c r="H14" s="746">
        <f ca="1">IFERROR(OFFSET(INDIRECT($Y$4),5,$V$13+H1)/OFFSET(INDIRECT($Y$4),5,V13+F$1)*100,"nc")</f>
        <v>10.9273103228885</v>
      </c>
      <c r="I14" s="746">
        <f ca="1">IFERROR(OFFSET(INDIRECT($Y$4),5,$V$13+I1)/OFFSET(INDIRECT($Y$4),5,V13+F$1)*100,"nc")</f>
        <v>67.136267581631031</v>
      </c>
      <c r="M14" s="86"/>
      <c r="N14" s="77"/>
      <c r="O14" s="77"/>
      <c r="P14" s="87"/>
      <c r="Q14" s="77"/>
      <c r="R14" s="77"/>
      <c r="S14" s="77"/>
      <c r="T14" s="77"/>
      <c r="V14" s="10"/>
      <c r="W14" s="195" t="str">
        <f ca="1">IF(W13=0,"変化な",TEXT(ABS(F13-F12),"#,##0")&amp;"（"&amp;TEXT(ABS(W13),"0.0%")&amp;"） "&amp;IF(W13&gt;0,"増加","減少"))</f>
        <v>13,208（23.1%） 減少</v>
      </c>
      <c r="X14" s="196" t="str">
        <f ca="1">IF(X13=0,"と変化なし","で"&amp;TEXT(ABS(G13-G12),"#,###")&amp;"経営体（"&amp;TEXT(ABS(X13),"#,##0.0")&amp;"%）"&amp;IF(X13&gt;0,"増加","減少"))</f>
        <v>で2,447経営体（20.2%）減少</v>
      </c>
      <c r="Y14" s="574">
        <f ca="1">IF(LEFT($R$9,1)="全",IF($Z$7="",G15,G14),G12)</f>
        <v>12101</v>
      </c>
      <c r="Z14" s="574">
        <f ca="1">IF(LEFT($R$9,1)="全",IF($Z$7="",H15,H14),H12)</f>
        <v>10023</v>
      </c>
      <c r="AA14" s="574">
        <f ca="1">IF(LEFT($R$9,1)="全",IF($Z$7="",I15,I14),I12)</f>
        <v>35093</v>
      </c>
      <c r="AB14" s="618" t="s">
        <v>6588</v>
      </c>
      <c r="AC14" s="396"/>
      <c r="AD14" s="396"/>
      <c r="AI14" s="614" t="s">
        <v>6604</v>
      </c>
      <c r="AJ14" s="1" t="s">
        <v>6605</v>
      </c>
    </row>
    <row r="15" spans="1:51" ht="15" customHeight="1" x14ac:dyDescent="0.2">
      <c r="A15" s="77"/>
      <c r="B15" s="176"/>
      <c r="C15" s="726"/>
      <c r="D15" s="821" t="s">
        <v>6646</v>
      </c>
      <c r="E15" s="822"/>
      <c r="F15" s="747">
        <f ca="1">IF(OR(AND(ISTEXT($F13),$F13&lt;&gt;"x",$F13&lt;&gt;"-"),AND(ISTEXT(F13),F13&lt;&gt;"x",F13&lt;&gt;"-")),"nc",IF(OR($F13="x",F13="x"),"x",IF(ROUND(SUM($F13),0)=0,"nc",SUM(F13)/$F13%)))</f>
        <v>100</v>
      </c>
      <c r="G15" s="748">
        <f>IF($Z$7="",'2020年'!G475/'2020年'!$F475%,IF(OR($F13="x",G13="x",SUM($F13)=1,SUM($F13)=2),"x",IF(SUM($F13)=0,"nc",IFERROR(SUM(G13)/$F13%,"-"))))</f>
        <v>22.254473452342623</v>
      </c>
      <c r="H15" s="748">
        <f>IF($Z$7="",'2020年'!H475/'2020年'!$F475%,IF(OR($F13="x",H13="x",SUM($F13)=1,SUM($F13)=2),"x",IF(SUM($F13)=0,"nc",IFERROR(SUM(H13)/$F13%,"-"))))</f>
        <v>13.740694968486768</v>
      </c>
      <c r="I15" s="748">
        <f>IF($Z$7="",'2020年'!I475/'2020年'!$F475%,IF(OR($F13="x",I13="x",SUM($F13)=1,SUM($F13)=2),"x",IF(SUM($F13)=0,"nc",IFERROR(SUM(I13)/$F13%,"-"))))</f>
        <v>64.004831579170613</v>
      </c>
      <c r="M15" s="77"/>
      <c r="N15" s="77"/>
      <c r="O15" s="77"/>
      <c r="P15" s="77"/>
      <c r="Q15" s="870"/>
      <c r="R15" s="870"/>
      <c r="S15" s="870"/>
      <c r="T15" s="762"/>
      <c r="U15" s="762"/>
      <c r="X15" s="1" t="str">
        <f ca="1">IF(X13=0,"と同率","と比べて"&amp;TEXT(ABS(X13),"#,##0.0")&amp;"ポイント "&amp;IF(X13&gt;0,"上回る","下回る"))</f>
        <v>と比べて20.2ポイント 下回る</v>
      </c>
      <c r="Y15" s="5"/>
      <c r="Z15" s="5"/>
      <c r="AB15" s="397"/>
      <c r="AC15" s="397"/>
      <c r="AD15" s="397"/>
      <c r="AI15" s="612" t="s">
        <v>6598</v>
      </c>
      <c r="AJ15" s="72" t="s">
        <v>6599</v>
      </c>
      <c r="AU15" s="788"/>
      <c r="AV15" s="788"/>
      <c r="AW15" s="788"/>
      <c r="AX15" s="788"/>
      <c r="AY15" s="788"/>
    </row>
    <row r="16" spans="1:51" ht="15" customHeight="1" x14ac:dyDescent="0.15">
      <c r="A16" s="79"/>
      <c r="B16" s="99"/>
      <c r="C16" s="99"/>
      <c r="D16" s="86"/>
      <c r="J16" s="77"/>
      <c r="K16" s="77"/>
      <c r="L16" s="77"/>
      <c r="M16" s="77"/>
      <c r="N16" s="77"/>
      <c r="O16" s="77"/>
      <c r="P16" s="77"/>
      <c r="Q16" s="77"/>
      <c r="R16" s="77"/>
      <c r="S16" s="77"/>
      <c r="T16" s="79"/>
      <c r="U16" s="3"/>
      <c r="V16" s="552" t="s">
        <v>6571</v>
      </c>
      <c r="W16" s="541" t="s">
        <v>6584</v>
      </c>
      <c r="X16" s="541" t="s">
        <v>6568</v>
      </c>
      <c r="Y16" s="541" t="s">
        <v>6569</v>
      </c>
      <c r="Z16" s="541" t="s">
        <v>6570</v>
      </c>
      <c r="AA16" s="2"/>
      <c r="AB16" s="2"/>
      <c r="AC16" s="2"/>
      <c r="AI16" s="613" t="s">
        <v>6600</v>
      </c>
      <c r="AJ16" s="72" t="s">
        <v>6601</v>
      </c>
      <c r="AU16" s="788"/>
      <c r="AV16" s="788"/>
      <c r="AW16" s="788"/>
      <c r="AX16" s="788"/>
      <c r="AY16" s="788"/>
    </row>
    <row r="17" spans="1:53" ht="15" customHeight="1" x14ac:dyDescent="0.15">
      <c r="A17" s="79"/>
      <c r="B17" s="99"/>
      <c r="C17" s="99"/>
      <c r="D17" s="564"/>
      <c r="E17" s="564"/>
      <c r="F17" s="564"/>
      <c r="H17" s="564"/>
      <c r="I17" s="564"/>
      <c r="J17" s="564"/>
      <c r="M17" s="77"/>
      <c r="N17" s="77"/>
      <c r="O17" s="77"/>
      <c r="P17" s="77"/>
      <c r="Q17" s="77"/>
      <c r="R17" s="77"/>
      <c r="S17" s="77"/>
      <c r="T17" s="79"/>
      <c r="U17" s="3"/>
      <c r="V17" s="539" t="s">
        <v>6561</v>
      </c>
      <c r="W17" s="539" t="s">
        <v>6562</v>
      </c>
      <c r="X17" s="540">
        <f ca="1">G13/$F$13</f>
        <v>0.21936422095480471</v>
      </c>
      <c r="Y17" s="540">
        <f ca="1">H13/$F$13</f>
        <v>0.109273103228885</v>
      </c>
      <c r="Z17" s="540">
        <f ca="1">I13/$F$13</f>
        <v>0.67136267581631026</v>
      </c>
      <c r="AA17" s="2"/>
      <c r="AB17" s="2"/>
      <c r="AC17" s="2"/>
      <c r="AI17" s="626" t="s">
        <v>1523</v>
      </c>
      <c r="AJ17" s="72" t="s">
        <v>6611</v>
      </c>
      <c r="AM17" s="880" t="s">
        <v>6612</v>
      </c>
      <c r="AN17" s="880"/>
      <c r="AO17" s="880"/>
      <c r="AP17" s="880"/>
      <c r="AS17" s="1"/>
    </row>
    <row r="18" spans="1:53" ht="15" customHeight="1" x14ac:dyDescent="0.15">
      <c r="A18" s="79"/>
      <c r="B18" s="99"/>
      <c r="C18" s="99"/>
      <c r="D18" s="564"/>
      <c r="E18" s="564"/>
      <c r="F18" s="564"/>
      <c r="G18" s="564"/>
      <c r="H18" s="564"/>
      <c r="I18" s="564"/>
      <c r="J18" s="564"/>
      <c r="M18" s="77"/>
      <c r="N18" s="77"/>
      <c r="O18" s="77"/>
      <c r="P18" s="77"/>
      <c r="Q18" s="77"/>
      <c r="R18" s="77"/>
      <c r="S18" s="77"/>
      <c r="T18" s="79"/>
      <c r="U18" s="3"/>
      <c r="V18" s="539" t="s">
        <v>6561</v>
      </c>
      <c r="W18" s="539" t="s">
        <v>6563</v>
      </c>
      <c r="X18" s="540">
        <f ca="1">G12/$F$12</f>
        <v>0.211493087718685</v>
      </c>
      <c r="Y18" s="540">
        <f ca="1">H12/$F$12</f>
        <v>0.17517521016481116</v>
      </c>
      <c r="Z18" s="540">
        <f ca="1">I12/$F$12</f>
        <v>0.61333170211650379</v>
      </c>
      <c r="AA18" s="2"/>
      <c r="AB18" s="2"/>
      <c r="AC18" s="2"/>
      <c r="AI18" s="615" t="s">
        <v>6596</v>
      </c>
      <c r="AJ18" s="72" t="s">
        <v>6613</v>
      </c>
      <c r="AM18" s="880"/>
      <c r="AN18" s="880"/>
      <c r="AO18" s="880"/>
      <c r="AP18" s="880"/>
      <c r="AS18" s="1"/>
    </row>
    <row r="19" spans="1:53" s="773" customFormat="1" ht="15" customHeight="1" x14ac:dyDescent="0.15">
      <c r="A19" s="775"/>
      <c r="B19" s="776"/>
      <c r="C19" s="776"/>
      <c r="M19" s="777"/>
      <c r="N19" s="777"/>
      <c r="O19" s="777"/>
      <c r="P19" s="777"/>
      <c r="Q19" s="777"/>
      <c r="R19" s="777"/>
      <c r="S19" s="777"/>
      <c r="T19" s="775"/>
      <c r="U19" s="778"/>
      <c r="AB19" s="779"/>
      <c r="AC19" s="779"/>
      <c r="AI19" s="780" t="s">
        <v>6597</v>
      </c>
      <c r="AJ19" s="781" t="s">
        <v>6614</v>
      </c>
      <c r="AM19" s="880"/>
      <c r="AN19" s="880"/>
      <c r="AO19" s="880"/>
      <c r="AP19" s="880"/>
      <c r="AQ19" s="782"/>
      <c r="AT19" s="765"/>
      <c r="AU19" s="778"/>
      <c r="AV19" s="778"/>
      <c r="AW19" s="778"/>
      <c r="AX19" s="778"/>
      <c r="AY19" s="778"/>
      <c r="AZ19" s="778"/>
      <c r="BA19" s="778"/>
    </row>
    <row r="20" spans="1:53" ht="18" customHeight="1" x14ac:dyDescent="0.15">
      <c r="A20" s="77"/>
      <c r="B20" s="879" t="s">
        <v>1549</v>
      </c>
      <c r="C20" s="879"/>
      <c r="D20" s="881" t="s">
        <v>6591</v>
      </c>
      <c r="E20" s="881"/>
      <c r="F20" s="881"/>
      <c r="G20" s="881"/>
      <c r="H20" s="881"/>
      <c r="I20" s="881"/>
      <c r="J20" s="881"/>
      <c r="K20" s="881"/>
      <c r="L20" s="678"/>
      <c r="M20" s="678"/>
      <c r="N20" s="678"/>
      <c r="O20" s="678"/>
      <c r="P20" s="678"/>
      <c r="Q20" s="678"/>
      <c r="R20" s="678"/>
      <c r="S20" s="679"/>
      <c r="T20" s="79"/>
      <c r="U20" s="3"/>
      <c r="V20" s="552" t="s">
        <v>6571</v>
      </c>
      <c r="W20" s="68"/>
      <c r="X20" s="2"/>
      <c r="Y20" s="2"/>
      <c r="Z20" s="531"/>
      <c r="AA20" s="2"/>
      <c r="AB20" s="2"/>
      <c r="AC20" s="2"/>
    </row>
    <row r="21" spans="1:53" ht="20.25" customHeight="1" x14ac:dyDescent="0.15">
      <c r="A21" s="77"/>
      <c r="B21" s="74"/>
      <c r="C21" s="144"/>
      <c r="D21" s="848" t="str">
        <f ca="1">IFERROR("◎ "&amp;IF($Z$7="",D4,Z7)&amp;"の"&amp;D20&amp;"は "&amp;TEXT(F25,"#,##0人 で")&amp;" 2015年と比べて"&amp;W26&amp;IFERROR("、平均年齢 "&amp;TEXT(S25,"0.0歳は")&amp;IF(LEFT(R30,1)="全",IF($Z$7="","全国平均","全平均"),"前回")&amp;X26,""),"")</f>
        <v>◎ 茨城県の農業従事者数は 104,547人 で 2015年と比べて41,169人（28.3%） 減少、平均年齢 62.4歳は前回を 2.4歳上回る</v>
      </c>
      <c r="E21" s="848"/>
      <c r="F21" s="848"/>
      <c r="G21" s="848"/>
      <c r="H21" s="848"/>
      <c r="I21" s="848"/>
      <c r="J21" s="848"/>
      <c r="K21" s="848"/>
      <c r="L21" s="848"/>
      <c r="M21" s="848"/>
      <c r="N21" s="848"/>
      <c r="O21" s="848"/>
      <c r="P21" s="848"/>
      <c r="Q21" s="848"/>
      <c r="R21" s="848"/>
      <c r="S21" s="848"/>
      <c r="T21" s="79"/>
      <c r="U21" s="3"/>
      <c r="V21" s="587" t="s">
        <v>6607</v>
      </c>
      <c r="W21" s="589">
        <f ca="1">F25-F24</f>
        <v>-41169</v>
      </c>
      <c r="X21" s="585">
        <f ca="1">(F25/F24)-1</f>
        <v>-0.28252902907024624</v>
      </c>
      <c r="Y21" s="590">
        <f ca="1">S25</f>
        <v>62.44</v>
      </c>
      <c r="Z21" s="591">
        <f ca="1">IF($Z$7="",V30-S28,V30-S28)</f>
        <v>0.11999999999999744</v>
      </c>
      <c r="AA21" s="542"/>
      <c r="AB21" s="2"/>
      <c r="AC21" s="2"/>
    </row>
    <row r="22" spans="1:53" ht="13.9" customHeight="1" thickBot="1" x14ac:dyDescent="0.2">
      <c r="A22" s="77"/>
      <c r="B22" s="99"/>
      <c r="C22" s="74"/>
      <c r="D22" s="77"/>
      <c r="E22" s="77"/>
      <c r="F22" s="77"/>
      <c r="G22" s="77"/>
      <c r="H22" s="77"/>
      <c r="I22" s="77"/>
      <c r="J22" s="77"/>
      <c r="K22" s="77"/>
      <c r="L22" s="77"/>
      <c r="M22" s="77"/>
      <c r="N22" s="77"/>
      <c r="O22" s="77"/>
      <c r="P22" s="77"/>
      <c r="Q22" s="77"/>
      <c r="R22" s="77"/>
      <c r="S22" s="713" t="s">
        <v>88</v>
      </c>
      <c r="T22" s="79"/>
      <c r="U22" s="3"/>
      <c r="Z22" s="532"/>
      <c r="AA22" s="542"/>
      <c r="AQ22" s="400"/>
      <c r="AR22" s="436"/>
    </row>
    <row r="23" spans="1:53" ht="33.6" customHeight="1" thickTop="1" x14ac:dyDescent="0.15">
      <c r="A23" s="77"/>
      <c r="B23" s="595"/>
      <c r="C23" s="595"/>
      <c r="D23" s="595"/>
      <c r="E23" s="598"/>
      <c r="F23" s="719" t="s">
        <v>0</v>
      </c>
      <c r="G23" s="599" t="s">
        <v>6635</v>
      </c>
      <c r="H23" s="599" t="s">
        <v>14</v>
      </c>
      <c r="I23" s="600" t="s">
        <v>13</v>
      </c>
      <c r="J23" s="600" t="s">
        <v>12</v>
      </c>
      <c r="K23" s="599" t="s">
        <v>11</v>
      </c>
      <c r="L23" s="600" t="s">
        <v>5</v>
      </c>
      <c r="M23" s="600" t="s">
        <v>6</v>
      </c>
      <c r="N23" s="599" t="s">
        <v>7</v>
      </c>
      <c r="O23" s="600" t="s">
        <v>8</v>
      </c>
      <c r="P23" s="600" t="s">
        <v>9</v>
      </c>
      <c r="Q23" s="599" t="s">
        <v>6636</v>
      </c>
      <c r="R23" s="599" t="s">
        <v>6637</v>
      </c>
      <c r="S23" s="801" t="s">
        <v>71</v>
      </c>
      <c r="T23" s="79"/>
      <c r="U23" s="3"/>
      <c r="V23" s="14" t="s">
        <v>21</v>
      </c>
      <c r="W23" s="17" t="s">
        <v>73</v>
      </c>
      <c r="X23" s="18"/>
      <c r="Y23" s="22" t="s">
        <v>75</v>
      </c>
      <c r="Z23" s="23" t="s">
        <v>76</v>
      </c>
      <c r="AA23" s="14" t="s">
        <v>74</v>
      </c>
      <c r="AR23" s="435"/>
    </row>
    <row r="24" spans="1:53" ht="15" customHeight="1" x14ac:dyDescent="0.15">
      <c r="A24" s="77"/>
      <c r="B24" s="697"/>
      <c r="C24" s="823" t="s">
        <v>10</v>
      </c>
      <c r="D24" s="823"/>
      <c r="E24" s="824"/>
      <c r="F24" s="727">
        <f ca="1">IFERROR(OFFSET(INDIRECT($Y$3),$V$3,V25-1),"nc")</f>
        <v>145716</v>
      </c>
      <c r="G24" s="727">
        <f ca="1">IFERROR(IF(COUNTIF(OFFSET(INDIRECT($Y$3),$V$3,V25,1,5),"@")&gt;0,"@",IF(COUNTIF(OFFSET(INDIRECT($Y$3),$V$3,V25,1,5),"x")&gt;0,"x",SUM(OFFSET(INDIRECT($Y$3),$V$3,V25,1,5)))),"nc")</f>
        <v>19510</v>
      </c>
      <c r="H24" s="727">
        <f ca="1">IFERROR(OFFSET(INDIRECT($Y$3),$V$3,$V25+J$1),"nc")</f>
        <v>6954</v>
      </c>
      <c r="I24" s="727">
        <f t="shared" ref="I24:Q24" ca="1" si="0">IFERROR(OFFSET(INDIRECT($Y$3),$V$3,$V25+K$1),"nc")</f>
        <v>7997</v>
      </c>
      <c r="J24" s="727">
        <f t="shared" ca="1" si="0"/>
        <v>11263</v>
      </c>
      <c r="K24" s="727">
        <f t="shared" ca="1" si="0"/>
        <v>16030</v>
      </c>
      <c r="L24" s="727">
        <f t="shared" ca="1" si="0"/>
        <v>21290</v>
      </c>
      <c r="M24" s="727">
        <f t="shared" ca="1" si="0"/>
        <v>18939</v>
      </c>
      <c r="N24" s="727">
        <f t="shared" ca="1" si="0"/>
        <v>14991</v>
      </c>
      <c r="O24" s="727">
        <f t="shared" ca="1" si="0"/>
        <v>13865</v>
      </c>
      <c r="P24" s="727">
        <f t="shared" ca="1" si="0"/>
        <v>9755</v>
      </c>
      <c r="Q24" s="727">
        <f t="shared" ca="1" si="0"/>
        <v>5122</v>
      </c>
      <c r="R24" s="728">
        <f ca="1">IF(COUNTIF(M24:Q24,"@"),"@",(IF(COUNTIF(M24:Q24,"x"),"x",SUM(M24:Q24))))</f>
        <v>62672</v>
      </c>
      <c r="S24" s="802">
        <f ca="1">IFERROR(OFFSET(INDIRECT($Y$3),$V$3,V25+15),"nc")</f>
        <v>60</v>
      </c>
      <c r="T24" s="79"/>
      <c r="U24" s="3"/>
      <c r="V24" s="14">
        <f>IF(D20="農業従事者数",1,IF(D20="農業就業人口",2,IF(D20="基幹的農業従事者数",3,ERROR.TYPE(5))))</f>
        <v>1</v>
      </c>
      <c r="W24" s="21" t="s">
        <v>101</v>
      </c>
      <c r="X24" s="115" t="s">
        <v>72</v>
      </c>
      <c r="Y24" s="558">
        <f>IF(LEFT(R30,1)="全",IF($Z$7="",3,1),-1)</f>
        <v>-1</v>
      </c>
      <c r="Z24" s="559">
        <f>IF(LEFT(R30,1)="全",IF($Z$7="",1,3),0)</f>
        <v>0</v>
      </c>
      <c r="AA24" s="560" t="str">
        <f>IF(LEFT(R30,1)="全",IF($Z$7="","全   国",$D$4),$C24)</f>
        <v>2015年</v>
      </c>
    </row>
    <row r="25" spans="1:53" ht="15" customHeight="1" x14ac:dyDescent="0.15">
      <c r="A25" s="77"/>
      <c r="B25" s="99"/>
      <c r="C25" s="825" t="s">
        <v>1514</v>
      </c>
      <c r="D25" s="825"/>
      <c r="E25" s="826"/>
      <c r="F25" s="166">
        <f ca="1">IFERROR(OFFSET(INDIRECT($Y$4),$V$4,$V26-1),"nc")</f>
        <v>104547</v>
      </c>
      <c r="G25" s="165">
        <f ca="1">IFERROR(IF(COUNTIF(OFFSET(INDIRECT($Y$4),$V$4,$V26,1,5),"x")&gt;0,"x",SUM(OFFSET(INDIRECT($Y$4),$V$4,$V26,1,5))),"nc")</f>
        <v>11075</v>
      </c>
      <c r="H25" s="165">
        <f ca="1">IFERROR(OFFSET(INDIRECT($Y$4),$V$4,$V26+5),"nc")</f>
        <v>4750</v>
      </c>
      <c r="I25" s="165">
        <f ca="1">IFERROR(OFFSET(INDIRECT($Y$4),$V$4,$V26+6),"nc")</f>
        <v>5345</v>
      </c>
      <c r="J25" s="165">
        <f ca="1">IFERROR(OFFSET(INDIRECT($Y$4),$V$4,$V26+7),"nc")</f>
        <v>6055</v>
      </c>
      <c r="K25" s="165">
        <f ca="1">IFERROR(OFFSET(INDIRECT($Y$4),$V$4,$V26+8),"nc")</f>
        <v>8862</v>
      </c>
      <c r="L25" s="165">
        <f ca="1">IFERROR(OFFSET(INDIRECT($Y$4),$V$4,$V26+9),"nc")</f>
        <v>13118</v>
      </c>
      <c r="M25" s="165">
        <f ca="1">IFERROR(OFFSET(INDIRECT($Y$4),$V$4,$V26+10),"nc")</f>
        <v>17541</v>
      </c>
      <c r="N25" s="165">
        <f ca="1">IFERROR(OFFSET(INDIRECT($Y$4),$V$4,$V26+11),"nc")</f>
        <v>14794</v>
      </c>
      <c r="O25" s="165">
        <f ca="1">IFERROR(OFFSET(INDIRECT($Y$4),$V$4,$V26+12),"nc")</f>
        <v>10239</v>
      </c>
      <c r="P25" s="165">
        <f ca="1">IFERROR(OFFSET(INDIRECT($Y$4),$V$4,$V26+13),"nc")</f>
        <v>7523</v>
      </c>
      <c r="Q25" s="165">
        <f ca="1">IFERROR(OFFSET(INDIRECT($Y$4),$V$4,$V26+14),"nc")</f>
        <v>5245</v>
      </c>
      <c r="R25" s="166">
        <f ca="1">IF(COUNTIF(M25:Q25,"x"),"x",SUM(M25:Q25))</f>
        <v>55342</v>
      </c>
      <c r="S25" s="803">
        <f ca="1">IFERROR(OFFSET(INDIRECT($Y$4),$V$4,$V26+15),"nc")</f>
        <v>62.44</v>
      </c>
      <c r="T25" s="79"/>
      <c r="U25" s="3"/>
      <c r="V25" s="19">
        <f ca="1">IFERROR(CHOOSE(V24,CELL("col",'2015年'!N6),CELL("col",'2015年'!AG6),CELL("col",'2015年'!AZ6))-1,555)</f>
        <v>13</v>
      </c>
      <c r="W25" s="13">
        <f ca="1">F25/F24-1</f>
        <v>-0.28252902907024624</v>
      </c>
      <c r="X25" s="556">
        <f ca="1">S25-IF(LEFT(R30,1)="全",IF($Z$7="",S28,V30),S24)</f>
        <v>2.4399999999999977</v>
      </c>
      <c r="Y25" s="24"/>
      <c r="Z25" s="24"/>
      <c r="AA25" s="20" t="str">
        <f>IF(AND(LEFT(R30,1)="全",Z7=""),D4,IF(LEFT(R30,1)="全",AA3,C25))</f>
        <v>2020年</v>
      </c>
    </row>
    <row r="26" spans="1:53" s="3" customFormat="1" ht="15" customHeight="1" x14ac:dyDescent="0.15">
      <c r="A26" s="79"/>
      <c r="B26" s="99"/>
      <c r="C26" s="818" t="s">
        <v>6564</v>
      </c>
      <c r="D26" s="819"/>
      <c r="E26" s="820"/>
      <c r="F26" s="730">
        <v>100</v>
      </c>
      <c r="G26" s="725">
        <f t="shared" ref="G26:R26" ca="1" si="1">IFERROR(ROUND(G27/$F27*100,1),"nc")</f>
        <v>10.6</v>
      </c>
      <c r="H26" s="725">
        <f t="shared" ca="1" si="1"/>
        <v>4.5</v>
      </c>
      <c r="I26" s="725">
        <f t="shared" ca="1" si="1"/>
        <v>5.0999999999999996</v>
      </c>
      <c r="J26" s="725">
        <f t="shared" ca="1" si="1"/>
        <v>5.8</v>
      </c>
      <c r="K26" s="725">
        <f t="shared" ca="1" si="1"/>
        <v>8.5</v>
      </c>
      <c r="L26" s="725">
        <f t="shared" ca="1" si="1"/>
        <v>12.5</v>
      </c>
      <c r="M26" s="725">
        <f t="shared" ca="1" si="1"/>
        <v>16.8</v>
      </c>
      <c r="N26" s="725">
        <f t="shared" ca="1" si="1"/>
        <v>14.2</v>
      </c>
      <c r="O26" s="725">
        <f t="shared" ca="1" si="1"/>
        <v>9.8000000000000007</v>
      </c>
      <c r="P26" s="725">
        <f t="shared" ca="1" si="1"/>
        <v>7.2</v>
      </c>
      <c r="Q26" s="725">
        <f t="shared" ca="1" si="1"/>
        <v>5</v>
      </c>
      <c r="R26" s="796">
        <f t="shared" ca="1" si="1"/>
        <v>52.9</v>
      </c>
      <c r="S26" s="804"/>
      <c r="T26" s="79"/>
      <c r="V26" s="20">
        <f ca="1">IFERROR(CHOOSE(V24,CELL("col",'2020年'!N6),CELL("col",'2020年'!AG6),CELL("col",'2020年'!AZ6))-1,555)</f>
        <v>13</v>
      </c>
      <c r="W26" s="63" t="str">
        <f ca="1">IF(W25=0,"変化なし",TEXT(ABS(F25-F24),"#,##0人")&amp;"（"&amp;TEXT(ABS(W25),"0.0%")&amp;"） "&amp;IF(W25&gt;0,"増加","減少"))</f>
        <v>41,169人（28.3%） 減少</v>
      </c>
      <c r="X26" s="557" t="str">
        <f ca="1">IF(X25=0,"と同じである","を "&amp;TEXT(ABS(X25),"0.0歳")&amp;IF(X25&gt;0,"上回る","下回る"))</f>
        <v>を 2.4歳上回る</v>
      </c>
      <c r="Y26" s="1"/>
      <c r="Z26" s="1"/>
      <c r="AA26" s="1"/>
      <c r="AB26" s="1"/>
      <c r="AC26" s="1"/>
      <c r="AD26" s="1"/>
      <c r="AQ26" s="191"/>
      <c r="AR26" s="180"/>
      <c r="AS26" s="180"/>
      <c r="AT26" s="582"/>
      <c r="AU26" s="581"/>
      <c r="AV26" s="180"/>
      <c r="AW26" s="180"/>
      <c r="AX26" s="180"/>
      <c r="AY26" s="180"/>
      <c r="AZ26" s="180"/>
      <c r="BA26" s="180"/>
    </row>
    <row r="27" spans="1:53" ht="19.5" hidden="1" customHeight="1" x14ac:dyDescent="0.15">
      <c r="A27" s="77"/>
      <c r="B27" s="99"/>
      <c r="C27" s="74"/>
      <c r="D27" s="696"/>
      <c r="E27" s="592" t="s">
        <v>1514</v>
      </c>
      <c r="F27" s="101">
        <f ca="1">IFERROR(OFFSET(INDIRECT($Y$4),5,V26-1),"nc")</f>
        <v>104547</v>
      </c>
      <c r="G27" s="101">
        <f ca="1">IFERROR(SUM(OFFSET(INDIRECT($Y$4),5,V26,1,5)),"nc")</f>
        <v>11075</v>
      </c>
      <c r="H27" s="101">
        <f ca="1">IFERROR(OFFSET(INDIRECT($Y$4),5,V26+5),"nc")</f>
        <v>4750</v>
      </c>
      <c r="I27" s="101">
        <f ca="1">IFERROR(OFFSET(INDIRECT($Y$4),5,V26+6),"nc")</f>
        <v>5345</v>
      </c>
      <c r="J27" s="101">
        <f ca="1">IFERROR(OFFSET(INDIRECT($Y$4),5,V26+7),"nc")</f>
        <v>6055</v>
      </c>
      <c r="K27" s="101">
        <f ca="1">IFERROR(OFFSET(INDIRECT($Y$4),5,V26+8),"nc")</f>
        <v>8862</v>
      </c>
      <c r="L27" s="101">
        <f ca="1">IFERROR(OFFSET(INDIRECT($Y$4),5,V26+9),"nc")</f>
        <v>13118</v>
      </c>
      <c r="M27" s="101">
        <f ca="1">IFERROR(OFFSET(INDIRECT($Y$4),5,V26+10),"nc")</f>
        <v>17541</v>
      </c>
      <c r="N27" s="101">
        <f ca="1">IFERROR(OFFSET(INDIRECT($Y$4),5,V26+11),"nc")</f>
        <v>14794</v>
      </c>
      <c r="O27" s="101">
        <f ca="1">IFERROR(OFFSET(INDIRECT($Y$4),5,V26+12),"nc")</f>
        <v>10239</v>
      </c>
      <c r="P27" s="101">
        <f ca="1">IFERROR(OFFSET(INDIRECT($Y$4),5,V26+13),"nc")</f>
        <v>7523</v>
      </c>
      <c r="Q27" s="101">
        <f ca="1">IFERROR(OFFSET(INDIRECT($Y$4),5,V26+14),"nc")</f>
        <v>5245</v>
      </c>
      <c r="R27" s="797">
        <f ca="1">SUM(M27:Q27)</f>
        <v>55342</v>
      </c>
      <c r="S27" s="805"/>
      <c r="T27" s="79"/>
      <c r="U27" s="3"/>
    </row>
    <row r="28" spans="1:53" ht="15" customHeight="1" x14ac:dyDescent="0.15">
      <c r="A28" s="77"/>
      <c r="B28" s="176"/>
      <c r="C28" s="726"/>
      <c r="D28" s="821" t="s">
        <v>6646</v>
      </c>
      <c r="E28" s="822"/>
      <c r="F28" s="747">
        <f ca="1">IF(OR(AND(ISTEXT($F25),$F25&lt;&gt;"x",$F25&lt;&gt;"-"),AND(ISTEXT(F25),F25&lt;&gt;"x",F25&lt;&gt;"-")),"nc",IF(OR($F25="x",F25="x"),"x",IF(ROUND(SUM($F25),0)=0,"nc",SUM(F25)/$F25%)))</f>
        <v>100</v>
      </c>
      <c r="G28" s="748">
        <f t="shared" ref="G28:R28" si="2">IF(AND($Z$7="",LEFT($D$20,1)="農"),X33/$W33%,IF(AND($Z$7="",LEFT($D$20,1)="基"),X34/$W34%,IF(OR(AND(ISTEXT($F25),$F25&lt;&gt;"x",$F25&lt;&gt;"-"),AND(ISTEXT(G25),G25&lt;&gt;"x",G25&lt;&gt;"-")),"nc",IF(OR($F25="x",G25="x"),"x",IF(ROUND(SUM($F25),0)=0,"nc",SUM(G25)/$F25%)))))</f>
        <v>11.193974187463306</v>
      </c>
      <c r="H28" s="748">
        <f t="shared" si="2"/>
        <v>4.5413751287258304</v>
      </c>
      <c r="I28" s="748">
        <f t="shared" si="2"/>
        <v>5.1820768729808888</v>
      </c>
      <c r="J28" s="748">
        <f t="shared" si="2"/>
        <v>5.8682537238257471</v>
      </c>
      <c r="K28" s="748">
        <f t="shared" si="2"/>
        <v>8.5421819710050073</v>
      </c>
      <c r="L28" s="748">
        <f t="shared" si="2"/>
        <v>12.151477820659654</v>
      </c>
      <c r="M28" s="748">
        <f t="shared" si="2"/>
        <v>15.731419368706067</v>
      </c>
      <c r="N28" s="748">
        <f t="shared" si="2"/>
        <v>14.044549563856032</v>
      </c>
      <c r="O28" s="748">
        <f t="shared" si="2"/>
        <v>9.7462296565065483</v>
      </c>
      <c r="P28" s="748">
        <f t="shared" si="2"/>
        <v>7.4229489684288872</v>
      </c>
      <c r="Q28" s="748">
        <f t="shared" si="2"/>
        <v>5.5755127378420255</v>
      </c>
      <c r="R28" s="798">
        <f t="shared" si="2"/>
        <v>52.52066029533956</v>
      </c>
      <c r="S28" s="806">
        <f>IF(LEFT(D20,1)="農",AJ33,IF(LEFT(D20,1)="基",AJ34,""))</f>
        <v>62.32</v>
      </c>
      <c r="T28" s="79"/>
      <c r="U28" s="3"/>
    </row>
    <row r="29" spans="1:53" s="3" customFormat="1" ht="27.75" customHeight="1" thickBot="1" x14ac:dyDescent="0.2">
      <c r="A29" s="79"/>
      <c r="B29" s="99"/>
      <c r="C29" s="99"/>
      <c r="E29" s="90"/>
      <c r="F29" s="90"/>
      <c r="G29" s="91" t="str">
        <f>"《年齢階層別"&amp;D20&amp;IF(LEFT(R30,1)="全","割合","")&amp;"》 "&amp;IF(AND(LEFT(R30,1)&lt;&gt;"全",Z7=""),D4,IF(LEFT(R30,1)="全",C25,AA3))</f>
        <v>《年齢階層別農業従事者数》 茨城県</v>
      </c>
      <c r="H29" s="90"/>
      <c r="I29" s="79"/>
      <c r="J29" s="92"/>
      <c r="K29" s="93"/>
      <c r="L29" s="94"/>
      <c r="M29" s="95"/>
      <c r="N29" s="96"/>
      <c r="O29" s="78"/>
      <c r="P29" s="97"/>
      <c r="Q29" s="98"/>
      <c r="R29" s="95"/>
      <c r="S29" s="99"/>
      <c r="T29" s="79"/>
      <c r="AQ29" s="180"/>
      <c r="AR29" s="180"/>
      <c r="AS29" s="180"/>
      <c r="AT29" s="765"/>
      <c r="AU29" s="766"/>
      <c r="AV29" s="180"/>
      <c r="AW29" s="180"/>
      <c r="AX29" s="180"/>
      <c r="AY29" s="180"/>
      <c r="AZ29" s="180"/>
      <c r="BA29" s="180"/>
    </row>
    <row r="30" spans="1:53" ht="15" customHeight="1" thickTop="1" thickBot="1" x14ac:dyDescent="0.2">
      <c r="A30" s="77"/>
      <c r="B30" s="99"/>
      <c r="C30" s="74"/>
      <c r="D30" s="89" t="str">
        <f>IF(LEFT(R30,1)="全","（％）","（人）")</f>
        <v>（人）</v>
      </c>
      <c r="E30" s="77"/>
      <c r="F30" s="77"/>
      <c r="G30" s="77"/>
      <c r="H30" s="77"/>
      <c r="I30" s="77"/>
      <c r="J30" s="77"/>
      <c r="K30" s="77"/>
      <c r="L30" s="77"/>
      <c r="M30" s="77"/>
      <c r="N30" s="77"/>
      <c r="O30" s="77"/>
      <c r="P30" s="77"/>
      <c r="Q30" s="77"/>
      <c r="R30" s="810" t="s">
        <v>111</v>
      </c>
      <c r="S30" s="811"/>
      <c r="T30" s="79"/>
      <c r="U30" s="3"/>
      <c r="V30" s="749">
        <f ca="1">IFERROR(OFFSET(INDIRECT($Y$4),5,V26+15),"nc")</f>
        <v>62.44</v>
      </c>
      <c r="W30" s="581" t="s">
        <v>6650</v>
      </c>
      <c r="AQ30" s="191"/>
      <c r="AR30" s="180"/>
    </row>
    <row r="31" spans="1:53" ht="15" customHeight="1" thickTop="1" x14ac:dyDescent="0.15">
      <c r="A31" s="77"/>
      <c r="B31" s="99"/>
      <c r="C31" s="74"/>
      <c r="D31" s="77"/>
      <c r="E31" s="77"/>
      <c r="F31" s="77"/>
      <c r="G31" s="77"/>
      <c r="H31" s="77"/>
      <c r="I31" s="77"/>
      <c r="J31" s="77"/>
      <c r="K31" s="77"/>
      <c r="L31" s="77"/>
      <c r="M31" s="77"/>
      <c r="N31" s="77"/>
      <c r="O31" s="77"/>
      <c r="P31" s="77"/>
      <c r="Q31" s="77"/>
      <c r="R31" s="77"/>
      <c r="S31" s="77"/>
      <c r="T31" s="79"/>
      <c r="U31" s="3"/>
      <c r="V31" s="552" t="s">
        <v>6571</v>
      </c>
      <c r="W31" s="549" t="s">
        <v>6610</v>
      </c>
    </row>
    <row r="32" spans="1:53" ht="15" customHeight="1" x14ac:dyDescent="0.15">
      <c r="A32" s="77"/>
      <c r="B32" s="99"/>
      <c r="C32" s="74"/>
      <c r="D32" s="77"/>
      <c r="E32" s="77"/>
      <c r="F32" s="77"/>
      <c r="G32" s="77"/>
      <c r="H32" s="77"/>
      <c r="I32" s="77"/>
      <c r="J32" s="77"/>
      <c r="K32" s="77"/>
      <c r="L32" s="77"/>
      <c r="M32" s="77"/>
      <c r="N32" s="77"/>
      <c r="O32" s="77"/>
      <c r="P32" s="77"/>
      <c r="Q32" s="77"/>
      <c r="R32" s="77"/>
      <c r="S32" s="77"/>
      <c r="T32" s="79"/>
      <c r="U32" s="3"/>
      <c r="V32" s="606" t="s">
        <v>6572</v>
      </c>
      <c r="W32" s="606" t="s">
        <v>0</v>
      </c>
      <c r="X32" s="606" t="s">
        <v>15</v>
      </c>
      <c r="Y32" s="606" t="s">
        <v>14</v>
      </c>
      <c r="Z32" s="606" t="s">
        <v>13</v>
      </c>
      <c r="AA32" s="606" t="s">
        <v>12</v>
      </c>
      <c r="AB32" s="606" t="s">
        <v>11</v>
      </c>
      <c r="AC32" s="606" t="s">
        <v>5</v>
      </c>
      <c r="AD32" s="606" t="s">
        <v>6</v>
      </c>
      <c r="AE32" s="606" t="s">
        <v>7</v>
      </c>
      <c r="AF32" s="606" t="s">
        <v>8</v>
      </c>
      <c r="AG32" s="606" t="s">
        <v>9</v>
      </c>
      <c r="AH32" s="606" t="s">
        <v>95</v>
      </c>
      <c r="AI32" s="606" t="s">
        <v>94</v>
      </c>
      <c r="AJ32" s="721" t="s">
        <v>6576</v>
      </c>
    </row>
    <row r="33" spans="1:53" ht="15" customHeight="1" x14ac:dyDescent="0.15">
      <c r="A33" s="77"/>
      <c r="B33" s="99"/>
      <c r="C33" s="74"/>
      <c r="D33" s="77"/>
      <c r="E33" s="77"/>
      <c r="F33" s="77"/>
      <c r="G33" s="77"/>
      <c r="H33" s="77"/>
      <c r="I33" s="77"/>
      <c r="J33" s="77"/>
      <c r="K33" s="77"/>
      <c r="L33" s="77"/>
      <c r="M33" s="77"/>
      <c r="N33" s="77"/>
      <c r="O33" s="77"/>
      <c r="P33" s="77"/>
      <c r="Q33" s="77"/>
      <c r="R33" s="77"/>
      <c r="S33" s="77"/>
      <c r="T33" s="79"/>
      <c r="U33" s="3"/>
      <c r="V33" s="621" t="s">
        <v>6573</v>
      </c>
      <c r="W33" s="622">
        <f>'2020年'!M475</f>
        <v>2493672</v>
      </c>
      <c r="X33" s="622">
        <f>SUM('2020年'!N475:R475)</f>
        <v>279141</v>
      </c>
      <c r="Y33" s="622">
        <f>'2020年'!S475</f>
        <v>113247</v>
      </c>
      <c r="Z33" s="622">
        <f>'2020年'!T475</f>
        <v>129224</v>
      </c>
      <c r="AA33" s="622">
        <f>'2020年'!U475</f>
        <v>146335</v>
      </c>
      <c r="AB33" s="622">
        <f>'2020年'!V475</f>
        <v>213014</v>
      </c>
      <c r="AC33" s="622">
        <f>'2020年'!W475</f>
        <v>303018</v>
      </c>
      <c r="AD33" s="622">
        <f>'2020年'!X475</f>
        <v>392290</v>
      </c>
      <c r="AE33" s="622">
        <f>'2020年'!Y475</f>
        <v>350225</v>
      </c>
      <c r="AF33" s="622">
        <f>'2020年'!Z475</f>
        <v>243039</v>
      </c>
      <c r="AG33" s="622">
        <f>'2020年'!AA475</f>
        <v>185104</v>
      </c>
      <c r="AH33" s="622">
        <f>'2020年'!AB475</f>
        <v>139035</v>
      </c>
      <c r="AI33" s="622">
        <f>SUM('2020年'!X475:AB475)</f>
        <v>1309693</v>
      </c>
      <c r="AJ33" s="543">
        <f>'2020年'!AC475</f>
        <v>62.32</v>
      </c>
    </row>
    <row r="34" spans="1:53" ht="15" customHeight="1" x14ac:dyDescent="0.15">
      <c r="A34" s="77"/>
      <c r="B34" s="99"/>
      <c r="C34" s="74"/>
      <c r="D34" s="77"/>
      <c r="E34" s="77"/>
      <c r="F34" s="77"/>
      <c r="G34" s="77"/>
      <c r="H34" s="77"/>
      <c r="I34" s="77"/>
      <c r="J34" s="77"/>
      <c r="K34" s="77"/>
      <c r="L34" s="77"/>
      <c r="M34" s="77"/>
      <c r="N34" s="77"/>
      <c r="O34" s="77"/>
      <c r="P34" s="77"/>
      <c r="Q34" s="77"/>
      <c r="R34" s="77"/>
      <c r="S34" s="77"/>
      <c r="T34" s="79"/>
      <c r="U34" s="3"/>
      <c r="V34" s="621" t="s">
        <v>6574</v>
      </c>
      <c r="W34" s="622">
        <f>'2020年'!AY475</f>
        <v>1363038</v>
      </c>
      <c r="X34" s="622">
        <f>SUM('2020年'!AZ475:BD475)</f>
        <v>66535</v>
      </c>
      <c r="Y34" s="622">
        <f>'2020年'!BE475</f>
        <v>37702</v>
      </c>
      <c r="Z34" s="622">
        <f>'2020年'!BF475</f>
        <v>43231</v>
      </c>
      <c r="AA34" s="622">
        <f>'2020年'!BG475</f>
        <v>50169</v>
      </c>
      <c r="AB34" s="622">
        <f>'2020年'!BH475</f>
        <v>76733</v>
      </c>
      <c r="AC34" s="622">
        <f>'2020年'!BI475</f>
        <v>140047</v>
      </c>
      <c r="AD34" s="622">
        <f>'2020年'!BJ475</f>
        <v>252668</v>
      </c>
      <c r="AE34" s="622">
        <f>'2020年'!BK475</f>
        <v>264193</v>
      </c>
      <c r="AF34" s="622">
        <f>'2020年'!BL475</f>
        <v>196217</v>
      </c>
      <c r="AG34" s="622">
        <f>'2020年'!BM475</f>
        <v>144412</v>
      </c>
      <c r="AH34" s="622">
        <f>'2020年'!BN475</f>
        <v>91131</v>
      </c>
      <c r="AI34" s="622">
        <f>SUM('2020年'!BJ475:BN475)</f>
        <v>948621</v>
      </c>
      <c r="AJ34" s="543">
        <f>'2020年'!BO475</f>
        <v>67.760000000000005</v>
      </c>
    </row>
    <row r="35" spans="1:53" ht="15" customHeight="1" x14ac:dyDescent="0.15">
      <c r="A35" s="77"/>
      <c r="B35" s="99"/>
      <c r="C35" s="74"/>
      <c r="D35" s="77"/>
      <c r="E35" s="77"/>
      <c r="F35" s="77"/>
      <c r="G35" s="77"/>
      <c r="H35" s="77"/>
      <c r="I35" s="77"/>
      <c r="J35" s="77"/>
      <c r="K35" s="77"/>
      <c r="L35" s="77"/>
      <c r="M35" s="77"/>
      <c r="N35" s="77"/>
      <c r="O35" s="77"/>
      <c r="P35" s="77"/>
      <c r="Q35" s="77"/>
      <c r="R35" s="77"/>
      <c r="S35" s="77"/>
      <c r="T35" s="79"/>
      <c r="U35" s="3"/>
      <c r="V35" s="623" t="s">
        <v>6575</v>
      </c>
      <c r="W35" s="624">
        <f>SUM(X35:AH35)</f>
        <v>1</v>
      </c>
      <c r="X35" s="625">
        <f>X33/$W33</f>
        <v>0.11193974187463307</v>
      </c>
      <c r="Y35" s="625">
        <f t="shared" ref="Y35:AI36" si="3">Y33/$W33</f>
        <v>4.541375128725831E-2</v>
      </c>
      <c r="Z35" s="625">
        <f t="shared" si="3"/>
        <v>5.182076872980889E-2</v>
      </c>
      <c r="AA35" s="625">
        <f t="shared" si="3"/>
        <v>5.8682537238257476E-2</v>
      </c>
      <c r="AB35" s="625">
        <f t="shared" si="3"/>
        <v>8.5421819710050084E-2</v>
      </c>
      <c r="AC35" s="625">
        <f t="shared" si="3"/>
        <v>0.12151477820659654</v>
      </c>
      <c r="AD35" s="625">
        <f t="shared" si="3"/>
        <v>0.15731419368706068</v>
      </c>
      <c r="AE35" s="625">
        <f t="shared" si="3"/>
        <v>0.14044549563856032</v>
      </c>
      <c r="AF35" s="625">
        <f t="shared" si="3"/>
        <v>9.7462296565065498E-2</v>
      </c>
      <c r="AG35" s="625">
        <f t="shared" si="3"/>
        <v>7.4229489684288871E-2</v>
      </c>
      <c r="AH35" s="625">
        <f t="shared" si="3"/>
        <v>5.5755127378420255E-2</v>
      </c>
      <c r="AI35" s="625">
        <f t="shared" si="3"/>
        <v>0.52520660295339561</v>
      </c>
      <c r="AT35" s="789"/>
      <c r="AU35" s="790"/>
      <c r="AV35" s="888"/>
    </row>
    <row r="36" spans="1:53" ht="15" customHeight="1" x14ac:dyDescent="0.15">
      <c r="A36" s="77"/>
      <c r="B36" s="99"/>
      <c r="C36" s="74"/>
      <c r="D36" s="77"/>
      <c r="E36" s="77"/>
      <c r="F36" s="77"/>
      <c r="G36" s="77"/>
      <c r="H36" s="77"/>
      <c r="I36" s="77"/>
      <c r="J36" s="77"/>
      <c r="K36" s="77"/>
      <c r="L36" s="77"/>
      <c r="M36" s="77"/>
      <c r="N36" s="77"/>
      <c r="O36" s="77"/>
      <c r="P36" s="77"/>
      <c r="Q36" s="77"/>
      <c r="R36" s="77"/>
      <c r="S36" s="77"/>
      <c r="T36" s="79"/>
      <c r="U36" s="3"/>
      <c r="V36" s="623" t="s">
        <v>6575</v>
      </c>
      <c r="W36" s="624">
        <f>SUM(X36:AH36)</f>
        <v>1</v>
      </c>
      <c r="X36" s="625">
        <f>X34/$W34</f>
        <v>4.8813752808065512E-2</v>
      </c>
      <c r="Y36" s="625">
        <f t="shared" si="3"/>
        <v>2.7660270660098983E-2</v>
      </c>
      <c r="Z36" s="625">
        <f t="shared" si="3"/>
        <v>3.1716650599616446E-2</v>
      </c>
      <c r="AA36" s="625">
        <f t="shared" si="3"/>
        <v>3.6806750802252028E-2</v>
      </c>
      <c r="AB36" s="625">
        <f t="shared" si="3"/>
        <v>5.6295569162415134E-2</v>
      </c>
      <c r="AC36" s="625">
        <f t="shared" si="3"/>
        <v>0.10274621837395582</v>
      </c>
      <c r="AD36" s="625">
        <f t="shared" si="3"/>
        <v>0.18537120755254072</v>
      </c>
      <c r="AE36" s="625">
        <f t="shared" si="3"/>
        <v>0.193826584438585</v>
      </c>
      <c r="AF36" s="625">
        <f t="shared" si="3"/>
        <v>0.14395563439904097</v>
      </c>
      <c r="AG36" s="625">
        <f t="shared" si="3"/>
        <v>0.10594862358936434</v>
      </c>
      <c r="AH36" s="625">
        <f t="shared" si="3"/>
        <v>6.685873761406505E-2</v>
      </c>
      <c r="AI36" s="625">
        <f t="shared" si="3"/>
        <v>0.69596078759359603</v>
      </c>
      <c r="AT36" s="789"/>
      <c r="AU36" s="790"/>
      <c r="AV36" s="888"/>
    </row>
    <row r="37" spans="1:53" ht="15" customHeight="1" x14ac:dyDescent="0.2">
      <c r="A37" s="77"/>
      <c r="B37" s="99"/>
      <c r="C37" s="74"/>
      <c r="D37" s="77"/>
      <c r="E37" s="77"/>
      <c r="F37" s="77"/>
      <c r="G37" s="77"/>
      <c r="H37" s="77"/>
      <c r="I37" s="77"/>
      <c r="J37" s="77"/>
      <c r="K37" s="77"/>
      <c r="L37" s="77"/>
      <c r="M37" s="77"/>
      <c r="N37" s="77"/>
      <c r="O37" s="77"/>
      <c r="P37" s="77"/>
      <c r="Q37" s="77"/>
      <c r="R37" s="77"/>
      <c r="S37" s="77"/>
      <c r="T37" s="762"/>
      <c r="U37" s="762"/>
      <c r="AT37" s="789"/>
      <c r="AU37" s="790"/>
      <c r="AV37" s="888"/>
    </row>
    <row r="38" spans="1:53" ht="15" customHeight="1" x14ac:dyDescent="0.15">
      <c r="A38" s="77"/>
      <c r="B38" s="99"/>
      <c r="C38" s="74"/>
      <c r="D38" s="77"/>
      <c r="E38" s="77"/>
      <c r="F38" s="77"/>
      <c r="G38" s="77"/>
      <c r="H38" s="77"/>
      <c r="I38" s="77"/>
      <c r="J38" s="77"/>
      <c r="K38" s="77"/>
      <c r="L38" s="77"/>
      <c r="M38" s="77"/>
      <c r="N38" s="77"/>
      <c r="O38" s="77"/>
      <c r="P38" s="77"/>
      <c r="Q38" s="77"/>
      <c r="R38" s="77"/>
      <c r="S38" s="77"/>
      <c r="T38" s="79"/>
      <c r="U38" s="3"/>
      <c r="AT38" s="789"/>
      <c r="AU38" s="790"/>
      <c r="AV38" s="791"/>
    </row>
    <row r="39" spans="1:53" ht="15" customHeight="1" x14ac:dyDescent="0.15">
      <c r="A39" s="77"/>
      <c r="B39" s="99"/>
      <c r="C39" s="74"/>
      <c r="D39" s="77"/>
      <c r="E39" s="77"/>
      <c r="F39" s="77"/>
      <c r="G39" s="77"/>
      <c r="H39" s="77"/>
      <c r="I39" s="77"/>
      <c r="J39" s="77"/>
      <c r="K39" s="77"/>
      <c r="L39" s="77"/>
      <c r="M39" s="77"/>
      <c r="N39" s="77"/>
      <c r="O39" s="77"/>
      <c r="P39" s="77"/>
      <c r="Q39" s="77"/>
      <c r="R39" s="77"/>
      <c r="S39" s="77"/>
      <c r="T39" s="79"/>
      <c r="U39" s="3"/>
      <c r="X39" s="552"/>
    </row>
    <row r="40" spans="1:53" ht="15" customHeight="1" x14ac:dyDescent="0.15">
      <c r="A40" s="77"/>
      <c r="B40" s="99"/>
      <c r="C40" s="74"/>
      <c r="D40" s="77"/>
      <c r="E40" s="77"/>
      <c r="F40" s="77"/>
      <c r="G40" s="77"/>
      <c r="H40" s="77"/>
      <c r="I40" s="77"/>
      <c r="J40" s="77"/>
      <c r="K40" s="77"/>
      <c r="L40" s="77"/>
      <c r="M40" s="77"/>
      <c r="N40" s="77"/>
      <c r="O40" s="77"/>
      <c r="P40" s="77"/>
      <c r="Q40" s="77"/>
      <c r="R40" s="77"/>
      <c r="S40" s="77"/>
      <c r="T40" s="79"/>
      <c r="U40" s="3"/>
    </row>
    <row r="41" spans="1:53" s="3" customFormat="1" ht="17.25" customHeight="1" x14ac:dyDescent="0.15">
      <c r="A41" s="79"/>
      <c r="B41" s="99"/>
      <c r="C41" s="79"/>
      <c r="D41" s="79"/>
      <c r="E41" s="79"/>
      <c r="F41" s="79"/>
      <c r="G41" s="79"/>
      <c r="H41" s="79"/>
      <c r="I41" s="79"/>
      <c r="J41" s="79"/>
      <c r="K41" s="79"/>
      <c r="L41" s="79"/>
      <c r="M41" s="79"/>
      <c r="N41" s="79"/>
      <c r="O41" s="79"/>
      <c r="P41" s="79"/>
      <c r="Q41" s="79"/>
      <c r="R41" s="79"/>
      <c r="S41" s="79"/>
      <c r="T41" s="79"/>
      <c r="V41" s="555"/>
      <c r="W41" s="555"/>
      <c r="X41" s="555"/>
      <c r="Y41" s="1"/>
      <c r="Z41" s="1"/>
      <c r="AA41" s="1"/>
      <c r="AB41" s="1"/>
      <c r="AC41" s="1"/>
      <c r="AD41" s="1"/>
      <c r="AQ41" s="191"/>
      <c r="AR41" s="180"/>
      <c r="AS41" s="180"/>
      <c r="AT41" s="582"/>
      <c r="AU41" s="581"/>
      <c r="AV41" s="180"/>
      <c r="AW41" s="180"/>
      <c r="AX41" s="180"/>
      <c r="AY41" s="180"/>
      <c r="AZ41" s="180"/>
      <c r="BA41" s="180"/>
    </row>
    <row r="42" spans="1:53" s="3" customFormat="1" ht="18" customHeight="1" x14ac:dyDescent="0.15">
      <c r="A42" s="77"/>
      <c r="B42" s="817" t="s">
        <v>1551</v>
      </c>
      <c r="C42" s="817"/>
      <c r="D42" s="817"/>
      <c r="E42" s="817"/>
      <c r="F42" s="817"/>
      <c r="G42" s="817"/>
      <c r="H42" s="817"/>
      <c r="I42" s="817"/>
      <c r="J42" s="817"/>
      <c r="K42" s="817"/>
      <c r="L42" s="817"/>
      <c r="M42" s="817"/>
      <c r="N42" s="817"/>
      <c r="O42" s="817"/>
      <c r="P42" s="817"/>
      <c r="Q42" s="817"/>
      <c r="R42" s="817"/>
      <c r="S42" s="817"/>
      <c r="T42" s="79"/>
      <c r="V42" s="552" t="s">
        <v>6571</v>
      </c>
      <c r="Y42" s="1"/>
      <c r="Z42" s="1"/>
      <c r="AA42" s="1"/>
      <c r="AB42" s="1"/>
      <c r="AC42" s="1"/>
      <c r="AD42" s="1"/>
      <c r="AQ42" s="191"/>
      <c r="AR42" s="180"/>
      <c r="AS42" s="180"/>
      <c r="AT42" s="582"/>
      <c r="AU42" s="581"/>
      <c r="AV42" s="180"/>
      <c r="AW42" s="180"/>
      <c r="AX42" s="180"/>
      <c r="AY42" s="180"/>
      <c r="AZ42" s="180"/>
      <c r="BA42" s="180"/>
    </row>
    <row r="43" spans="1:53" s="3" customFormat="1" ht="20.25" customHeight="1" x14ac:dyDescent="0.15">
      <c r="A43" s="77"/>
      <c r="B43" s="99"/>
      <c r="C43" s="144"/>
      <c r="D43" s="812" t="str">
        <f ca="1">IFERROR("　◎ "&amp;IF($Z$7="",D4,Z7)&amp;"で後継者を確保している経営体の割合は "&amp;TEXT(IF($Z$7="",H51,H52),"0.0")&amp;"％（"&amp;TEXT(H48,"#,##0")&amp;"経営体）で、"&amp;IF(LEFT(Z49,1)="全",IF($Z$7="","全国平均の","全平均の ")&amp;TEXT(IF($Z$7="",H52,H51),"0.0"),"2015年の "&amp;TEXT(#REF!,"0.0"))&amp;"％"&amp;AB50,"")</f>
        <v>　◎ 茨城県で後継者を確保している経営体の割合は 21.1％（9,286経営体）で、全国平均の23.7％ を 2.6ポイント 下回る</v>
      </c>
      <c r="E43" s="812"/>
      <c r="F43" s="812"/>
      <c r="G43" s="812"/>
      <c r="H43" s="812"/>
      <c r="I43" s="812"/>
      <c r="J43" s="812"/>
      <c r="K43" s="812"/>
      <c r="L43" s="812"/>
      <c r="M43" s="812"/>
      <c r="N43" s="812"/>
      <c r="O43" s="812"/>
      <c r="P43" s="812"/>
      <c r="Q43" s="812"/>
      <c r="R43" s="812"/>
      <c r="S43" s="812"/>
      <c r="T43" s="79"/>
      <c r="V43" s="587" t="s">
        <v>6607</v>
      </c>
      <c r="W43" s="585">
        <f ca="1">H48/$H$47</f>
        <v>0.21100229498511669</v>
      </c>
      <c r="X43" s="584">
        <f ca="1">H48</f>
        <v>9286</v>
      </c>
      <c r="Y43" s="588">
        <f ca="1">H51/100</f>
        <v>0.21100229498511669</v>
      </c>
      <c r="Z43" s="585">
        <f ca="1">W43-Y43</f>
        <v>0</v>
      </c>
      <c r="AA43" s="1"/>
      <c r="AB43" s="1"/>
      <c r="AC43" s="1"/>
      <c r="AD43" s="1"/>
      <c r="AQ43" s="191"/>
      <c r="AR43" s="180"/>
      <c r="AS43" s="180"/>
      <c r="AT43" s="765"/>
      <c r="AU43" s="766"/>
      <c r="AV43" s="180"/>
      <c r="AW43" s="180"/>
      <c r="AX43" s="180"/>
      <c r="AY43" s="180"/>
      <c r="AZ43" s="180"/>
      <c r="BA43" s="180"/>
    </row>
    <row r="44" spans="1:53" s="3" customFormat="1" ht="18.75" customHeight="1" x14ac:dyDescent="0.15">
      <c r="A44" s="77"/>
      <c r="B44" s="99"/>
      <c r="C44" s="144"/>
      <c r="D44" s="456"/>
      <c r="E44" s="169"/>
      <c r="F44" s="169"/>
      <c r="G44" s="169"/>
      <c r="H44" s="169"/>
      <c r="I44" s="173"/>
      <c r="K44" s="684" t="str">
        <f>"《後継者の確保状況"&amp;IF(LEFT(Z50,1)="全","割合","")&amp;"》"</f>
        <v>《後継者の確保状況》</v>
      </c>
      <c r="L44" s="682"/>
      <c r="M44" s="682"/>
      <c r="N44" s="170"/>
      <c r="O44" s="171"/>
      <c r="P44" s="172"/>
      <c r="Q44" s="684" t="str">
        <f>"《後継者を確保している経営体数"&amp;IF(LEFT(Z49,1)="全","割合","")&amp;"》"</f>
        <v>《後継者を確保している経営体数割合》</v>
      </c>
      <c r="R44" s="172"/>
      <c r="S44" s="172"/>
      <c r="T44" s="79"/>
      <c r="Y44" s="1"/>
      <c r="Z44" s="1"/>
      <c r="AA44" s="1"/>
      <c r="AB44" s="1"/>
      <c r="AC44" s="1"/>
      <c r="AO44" s="191"/>
      <c r="AP44" s="180"/>
      <c r="AQ44" s="180"/>
      <c r="AR44" s="180"/>
      <c r="AS44" s="180"/>
      <c r="AT44" s="582"/>
      <c r="AU44" s="581"/>
      <c r="AV44" s="180"/>
      <c r="AW44" s="180"/>
      <c r="AX44" s="180"/>
      <c r="AY44" s="180"/>
    </row>
    <row r="45" spans="1:53" s="3" customFormat="1" ht="16.5" customHeight="1" thickBot="1" x14ac:dyDescent="0.2">
      <c r="A45" s="77"/>
      <c r="B45" s="99"/>
      <c r="C45" s="99"/>
      <c r="D45" s="77"/>
      <c r="E45" s="77"/>
      <c r="F45" s="77"/>
      <c r="G45" s="79"/>
      <c r="H45" s="714" t="s">
        <v>1548</v>
      </c>
      <c r="I45" s="86"/>
      <c r="K45" s="686" t="str">
        <f>IF(AND(LEFT(Z50,1)&lt;&gt;"全",Z7=""),D4,IF(LEFT(Z50,1)="全","2015年",AA3))</f>
        <v>茨城県</v>
      </c>
      <c r="Q45" s="685" t="str">
        <f>IF(AND(LEFT(Z49,1)&lt;&gt;"全",M4=""),V7,IF(LEFT(Z49,1)="全","2020年",AA3))</f>
        <v>2020年</v>
      </c>
      <c r="T45" s="761"/>
      <c r="U45" s="761"/>
      <c r="AO45" s="191"/>
      <c r="AP45" s="180"/>
      <c r="AQ45" s="180"/>
      <c r="AR45" s="180"/>
      <c r="AS45" s="180"/>
      <c r="AT45" s="582"/>
      <c r="AU45" s="581"/>
      <c r="AV45" s="180"/>
      <c r="AW45" s="180"/>
      <c r="AX45" s="180"/>
      <c r="AY45" s="180"/>
    </row>
    <row r="46" spans="1:53" s="3" customFormat="1" ht="15" customHeight="1" thickTop="1" x14ac:dyDescent="0.15">
      <c r="A46" s="77"/>
      <c r="B46" s="595"/>
      <c r="C46" s="595"/>
      <c r="D46" s="595"/>
      <c r="E46" s="601"/>
      <c r="F46" s="595"/>
      <c r="G46" s="601"/>
      <c r="H46" s="744" t="s">
        <v>0</v>
      </c>
      <c r="I46" s="128"/>
      <c r="J46" s="149"/>
      <c r="K46" s="89"/>
      <c r="L46" s="149"/>
      <c r="M46" s="189"/>
      <c r="N46" s="189"/>
      <c r="O46" s="149"/>
      <c r="P46" s="149"/>
      <c r="Q46" s="149"/>
      <c r="R46" s="149"/>
      <c r="S46" s="149"/>
      <c r="T46" s="79"/>
      <c r="V46" s="35" t="s">
        <v>21</v>
      </c>
      <c r="W46" s="29" t="s">
        <v>1514</v>
      </c>
      <c r="X46" s="30" t="s">
        <v>10</v>
      </c>
      <c r="Y46" s="22" t="s">
        <v>77</v>
      </c>
      <c r="Z46" s="23" t="s">
        <v>78</v>
      </c>
      <c r="AA46" s="14" t="s">
        <v>74</v>
      </c>
      <c r="AB46" s="21" t="s">
        <v>93</v>
      </c>
      <c r="AD46" s="562" t="s">
        <v>6586</v>
      </c>
      <c r="AO46" s="191"/>
      <c r="AP46" s="180"/>
      <c r="AQ46" s="180"/>
      <c r="AR46" s="180"/>
      <c r="AS46" s="180"/>
      <c r="AT46" s="582"/>
      <c r="AU46" s="581"/>
      <c r="AV46" s="180"/>
      <c r="AW46" s="180"/>
      <c r="AX46" s="180"/>
      <c r="AY46" s="180"/>
    </row>
    <row r="47" spans="1:53" s="3" customFormat="1" ht="15" customHeight="1" x14ac:dyDescent="0.15">
      <c r="A47" s="77"/>
      <c r="B47" s="99"/>
      <c r="C47" s="99"/>
      <c r="D47" s="183" t="s">
        <v>1514</v>
      </c>
      <c r="E47" s="852" t="str">
        <f>IF($Z$7="","県　　計",$Z$7)</f>
        <v>県　　計</v>
      </c>
      <c r="F47" s="852"/>
      <c r="G47" s="184" t="s">
        <v>1544</v>
      </c>
      <c r="H47" s="156">
        <f ca="1">IFERROR(OFFSET(INDIRECT($Y$4),$V$4,W47-1),"nc")</f>
        <v>44009</v>
      </c>
      <c r="I47" s="151"/>
      <c r="J47" s="139"/>
      <c r="L47" s="139"/>
      <c r="M47" s="189"/>
      <c r="N47" s="189"/>
      <c r="O47" s="139"/>
      <c r="P47" s="139"/>
      <c r="Q47" s="139"/>
      <c r="R47" s="849"/>
      <c r="S47" s="849"/>
      <c r="T47" s="79"/>
      <c r="V47" s="57" t="s">
        <v>47</v>
      </c>
      <c r="W47" s="61">
        <f ca="1">CELL("col",'2020年'!BS6)-1</f>
        <v>70</v>
      </c>
      <c r="X47" s="58">
        <f ca="1">CELL("col",'2015年'!BS6)-1</f>
        <v>70</v>
      </c>
      <c r="Y47" s="25">
        <v>1</v>
      </c>
      <c r="Z47" s="15">
        <v>0</v>
      </c>
      <c r="AA47" s="19" t="e">
        <f>IF(LEFT(Z50,1)="全",$D$4,#REF!)</f>
        <v>#REF!</v>
      </c>
      <c r="AB47" s="150" t="e">
        <f>H52-IF(LEFT(Z50,1)="全",H51,#REF!)</f>
        <v>#REF!</v>
      </c>
      <c r="AD47" s="563">
        <f>ROUND(IF($Z$7="",H52,H51),1)</f>
        <v>23.7</v>
      </c>
      <c r="AO47" s="191"/>
      <c r="AP47" s="180"/>
      <c r="AQ47" s="180"/>
      <c r="AR47" s="180"/>
      <c r="AT47" s="582"/>
      <c r="AU47" s="581"/>
      <c r="AX47" s="180"/>
      <c r="AY47" s="180"/>
    </row>
    <row r="48" spans="1:53" s="3" customFormat="1" ht="15" customHeight="1" x14ac:dyDescent="0.15">
      <c r="A48" s="77"/>
      <c r="B48" s="99"/>
      <c r="C48" s="99"/>
      <c r="D48" s="185"/>
      <c r="E48" s="183"/>
      <c r="F48" s="178"/>
      <c r="G48" s="179" t="s">
        <v>1543</v>
      </c>
      <c r="H48" s="156">
        <f ca="1">IFERROR(OFFSET(INDIRECT($Y$4),$V$4,$W48-1),"nc")</f>
        <v>9286</v>
      </c>
      <c r="I48" s="128"/>
      <c r="J48" s="139"/>
      <c r="K48" s="139"/>
      <c r="L48" s="139"/>
      <c r="M48" s="189"/>
      <c r="N48" s="189"/>
      <c r="O48" s="139"/>
      <c r="P48" s="139"/>
      <c r="Q48" s="139"/>
      <c r="R48" s="139"/>
      <c r="S48" s="139"/>
      <c r="T48" s="79"/>
      <c r="V48" s="59" t="s">
        <v>92</v>
      </c>
      <c r="W48" s="62">
        <f ca="1">CELL("col",'2020年'!CI5)</f>
        <v>87</v>
      </c>
      <c r="X48" s="60">
        <f ca="1">CELL("col",'2015年'!CI5)</f>
        <v>87</v>
      </c>
      <c r="Y48" s="3">
        <v>-4</v>
      </c>
      <c r="Z48" s="3">
        <v>-1</v>
      </c>
      <c r="AA48" s="20" t="str">
        <f>IF(AND(LEFT(Z50,1)="全",Z7=""),D4,IF(LEFT(Z50,1)="全",AA3,D47))</f>
        <v>2020年</v>
      </c>
      <c r="AB48" s="63" t="e">
        <f>IF(AB47=0,"と同率である"," を "&amp;TEXT(ABS(AB47),"0.0")&amp;"ポイント "&amp;IF(AB47&gt;0,"上回る","下回る"))</f>
        <v>#REF!</v>
      </c>
      <c r="AD48" s="563">
        <f ca="1">ROUND(IF($Z$7="",H51,H52),1)</f>
        <v>21.1</v>
      </c>
      <c r="AO48" s="191"/>
      <c r="AP48" s="180"/>
      <c r="AQ48" s="180"/>
      <c r="AR48" s="180"/>
      <c r="AT48" s="582"/>
      <c r="AU48" s="581"/>
      <c r="AX48" s="180"/>
      <c r="AY48" s="180"/>
    </row>
    <row r="49" spans="1:53" s="3" customFormat="1" ht="15" customHeight="1" x14ac:dyDescent="0.15">
      <c r="A49" s="79"/>
      <c r="B49" s="99"/>
      <c r="C49" s="99"/>
      <c r="D49" s="180"/>
      <c r="E49" s="180"/>
      <c r="F49" s="180"/>
      <c r="G49" s="181" t="s">
        <v>1546</v>
      </c>
      <c r="H49" s="156">
        <f ca="1">IFERROR(OFFSET(INDIRECT($Y$4),$V$4,$W48+3),"nc")</f>
        <v>1685</v>
      </c>
      <c r="I49" s="128"/>
      <c r="J49" s="148"/>
      <c r="K49" s="148"/>
      <c r="L49" s="148"/>
      <c r="M49" s="148"/>
      <c r="N49" s="148"/>
      <c r="O49" s="148"/>
      <c r="P49" s="148"/>
      <c r="Q49" s="148"/>
      <c r="R49" s="148"/>
      <c r="S49" s="148"/>
      <c r="T49" s="79"/>
      <c r="Z49" s="26" t="s">
        <v>6648</v>
      </c>
      <c r="AA49" s="26" t="str">
        <f>IF(LEFT(Z49,1)="全",$D$4,#REF!)</f>
        <v>茨城県</v>
      </c>
      <c r="AB49" s="561">
        <f ca="1">IF($Z$7="",H51-H52,H52-H51)</f>
        <v>-2.6090197172725169</v>
      </c>
      <c r="AD49" s="562" t="str">
        <f>IF($Z$7="","全   国",D4)</f>
        <v>全   国</v>
      </c>
      <c r="AO49" s="191"/>
      <c r="AP49" s="180"/>
      <c r="AQ49" s="180"/>
      <c r="AR49" s="180"/>
      <c r="AT49" s="582"/>
      <c r="AU49" s="581"/>
      <c r="AX49" s="180"/>
      <c r="AY49" s="180"/>
    </row>
    <row r="50" spans="1:53" s="3" customFormat="1" ht="15" customHeight="1" x14ac:dyDescent="0.2">
      <c r="A50" s="79"/>
      <c r="B50" s="99"/>
      <c r="C50" s="99"/>
      <c r="D50" s="186"/>
      <c r="E50" s="187"/>
      <c r="F50" s="187"/>
      <c r="G50" s="182" t="s">
        <v>1547</v>
      </c>
      <c r="H50" s="156">
        <f ca="1">IFERROR(OFFSET(INDIRECT($Y$4),$V$4,$W48+4),"nc")</f>
        <v>33038</v>
      </c>
      <c r="I50" s="128"/>
      <c r="J50" s="139"/>
      <c r="K50" s="139"/>
      <c r="L50" s="139"/>
      <c r="M50" s="139"/>
      <c r="N50" s="139"/>
      <c r="O50" s="139"/>
      <c r="P50" s="139"/>
      <c r="Q50" s="139"/>
      <c r="R50" s="139"/>
      <c r="S50" s="139"/>
      <c r="T50" s="762"/>
      <c r="U50" s="762"/>
      <c r="Z50" s="26" t="s">
        <v>174</v>
      </c>
      <c r="AA50" s="26" t="str">
        <f>IF($Z$7="","全国計",AA3)</f>
        <v>全国計</v>
      </c>
      <c r="AB50" s="26" t="str">
        <f ca="1">IF(AB49=0,"と同率である"," を "&amp;TEXT(ABS(AB49),"0.0")&amp;"ポイント "&amp;IF(AB49&gt;0,"上回る","下回る"))</f>
        <v xml:space="preserve"> を 2.6ポイント 下回る</v>
      </c>
      <c r="AD50" s="562" t="str">
        <f>IF($Z$7="",D4,Z7)</f>
        <v>茨城県</v>
      </c>
      <c r="AO50" s="191"/>
      <c r="AP50" s="180"/>
      <c r="AQ50" s="180"/>
      <c r="AR50" s="180"/>
      <c r="AT50" s="582"/>
      <c r="AU50" s="581"/>
      <c r="AX50" s="180"/>
      <c r="AY50" s="180"/>
    </row>
    <row r="51" spans="1:53" s="3" customFormat="1" ht="15" customHeight="1" x14ac:dyDescent="0.15">
      <c r="A51" s="77"/>
      <c r="B51" s="99"/>
      <c r="C51" s="99"/>
      <c r="D51" s="873" t="s">
        <v>6644</v>
      </c>
      <c r="E51" s="874"/>
      <c r="F51" s="874"/>
      <c r="G51" s="875"/>
      <c r="H51" s="750">
        <f ca="1">IFERROR(OFFSET(INDIRECT($Y$4),5,$W$48-1)/OFFSET(INDIRECT($Y$4),5,$W$47-1)*100,"nc")</f>
        <v>21.10022949851167</v>
      </c>
      <c r="I51" s="128"/>
      <c r="J51" s="139"/>
      <c r="K51" s="139"/>
      <c r="L51" s="139"/>
      <c r="M51" s="139"/>
      <c r="N51" s="139"/>
      <c r="O51" s="139"/>
      <c r="P51" s="139"/>
      <c r="Q51" s="139"/>
      <c r="R51" s="139"/>
      <c r="S51" s="139"/>
      <c r="T51" s="77"/>
      <c r="V51" s="552" t="s">
        <v>6571</v>
      </c>
      <c r="W51" s="545"/>
      <c r="X51" s="545"/>
      <c r="Y51" s="545"/>
      <c r="AO51" s="191"/>
      <c r="AP51" s="180"/>
      <c r="AQ51" s="180"/>
      <c r="AR51" s="180"/>
      <c r="AT51" s="582"/>
      <c r="AU51" s="581"/>
      <c r="AX51" s="180"/>
      <c r="AY51" s="180"/>
    </row>
    <row r="52" spans="1:53" s="3" customFormat="1" ht="15" customHeight="1" x14ac:dyDescent="0.15">
      <c r="A52" s="77"/>
      <c r="B52" s="731"/>
      <c r="C52" s="731"/>
      <c r="D52" s="732"/>
      <c r="E52" s="876" t="s">
        <v>6647</v>
      </c>
      <c r="F52" s="877"/>
      <c r="G52" s="878"/>
      <c r="H52" s="747">
        <f>IF($Z$7="",'2020年'!CI475/'2020年'!BR475%,IF(OR(AND(ISTEXT(H47),H47&lt;&gt;"x",H47&lt;&gt;"-"),AND(ISTEXT(H48),H48&lt;&gt;"x",H48&lt;&gt;"-")),"nc",IF(OR(H47="x",H48="x"),"x",IF(ROUND(SUM(H47),0)=0,"nc",SUM(H48)/H47%))))</f>
        <v>23.709249215784187</v>
      </c>
      <c r="I52" s="128"/>
      <c r="J52" s="148"/>
      <c r="K52" s="148"/>
      <c r="L52" s="148"/>
      <c r="M52" s="148"/>
      <c r="N52" s="148"/>
      <c r="O52" s="148"/>
      <c r="P52" s="148"/>
      <c r="Q52" s="148"/>
      <c r="R52" s="148"/>
      <c r="S52" s="148"/>
      <c r="T52" s="77"/>
      <c r="V52" s="539" t="s">
        <v>6649</v>
      </c>
      <c r="W52" s="554" t="s">
        <v>6584</v>
      </c>
      <c r="X52" s="553">
        <f ca="1">H48/$H$47</f>
        <v>0.21100229498511669</v>
      </c>
      <c r="Y52" s="553">
        <f ca="1">H49/$H$47</f>
        <v>3.8287622986207366E-2</v>
      </c>
      <c r="Z52" s="553">
        <f ca="1">H50/$H$47</f>
        <v>0.75071008202867595</v>
      </c>
      <c r="AO52" s="191"/>
      <c r="AP52" s="180"/>
      <c r="AQ52" s="180"/>
      <c r="AR52" s="180"/>
      <c r="AT52" s="582"/>
      <c r="AU52" s="581"/>
      <c r="AX52" s="180"/>
      <c r="AY52" s="180"/>
    </row>
    <row r="53" spans="1:53" s="3" customFormat="1" ht="15" customHeight="1" x14ac:dyDescent="0.15">
      <c r="A53" s="77"/>
      <c r="B53" s="99"/>
      <c r="C53" s="99"/>
      <c r="I53" s="128"/>
      <c r="J53" s="147"/>
      <c r="K53" s="147"/>
      <c r="L53" s="147"/>
      <c r="M53" s="147"/>
      <c r="N53" s="147"/>
      <c r="O53" s="147"/>
      <c r="P53" s="147"/>
      <c r="Q53" s="147"/>
      <c r="R53" s="147"/>
      <c r="S53" s="147"/>
      <c r="T53" s="77"/>
      <c r="AQ53" s="191"/>
      <c r="AR53" s="180"/>
      <c r="AS53" s="180"/>
      <c r="AT53" s="582"/>
      <c r="AU53" s="581"/>
      <c r="AZ53" s="180"/>
      <c r="BA53" s="180"/>
    </row>
    <row r="54" spans="1:53" s="3" customFormat="1" ht="15" customHeight="1" x14ac:dyDescent="0.15">
      <c r="A54" s="79"/>
      <c r="B54" s="99"/>
      <c r="C54" s="99"/>
      <c r="I54" s="79"/>
      <c r="J54" s="79"/>
      <c r="K54" s="79"/>
      <c r="L54" s="79"/>
      <c r="M54" s="79"/>
      <c r="N54" s="79"/>
      <c r="O54" s="79"/>
      <c r="P54" s="79"/>
      <c r="Q54" s="79"/>
      <c r="R54" s="79"/>
      <c r="S54" s="79"/>
      <c r="T54" s="79"/>
      <c r="W54" s="682"/>
      <c r="X54" s="682"/>
      <c r="Y54" s="682"/>
      <c r="Z54" s="682"/>
      <c r="AA54" s="682"/>
      <c r="AQ54" s="191"/>
      <c r="AR54" s="180"/>
      <c r="AS54" s="180"/>
      <c r="AT54" s="582"/>
      <c r="AU54" s="581"/>
      <c r="AZ54" s="180"/>
      <c r="BA54" s="180"/>
    </row>
    <row r="55" spans="1:53" s="3" customFormat="1" ht="13.9" customHeight="1" x14ac:dyDescent="0.15">
      <c r="A55" s="77"/>
      <c r="B55" s="99"/>
      <c r="C55" s="99"/>
      <c r="I55" s="77"/>
      <c r="J55" s="92"/>
      <c r="K55" s="93"/>
      <c r="L55" s="94"/>
      <c r="M55" s="95"/>
      <c r="N55" s="96"/>
      <c r="O55" s="78"/>
      <c r="P55" s="97"/>
      <c r="Q55" s="98"/>
      <c r="R55" s="849"/>
      <c r="S55" s="849"/>
      <c r="T55" s="77"/>
      <c r="W55" s="538"/>
      <c r="X55" s="1"/>
      <c r="AQ55" s="191"/>
      <c r="AR55" s="180"/>
      <c r="AS55" s="180"/>
      <c r="AT55" s="582"/>
      <c r="AU55" s="581"/>
      <c r="AV55" s="180"/>
      <c r="AW55" s="180"/>
      <c r="AX55" s="180"/>
      <c r="AY55" s="180"/>
      <c r="AZ55" s="180"/>
      <c r="BA55" s="180"/>
    </row>
    <row r="56" spans="1:53" s="3" customFormat="1" ht="16.5" customHeight="1" x14ac:dyDescent="0.15">
      <c r="A56" s="77"/>
      <c r="B56" s="99"/>
      <c r="V56" s="532"/>
      <c r="W56" s="546"/>
      <c r="AQ56" s="191"/>
      <c r="AR56" s="180"/>
      <c r="AS56" s="180"/>
      <c r="AT56" s="582"/>
      <c r="AU56" s="581"/>
      <c r="AV56" s="180"/>
      <c r="AW56" s="180"/>
      <c r="AX56" s="180"/>
      <c r="AY56" s="180"/>
      <c r="AZ56" s="180"/>
      <c r="BA56" s="180"/>
    </row>
    <row r="57" spans="1:53" s="3" customFormat="1" ht="15.75" customHeight="1" x14ac:dyDescent="0.15">
      <c r="A57" s="77"/>
      <c r="B57" s="99"/>
      <c r="T57" s="79"/>
      <c r="AQ57" s="191"/>
      <c r="AR57" s="180"/>
      <c r="AS57" s="180"/>
      <c r="AT57" s="582"/>
      <c r="AU57" s="581"/>
      <c r="AV57" s="180"/>
      <c r="AW57" s="180"/>
      <c r="AX57" s="180"/>
      <c r="AY57" s="180"/>
      <c r="AZ57" s="180"/>
      <c r="BA57" s="180"/>
    </row>
    <row r="58" spans="1:53" ht="18" customHeight="1" x14ac:dyDescent="0.15">
      <c r="A58" s="77"/>
      <c r="B58" s="74"/>
      <c r="C58" s="77"/>
      <c r="D58" s="77"/>
      <c r="E58" s="77"/>
      <c r="F58" s="77"/>
      <c r="G58" s="77"/>
      <c r="H58" s="77"/>
      <c r="I58" s="77"/>
      <c r="J58" s="77"/>
      <c r="K58" s="77"/>
      <c r="L58" s="77"/>
      <c r="M58" s="77"/>
      <c r="N58" s="77"/>
      <c r="O58" s="77"/>
      <c r="P58" s="77"/>
      <c r="Q58" s="77"/>
      <c r="R58" s="77"/>
      <c r="S58" s="77"/>
      <c r="T58" s="77"/>
    </row>
    <row r="59" spans="1:53" s="3" customFormat="1" ht="18" customHeight="1" x14ac:dyDescent="0.15">
      <c r="A59" s="79"/>
      <c r="B59" s="879" t="s">
        <v>1516</v>
      </c>
      <c r="C59" s="879"/>
      <c r="D59" s="885" t="s">
        <v>6551</v>
      </c>
      <c r="E59" s="885"/>
      <c r="F59" s="885"/>
      <c r="G59" s="885"/>
      <c r="H59" s="885"/>
      <c r="I59" s="885"/>
      <c r="J59" s="885"/>
      <c r="K59" s="885"/>
      <c r="L59" s="885"/>
      <c r="M59" s="885"/>
      <c r="N59" s="678"/>
      <c r="O59" s="680"/>
      <c r="P59" s="681"/>
      <c r="Q59" s="681"/>
      <c r="R59" s="681"/>
      <c r="S59" s="679"/>
      <c r="T59" s="79"/>
      <c r="V59" s="552" t="s">
        <v>6571</v>
      </c>
      <c r="W59" s="541" t="s">
        <v>6584</v>
      </c>
      <c r="X59" s="541" t="s">
        <v>6578</v>
      </c>
      <c r="Y59" s="541" t="s">
        <v>6579</v>
      </c>
      <c r="Z59" s="541" t="s">
        <v>6580</v>
      </c>
      <c r="AA59" s="541" t="s">
        <v>6581</v>
      </c>
      <c r="AB59" s="541" t="s">
        <v>6582</v>
      </c>
      <c r="AC59" s="541" t="s">
        <v>6583</v>
      </c>
      <c r="AQ59" s="190"/>
      <c r="AR59" s="434"/>
      <c r="AS59" s="180"/>
      <c r="AT59" s="582"/>
      <c r="AU59" s="581"/>
      <c r="AV59" s="180"/>
      <c r="AW59" s="180"/>
      <c r="AX59" s="180"/>
      <c r="AY59" s="180"/>
      <c r="AZ59" s="180"/>
      <c r="BA59" s="180"/>
    </row>
    <row r="60" spans="1:53" s="3" customFormat="1" ht="18.75" customHeight="1" x14ac:dyDescent="0.15">
      <c r="A60" s="77"/>
      <c r="B60" s="74"/>
      <c r="C60" s="144"/>
      <c r="D60" s="812" t="str">
        <f ca="1">IFERROR(" ◎ "&amp;IF($Z$7="",D4,Z7)&amp;"の「自営農業が主」の割合は "&amp;TEXT(IF($Z$7="",H66,H67)/100,"0.0%")&amp;"（"&amp;TEXT(H65,"#,###")&amp;"人）で、"&amp;IF(LEFT(R62,1)="全",IF($Z$7=""," 全国平均"," 全平均")&amp;"の "&amp;TEXT(IF($Z$7="",H67,H66)/100,"0.0%")&amp;W65,"2015年の "&amp;TEXT(H64/F64,"0.0%")&amp;X65),"")</f>
        <v xml:space="preserve"> ◎ 茨城県の「自営農業が主」の割合は 40.1%（57,496人）で、2015年の 37.6% を 2.5ポイント 上回る</v>
      </c>
      <c r="E60" s="812"/>
      <c r="F60" s="812"/>
      <c r="G60" s="812"/>
      <c r="H60" s="812"/>
      <c r="I60" s="812"/>
      <c r="J60" s="812"/>
      <c r="K60" s="812"/>
      <c r="L60" s="812"/>
      <c r="M60" s="812"/>
      <c r="N60" s="812"/>
      <c r="O60" s="812"/>
      <c r="P60" s="812"/>
      <c r="Q60" s="812"/>
      <c r="R60" s="812"/>
      <c r="S60" s="812"/>
      <c r="T60" s="79"/>
      <c r="V60" s="539" t="s">
        <v>6561</v>
      </c>
      <c r="W60" s="539" t="s">
        <v>6577</v>
      </c>
      <c r="X60" s="540">
        <f t="shared" ref="X60:AC60" ca="1" si="4">G64/$F$64</f>
        <v>0.75509692636544556</v>
      </c>
      <c r="Y60" s="540">
        <f t="shared" ca="1" si="4"/>
        <v>0.37579912041473185</v>
      </c>
      <c r="Z60" s="540">
        <f t="shared" ca="1" si="4"/>
        <v>0.33714650745681923</v>
      </c>
      <c r="AA60" s="540">
        <f t="shared" ca="1" si="4"/>
        <v>4.2151298493894498E-2</v>
      </c>
      <c r="AB60" s="540">
        <f t="shared" ca="1" si="4"/>
        <v>5.8946954620279601E-2</v>
      </c>
      <c r="AC60" s="540">
        <f t="shared" ca="1" si="4"/>
        <v>0.18595611901427483</v>
      </c>
      <c r="AQ60" s="190"/>
      <c r="AR60" s="434"/>
      <c r="AS60" s="180"/>
      <c r="AT60" s="765"/>
      <c r="AU60" s="766"/>
      <c r="AV60" s="180"/>
      <c r="AW60" s="180"/>
      <c r="AX60" s="180"/>
      <c r="AY60" s="180"/>
      <c r="AZ60" s="180"/>
      <c r="BA60" s="180"/>
    </row>
    <row r="61" spans="1:53" s="3" customFormat="1" ht="27" customHeight="1" thickBot="1" x14ac:dyDescent="0.2">
      <c r="A61" s="79"/>
      <c r="B61" s="99"/>
      <c r="C61" s="99"/>
      <c r="D61" s="106"/>
      <c r="E61" s="88"/>
      <c r="F61" s="79"/>
      <c r="G61" s="100"/>
      <c r="H61" s="100"/>
      <c r="I61" s="100"/>
      <c r="J61" s="100"/>
      <c r="K61" s="100"/>
      <c r="L61" s="716" t="s">
        <v>43</v>
      </c>
      <c r="N61" s="81" t="str">
        <f>"　《主な状態別世帯員数割合》 "</f>
        <v xml:space="preserve">　《主な状態別世帯員数割合》 </v>
      </c>
      <c r="O61" s="103"/>
      <c r="P61" s="103"/>
      <c r="Q61" s="104"/>
      <c r="R61" s="102"/>
      <c r="S61" s="79"/>
      <c r="T61" s="79"/>
      <c r="AQ61" s="191"/>
      <c r="AR61" s="180"/>
      <c r="AS61" s="180"/>
      <c r="AT61" s="582"/>
      <c r="AU61" s="792"/>
      <c r="AV61" s="180"/>
      <c r="AW61" s="180"/>
      <c r="AX61" s="180"/>
      <c r="AY61" s="180"/>
      <c r="AZ61" s="180"/>
      <c r="BA61" s="180"/>
    </row>
    <row r="62" spans="1:53" s="3" customFormat="1" ht="15" customHeight="1" thickTop="1" thickBot="1" x14ac:dyDescent="0.2">
      <c r="A62" s="79"/>
      <c r="B62" s="602"/>
      <c r="C62" s="602"/>
      <c r="D62" s="602"/>
      <c r="E62" s="603"/>
      <c r="F62" s="827" t="s">
        <v>0</v>
      </c>
      <c r="G62" s="882" t="s">
        <v>6645</v>
      </c>
      <c r="H62" s="883"/>
      <c r="I62" s="883"/>
      <c r="J62" s="884"/>
      <c r="K62" s="827" t="s">
        <v>1517</v>
      </c>
      <c r="L62" s="827" t="s">
        <v>1527</v>
      </c>
      <c r="N62" s="105" t="str">
        <f>"　"&amp;IF(AND(LEFT(R62,1)&lt;&gt;"全",Z7=""),D4,IF(LEFT(R62,1)="全",C65,AA3))</f>
        <v>　茨城県</v>
      </c>
      <c r="O62" s="107"/>
      <c r="P62" s="108"/>
      <c r="Q62" s="108"/>
      <c r="R62" s="810" t="s">
        <v>111</v>
      </c>
      <c r="S62" s="811"/>
      <c r="T62" s="79"/>
      <c r="V62" s="46"/>
      <c r="W62" s="50" t="s">
        <v>80</v>
      </c>
      <c r="X62" s="50"/>
      <c r="Y62" s="28" t="s">
        <v>22</v>
      </c>
      <c r="Z62" s="29"/>
      <c r="AA62" s="29"/>
      <c r="AB62" s="29"/>
      <c r="AC62" s="29"/>
      <c r="AD62" s="30"/>
      <c r="AE62" s="48" t="s">
        <v>81</v>
      </c>
      <c r="AQ62" s="191"/>
      <c r="AR62" s="180"/>
      <c r="AS62" s="180"/>
      <c r="AT62" s="765"/>
      <c r="AU62" s="766"/>
      <c r="AV62" s="180"/>
      <c r="AW62" s="180"/>
      <c r="AX62" s="180"/>
      <c r="AY62" s="180"/>
      <c r="AZ62" s="180"/>
      <c r="BA62" s="180"/>
    </row>
    <row r="63" spans="1:53" s="3" customFormat="1" ht="35.450000000000003" customHeight="1" thickTop="1" x14ac:dyDescent="0.15">
      <c r="A63" s="79"/>
      <c r="B63" s="604"/>
      <c r="C63" s="604"/>
      <c r="D63" s="604"/>
      <c r="E63" s="605"/>
      <c r="F63" s="828"/>
      <c r="G63" s="717" t="s">
        <v>42</v>
      </c>
      <c r="H63" s="717" t="s">
        <v>6638</v>
      </c>
      <c r="I63" s="717" t="s">
        <v>6550</v>
      </c>
      <c r="J63" s="718" t="s">
        <v>6639</v>
      </c>
      <c r="K63" s="828"/>
      <c r="L63" s="828"/>
      <c r="N63" s="79"/>
      <c r="O63" s="100"/>
      <c r="P63" s="100"/>
      <c r="Q63" s="100"/>
      <c r="R63" s="886" t="str">
        <f>"外円："&amp;IF(AND(LEFT(R62,1)="全",Z7=""),$D$4,IF(LEFT(R62,1)="全",$AA$3,"2020年"))&amp;CHAR(10)&amp;"内円："&amp;IF(AND(Z7&lt;&gt;"",LEFT(R62,1)="全"),$D$4,IF(LEFT(R62,1)="全","全   国","2015年"))</f>
        <v>外円：2020年
内円：2015年</v>
      </c>
      <c r="S63" s="886"/>
      <c r="T63" s="763"/>
      <c r="V63" s="20" t="s">
        <v>21</v>
      </c>
      <c r="W63" s="47" t="s">
        <v>83</v>
      </c>
      <c r="X63" s="49" t="s">
        <v>84</v>
      </c>
      <c r="Y63" s="31" t="s">
        <v>48</v>
      </c>
      <c r="Z63" s="32" t="s">
        <v>49</v>
      </c>
      <c r="AA63" s="32" t="s">
        <v>96</v>
      </c>
      <c r="AB63" s="32" t="s">
        <v>39</v>
      </c>
      <c r="AC63" s="32" t="s">
        <v>6655</v>
      </c>
      <c r="AD63" s="33" t="s">
        <v>38</v>
      </c>
      <c r="AE63" s="47" t="s">
        <v>82</v>
      </c>
      <c r="AQ63" s="191"/>
      <c r="AR63" s="180"/>
      <c r="AS63" s="180"/>
      <c r="AT63" s="582"/>
      <c r="AU63" s="581"/>
      <c r="AV63" s="180"/>
      <c r="AW63" s="180"/>
      <c r="AX63" s="180"/>
      <c r="AY63" s="180"/>
      <c r="AZ63" s="180"/>
      <c r="BA63" s="180"/>
    </row>
    <row r="64" spans="1:53" s="3" customFormat="1" ht="15" customHeight="1" x14ac:dyDescent="0.15">
      <c r="A64" s="79">
        <v>15</v>
      </c>
      <c r="B64" s="697"/>
      <c r="C64" s="823" t="s">
        <v>10</v>
      </c>
      <c r="D64" s="823"/>
      <c r="E64" s="824"/>
      <c r="F64" s="164">
        <f ca="1">IFERROR(OFFSET(INDIRECT($Y$3),$V$3,$V70-1),"nc")</f>
        <v>203505</v>
      </c>
      <c r="G64" s="164">
        <f ca="1">IFERROR(OFFSET(INDIRECT($Y$3),$V$3,$V70),"nc")</f>
        <v>153666</v>
      </c>
      <c r="H64" s="164">
        <f ca="1">IFERROR(OFFSET(INDIRECT($Y$3),$V$3,$V70+1),"nc")</f>
        <v>76477</v>
      </c>
      <c r="I64" s="164">
        <f ca="1">IFERROR(OFFSET(INDIRECT($Y$3),$V$3,$V70+2),"nc")</f>
        <v>68611</v>
      </c>
      <c r="J64" s="164">
        <f ca="1">IFERROR(OFFSET(INDIRECT($Y$3),$V$3,$V70+3),"nc")</f>
        <v>8578</v>
      </c>
      <c r="K64" s="164">
        <f ca="1">IFERROR(OFFSET(INDIRECT($Y$3),$V$3,$V70+4),"nc")</f>
        <v>11996</v>
      </c>
      <c r="L64" s="164">
        <f ca="1">IFERROR(OFFSET(INDIRECT($Y$3),$V$3,$V70+5),"nc")</f>
        <v>37843</v>
      </c>
      <c r="N64" s="79"/>
      <c r="O64" s="100"/>
      <c r="P64" s="100"/>
      <c r="Q64" s="100"/>
      <c r="R64" s="887"/>
      <c r="S64" s="887"/>
      <c r="T64" s="763"/>
      <c r="V64" s="19">
        <f ca="1">CELL("col",'2015年'!DC6)-1</f>
        <v>106</v>
      </c>
      <c r="W64" s="55">
        <f ca="1">IF($Z$7="",H66-H67,H67-H66)</f>
        <v>-2.0691403166046385</v>
      </c>
      <c r="X64" s="44">
        <f ca="1">H66-H64/F64*100</f>
        <v>2.4900584789151381</v>
      </c>
      <c r="Z64" s="27"/>
      <c r="AA64" s="27"/>
      <c r="AB64" s="27"/>
      <c r="AC64" s="27"/>
      <c r="AD64" s="562" t="s">
        <v>6589</v>
      </c>
      <c r="AE64" s="550">
        <f>IF(LEFT(R62,1)="全",IF($Z$7="",1,2),-1)</f>
        <v>-1</v>
      </c>
      <c r="AQ64" s="191"/>
      <c r="AR64" s="180"/>
      <c r="AS64" s="180"/>
      <c r="AT64" s="582"/>
      <c r="AU64" s="581"/>
      <c r="AV64" s="180"/>
      <c r="AW64" s="180"/>
      <c r="AX64" s="180"/>
      <c r="AY64" s="180"/>
      <c r="AZ64" s="180"/>
      <c r="BA64" s="180"/>
    </row>
    <row r="65" spans="1:69" s="3" customFormat="1" ht="15" customHeight="1" x14ac:dyDescent="0.15">
      <c r="A65" s="79"/>
      <c r="B65" s="99"/>
      <c r="C65" s="825" t="s">
        <v>1514</v>
      </c>
      <c r="D65" s="825"/>
      <c r="E65" s="826"/>
      <c r="F65" s="733">
        <f ca="1">IFERROR(OFFSET(INDIRECT($Y$4),$V$4,$V71-1),"nc")</f>
        <v>143489</v>
      </c>
      <c r="G65" s="734">
        <f ca="1">IFERROR((OFFSET(INDIRECT($Y$4),$V$4,$V71)),"nc")</f>
        <v>109080</v>
      </c>
      <c r="H65" s="734">
        <f ca="1">IFERROR((OFFSET(INDIRECT($Y$4),$V$4,$V71+1)),"nc")</f>
        <v>57496</v>
      </c>
      <c r="I65" s="734">
        <f ca="1">IFERROR((OFFSET(INDIRECT($Y$4),$V$4,$V71+2)),"nc")</f>
        <v>45811</v>
      </c>
      <c r="J65" s="734">
        <f ca="1">IFERROR((OFFSET(INDIRECT($Y$4),$V$4,$V71+3)),"nc")</f>
        <v>5773</v>
      </c>
      <c r="K65" s="734">
        <f ca="1">IFERROR((OFFSET(INDIRECT($Y$4),$V$4,$V71+4)),"nc")</f>
        <v>7027</v>
      </c>
      <c r="L65" s="734">
        <f ca="1">IFERROR((OFFSET(INDIRECT($Y$4),$V$4,$V71+5)),"nc")</f>
        <v>27382</v>
      </c>
      <c r="N65" s="79"/>
      <c r="O65" s="100"/>
      <c r="P65" s="100"/>
      <c r="Q65" s="100"/>
      <c r="R65" s="100"/>
      <c r="S65" s="79"/>
      <c r="T65" s="79"/>
      <c r="V65" s="20">
        <f ca="1">CELL("col",'2020年'!DC6)-1</f>
        <v>106</v>
      </c>
      <c r="W65" s="56" t="str">
        <f ca="1">" "&amp;IF(W64=0,"と同率である"," を "&amp;TEXT(ABS(W64),"0.0")&amp;"ポイント "&amp;IF(W64&gt;0,"上回る","下回る"))</f>
        <v xml:space="preserve">  を 2.1ポイント 下回る</v>
      </c>
      <c r="X65" s="45" t="str">
        <f ca="1">IF(X64=0,"と同率である"," を "&amp;TEXT(ABS(X64),"0.0")&amp;"ポイント "&amp;IF(X64&gt;0,"上回る","下回る"))</f>
        <v xml:space="preserve"> を 2.5ポイント 上回る</v>
      </c>
      <c r="AC65" s="531"/>
      <c r="AE65" s="565">
        <f>IF(LEFT(R62,1)="全",IF($Z$7="",1,0),-1)</f>
        <v>-1</v>
      </c>
      <c r="AQ65" s="191"/>
      <c r="AR65" s="180"/>
      <c r="AS65" s="180"/>
      <c r="AT65" s="582"/>
      <c r="AU65" s="792"/>
      <c r="AV65" s="180"/>
      <c r="AW65" s="180"/>
      <c r="AX65" s="180"/>
      <c r="AY65" s="180"/>
      <c r="AZ65" s="180"/>
      <c r="BA65" s="180"/>
    </row>
    <row r="66" spans="1:69" s="3" customFormat="1" ht="15" customHeight="1" x14ac:dyDescent="0.15">
      <c r="A66" s="79"/>
      <c r="B66" s="99"/>
      <c r="C66" s="818" t="s">
        <v>6564</v>
      </c>
      <c r="D66" s="819"/>
      <c r="E66" s="820"/>
      <c r="F66" s="745">
        <v>100</v>
      </c>
      <c r="G66" s="746">
        <f ca="1">IFERROR(OFFSET(INDIRECT($Y$4),5,$V$71)/OFFSET(INDIRECT($Y$4),5,$V$71-1)*100,"nc")</f>
        <v>76.019764581257093</v>
      </c>
      <c r="H66" s="746">
        <f ca="1">IFERROR(OFFSET(INDIRECT($Y$4),5,$V$71+F1)/OFFSET(INDIRECT($Y$4),5,$V$71-1)*100,"nc")</f>
        <v>40.069970520388324</v>
      </c>
      <c r="I66" s="746">
        <f ca="1">IFERROR(OFFSET(INDIRECT($Y$4),5,$V$71+G1)/OFFSET(INDIRECT($Y$4),5,$V$71-1)*100,"nc")</f>
        <v>31.926489138540237</v>
      </c>
      <c r="J66" s="746">
        <f ca="1">IFERROR(OFFSET(INDIRECT($Y$4),5,$V$71+H1)/OFFSET(INDIRECT($Y$4),5,$V$71-1)*100,"nc")</f>
        <v>4.0233049223285411</v>
      </c>
      <c r="K66" s="746">
        <f ca="1">IFERROR(OFFSET(INDIRECT($Y$4),5,$V$71+I1)/OFFSET(INDIRECT($Y$4),5,$V$71-1)*100,"nc")</f>
        <v>4.8972395096488235</v>
      </c>
      <c r="L66" s="746">
        <f ca="1">IFERROR(OFFSET(INDIRECT($Y$4),5,$V$71+J1)/OFFSET(INDIRECT($Y$4),5,$V$71-1)*100,"nc")</f>
        <v>19.082995909094077</v>
      </c>
      <c r="N66" s="79"/>
      <c r="O66" s="100"/>
      <c r="P66" s="100"/>
      <c r="Q66" s="100"/>
      <c r="R66" s="100"/>
      <c r="S66" s="79"/>
      <c r="T66" s="109"/>
      <c r="V66" s="753" t="s">
        <v>6651</v>
      </c>
      <c r="W66" s="706"/>
      <c r="X66" s="754"/>
      <c r="Y66" s="754"/>
      <c r="Z66" s="755"/>
      <c r="AD66" s="546"/>
      <c r="AQ66" s="191"/>
      <c r="AR66" s="180"/>
      <c r="AS66" s="180"/>
      <c r="AT66" s="582"/>
      <c r="AU66" s="793"/>
      <c r="AV66" s="180"/>
      <c r="AW66" s="180"/>
      <c r="AX66" s="180"/>
      <c r="AY66" s="180"/>
      <c r="AZ66" s="180"/>
      <c r="BA66" s="180"/>
    </row>
    <row r="67" spans="1:69" s="3" customFormat="1" ht="15.75" customHeight="1" x14ac:dyDescent="0.15">
      <c r="A67" s="79"/>
      <c r="B67" s="176"/>
      <c r="C67" s="726"/>
      <c r="D67" s="821" t="s">
        <v>6647</v>
      </c>
      <c r="E67" s="822"/>
      <c r="F67" s="747">
        <f ca="1">IF(OR(AND(ISTEXT($F65),$F65&lt;&gt;"x",$F65&lt;&gt;"-"),AND(ISTEXT(F65),F65&lt;&gt;"x",F65&lt;&gt;"-")),"nc",IF(OR($F65="x",F65="x"),"x",IF(ROUND(SUM($F65),0)=0,"nc",SUM(F65)/$F65%)))</f>
        <v>100</v>
      </c>
      <c r="G67" s="785">
        <f>IF(MID($D$59,20,1)="計",'2020年'!DD475/'2020年'!$DC$475%,IF(MID($D$59,20,1)="男",'2020年'!EG475/'2020年'!$EF$475%,IF(MID($D$59,20,1)="女",'2020年'!EO475/'2020年'!$EN$475%,IF(OR(AND(ISTEXT($F65),$F65&lt;&gt;"x",$F65&lt;&gt;"-"),AND(ISTEXT(G65),G65&lt;&gt;"x",G65&lt;&gt;"-")),"nc",IF(OR($F65="x",G65="x"),"x",IF(ROUND(SUM($F65),0)=0,"nc",SUM(G65)/$F65%))))))</f>
        <v>76.570163682540269</v>
      </c>
      <c r="H67" s="785">
        <f>IF(MID($D$59,20,1)="計",'2020年'!DE475/'2020年'!$DC$475%,IF(MID($D$59,20,1)="男",'2020年'!EH475/'2020年'!$EF$475%,IF(MID($D$59,20,1)="女",'2020年'!EP475/'2020年'!$EN$475%,IF(OR(AND(ISTEXT($F65),$F65&lt;&gt;"x",$F65&lt;&gt;"-"),AND(ISTEXT(H65),H65&lt;&gt;"x",H65&lt;&gt;"-")),"nc",IF(OR($F65="x",H65="x"),"x",IF(ROUND(SUM($F65),0)=0,"nc",SUM(H65)/$F65%))))))</f>
        <v>42.139110836992963</v>
      </c>
      <c r="I67" s="785">
        <f>IF(MID($D$59,20,1)="計",'2020年'!DF475/'2020年'!$DC$475%,IF(MID($D$59,20,1)="男",'2020年'!EI475/'2020年'!$EF$475%,IF(MID($D$59,20,1)="女",'2020年'!EQ475/'2020年'!$EN$475%,IF(OR(AND(ISTEXT($F65),$F65&lt;&gt;"x",$F65&lt;&gt;"-"),AND(ISTEXT(I65),I65&lt;&gt;"x",I65&lt;&gt;"-")),"nc",IF(OR($F65="x",I65="x"),"x",IF(ROUND(SUM($F65),0)=0,"nc",SUM(I65)/$F65%))))))</f>
        <v>30.645192704541344</v>
      </c>
      <c r="J67" s="785">
        <f>IF(MID($D$59,20,1)="計",'2020年'!DG475/'2020年'!$DC$475%,IF(MID($D$59,20,1)="男",'2020年'!EJ475/'2020年'!$EF$475%,IF(MID($D$59,20,1)="女",'2020年'!ER475/'2020年'!$EN$475%,IF(OR(AND(ISTEXT($F65),$F65&lt;&gt;"x",$F65&lt;&gt;"-"),AND(ISTEXT(J65),J65&lt;&gt;"x",J65&lt;&gt;"-")),"nc",IF(OR($F65="x",J65="x"),"x",IF(ROUND(SUM($F65),0)=0,"nc",SUM(J65)/$F65%))))))</f>
        <v>3.785860141005962</v>
      </c>
      <c r="K67" s="785">
        <f>IF(MID($D$59,20,1)="計",'2020年'!DH475/'2020年'!$DC$475%,IF(MID($D$59,20,1)="男",'2020年'!EK475/'2020年'!$EF$475%,IF(MID($D$59,20,1)="女",'2020年'!ES475/'2020年'!$EN$475%,IF(OR(AND(ISTEXT($F65),$F65&lt;&gt;"x",$F65&lt;&gt;"-"),AND(ISTEXT(K65),K65&lt;&gt;"x",K65&lt;&gt;"-")),"nc",IF(OR($F65="x",K65="x"),"x",IF(ROUND(SUM($F65),0)=0,"nc",SUM(K65)/$F65%))))))</f>
        <v>4.6698293305385645</v>
      </c>
      <c r="L67" s="785">
        <f>IF(MID($D$59,20,1)="計",'2020年'!DI475/'2020年'!$DC$475%,IF(MID($D$59,20,1)="男",'2020年'!EL475/'2020年'!$EF$475%,IF(MID($D$59,20,1)="女",'2020年'!ET475/'2020年'!$EN$475%,IF(OR(AND(ISTEXT($F65),$F65&lt;&gt;"x",$F65&lt;&gt;"-"),AND(ISTEXT(L65),L65&lt;&gt;"x",L65&lt;&gt;"-")),"nc",IF(OR($F65="x",L65="x"),"x",IF(ROUND(SUM($F65),0)=0,"nc",SUM(L65)/$F65%))))))</f>
        <v>18.760006986921162</v>
      </c>
      <c r="N67" s="79"/>
      <c r="O67" s="100"/>
      <c r="P67" s="79"/>
      <c r="Q67" s="100"/>
      <c r="R67" s="79"/>
      <c r="S67" s="109"/>
      <c r="T67" s="109"/>
      <c r="V67" s="756">
        <f ca="1">IF(LEFT($R$62,1)="全",H67,H64/$F$64)</f>
        <v>0.37579912041473185</v>
      </c>
      <c r="W67" s="756">
        <f t="shared" ref="W67" ca="1" si="5">IF(LEFT($R$62,1)="全",I67,I64/$F$64)</f>
        <v>0.33714650745681923</v>
      </c>
      <c r="X67" s="756">
        <f ca="1">IF(LEFT($R$62,1)="全",J67,J64/$F$64)</f>
        <v>4.2151298493894498E-2</v>
      </c>
      <c r="Y67" s="756">
        <f ca="1">IF(LEFT($R$62,1)="全",K67,K64/$F$64)</f>
        <v>5.8946954620279601E-2</v>
      </c>
      <c r="Z67" s="756">
        <f ca="1">IF(LEFT($R$62,1)="全",L67,L64/$F$64)</f>
        <v>0.18595611901427483</v>
      </c>
      <c r="AD67" s="546"/>
      <c r="AQ67" s="191"/>
      <c r="AR67" s="180"/>
      <c r="AS67" s="180"/>
      <c r="AT67" s="765"/>
      <c r="AU67" s="766"/>
      <c r="AV67" s="180"/>
      <c r="AW67" s="180"/>
      <c r="AX67" s="180"/>
      <c r="AY67" s="180"/>
      <c r="AZ67" s="180"/>
      <c r="BA67" s="180"/>
    </row>
    <row r="68" spans="1:69" s="3" customFormat="1" ht="15" customHeight="1" x14ac:dyDescent="0.15">
      <c r="A68" s="79"/>
      <c r="B68" s="99"/>
      <c r="C68" s="99"/>
      <c r="N68" s="79"/>
      <c r="O68" s="101"/>
      <c r="P68" s="79"/>
      <c r="Q68" s="101"/>
      <c r="R68" s="79"/>
      <c r="S68" s="110"/>
      <c r="T68" s="111"/>
      <c r="V68" s="14" t="s">
        <v>21</v>
      </c>
      <c r="W68" s="17" t="s">
        <v>73</v>
      </c>
      <c r="X68" s="18"/>
      <c r="Y68" s="22" t="s">
        <v>75</v>
      </c>
      <c r="Z68" s="23" t="s">
        <v>76</v>
      </c>
      <c r="AA68" s="14" t="s">
        <v>74</v>
      </c>
      <c r="AC68" s="531"/>
      <c r="AQ68" s="191"/>
      <c r="AR68" s="180"/>
      <c r="AS68" s="180"/>
      <c r="AT68" s="582"/>
      <c r="AU68" s="581"/>
      <c r="AV68" s="180"/>
      <c r="AW68" s="180"/>
      <c r="AX68" s="180"/>
      <c r="AY68" s="180"/>
      <c r="AZ68" s="180"/>
      <c r="BA68" s="180"/>
    </row>
    <row r="69" spans="1:69" s="3" customFormat="1" ht="15" customHeight="1" x14ac:dyDescent="0.15">
      <c r="A69" s="79"/>
      <c r="B69" s="99"/>
      <c r="C69" s="99"/>
      <c r="D69" s="88"/>
      <c r="E69" s="88"/>
      <c r="F69" s="79"/>
      <c r="G69" s="100"/>
      <c r="H69" s="752"/>
      <c r="I69" s="100"/>
      <c r="J69" s="100"/>
      <c r="K69" s="100"/>
      <c r="L69" s="100"/>
      <c r="M69" s="101"/>
      <c r="N69" s="101"/>
      <c r="O69" s="101"/>
      <c r="P69" s="79"/>
      <c r="Q69" s="101"/>
      <c r="R69" s="79"/>
      <c r="S69" s="112"/>
      <c r="T69" s="79"/>
      <c r="V69" s="14">
        <f>IF(D59="過去１年間の生活の主な状態別世帯員数（計）",1,IF(D59="過去１年間の生活の主な状態別世帯員数（男）",2,IF(D59="過去１年間の生活の主な状態別世帯員数（女）",3,ERROR.TYPE(5))))</f>
        <v>1</v>
      </c>
      <c r="W69" s="21" t="s">
        <v>101</v>
      </c>
      <c r="X69" s="115" t="s">
        <v>72</v>
      </c>
      <c r="Y69" s="25">
        <f>IF(LEFT(R75,1)="全",3,-1)</f>
        <v>-1</v>
      </c>
      <c r="Z69" s="15">
        <f>IF(LEFT(R75,1)="全",1,0)</f>
        <v>0</v>
      </c>
      <c r="AA69" s="19">
        <f>IF(LEFT(R75,1)="全",$D$4,$D69)</f>
        <v>0</v>
      </c>
      <c r="AC69" s="532"/>
      <c r="AD69" s="546"/>
      <c r="AQ69" s="191"/>
      <c r="AR69" s="180"/>
      <c r="AS69" s="180"/>
      <c r="AT69" s="582"/>
      <c r="AU69" s="581"/>
      <c r="AV69" s="180"/>
      <c r="AW69" s="180"/>
      <c r="AX69" s="180"/>
      <c r="AY69" s="180"/>
      <c r="AZ69" s="180"/>
      <c r="BA69" s="180"/>
      <c r="BI69" s="1"/>
      <c r="BJ69" s="1"/>
      <c r="BK69" s="1"/>
      <c r="BL69" s="1"/>
      <c r="BM69" s="1"/>
      <c r="BN69" s="1"/>
      <c r="BO69" s="1"/>
      <c r="BP69" s="1"/>
      <c r="BQ69" s="1"/>
    </row>
    <row r="70" spans="1:69" ht="13.9" customHeight="1" x14ac:dyDescent="0.15">
      <c r="A70" s="77"/>
      <c r="B70" s="74"/>
      <c r="C70" s="99"/>
      <c r="D70" s="398"/>
      <c r="E70" s="399"/>
      <c r="F70" s="401"/>
      <c r="G70" s="180"/>
      <c r="H70" s="751"/>
      <c r="I70" s="180"/>
      <c r="J70" s="180"/>
      <c r="K70" s="180"/>
      <c r="N70" s="77"/>
      <c r="O70" s="77"/>
      <c r="P70" s="77"/>
      <c r="Q70" s="77"/>
      <c r="R70" s="77"/>
      <c r="S70" s="79"/>
      <c r="T70" s="77"/>
      <c r="V70" s="19">
        <f ca="1">IFERROR(CHOOSE(V69,CELL("col",'2015年'!DD6),CELL("col",'2015年'!EG6),CELL("col",'2015年'!EO6))-1,555)</f>
        <v>107</v>
      </c>
      <c r="W70" s="13" t="e">
        <f>F70/F69-1</f>
        <v>#DIV/0!</v>
      </c>
      <c r="X70" s="116">
        <f>S70-IF(LEFT(R75,1)="全",S73,S69)</f>
        <v>0</v>
      </c>
      <c r="Y70" s="24"/>
      <c r="Z70" s="24"/>
      <c r="AA70" s="20">
        <f>IF(LEFT(R75,1)="全",#REF!,D70)</f>
        <v>0</v>
      </c>
      <c r="AC70" s="532"/>
      <c r="AD70" s="538"/>
      <c r="AS70" s="438"/>
      <c r="AT70" s="703"/>
      <c r="AU70" s="704"/>
      <c r="AV70" s="438"/>
      <c r="AW70" s="438"/>
      <c r="AX70" s="438"/>
      <c r="AY70" s="438"/>
    </row>
    <row r="71" spans="1:69" ht="46.5" customHeight="1" x14ac:dyDescent="0.15">
      <c r="A71" s="77"/>
      <c r="B71" s="74"/>
      <c r="C71" s="77"/>
      <c r="D71" s="77"/>
      <c r="E71" s="77"/>
      <c r="F71" s="77"/>
      <c r="N71" s="77"/>
      <c r="O71" s="77"/>
      <c r="P71" s="77"/>
      <c r="Q71" s="77"/>
      <c r="R71" s="77"/>
      <c r="S71" s="77"/>
      <c r="T71" s="77"/>
      <c r="V71" s="14">
        <f ca="1">IFERROR(CHOOSE(V69,CELL("col",'2020年'!DD6),CELL("col",'2020年'!EG6),CELL("col",'2020年'!EO6))-1,555)</f>
        <v>107</v>
      </c>
      <c r="W71" s="63" t="e">
        <f>IF(W70=0,"変化なし",TEXT(ABS(F70-F69),"#,##0人")&amp;"（"&amp;TEXT(ABS(W70),"0.0%")&amp;"） "&amp;IF(W70&gt;0,"増加","減少"))</f>
        <v>#DIV/0!</v>
      </c>
      <c r="X71" s="20" t="str">
        <f>IF(X70=0,"と同じである","を "&amp;TEXT(ABS(X70),"0.0歳")&amp;IF(X70&gt;0,"上回る","下回る"))</f>
        <v>と同じである</v>
      </c>
      <c r="AS71" s="438"/>
      <c r="AT71" s="703"/>
      <c r="AU71" s="704"/>
      <c r="AV71" s="438"/>
      <c r="AW71" s="438"/>
      <c r="AX71" s="438"/>
      <c r="AY71" s="438"/>
    </row>
    <row r="72" spans="1:69" ht="12.75" customHeight="1" x14ac:dyDescent="0.15">
      <c r="A72" s="77"/>
      <c r="B72" s="74"/>
      <c r="C72" s="77"/>
      <c r="D72" s="77"/>
      <c r="E72" s="77"/>
      <c r="F72" s="77"/>
      <c r="G72" s="77"/>
      <c r="H72" s="77"/>
      <c r="I72" s="77"/>
      <c r="J72" s="77"/>
      <c r="K72" s="77"/>
      <c r="L72" s="77"/>
      <c r="M72" s="77"/>
      <c r="N72" s="77"/>
      <c r="O72" s="77"/>
      <c r="P72" s="77"/>
      <c r="Q72" s="77"/>
      <c r="R72" s="77"/>
      <c r="S72" s="77"/>
      <c r="T72" s="77"/>
      <c r="BI72" s="4"/>
      <c r="BJ72" s="4"/>
      <c r="BK72" s="4"/>
      <c r="BL72" s="4"/>
      <c r="BM72" s="4"/>
      <c r="BN72" s="4"/>
      <c r="BO72" s="4"/>
      <c r="BP72" s="4"/>
      <c r="BQ72" s="4"/>
    </row>
    <row r="73" spans="1:69" s="4" customFormat="1" ht="18" customHeight="1" x14ac:dyDescent="0.15">
      <c r="A73" s="113"/>
      <c r="B73" s="817" t="s">
        <v>6633</v>
      </c>
      <c r="C73" s="817"/>
      <c r="D73" s="817"/>
      <c r="E73" s="817"/>
      <c r="F73" s="817"/>
      <c r="G73" s="817"/>
      <c r="H73" s="817"/>
      <c r="I73" s="817"/>
      <c r="J73" s="817"/>
      <c r="K73" s="817"/>
      <c r="L73" s="817"/>
      <c r="M73" s="817"/>
      <c r="N73" s="817"/>
      <c r="O73" s="817"/>
      <c r="P73" s="817"/>
      <c r="Q73" s="817"/>
      <c r="R73" s="817"/>
      <c r="S73" s="817"/>
      <c r="T73" s="113"/>
      <c r="AQ73" s="192"/>
      <c r="AR73" s="439"/>
      <c r="AS73" s="439"/>
      <c r="AT73" s="707"/>
      <c r="AU73" s="708"/>
      <c r="AV73" s="440"/>
      <c r="AW73" s="440"/>
      <c r="AX73" s="440"/>
      <c r="AY73" s="440"/>
      <c r="AZ73" s="440"/>
      <c r="BA73" s="440"/>
      <c r="BI73" s="6"/>
      <c r="BJ73" s="6"/>
      <c r="BK73" s="6"/>
      <c r="BL73" s="6"/>
      <c r="BM73" s="6"/>
      <c r="BN73" s="6"/>
      <c r="BO73" s="6"/>
      <c r="BP73" s="6"/>
      <c r="BQ73" s="6"/>
    </row>
    <row r="74" spans="1:69" s="6" customFormat="1" ht="18" customHeight="1" x14ac:dyDescent="0.15">
      <c r="A74" s="114"/>
      <c r="B74" s="138"/>
      <c r="C74" s="144"/>
      <c r="D74" s="812" t="str">
        <f ca="1">IF(AA80="",""," ◎ "&amp;AA80&amp;"（"&amp;TEXT(Z80,"0.0")&amp;"%） が最も多く、次いで"&amp;SUBSTITUTE(AA81&amp;AA82,"」「","」、「")&amp;"の順で、この"&amp;DBCS(COUNTIF(AB78:AN78,"&lt;4"))&amp;"部門で全体の "&amp;TEXT(Z79,"0.0")&amp;"% を占める")</f>
        <v xml:space="preserve"> ◎ 「稲作」（62.4%） が最も多く、次いで「露地野菜」、「施設野菜」の順で、この３部門で全体の 83.7% を占める</v>
      </c>
      <c r="E74" s="812"/>
      <c r="F74" s="812"/>
      <c r="G74" s="812"/>
      <c r="H74" s="812"/>
      <c r="I74" s="812"/>
      <c r="J74" s="812"/>
      <c r="K74" s="812"/>
      <c r="L74" s="812"/>
      <c r="M74" s="812"/>
      <c r="N74" s="812"/>
      <c r="O74" s="812"/>
      <c r="P74" s="812"/>
      <c r="Q74" s="812"/>
      <c r="R74" s="812"/>
      <c r="S74" s="812"/>
      <c r="T74" s="114"/>
      <c r="AQ74" s="193"/>
      <c r="AR74" s="440"/>
      <c r="AS74" s="440"/>
      <c r="AT74" s="707"/>
      <c r="AU74" s="708"/>
      <c r="AV74" s="440"/>
      <c r="AW74" s="440"/>
      <c r="AX74" s="440"/>
      <c r="AY74" s="440"/>
      <c r="AZ74" s="440"/>
      <c r="BA74" s="440"/>
      <c r="BI74" s="1"/>
      <c r="BJ74" s="1"/>
      <c r="BK74" s="1"/>
      <c r="BL74" s="1"/>
      <c r="BM74" s="1"/>
      <c r="BN74" s="1"/>
      <c r="BO74" s="1"/>
      <c r="BP74" s="1"/>
      <c r="BQ74" s="1"/>
    </row>
    <row r="75" spans="1:69" ht="19.5" customHeight="1" thickBot="1" x14ac:dyDescent="0.2">
      <c r="A75" s="77"/>
      <c r="B75" s="74"/>
      <c r="C75" s="99"/>
      <c r="D75" s="77"/>
      <c r="E75" s="77"/>
      <c r="F75" s="77"/>
      <c r="G75" s="77"/>
      <c r="H75" s="77"/>
      <c r="I75" s="77"/>
      <c r="J75" s="77"/>
      <c r="K75" s="77"/>
      <c r="L75" s="77"/>
      <c r="M75" s="77"/>
      <c r="N75" s="80"/>
      <c r="O75" s="77"/>
      <c r="Q75" s="77"/>
      <c r="R75" s="77"/>
      <c r="S75" s="722" t="s">
        <v>1548</v>
      </c>
      <c r="T75" s="77"/>
    </row>
    <row r="76" spans="1:69" ht="18" customHeight="1" thickTop="1" x14ac:dyDescent="0.15">
      <c r="A76" s="77"/>
      <c r="B76" s="593"/>
      <c r="C76" s="593"/>
      <c r="D76" s="593"/>
      <c r="E76" s="594"/>
      <c r="F76" s="813" t="s">
        <v>6619</v>
      </c>
      <c r="G76" s="840" t="s">
        <v>50</v>
      </c>
      <c r="H76" s="813" t="s">
        <v>52</v>
      </c>
      <c r="I76" s="813" t="s">
        <v>100</v>
      </c>
      <c r="J76" s="813" t="s">
        <v>6640</v>
      </c>
      <c r="K76" s="829" t="s">
        <v>17</v>
      </c>
      <c r="L76" s="830"/>
      <c r="M76" s="813" t="s">
        <v>26</v>
      </c>
      <c r="N76" s="813" t="s">
        <v>63</v>
      </c>
      <c r="O76" s="831" t="s">
        <v>6641</v>
      </c>
      <c r="P76" s="813" t="s">
        <v>141</v>
      </c>
      <c r="Q76" s="841" t="s">
        <v>142</v>
      </c>
      <c r="R76" s="815" t="s">
        <v>143</v>
      </c>
      <c r="S76" s="837" t="s">
        <v>144</v>
      </c>
      <c r="T76" s="77"/>
    </row>
    <row r="77" spans="1:69" ht="18" customHeight="1" x14ac:dyDescent="0.15">
      <c r="A77" s="77"/>
      <c r="B77" s="596"/>
      <c r="C77" s="596"/>
      <c r="D77" s="596"/>
      <c r="E77" s="597"/>
      <c r="F77" s="839"/>
      <c r="G77" s="839"/>
      <c r="H77" s="814"/>
      <c r="I77" s="814"/>
      <c r="J77" s="814"/>
      <c r="K77" s="720" t="s">
        <v>36</v>
      </c>
      <c r="L77" s="720" t="s">
        <v>37</v>
      </c>
      <c r="M77" s="814"/>
      <c r="N77" s="814"/>
      <c r="O77" s="832" t="s">
        <v>55</v>
      </c>
      <c r="P77" s="843" t="s">
        <v>56</v>
      </c>
      <c r="Q77" s="842"/>
      <c r="R77" s="816"/>
      <c r="S77" s="838"/>
      <c r="T77" s="77"/>
      <c r="V77" s="14" t="s">
        <v>21</v>
      </c>
      <c r="W77" s="8" t="s">
        <v>85</v>
      </c>
      <c r="X77" s="51"/>
      <c r="Y77" s="14" t="s">
        <v>74</v>
      </c>
      <c r="Z77" s="53" t="s">
        <v>87</v>
      </c>
      <c r="AA77" s="43"/>
      <c r="AB77" s="40" t="s">
        <v>51</v>
      </c>
      <c r="AC77" s="40" t="s">
        <v>53</v>
      </c>
      <c r="AD77" s="41" t="s">
        <v>69</v>
      </c>
      <c r="AE77" s="41" t="s">
        <v>64</v>
      </c>
      <c r="AF77" s="41" t="s">
        <v>65</v>
      </c>
      <c r="AG77" s="41" t="s">
        <v>66</v>
      </c>
      <c r="AH77" s="40" t="s">
        <v>54</v>
      </c>
      <c r="AI77" s="41" t="s">
        <v>67</v>
      </c>
      <c r="AJ77" s="41" t="s">
        <v>68</v>
      </c>
      <c r="AK77" s="42" t="s">
        <v>145</v>
      </c>
      <c r="AL77" s="145" t="s">
        <v>146</v>
      </c>
      <c r="AM77" s="145" t="s">
        <v>147</v>
      </c>
      <c r="AN77" s="145" t="s">
        <v>148</v>
      </c>
    </row>
    <row r="78" spans="1:69" ht="15" customHeight="1" x14ac:dyDescent="0.15">
      <c r="A78" s="77"/>
      <c r="B78" s="697"/>
      <c r="C78" s="823" t="s">
        <v>10</v>
      </c>
      <c r="D78" s="823"/>
      <c r="E78" s="824"/>
      <c r="F78" s="735">
        <f ca="1">IFERROR(OFFSET(INDIRECT($Y$3),$V$3,$V78),"nc")</f>
        <v>51876</v>
      </c>
      <c r="G78" s="735">
        <f t="shared" ref="G78:S78" ca="1" si="6">IFERROR(OFFSET(INDIRECT($Y$3),$V$3,$V78+F$1),"nc")</f>
        <v>33685</v>
      </c>
      <c r="H78" s="735">
        <f t="shared" ca="1" si="6"/>
        <v>78</v>
      </c>
      <c r="I78" s="735">
        <f t="shared" ca="1" si="6"/>
        <v>2040</v>
      </c>
      <c r="J78" s="735">
        <f t="shared" ca="1" si="6"/>
        <v>260</v>
      </c>
      <c r="K78" s="735">
        <f t="shared" ca="1" si="6"/>
        <v>6372</v>
      </c>
      <c r="L78" s="735">
        <f t="shared" ca="1" si="6"/>
        <v>4019</v>
      </c>
      <c r="M78" s="735">
        <f t="shared" ca="1" si="6"/>
        <v>2755</v>
      </c>
      <c r="N78" s="735">
        <f t="shared" ca="1" si="6"/>
        <v>824</v>
      </c>
      <c r="O78" s="735">
        <f t="shared" ca="1" si="6"/>
        <v>817</v>
      </c>
      <c r="P78" s="735">
        <f t="shared" ca="1" si="6"/>
        <v>366</v>
      </c>
      <c r="Q78" s="735">
        <f t="shared" ca="1" si="6"/>
        <v>352</v>
      </c>
      <c r="R78" s="735">
        <f t="shared" ca="1" si="6"/>
        <v>205</v>
      </c>
      <c r="S78" s="735">
        <f t="shared" ca="1" si="6"/>
        <v>87</v>
      </c>
      <c r="T78" s="77"/>
      <c r="V78" s="19">
        <f ca="1">CELL("col",'2015年'!DK6)-1</f>
        <v>114</v>
      </c>
      <c r="W78" s="49" t="s">
        <v>77</v>
      </c>
      <c r="X78" s="52" t="s">
        <v>78</v>
      </c>
      <c r="Y78" s="560" t="str">
        <f>IF(LEFT(R83,1)="全",IF($Z$7="","全   国",D4),C78)</f>
        <v>2015年</v>
      </c>
      <c r="Z78" s="54" t="s">
        <v>86</v>
      </c>
      <c r="AA78" s="118" t="s">
        <v>58</v>
      </c>
      <c r="AB78" s="119">
        <f t="shared" ref="AB78:AN78" ca="1" si="7">IFERROR(RANK(G79,$G$79:$S$79,0),99)</f>
        <v>1</v>
      </c>
      <c r="AC78" s="119">
        <f t="shared" ca="1" si="7"/>
        <v>13</v>
      </c>
      <c r="AD78" s="119">
        <f t="shared" ca="1" si="7"/>
        <v>5</v>
      </c>
      <c r="AE78" s="119">
        <f t="shared" ca="1" si="7"/>
        <v>10</v>
      </c>
      <c r="AF78" s="119">
        <f t="shared" ca="1" si="7"/>
        <v>2</v>
      </c>
      <c r="AG78" s="119">
        <f t="shared" ca="1" si="7"/>
        <v>3</v>
      </c>
      <c r="AH78" s="119">
        <f t="shared" ca="1" si="7"/>
        <v>4</v>
      </c>
      <c r="AI78" s="119">
        <f t="shared" ca="1" si="7"/>
        <v>7</v>
      </c>
      <c r="AJ78" s="119">
        <f t="shared" ca="1" si="7"/>
        <v>6</v>
      </c>
      <c r="AK78" s="119">
        <f t="shared" ca="1" si="7"/>
        <v>8</v>
      </c>
      <c r="AL78" s="119">
        <f t="shared" ca="1" si="7"/>
        <v>9</v>
      </c>
      <c r="AM78" s="119">
        <f t="shared" ca="1" si="7"/>
        <v>11</v>
      </c>
      <c r="AN78" s="119">
        <f t="shared" ca="1" si="7"/>
        <v>12</v>
      </c>
    </row>
    <row r="79" spans="1:69" ht="15" customHeight="1" x14ac:dyDescent="0.15">
      <c r="A79" s="77"/>
      <c r="B79" s="99"/>
      <c r="C79" s="825" t="s">
        <v>1514</v>
      </c>
      <c r="D79" s="825"/>
      <c r="E79" s="826"/>
      <c r="F79" s="736">
        <f ca="1">IFERROR(OFFSET(INDIRECT($Y$4),$V$4,V79),"nc")</f>
        <v>40072</v>
      </c>
      <c r="G79" s="737">
        <f t="shared" ref="G79:S79" ca="1" si="8">IFERROR(OFFSET(INDIRECT($Y$4),$V$4,$V79+F1),"nc")</f>
        <v>25022</v>
      </c>
      <c r="H79" s="737">
        <f t="shared" ca="1" si="8"/>
        <v>56</v>
      </c>
      <c r="I79" s="737">
        <f t="shared" ca="1" si="8"/>
        <v>1830</v>
      </c>
      <c r="J79" s="737">
        <f t="shared" ca="1" si="8"/>
        <v>162</v>
      </c>
      <c r="K79" s="737">
        <f t="shared" ca="1" si="8"/>
        <v>5226</v>
      </c>
      <c r="L79" s="737">
        <f t="shared" ca="1" si="8"/>
        <v>3285</v>
      </c>
      <c r="M79" s="737">
        <f t="shared" ca="1" si="8"/>
        <v>2390</v>
      </c>
      <c r="N79" s="737">
        <f t="shared" ca="1" si="8"/>
        <v>660</v>
      </c>
      <c r="O79" s="737">
        <f t="shared" ca="1" si="8"/>
        <v>709</v>
      </c>
      <c r="P79" s="737">
        <f t="shared" ca="1" si="8"/>
        <v>271</v>
      </c>
      <c r="Q79" s="737">
        <f t="shared" ca="1" si="8"/>
        <v>255</v>
      </c>
      <c r="R79" s="737">
        <f t="shared" ca="1" si="8"/>
        <v>139</v>
      </c>
      <c r="S79" s="737">
        <f t="shared" ca="1" si="8"/>
        <v>61</v>
      </c>
      <c r="T79" s="77"/>
      <c r="V79" s="20">
        <f ca="1">CELL("col",'2020年'!DK6)-1</f>
        <v>114</v>
      </c>
      <c r="W79" s="575">
        <f>IF(LEFT(R83,1)="全",IF($Z$7="",2,1),-1)</f>
        <v>-1</v>
      </c>
      <c r="X79" s="559">
        <f>IF(LEFT(R83,1)="全",IF($Z$7="",1,2),0)</f>
        <v>0</v>
      </c>
      <c r="Y79" s="576" t="str">
        <f>IF(LEFT(R83,1)="全",AA3,C79)</f>
        <v>2020年</v>
      </c>
      <c r="Z79" s="118">
        <f ca="1">SUM(AB79:AN79)</f>
        <v>83.681872629267303</v>
      </c>
      <c r="AA79" s="157" t="s">
        <v>70</v>
      </c>
      <c r="AB79" s="121">
        <f ca="1">IF(AB78&lt;4,G79/$F$79%,0)</f>
        <v>62.442603314034734</v>
      </c>
      <c r="AC79" s="121">
        <f ca="1">IF(AC78&lt;4,H79/$F$79%,0)</f>
        <v>0</v>
      </c>
      <c r="AD79" s="121">
        <f t="shared" ref="AD79:AN79" ca="1" si="9">IF(AD78&lt;4,I79/$F$79%,0)</f>
        <v>0</v>
      </c>
      <c r="AE79" s="121">
        <f t="shared" ca="1" si="9"/>
        <v>0</v>
      </c>
      <c r="AF79" s="121">
        <f t="shared" ca="1" si="9"/>
        <v>13.041525254541824</v>
      </c>
      <c r="AG79" s="121">
        <f t="shared" ca="1" si="9"/>
        <v>8.1977440606907557</v>
      </c>
      <c r="AH79" s="121">
        <f t="shared" ca="1" si="9"/>
        <v>0</v>
      </c>
      <c r="AI79" s="121">
        <f t="shared" ca="1" si="9"/>
        <v>0</v>
      </c>
      <c r="AJ79" s="121">
        <f t="shared" ca="1" si="9"/>
        <v>0</v>
      </c>
      <c r="AK79" s="122">
        <f t="shared" ca="1" si="9"/>
        <v>0</v>
      </c>
      <c r="AL79" s="122">
        <f t="shared" ca="1" si="9"/>
        <v>0</v>
      </c>
      <c r="AM79" s="122">
        <f t="shared" ca="1" si="9"/>
        <v>0</v>
      </c>
      <c r="AN79" s="122">
        <f t="shared" ca="1" si="9"/>
        <v>0</v>
      </c>
    </row>
    <row r="80" spans="1:69" ht="15" customHeight="1" x14ac:dyDescent="0.15">
      <c r="A80" s="77"/>
      <c r="B80" s="99"/>
      <c r="C80" s="818" t="s">
        <v>6564</v>
      </c>
      <c r="D80" s="819"/>
      <c r="E80" s="820"/>
      <c r="F80" s="730">
        <v>100</v>
      </c>
      <c r="G80" s="757">
        <f t="shared" ref="G80:S80" ca="1" si="10">IFERROR(IF(OFFSET(INDIRECT($Y$4),5,$V$79+F1)="-","-",ROUND(OFFSET(INDIRECT($Y$4),5,$V$79+F1)/OFFSET(INDIRECT($Y$4),5,$V$79)*100,1)),"nc")</f>
        <v>62.4</v>
      </c>
      <c r="H80" s="757">
        <f t="shared" ca="1" si="10"/>
        <v>0.1</v>
      </c>
      <c r="I80" s="757">
        <f t="shared" ca="1" si="10"/>
        <v>4.5999999999999996</v>
      </c>
      <c r="J80" s="757">
        <f t="shared" ca="1" si="10"/>
        <v>0.4</v>
      </c>
      <c r="K80" s="757">
        <f t="shared" ca="1" si="10"/>
        <v>13</v>
      </c>
      <c r="L80" s="757">
        <f t="shared" ca="1" si="10"/>
        <v>8.1999999999999993</v>
      </c>
      <c r="M80" s="757">
        <f t="shared" ca="1" si="10"/>
        <v>6</v>
      </c>
      <c r="N80" s="757">
        <f t="shared" ca="1" si="10"/>
        <v>1.6</v>
      </c>
      <c r="O80" s="757">
        <f t="shared" ca="1" si="10"/>
        <v>1.8</v>
      </c>
      <c r="P80" s="757">
        <f t="shared" ca="1" si="10"/>
        <v>0.7</v>
      </c>
      <c r="Q80" s="757">
        <f t="shared" ca="1" si="10"/>
        <v>0.6</v>
      </c>
      <c r="R80" s="757">
        <f t="shared" ca="1" si="10"/>
        <v>0.3</v>
      </c>
      <c r="S80" s="757">
        <f t="shared" ca="1" si="10"/>
        <v>0.2</v>
      </c>
      <c r="T80" s="77"/>
      <c r="Y80" s="123" t="s">
        <v>107</v>
      </c>
      <c r="Z80" s="124">
        <f ca="1">SUMIF($AB$78:$AN$78,1,AB79:AN79)</f>
        <v>62.442603314034734</v>
      </c>
      <c r="AA80" s="125" t="str">
        <f ca="1">SUBSTITUTE(AB80&amp;AC80&amp;AD80&amp;AE80&amp;AF80&amp;AG80&amp;AH80&amp;AI80&amp;AJ80&amp;AK80&amp;AL80&amp;AM80&amp;AN80,"」「","」と「")</f>
        <v>「稲作」</v>
      </c>
      <c r="AB80" s="124" t="str">
        <f t="shared" ref="AB80:AN80" ca="1" si="11">IF(AB78=1,"「"&amp;CLEAN(AB77)&amp;"」","")</f>
        <v>「稲作」</v>
      </c>
      <c r="AC80" s="124" t="str">
        <f t="shared" ca="1" si="11"/>
        <v/>
      </c>
      <c r="AD80" s="124" t="str">
        <f t="shared" ca="1" si="11"/>
        <v/>
      </c>
      <c r="AE80" s="124" t="str">
        <f t="shared" ca="1" si="11"/>
        <v/>
      </c>
      <c r="AF80" s="124" t="str">
        <f t="shared" ca="1" si="11"/>
        <v/>
      </c>
      <c r="AG80" s="124" t="str">
        <f t="shared" ca="1" si="11"/>
        <v/>
      </c>
      <c r="AH80" s="124" t="str">
        <f t="shared" ca="1" si="11"/>
        <v/>
      </c>
      <c r="AI80" s="124" t="str">
        <f t="shared" ca="1" si="11"/>
        <v/>
      </c>
      <c r="AJ80" s="124" t="str">
        <f t="shared" ca="1" si="11"/>
        <v/>
      </c>
      <c r="AK80" s="124" t="str">
        <f t="shared" ca="1" si="11"/>
        <v/>
      </c>
      <c r="AL80" s="124" t="str">
        <f t="shared" ca="1" si="11"/>
        <v/>
      </c>
      <c r="AM80" s="124" t="str">
        <f t="shared" ca="1" si="11"/>
        <v/>
      </c>
      <c r="AN80" s="124" t="str">
        <f t="shared" ca="1" si="11"/>
        <v/>
      </c>
    </row>
    <row r="81" spans="1:69" ht="15" customHeight="1" x14ac:dyDescent="0.15">
      <c r="A81" s="77"/>
      <c r="B81" s="176"/>
      <c r="C81" s="726"/>
      <c r="D81" s="821" t="s">
        <v>6647</v>
      </c>
      <c r="E81" s="822"/>
      <c r="F81" s="747">
        <f ca="1">IF(OR(AND(ISTEXT($F79),$F79&lt;&gt;"x",$F79&lt;&gt;"-"),AND(ISTEXT(F79),F79&lt;&gt;"x",F79&lt;&gt;"-")),"nc",IF(OR($F79="x",F79="x"),"x",IF(ROUND(SUM($F79),0)=0,"nc",SUM(F79)/$F79%)))</f>
        <v>100</v>
      </c>
      <c r="G81" s="748">
        <f>IF($Z$7="",'2020年'!DL475/'2020年'!$DK$475%,IF(OR(AND(ISTEXT($F79),$F79&lt;&gt;"x",$F79&lt;&gt;"-"),AND(ISTEXT(G79),G79&lt;&gt;"x",G79&lt;&gt;"-")),"nc",IF(OR($F79="x",G79="x"),"x",IF(ROUND(SUM($F79),0)=0,"nc",SUM(G79)/$F79%))))</f>
        <v>56.144146011993485</v>
      </c>
      <c r="H81" s="748">
        <f>IF($Z$7="",'2020年'!DM475/'2020年'!$DK$475%,IF(OR(AND(ISTEXT($F79),$F79&lt;&gt;"x",$F79&lt;&gt;"-"),AND(ISTEXT(H79),H79&lt;&gt;"x",H79&lt;&gt;"-")),"nc",IF(OR($F79="x",H79="x"),"x",IF(ROUND(SUM($F79),0)=0,"nc",SUM(H79)/$F79%))))</f>
        <v>0.40101676950368492</v>
      </c>
      <c r="I81" s="748">
        <f>IF($Z$7="",'2020年'!DN475/'2020年'!$DK$475%,IF(OR(AND(ISTEXT($F79),$F79&lt;&gt;"x",$F79&lt;&gt;"-"),AND(ISTEXT(I79),I79&lt;&gt;"x",I79&lt;&gt;"-")),"nc",IF(OR($F79="x",I79="x"),"x",IF(ROUND(SUM($F79),0)=0,"nc",SUM(I79)/$F79%))))</f>
        <v>2.4468264034264671</v>
      </c>
      <c r="J81" s="748">
        <f>IF($Z$7="",'2020年'!DO475/'2020年'!$DK$475%,IF(OR(AND(ISTEXT($F79),$F79&lt;&gt;"x",$F79&lt;&gt;"-"),AND(ISTEXT(J79),J79&lt;&gt;"x",J79&lt;&gt;"-")),"nc",IF(OR($F79="x",J79="x"),"x",IF(ROUND(SUM($F79),0)=0,"nc",SUM(J79)/$F79%))))</f>
        <v>2.566782356108392</v>
      </c>
      <c r="K81" s="748">
        <f>IF($Z$7="",'2020年'!DP475/'2020年'!$DK$475%,IF(OR(AND(ISTEXT($F79),$F79&lt;&gt;"x",$F79&lt;&gt;"-"),AND(ISTEXT(K79),K79&lt;&gt;"x",K79&lt;&gt;"-")),"nc",IF(OR($F79="x",K79="x"),"x",IF(ROUND(SUM($F79),0)=0,"nc",SUM(K79)/$F79%))))</f>
        <v>10.724844951113189</v>
      </c>
      <c r="L81" s="748">
        <f>IF($Z$7="",'2020年'!DQ475/'2020年'!$DK$475%,IF(OR(AND(ISTEXT($F79),$F79&lt;&gt;"x",$F79&lt;&gt;"-"),AND(ISTEXT(L79),L79&lt;&gt;"x",L79&lt;&gt;"-")),"nc",IF(OR($F79="x",L79="x"),"x",IF(ROUND(SUM($F79),0)=0,"nc",SUM(L79)/$F79%))))</f>
        <v>6.1919062524131352</v>
      </c>
      <c r="M81" s="748">
        <f>IF($Z$7="",'2020年'!DR475/'2020年'!$DK$475%,IF(OR(AND(ISTEXT($F79),$F79&lt;&gt;"x",$F79&lt;&gt;"-"),AND(ISTEXT(M79),M79&lt;&gt;"x",M79&lt;&gt;"-")),"nc",IF(OR($F79="x",M79="x"),"x",IF(ROUND(SUM($F79),0)=0,"nc",SUM(M79)/$F79%))))</f>
        <v>13.428296699518802</v>
      </c>
      <c r="N81" s="748">
        <f>IF($Z$7="",'2020年'!DS475/'2020年'!$DK$475%,IF(OR(AND(ISTEXT($F79),$F79&lt;&gt;"x",$F79&lt;&gt;"-"),AND(ISTEXT(N79),N79&lt;&gt;"x",N79&lt;&gt;"-")),"nc",IF(OR($F79="x",N79="x"),"x",IF(ROUND(SUM($F79),0)=0,"nc",SUM(N79)/$F79%))))</f>
        <v>2.5156900058920164</v>
      </c>
      <c r="O81" s="748">
        <f>IF($Z$7="",'2020年'!DT475/'2020年'!$DK$475%,IF(OR(AND(ISTEXT($F79),$F79&lt;&gt;"x",$F79&lt;&gt;"-"),AND(ISTEXT(O79),O79&lt;&gt;"x",O79&lt;&gt;"-")),"nc",IF(OR($F79="x",O79="x"),"x",IF(ROUND(SUM($F79),0)=0,"nc",SUM(O79)/$F79%))))</f>
        <v>1.1591510842050592</v>
      </c>
      <c r="P81" s="748">
        <f>IF($Z$7="",'2020年'!DU475/'2020年'!$DK$475%,IF(OR(AND(ISTEXT($F79),$F79&lt;&gt;"x",$F79&lt;&gt;"-"),AND(ISTEXT(P79),P79&lt;&gt;"x",P79&lt;&gt;"-")),"nc",IF(OR($F79="x",P79="x"),"x",IF(ROUND(SUM($F79),0)=0,"nc",SUM(P79)/$F79%))))</f>
        <v>1.177662805297949</v>
      </c>
      <c r="Q81" s="748">
        <f>IF($Z$7="",'2020年'!DV475/'2020年'!$DK$475%,IF(OR(AND(ISTEXT($F79),$F79&lt;&gt;"x",$F79&lt;&gt;"-"),AND(ISTEXT(Q79),Q79&lt;&gt;"x",Q79&lt;&gt;"-")),"nc",IF(OR($F79="x",Q79="x"),"x",IF(ROUND(SUM($F79),0)=0,"nc",SUM(Q79)/$F79%))))</f>
        <v>2.7766523826700675</v>
      </c>
      <c r="R81" s="748">
        <f>IF($Z$7="",'2020年'!DW475/'2020年'!$DK$475%,IF(OR(AND(ISTEXT($F79),$F79&lt;&gt;"x",$F79&lt;&gt;"-"),AND(ISTEXT(R79),R79&lt;&gt;"x",R79&lt;&gt;"-")),"nc",IF(OR($F79="x",R79="x"),"x",IF(ROUND(SUM($F79),0)=0,"nc",SUM(R79)/$F79%))))</f>
        <v>0.12884157880651231</v>
      </c>
      <c r="S81" s="748">
        <f>IF($Z$7="",'2020年'!DX475/'2020年'!$DK$475%,IF(OR(AND(ISTEXT($F79),$F79&lt;&gt;"x",$F79&lt;&gt;"-"),AND(ISTEXT(S79),S79&lt;&gt;"x",S79&lt;&gt;"-")),"nc",IF(OR($F79="x",S79="x"),"x",IF(ROUND(SUM($F79),0)=0,"nc",SUM(S79)/$F79%))))</f>
        <v>0.2074370575037526</v>
      </c>
      <c r="T81" s="77"/>
      <c r="Y81" s="126" t="s">
        <v>108</v>
      </c>
      <c r="Z81" s="119">
        <f ca="1">SUMIF($AB$78:$AN$78,2,$AB$79:$AN$79)</f>
        <v>13.041525254541824</v>
      </c>
      <c r="AA81" s="120" t="str">
        <f ca="1">SUBSTITUTE(AB81&amp;AC81&amp;AD81&amp;AE81&amp;AF81&amp;AG81&amp;AH81&amp;AI81&amp;AJ81&amp;AK81&amp;AL81&amp;AM81&amp;AN81,"」「","」と「")</f>
        <v>「露地野菜」</v>
      </c>
      <c r="AB81" s="119" t="str">
        <f t="shared" ref="AB81:AN81" ca="1" si="12">IF(AB78=2,"「"&amp;CLEAN(AB77)&amp;"」","")</f>
        <v/>
      </c>
      <c r="AC81" s="119" t="str">
        <f t="shared" ca="1" si="12"/>
        <v/>
      </c>
      <c r="AD81" s="119" t="str">
        <f t="shared" ca="1" si="12"/>
        <v/>
      </c>
      <c r="AE81" s="119" t="str">
        <f t="shared" ca="1" si="12"/>
        <v/>
      </c>
      <c r="AF81" s="119" t="str">
        <f t="shared" ca="1" si="12"/>
        <v>「露地野菜」</v>
      </c>
      <c r="AG81" s="119" t="str">
        <f t="shared" ca="1" si="12"/>
        <v/>
      </c>
      <c r="AH81" s="119" t="str">
        <f t="shared" ca="1" si="12"/>
        <v/>
      </c>
      <c r="AI81" s="119" t="str">
        <f t="shared" ca="1" si="12"/>
        <v/>
      </c>
      <c r="AJ81" s="119" t="str">
        <f t="shared" ca="1" si="12"/>
        <v/>
      </c>
      <c r="AK81" s="120" t="str">
        <f t="shared" ca="1" si="12"/>
        <v/>
      </c>
      <c r="AL81" s="120" t="str">
        <f t="shared" ca="1" si="12"/>
        <v/>
      </c>
      <c r="AM81" s="120" t="str">
        <f t="shared" ca="1" si="12"/>
        <v/>
      </c>
      <c r="AN81" s="120" t="str">
        <f t="shared" ca="1" si="12"/>
        <v/>
      </c>
    </row>
    <row r="82" spans="1:69" ht="24.75" customHeight="1" thickBot="1" x14ac:dyDescent="0.2">
      <c r="A82" s="77"/>
      <c r="B82" s="74"/>
      <c r="C82" s="99"/>
      <c r="D82" s="699" t="str">
        <f>IF(LEFT(R83,1)="全","（％）","（経営体）")</f>
        <v>（経営体）</v>
      </c>
      <c r="E82" s="77"/>
      <c r="F82" s="77"/>
      <c r="G82" s="77"/>
      <c r="H82" s="91" t="str">
        <f>"《農産物販売金額１位の部門別経営体数"&amp;IF(LEFT(R83,1)="全","割合","")&amp;"》　"&amp;IF(AND(LEFT(R83,1)&lt;&gt;"全",Z7=""),D4,IF(LEFT(R83,1)="全","2020年",AA3))</f>
        <v>《農産物販売金額１位の部門別経営体数》　茨城県</v>
      </c>
      <c r="I82" s="77"/>
      <c r="J82" s="77"/>
      <c r="K82" s="77"/>
      <c r="L82" s="77"/>
      <c r="M82" s="77"/>
      <c r="N82" s="77"/>
      <c r="O82" s="77"/>
      <c r="P82" s="77"/>
      <c r="Q82" s="77"/>
      <c r="R82" s="77"/>
      <c r="S82" s="77"/>
      <c r="T82" s="77"/>
      <c r="Y82" s="127" t="s">
        <v>109</v>
      </c>
      <c r="Z82" s="121">
        <f ca="1">SUMIF($AB$78:$AN$78,3,$AB$79:$AN$79)</f>
        <v>8.1977440606907557</v>
      </c>
      <c r="AA82" s="122" t="str">
        <f ca="1">SUBSTITUTE(AB82&amp;AC82&amp;AD82&amp;AE82&amp;AF82&amp;AG82&amp;AH82&amp;AI82&amp;AJ82&amp;AK82&amp;AL82&amp;AM82&amp;AN82,"」「","」と「")</f>
        <v>「施設野菜」</v>
      </c>
      <c r="AB82" s="121" t="str">
        <f t="shared" ref="AB82:AN82" ca="1" si="13">IF(AB78=3,"「"&amp;CLEAN(AB77)&amp;"」","")</f>
        <v/>
      </c>
      <c r="AC82" s="121" t="str">
        <f t="shared" ca="1" si="13"/>
        <v/>
      </c>
      <c r="AD82" s="121" t="str">
        <f t="shared" ca="1" si="13"/>
        <v/>
      </c>
      <c r="AE82" s="121" t="str">
        <f t="shared" ca="1" si="13"/>
        <v/>
      </c>
      <c r="AF82" s="121" t="str">
        <f t="shared" ca="1" si="13"/>
        <v/>
      </c>
      <c r="AG82" s="121" t="str">
        <f t="shared" ca="1" si="13"/>
        <v>「施設野菜」</v>
      </c>
      <c r="AH82" s="121" t="str">
        <f t="shared" ca="1" si="13"/>
        <v/>
      </c>
      <c r="AI82" s="121" t="str">
        <f t="shared" ca="1" si="13"/>
        <v/>
      </c>
      <c r="AJ82" s="121" t="str">
        <f t="shared" ca="1" si="13"/>
        <v/>
      </c>
      <c r="AK82" s="122" t="str">
        <f t="shared" ca="1" si="13"/>
        <v/>
      </c>
      <c r="AL82" s="122" t="str">
        <f t="shared" ca="1" si="13"/>
        <v/>
      </c>
      <c r="AM82" s="122" t="str">
        <f t="shared" ca="1" si="13"/>
        <v/>
      </c>
      <c r="AN82" s="122" t="str">
        <f t="shared" ca="1" si="13"/>
        <v/>
      </c>
      <c r="AT82" s="765"/>
      <c r="AU82" s="766"/>
    </row>
    <row r="83" spans="1:69" ht="15" customHeight="1" thickTop="1" thickBot="1" x14ac:dyDescent="0.2">
      <c r="A83" s="77"/>
      <c r="B83" s="74"/>
      <c r="C83" s="99"/>
      <c r="E83" s="77"/>
      <c r="F83" s="77"/>
      <c r="G83" s="77"/>
      <c r="H83" s="77"/>
      <c r="I83" s="77"/>
      <c r="J83" s="77"/>
      <c r="K83" s="77"/>
      <c r="L83" s="77"/>
      <c r="M83" s="77"/>
      <c r="N83" s="77"/>
      <c r="O83" s="77"/>
      <c r="P83" s="77"/>
      <c r="Q83" s="77"/>
      <c r="R83" s="810" t="s">
        <v>111</v>
      </c>
      <c r="S83" s="811"/>
      <c r="T83" s="77"/>
      <c r="AQ83" s="191"/>
      <c r="AR83" s="180"/>
    </row>
    <row r="84" spans="1:69" ht="13.9" customHeight="1" thickTop="1" x14ac:dyDescent="0.15">
      <c r="A84" s="77"/>
      <c r="B84" s="74"/>
      <c r="C84" s="99"/>
      <c r="D84" s="77"/>
      <c r="E84" s="77"/>
      <c r="F84" s="77"/>
      <c r="G84" s="77"/>
      <c r="H84" s="77"/>
      <c r="I84" s="77"/>
      <c r="J84" s="77"/>
      <c r="K84" s="77"/>
      <c r="L84" s="77"/>
      <c r="M84" s="77"/>
      <c r="N84" s="77"/>
      <c r="O84" s="77"/>
      <c r="P84" s="77"/>
      <c r="Q84" s="77"/>
      <c r="R84" s="77"/>
      <c r="S84" s="77"/>
      <c r="T84" s="77"/>
    </row>
    <row r="85" spans="1:69" ht="13.9" customHeight="1" x14ac:dyDescent="0.15">
      <c r="A85" s="77"/>
      <c r="B85" s="74"/>
      <c r="C85" s="99"/>
      <c r="D85" s="77"/>
      <c r="E85" s="77"/>
      <c r="F85" s="77"/>
      <c r="G85" s="77"/>
      <c r="H85" s="77"/>
      <c r="I85" s="77"/>
      <c r="J85" s="77"/>
      <c r="K85" s="77"/>
      <c r="L85" s="77"/>
      <c r="M85" s="77"/>
      <c r="N85" s="77"/>
      <c r="O85" s="77"/>
      <c r="P85" s="77"/>
      <c r="Q85" s="77"/>
      <c r="R85" s="77"/>
      <c r="S85" s="77"/>
      <c r="T85" s="77"/>
      <c r="V85" s="548"/>
      <c r="W85" s="549"/>
    </row>
    <row r="86" spans="1:69" ht="13.9" customHeight="1" x14ac:dyDescent="0.15">
      <c r="A86" s="77"/>
      <c r="B86" s="74"/>
      <c r="C86" s="99"/>
      <c r="D86" s="77"/>
      <c r="E86" s="77"/>
      <c r="F86" s="77"/>
      <c r="G86" s="77"/>
      <c r="H86" s="77"/>
      <c r="I86" s="77"/>
      <c r="J86" s="77"/>
      <c r="K86" s="77"/>
      <c r="L86" s="77"/>
      <c r="M86" s="77"/>
      <c r="N86" s="77"/>
      <c r="O86" s="77"/>
      <c r="P86" s="77"/>
      <c r="Q86" s="77"/>
      <c r="R86" s="77"/>
      <c r="S86" s="77"/>
      <c r="T86" s="77"/>
    </row>
    <row r="87" spans="1:69" ht="13.9" customHeight="1" x14ac:dyDescent="0.15">
      <c r="A87" s="77"/>
      <c r="B87" s="74"/>
      <c r="C87" s="99"/>
      <c r="D87" s="77"/>
      <c r="E87" s="77"/>
      <c r="F87" s="77"/>
      <c r="G87" s="77"/>
      <c r="H87" s="77"/>
      <c r="I87" s="77"/>
      <c r="J87" s="77"/>
      <c r="K87" s="77"/>
      <c r="L87" s="77"/>
      <c r="M87" s="77"/>
      <c r="N87" s="77"/>
      <c r="O87" s="77"/>
      <c r="P87" s="77"/>
      <c r="Q87" s="77"/>
      <c r="R87" s="77"/>
      <c r="S87" s="77"/>
      <c r="T87" s="77"/>
    </row>
    <row r="88" spans="1:69" ht="13.9" customHeight="1" x14ac:dyDescent="0.15">
      <c r="A88" s="77"/>
      <c r="B88" s="74"/>
      <c r="C88" s="99"/>
      <c r="D88" s="77"/>
      <c r="E88" s="77"/>
      <c r="F88" s="77"/>
      <c r="G88" s="77"/>
      <c r="H88" s="77"/>
      <c r="I88" s="77"/>
      <c r="J88" s="77"/>
      <c r="K88" s="77"/>
      <c r="L88" s="77"/>
      <c r="M88" s="77"/>
      <c r="N88" s="77"/>
      <c r="O88" s="77"/>
      <c r="P88" s="77"/>
      <c r="Q88" s="77"/>
      <c r="R88" s="77"/>
      <c r="S88" s="77"/>
      <c r="T88" s="77"/>
    </row>
    <row r="89" spans="1:69" ht="13.9" customHeight="1" x14ac:dyDescent="0.15">
      <c r="A89" s="77"/>
      <c r="B89" s="74"/>
      <c r="C89" s="99"/>
      <c r="D89" s="77"/>
      <c r="E89" s="77"/>
      <c r="F89" s="77"/>
      <c r="G89" s="77"/>
      <c r="H89" s="77"/>
      <c r="I89" s="77"/>
      <c r="J89" s="77"/>
      <c r="K89" s="77"/>
      <c r="L89" s="77"/>
      <c r="M89" s="77"/>
      <c r="N89" s="77"/>
      <c r="O89" s="77"/>
      <c r="P89" s="77"/>
      <c r="Q89" s="77"/>
      <c r="R89" s="77"/>
      <c r="S89" s="77"/>
      <c r="T89" s="77"/>
    </row>
    <row r="90" spans="1:69" ht="13.9" customHeight="1" x14ac:dyDescent="0.15">
      <c r="A90" s="77"/>
      <c r="B90" s="74"/>
      <c r="C90" s="99"/>
      <c r="D90" s="77"/>
      <c r="E90" s="77"/>
      <c r="F90" s="77"/>
      <c r="G90" s="77"/>
      <c r="H90" s="77"/>
      <c r="I90" s="77"/>
      <c r="J90" s="77"/>
      <c r="K90" s="77"/>
      <c r="L90" s="77"/>
      <c r="M90" s="77"/>
      <c r="N90" s="77"/>
      <c r="O90" s="77"/>
      <c r="P90" s="77"/>
      <c r="Q90" s="77"/>
      <c r="R90" s="77"/>
      <c r="S90" s="77"/>
      <c r="T90" s="77"/>
    </row>
    <row r="91" spans="1:69" ht="13.9" customHeight="1" x14ac:dyDescent="0.15">
      <c r="A91" s="77"/>
      <c r="B91" s="74"/>
      <c r="C91" s="99"/>
      <c r="D91" s="77"/>
      <c r="E91" s="77"/>
      <c r="F91" s="77"/>
      <c r="G91" s="77"/>
      <c r="H91" s="77"/>
      <c r="I91" s="77"/>
      <c r="J91" s="77"/>
      <c r="K91" s="77"/>
      <c r="L91" s="77"/>
      <c r="M91" s="77"/>
      <c r="N91" s="77"/>
      <c r="O91" s="77"/>
      <c r="P91" s="77"/>
      <c r="Q91" s="77"/>
      <c r="R91" s="77"/>
      <c r="S91" s="77"/>
      <c r="T91" s="77"/>
    </row>
    <row r="92" spans="1:69" ht="13.9" customHeight="1" x14ac:dyDescent="0.15">
      <c r="A92" s="77"/>
      <c r="B92" s="74"/>
      <c r="C92" s="99"/>
      <c r="D92" s="77"/>
      <c r="E92" s="77"/>
      <c r="F92" s="77"/>
      <c r="G92" s="77"/>
      <c r="H92" s="77"/>
      <c r="I92" s="77"/>
      <c r="J92" s="77"/>
      <c r="K92" s="77"/>
      <c r="L92" s="77"/>
      <c r="M92" s="77"/>
      <c r="N92" s="77"/>
      <c r="O92" s="77"/>
      <c r="P92" s="77"/>
      <c r="Q92" s="77"/>
      <c r="R92" s="77"/>
      <c r="S92" s="77"/>
      <c r="T92" s="77"/>
    </row>
    <row r="93" spans="1:69" ht="13.9" customHeight="1" x14ac:dyDescent="0.15">
      <c r="A93" s="77"/>
      <c r="B93" s="74"/>
      <c r="C93" s="99"/>
      <c r="D93" s="77"/>
      <c r="E93" s="77"/>
      <c r="F93" s="77"/>
      <c r="G93" s="77"/>
      <c r="H93" s="77"/>
      <c r="I93" s="77"/>
      <c r="J93" s="77"/>
      <c r="K93" s="77"/>
      <c r="L93" s="77"/>
      <c r="M93" s="77"/>
      <c r="N93" s="77"/>
      <c r="O93" s="77"/>
      <c r="P93" s="77"/>
      <c r="Q93" s="77"/>
    </row>
    <row r="94" spans="1:69" ht="13.9" customHeight="1" x14ac:dyDescent="0.15">
      <c r="A94" s="77"/>
      <c r="B94" s="74"/>
      <c r="C94" s="99"/>
      <c r="D94" s="77"/>
      <c r="E94" s="77"/>
      <c r="F94" s="77"/>
      <c r="G94" s="77"/>
      <c r="H94" s="77"/>
      <c r="I94" s="77"/>
      <c r="J94" s="77"/>
      <c r="K94" s="77"/>
      <c r="L94" s="77"/>
      <c r="M94" s="77"/>
      <c r="N94" s="77"/>
      <c r="O94" s="77"/>
      <c r="P94" s="77"/>
      <c r="Q94" s="77"/>
      <c r="R94" s="77"/>
      <c r="S94" s="77"/>
      <c r="T94" s="77"/>
    </row>
    <row r="95" spans="1:69" ht="48" customHeight="1" x14ac:dyDescent="0.15">
      <c r="A95" s="77"/>
      <c r="B95" s="74"/>
      <c r="C95" s="77"/>
      <c r="D95" s="77"/>
      <c r="E95" s="77"/>
      <c r="F95" s="77"/>
      <c r="G95" s="77"/>
      <c r="H95" s="77"/>
      <c r="I95" s="77"/>
      <c r="J95" s="77"/>
      <c r="K95" s="77"/>
      <c r="L95" s="77"/>
      <c r="M95" s="77"/>
      <c r="N95" s="77"/>
      <c r="O95" s="77"/>
      <c r="P95" s="77"/>
      <c r="Q95" s="77"/>
      <c r="R95" s="77"/>
      <c r="S95" s="77"/>
      <c r="T95" s="77"/>
    </row>
    <row r="96" spans="1:69" ht="18" customHeight="1" x14ac:dyDescent="0.15">
      <c r="A96" s="77"/>
      <c r="B96" s="817" t="s">
        <v>6634</v>
      </c>
      <c r="C96" s="817"/>
      <c r="D96" s="817"/>
      <c r="E96" s="817"/>
      <c r="F96" s="817"/>
      <c r="G96" s="817"/>
      <c r="H96" s="817"/>
      <c r="I96" s="817"/>
      <c r="J96" s="817"/>
      <c r="K96" s="817"/>
      <c r="L96" s="817"/>
      <c r="M96" s="817"/>
      <c r="N96" s="817"/>
      <c r="O96" s="817"/>
      <c r="P96" s="817"/>
      <c r="Q96" s="817"/>
      <c r="R96" s="817"/>
      <c r="S96" s="817"/>
      <c r="T96" s="77"/>
      <c r="V96" s="552" t="s">
        <v>6571</v>
      </c>
      <c r="BI96" s="3"/>
      <c r="BJ96" s="3"/>
      <c r="BK96" s="3"/>
      <c r="BL96" s="3"/>
      <c r="BM96" s="3"/>
      <c r="BN96" s="3"/>
      <c r="BO96" s="3"/>
      <c r="BP96" s="3"/>
      <c r="BQ96" s="3"/>
    </row>
    <row r="97" spans="1:69" s="3" customFormat="1" ht="20.25" customHeight="1" x14ac:dyDescent="0.15">
      <c r="A97" s="79"/>
      <c r="B97" s="99"/>
      <c r="C97" s="168"/>
      <c r="D97" s="812" t="str">
        <f ca="1">IFERROR(" ◎ 経営耕地面積は2015年に比べて "&amp;IF(G102=G101,"変化な",TEXT(ABS(G102-G101),"#,##0")&amp;"ha（"&amp;TEXT(ABS(G102/G101-1),"0.0%"&amp;"） "))&amp;IF(F102=F101,"",IF(G102&lt;G101,"減少",IF(G101=G102,"","増加")))&amp;"し、１経営体当たりでは "&amp;IF(X101=0,"変動無し",TEXT(ABS(X101),"0.00")&amp;"ha "&amp;IF(X101&gt;0,"増加","減少")),"")</f>
        <v xml:space="preserve"> ◎ 経営耕地面積は2015年に比べて 13,025ha（12.3%) 減少し、１経営体当たりでは 0.27ha 増加</v>
      </c>
      <c r="E97" s="812"/>
      <c r="F97" s="812"/>
      <c r="G97" s="812"/>
      <c r="H97" s="812"/>
      <c r="I97" s="812"/>
      <c r="J97" s="812"/>
      <c r="K97" s="812"/>
      <c r="L97" s="812"/>
      <c r="M97" s="812"/>
      <c r="N97" s="812"/>
      <c r="O97" s="812"/>
      <c r="P97" s="812"/>
      <c r="Q97" s="812"/>
      <c r="R97" s="812"/>
      <c r="S97" s="812"/>
      <c r="T97" s="79"/>
      <c r="V97" s="587" t="s">
        <v>6607</v>
      </c>
      <c r="W97" s="584">
        <f ca="1">G102-G101</f>
        <v>-13025</v>
      </c>
      <c r="X97" s="585">
        <f ca="1">G102/G101-1</f>
        <v>-0.12290866541477541</v>
      </c>
      <c r="Y97" s="586">
        <f ca="1">K102-K101</f>
        <v>0.2699999999999998</v>
      </c>
      <c r="AQ97" s="191"/>
      <c r="AR97" s="180"/>
      <c r="AS97" s="180"/>
      <c r="AT97" s="582"/>
      <c r="AU97" s="581"/>
      <c r="AV97" s="180"/>
      <c r="AW97" s="180"/>
      <c r="AX97" s="180"/>
      <c r="AY97" s="180"/>
      <c r="AZ97" s="180"/>
      <c r="BA97" s="180"/>
      <c r="BI97" s="1"/>
      <c r="BJ97" s="1"/>
      <c r="BK97" s="1"/>
      <c r="BL97" s="1"/>
      <c r="BM97" s="1"/>
      <c r="BN97" s="1"/>
      <c r="BO97" s="1"/>
      <c r="BP97" s="1"/>
      <c r="BQ97" s="1"/>
    </row>
    <row r="98" spans="1:69" ht="30.75" customHeight="1" thickBot="1" x14ac:dyDescent="0.2">
      <c r="A98" s="77"/>
      <c r="B98" s="74"/>
      <c r="C98" s="99"/>
      <c r="D98" s="155"/>
      <c r="E98" s="154"/>
      <c r="F98" s="77"/>
      <c r="G98" s="77"/>
      <c r="H98" s="77"/>
      <c r="I98" s="77"/>
      <c r="J98" s="77"/>
      <c r="K98" s="713" t="s">
        <v>1</v>
      </c>
      <c r="L98" s="77"/>
      <c r="M98" s="77"/>
      <c r="N98" s="77"/>
      <c r="O98" s="683" t="s">
        <v>6656</v>
      </c>
      <c r="Q98" s="769" t="str">
        <f>D4</f>
        <v>茨城県</v>
      </c>
      <c r="R98" s="77"/>
      <c r="S98" s="77"/>
      <c r="T98" s="77"/>
      <c r="AT98" s="765"/>
      <c r="AU98" s="766"/>
    </row>
    <row r="99" spans="1:69" ht="13.9" customHeight="1" thickTop="1" x14ac:dyDescent="0.15">
      <c r="A99" s="77"/>
      <c r="B99" s="593"/>
      <c r="C99" s="593"/>
      <c r="D99" s="593"/>
      <c r="E99" s="594"/>
      <c r="F99" s="813" t="s">
        <v>6620</v>
      </c>
      <c r="G99" s="833" t="s">
        <v>110</v>
      </c>
      <c r="H99" s="723"/>
      <c r="I99" s="723"/>
      <c r="J99" s="719"/>
      <c r="K99" s="835" t="s">
        <v>6642</v>
      </c>
      <c r="L99" s="77"/>
      <c r="M99" s="77"/>
      <c r="N99" s="77"/>
      <c r="O99" s="77"/>
      <c r="P99" s="77"/>
      <c r="Q99" s="77"/>
      <c r="R99" s="77"/>
      <c r="S99" s="77"/>
      <c r="T99" s="77"/>
      <c r="W99" s="5"/>
    </row>
    <row r="100" spans="1:69" ht="41.45" customHeight="1" x14ac:dyDescent="0.15">
      <c r="A100" s="77"/>
      <c r="B100" s="596"/>
      <c r="C100" s="596"/>
      <c r="D100" s="596"/>
      <c r="E100" s="597"/>
      <c r="F100" s="814"/>
      <c r="G100" s="834"/>
      <c r="H100" s="720" t="s">
        <v>23</v>
      </c>
      <c r="I100" s="721" t="s">
        <v>6643</v>
      </c>
      <c r="J100" s="720" t="s">
        <v>25</v>
      </c>
      <c r="K100" s="836"/>
      <c r="L100" s="77"/>
      <c r="M100" s="77"/>
      <c r="N100" s="77"/>
      <c r="O100" s="77"/>
      <c r="P100" s="77"/>
      <c r="Q100" s="77"/>
      <c r="R100" s="77"/>
      <c r="S100" s="77"/>
      <c r="T100" s="77"/>
      <c r="V100" s="35" t="s">
        <v>21</v>
      </c>
      <c r="W100" s="14" t="s">
        <v>22</v>
      </c>
      <c r="X100" s="759" t="s">
        <v>79</v>
      </c>
      <c r="Y100" s="21" t="s">
        <v>6652</v>
      </c>
      <c r="AT100" s="765"/>
      <c r="AU100" s="766"/>
    </row>
    <row r="101" spans="1:69" ht="15" customHeight="1" x14ac:dyDescent="0.15">
      <c r="A101" s="77"/>
      <c r="B101" s="697"/>
      <c r="C101" s="823" t="s">
        <v>10</v>
      </c>
      <c r="D101" s="823"/>
      <c r="E101" s="824"/>
      <c r="F101" s="738">
        <f ca="1">IFERROR(OFFSET(INDIRECT($Y$3),$V$3,V101),"nc")</f>
        <v>57089</v>
      </c>
      <c r="G101" s="739">
        <f ca="1">IFERROR(ROUND(OFFSET(INDIRECT($Y$3),$V$3,$V$101+F1)/100,0),OFFSET(INDIRECT($Y$3),$V$3,$V$101+F1))</f>
        <v>105973</v>
      </c>
      <c r="H101" s="739">
        <f ca="1">IFERROR(ROUND(OFFSET(INDIRECT($Y$3),$V$3,$V$101+G1)/100,0),OFFSET(INDIRECT($Y$3),$V$3,$V$101+G1))</f>
        <v>67335</v>
      </c>
      <c r="I101" s="739">
        <f ca="1">IFERROR(ROUND(OFFSET(INDIRECT($Y$3),$V$3,$V$101+H1)/100,0),OFFSET(INDIRECT($Y$3),$V$3,$V$101+H1))</f>
        <v>34392</v>
      </c>
      <c r="J101" s="739">
        <f ca="1">IFERROR(ROUND(OFFSET(INDIRECT($Y$3),$V$3,$V$101+I1)/100,0),OFFSET(INDIRECT($Y$3),$V$3,$V$101+I1))</f>
        <v>4245</v>
      </c>
      <c r="K101" s="740">
        <f ca="1">IF(OR(AND(ISTEXT($F101),$F101&lt;&gt;"x",$F101&lt;&gt;"-"),AND(ISTEXT(G101),G101&lt;&gt;"x",G101&lt;&gt;"-")),"nc",IF(OR($F101="x",G101="x"),"x",IF(ROUND(SUM($F101),0)=0,"nc",ROUND(SUM(G101)/$F101,2))))</f>
        <v>1.86</v>
      </c>
      <c r="L101" s="77"/>
      <c r="M101" s="77"/>
      <c r="N101" s="77"/>
      <c r="O101" s="77"/>
      <c r="P101" s="77"/>
      <c r="Q101" s="77"/>
      <c r="R101" s="77"/>
      <c r="S101" s="77"/>
      <c r="T101" s="77"/>
      <c r="V101" s="19">
        <f ca="1">CELL("col",'2015年'!EA6)-1</f>
        <v>130</v>
      </c>
      <c r="W101" s="38" t="s">
        <v>23</v>
      </c>
      <c r="X101" s="37">
        <f ca="1">K102-K101</f>
        <v>0.2699999999999998</v>
      </c>
      <c r="Y101" s="760" t="s">
        <v>6653</v>
      </c>
      <c r="AT101" s="765"/>
      <c r="AU101" s="794"/>
    </row>
    <row r="102" spans="1:69" ht="15" customHeight="1" x14ac:dyDescent="0.15">
      <c r="A102" s="77"/>
      <c r="B102" s="99"/>
      <c r="C102" s="825" t="s">
        <v>1514</v>
      </c>
      <c r="D102" s="825"/>
      <c r="E102" s="826"/>
      <c r="F102" s="742">
        <f ca="1">IFERROR(OFFSET(INDIRECT($Y$4),$V$4,$V102),"nc")</f>
        <v>43562</v>
      </c>
      <c r="G102" s="743">
        <f ca="1">IFERROR(ROUND(OFFSET(INDIRECT($Y$4),$V$4,$V102+F1)/100,0),OFFSET(INDIRECT($Y$4),$V$4,$V102+F1))</f>
        <v>92948</v>
      </c>
      <c r="H102" s="743">
        <f ca="1">IFERROR(ROUND(OFFSET(INDIRECT($Y$4),$V$4,$V102+G1)/100,0),OFFSET(INDIRECT($Y$4),$V$4,$V102+G1))</f>
        <v>60405</v>
      </c>
      <c r="I102" s="743">
        <f ca="1">IFERROR(ROUND(OFFSET(INDIRECT($Y$4),$V$4,$V102+H1)/100,0),OFFSET(INDIRECT($Y$4),$V$4,$V102+H1))</f>
        <v>29389</v>
      </c>
      <c r="J102" s="743">
        <f ca="1">IFERROR(ROUND(OFFSET(INDIRECT($Y$4),$V$4,$V102+I1)/100,0),OFFSET(INDIRECT($Y$4),$V$4,$V102+I1))</f>
        <v>3154</v>
      </c>
      <c r="K102" s="167">
        <f ca="1">IF(OR(AND(ISTEXT($F102),$F102&lt;&gt;"x",$F102&lt;&gt;"-"),AND(ISTEXT(G102),G102&lt;&gt;"x",G102&lt;&gt;"-")),"nc",IF(OR($F102="x",G102="x"),"x",IF(ROUND(SUM($F102),0)=0,"nc",ROUND(SUM(G102)/$F102,2))))</f>
        <v>2.13</v>
      </c>
      <c r="L102" s="77"/>
      <c r="M102" s="77"/>
      <c r="N102" s="77"/>
      <c r="O102" s="77"/>
      <c r="P102" s="77"/>
      <c r="Q102" s="77"/>
      <c r="R102" s="77"/>
      <c r="S102" s="77"/>
      <c r="T102" s="77"/>
      <c r="V102" s="20">
        <f ca="1">CELL("col",'2020年'!EA6)-1</f>
        <v>130</v>
      </c>
      <c r="W102" s="38" t="s">
        <v>24</v>
      </c>
      <c r="Y102" s="760" t="s">
        <v>6654</v>
      </c>
    </row>
    <row r="103" spans="1:69" ht="15" customHeight="1" x14ac:dyDescent="0.15">
      <c r="A103" s="77"/>
      <c r="B103" s="99"/>
      <c r="C103" s="818" t="s">
        <v>6564</v>
      </c>
      <c r="D103" s="819"/>
      <c r="E103" s="820"/>
      <c r="F103" s="741"/>
      <c r="G103" s="745">
        <v>100</v>
      </c>
      <c r="H103" s="746">
        <f ca="1">IFERROR(ROUND(OFFSET(INDIRECT($Y$4),5,$V$102+G1)/OFFSET(INDIRECT($Y$4),5,$V$102+1)*100,1),"nc")</f>
        <v>65</v>
      </c>
      <c r="I103" s="746">
        <f ca="1">IFERROR(ROUND(OFFSET(INDIRECT($Y$4),5,$V$102+H1)/OFFSET(INDIRECT($Y$4),5,$V$102+1)*100,1),"nc")</f>
        <v>31.6</v>
      </c>
      <c r="J103" s="746">
        <f ca="1">IFERROR(ROUND(OFFSET(INDIRECT($Y$4),5,$V$102+I1)/OFFSET(INDIRECT($Y$4),5,$V$102+1)*100,1),"nc")</f>
        <v>3.4</v>
      </c>
      <c r="K103" s="784"/>
      <c r="L103" s="77"/>
      <c r="M103" s="77"/>
      <c r="N103" s="77"/>
      <c r="O103" s="77"/>
      <c r="P103" s="77"/>
      <c r="Q103" s="77"/>
      <c r="R103" s="77"/>
      <c r="S103" s="77"/>
      <c r="T103" s="77"/>
      <c r="V103" s="9"/>
      <c r="W103" s="39" t="s">
        <v>25</v>
      </c>
      <c r="X103" s="5"/>
      <c r="AU103" s="795"/>
    </row>
    <row r="104" spans="1:69" ht="15" customHeight="1" x14ac:dyDescent="0.15">
      <c r="A104" s="77"/>
      <c r="B104" s="176"/>
      <c r="C104" s="726"/>
      <c r="D104" s="821" t="s">
        <v>6647</v>
      </c>
      <c r="E104" s="822"/>
      <c r="F104" s="687"/>
      <c r="G104" s="747">
        <f ca="1">IF(OR(AND(ISTEXT($G102),$G102&lt;&gt;"x",$G102&lt;&gt;"-"),AND(ISTEXT(G102),G102&lt;&gt;"x",G102&lt;&gt;"-")),"nc",IF(OR($G102="x",G102="x"),"x",IF(ROUND(SUM($G102),0)=0,"nc",SUM(G102)/$G102%)))</f>
        <v>100</v>
      </c>
      <c r="H104" s="748">
        <f>IF($Z$7="",'2020年'!EC475/'2020年'!EB475%,IF(OR(AND(ISTEXT($G102),$G102&lt;&gt;"x",$G102&lt;&gt;"-"),AND(ISTEXT(H102),H102&lt;&gt;"x",H102&lt;&gt;"-")),"nc",IF(OR($G102="x",H102="x"),"x",IF(ROUND(SUM($G102),0)=0,"nc",SUM(H102)/$G102%))))</f>
        <v>55.716338444345986</v>
      </c>
      <c r="I104" s="748">
        <f>IF($Z$7="",'2020年'!ED475/'2020年'!EB475%,IF(OR(AND(ISTEXT($G102),$G102&lt;&gt;"x",$G102&lt;&gt;"-"),AND(ISTEXT(I102),I102&lt;&gt;"x",I102&lt;&gt;"-")),"nc",IF(OR($G102="x",I102="x"),"x",IF(ROUND(SUM($G102),0)=0,"nc",SUM(I102)/$G102%))))</f>
        <v>38.447469996050501</v>
      </c>
      <c r="J104" s="748">
        <f>IF($Z$7="",'2020年'!EE475/'2020年'!EB475%,IF(OR(AND(ISTEXT($G102),$G102&lt;&gt;"x",$G102&lt;&gt;"-"),AND(ISTEXT(J102),J102&lt;&gt;"x",J102&lt;&gt;"-")),"nc",IF(OR($G102="x",J102="x"),"x",IF(ROUND(SUM($G102),0)=0,"nc",SUM(J102)/$G102%))))</f>
        <v>5.8361915596035123</v>
      </c>
      <c r="K104" s="758">
        <f>IF($Z$7="",ROUND('2020年'!EB475/100/'2020年'!EA475,2),IF(OR(AND(ISTEXT($F102),$F102&lt;&gt;"x",$F102&lt;&gt;"-"),AND(ISTEXT(G102),G102&lt;&gt;"x",G102&lt;&gt;"-")),"nc",IF(OR($F102="x",G102="x"),"x",IF(ROUND(SUM($F102),0)=0,"nc",ROUND(SUM(G102)/$F102,2)))))</f>
        <v>2.41</v>
      </c>
      <c r="L104" s="77"/>
      <c r="M104" s="77"/>
      <c r="N104" s="77"/>
      <c r="O104" s="77"/>
      <c r="P104" s="77"/>
      <c r="Q104" s="77"/>
      <c r="R104" s="77"/>
      <c r="S104" s="77"/>
      <c r="T104" s="77"/>
      <c r="W104" s="5"/>
      <c r="X104" s="5"/>
    </row>
    <row r="105" spans="1:69" ht="15.75" customHeight="1" x14ac:dyDescent="0.15">
      <c r="A105" s="77"/>
      <c r="B105" s="74"/>
      <c r="C105" s="99"/>
      <c r="D105" s="86"/>
      <c r="F105" s="77"/>
      <c r="L105" s="77"/>
      <c r="M105" s="77"/>
      <c r="N105" s="77"/>
      <c r="O105" s="77"/>
      <c r="P105" s="77"/>
      <c r="Q105" s="77"/>
      <c r="R105" s="77"/>
      <c r="S105" s="77"/>
      <c r="T105" s="77"/>
      <c r="V105" s="531"/>
      <c r="W105" s="5"/>
      <c r="X105" s="5"/>
      <c r="Y105" s="5"/>
      <c r="Z105" s="5"/>
      <c r="AU105" s="795"/>
    </row>
    <row r="106" spans="1:69" ht="13.9" customHeight="1" x14ac:dyDescent="0.15">
      <c r="A106" s="77"/>
      <c r="B106" s="74"/>
      <c r="C106" s="99"/>
      <c r="D106" s="77"/>
      <c r="E106" s="77"/>
      <c r="F106" s="77"/>
      <c r="G106" s="77"/>
      <c r="H106" s="77"/>
      <c r="I106" s="77"/>
      <c r="J106" s="77"/>
      <c r="K106" s="77"/>
      <c r="L106" s="77"/>
      <c r="M106" s="77"/>
      <c r="N106" s="77"/>
      <c r="O106" s="77"/>
      <c r="P106" s="77"/>
      <c r="Q106" s="77"/>
      <c r="R106" s="77"/>
      <c r="S106" s="77"/>
      <c r="T106" s="77"/>
      <c r="V106" s="532"/>
      <c r="W106" s="538"/>
    </row>
    <row r="107" spans="1:69" ht="13.9" customHeight="1" x14ac:dyDescent="0.15">
      <c r="A107" s="77"/>
      <c r="B107" s="74"/>
      <c r="C107" s="99"/>
      <c r="D107" s="86"/>
      <c r="E107" s="77"/>
      <c r="F107" s="77"/>
      <c r="G107" s="77"/>
      <c r="H107" s="77"/>
      <c r="I107" s="77"/>
      <c r="J107" s="77"/>
      <c r="K107" s="77"/>
      <c r="L107" s="77"/>
      <c r="M107" s="77"/>
      <c r="N107" s="77"/>
      <c r="O107" s="77"/>
      <c r="P107" s="77"/>
      <c r="Q107" s="77"/>
      <c r="R107" s="77"/>
      <c r="S107" s="77"/>
      <c r="T107" s="77"/>
      <c r="V107" s="532"/>
      <c r="W107" s="538"/>
    </row>
    <row r="108" spans="1:69" ht="13.9" customHeight="1" x14ac:dyDescent="0.15">
      <c r="A108" s="77"/>
      <c r="B108" s="77"/>
      <c r="C108" s="77"/>
      <c r="D108" s="117"/>
      <c r="E108" s="77"/>
      <c r="F108" s="77"/>
      <c r="G108" s="77"/>
      <c r="H108" s="77"/>
      <c r="I108" s="77"/>
      <c r="J108" s="77"/>
      <c r="K108" s="77"/>
      <c r="L108" s="77"/>
      <c r="M108" s="77"/>
      <c r="N108" s="77"/>
      <c r="O108" s="77"/>
      <c r="P108" s="77"/>
      <c r="Q108" s="77"/>
      <c r="R108" s="77"/>
      <c r="S108" s="77"/>
      <c r="T108" s="77"/>
    </row>
    <row r="110" spans="1:69" x14ac:dyDescent="0.15">
      <c r="D110" s="2" t="s">
        <v>6559</v>
      </c>
    </row>
    <row r="112" spans="1:69" ht="14.25" customHeight="1" x14ac:dyDescent="0.15">
      <c r="U112" s="631" t="s">
        <v>6593</v>
      </c>
      <c r="V112" s="632"/>
      <c r="W112" s="631"/>
      <c r="X112" s="631"/>
      <c r="Y112" s="631"/>
      <c r="Z112" s="631"/>
      <c r="AA112" s="631"/>
      <c r="AB112" s="631"/>
      <c r="AC112" s="631"/>
      <c r="AD112" s="631"/>
      <c r="AE112" s="631"/>
      <c r="AF112" s="631"/>
      <c r="AG112" s="631"/>
      <c r="AH112" s="631"/>
      <c r="AI112" s="631"/>
      <c r="AJ112" s="631"/>
      <c r="AK112" s="631"/>
      <c r="AL112" s="631"/>
      <c r="AM112" s="631"/>
      <c r="AN112" s="631"/>
      <c r="AO112" s="631"/>
      <c r="AP112" s="631"/>
      <c r="AQ112" s="631"/>
      <c r="AR112" s="631"/>
    </row>
  </sheetData>
  <sheetProtection algorithmName="SHA-512" hashValue="RdgTB7zJWdVNDdeKz5ndEdHNIrEGbcJCXiWV/cyYaYP+wjZji6a6pUV7gIiqRgofSC33FEffQpuW+86ImAl0Zg==" saltValue="TRpkp7DmaeExDON16BaGcg==" spinCount="100000" sheet="1" objects="1" scenarios="1" selectLockedCells="1"/>
  <mergeCells count="81">
    <mergeCell ref="D3:E3"/>
    <mergeCell ref="Z6:AB6"/>
    <mergeCell ref="M3:N3"/>
    <mergeCell ref="D4:E4"/>
    <mergeCell ref="Z7:AB7"/>
    <mergeCell ref="M4:N4"/>
    <mergeCell ref="O4:S4"/>
    <mergeCell ref="B6:S6"/>
    <mergeCell ref="V6:X6"/>
    <mergeCell ref="D7:S7"/>
    <mergeCell ref="V7:X7"/>
    <mergeCell ref="AF7:AG7"/>
    <mergeCell ref="AF8:AF9"/>
    <mergeCell ref="R9:S9"/>
    <mergeCell ref="F10:F11"/>
    <mergeCell ref="Q11:S11"/>
    <mergeCell ref="C12:E12"/>
    <mergeCell ref="AE7:AE9"/>
    <mergeCell ref="C13:E13"/>
    <mergeCell ref="C14:E14"/>
    <mergeCell ref="D15:E15"/>
    <mergeCell ref="Q15:S15"/>
    <mergeCell ref="AM17:AP19"/>
    <mergeCell ref="D51:G51"/>
    <mergeCell ref="D21:S21"/>
    <mergeCell ref="C24:E24"/>
    <mergeCell ref="C25:E25"/>
    <mergeCell ref="C26:E26"/>
    <mergeCell ref="D28:E28"/>
    <mergeCell ref="R30:S30"/>
    <mergeCell ref="B20:C20"/>
    <mergeCell ref="D20:K20"/>
    <mergeCell ref="E52:G52"/>
    <mergeCell ref="R55:S55"/>
    <mergeCell ref="AV35:AV37"/>
    <mergeCell ref="B42:S42"/>
    <mergeCell ref="D43:S43"/>
    <mergeCell ref="E47:F47"/>
    <mergeCell ref="R47:S47"/>
    <mergeCell ref="B59:C59"/>
    <mergeCell ref="D59:M59"/>
    <mergeCell ref="D60:S60"/>
    <mergeCell ref="F62:F63"/>
    <mergeCell ref="G62:J62"/>
    <mergeCell ref="K62:K63"/>
    <mergeCell ref="L62:L63"/>
    <mergeCell ref="R62:S62"/>
    <mergeCell ref="R63:S64"/>
    <mergeCell ref="C64:E64"/>
    <mergeCell ref="O76:O77"/>
    <mergeCell ref="P76:P77"/>
    <mergeCell ref="Q76:Q77"/>
    <mergeCell ref="C65:E65"/>
    <mergeCell ref="C66:E66"/>
    <mergeCell ref="D67:E67"/>
    <mergeCell ref="B73:S73"/>
    <mergeCell ref="D74:S74"/>
    <mergeCell ref="F76:F77"/>
    <mergeCell ref="G76:G77"/>
    <mergeCell ref="H76:H77"/>
    <mergeCell ref="I76:I77"/>
    <mergeCell ref="J76:J77"/>
    <mergeCell ref="R76:R77"/>
    <mergeCell ref="S76:S77"/>
    <mergeCell ref="R83:S83"/>
    <mergeCell ref="B96:S96"/>
    <mergeCell ref="D97:S97"/>
    <mergeCell ref="F99:F100"/>
    <mergeCell ref="G99:G100"/>
    <mergeCell ref="K99:K100"/>
    <mergeCell ref="D104:E104"/>
    <mergeCell ref="M76:M77"/>
    <mergeCell ref="N76:N77"/>
    <mergeCell ref="C101:E101"/>
    <mergeCell ref="C102:E102"/>
    <mergeCell ref="C103:E103"/>
    <mergeCell ref="C78:E78"/>
    <mergeCell ref="C79:E79"/>
    <mergeCell ref="C80:E80"/>
    <mergeCell ref="D81:E81"/>
    <mergeCell ref="K76:L76"/>
  </mergeCells>
  <phoneticPr fontId="6"/>
  <conditionalFormatting sqref="W1:AA1">
    <cfRule type="expression" dxfId="0" priority="1">
      <formula>$Y$1&lt;&gt;""</formula>
    </cfRule>
  </conditionalFormatting>
  <dataValidations count="3">
    <dataValidation type="list" allowBlank="1" showInputMessage="1" showErrorMessage="1" sqref="R9:S9 R30:S30 R62:S62 R83:S83" xr:uid="{36DE49F7-6B43-4F48-BDB8-E489A7DD7031}">
      <formula1>"前回との比較,全国との比較"</formula1>
    </dataValidation>
    <dataValidation type="list" allowBlank="1" showInputMessage="1" showErrorMessage="1" sqref="D20" xr:uid="{399704D9-836E-4D74-8B20-D16F262DB219}">
      <formula1>"農業従事者数,基幹的農業従事者数"</formula1>
    </dataValidation>
    <dataValidation type="list" allowBlank="1" showInputMessage="1" showErrorMessage="1" sqref="O59 D59" xr:uid="{8E6FF798-E87A-4D67-8DC1-50EA382EE477}">
      <formula1>"過去１年間の生活の主な状態別世帯員数（計）,過去１年間の生活の主な状態別世帯員数（男）,過去１年間の生活の主な状態別世帯員数（女）"</formula1>
    </dataValidation>
  </dataValidations>
  <printOptions horizontalCentered="1" verticalCentered="1"/>
  <pageMargins left="0.19685039370078741" right="0.19685039370078741" top="0.19685039370078741" bottom="0.19685039370078741" header="0.31496062992125984" footer="0.31496062992125984"/>
  <pageSetup paperSize="9" scale="90" orientation="portrait" r:id="rId1"/>
  <rowBreaks count="1" manualBreakCount="1">
    <brk id="58" max="19"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48C0AAEF-82B4-45C0-852C-D1B9C480620E}">
          <x14:formula1>
            <xm:f>元データ!$AB$7:$AB$50</xm:f>
          </x14:formula1>
          <xm:sqref>Z7:AB7</xm:sqref>
        </x14:dataValidation>
        <x14:dataValidation type="list" allowBlank="1" showInputMessage="1" showErrorMessage="1" xr:uid="{6762B357-79F0-4381-B24A-FA573FEFC87E}">
          <x14:formula1>
            <xm:f>元データ!$AC$6:$AC$30</xm:f>
          </x14:formula1>
          <xm:sqref>V7:W7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filterMode="1">
    <tabColor rgb="FFFFFF00"/>
  </sheetPr>
  <dimension ref="A1:EU476"/>
  <sheetViews>
    <sheetView workbookViewId="0">
      <pane xSplit="4" ySplit="5" topLeftCell="E289" activePane="bottomRight" state="frozen"/>
      <selection activeCell="G224" sqref="G224"/>
      <selection pane="topRight" activeCell="G224" sqref="G224"/>
      <selection pane="bottomLeft" activeCell="G224" sqref="G224"/>
      <selection pane="bottomRight" activeCell="G224" sqref="G224"/>
    </sheetView>
  </sheetViews>
  <sheetFormatPr defaultColWidth="15.5" defaultRowHeight="15" customHeight="1" x14ac:dyDescent="0.15"/>
  <cols>
    <col min="1" max="1" width="10.25" style="152" bestFit="1" customWidth="1"/>
    <col min="2" max="2" width="14" style="152" bestFit="1" customWidth="1"/>
    <col min="3" max="3" width="13.75" style="152" bestFit="1" customWidth="1"/>
    <col min="4" max="4" width="7.5" style="153" bestFit="1" customWidth="1"/>
    <col min="5" max="31" width="8.875" style="311" customWidth="1"/>
    <col min="32" max="151" width="8.875" style="312" customWidth="1"/>
    <col min="152" max="16384" width="15.5" style="312"/>
  </cols>
  <sheetData>
    <row r="1" spans="1:151" s="329" customFormat="1" ht="22.5" customHeight="1" x14ac:dyDescent="0.15">
      <c r="A1" s="889" t="s">
        <v>6621</v>
      </c>
      <c r="B1" s="890"/>
      <c r="C1" s="890"/>
      <c r="D1" s="891"/>
      <c r="E1" s="892" t="s">
        <v>1518</v>
      </c>
      <c r="F1" s="689" t="s">
        <v>1525</v>
      </c>
      <c r="G1" s="689"/>
      <c r="H1" s="689"/>
      <c r="I1" s="689"/>
      <c r="J1" s="689"/>
      <c r="K1" s="690"/>
      <c r="L1" s="402"/>
      <c r="M1" s="313" t="s">
        <v>29</v>
      </c>
      <c r="N1" s="314"/>
      <c r="O1" s="314"/>
      <c r="P1" s="314"/>
      <c r="Q1" s="314"/>
      <c r="R1" s="314"/>
      <c r="S1" s="314"/>
      <c r="T1" s="314"/>
      <c r="U1" s="314"/>
      <c r="V1" s="314"/>
      <c r="W1" s="314"/>
      <c r="X1" s="314"/>
      <c r="Y1" s="314"/>
      <c r="Z1" s="314"/>
      <c r="AA1" s="314"/>
      <c r="AB1" s="315"/>
      <c r="AC1" s="316" t="s">
        <v>30</v>
      </c>
      <c r="AD1" s="317"/>
      <c r="AE1" s="318"/>
      <c r="AF1" s="406" t="s">
        <v>27</v>
      </c>
      <c r="AG1" s="406"/>
      <c r="AH1" s="406"/>
      <c r="AI1" s="406"/>
      <c r="AJ1" s="406"/>
      <c r="AK1" s="406"/>
      <c r="AL1" s="406"/>
      <c r="AM1" s="406"/>
      <c r="AN1" s="406"/>
      <c r="AO1" s="406"/>
      <c r="AP1" s="406"/>
      <c r="AQ1" s="406"/>
      <c r="AR1" s="406"/>
      <c r="AS1" s="406"/>
      <c r="AT1" s="406"/>
      <c r="AU1" s="407"/>
      <c r="AV1" s="905" t="s">
        <v>91</v>
      </c>
      <c r="AW1" s="905"/>
      <c r="AX1" s="905"/>
      <c r="AY1" s="313" t="s">
        <v>28</v>
      </c>
      <c r="AZ1" s="314"/>
      <c r="BA1" s="314"/>
      <c r="BB1" s="314"/>
      <c r="BC1" s="314"/>
      <c r="BD1" s="314"/>
      <c r="BE1" s="314"/>
      <c r="BF1" s="314"/>
      <c r="BG1" s="314"/>
      <c r="BH1" s="314"/>
      <c r="BI1" s="314"/>
      <c r="BJ1" s="314"/>
      <c r="BK1" s="314"/>
      <c r="BL1" s="314"/>
      <c r="BM1" s="314"/>
      <c r="BN1" s="315"/>
      <c r="BO1" s="912" t="s">
        <v>20</v>
      </c>
      <c r="BP1" s="913"/>
      <c r="BQ1" s="914"/>
      <c r="BR1" s="918" t="s">
        <v>547</v>
      </c>
      <c r="BS1" s="919"/>
      <c r="BT1" s="919"/>
      <c r="BU1" s="919"/>
      <c r="BV1" s="919"/>
      <c r="BW1" s="919"/>
      <c r="BX1" s="919"/>
      <c r="BY1" s="919"/>
      <c r="BZ1" s="919"/>
      <c r="CA1" s="919"/>
      <c r="CB1" s="919"/>
      <c r="CC1" s="919"/>
      <c r="CD1" s="919"/>
      <c r="CE1" s="919"/>
      <c r="CF1" s="919"/>
      <c r="CG1" s="920"/>
      <c r="CH1" s="306" t="s">
        <v>1534</v>
      </c>
      <c r="CI1" s="350"/>
      <c r="CJ1" s="350"/>
      <c r="CK1" s="350"/>
      <c r="CL1" s="350"/>
      <c r="CM1" s="350"/>
      <c r="CN1" s="350"/>
      <c r="CO1" s="350"/>
      <c r="CP1" s="350"/>
      <c r="CQ1" s="350"/>
      <c r="CR1" s="350"/>
      <c r="CS1" s="350"/>
      <c r="CT1" s="350"/>
      <c r="CU1" s="351"/>
      <c r="CV1" s="415" t="s">
        <v>44</v>
      </c>
      <c r="CW1" s="416"/>
      <c r="CX1" s="416"/>
      <c r="CY1" s="416"/>
      <c r="CZ1" s="416"/>
      <c r="DA1" s="416"/>
      <c r="DB1" s="417"/>
      <c r="DC1" s="319" t="s">
        <v>46</v>
      </c>
      <c r="DD1" s="320"/>
      <c r="DE1" s="320"/>
      <c r="DF1" s="320"/>
      <c r="DG1" s="320"/>
      <c r="DH1" s="320" t="s">
        <v>539</v>
      </c>
      <c r="DI1" s="320"/>
      <c r="DJ1" s="321"/>
      <c r="DK1" s="322" t="s">
        <v>62</v>
      </c>
      <c r="DL1" s="320"/>
      <c r="DM1" s="320"/>
      <c r="DN1" s="320"/>
      <c r="DO1" s="320"/>
      <c r="DP1" s="320"/>
      <c r="DQ1" s="320"/>
      <c r="DR1" s="320"/>
      <c r="DS1" s="320"/>
      <c r="DT1" s="323"/>
      <c r="DU1" s="320"/>
      <c r="DV1" s="320"/>
      <c r="DW1" s="320"/>
      <c r="DX1" s="320"/>
      <c r="DY1" s="320"/>
      <c r="DZ1" s="324"/>
      <c r="EA1" s="325" t="s">
        <v>31</v>
      </c>
      <c r="EB1" s="314"/>
      <c r="EC1" s="314"/>
      <c r="ED1" s="314"/>
      <c r="EE1" s="315"/>
      <c r="EF1" s="326" t="s">
        <v>164</v>
      </c>
      <c r="EG1" s="327"/>
      <c r="EH1" s="327"/>
      <c r="EI1" s="327"/>
      <c r="EJ1" s="327"/>
      <c r="EK1" s="327"/>
      <c r="EL1" s="327"/>
      <c r="EM1" s="328"/>
      <c r="EN1" s="326" t="s">
        <v>165</v>
      </c>
      <c r="EO1" s="327"/>
      <c r="EP1" s="327"/>
      <c r="EQ1" s="327"/>
      <c r="ER1" s="327"/>
      <c r="ES1" s="327"/>
      <c r="ET1" s="327"/>
      <c r="EU1" s="328"/>
    </row>
    <row r="2" spans="1:151" s="329" customFormat="1" ht="22.5" customHeight="1" x14ac:dyDescent="0.15">
      <c r="A2" s="296"/>
      <c r="B2" s="297"/>
      <c r="C2" s="297"/>
      <c r="D2" s="298"/>
      <c r="E2" s="893"/>
      <c r="F2" s="894" t="s">
        <v>1520</v>
      </c>
      <c r="G2" s="898"/>
      <c r="H2" s="898"/>
      <c r="I2" s="899"/>
      <c r="J2" s="892" t="s">
        <v>1521</v>
      </c>
      <c r="K2" s="691"/>
      <c r="L2" s="403" t="s">
        <v>1526</v>
      </c>
      <c r="M2" s="330"/>
      <c r="N2" s="331"/>
      <c r="O2" s="331"/>
      <c r="P2" s="331"/>
      <c r="Q2" s="331"/>
      <c r="R2" s="331"/>
      <c r="S2" s="331"/>
      <c r="T2" s="331"/>
      <c r="U2" s="331"/>
      <c r="V2" s="331"/>
      <c r="W2" s="331"/>
      <c r="X2" s="331"/>
      <c r="Y2" s="331"/>
      <c r="Z2" s="331"/>
      <c r="AA2" s="331"/>
      <c r="AB2" s="331"/>
      <c r="AC2" s="332"/>
      <c r="AD2" s="332"/>
      <c r="AE2" s="332"/>
      <c r="AF2" s="408"/>
      <c r="AG2" s="409"/>
      <c r="AH2" s="409"/>
      <c r="AI2" s="409"/>
      <c r="AJ2" s="409"/>
      <c r="AK2" s="409"/>
      <c r="AL2" s="409"/>
      <c r="AM2" s="409"/>
      <c r="AN2" s="409"/>
      <c r="AO2" s="409"/>
      <c r="AP2" s="409"/>
      <c r="AQ2" s="409"/>
      <c r="AR2" s="409"/>
      <c r="AS2" s="409"/>
      <c r="AT2" s="409"/>
      <c r="AU2" s="409"/>
      <c r="AV2" s="906"/>
      <c r="AW2" s="906"/>
      <c r="AX2" s="906"/>
      <c r="AY2" s="330"/>
      <c r="AZ2" s="331"/>
      <c r="BA2" s="331"/>
      <c r="BB2" s="331"/>
      <c r="BC2" s="331"/>
      <c r="BD2" s="331"/>
      <c r="BE2" s="331"/>
      <c r="BF2" s="331"/>
      <c r="BG2" s="331"/>
      <c r="BH2" s="331"/>
      <c r="BI2" s="331"/>
      <c r="BJ2" s="331"/>
      <c r="BK2" s="331"/>
      <c r="BL2" s="331"/>
      <c r="BM2" s="331"/>
      <c r="BN2" s="331"/>
      <c r="BO2" s="915"/>
      <c r="BP2" s="916"/>
      <c r="BQ2" s="917"/>
      <c r="BR2" s="333"/>
      <c r="BS2" s="333"/>
      <c r="BT2" s="333"/>
      <c r="BU2" s="333"/>
      <c r="BV2" s="333"/>
      <c r="BW2" s="333"/>
      <c r="BX2" s="333"/>
      <c r="BY2" s="333"/>
      <c r="BZ2" s="333"/>
      <c r="CA2" s="333"/>
      <c r="CB2" s="333"/>
      <c r="CC2" s="333"/>
      <c r="CD2" s="333"/>
      <c r="CE2" s="334"/>
      <c r="CF2" s="334"/>
      <c r="CG2" s="334"/>
      <c r="CH2" s="921" t="s">
        <v>57</v>
      </c>
      <c r="CI2" s="923" t="s">
        <v>1535</v>
      </c>
      <c r="CJ2" s="923"/>
      <c r="CK2" s="923"/>
      <c r="CL2" s="923"/>
      <c r="CM2" s="909" t="s">
        <v>1545</v>
      </c>
      <c r="CN2" s="909" t="s">
        <v>1537</v>
      </c>
      <c r="CO2" s="925" t="s">
        <v>1538</v>
      </c>
      <c r="CP2" s="925"/>
      <c r="CQ2" s="925"/>
      <c r="CR2" s="925"/>
      <c r="CS2" s="925"/>
      <c r="CT2" s="925"/>
      <c r="CU2" s="925"/>
      <c r="CV2" s="418"/>
      <c r="CW2" s="419"/>
      <c r="CX2" s="419"/>
      <c r="CY2" s="419"/>
      <c r="CZ2" s="419"/>
      <c r="DA2" s="419"/>
      <c r="DB2" s="419"/>
      <c r="DC2" s="335"/>
      <c r="DD2" s="336" t="s">
        <v>41</v>
      </c>
      <c r="DE2" s="320"/>
      <c r="DF2" s="320"/>
      <c r="DG2" s="320"/>
      <c r="DH2" s="910"/>
      <c r="DI2" s="910"/>
      <c r="DJ2" s="911"/>
      <c r="DK2" s="335"/>
      <c r="DL2" s="335"/>
      <c r="DM2" s="335"/>
      <c r="DN2" s="335" t="s">
        <v>541</v>
      </c>
      <c r="DO2" s="335"/>
      <c r="DP2" s="335"/>
      <c r="DQ2" s="335"/>
      <c r="DR2" s="335"/>
      <c r="DS2" s="335"/>
      <c r="DT2" s="333"/>
      <c r="DU2" s="335"/>
      <c r="DV2" s="335"/>
      <c r="DW2" s="335"/>
      <c r="DX2" s="335"/>
      <c r="DY2" s="335"/>
      <c r="DZ2" s="333"/>
      <c r="EA2" s="907" t="s">
        <v>32</v>
      </c>
      <c r="EB2" s="907" t="s">
        <v>33</v>
      </c>
      <c r="EC2" s="927" t="s">
        <v>34</v>
      </c>
      <c r="ED2" s="907" t="s">
        <v>35</v>
      </c>
      <c r="EE2" s="927" t="s">
        <v>25</v>
      </c>
      <c r="EF2" s="337"/>
      <c r="EG2" s="352" t="s">
        <v>41</v>
      </c>
      <c r="EH2" s="353"/>
      <c r="EI2" s="353"/>
      <c r="EJ2" s="353"/>
      <c r="EK2" s="910"/>
      <c r="EL2" s="910"/>
      <c r="EM2" s="911"/>
      <c r="EN2" s="337"/>
      <c r="EO2" s="326" t="s">
        <v>41</v>
      </c>
      <c r="EP2" s="327"/>
      <c r="EQ2" s="327"/>
      <c r="ER2" s="327"/>
      <c r="ES2" s="910"/>
      <c r="ET2" s="910"/>
      <c r="EU2" s="911"/>
    </row>
    <row r="3" spans="1:151" s="329" customFormat="1" ht="22.5" customHeight="1" x14ac:dyDescent="0.15">
      <c r="A3" s="299" t="s">
        <v>6544</v>
      </c>
      <c r="B3" s="300" t="s">
        <v>6545</v>
      </c>
      <c r="C3" s="300" t="s">
        <v>6546</v>
      </c>
      <c r="D3" s="301" t="s">
        <v>6547</v>
      </c>
      <c r="E3" s="893"/>
      <c r="F3" s="895"/>
      <c r="G3" s="896" t="s">
        <v>1528</v>
      </c>
      <c r="H3" s="896" t="s">
        <v>1529</v>
      </c>
      <c r="I3" s="896" t="s">
        <v>1530</v>
      </c>
      <c r="J3" s="893"/>
      <c r="K3" s="900" t="s">
        <v>1522</v>
      </c>
      <c r="L3" s="404"/>
      <c r="M3" s="376" t="s">
        <v>0</v>
      </c>
      <c r="N3" s="377" t="s">
        <v>530</v>
      </c>
      <c r="O3" s="377" t="s">
        <v>531</v>
      </c>
      <c r="P3" s="377" t="s">
        <v>532</v>
      </c>
      <c r="Q3" s="377" t="s">
        <v>533</v>
      </c>
      <c r="R3" s="377" t="s">
        <v>534</v>
      </c>
      <c r="S3" s="377" t="s">
        <v>535</v>
      </c>
      <c r="T3" s="377" t="s">
        <v>536</v>
      </c>
      <c r="U3" s="377" t="s">
        <v>537</v>
      </c>
      <c r="V3" s="377" t="s">
        <v>538</v>
      </c>
      <c r="W3" s="377" t="s">
        <v>5</v>
      </c>
      <c r="X3" s="377" t="s">
        <v>6</v>
      </c>
      <c r="Y3" s="377" t="s">
        <v>7</v>
      </c>
      <c r="Z3" s="377" t="s">
        <v>8</v>
      </c>
      <c r="AA3" s="377" t="s">
        <v>9</v>
      </c>
      <c r="AB3" s="377" t="s">
        <v>3</v>
      </c>
      <c r="AC3" s="378" t="s">
        <v>540</v>
      </c>
      <c r="AD3" s="378" t="s">
        <v>2</v>
      </c>
      <c r="AE3" s="378" t="s">
        <v>4</v>
      </c>
      <c r="AF3" s="410" t="s">
        <v>0</v>
      </c>
      <c r="AG3" s="411" t="s">
        <v>530</v>
      </c>
      <c r="AH3" s="411" t="s">
        <v>531</v>
      </c>
      <c r="AI3" s="411" t="s">
        <v>532</v>
      </c>
      <c r="AJ3" s="411" t="s">
        <v>533</v>
      </c>
      <c r="AK3" s="411" t="s">
        <v>534</v>
      </c>
      <c r="AL3" s="411" t="s">
        <v>535</v>
      </c>
      <c r="AM3" s="411" t="s">
        <v>536</v>
      </c>
      <c r="AN3" s="411" t="s">
        <v>537</v>
      </c>
      <c r="AO3" s="411" t="s">
        <v>538</v>
      </c>
      <c r="AP3" s="411" t="s">
        <v>5</v>
      </c>
      <c r="AQ3" s="411" t="s">
        <v>6</v>
      </c>
      <c r="AR3" s="411" t="s">
        <v>7</v>
      </c>
      <c r="AS3" s="411" t="s">
        <v>8</v>
      </c>
      <c r="AT3" s="411" t="s">
        <v>9</v>
      </c>
      <c r="AU3" s="411" t="s">
        <v>3</v>
      </c>
      <c r="AV3" s="412" t="s">
        <v>18</v>
      </c>
      <c r="AW3" s="412" t="s">
        <v>548</v>
      </c>
      <c r="AX3" s="412" t="s">
        <v>549</v>
      </c>
      <c r="AY3" s="376" t="s">
        <v>0</v>
      </c>
      <c r="AZ3" s="377" t="s">
        <v>530</v>
      </c>
      <c r="BA3" s="377" t="s">
        <v>531</v>
      </c>
      <c r="BB3" s="377" t="s">
        <v>532</v>
      </c>
      <c r="BC3" s="377" t="s">
        <v>533</v>
      </c>
      <c r="BD3" s="377" t="s">
        <v>534</v>
      </c>
      <c r="BE3" s="377" t="s">
        <v>535</v>
      </c>
      <c r="BF3" s="377" t="s">
        <v>536</v>
      </c>
      <c r="BG3" s="377" t="s">
        <v>537</v>
      </c>
      <c r="BH3" s="377" t="s">
        <v>538</v>
      </c>
      <c r="BI3" s="377" t="s">
        <v>5</v>
      </c>
      <c r="BJ3" s="377" t="s">
        <v>6</v>
      </c>
      <c r="BK3" s="377" t="s">
        <v>7</v>
      </c>
      <c r="BL3" s="377" t="s">
        <v>8</v>
      </c>
      <c r="BM3" s="377" t="s">
        <v>9</v>
      </c>
      <c r="BN3" s="377" t="s">
        <v>3</v>
      </c>
      <c r="BO3" s="379" t="s">
        <v>19</v>
      </c>
      <c r="BP3" s="380" t="s">
        <v>2</v>
      </c>
      <c r="BQ3" s="379" t="s">
        <v>4</v>
      </c>
      <c r="BR3" s="307" t="s">
        <v>0</v>
      </c>
      <c r="BS3" s="307" t="s">
        <v>530</v>
      </c>
      <c r="BT3" s="307" t="s">
        <v>531</v>
      </c>
      <c r="BU3" s="307" t="s">
        <v>532</v>
      </c>
      <c r="BV3" s="307" t="s">
        <v>533</v>
      </c>
      <c r="BW3" s="307" t="s">
        <v>534</v>
      </c>
      <c r="BX3" s="307" t="s">
        <v>535</v>
      </c>
      <c r="BY3" s="307" t="s">
        <v>536</v>
      </c>
      <c r="BZ3" s="307" t="s">
        <v>537</v>
      </c>
      <c r="CA3" s="307" t="s">
        <v>538</v>
      </c>
      <c r="CB3" s="307" t="s">
        <v>5</v>
      </c>
      <c r="CC3" s="307" t="s">
        <v>6</v>
      </c>
      <c r="CD3" s="307" t="s">
        <v>7</v>
      </c>
      <c r="CE3" s="381" t="s">
        <v>8</v>
      </c>
      <c r="CF3" s="381" t="s">
        <v>9</v>
      </c>
      <c r="CG3" s="381" t="s">
        <v>3</v>
      </c>
      <c r="CH3" s="922"/>
      <c r="CI3" s="924" t="s">
        <v>1539</v>
      </c>
      <c r="CJ3" s="924" t="s">
        <v>1540</v>
      </c>
      <c r="CK3" s="909" t="s">
        <v>1541</v>
      </c>
      <c r="CL3" s="909" t="s">
        <v>1542</v>
      </c>
      <c r="CM3" s="924"/>
      <c r="CN3" s="909"/>
      <c r="CO3" s="924" t="s">
        <v>57</v>
      </c>
      <c r="CP3" s="926" t="s">
        <v>1535</v>
      </c>
      <c r="CQ3" s="926"/>
      <c r="CR3" s="926"/>
      <c r="CS3" s="926"/>
      <c r="CT3" s="909" t="s">
        <v>1536</v>
      </c>
      <c r="CU3" s="909" t="s">
        <v>1537</v>
      </c>
      <c r="CV3" s="420" t="s">
        <v>1524</v>
      </c>
      <c r="CW3" s="421" t="s">
        <v>1524</v>
      </c>
      <c r="CX3" s="421" t="s">
        <v>1524</v>
      </c>
      <c r="CY3" s="421" t="s">
        <v>1524</v>
      </c>
      <c r="CZ3" s="421" t="s">
        <v>1524</v>
      </c>
      <c r="DA3" s="421" t="s">
        <v>1524</v>
      </c>
      <c r="DB3" s="421" t="s">
        <v>1524</v>
      </c>
      <c r="DC3" s="307" t="s">
        <v>0</v>
      </c>
      <c r="DD3" s="335" t="s">
        <v>42</v>
      </c>
      <c r="DE3" s="341" t="s">
        <v>550</v>
      </c>
      <c r="DF3" s="341" t="s">
        <v>40</v>
      </c>
      <c r="DG3" s="341" t="s">
        <v>102</v>
      </c>
      <c r="DH3" s="308" t="s">
        <v>39</v>
      </c>
      <c r="DI3" s="308" t="s">
        <v>45</v>
      </c>
      <c r="DJ3" s="421" t="s">
        <v>1524</v>
      </c>
      <c r="DK3" s="307" t="s">
        <v>0</v>
      </c>
      <c r="DL3" s="307" t="s">
        <v>551</v>
      </c>
      <c r="DM3" s="307" t="s">
        <v>542</v>
      </c>
      <c r="DN3" s="307" t="s">
        <v>543</v>
      </c>
      <c r="DO3" s="307" t="s">
        <v>16</v>
      </c>
      <c r="DP3" s="307" t="s">
        <v>59</v>
      </c>
      <c r="DQ3" s="307" t="s">
        <v>60</v>
      </c>
      <c r="DR3" s="307" t="s">
        <v>544</v>
      </c>
      <c r="DS3" s="307" t="s">
        <v>61</v>
      </c>
      <c r="DT3" s="342" t="s">
        <v>552</v>
      </c>
      <c r="DU3" s="307" t="s">
        <v>553</v>
      </c>
      <c r="DV3" s="307" t="s">
        <v>545</v>
      </c>
      <c r="DW3" s="307" t="s">
        <v>554</v>
      </c>
      <c r="DX3" s="307" t="s">
        <v>555</v>
      </c>
      <c r="DY3" s="307" t="s">
        <v>556</v>
      </c>
      <c r="DZ3" s="342" t="s">
        <v>557</v>
      </c>
      <c r="EA3" s="908"/>
      <c r="EB3" s="908"/>
      <c r="EC3" s="928"/>
      <c r="ED3" s="908"/>
      <c r="EE3" s="928"/>
      <c r="EF3" s="382" t="s">
        <v>0</v>
      </c>
      <c r="EG3" s="383" t="s">
        <v>42</v>
      </c>
      <c r="EH3" s="344" t="s">
        <v>550</v>
      </c>
      <c r="EI3" s="337" t="s">
        <v>40</v>
      </c>
      <c r="EJ3" s="337" t="s">
        <v>163</v>
      </c>
      <c r="EK3" s="308" t="s">
        <v>39</v>
      </c>
      <c r="EL3" s="308" t="s">
        <v>45</v>
      </c>
      <c r="EM3" s="421" t="s">
        <v>1524</v>
      </c>
      <c r="EN3" s="382" t="s">
        <v>0</v>
      </c>
      <c r="EO3" s="383" t="s">
        <v>42</v>
      </c>
      <c r="EP3" s="344" t="s">
        <v>550</v>
      </c>
      <c r="EQ3" s="337" t="s">
        <v>40</v>
      </c>
      <c r="ER3" s="337" t="s">
        <v>163</v>
      </c>
      <c r="ES3" s="308" t="s">
        <v>39</v>
      </c>
      <c r="ET3" s="308" t="s">
        <v>45</v>
      </c>
      <c r="EU3" s="421" t="s">
        <v>1524</v>
      </c>
    </row>
    <row r="4" spans="1:151" s="329" customFormat="1" ht="22.5" customHeight="1" x14ac:dyDescent="0.15">
      <c r="A4" s="296"/>
      <c r="B4" s="297"/>
      <c r="C4" s="297"/>
      <c r="D4" s="302"/>
      <c r="E4" s="893"/>
      <c r="F4" s="895"/>
      <c r="G4" s="897"/>
      <c r="H4" s="897"/>
      <c r="I4" s="897"/>
      <c r="J4" s="893"/>
      <c r="K4" s="901"/>
      <c r="L4" s="404"/>
      <c r="M4" s="330"/>
      <c r="N4" s="331"/>
      <c r="O4" s="331"/>
      <c r="P4" s="331"/>
      <c r="Q4" s="331"/>
      <c r="R4" s="331"/>
      <c r="S4" s="331"/>
      <c r="T4" s="331"/>
      <c r="U4" s="331"/>
      <c r="V4" s="331"/>
      <c r="W4" s="331"/>
      <c r="X4" s="331"/>
      <c r="Y4" s="331"/>
      <c r="Z4" s="331"/>
      <c r="AA4" s="331"/>
      <c r="AB4" s="331"/>
      <c r="AC4" s="338"/>
      <c r="AD4" s="338"/>
      <c r="AE4" s="338"/>
      <c r="AF4" s="902" t="s">
        <v>1532</v>
      </c>
      <c r="AG4" s="903"/>
      <c r="AH4" s="903"/>
      <c r="AI4" s="903"/>
      <c r="AJ4" s="903"/>
      <c r="AK4" s="903"/>
      <c r="AL4" s="903"/>
      <c r="AM4" s="903"/>
      <c r="AN4" s="903"/>
      <c r="AO4" s="903"/>
      <c r="AP4" s="903"/>
      <c r="AQ4" s="903"/>
      <c r="AR4" s="903"/>
      <c r="AS4" s="903"/>
      <c r="AT4" s="903"/>
      <c r="AU4" s="903"/>
      <c r="AV4" s="903"/>
      <c r="AW4" s="903"/>
      <c r="AX4" s="904"/>
      <c r="AY4" s="330"/>
      <c r="AZ4" s="331"/>
      <c r="BA4" s="331"/>
      <c r="BB4" s="331"/>
      <c r="BC4" s="331"/>
      <c r="BD4" s="331"/>
      <c r="BE4" s="331"/>
      <c r="BF4" s="331"/>
      <c r="BG4" s="331"/>
      <c r="BH4" s="331"/>
      <c r="BI4" s="331"/>
      <c r="BJ4" s="331"/>
      <c r="BK4" s="331"/>
      <c r="BL4" s="331"/>
      <c r="BM4" s="331"/>
      <c r="BN4" s="331"/>
      <c r="BO4" s="345"/>
      <c r="BP4" s="346"/>
      <c r="BQ4" s="345"/>
      <c r="BR4" s="339"/>
      <c r="BS4" s="339"/>
      <c r="BT4" s="339"/>
      <c r="BU4" s="339"/>
      <c r="BV4" s="339"/>
      <c r="BW4" s="339"/>
      <c r="BX4" s="339"/>
      <c r="BY4" s="339"/>
      <c r="BZ4" s="339"/>
      <c r="CA4" s="339"/>
      <c r="CB4" s="339"/>
      <c r="CC4" s="339"/>
      <c r="CD4" s="339"/>
      <c r="CE4" s="340"/>
      <c r="CF4" s="340"/>
      <c r="CG4" s="340"/>
      <c r="CH4" s="922"/>
      <c r="CI4" s="921"/>
      <c r="CJ4" s="921"/>
      <c r="CK4" s="896"/>
      <c r="CL4" s="896"/>
      <c r="CM4" s="921"/>
      <c r="CN4" s="896"/>
      <c r="CO4" s="921"/>
      <c r="CP4" s="309" t="s">
        <v>1539</v>
      </c>
      <c r="CQ4" s="309" t="s">
        <v>1540</v>
      </c>
      <c r="CR4" s="310" t="s">
        <v>1541</v>
      </c>
      <c r="CS4" s="310" t="s">
        <v>1542</v>
      </c>
      <c r="CT4" s="896"/>
      <c r="CU4" s="896"/>
      <c r="CV4" s="422"/>
      <c r="CW4" s="423"/>
      <c r="CX4" s="423"/>
      <c r="CY4" s="423"/>
      <c r="CZ4" s="423"/>
      <c r="DA4" s="423"/>
      <c r="DB4" s="423"/>
      <c r="DC4" s="307"/>
      <c r="DD4" s="307"/>
      <c r="DE4" s="308"/>
      <c r="DF4" s="308"/>
      <c r="DG4" s="308" t="s">
        <v>103</v>
      </c>
      <c r="DH4" s="308"/>
      <c r="DI4" s="307" t="s">
        <v>1523</v>
      </c>
      <c r="DJ4" s="428"/>
      <c r="DK4" s="307"/>
      <c r="DL4" s="307"/>
      <c r="DM4" s="307"/>
      <c r="DN4" s="307" t="s">
        <v>546</v>
      </c>
      <c r="DO4" s="307"/>
      <c r="DP4" s="307"/>
      <c r="DQ4" s="307"/>
      <c r="DR4" s="307"/>
      <c r="DS4" s="307"/>
      <c r="DT4" s="339"/>
      <c r="DU4" s="307"/>
      <c r="DV4" s="307"/>
      <c r="DW4" s="307"/>
      <c r="DX4" s="307"/>
      <c r="DY4" s="307"/>
      <c r="DZ4" s="339"/>
      <c r="EA4" s="331"/>
      <c r="EB4" s="331"/>
      <c r="EC4" s="331"/>
      <c r="ED4" s="331"/>
      <c r="EE4" s="331"/>
      <c r="EF4" s="343"/>
      <c r="EG4" s="343"/>
      <c r="EH4" s="343"/>
      <c r="EI4" s="343"/>
      <c r="EJ4" s="343"/>
      <c r="EK4" s="308"/>
      <c r="EL4" s="307" t="s">
        <v>1523</v>
      </c>
      <c r="EM4" s="428"/>
      <c r="EN4" s="343"/>
      <c r="EO4" s="343"/>
      <c r="EP4" s="343"/>
      <c r="EQ4" s="343"/>
      <c r="ER4" s="343"/>
      <c r="ES4" s="308"/>
      <c r="ET4" s="307" t="s">
        <v>1523</v>
      </c>
      <c r="EU4" s="428"/>
    </row>
    <row r="5" spans="1:151" s="329" customFormat="1" ht="22.5" customHeight="1" x14ac:dyDescent="0.15">
      <c r="A5" s="303"/>
      <c r="B5" s="304"/>
      <c r="C5" s="304"/>
      <c r="D5" s="305"/>
      <c r="E5" s="688"/>
      <c r="F5" s="370" t="s">
        <v>6632</v>
      </c>
      <c r="G5" s="371"/>
      <c r="H5" s="371"/>
      <c r="I5" s="371"/>
      <c r="J5" s="692"/>
      <c r="K5" s="692"/>
      <c r="L5" s="405"/>
      <c r="M5" s="372"/>
      <c r="N5" s="373"/>
      <c r="O5" s="373"/>
      <c r="P5" s="373"/>
      <c r="Q5" s="373"/>
      <c r="R5" s="373"/>
      <c r="S5" s="373"/>
      <c r="T5" s="373"/>
      <c r="U5" s="373"/>
      <c r="V5" s="373"/>
      <c r="W5" s="373"/>
      <c r="X5" s="373"/>
      <c r="Y5" s="373"/>
      <c r="Z5" s="373"/>
      <c r="AA5" s="373"/>
      <c r="AB5" s="373"/>
      <c r="AC5" s="373"/>
      <c r="AD5" s="373"/>
      <c r="AE5" s="373"/>
      <c r="AF5" s="413"/>
      <c r="AG5" s="414"/>
      <c r="AH5" s="414"/>
      <c r="AI5" s="414"/>
      <c r="AJ5" s="414"/>
      <c r="AK5" s="414"/>
      <c r="AL5" s="414"/>
      <c r="AM5" s="414"/>
      <c r="AN5" s="414"/>
      <c r="AO5" s="414"/>
      <c r="AP5" s="414"/>
      <c r="AQ5" s="414"/>
      <c r="AR5" s="414"/>
      <c r="AS5" s="414"/>
      <c r="AT5" s="414"/>
      <c r="AU5" s="414"/>
      <c r="AV5" s="414"/>
      <c r="AW5" s="414"/>
      <c r="AX5" s="414"/>
      <c r="AY5" s="372"/>
      <c r="AZ5" s="373"/>
      <c r="BA5" s="373"/>
      <c r="BB5" s="373"/>
      <c r="BC5" s="373"/>
      <c r="BD5" s="373"/>
      <c r="BE5" s="373"/>
      <c r="BF5" s="373"/>
      <c r="BG5" s="373"/>
      <c r="BH5" s="373"/>
      <c r="BI5" s="373"/>
      <c r="BJ5" s="373"/>
      <c r="BK5" s="373"/>
      <c r="BL5" s="373"/>
      <c r="BM5" s="373"/>
      <c r="BN5" s="373"/>
      <c r="BO5" s="373"/>
      <c r="BP5" s="374"/>
      <c r="BQ5" s="373"/>
      <c r="BR5" s="373"/>
      <c r="BS5" s="373"/>
      <c r="BT5" s="373"/>
      <c r="BU5" s="373"/>
      <c r="BV5" s="373"/>
      <c r="BW5" s="373"/>
      <c r="BX5" s="373"/>
      <c r="BY5" s="373"/>
      <c r="BZ5" s="373"/>
      <c r="CA5" s="373"/>
      <c r="CB5" s="373"/>
      <c r="CC5" s="373"/>
      <c r="CD5" s="373"/>
      <c r="CE5" s="373"/>
      <c r="CF5" s="373"/>
      <c r="CG5" s="373"/>
      <c r="CH5" s="373"/>
      <c r="CI5" s="373"/>
      <c r="CJ5" s="373"/>
      <c r="CK5" s="373"/>
      <c r="CL5" s="373"/>
      <c r="CM5" s="373"/>
      <c r="CN5" s="373"/>
      <c r="CO5" s="373"/>
      <c r="CP5" s="373"/>
      <c r="CQ5" s="373"/>
      <c r="CR5" s="373"/>
      <c r="CS5" s="373"/>
      <c r="CT5" s="373"/>
      <c r="CU5" s="372"/>
      <c r="CV5" s="414"/>
      <c r="CW5" s="424"/>
      <c r="CX5" s="414"/>
      <c r="CY5" s="414"/>
      <c r="CZ5" s="424"/>
      <c r="DA5" s="414"/>
      <c r="DB5" s="424"/>
      <c r="DC5" s="373"/>
      <c r="DD5" s="373"/>
      <c r="DE5" s="373"/>
      <c r="DF5" s="373"/>
      <c r="DG5" s="373"/>
      <c r="DH5" s="373"/>
      <c r="DI5" s="373"/>
      <c r="DJ5" s="414"/>
      <c r="DK5" s="373"/>
      <c r="DL5" s="373"/>
      <c r="DM5" s="373"/>
      <c r="DN5" s="373"/>
      <c r="DO5" s="373"/>
      <c r="DP5" s="373"/>
      <c r="DQ5" s="373"/>
      <c r="DR5" s="373"/>
      <c r="DS5" s="373"/>
      <c r="DT5" s="373"/>
      <c r="DU5" s="373"/>
      <c r="DV5" s="373"/>
      <c r="DW5" s="373"/>
      <c r="DX5" s="373"/>
      <c r="DY5" s="373"/>
      <c r="DZ5" s="373"/>
      <c r="EA5" s="373"/>
      <c r="EB5" s="373"/>
      <c r="EC5" s="373"/>
      <c r="ED5" s="373"/>
      <c r="EE5" s="373"/>
      <c r="EF5" s="375"/>
      <c r="EG5" s="375"/>
      <c r="EH5" s="375"/>
      <c r="EI5" s="375"/>
      <c r="EJ5" s="375"/>
      <c r="EK5" s="373"/>
      <c r="EL5" s="373"/>
      <c r="EM5" s="414"/>
      <c r="EN5" s="375"/>
      <c r="EO5" s="375"/>
      <c r="EP5" s="375"/>
      <c r="EQ5" s="375"/>
      <c r="ER5" s="375"/>
      <c r="ES5" s="373"/>
      <c r="ET5" s="373"/>
      <c r="EU5" s="414"/>
    </row>
    <row r="6" spans="1:151" s="354" customFormat="1" ht="15" customHeight="1" x14ac:dyDescent="0.15">
      <c r="A6" s="441" t="s">
        <v>175</v>
      </c>
      <c r="B6" s="441"/>
      <c r="C6" s="441"/>
      <c r="D6" s="441" t="s">
        <v>559</v>
      </c>
      <c r="E6" s="636">
        <v>44852</v>
      </c>
      <c r="F6" s="661">
        <v>44009</v>
      </c>
      <c r="G6" s="661">
        <v>9654</v>
      </c>
      <c r="H6" s="661">
        <v>4809</v>
      </c>
      <c r="I6" s="661">
        <v>29546</v>
      </c>
      <c r="J6" s="640">
        <v>843</v>
      </c>
      <c r="K6" s="693">
        <v>770</v>
      </c>
      <c r="L6" s="636"/>
      <c r="M6" s="660">
        <v>104547</v>
      </c>
      <c r="N6" s="661">
        <v>773</v>
      </c>
      <c r="O6" s="661">
        <v>1442</v>
      </c>
      <c r="P6" s="661">
        <v>2143</v>
      </c>
      <c r="Q6" s="661">
        <v>2924</v>
      </c>
      <c r="R6" s="661">
        <v>3793</v>
      </c>
      <c r="S6" s="661">
        <v>4750</v>
      </c>
      <c r="T6" s="661">
        <v>5345</v>
      </c>
      <c r="U6" s="661">
        <v>6055</v>
      </c>
      <c r="V6" s="661">
        <v>8862</v>
      </c>
      <c r="W6" s="661">
        <v>13118</v>
      </c>
      <c r="X6" s="661">
        <v>17541</v>
      </c>
      <c r="Y6" s="661">
        <v>14794</v>
      </c>
      <c r="Z6" s="661">
        <v>10239</v>
      </c>
      <c r="AA6" s="661">
        <v>7523</v>
      </c>
      <c r="AB6" s="662">
        <v>5245</v>
      </c>
      <c r="AC6" s="663">
        <v>62.44</v>
      </c>
      <c r="AD6" s="664">
        <v>61.32</v>
      </c>
      <c r="AE6" s="665">
        <v>63.93</v>
      </c>
      <c r="AF6" s="636"/>
      <c r="AG6" s="640"/>
      <c r="AH6" s="640"/>
      <c r="AI6" s="640"/>
      <c r="AJ6" s="640"/>
      <c r="AK6" s="640"/>
      <c r="AL6" s="640"/>
      <c r="AM6" s="640"/>
      <c r="AN6" s="640"/>
      <c r="AO6" s="640"/>
      <c r="AP6" s="640"/>
      <c r="AQ6" s="640"/>
      <c r="AR6" s="640"/>
      <c r="AS6" s="640"/>
      <c r="AT6" s="640"/>
      <c r="AU6" s="640"/>
      <c r="AV6" s="641"/>
      <c r="AW6" s="642"/>
      <c r="AX6" s="643"/>
      <c r="AY6" s="660">
        <v>57496</v>
      </c>
      <c r="AZ6" s="661">
        <v>34</v>
      </c>
      <c r="BA6" s="661">
        <v>209</v>
      </c>
      <c r="BB6" s="661">
        <v>503</v>
      </c>
      <c r="BC6" s="661">
        <v>868</v>
      </c>
      <c r="BD6" s="661">
        <v>1330</v>
      </c>
      <c r="BE6" s="661">
        <v>1684</v>
      </c>
      <c r="BF6" s="661">
        <v>1822</v>
      </c>
      <c r="BG6" s="661">
        <v>2001</v>
      </c>
      <c r="BH6" s="661">
        <v>2997</v>
      </c>
      <c r="BI6" s="661">
        <v>5902</v>
      </c>
      <c r="BJ6" s="661">
        <v>11273</v>
      </c>
      <c r="BK6" s="661">
        <v>11285</v>
      </c>
      <c r="BL6" s="661">
        <v>8313</v>
      </c>
      <c r="BM6" s="661">
        <v>5874</v>
      </c>
      <c r="BN6" s="662">
        <v>3401</v>
      </c>
      <c r="BO6" s="666">
        <v>67.5</v>
      </c>
      <c r="BP6" s="667">
        <v>67.02</v>
      </c>
      <c r="BQ6" s="668">
        <v>68.22</v>
      </c>
      <c r="BR6" s="669">
        <v>44009</v>
      </c>
      <c r="BS6" s="670" t="s">
        <v>6662</v>
      </c>
      <c r="BT6" s="670">
        <v>7</v>
      </c>
      <c r="BU6" s="670">
        <v>49</v>
      </c>
      <c r="BV6" s="670">
        <v>150</v>
      </c>
      <c r="BW6" s="670">
        <v>380</v>
      </c>
      <c r="BX6" s="670">
        <v>817</v>
      </c>
      <c r="BY6" s="670">
        <v>1324</v>
      </c>
      <c r="BZ6" s="670">
        <v>2094</v>
      </c>
      <c r="CA6" s="670">
        <v>3836</v>
      </c>
      <c r="CB6" s="670">
        <v>6522</v>
      </c>
      <c r="CC6" s="670">
        <v>9310</v>
      </c>
      <c r="CD6" s="670">
        <v>8294</v>
      </c>
      <c r="CE6" s="670">
        <v>5453</v>
      </c>
      <c r="CF6" s="670">
        <v>3651</v>
      </c>
      <c r="CG6" s="671">
        <v>2122</v>
      </c>
      <c r="CH6" s="672">
        <v>44009</v>
      </c>
      <c r="CI6" s="673">
        <v>9286</v>
      </c>
      <c r="CJ6" s="673">
        <v>9186</v>
      </c>
      <c r="CK6" s="673">
        <v>30</v>
      </c>
      <c r="CL6" s="673">
        <v>70</v>
      </c>
      <c r="CM6" s="673">
        <v>1685</v>
      </c>
      <c r="CN6" s="673">
        <v>33038</v>
      </c>
      <c r="CO6" s="673">
        <v>28830</v>
      </c>
      <c r="CP6" s="673">
        <v>6811</v>
      </c>
      <c r="CQ6" s="673">
        <v>6750</v>
      </c>
      <c r="CR6" s="673">
        <v>14</v>
      </c>
      <c r="CS6" s="673">
        <v>47</v>
      </c>
      <c r="CT6" s="673">
        <v>507</v>
      </c>
      <c r="CU6" s="674">
        <v>21512</v>
      </c>
      <c r="CV6" s="654"/>
      <c r="CW6" s="655"/>
      <c r="CX6" s="655"/>
      <c r="CY6" s="655"/>
      <c r="CZ6" s="655"/>
      <c r="DA6" s="655"/>
      <c r="DB6" s="656"/>
      <c r="DC6" s="669">
        <v>143489</v>
      </c>
      <c r="DD6" s="670">
        <v>109080</v>
      </c>
      <c r="DE6" s="670">
        <v>57496</v>
      </c>
      <c r="DF6" s="670">
        <v>45811</v>
      </c>
      <c r="DG6" s="670">
        <v>5773</v>
      </c>
      <c r="DH6" s="670">
        <v>7027</v>
      </c>
      <c r="DI6" s="670">
        <v>27382</v>
      </c>
      <c r="DJ6" s="656"/>
      <c r="DK6" s="669">
        <v>40072</v>
      </c>
      <c r="DL6" s="670">
        <v>25022</v>
      </c>
      <c r="DM6" s="670">
        <v>56</v>
      </c>
      <c r="DN6" s="670">
        <v>1830</v>
      </c>
      <c r="DO6" s="670">
        <v>162</v>
      </c>
      <c r="DP6" s="670">
        <v>5226</v>
      </c>
      <c r="DQ6" s="670">
        <v>3285</v>
      </c>
      <c r="DR6" s="670">
        <v>2390</v>
      </c>
      <c r="DS6" s="670">
        <v>660</v>
      </c>
      <c r="DT6" s="670">
        <v>709</v>
      </c>
      <c r="DU6" s="670">
        <v>271</v>
      </c>
      <c r="DV6" s="670">
        <v>255</v>
      </c>
      <c r="DW6" s="670">
        <v>139</v>
      </c>
      <c r="DX6" s="670">
        <v>61</v>
      </c>
      <c r="DY6" s="670">
        <v>2</v>
      </c>
      <c r="DZ6" s="671">
        <v>4</v>
      </c>
      <c r="EA6" s="675">
        <v>43562</v>
      </c>
      <c r="EB6" s="676">
        <v>9294777</v>
      </c>
      <c r="EC6" s="676">
        <v>6040505</v>
      </c>
      <c r="ED6" s="676">
        <v>2938887</v>
      </c>
      <c r="EE6" s="677">
        <v>315385</v>
      </c>
      <c r="EF6" s="669">
        <v>73400</v>
      </c>
      <c r="EG6" s="670">
        <v>64522</v>
      </c>
      <c r="EH6" s="670">
        <v>34390</v>
      </c>
      <c r="EI6" s="670">
        <v>26110</v>
      </c>
      <c r="EJ6" s="670">
        <v>4022</v>
      </c>
      <c r="EK6" s="670">
        <v>3510</v>
      </c>
      <c r="EL6" s="670">
        <v>5368</v>
      </c>
      <c r="EM6" s="656"/>
      <c r="EN6" s="669">
        <v>70089</v>
      </c>
      <c r="EO6" s="670">
        <v>44558</v>
      </c>
      <c r="EP6" s="670">
        <v>23106</v>
      </c>
      <c r="EQ6" s="670">
        <v>19701</v>
      </c>
      <c r="ER6" s="670">
        <v>1751</v>
      </c>
      <c r="ES6" s="670">
        <v>3517</v>
      </c>
      <c r="ET6" s="670">
        <v>22014</v>
      </c>
      <c r="EU6" s="656"/>
    </row>
    <row r="7" spans="1:151" s="357" customFormat="1" ht="15" customHeight="1" x14ac:dyDescent="0.15">
      <c r="A7" s="442" t="s">
        <v>175</v>
      </c>
      <c r="B7" s="442" t="s">
        <v>176</v>
      </c>
      <c r="C7" s="442"/>
      <c r="D7" s="442" t="s">
        <v>560</v>
      </c>
      <c r="E7" s="387">
        <v>2129</v>
      </c>
      <c r="F7" s="355">
        <v>2103</v>
      </c>
      <c r="G7" s="355">
        <v>270</v>
      </c>
      <c r="H7" s="355">
        <v>321</v>
      </c>
      <c r="I7" s="355">
        <v>1512</v>
      </c>
      <c r="J7" s="388">
        <v>26</v>
      </c>
      <c r="K7" s="395">
        <v>20</v>
      </c>
      <c r="L7" s="387"/>
      <c r="M7" s="361">
        <v>4977</v>
      </c>
      <c r="N7" s="355">
        <v>47</v>
      </c>
      <c r="O7" s="355">
        <v>83</v>
      </c>
      <c r="P7" s="355">
        <v>97</v>
      </c>
      <c r="Q7" s="355">
        <v>141</v>
      </c>
      <c r="R7" s="355">
        <v>163</v>
      </c>
      <c r="S7" s="355">
        <v>180</v>
      </c>
      <c r="T7" s="355">
        <v>236</v>
      </c>
      <c r="U7" s="355">
        <v>267</v>
      </c>
      <c r="V7" s="355">
        <v>457</v>
      </c>
      <c r="W7" s="355">
        <v>610</v>
      </c>
      <c r="X7" s="355">
        <v>790</v>
      </c>
      <c r="Y7" s="355">
        <v>677</v>
      </c>
      <c r="Z7" s="355">
        <v>519</v>
      </c>
      <c r="AA7" s="355">
        <v>400</v>
      </c>
      <c r="AB7" s="362">
        <v>310</v>
      </c>
      <c r="AC7" s="366">
        <v>63.08</v>
      </c>
      <c r="AD7" s="356">
        <v>61.8</v>
      </c>
      <c r="AE7" s="367">
        <v>64.72</v>
      </c>
      <c r="AF7" s="387"/>
      <c r="AG7" s="388"/>
      <c r="AH7" s="388"/>
      <c r="AI7" s="388"/>
      <c r="AJ7" s="388"/>
      <c r="AK7" s="388"/>
      <c r="AL7" s="388"/>
      <c r="AM7" s="388"/>
      <c r="AN7" s="388"/>
      <c r="AO7" s="388"/>
      <c r="AP7" s="388"/>
      <c r="AQ7" s="388"/>
      <c r="AR7" s="388"/>
      <c r="AS7" s="388"/>
      <c r="AT7" s="388"/>
      <c r="AU7" s="388"/>
      <c r="AV7" s="443"/>
      <c r="AW7" s="444"/>
      <c r="AX7" s="445"/>
      <c r="AY7" s="361">
        <v>2375</v>
      </c>
      <c r="AZ7" s="355" t="s">
        <v>6662</v>
      </c>
      <c r="BA7" s="355">
        <v>3</v>
      </c>
      <c r="BB7" s="355">
        <v>4</v>
      </c>
      <c r="BC7" s="355">
        <v>17</v>
      </c>
      <c r="BD7" s="355">
        <v>35</v>
      </c>
      <c r="BE7" s="355">
        <v>29</v>
      </c>
      <c r="BF7" s="355">
        <v>44</v>
      </c>
      <c r="BG7" s="355">
        <v>36</v>
      </c>
      <c r="BH7" s="355">
        <v>99</v>
      </c>
      <c r="BI7" s="355">
        <v>222</v>
      </c>
      <c r="BJ7" s="355">
        <v>470</v>
      </c>
      <c r="BK7" s="355">
        <v>479</v>
      </c>
      <c r="BL7" s="355">
        <v>424</v>
      </c>
      <c r="BM7" s="355">
        <v>309</v>
      </c>
      <c r="BN7" s="362">
        <v>204</v>
      </c>
      <c r="BO7" s="446">
        <v>70.930000000000007</v>
      </c>
      <c r="BP7" s="447">
        <v>70.569999999999993</v>
      </c>
      <c r="BQ7" s="448">
        <v>71.44</v>
      </c>
      <c r="BR7" s="363">
        <v>2103</v>
      </c>
      <c r="BS7" s="364" t="s">
        <v>6662</v>
      </c>
      <c r="BT7" s="364" t="s">
        <v>6662</v>
      </c>
      <c r="BU7" s="364" t="s">
        <v>6662</v>
      </c>
      <c r="BV7" s="364">
        <v>5</v>
      </c>
      <c r="BW7" s="364">
        <v>10</v>
      </c>
      <c r="BX7" s="364">
        <v>22</v>
      </c>
      <c r="BY7" s="364">
        <v>43</v>
      </c>
      <c r="BZ7" s="364">
        <v>69</v>
      </c>
      <c r="CA7" s="364">
        <v>181</v>
      </c>
      <c r="CB7" s="364">
        <v>286</v>
      </c>
      <c r="CC7" s="364">
        <v>412</v>
      </c>
      <c r="CD7" s="364">
        <v>402</v>
      </c>
      <c r="CE7" s="364">
        <v>289</v>
      </c>
      <c r="CF7" s="364">
        <v>217</v>
      </c>
      <c r="CG7" s="365">
        <v>167</v>
      </c>
      <c r="CH7" s="432">
        <v>2103</v>
      </c>
      <c r="CI7" s="433">
        <v>559</v>
      </c>
      <c r="CJ7" s="433">
        <v>549</v>
      </c>
      <c r="CK7" s="433">
        <v>1</v>
      </c>
      <c r="CL7" s="433">
        <v>9</v>
      </c>
      <c r="CM7" s="433">
        <v>109</v>
      </c>
      <c r="CN7" s="433">
        <v>1435</v>
      </c>
      <c r="CO7" s="433">
        <v>1487</v>
      </c>
      <c r="CP7" s="433">
        <v>450</v>
      </c>
      <c r="CQ7" s="433">
        <v>444</v>
      </c>
      <c r="CR7" s="433">
        <v>1</v>
      </c>
      <c r="CS7" s="433">
        <v>5</v>
      </c>
      <c r="CT7" s="433">
        <v>46</v>
      </c>
      <c r="CU7" s="455">
        <v>991</v>
      </c>
      <c r="CV7" s="389"/>
      <c r="CW7" s="390"/>
      <c r="CX7" s="390"/>
      <c r="CY7" s="390"/>
      <c r="CZ7" s="390"/>
      <c r="DA7" s="390"/>
      <c r="DB7" s="394"/>
      <c r="DC7" s="363">
        <v>6409</v>
      </c>
      <c r="DD7" s="364">
        <v>4880</v>
      </c>
      <c r="DE7" s="364">
        <v>2375</v>
      </c>
      <c r="DF7" s="364">
        <v>2190</v>
      </c>
      <c r="DG7" s="364">
        <v>315</v>
      </c>
      <c r="DH7" s="364">
        <v>275</v>
      </c>
      <c r="DI7" s="364">
        <v>1254</v>
      </c>
      <c r="DJ7" s="394"/>
      <c r="DK7" s="363">
        <v>1917</v>
      </c>
      <c r="DL7" s="364">
        <v>1543</v>
      </c>
      <c r="DM7" s="364">
        <v>3</v>
      </c>
      <c r="DN7" s="364">
        <v>17</v>
      </c>
      <c r="DO7" s="364">
        <v>1</v>
      </c>
      <c r="DP7" s="364">
        <v>155</v>
      </c>
      <c r="DQ7" s="364">
        <v>59</v>
      </c>
      <c r="DR7" s="364">
        <v>73</v>
      </c>
      <c r="DS7" s="364">
        <v>17</v>
      </c>
      <c r="DT7" s="364">
        <v>18</v>
      </c>
      <c r="DU7" s="364">
        <v>14</v>
      </c>
      <c r="DV7" s="364">
        <v>8</v>
      </c>
      <c r="DW7" s="364">
        <v>9</v>
      </c>
      <c r="DX7" s="364" t="s">
        <v>6662</v>
      </c>
      <c r="DY7" s="364" t="s">
        <v>6662</v>
      </c>
      <c r="DZ7" s="365" t="s">
        <v>6662</v>
      </c>
      <c r="EA7" s="363">
        <v>2100</v>
      </c>
      <c r="EB7" s="364">
        <v>340541</v>
      </c>
      <c r="EC7" s="364">
        <v>276006</v>
      </c>
      <c r="ED7" s="364">
        <v>56460</v>
      </c>
      <c r="EE7" s="365">
        <v>8075</v>
      </c>
      <c r="EF7" s="363">
        <v>3246</v>
      </c>
      <c r="EG7" s="364">
        <v>2884</v>
      </c>
      <c r="EH7" s="364">
        <v>1397</v>
      </c>
      <c r="EI7" s="364">
        <v>1274</v>
      </c>
      <c r="EJ7" s="364">
        <v>213</v>
      </c>
      <c r="EK7" s="364">
        <v>143</v>
      </c>
      <c r="EL7" s="364">
        <v>219</v>
      </c>
      <c r="EM7" s="394"/>
      <c r="EN7" s="363">
        <v>3163</v>
      </c>
      <c r="EO7" s="364">
        <v>1996</v>
      </c>
      <c r="EP7" s="364">
        <v>978</v>
      </c>
      <c r="EQ7" s="364">
        <v>916</v>
      </c>
      <c r="ER7" s="364">
        <v>102</v>
      </c>
      <c r="ES7" s="364">
        <v>132</v>
      </c>
      <c r="ET7" s="364">
        <v>1035</v>
      </c>
      <c r="EU7" s="394"/>
    </row>
    <row r="8" spans="1:151" s="357" customFormat="1" ht="15" hidden="1" customHeight="1" x14ac:dyDescent="0.15">
      <c r="A8" s="442" t="s">
        <v>175</v>
      </c>
      <c r="B8" s="442" t="s">
        <v>176</v>
      </c>
      <c r="C8" s="442" t="s">
        <v>176</v>
      </c>
      <c r="D8" s="442" t="s">
        <v>561</v>
      </c>
      <c r="E8" s="387">
        <v>17</v>
      </c>
      <c r="F8" s="355">
        <v>15</v>
      </c>
      <c r="G8" s="355">
        <v>1</v>
      </c>
      <c r="H8" s="355">
        <v>1</v>
      </c>
      <c r="I8" s="355">
        <v>13</v>
      </c>
      <c r="J8" s="388">
        <v>2</v>
      </c>
      <c r="K8" s="395">
        <v>2</v>
      </c>
      <c r="L8" s="387"/>
      <c r="M8" s="361">
        <v>34</v>
      </c>
      <c r="N8" s="355" t="s">
        <v>6662</v>
      </c>
      <c r="O8" s="355">
        <v>2</v>
      </c>
      <c r="P8" s="355" t="s">
        <v>6662</v>
      </c>
      <c r="Q8" s="355" t="s">
        <v>6662</v>
      </c>
      <c r="R8" s="355">
        <v>1</v>
      </c>
      <c r="S8" s="355">
        <v>2</v>
      </c>
      <c r="T8" s="355">
        <v>4</v>
      </c>
      <c r="U8" s="355">
        <v>4</v>
      </c>
      <c r="V8" s="355">
        <v>1</v>
      </c>
      <c r="W8" s="355">
        <v>1</v>
      </c>
      <c r="X8" s="355">
        <v>5</v>
      </c>
      <c r="Y8" s="355">
        <v>5</v>
      </c>
      <c r="Z8" s="355">
        <v>7</v>
      </c>
      <c r="AA8" s="355">
        <v>1</v>
      </c>
      <c r="AB8" s="362">
        <v>1</v>
      </c>
      <c r="AC8" s="366">
        <v>61</v>
      </c>
      <c r="AD8" s="356">
        <v>61.8</v>
      </c>
      <c r="AE8" s="367">
        <v>59.86</v>
      </c>
      <c r="AF8" s="387"/>
      <c r="AG8" s="388"/>
      <c r="AH8" s="388"/>
      <c r="AI8" s="388"/>
      <c r="AJ8" s="388"/>
      <c r="AK8" s="388"/>
      <c r="AL8" s="388"/>
      <c r="AM8" s="388"/>
      <c r="AN8" s="388"/>
      <c r="AO8" s="388"/>
      <c r="AP8" s="388"/>
      <c r="AQ8" s="388"/>
      <c r="AR8" s="388"/>
      <c r="AS8" s="388"/>
      <c r="AT8" s="388"/>
      <c r="AU8" s="388"/>
      <c r="AV8" s="449"/>
      <c r="AW8" s="450"/>
      <c r="AX8" s="451"/>
      <c r="AY8" s="361">
        <v>14</v>
      </c>
      <c r="AZ8" s="355" t="s">
        <v>6662</v>
      </c>
      <c r="BA8" s="355" t="s">
        <v>6662</v>
      </c>
      <c r="BB8" s="355" t="s">
        <v>6662</v>
      </c>
      <c r="BC8" s="355" t="s">
        <v>6662</v>
      </c>
      <c r="BD8" s="355" t="s">
        <v>6662</v>
      </c>
      <c r="BE8" s="355">
        <v>1</v>
      </c>
      <c r="BF8" s="355" t="s">
        <v>6662</v>
      </c>
      <c r="BG8" s="355" t="s">
        <v>6662</v>
      </c>
      <c r="BH8" s="355" t="s">
        <v>6662</v>
      </c>
      <c r="BI8" s="355" t="s">
        <v>6662</v>
      </c>
      <c r="BJ8" s="355">
        <v>2</v>
      </c>
      <c r="BK8" s="355">
        <v>2</v>
      </c>
      <c r="BL8" s="355">
        <v>7</v>
      </c>
      <c r="BM8" s="355">
        <v>1</v>
      </c>
      <c r="BN8" s="362">
        <v>1</v>
      </c>
      <c r="BO8" s="446">
        <v>73.64</v>
      </c>
      <c r="BP8" s="447">
        <v>75.56</v>
      </c>
      <c r="BQ8" s="448">
        <v>70.2</v>
      </c>
      <c r="BR8" s="363">
        <v>15</v>
      </c>
      <c r="BS8" s="364" t="s">
        <v>6662</v>
      </c>
      <c r="BT8" s="364" t="s">
        <v>6662</v>
      </c>
      <c r="BU8" s="364" t="s">
        <v>6662</v>
      </c>
      <c r="BV8" s="364" t="s">
        <v>6662</v>
      </c>
      <c r="BW8" s="364" t="s">
        <v>6662</v>
      </c>
      <c r="BX8" s="364" t="s">
        <v>6662</v>
      </c>
      <c r="BY8" s="364">
        <v>2</v>
      </c>
      <c r="BZ8" s="364">
        <v>1</v>
      </c>
      <c r="CA8" s="364" t="s">
        <v>6662</v>
      </c>
      <c r="CB8" s="364" t="s">
        <v>6662</v>
      </c>
      <c r="CC8" s="364">
        <v>2</v>
      </c>
      <c r="CD8" s="364">
        <v>3</v>
      </c>
      <c r="CE8" s="364">
        <v>5</v>
      </c>
      <c r="CF8" s="364">
        <v>1</v>
      </c>
      <c r="CG8" s="365">
        <v>1</v>
      </c>
      <c r="CH8" s="432">
        <v>15</v>
      </c>
      <c r="CI8" s="433">
        <v>6</v>
      </c>
      <c r="CJ8" s="433">
        <v>6</v>
      </c>
      <c r="CK8" s="433" t="s">
        <v>6662</v>
      </c>
      <c r="CL8" s="433" t="s">
        <v>6662</v>
      </c>
      <c r="CM8" s="433" t="s">
        <v>6662</v>
      </c>
      <c r="CN8" s="433">
        <v>9</v>
      </c>
      <c r="CO8" s="433">
        <v>12</v>
      </c>
      <c r="CP8" s="433">
        <v>5</v>
      </c>
      <c r="CQ8" s="433">
        <v>5</v>
      </c>
      <c r="CR8" s="433" t="s">
        <v>6662</v>
      </c>
      <c r="CS8" s="433" t="s">
        <v>6662</v>
      </c>
      <c r="CT8" s="433" t="s">
        <v>6662</v>
      </c>
      <c r="CU8" s="455">
        <v>7</v>
      </c>
      <c r="CV8" s="389"/>
      <c r="CW8" s="390"/>
      <c r="CX8" s="390"/>
      <c r="CY8" s="390"/>
      <c r="CZ8" s="390"/>
      <c r="DA8" s="390"/>
      <c r="DB8" s="394"/>
      <c r="DC8" s="363">
        <v>56</v>
      </c>
      <c r="DD8" s="364">
        <v>37</v>
      </c>
      <c r="DE8" s="364">
        <v>14</v>
      </c>
      <c r="DF8" s="364">
        <v>16</v>
      </c>
      <c r="DG8" s="364">
        <v>7</v>
      </c>
      <c r="DH8" s="364">
        <v>7</v>
      </c>
      <c r="DI8" s="364">
        <v>12</v>
      </c>
      <c r="DJ8" s="394"/>
      <c r="DK8" s="363">
        <v>10</v>
      </c>
      <c r="DL8" s="364">
        <v>9</v>
      </c>
      <c r="DM8" s="364" t="s">
        <v>6662</v>
      </c>
      <c r="DN8" s="364" t="s">
        <v>6662</v>
      </c>
      <c r="DO8" s="364" t="s">
        <v>6662</v>
      </c>
      <c r="DP8" s="364">
        <v>1</v>
      </c>
      <c r="DQ8" s="364" t="s">
        <v>6662</v>
      </c>
      <c r="DR8" s="364" t="s">
        <v>6662</v>
      </c>
      <c r="DS8" s="364" t="s">
        <v>6662</v>
      </c>
      <c r="DT8" s="364" t="s">
        <v>6662</v>
      </c>
      <c r="DU8" s="364" t="s">
        <v>6662</v>
      </c>
      <c r="DV8" s="364" t="s">
        <v>6662</v>
      </c>
      <c r="DW8" s="364" t="s">
        <v>6662</v>
      </c>
      <c r="DX8" s="364" t="s">
        <v>6662</v>
      </c>
      <c r="DY8" s="364" t="s">
        <v>6662</v>
      </c>
      <c r="DZ8" s="365" t="s">
        <v>6662</v>
      </c>
      <c r="EA8" s="363">
        <v>15</v>
      </c>
      <c r="EB8" s="364">
        <v>1865</v>
      </c>
      <c r="EC8" s="364">
        <v>1584</v>
      </c>
      <c r="ED8" s="364">
        <v>261</v>
      </c>
      <c r="EE8" s="365">
        <v>20</v>
      </c>
      <c r="EF8" s="363">
        <v>28</v>
      </c>
      <c r="EG8" s="364">
        <v>22</v>
      </c>
      <c r="EH8" s="364">
        <v>9</v>
      </c>
      <c r="EI8" s="364">
        <v>10</v>
      </c>
      <c r="EJ8" s="364">
        <v>3</v>
      </c>
      <c r="EK8" s="364">
        <v>5</v>
      </c>
      <c r="EL8" s="364">
        <v>1</v>
      </c>
      <c r="EM8" s="394"/>
      <c r="EN8" s="363">
        <v>28</v>
      </c>
      <c r="EO8" s="364">
        <v>15</v>
      </c>
      <c r="EP8" s="364">
        <v>5</v>
      </c>
      <c r="EQ8" s="364">
        <v>6</v>
      </c>
      <c r="ER8" s="364">
        <v>4</v>
      </c>
      <c r="ES8" s="364">
        <v>2</v>
      </c>
      <c r="ET8" s="364">
        <v>11</v>
      </c>
      <c r="EU8" s="394"/>
    </row>
    <row r="9" spans="1:151" s="357" customFormat="1" ht="15" hidden="1" customHeight="1" x14ac:dyDescent="0.15">
      <c r="A9" s="442" t="s">
        <v>175</v>
      </c>
      <c r="B9" s="442" t="s">
        <v>176</v>
      </c>
      <c r="C9" s="442" t="s">
        <v>177</v>
      </c>
      <c r="D9" s="442" t="s">
        <v>562</v>
      </c>
      <c r="E9" s="387">
        <v>214</v>
      </c>
      <c r="F9" s="355">
        <v>214</v>
      </c>
      <c r="G9" s="355">
        <v>19</v>
      </c>
      <c r="H9" s="355">
        <v>26</v>
      </c>
      <c r="I9" s="355">
        <v>169</v>
      </c>
      <c r="J9" s="388" t="s">
        <v>6662</v>
      </c>
      <c r="K9" s="395" t="s">
        <v>6662</v>
      </c>
      <c r="L9" s="387"/>
      <c r="M9" s="361">
        <v>483</v>
      </c>
      <c r="N9" s="355">
        <v>4</v>
      </c>
      <c r="O9" s="355">
        <v>7</v>
      </c>
      <c r="P9" s="355">
        <v>6</v>
      </c>
      <c r="Q9" s="355">
        <v>10</v>
      </c>
      <c r="R9" s="355">
        <v>13</v>
      </c>
      <c r="S9" s="355">
        <v>12</v>
      </c>
      <c r="T9" s="355">
        <v>20</v>
      </c>
      <c r="U9" s="355">
        <v>28</v>
      </c>
      <c r="V9" s="355">
        <v>40</v>
      </c>
      <c r="W9" s="355">
        <v>49</v>
      </c>
      <c r="X9" s="355">
        <v>70</v>
      </c>
      <c r="Y9" s="355">
        <v>76</v>
      </c>
      <c r="Z9" s="355">
        <v>66</v>
      </c>
      <c r="AA9" s="355">
        <v>39</v>
      </c>
      <c r="AB9" s="362">
        <v>43</v>
      </c>
      <c r="AC9" s="366">
        <v>65.47</v>
      </c>
      <c r="AD9" s="356">
        <v>64.69</v>
      </c>
      <c r="AE9" s="367">
        <v>66.37</v>
      </c>
      <c r="AF9" s="387"/>
      <c r="AG9" s="388"/>
      <c r="AH9" s="388"/>
      <c r="AI9" s="388"/>
      <c r="AJ9" s="388"/>
      <c r="AK9" s="388"/>
      <c r="AL9" s="388"/>
      <c r="AM9" s="388"/>
      <c r="AN9" s="388"/>
      <c r="AO9" s="388"/>
      <c r="AP9" s="388"/>
      <c r="AQ9" s="388"/>
      <c r="AR9" s="388"/>
      <c r="AS9" s="388"/>
      <c r="AT9" s="388"/>
      <c r="AU9" s="388"/>
      <c r="AV9" s="449"/>
      <c r="AW9" s="450"/>
      <c r="AX9" s="451"/>
      <c r="AY9" s="361">
        <v>232</v>
      </c>
      <c r="AZ9" s="355" t="s">
        <v>6662</v>
      </c>
      <c r="BA9" s="355" t="s">
        <v>6662</v>
      </c>
      <c r="BB9" s="355" t="s">
        <v>6662</v>
      </c>
      <c r="BC9" s="355" t="s">
        <v>6662</v>
      </c>
      <c r="BD9" s="355">
        <v>2</v>
      </c>
      <c r="BE9" s="355" t="s">
        <v>6662</v>
      </c>
      <c r="BF9" s="355">
        <v>2</v>
      </c>
      <c r="BG9" s="355">
        <v>2</v>
      </c>
      <c r="BH9" s="355">
        <v>6</v>
      </c>
      <c r="BI9" s="355">
        <v>17</v>
      </c>
      <c r="BJ9" s="355">
        <v>39</v>
      </c>
      <c r="BK9" s="355">
        <v>53</v>
      </c>
      <c r="BL9" s="355">
        <v>54</v>
      </c>
      <c r="BM9" s="355">
        <v>30</v>
      </c>
      <c r="BN9" s="362">
        <v>27</v>
      </c>
      <c r="BO9" s="446">
        <v>73.63</v>
      </c>
      <c r="BP9" s="447">
        <v>72.91</v>
      </c>
      <c r="BQ9" s="448">
        <v>74.61</v>
      </c>
      <c r="BR9" s="363">
        <v>214</v>
      </c>
      <c r="BS9" s="364" t="s">
        <v>6662</v>
      </c>
      <c r="BT9" s="364" t="s">
        <v>6662</v>
      </c>
      <c r="BU9" s="364" t="s">
        <v>6662</v>
      </c>
      <c r="BV9" s="364" t="s">
        <v>6662</v>
      </c>
      <c r="BW9" s="364">
        <v>1</v>
      </c>
      <c r="BX9" s="364" t="s">
        <v>6662</v>
      </c>
      <c r="BY9" s="364">
        <v>3</v>
      </c>
      <c r="BZ9" s="364">
        <v>11</v>
      </c>
      <c r="CA9" s="364">
        <v>15</v>
      </c>
      <c r="CB9" s="364">
        <v>21</v>
      </c>
      <c r="CC9" s="364">
        <v>35</v>
      </c>
      <c r="CD9" s="364">
        <v>46</v>
      </c>
      <c r="CE9" s="364">
        <v>37</v>
      </c>
      <c r="CF9" s="364">
        <v>21</v>
      </c>
      <c r="CG9" s="365">
        <v>24</v>
      </c>
      <c r="CH9" s="432">
        <v>214</v>
      </c>
      <c r="CI9" s="433">
        <v>56</v>
      </c>
      <c r="CJ9" s="433">
        <v>53</v>
      </c>
      <c r="CK9" s="433" t="s">
        <v>6662</v>
      </c>
      <c r="CL9" s="433">
        <v>3</v>
      </c>
      <c r="CM9" s="433">
        <v>8</v>
      </c>
      <c r="CN9" s="433">
        <v>150</v>
      </c>
      <c r="CO9" s="433">
        <v>163</v>
      </c>
      <c r="CP9" s="433">
        <v>50</v>
      </c>
      <c r="CQ9" s="433">
        <v>49</v>
      </c>
      <c r="CR9" s="433" t="s">
        <v>6662</v>
      </c>
      <c r="CS9" s="433">
        <v>1</v>
      </c>
      <c r="CT9" s="433">
        <v>5</v>
      </c>
      <c r="CU9" s="455">
        <v>108</v>
      </c>
      <c r="CV9" s="389"/>
      <c r="CW9" s="390"/>
      <c r="CX9" s="390"/>
      <c r="CY9" s="390"/>
      <c r="CZ9" s="390"/>
      <c r="DA9" s="390"/>
      <c r="DB9" s="394"/>
      <c r="DC9" s="363">
        <v>604</v>
      </c>
      <c r="DD9" s="364">
        <v>461</v>
      </c>
      <c r="DE9" s="364">
        <v>232</v>
      </c>
      <c r="DF9" s="364">
        <v>205</v>
      </c>
      <c r="DG9" s="364">
        <v>24</v>
      </c>
      <c r="DH9" s="364">
        <v>22</v>
      </c>
      <c r="DI9" s="364">
        <v>121</v>
      </c>
      <c r="DJ9" s="394"/>
      <c r="DK9" s="363">
        <v>196</v>
      </c>
      <c r="DL9" s="364">
        <v>185</v>
      </c>
      <c r="DM9" s="364" t="s">
        <v>6662</v>
      </c>
      <c r="DN9" s="364" t="s">
        <v>6662</v>
      </c>
      <c r="DO9" s="364" t="s">
        <v>6662</v>
      </c>
      <c r="DP9" s="364">
        <v>5</v>
      </c>
      <c r="DQ9" s="364">
        <v>5</v>
      </c>
      <c r="DR9" s="364" t="s">
        <v>6662</v>
      </c>
      <c r="DS9" s="364">
        <v>1</v>
      </c>
      <c r="DT9" s="364" t="s">
        <v>6662</v>
      </c>
      <c r="DU9" s="364" t="s">
        <v>6662</v>
      </c>
      <c r="DV9" s="364" t="s">
        <v>6662</v>
      </c>
      <c r="DW9" s="364" t="s">
        <v>6662</v>
      </c>
      <c r="DX9" s="364" t="s">
        <v>6662</v>
      </c>
      <c r="DY9" s="364" t="s">
        <v>6662</v>
      </c>
      <c r="DZ9" s="365" t="s">
        <v>6662</v>
      </c>
      <c r="EA9" s="363">
        <v>214</v>
      </c>
      <c r="EB9" s="364">
        <v>27531</v>
      </c>
      <c r="EC9" s="364">
        <v>23130</v>
      </c>
      <c r="ED9" s="364">
        <v>4060</v>
      </c>
      <c r="EE9" s="365">
        <v>341</v>
      </c>
      <c r="EF9" s="363">
        <v>295</v>
      </c>
      <c r="EG9" s="364">
        <v>260</v>
      </c>
      <c r="EH9" s="364">
        <v>133</v>
      </c>
      <c r="EI9" s="364">
        <v>114</v>
      </c>
      <c r="EJ9" s="364">
        <v>13</v>
      </c>
      <c r="EK9" s="364">
        <v>10</v>
      </c>
      <c r="EL9" s="364">
        <v>25</v>
      </c>
      <c r="EM9" s="394"/>
      <c r="EN9" s="363">
        <v>309</v>
      </c>
      <c r="EO9" s="364">
        <v>201</v>
      </c>
      <c r="EP9" s="364">
        <v>99</v>
      </c>
      <c r="EQ9" s="364">
        <v>91</v>
      </c>
      <c r="ER9" s="364">
        <v>11</v>
      </c>
      <c r="ES9" s="364">
        <v>12</v>
      </c>
      <c r="ET9" s="364">
        <v>96</v>
      </c>
      <c r="EU9" s="394"/>
    </row>
    <row r="10" spans="1:151" s="357" customFormat="1" ht="15" hidden="1" customHeight="1" x14ac:dyDescent="0.15">
      <c r="A10" s="442" t="s">
        <v>175</v>
      </c>
      <c r="B10" s="442" t="s">
        <v>176</v>
      </c>
      <c r="C10" s="442" t="s">
        <v>178</v>
      </c>
      <c r="D10" s="442" t="s">
        <v>563</v>
      </c>
      <c r="E10" s="387">
        <v>23</v>
      </c>
      <c r="F10" s="355">
        <v>23</v>
      </c>
      <c r="G10" s="355" t="s">
        <v>6662</v>
      </c>
      <c r="H10" s="355">
        <v>5</v>
      </c>
      <c r="I10" s="355">
        <v>18</v>
      </c>
      <c r="J10" s="388" t="s">
        <v>6662</v>
      </c>
      <c r="K10" s="395" t="s">
        <v>6662</v>
      </c>
      <c r="L10" s="387"/>
      <c r="M10" s="361">
        <v>59</v>
      </c>
      <c r="N10" s="355" t="s">
        <v>6662</v>
      </c>
      <c r="O10" s="355" t="s">
        <v>6662</v>
      </c>
      <c r="P10" s="355">
        <v>1</v>
      </c>
      <c r="Q10" s="355">
        <v>3</v>
      </c>
      <c r="R10" s="355">
        <v>3</v>
      </c>
      <c r="S10" s="355">
        <v>1</v>
      </c>
      <c r="T10" s="355">
        <v>4</v>
      </c>
      <c r="U10" s="355">
        <v>4</v>
      </c>
      <c r="V10" s="355">
        <v>4</v>
      </c>
      <c r="W10" s="355">
        <v>4</v>
      </c>
      <c r="X10" s="355">
        <v>13</v>
      </c>
      <c r="Y10" s="355">
        <v>11</v>
      </c>
      <c r="Z10" s="355">
        <v>2</v>
      </c>
      <c r="AA10" s="355">
        <v>5</v>
      </c>
      <c r="AB10" s="362">
        <v>4</v>
      </c>
      <c r="AC10" s="366">
        <v>63.27</v>
      </c>
      <c r="AD10" s="356">
        <v>62.11</v>
      </c>
      <c r="AE10" s="367">
        <v>65.38</v>
      </c>
      <c r="AF10" s="387"/>
      <c r="AG10" s="388"/>
      <c r="AH10" s="388"/>
      <c r="AI10" s="388"/>
      <c r="AJ10" s="388"/>
      <c r="AK10" s="388"/>
      <c r="AL10" s="388"/>
      <c r="AM10" s="388"/>
      <c r="AN10" s="388"/>
      <c r="AO10" s="388"/>
      <c r="AP10" s="388"/>
      <c r="AQ10" s="388"/>
      <c r="AR10" s="388"/>
      <c r="AS10" s="388"/>
      <c r="AT10" s="388"/>
      <c r="AU10" s="388"/>
      <c r="AV10" s="449"/>
      <c r="AW10" s="450"/>
      <c r="AX10" s="451"/>
      <c r="AY10" s="361">
        <v>30</v>
      </c>
      <c r="AZ10" s="355" t="s">
        <v>6662</v>
      </c>
      <c r="BA10" s="355" t="s">
        <v>6662</v>
      </c>
      <c r="BB10" s="355" t="s">
        <v>6662</v>
      </c>
      <c r="BC10" s="355">
        <v>1</v>
      </c>
      <c r="BD10" s="355" t="s">
        <v>6662</v>
      </c>
      <c r="BE10" s="355" t="s">
        <v>6662</v>
      </c>
      <c r="BF10" s="355">
        <v>1</v>
      </c>
      <c r="BG10" s="355">
        <v>1</v>
      </c>
      <c r="BH10" s="355" t="s">
        <v>6662</v>
      </c>
      <c r="BI10" s="355">
        <v>2</v>
      </c>
      <c r="BJ10" s="355">
        <v>10</v>
      </c>
      <c r="BK10" s="355">
        <v>9</v>
      </c>
      <c r="BL10" s="355">
        <v>2</v>
      </c>
      <c r="BM10" s="355">
        <v>2</v>
      </c>
      <c r="BN10" s="362">
        <v>2</v>
      </c>
      <c r="BO10" s="446">
        <v>68.930000000000007</v>
      </c>
      <c r="BP10" s="447">
        <v>69.45</v>
      </c>
      <c r="BQ10" s="448">
        <v>67.900000000000006</v>
      </c>
      <c r="BR10" s="363">
        <v>23</v>
      </c>
      <c r="BS10" s="364" t="s">
        <v>6662</v>
      </c>
      <c r="BT10" s="364" t="s">
        <v>6662</v>
      </c>
      <c r="BU10" s="364" t="s">
        <v>6662</v>
      </c>
      <c r="BV10" s="364" t="s">
        <v>6662</v>
      </c>
      <c r="BW10" s="364" t="s">
        <v>6662</v>
      </c>
      <c r="BX10" s="364" t="s">
        <v>6662</v>
      </c>
      <c r="BY10" s="364" t="s">
        <v>6662</v>
      </c>
      <c r="BZ10" s="364" t="s">
        <v>6662</v>
      </c>
      <c r="CA10" s="364">
        <v>1</v>
      </c>
      <c r="CB10" s="364">
        <v>2</v>
      </c>
      <c r="CC10" s="364">
        <v>5</v>
      </c>
      <c r="CD10" s="364">
        <v>7</v>
      </c>
      <c r="CE10" s="364">
        <v>1</v>
      </c>
      <c r="CF10" s="364">
        <v>3</v>
      </c>
      <c r="CG10" s="365">
        <v>4</v>
      </c>
      <c r="CH10" s="432">
        <v>23</v>
      </c>
      <c r="CI10" s="433">
        <v>4</v>
      </c>
      <c r="CJ10" s="433">
        <v>4</v>
      </c>
      <c r="CK10" s="433" t="s">
        <v>6662</v>
      </c>
      <c r="CL10" s="433" t="s">
        <v>6662</v>
      </c>
      <c r="CM10" s="433">
        <v>1</v>
      </c>
      <c r="CN10" s="433">
        <v>18</v>
      </c>
      <c r="CO10" s="433">
        <v>20</v>
      </c>
      <c r="CP10" s="433">
        <v>4</v>
      </c>
      <c r="CQ10" s="433">
        <v>4</v>
      </c>
      <c r="CR10" s="433" t="s">
        <v>6662</v>
      </c>
      <c r="CS10" s="433" t="s">
        <v>6662</v>
      </c>
      <c r="CT10" s="433">
        <v>1</v>
      </c>
      <c r="CU10" s="455">
        <v>15</v>
      </c>
      <c r="CV10" s="389"/>
      <c r="CW10" s="390"/>
      <c r="CX10" s="390"/>
      <c r="CY10" s="390"/>
      <c r="CZ10" s="390"/>
      <c r="DA10" s="390"/>
      <c r="DB10" s="394"/>
      <c r="DC10" s="363">
        <v>77</v>
      </c>
      <c r="DD10" s="364">
        <v>58</v>
      </c>
      <c r="DE10" s="364">
        <v>30</v>
      </c>
      <c r="DF10" s="364">
        <v>25</v>
      </c>
      <c r="DG10" s="364">
        <v>3</v>
      </c>
      <c r="DH10" s="364">
        <v>4</v>
      </c>
      <c r="DI10" s="364">
        <v>15</v>
      </c>
      <c r="DJ10" s="394"/>
      <c r="DK10" s="363">
        <v>20</v>
      </c>
      <c r="DL10" s="364">
        <v>14</v>
      </c>
      <c r="DM10" s="364" t="s">
        <v>6662</v>
      </c>
      <c r="DN10" s="364">
        <v>2</v>
      </c>
      <c r="DO10" s="364">
        <v>1</v>
      </c>
      <c r="DP10" s="364">
        <v>2</v>
      </c>
      <c r="DQ10" s="364">
        <v>1</v>
      </c>
      <c r="DR10" s="364" t="s">
        <v>6662</v>
      </c>
      <c r="DS10" s="364" t="s">
        <v>6662</v>
      </c>
      <c r="DT10" s="364" t="s">
        <v>6662</v>
      </c>
      <c r="DU10" s="364" t="s">
        <v>6662</v>
      </c>
      <c r="DV10" s="364" t="s">
        <v>6662</v>
      </c>
      <c r="DW10" s="364" t="s">
        <v>6662</v>
      </c>
      <c r="DX10" s="364" t="s">
        <v>6662</v>
      </c>
      <c r="DY10" s="364" t="s">
        <v>6662</v>
      </c>
      <c r="DZ10" s="365" t="s">
        <v>6662</v>
      </c>
      <c r="EA10" s="363">
        <v>23</v>
      </c>
      <c r="EB10" s="364">
        <v>2190</v>
      </c>
      <c r="EC10" s="364">
        <v>1560</v>
      </c>
      <c r="ED10" s="364">
        <v>630</v>
      </c>
      <c r="EE10" s="365" t="s">
        <v>6662</v>
      </c>
      <c r="EF10" s="363">
        <v>43</v>
      </c>
      <c r="EG10" s="364">
        <v>39</v>
      </c>
      <c r="EH10" s="364">
        <v>20</v>
      </c>
      <c r="EI10" s="364">
        <v>17</v>
      </c>
      <c r="EJ10" s="364">
        <v>2</v>
      </c>
      <c r="EK10" s="364" t="s">
        <v>6662</v>
      </c>
      <c r="EL10" s="364">
        <v>4</v>
      </c>
      <c r="EM10" s="394"/>
      <c r="EN10" s="363">
        <v>34</v>
      </c>
      <c r="EO10" s="364">
        <v>19</v>
      </c>
      <c r="EP10" s="364">
        <v>10</v>
      </c>
      <c r="EQ10" s="364">
        <v>8</v>
      </c>
      <c r="ER10" s="364">
        <v>1</v>
      </c>
      <c r="ES10" s="364">
        <v>4</v>
      </c>
      <c r="ET10" s="364">
        <v>11</v>
      </c>
      <c r="EU10" s="394"/>
    </row>
    <row r="11" spans="1:151" s="357" customFormat="1" ht="15" hidden="1" customHeight="1" x14ac:dyDescent="0.15">
      <c r="A11" s="442" t="s">
        <v>175</v>
      </c>
      <c r="B11" s="442" t="s">
        <v>176</v>
      </c>
      <c r="C11" s="442" t="s">
        <v>1577</v>
      </c>
      <c r="D11" s="442" t="s">
        <v>564</v>
      </c>
      <c r="E11" s="387">
        <v>123</v>
      </c>
      <c r="F11" s="355">
        <v>120</v>
      </c>
      <c r="G11" s="355">
        <v>19</v>
      </c>
      <c r="H11" s="355">
        <v>18</v>
      </c>
      <c r="I11" s="355">
        <v>83</v>
      </c>
      <c r="J11" s="388">
        <v>3</v>
      </c>
      <c r="K11" s="395">
        <v>3</v>
      </c>
      <c r="L11" s="387"/>
      <c r="M11" s="361">
        <v>290</v>
      </c>
      <c r="N11" s="355" t="s">
        <v>6662</v>
      </c>
      <c r="O11" s="355">
        <v>4</v>
      </c>
      <c r="P11" s="355">
        <v>5</v>
      </c>
      <c r="Q11" s="355">
        <v>6</v>
      </c>
      <c r="R11" s="355">
        <v>9</v>
      </c>
      <c r="S11" s="355">
        <v>8</v>
      </c>
      <c r="T11" s="355">
        <v>19</v>
      </c>
      <c r="U11" s="355">
        <v>17</v>
      </c>
      <c r="V11" s="355">
        <v>29</v>
      </c>
      <c r="W11" s="355">
        <v>31</v>
      </c>
      <c r="X11" s="355">
        <v>50</v>
      </c>
      <c r="Y11" s="355">
        <v>49</v>
      </c>
      <c r="Z11" s="355">
        <v>20</v>
      </c>
      <c r="AA11" s="355">
        <v>26</v>
      </c>
      <c r="AB11" s="362">
        <v>17</v>
      </c>
      <c r="AC11" s="366">
        <v>63.75</v>
      </c>
      <c r="AD11" s="356">
        <v>63.07</v>
      </c>
      <c r="AE11" s="367">
        <v>64.53</v>
      </c>
      <c r="AF11" s="387"/>
      <c r="AG11" s="388"/>
      <c r="AH11" s="388"/>
      <c r="AI11" s="388"/>
      <c r="AJ11" s="388"/>
      <c r="AK11" s="388"/>
      <c r="AL11" s="388"/>
      <c r="AM11" s="388"/>
      <c r="AN11" s="388"/>
      <c r="AO11" s="388"/>
      <c r="AP11" s="388"/>
      <c r="AQ11" s="388"/>
      <c r="AR11" s="388"/>
      <c r="AS11" s="388"/>
      <c r="AT11" s="388"/>
      <c r="AU11" s="388"/>
      <c r="AV11" s="449"/>
      <c r="AW11" s="450"/>
      <c r="AX11" s="451"/>
      <c r="AY11" s="361">
        <v>139</v>
      </c>
      <c r="AZ11" s="355" t="s">
        <v>6662</v>
      </c>
      <c r="BA11" s="355">
        <v>1</v>
      </c>
      <c r="BB11" s="355" t="s">
        <v>6662</v>
      </c>
      <c r="BC11" s="355" t="s">
        <v>6662</v>
      </c>
      <c r="BD11" s="355">
        <v>2</v>
      </c>
      <c r="BE11" s="355" t="s">
        <v>6662</v>
      </c>
      <c r="BF11" s="355">
        <v>2</v>
      </c>
      <c r="BG11" s="355">
        <v>1</v>
      </c>
      <c r="BH11" s="355">
        <v>8</v>
      </c>
      <c r="BI11" s="355">
        <v>11</v>
      </c>
      <c r="BJ11" s="355">
        <v>32</v>
      </c>
      <c r="BK11" s="355">
        <v>35</v>
      </c>
      <c r="BL11" s="355">
        <v>15</v>
      </c>
      <c r="BM11" s="355">
        <v>22</v>
      </c>
      <c r="BN11" s="362">
        <v>10</v>
      </c>
      <c r="BO11" s="446">
        <v>71.06</v>
      </c>
      <c r="BP11" s="447">
        <v>70.510000000000005</v>
      </c>
      <c r="BQ11" s="448">
        <v>71.7</v>
      </c>
      <c r="BR11" s="363">
        <v>120</v>
      </c>
      <c r="BS11" s="364" t="s">
        <v>6662</v>
      </c>
      <c r="BT11" s="364" t="s">
        <v>6662</v>
      </c>
      <c r="BU11" s="364" t="s">
        <v>6662</v>
      </c>
      <c r="BV11" s="364" t="s">
        <v>6662</v>
      </c>
      <c r="BW11" s="364">
        <v>2</v>
      </c>
      <c r="BX11" s="364" t="s">
        <v>6662</v>
      </c>
      <c r="BY11" s="364">
        <v>3</v>
      </c>
      <c r="BZ11" s="364">
        <v>2</v>
      </c>
      <c r="CA11" s="364">
        <v>12</v>
      </c>
      <c r="CB11" s="364">
        <v>14</v>
      </c>
      <c r="CC11" s="364">
        <v>25</v>
      </c>
      <c r="CD11" s="364">
        <v>27</v>
      </c>
      <c r="CE11" s="364">
        <v>14</v>
      </c>
      <c r="CF11" s="364">
        <v>12</v>
      </c>
      <c r="CG11" s="365">
        <v>9</v>
      </c>
      <c r="CH11" s="432">
        <v>120</v>
      </c>
      <c r="CI11" s="433">
        <v>35</v>
      </c>
      <c r="CJ11" s="433">
        <v>35</v>
      </c>
      <c r="CK11" s="433" t="s">
        <v>6662</v>
      </c>
      <c r="CL11" s="433" t="s">
        <v>6662</v>
      </c>
      <c r="CM11" s="433">
        <v>3</v>
      </c>
      <c r="CN11" s="433">
        <v>82</v>
      </c>
      <c r="CO11" s="433">
        <v>87</v>
      </c>
      <c r="CP11" s="433">
        <v>28</v>
      </c>
      <c r="CQ11" s="433">
        <v>28</v>
      </c>
      <c r="CR11" s="433" t="s">
        <v>6662</v>
      </c>
      <c r="CS11" s="433" t="s">
        <v>6662</v>
      </c>
      <c r="CT11" s="433" t="s">
        <v>6662</v>
      </c>
      <c r="CU11" s="455">
        <v>59</v>
      </c>
      <c r="CV11" s="389"/>
      <c r="CW11" s="390"/>
      <c r="CX11" s="390"/>
      <c r="CY11" s="390"/>
      <c r="CZ11" s="390"/>
      <c r="DA11" s="390"/>
      <c r="DB11" s="394"/>
      <c r="DC11" s="363">
        <v>360</v>
      </c>
      <c r="DD11" s="364">
        <v>286</v>
      </c>
      <c r="DE11" s="364">
        <v>139</v>
      </c>
      <c r="DF11" s="364">
        <v>126</v>
      </c>
      <c r="DG11" s="364">
        <v>21</v>
      </c>
      <c r="DH11" s="364">
        <v>12</v>
      </c>
      <c r="DI11" s="364">
        <v>62</v>
      </c>
      <c r="DJ11" s="394"/>
      <c r="DK11" s="363">
        <v>115</v>
      </c>
      <c r="DL11" s="364">
        <v>102</v>
      </c>
      <c r="DM11" s="364" t="s">
        <v>6662</v>
      </c>
      <c r="DN11" s="364">
        <v>1</v>
      </c>
      <c r="DO11" s="364" t="s">
        <v>6662</v>
      </c>
      <c r="DP11" s="364">
        <v>7</v>
      </c>
      <c r="DQ11" s="364">
        <v>2</v>
      </c>
      <c r="DR11" s="364">
        <v>1</v>
      </c>
      <c r="DS11" s="364">
        <v>1</v>
      </c>
      <c r="DT11" s="364" t="s">
        <v>6662</v>
      </c>
      <c r="DU11" s="364" t="s">
        <v>6662</v>
      </c>
      <c r="DV11" s="364" t="s">
        <v>6662</v>
      </c>
      <c r="DW11" s="364">
        <v>1</v>
      </c>
      <c r="DX11" s="364" t="s">
        <v>6662</v>
      </c>
      <c r="DY11" s="364" t="s">
        <v>6662</v>
      </c>
      <c r="DZ11" s="365" t="s">
        <v>6662</v>
      </c>
      <c r="EA11" s="363">
        <v>120</v>
      </c>
      <c r="EB11" s="364">
        <v>17782</v>
      </c>
      <c r="EC11" s="364">
        <v>16018</v>
      </c>
      <c r="ED11" s="364">
        <v>1654</v>
      </c>
      <c r="EE11" s="365">
        <v>110</v>
      </c>
      <c r="EF11" s="363">
        <v>176</v>
      </c>
      <c r="EG11" s="364">
        <v>160</v>
      </c>
      <c r="EH11" s="364">
        <v>75</v>
      </c>
      <c r="EI11" s="364">
        <v>68</v>
      </c>
      <c r="EJ11" s="364">
        <v>17</v>
      </c>
      <c r="EK11" s="364">
        <v>7</v>
      </c>
      <c r="EL11" s="364">
        <v>9</v>
      </c>
      <c r="EM11" s="394"/>
      <c r="EN11" s="363">
        <v>184</v>
      </c>
      <c r="EO11" s="364">
        <v>126</v>
      </c>
      <c r="EP11" s="364">
        <v>64</v>
      </c>
      <c r="EQ11" s="364">
        <v>58</v>
      </c>
      <c r="ER11" s="364">
        <v>4</v>
      </c>
      <c r="ES11" s="364">
        <v>5</v>
      </c>
      <c r="ET11" s="364">
        <v>53</v>
      </c>
      <c r="EU11" s="394"/>
    </row>
    <row r="12" spans="1:151" s="357" customFormat="1" ht="15" hidden="1" customHeight="1" x14ac:dyDescent="0.15">
      <c r="A12" s="442" t="s">
        <v>175</v>
      </c>
      <c r="B12" s="442" t="s">
        <v>176</v>
      </c>
      <c r="C12" s="442" t="s">
        <v>179</v>
      </c>
      <c r="D12" s="442" t="s">
        <v>565</v>
      </c>
      <c r="E12" s="387">
        <v>123</v>
      </c>
      <c r="F12" s="355">
        <v>123</v>
      </c>
      <c r="G12" s="355">
        <v>15</v>
      </c>
      <c r="H12" s="355">
        <v>13</v>
      </c>
      <c r="I12" s="355">
        <v>95</v>
      </c>
      <c r="J12" s="388" t="s">
        <v>6662</v>
      </c>
      <c r="K12" s="395" t="s">
        <v>6662</v>
      </c>
      <c r="L12" s="387"/>
      <c r="M12" s="361">
        <v>280</v>
      </c>
      <c r="N12" s="355">
        <v>3</v>
      </c>
      <c r="O12" s="355">
        <v>6</v>
      </c>
      <c r="P12" s="355">
        <v>5</v>
      </c>
      <c r="Q12" s="355">
        <v>5</v>
      </c>
      <c r="R12" s="355">
        <v>4</v>
      </c>
      <c r="S12" s="355">
        <v>7</v>
      </c>
      <c r="T12" s="355">
        <v>7</v>
      </c>
      <c r="U12" s="355">
        <v>19</v>
      </c>
      <c r="V12" s="355">
        <v>32</v>
      </c>
      <c r="W12" s="355">
        <v>21</v>
      </c>
      <c r="X12" s="355">
        <v>40</v>
      </c>
      <c r="Y12" s="355">
        <v>39</v>
      </c>
      <c r="Z12" s="355">
        <v>37</v>
      </c>
      <c r="AA12" s="355">
        <v>31</v>
      </c>
      <c r="AB12" s="362">
        <v>24</v>
      </c>
      <c r="AC12" s="366">
        <v>65.55</v>
      </c>
      <c r="AD12" s="356">
        <v>64.53</v>
      </c>
      <c r="AE12" s="367">
        <v>66.72</v>
      </c>
      <c r="AF12" s="387"/>
      <c r="AG12" s="388"/>
      <c r="AH12" s="388"/>
      <c r="AI12" s="388"/>
      <c r="AJ12" s="388"/>
      <c r="AK12" s="388"/>
      <c r="AL12" s="388"/>
      <c r="AM12" s="388"/>
      <c r="AN12" s="388"/>
      <c r="AO12" s="388"/>
      <c r="AP12" s="388"/>
      <c r="AQ12" s="388"/>
      <c r="AR12" s="388"/>
      <c r="AS12" s="388"/>
      <c r="AT12" s="388"/>
      <c r="AU12" s="388"/>
      <c r="AV12" s="449"/>
      <c r="AW12" s="450"/>
      <c r="AX12" s="451"/>
      <c r="AY12" s="361">
        <v>152</v>
      </c>
      <c r="AZ12" s="355" t="s">
        <v>6662</v>
      </c>
      <c r="BA12" s="355" t="s">
        <v>6662</v>
      </c>
      <c r="BB12" s="355" t="s">
        <v>6662</v>
      </c>
      <c r="BC12" s="355" t="s">
        <v>6662</v>
      </c>
      <c r="BD12" s="355">
        <v>1</v>
      </c>
      <c r="BE12" s="355">
        <v>4</v>
      </c>
      <c r="BF12" s="355">
        <v>1</v>
      </c>
      <c r="BG12" s="355">
        <v>4</v>
      </c>
      <c r="BH12" s="355">
        <v>8</v>
      </c>
      <c r="BI12" s="355">
        <v>11</v>
      </c>
      <c r="BJ12" s="355">
        <v>20</v>
      </c>
      <c r="BK12" s="355">
        <v>25</v>
      </c>
      <c r="BL12" s="355">
        <v>32</v>
      </c>
      <c r="BM12" s="355">
        <v>27</v>
      </c>
      <c r="BN12" s="362">
        <v>19</v>
      </c>
      <c r="BO12" s="446">
        <v>72.91</v>
      </c>
      <c r="BP12" s="447">
        <v>72.11</v>
      </c>
      <c r="BQ12" s="448">
        <v>73.87</v>
      </c>
      <c r="BR12" s="363">
        <v>123</v>
      </c>
      <c r="BS12" s="364" t="s">
        <v>6662</v>
      </c>
      <c r="BT12" s="364" t="s">
        <v>6662</v>
      </c>
      <c r="BU12" s="364" t="s">
        <v>6662</v>
      </c>
      <c r="BV12" s="364" t="s">
        <v>6662</v>
      </c>
      <c r="BW12" s="364">
        <v>1</v>
      </c>
      <c r="BX12" s="364">
        <v>1</v>
      </c>
      <c r="BY12" s="364" t="s">
        <v>6662</v>
      </c>
      <c r="BZ12" s="364">
        <v>3</v>
      </c>
      <c r="CA12" s="364">
        <v>15</v>
      </c>
      <c r="CB12" s="364">
        <v>9</v>
      </c>
      <c r="CC12" s="364">
        <v>17</v>
      </c>
      <c r="CD12" s="364">
        <v>25</v>
      </c>
      <c r="CE12" s="364">
        <v>22</v>
      </c>
      <c r="CF12" s="364">
        <v>16</v>
      </c>
      <c r="CG12" s="365">
        <v>14</v>
      </c>
      <c r="CH12" s="432">
        <v>123</v>
      </c>
      <c r="CI12" s="433">
        <v>33</v>
      </c>
      <c r="CJ12" s="433">
        <v>33</v>
      </c>
      <c r="CK12" s="433" t="s">
        <v>6662</v>
      </c>
      <c r="CL12" s="433" t="s">
        <v>6662</v>
      </c>
      <c r="CM12" s="433">
        <v>10</v>
      </c>
      <c r="CN12" s="433">
        <v>80</v>
      </c>
      <c r="CO12" s="433">
        <v>94</v>
      </c>
      <c r="CP12" s="433">
        <v>31</v>
      </c>
      <c r="CQ12" s="433">
        <v>31</v>
      </c>
      <c r="CR12" s="433" t="s">
        <v>6662</v>
      </c>
      <c r="CS12" s="433" t="s">
        <v>6662</v>
      </c>
      <c r="CT12" s="433">
        <v>5</v>
      </c>
      <c r="CU12" s="455">
        <v>58</v>
      </c>
      <c r="CV12" s="389"/>
      <c r="CW12" s="390"/>
      <c r="CX12" s="390"/>
      <c r="CY12" s="390"/>
      <c r="CZ12" s="390"/>
      <c r="DA12" s="390"/>
      <c r="DB12" s="394"/>
      <c r="DC12" s="363">
        <v>348</v>
      </c>
      <c r="DD12" s="364">
        <v>273</v>
      </c>
      <c r="DE12" s="364">
        <v>152</v>
      </c>
      <c r="DF12" s="364">
        <v>109</v>
      </c>
      <c r="DG12" s="364">
        <v>12</v>
      </c>
      <c r="DH12" s="364">
        <v>16</v>
      </c>
      <c r="DI12" s="364">
        <v>59</v>
      </c>
      <c r="DJ12" s="394"/>
      <c r="DK12" s="363">
        <v>104</v>
      </c>
      <c r="DL12" s="364">
        <v>62</v>
      </c>
      <c r="DM12" s="364" t="s">
        <v>6662</v>
      </c>
      <c r="DN12" s="364" t="s">
        <v>6662</v>
      </c>
      <c r="DO12" s="364" t="s">
        <v>6662</v>
      </c>
      <c r="DP12" s="364">
        <v>39</v>
      </c>
      <c r="DQ12" s="364">
        <v>3</v>
      </c>
      <c r="DR12" s="364" t="s">
        <v>6662</v>
      </c>
      <c r="DS12" s="364" t="s">
        <v>6662</v>
      </c>
      <c r="DT12" s="364" t="s">
        <v>6662</v>
      </c>
      <c r="DU12" s="364" t="s">
        <v>6662</v>
      </c>
      <c r="DV12" s="364" t="s">
        <v>6662</v>
      </c>
      <c r="DW12" s="364" t="s">
        <v>6662</v>
      </c>
      <c r="DX12" s="364" t="s">
        <v>6662</v>
      </c>
      <c r="DY12" s="364" t="s">
        <v>6662</v>
      </c>
      <c r="DZ12" s="365" t="s">
        <v>6662</v>
      </c>
      <c r="EA12" s="363">
        <v>123</v>
      </c>
      <c r="EB12" s="364">
        <v>16496</v>
      </c>
      <c r="EC12" s="364">
        <v>11627</v>
      </c>
      <c r="ED12" s="364">
        <v>4869</v>
      </c>
      <c r="EE12" s="365" t="s">
        <v>6662</v>
      </c>
      <c r="EF12" s="363">
        <v>172</v>
      </c>
      <c r="EG12" s="364">
        <v>150</v>
      </c>
      <c r="EH12" s="364">
        <v>83</v>
      </c>
      <c r="EI12" s="364">
        <v>59</v>
      </c>
      <c r="EJ12" s="364">
        <v>8</v>
      </c>
      <c r="EK12" s="364">
        <v>9</v>
      </c>
      <c r="EL12" s="364">
        <v>13</v>
      </c>
      <c r="EM12" s="394"/>
      <c r="EN12" s="363">
        <v>176</v>
      </c>
      <c r="EO12" s="364">
        <v>123</v>
      </c>
      <c r="EP12" s="364">
        <v>69</v>
      </c>
      <c r="EQ12" s="364">
        <v>50</v>
      </c>
      <c r="ER12" s="364">
        <v>4</v>
      </c>
      <c r="ES12" s="364">
        <v>7</v>
      </c>
      <c r="ET12" s="364">
        <v>46</v>
      </c>
      <c r="EU12" s="394"/>
    </row>
    <row r="13" spans="1:151" s="357" customFormat="1" ht="15" hidden="1" customHeight="1" x14ac:dyDescent="0.15">
      <c r="A13" s="442" t="s">
        <v>175</v>
      </c>
      <c r="B13" s="442" t="s">
        <v>176</v>
      </c>
      <c r="C13" s="442" t="s">
        <v>180</v>
      </c>
      <c r="D13" s="442" t="s">
        <v>566</v>
      </c>
      <c r="E13" s="387">
        <v>46</v>
      </c>
      <c r="F13" s="355">
        <v>45</v>
      </c>
      <c r="G13" s="355">
        <v>6</v>
      </c>
      <c r="H13" s="355">
        <v>7</v>
      </c>
      <c r="I13" s="355">
        <v>32</v>
      </c>
      <c r="J13" s="388">
        <v>1</v>
      </c>
      <c r="K13" s="395">
        <v>1</v>
      </c>
      <c r="L13" s="387"/>
      <c r="M13" s="361">
        <v>92</v>
      </c>
      <c r="N13" s="355" t="s">
        <v>6662</v>
      </c>
      <c r="O13" s="355">
        <v>1</v>
      </c>
      <c r="P13" s="355">
        <v>2</v>
      </c>
      <c r="Q13" s="355">
        <v>2</v>
      </c>
      <c r="R13" s="355">
        <v>1</v>
      </c>
      <c r="S13" s="355">
        <v>1</v>
      </c>
      <c r="T13" s="355">
        <v>7</v>
      </c>
      <c r="U13" s="355">
        <v>3</v>
      </c>
      <c r="V13" s="355">
        <v>11</v>
      </c>
      <c r="W13" s="355">
        <v>9</v>
      </c>
      <c r="X13" s="355">
        <v>12</v>
      </c>
      <c r="Y13" s="355">
        <v>20</v>
      </c>
      <c r="Z13" s="355">
        <v>11</v>
      </c>
      <c r="AA13" s="355">
        <v>6</v>
      </c>
      <c r="AB13" s="362">
        <v>6</v>
      </c>
      <c r="AC13" s="366">
        <v>65.290000000000006</v>
      </c>
      <c r="AD13" s="356">
        <v>64.63</v>
      </c>
      <c r="AE13" s="367">
        <v>66.33</v>
      </c>
      <c r="AF13" s="387"/>
      <c r="AG13" s="388"/>
      <c r="AH13" s="388"/>
      <c r="AI13" s="388"/>
      <c r="AJ13" s="388"/>
      <c r="AK13" s="388"/>
      <c r="AL13" s="388"/>
      <c r="AM13" s="388"/>
      <c r="AN13" s="388"/>
      <c r="AO13" s="388"/>
      <c r="AP13" s="388"/>
      <c r="AQ13" s="388"/>
      <c r="AR13" s="388"/>
      <c r="AS13" s="388"/>
      <c r="AT13" s="388"/>
      <c r="AU13" s="388"/>
      <c r="AV13" s="449"/>
      <c r="AW13" s="450"/>
      <c r="AX13" s="451"/>
      <c r="AY13" s="361">
        <v>47</v>
      </c>
      <c r="AZ13" s="355" t="s">
        <v>6662</v>
      </c>
      <c r="BA13" s="355" t="s">
        <v>6662</v>
      </c>
      <c r="BB13" s="355">
        <v>1</v>
      </c>
      <c r="BC13" s="355">
        <v>1</v>
      </c>
      <c r="BD13" s="355">
        <v>1</v>
      </c>
      <c r="BE13" s="355" t="s">
        <v>6662</v>
      </c>
      <c r="BF13" s="355">
        <v>2</v>
      </c>
      <c r="BG13" s="355">
        <v>1</v>
      </c>
      <c r="BH13" s="355">
        <v>2</v>
      </c>
      <c r="BI13" s="355">
        <v>6</v>
      </c>
      <c r="BJ13" s="355">
        <v>6</v>
      </c>
      <c r="BK13" s="355">
        <v>10</v>
      </c>
      <c r="BL13" s="355">
        <v>10</v>
      </c>
      <c r="BM13" s="355">
        <v>4</v>
      </c>
      <c r="BN13" s="362">
        <v>3</v>
      </c>
      <c r="BO13" s="446">
        <v>68.489999999999995</v>
      </c>
      <c r="BP13" s="447">
        <v>67.67</v>
      </c>
      <c r="BQ13" s="448">
        <v>69.94</v>
      </c>
      <c r="BR13" s="363">
        <v>45</v>
      </c>
      <c r="BS13" s="364" t="s">
        <v>6662</v>
      </c>
      <c r="BT13" s="364" t="s">
        <v>6662</v>
      </c>
      <c r="BU13" s="364" t="s">
        <v>6662</v>
      </c>
      <c r="BV13" s="364" t="s">
        <v>6662</v>
      </c>
      <c r="BW13" s="364" t="s">
        <v>6662</v>
      </c>
      <c r="BX13" s="364" t="s">
        <v>6662</v>
      </c>
      <c r="BY13" s="364">
        <v>1</v>
      </c>
      <c r="BZ13" s="364">
        <v>1</v>
      </c>
      <c r="CA13" s="364">
        <v>4</v>
      </c>
      <c r="CB13" s="364">
        <v>4</v>
      </c>
      <c r="CC13" s="364">
        <v>8</v>
      </c>
      <c r="CD13" s="364">
        <v>10</v>
      </c>
      <c r="CE13" s="364">
        <v>7</v>
      </c>
      <c r="CF13" s="364">
        <v>2</v>
      </c>
      <c r="CG13" s="365">
        <v>8</v>
      </c>
      <c r="CH13" s="432">
        <v>45</v>
      </c>
      <c r="CI13" s="433">
        <v>11</v>
      </c>
      <c r="CJ13" s="433">
        <v>11</v>
      </c>
      <c r="CK13" s="433" t="s">
        <v>6662</v>
      </c>
      <c r="CL13" s="433" t="s">
        <v>6662</v>
      </c>
      <c r="CM13" s="433">
        <v>3</v>
      </c>
      <c r="CN13" s="433">
        <v>31</v>
      </c>
      <c r="CO13" s="433">
        <v>35</v>
      </c>
      <c r="CP13" s="433">
        <v>10</v>
      </c>
      <c r="CQ13" s="433">
        <v>10</v>
      </c>
      <c r="CR13" s="433" t="s">
        <v>6662</v>
      </c>
      <c r="CS13" s="433" t="s">
        <v>6662</v>
      </c>
      <c r="CT13" s="433">
        <v>1</v>
      </c>
      <c r="CU13" s="455">
        <v>24</v>
      </c>
      <c r="CV13" s="389"/>
      <c r="CW13" s="390"/>
      <c r="CX13" s="390"/>
      <c r="CY13" s="390"/>
      <c r="CZ13" s="390"/>
      <c r="DA13" s="390"/>
      <c r="DB13" s="394"/>
      <c r="DC13" s="363">
        <v>124</v>
      </c>
      <c r="DD13" s="364">
        <v>90</v>
      </c>
      <c r="DE13" s="364">
        <v>47</v>
      </c>
      <c r="DF13" s="364">
        <v>36</v>
      </c>
      <c r="DG13" s="364">
        <v>7</v>
      </c>
      <c r="DH13" s="364">
        <v>1</v>
      </c>
      <c r="DI13" s="364">
        <v>33</v>
      </c>
      <c r="DJ13" s="394"/>
      <c r="DK13" s="363">
        <v>37</v>
      </c>
      <c r="DL13" s="364">
        <v>29</v>
      </c>
      <c r="DM13" s="364" t="s">
        <v>6662</v>
      </c>
      <c r="DN13" s="364" t="s">
        <v>6662</v>
      </c>
      <c r="DO13" s="364" t="s">
        <v>6662</v>
      </c>
      <c r="DP13" s="364">
        <v>4</v>
      </c>
      <c r="DQ13" s="364">
        <v>3</v>
      </c>
      <c r="DR13" s="364" t="s">
        <v>6662</v>
      </c>
      <c r="DS13" s="364" t="s">
        <v>6662</v>
      </c>
      <c r="DT13" s="364" t="s">
        <v>6662</v>
      </c>
      <c r="DU13" s="364">
        <v>1</v>
      </c>
      <c r="DV13" s="364" t="s">
        <v>6662</v>
      </c>
      <c r="DW13" s="364" t="s">
        <v>6662</v>
      </c>
      <c r="DX13" s="364" t="s">
        <v>6662</v>
      </c>
      <c r="DY13" s="364" t="s">
        <v>6662</v>
      </c>
      <c r="DZ13" s="365" t="s">
        <v>6662</v>
      </c>
      <c r="EA13" s="363">
        <v>45</v>
      </c>
      <c r="EB13" s="364">
        <v>6560</v>
      </c>
      <c r="EC13" s="364">
        <v>4666</v>
      </c>
      <c r="ED13" s="364">
        <v>1834</v>
      </c>
      <c r="EE13" s="365">
        <v>60</v>
      </c>
      <c r="EF13" s="363">
        <v>65</v>
      </c>
      <c r="EG13" s="364">
        <v>59</v>
      </c>
      <c r="EH13" s="364">
        <v>30</v>
      </c>
      <c r="EI13" s="364">
        <v>23</v>
      </c>
      <c r="EJ13" s="364">
        <v>6</v>
      </c>
      <c r="EK13" s="364">
        <v>1</v>
      </c>
      <c r="EL13" s="364">
        <v>5</v>
      </c>
      <c r="EM13" s="394"/>
      <c r="EN13" s="363">
        <v>59</v>
      </c>
      <c r="EO13" s="364">
        <v>31</v>
      </c>
      <c r="EP13" s="364">
        <v>17</v>
      </c>
      <c r="EQ13" s="364">
        <v>13</v>
      </c>
      <c r="ER13" s="364">
        <v>1</v>
      </c>
      <c r="ES13" s="364" t="s">
        <v>6662</v>
      </c>
      <c r="ET13" s="364">
        <v>28</v>
      </c>
      <c r="EU13" s="394"/>
    </row>
    <row r="14" spans="1:151" s="357" customFormat="1" ht="15" hidden="1" customHeight="1" x14ac:dyDescent="0.15">
      <c r="A14" s="442" t="s">
        <v>175</v>
      </c>
      <c r="B14" s="442" t="s">
        <v>176</v>
      </c>
      <c r="C14" s="442" t="s">
        <v>181</v>
      </c>
      <c r="D14" s="442" t="s">
        <v>567</v>
      </c>
      <c r="E14" s="387">
        <v>123</v>
      </c>
      <c r="F14" s="355">
        <v>123</v>
      </c>
      <c r="G14" s="355">
        <v>22</v>
      </c>
      <c r="H14" s="355">
        <v>14</v>
      </c>
      <c r="I14" s="355">
        <v>87</v>
      </c>
      <c r="J14" s="388" t="s">
        <v>6662</v>
      </c>
      <c r="K14" s="395" t="s">
        <v>6662</v>
      </c>
      <c r="L14" s="387"/>
      <c r="M14" s="361">
        <v>294</v>
      </c>
      <c r="N14" s="355">
        <v>5</v>
      </c>
      <c r="O14" s="355">
        <v>4</v>
      </c>
      <c r="P14" s="355">
        <v>7</v>
      </c>
      <c r="Q14" s="355">
        <v>7</v>
      </c>
      <c r="R14" s="355">
        <v>15</v>
      </c>
      <c r="S14" s="355">
        <v>10</v>
      </c>
      <c r="T14" s="355">
        <v>11</v>
      </c>
      <c r="U14" s="355">
        <v>17</v>
      </c>
      <c r="V14" s="355">
        <v>31</v>
      </c>
      <c r="W14" s="355">
        <v>31</v>
      </c>
      <c r="X14" s="355">
        <v>41</v>
      </c>
      <c r="Y14" s="355">
        <v>42</v>
      </c>
      <c r="Z14" s="355">
        <v>35</v>
      </c>
      <c r="AA14" s="355">
        <v>22</v>
      </c>
      <c r="AB14" s="362">
        <v>16</v>
      </c>
      <c r="AC14" s="366">
        <v>62.38</v>
      </c>
      <c r="AD14" s="356">
        <v>61.54</v>
      </c>
      <c r="AE14" s="367">
        <v>63.47</v>
      </c>
      <c r="AF14" s="387"/>
      <c r="AG14" s="388"/>
      <c r="AH14" s="388"/>
      <c r="AI14" s="388"/>
      <c r="AJ14" s="388"/>
      <c r="AK14" s="388"/>
      <c r="AL14" s="388"/>
      <c r="AM14" s="388"/>
      <c r="AN14" s="388"/>
      <c r="AO14" s="388"/>
      <c r="AP14" s="388"/>
      <c r="AQ14" s="388"/>
      <c r="AR14" s="388"/>
      <c r="AS14" s="388"/>
      <c r="AT14" s="388"/>
      <c r="AU14" s="388"/>
      <c r="AV14" s="449"/>
      <c r="AW14" s="450"/>
      <c r="AX14" s="451"/>
      <c r="AY14" s="361">
        <v>154</v>
      </c>
      <c r="AZ14" s="355" t="s">
        <v>6662</v>
      </c>
      <c r="BA14" s="355" t="s">
        <v>6662</v>
      </c>
      <c r="BB14" s="355">
        <v>1</v>
      </c>
      <c r="BC14" s="355">
        <v>1</v>
      </c>
      <c r="BD14" s="355">
        <v>2</v>
      </c>
      <c r="BE14" s="355">
        <v>3</v>
      </c>
      <c r="BF14" s="355">
        <v>1</v>
      </c>
      <c r="BG14" s="355">
        <v>2</v>
      </c>
      <c r="BH14" s="355">
        <v>6</v>
      </c>
      <c r="BI14" s="355">
        <v>14</v>
      </c>
      <c r="BJ14" s="355">
        <v>27</v>
      </c>
      <c r="BK14" s="355">
        <v>38</v>
      </c>
      <c r="BL14" s="355">
        <v>31</v>
      </c>
      <c r="BM14" s="355">
        <v>19</v>
      </c>
      <c r="BN14" s="362">
        <v>9</v>
      </c>
      <c r="BO14" s="446">
        <v>70.94</v>
      </c>
      <c r="BP14" s="447">
        <v>72.11</v>
      </c>
      <c r="BQ14" s="448">
        <v>69.319999999999993</v>
      </c>
      <c r="BR14" s="363">
        <v>123</v>
      </c>
      <c r="BS14" s="364" t="s">
        <v>6662</v>
      </c>
      <c r="BT14" s="364" t="s">
        <v>6662</v>
      </c>
      <c r="BU14" s="364" t="s">
        <v>6662</v>
      </c>
      <c r="BV14" s="364">
        <v>1</v>
      </c>
      <c r="BW14" s="364" t="s">
        <v>6662</v>
      </c>
      <c r="BX14" s="364">
        <v>2</v>
      </c>
      <c r="BY14" s="364">
        <v>3</v>
      </c>
      <c r="BZ14" s="364">
        <v>6</v>
      </c>
      <c r="CA14" s="364">
        <v>11</v>
      </c>
      <c r="CB14" s="364">
        <v>10</v>
      </c>
      <c r="CC14" s="364">
        <v>25</v>
      </c>
      <c r="CD14" s="364">
        <v>20</v>
      </c>
      <c r="CE14" s="364">
        <v>22</v>
      </c>
      <c r="CF14" s="364">
        <v>16</v>
      </c>
      <c r="CG14" s="365">
        <v>7</v>
      </c>
      <c r="CH14" s="432">
        <v>123</v>
      </c>
      <c r="CI14" s="433">
        <v>44</v>
      </c>
      <c r="CJ14" s="433">
        <v>44</v>
      </c>
      <c r="CK14" s="433" t="s">
        <v>6662</v>
      </c>
      <c r="CL14" s="433" t="s">
        <v>6662</v>
      </c>
      <c r="CM14" s="433" t="s">
        <v>6662</v>
      </c>
      <c r="CN14" s="433">
        <v>79</v>
      </c>
      <c r="CO14" s="433">
        <v>90</v>
      </c>
      <c r="CP14" s="433">
        <v>39</v>
      </c>
      <c r="CQ14" s="433">
        <v>39</v>
      </c>
      <c r="CR14" s="433" t="s">
        <v>6662</v>
      </c>
      <c r="CS14" s="433" t="s">
        <v>6662</v>
      </c>
      <c r="CT14" s="433" t="s">
        <v>6662</v>
      </c>
      <c r="CU14" s="455">
        <v>51</v>
      </c>
      <c r="CV14" s="389"/>
      <c r="CW14" s="390"/>
      <c r="CX14" s="390"/>
      <c r="CY14" s="390"/>
      <c r="CZ14" s="390"/>
      <c r="DA14" s="390"/>
      <c r="DB14" s="394"/>
      <c r="DC14" s="363">
        <v>384</v>
      </c>
      <c r="DD14" s="364">
        <v>301</v>
      </c>
      <c r="DE14" s="364">
        <v>154</v>
      </c>
      <c r="DF14" s="364">
        <v>132</v>
      </c>
      <c r="DG14" s="364">
        <v>15</v>
      </c>
      <c r="DH14" s="364">
        <v>18</v>
      </c>
      <c r="DI14" s="364">
        <v>65</v>
      </c>
      <c r="DJ14" s="394"/>
      <c r="DK14" s="363">
        <v>117</v>
      </c>
      <c r="DL14" s="364">
        <v>106</v>
      </c>
      <c r="DM14" s="364" t="s">
        <v>6662</v>
      </c>
      <c r="DN14" s="364" t="s">
        <v>6662</v>
      </c>
      <c r="DO14" s="364" t="s">
        <v>6662</v>
      </c>
      <c r="DP14" s="364">
        <v>10</v>
      </c>
      <c r="DQ14" s="364">
        <v>1</v>
      </c>
      <c r="DR14" s="364" t="s">
        <v>6662</v>
      </c>
      <c r="DS14" s="364" t="s">
        <v>6662</v>
      </c>
      <c r="DT14" s="364" t="s">
        <v>6662</v>
      </c>
      <c r="DU14" s="364" t="s">
        <v>6662</v>
      </c>
      <c r="DV14" s="364" t="s">
        <v>6662</v>
      </c>
      <c r="DW14" s="364" t="s">
        <v>6662</v>
      </c>
      <c r="DX14" s="364" t="s">
        <v>6662</v>
      </c>
      <c r="DY14" s="364" t="s">
        <v>6662</v>
      </c>
      <c r="DZ14" s="365" t="s">
        <v>6662</v>
      </c>
      <c r="EA14" s="363">
        <v>123</v>
      </c>
      <c r="EB14" s="364">
        <v>23463</v>
      </c>
      <c r="EC14" s="364">
        <v>21057</v>
      </c>
      <c r="ED14" s="364">
        <v>2406</v>
      </c>
      <c r="EE14" s="365" t="s">
        <v>6662</v>
      </c>
      <c r="EF14" s="363">
        <v>194</v>
      </c>
      <c r="EG14" s="364">
        <v>178</v>
      </c>
      <c r="EH14" s="364">
        <v>89</v>
      </c>
      <c r="EI14" s="364">
        <v>79</v>
      </c>
      <c r="EJ14" s="364">
        <v>10</v>
      </c>
      <c r="EK14" s="364">
        <v>6</v>
      </c>
      <c r="EL14" s="364">
        <v>10</v>
      </c>
      <c r="EM14" s="394"/>
      <c r="EN14" s="363">
        <v>190</v>
      </c>
      <c r="EO14" s="364">
        <v>123</v>
      </c>
      <c r="EP14" s="364">
        <v>65</v>
      </c>
      <c r="EQ14" s="364">
        <v>53</v>
      </c>
      <c r="ER14" s="364">
        <v>5</v>
      </c>
      <c r="ES14" s="364">
        <v>12</v>
      </c>
      <c r="ET14" s="364">
        <v>55</v>
      </c>
      <c r="EU14" s="394"/>
    </row>
    <row r="15" spans="1:151" s="357" customFormat="1" ht="15" hidden="1" customHeight="1" x14ac:dyDescent="0.15">
      <c r="A15" s="442" t="s">
        <v>175</v>
      </c>
      <c r="B15" s="442" t="s">
        <v>176</v>
      </c>
      <c r="C15" s="442" t="s">
        <v>182</v>
      </c>
      <c r="D15" s="442" t="s">
        <v>568</v>
      </c>
      <c r="E15" s="387">
        <v>133</v>
      </c>
      <c r="F15" s="355">
        <v>131</v>
      </c>
      <c r="G15" s="355">
        <v>11</v>
      </c>
      <c r="H15" s="355">
        <v>31</v>
      </c>
      <c r="I15" s="355">
        <v>89</v>
      </c>
      <c r="J15" s="388">
        <v>2</v>
      </c>
      <c r="K15" s="395">
        <v>2</v>
      </c>
      <c r="L15" s="387"/>
      <c r="M15" s="361">
        <v>308</v>
      </c>
      <c r="N15" s="355">
        <v>4</v>
      </c>
      <c r="O15" s="355">
        <v>5</v>
      </c>
      <c r="P15" s="355">
        <v>4</v>
      </c>
      <c r="Q15" s="355">
        <v>7</v>
      </c>
      <c r="R15" s="355">
        <v>10</v>
      </c>
      <c r="S15" s="355">
        <v>8</v>
      </c>
      <c r="T15" s="355">
        <v>25</v>
      </c>
      <c r="U15" s="355">
        <v>11</v>
      </c>
      <c r="V15" s="355">
        <v>24</v>
      </c>
      <c r="W15" s="355">
        <v>43</v>
      </c>
      <c r="X15" s="355">
        <v>55</v>
      </c>
      <c r="Y15" s="355">
        <v>37</v>
      </c>
      <c r="Z15" s="355">
        <v>34</v>
      </c>
      <c r="AA15" s="355">
        <v>18</v>
      </c>
      <c r="AB15" s="362">
        <v>23</v>
      </c>
      <c r="AC15" s="366">
        <v>63.17</v>
      </c>
      <c r="AD15" s="356">
        <v>62.64</v>
      </c>
      <c r="AE15" s="367">
        <v>63.79</v>
      </c>
      <c r="AF15" s="387"/>
      <c r="AG15" s="388"/>
      <c r="AH15" s="388"/>
      <c r="AI15" s="388"/>
      <c r="AJ15" s="388"/>
      <c r="AK15" s="388"/>
      <c r="AL15" s="388"/>
      <c r="AM15" s="388"/>
      <c r="AN15" s="388"/>
      <c r="AO15" s="388"/>
      <c r="AP15" s="388"/>
      <c r="AQ15" s="388"/>
      <c r="AR15" s="388"/>
      <c r="AS15" s="388"/>
      <c r="AT15" s="388"/>
      <c r="AU15" s="388"/>
      <c r="AV15" s="449"/>
      <c r="AW15" s="450"/>
      <c r="AX15" s="451"/>
      <c r="AY15" s="361">
        <v>154</v>
      </c>
      <c r="AZ15" s="355" t="s">
        <v>6662</v>
      </c>
      <c r="BA15" s="355">
        <v>1</v>
      </c>
      <c r="BB15" s="355" t="s">
        <v>6662</v>
      </c>
      <c r="BC15" s="355">
        <v>2</v>
      </c>
      <c r="BD15" s="355">
        <v>2</v>
      </c>
      <c r="BE15" s="355">
        <v>1</v>
      </c>
      <c r="BF15" s="355">
        <v>8</v>
      </c>
      <c r="BG15" s="355">
        <v>2</v>
      </c>
      <c r="BH15" s="355">
        <v>7</v>
      </c>
      <c r="BI15" s="355">
        <v>18</v>
      </c>
      <c r="BJ15" s="355">
        <v>27</v>
      </c>
      <c r="BK15" s="355">
        <v>27</v>
      </c>
      <c r="BL15" s="355">
        <v>25</v>
      </c>
      <c r="BM15" s="355">
        <v>14</v>
      </c>
      <c r="BN15" s="362">
        <v>20</v>
      </c>
      <c r="BO15" s="446">
        <v>69.81</v>
      </c>
      <c r="BP15" s="447">
        <v>70.52</v>
      </c>
      <c r="BQ15" s="448">
        <v>68.94</v>
      </c>
      <c r="BR15" s="363">
        <v>131</v>
      </c>
      <c r="BS15" s="364" t="s">
        <v>6662</v>
      </c>
      <c r="BT15" s="364" t="s">
        <v>6662</v>
      </c>
      <c r="BU15" s="364" t="s">
        <v>6662</v>
      </c>
      <c r="BV15" s="364" t="s">
        <v>6662</v>
      </c>
      <c r="BW15" s="364">
        <v>1</v>
      </c>
      <c r="BX15" s="364">
        <v>2</v>
      </c>
      <c r="BY15" s="364">
        <v>4</v>
      </c>
      <c r="BZ15" s="364">
        <v>7</v>
      </c>
      <c r="CA15" s="364">
        <v>6</v>
      </c>
      <c r="CB15" s="364">
        <v>18</v>
      </c>
      <c r="CC15" s="364">
        <v>30</v>
      </c>
      <c r="CD15" s="364">
        <v>20</v>
      </c>
      <c r="CE15" s="364">
        <v>15</v>
      </c>
      <c r="CF15" s="364">
        <v>12</v>
      </c>
      <c r="CG15" s="365">
        <v>16</v>
      </c>
      <c r="CH15" s="432">
        <v>131</v>
      </c>
      <c r="CI15" s="433">
        <v>37</v>
      </c>
      <c r="CJ15" s="433">
        <v>37</v>
      </c>
      <c r="CK15" s="433" t="s">
        <v>6662</v>
      </c>
      <c r="CL15" s="433" t="s">
        <v>6662</v>
      </c>
      <c r="CM15" s="433">
        <v>6</v>
      </c>
      <c r="CN15" s="433">
        <v>88</v>
      </c>
      <c r="CO15" s="433">
        <v>93</v>
      </c>
      <c r="CP15" s="433">
        <v>29</v>
      </c>
      <c r="CQ15" s="433">
        <v>29</v>
      </c>
      <c r="CR15" s="433" t="s">
        <v>6662</v>
      </c>
      <c r="CS15" s="433" t="s">
        <v>6662</v>
      </c>
      <c r="CT15" s="433">
        <v>2</v>
      </c>
      <c r="CU15" s="455">
        <v>62</v>
      </c>
      <c r="CV15" s="389"/>
      <c r="CW15" s="390"/>
      <c r="CX15" s="390"/>
      <c r="CY15" s="390"/>
      <c r="CZ15" s="390"/>
      <c r="DA15" s="390"/>
      <c r="DB15" s="394"/>
      <c r="DC15" s="363">
        <v>392</v>
      </c>
      <c r="DD15" s="364">
        <v>295</v>
      </c>
      <c r="DE15" s="364">
        <v>154</v>
      </c>
      <c r="DF15" s="364">
        <v>121</v>
      </c>
      <c r="DG15" s="364">
        <v>20</v>
      </c>
      <c r="DH15" s="364">
        <v>20</v>
      </c>
      <c r="DI15" s="364">
        <v>77</v>
      </c>
      <c r="DJ15" s="394"/>
      <c r="DK15" s="363">
        <v>118</v>
      </c>
      <c r="DL15" s="364">
        <v>83</v>
      </c>
      <c r="DM15" s="364" t="s">
        <v>6662</v>
      </c>
      <c r="DN15" s="364">
        <v>1</v>
      </c>
      <c r="DO15" s="364" t="s">
        <v>6662</v>
      </c>
      <c r="DP15" s="364">
        <v>14</v>
      </c>
      <c r="DQ15" s="364">
        <v>5</v>
      </c>
      <c r="DR15" s="364">
        <v>12</v>
      </c>
      <c r="DS15" s="364">
        <v>1</v>
      </c>
      <c r="DT15" s="364" t="s">
        <v>6662</v>
      </c>
      <c r="DU15" s="364">
        <v>2</v>
      </c>
      <c r="DV15" s="364" t="s">
        <v>6662</v>
      </c>
      <c r="DW15" s="364" t="s">
        <v>6662</v>
      </c>
      <c r="DX15" s="364" t="s">
        <v>6662</v>
      </c>
      <c r="DY15" s="364" t="s">
        <v>6662</v>
      </c>
      <c r="DZ15" s="365" t="s">
        <v>6662</v>
      </c>
      <c r="EA15" s="363">
        <v>131</v>
      </c>
      <c r="EB15" s="364">
        <v>15311</v>
      </c>
      <c r="EC15" s="364">
        <v>9620</v>
      </c>
      <c r="ED15" s="364">
        <v>4986</v>
      </c>
      <c r="EE15" s="365">
        <v>705</v>
      </c>
      <c r="EF15" s="363">
        <v>197</v>
      </c>
      <c r="EG15" s="364">
        <v>171</v>
      </c>
      <c r="EH15" s="364">
        <v>84</v>
      </c>
      <c r="EI15" s="364">
        <v>74</v>
      </c>
      <c r="EJ15" s="364">
        <v>13</v>
      </c>
      <c r="EK15" s="364">
        <v>11</v>
      </c>
      <c r="EL15" s="364">
        <v>15</v>
      </c>
      <c r="EM15" s="394"/>
      <c r="EN15" s="363">
        <v>195</v>
      </c>
      <c r="EO15" s="364">
        <v>124</v>
      </c>
      <c r="EP15" s="364">
        <v>70</v>
      </c>
      <c r="EQ15" s="364">
        <v>47</v>
      </c>
      <c r="ER15" s="364">
        <v>7</v>
      </c>
      <c r="ES15" s="364">
        <v>9</v>
      </c>
      <c r="ET15" s="364">
        <v>62</v>
      </c>
      <c r="EU15" s="394"/>
    </row>
    <row r="16" spans="1:151" s="357" customFormat="1" ht="15" hidden="1" customHeight="1" x14ac:dyDescent="0.15">
      <c r="A16" s="442" t="s">
        <v>175</v>
      </c>
      <c r="B16" s="442" t="s">
        <v>176</v>
      </c>
      <c r="C16" s="442" t="s">
        <v>183</v>
      </c>
      <c r="D16" s="442" t="s">
        <v>569</v>
      </c>
      <c r="E16" s="387">
        <v>101</v>
      </c>
      <c r="F16" s="355">
        <v>98</v>
      </c>
      <c r="G16" s="355">
        <v>18</v>
      </c>
      <c r="H16" s="355">
        <v>12</v>
      </c>
      <c r="I16" s="355">
        <v>68</v>
      </c>
      <c r="J16" s="388">
        <v>3</v>
      </c>
      <c r="K16" s="395">
        <v>3</v>
      </c>
      <c r="L16" s="387"/>
      <c r="M16" s="361">
        <v>214</v>
      </c>
      <c r="N16" s="355" t="s">
        <v>6662</v>
      </c>
      <c r="O16" s="355">
        <v>2</v>
      </c>
      <c r="P16" s="355">
        <v>4</v>
      </c>
      <c r="Q16" s="355">
        <v>7</v>
      </c>
      <c r="R16" s="355">
        <v>4</v>
      </c>
      <c r="S16" s="355">
        <v>4</v>
      </c>
      <c r="T16" s="355">
        <v>6</v>
      </c>
      <c r="U16" s="355">
        <v>11</v>
      </c>
      <c r="V16" s="355">
        <v>16</v>
      </c>
      <c r="W16" s="355">
        <v>31</v>
      </c>
      <c r="X16" s="355">
        <v>37</v>
      </c>
      <c r="Y16" s="355">
        <v>19</v>
      </c>
      <c r="Z16" s="355">
        <v>25</v>
      </c>
      <c r="AA16" s="355">
        <v>33</v>
      </c>
      <c r="AB16" s="362">
        <v>15</v>
      </c>
      <c r="AC16" s="366">
        <v>66.33</v>
      </c>
      <c r="AD16" s="356">
        <v>64.52</v>
      </c>
      <c r="AE16" s="367">
        <v>68.56</v>
      </c>
      <c r="AF16" s="387"/>
      <c r="AG16" s="388"/>
      <c r="AH16" s="388"/>
      <c r="AI16" s="388"/>
      <c r="AJ16" s="388"/>
      <c r="AK16" s="388"/>
      <c r="AL16" s="388"/>
      <c r="AM16" s="388"/>
      <c r="AN16" s="388"/>
      <c r="AO16" s="388"/>
      <c r="AP16" s="388"/>
      <c r="AQ16" s="388"/>
      <c r="AR16" s="388"/>
      <c r="AS16" s="388"/>
      <c r="AT16" s="388"/>
      <c r="AU16" s="388"/>
      <c r="AV16" s="449"/>
      <c r="AW16" s="450"/>
      <c r="AX16" s="451"/>
      <c r="AY16" s="361">
        <v>136</v>
      </c>
      <c r="AZ16" s="355" t="s">
        <v>6662</v>
      </c>
      <c r="BA16" s="355" t="s">
        <v>6662</v>
      </c>
      <c r="BB16" s="355" t="s">
        <v>6662</v>
      </c>
      <c r="BC16" s="355">
        <v>3</v>
      </c>
      <c r="BD16" s="355">
        <v>2</v>
      </c>
      <c r="BE16" s="355">
        <v>3</v>
      </c>
      <c r="BF16" s="355">
        <v>3</v>
      </c>
      <c r="BG16" s="355">
        <v>1</v>
      </c>
      <c r="BH16" s="355">
        <v>4</v>
      </c>
      <c r="BI16" s="355">
        <v>16</v>
      </c>
      <c r="BJ16" s="355">
        <v>27</v>
      </c>
      <c r="BK16" s="355">
        <v>15</v>
      </c>
      <c r="BL16" s="355">
        <v>21</v>
      </c>
      <c r="BM16" s="355">
        <v>29</v>
      </c>
      <c r="BN16" s="362">
        <v>12</v>
      </c>
      <c r="BO16" s="446">
        <v>71.03</v>
      </c>
      <c r="BP16" s="447">
        <v>69.709999999999994</v>
      </c>
      <c r="BQ16" s="448">
        <v>72.75</v>
      </c>
      <c r="BR16" s="363">
        <v>98</v>
      </c>
      <c r="BS16" s="364" t="s">
        <v>6662</v>
      </c>
      <c r="BT16" s="364" t="s">
        <v>6662</v>
      </c>
      <c r="BU16" s="364" t="s">
        <v>6662</v>
      </c>
      <c r="BV16" s="364" t="s">
        <v>6662</v>
      </c>
      <c r="BW16" s="364" t="s">
        <v>6662</v>
      </c>
      <c r="BX16" s="364">
        <v>1</v>
      </c>
      <c r="BY16" s="364">
        <v>2</v>
      </c>
      <c r="BZ16" s="364">
        <v>5</v>
      </c>
      <c r="CA16" s="364">
        <v>6</v>
      </c>
      <c r="CB16" s="364">
        <v>12</v>
      </c>
      <c r="CC16" s="364">
        <v>23</v>
      </c>
      <c r="CD16" s="364">
        <v>10</v>
      </c>
      <c r="CE16" s="364">
        <v>11</v>
      </c>
      <c r="CF16" s="364">
        <v>20</v>
      </c>
      <c r="CG16" s="365">
        <v>8</v>
      </c>
      <c r="CH16" s="432">
        <v>98</v>
      </c>
      <c r="CI16" s="433">
        <v>18</v>
      </c>
      <c r="CJ16" s="433">
        <v>18</v>
      </c>
      <c r="CK16" s="433" t="s">
        <v>6662</v>
      </c>
      <c r="CL16" s="433" t="s">
        <v>6662</v>
      </c>
      <c r="CM16" s="433">
        <v>3</v>
      </c>
      <c r="CN16" s="433">
        <v>77</v>
      </c>
      <c r="CO16" s="433">
        <v>72</v>
      </c>
      <c r="CP16" s="433">
        <v>16</v>
      </c>
      <c r="CQ16" s="433">
        <v>16</v>
      </c>
      <c r="CR16" s="433" t="s">
        <v>6662</v>
      </c>
      <c r="CS16" s="433" t="s">
        <v>6662</v>
      </c>
      <c r="CT16" s="433">
        <v>2</v>
      </c>
      <c r="CU16" s="455">
        <v>54</v>
      </c>
      <c r="CV16" s="389"/>
      <c r="CW16" s="390"/>
      <c r="CX16" s="390"/>
      <c r="CY16" s="390"/>
      <c r="CZ16" s="390"/>
      <c r="DA16" s="390"/>
      <c r="DB16" s="394"/>
      <c r="DC16" s="363">
        <v>283</v>
      </c>
      <c r="DD16" s="364">
        <v>225</v>
      </c>
      <c r="DE16" s="364">
        <v>136</v>
      </c>
      <c r="DF16" s="364">
        <v>86</v>
      </c>
      <c r="DG16" s="364">
        <v>3</v>
      </c>
      <c r="DH16" s="364">
        <v>8</v>
      </c>
      <c r="DI16" s="364">
        <v>50</v>
      </c>
      <c r="DJ16" s="394"/>
      <c r="DK16" s="363">
        <v>93</v>
      </c>
      <c r="DL16" s="364">
        <v>47</v>
      </c>
      <c r="DM16" s="364" t="s">
        <v>6662</v>
      </c>
      <c r="DN16" s="364">
        <v>2</v>
      </c>
      <c r="DO16" s="364" t="s">
        <v>6662</v>
      </c>
      <c r="DP16" s="364">
        <v>32</v>
      </c>
      <c r="DQ16" s="364">
        <v>3</v>
      </c>
      <c r="DR16" s="364">
        <v>2</v>
      </c>
      <c r="DS16" s="364">
        <v>3</v>
      </c>
      <c r="DT16" s="364">
        <v>2</v>
      </c>
      <c r="DU16" s="364">
        <v>1</v>
      </c>
      <c r="DV16" s="364">
        <v>1</v>
      </c>
      <c r="DW16" s="364" t="s">
        <v>6662</v>
      </c>
      <c r="DX16" s="364" t="s">
        <v>6662</v>
      </c>
      <c r="DY16" s="364" t="s">
        <v>6662</v>
      </c>
      <c r="DZ16" s="365" t="s">
        <v>6662</v>
      </c>
      <c r="EA16" s="363">
        <v>98</v>
      </c>
      <c r="EB16" s="364">
        <v>14076</v>
      </c>
      <c r="EC16" s="364">
        <v>7195</v>
      </c>
      <c r="ED16" s="364">
        <v>6708</v>
      </c>
      <c r="EE16" s="365">
        <v>173</v>
      </c>
      <c r="EF16" s="363">
        <v>142</v>
      </c>
      <c r="EG16" s="364">
        <v>129</v>
      </c>
      <c r="EH16" s="364">
        <v>77</v>
      </c>
      <c r="EI16" s="364">
        <v>50</v>
      </c>
      <c r="EJ16" s="364">
        <v>2</v>
      </c>
      <c r="EK16" s="364">
        <v>5</v>
      </c>
      <c r="EL16" s="364">
        <v>8</v>
      </c>
      <c r="EM16" s="394"/>
      <c r="EN16" s="363">
        <v>141</v>
      </c>
      <c r="EO16" s="364">
        <v>96</v>
      </c>
      <c r="EP16" s="364">
        <v>59</v>
      </c>
      <c r="EQ16" s="364">
        <v>36</v>
      </c>
      <c r="ER16" s="364">
        <v>1</v>
      </c>
      <c r="ES16" s="364">
        <v>3</v>
      </c>
      <c r="ET16" s="364">
        <v>42</v>
      </c>
      <c r="EU16" s="394"/>
    </row>
    <row r="17" spans="1:151" s="357" customFormat="1" ht="15" hidden="1" customHeight="1" x14ac:dyDescent="0.15">
      <c r="A17" s="442" t="s">
        <v>175</v>
      </c>
      <c r="B17" s="442" t="s">
        <v>176</v>
      </c>
      <c r="C17" s="442" t="s">
        <v>184</v>
      </c>
      <c r="D17" s="442" t="s">
        <v>570</v>
      </c>
      <c r="E17" s="387">
        <v>93</v>
      </c>
      <c r="F17" s="355">
        <v>93</v>
      </c>
      <c r="G17" s="355">
        <v>8</v>
      </c>
      <c r="H17" s="355">
        <v>16</v>
      </c>
      <c r="I17" s="355">
        <v>69</v>
      </c>
      <c r="J17" s="388" t="s">
        <v>6662</v>
      </c>
      <c r="K17" s="395" t="s">
        <v>6662</v>
      </c>
      <c r="L17" s="387"/>
      <c r="M17" s="361">
        <v>203</v>
      </c>
      <c r="N17" s="355">
        <v>1</v>
      </c>
      <c r="O17" s="355">
        <v>2</v>
      </c>
      <c r="P17" s="355">
        <v>5</v>
      </c>
      <c r="Q17" s="355">
        <v>6</v>
      </c>
      <c r="R17" s="355">
        <v>3</v>
      </c>
      <c r="S17" s="355">
        <v>8</v>
      </c>
      <c r="T17" s="355">
        <v>9</v>
      </c>
      <c r="U17" s="355">
        <v>6</v>
      </c>
      <c r="V17" s="355">
        <v>13</v>
      </c>
      <c r="W17" s="355">
        <v>28</v>
      </c>
      <c r="X17" s="355">
        <v>28</v>
      </c>
      <c r="Y17" s="355">
        <v>37</v>
      </c>
      <c r="Z17" s="355">
        <v>25</v>
      </c>
      <c r="AA17" s="355">
        <v>18</v>
      </c>
      <c r="AB17" s="362">
        <v>14</v>
      </c>
      <c r="AC17" s="366">
        <v>65.209999999999994</v>
      </c>
      <c r="AD17" s="356">
        <v>63.85</v>
      </c>
      <c r="AE17" s="367">
        <v>67.010000000000005</v>
      </c>
      <c r="AF17" s="387"/>
      <c r="AG17" s="388"/>
      <c r="AH17" s="388"/>
      <c r="AI17" s="388"/>
      <c r="AJ17" s="388"/>
      <c r="AK17" s="388"/>
      <c r="AL17" s="388"/>
      <c r="AM17" s="388"/>
      <c r="AN17" s="388"/>
      <c r="AO17" s="388"/>
      <c r="AP17" s="388"/>
      <c r="AQ17" s="388"/>
      <c r="AR17" s="388"/>
      <c r="AS17" s="388"/>
      <c r="AT17" s="388"/>
      <c r="AU17" s="388"/>
      <c r="AV17" s="449"/>
      <c r="AW17" s="450"/>
      <c r="AX17" s="451"/>
      <c r="AY17" s="361">
        <v>102</v>
      </c>
      <c r="AZ17" s="355" t="s">
        <v>6662</v>
      </c>
      <c r="BA17" s="355">
        <v>1</v>
      </c>
      <c r="BB17" s="355" t="s">
        <v>6662</v>
      </c>
      <c r="BC17" s="355">
        <v>1</v>
      </c>
      <c r="BD17" s="355" t="s">
        <v>6662</v>
      </c>
      <c r="BE17" s="355" t="s">
        <v>6662</v>
      </c>
      <c r="BF17" s="355">
        <v>6</v>
      </c>
      <c r="BG17" s="355">
        <v>1</v>
      </c>
      <c r="BH17" s="355">
        <v>3</v>
      </c>
      <c r="BI17" s="355">
        <v>6</v>
      </c>
      <c r="BJ17" s="355">
        <v>15</v>
      </c>
      <c r="BK17" s="355">
        <v>20</v>
      </c>
      <c r="BL17" s="355">
        <v>23</v>
      </c>
      <c r="BM17" s="355">
        <v>17</v>
      </c>
      <c r="BN17" s="362">
        <v>9</v>
      </c>
      <c r="BO17" s="446">
        <v>71.87</v>
      </c>
      <c r="BP17" s="447">
        <v>71.5</v>
      </c>
      <c r="BQ17" s="448">
        <v>72.5</v>
      </c>
      <c r="BR17" s="363">
        <v>93</v>
      </c>
      <c r="BS17" s="364" t="s">
        <v>6662</v>
      </c>
      <c r="BT17" s="364" t="s">
        <v>6662</v>
      </c>
      <c r="BU17" s="364" t="s">
        <v>6662</v>
      </c>
      <c r="BV17" s="364" t="s">
        <v>6662</v>
      </c>
      <c r="BW17" s="364" t="s">
        <v>6662</v>
      </c>
      <c r="BX17" s="364">
        <v>1</v>
      </c>
      <c r="BY17" s="364">
        <v>3</v>
      </c>
      <c r="BZ17" s="364">
        <v>3</v>
      </c>
      <c r="CA17" s="364">
        <v>7</v>
      </c>
      <c r="CB17" s="364">
        <v>13</v>
      </c>
      <c r="CC17" s="364">
        <v>13</v>
      </c>
      <c r="CD17" s="364">
        <v>22</v>
      </c>
      <c r="CE17" s="364">
        <v>14</v>
      </c>
      <c r="CF17" s="364">
        <v>13</v>
      </c>
      <c r="CG17" s="365">
        <v>4</v>
      </c>
      <c r="CH17" s="432">
        <v>93</v>
      </c>
      <c r="CI17" s="433">
        <v>19</v>
      </c>
      <c r="CJ17" s="433">
        <v>19</v>
      </c>
      <c r="CK17" s="433" t="s">
        <v>6662</v>
      </c>
      <c r="CL17" s="433" t="s">
        <v>6662</v>
      </c>
      <c r="CM17" s="433">
        <v>5</v>
      </c>
      <c r="CN17" s="433">
        <v>69</v>
      </c>
      <c r="CO17" s="433">
        <v>66</v>
      </c>
      <c r="CP17" s="433">
        <v>14</v>
      </c>
      <c r="CQ17" s="433">
        <v>14</v>
      </c>
      <c r="CR17" s="433" t="s">
        <v>6662</v>
      </c>
      <c r="CS17" s="433" t="s">
        <v>6662</v>
      </c>
      <c r="CT17" s="433">
        <v>2</v>
      </c>
      <c r="CU17" s="455">
        <v>50</v>
      </c>
      <c r="CV17" s="389"/>
      <c r="CW17" s="390"/>
      <c r="CX17" s="390"/>
      <c r="CY17" s="390"/>
      <c r="CZ17" s="390"/>
      <c r="DA17" s="390"/>
      <c r="DB17" s="394"/>
      <c r="DC17" s="363">
        <v>273</v>
      </c>
      <c r="DD17" s="364">
        <v>205</v>
      </c>
      <c r="DE17" s="364">
        <v>102</v>
      </c>
      <c r="DF17" s="364">
        <v>92</v>
      </c>
      <c r="DG17" s="364">
        <v>11</v>
      </c>
      <c r="DH17" s="364">
        <v>11</v>
      </c>
      <c r="DI17" s="364">
        <v>57</v>
      </c>
      <c r="DJ17" s="394"/>
      <c r="DK17" s="363">
        <v>86</v>
      </c>
      <c r="DL17" s="364">
        <v>62</v>
      </c>
      <c r="DM17" s="364" t="s">
        <v>6662</v>
      </c>
      <c r="DN17" s="364">
        <v>1</v>
      </c>
      <c r="DO17" s="364" t="s">
        <v>6662</v>
      </c>
      <c r="DP17" s="364">
        <v>11</v>
      </c>
      <c r="DQ17" s="364">
        <v>1</v>
      </c>
      <c r="DR17" s="364">
        <v>4</v>
      </c>
      <c r="DS17" s="364">
        <v>2</v>
      </c>
      <c r="DT17" s="364">
        <v>5</v>
      </c>
      <c r="DU17" s="364" t="s">
        <v>6662</v>
      </c>
      <c r="DV17" s="364" t="s">
        <v>6662</v>
      </c>
      <c r="DW17" s="364" t="s">
        <v>6662</v>
      </c>
      <c r="DX17" s="364" t="s">
        <v>6662</v>
      </c>
      <c r="DY17" s="364" t="s">
        <v>6662</v>
      </c>
      <c r="DZ17" s="365" t="s">
        <v>6662</v>
      </c>
      <c r="EA17" s="363">
        <v>92</v>
      </c>
      <c r="EB17" s="364">
        <v>13013</v>
      </c>
      <c r="EC17" s="364">
        <v>9379</v>
      </c>
      <c r="ED17" s="364">
        <v>2993</v>
      </c>
      <c r="EE17" s="365">
        <v>641</v>
      </c>
      <c r="EF17" s="363">
        <v>135</v>
      </c>
      <c r="EG17" s="364">
        <v>122</v>
      </c>
      <c r="EH17" s="364">
        <v>64</v>
      </c>
      <c r="EI17" s="364">
        <v>50</v>
      </c>
      <c r="EJ17" s="364">
        <v>8</v>
      </c>
      <c r="EK17" s="364">
        <v>3</v>
      </c>
      <c r="EL17" s="364">
        <v>10</v>
      </c>
      <c r="EM17" s="394"/>
      <c r="EN17" s="363">
        <v>138</v>
      </c>
      <c r="EO17" s="364">
        <v>83</v>
      </c>
      <c r="EP17" s="364">
        <v>38</v>
      </c>
      <c r="EQ17" s="364">
        <v>42</v>
      </c>
      <c r="ER17" s="364">
        <v>3</v>
      </c>
      <c r="ES17" s="364">
        <v>8</v>
      </c>
      <c r="ET17" s="364">
        <v>47</v>
      </c>
      <c r="EU17" s="394"/>
    </row>
    <row r="18" spans="1:151" s="357" customFormat="1" ht="15" hidden="1" customHeight="1" x14ac:dyDescent="0.15">
      <c r="A18" s="442" t="s">
        <v>175</v>
      </c>
      <c r="B18" s="442" t="s">
        <v>176</v>
      </c>
      <c r="C18" s="442" t="s">
        <v>185</v>
      </c>
      <c r="D18" s="442" t="s">
        <v>571</v>
      </c>
      <c r="E18" s="387">
        <v>66</v>
      </c>
      <c r="F18" s="355">
        <v>65</v>
      </c>
      <c r="G18" s="355">
        <v>10</v>
      </c>
      <c r="H18" s="355">
        <v>7</v>
      </c>
      <c r="I18" s="355">
        <v>48</v>
      </c>
      <c r="J18" s="388">
        <v>1</v>
      </c>
      <c r="K18" s="395">
        <v>1</v>
      </c>
      <c r="L18" s="387"/>
      <c r="M18" s="361">
        <v>154</v>
      </c>
      <c r="N18" s="355">
        <v>5</v>
      </c>
      <c r="O18" s="355">
        <v>1</v>
      </c>
      <c r="P18" s="355">
        <v>2</v>
      </c>
      <c r="Q18" s="355">
        <v>5</v>
      </c>
      <c r="R18" s="355">
        <v>4</v>
      </c>
      <c r="S18" s="355">
        <v>3</v>
      </c>
      <c r="T18" s="355">
        <v>13</v>
      </c>
      <c r="U18" s="355">
        <v>7</v>
      </c>
      <c r="V18" s="355">
        <v>13</v>
      </c>
      <c r="W18" s="355">
        <v>23</v>
      </c>
      <c r="X18" s="355">
        <v>16</v>
      </c>
      <c r="Y18" s="355">
        <v>20</v>
      </c>
      <c r="Z18" s="355">
        <v>18</v>
      </c>
      <c r="AA18" s="355">
        <v>20</v>
      </c>
      <c r="AB18" s="362">
        <v>4</v>
      </c>
      <c r="AC18" s="366">
        <v>62.38</v>
      </c>
      <c r="AD18" s="356">
        <v>61.09</v>
      </c>
      <c r="AE18" s="367">
        <v>64.36</v>
      </c>
      <c r="AF18" s="387"/>
      <c r="AG18" s="388"/>
      <c r="AH18" s="388"/>
      <c r="AI18" s="388"/>
      <c r="AJ18" s="388"/>
      <c r="AK18" s="388"/>
      <c r="AL18" s="388"/>
      <c r="AM18" s="388"/>
      <c r="AN18" s="388"/>
      <c r="AO18" s="388"/>
      <c r="AP18" s="388"/>
      <c r="AQ18" s="388"/>
      <c r="AR18" s="388"/>
      <c r="AS18" s="388"/>
      <c r="AT18" s="388"/>
      <c r="AU18" s="388"/>
      <c r="AV18" s="449"/>
      <c r="AW18" s="450"/>
      <c r="AX18" s="451"/>
      <c r="AY18" s="361">
        <v>73</v>
      </c>
      <c r="AZ18" s="355" t="s">
        <v>6662</v>
      </c>
      <c r="BA18" s="355" t="s">
        <v>6662</v>
      </c>
      <c r="BB18" s="355" t="s">
        <v>6662</v>
      </c>
      <c r="BC18" s="355" t="s">
        <v>6662</v>
      </c>
      <c r="BD18" s="355">
        <v>2</v>
      </c>
      <c r="BE18" s="355" t="s">
        <v>6662</v>
      </c>
      <c r="BF18" s="355">
        <v>1</v>
      </c>
      <c r="BG18" s="355" t="s">
        <v>6662</v>
      </c>
      <c r="BH18" s="355">
        <v>3</v>
      </c>
      <c r="BI18" s="355">
        <v>8</v>
      </c>
      <c r="BJ18" s="355">
        <v>13</v>
      </c>
      <c r="BK18" s="355">
        <v>12</v>
      </c>
      <c r="BL18" s="355">
        <v>12</v>
      </c>
      <c r="BM18" s="355">
        <v>19</v>
      </c>
      <c r="BN18" s="362">
        <v>3</v>
      </c>
      <c r="BO18" s="446">
        <v>72.12</v>
      </c>
      <c r="BP18" s="447">
        <v>71.59</v>
      </c>
      <c r="BQ18" s="448">
        <v>73.209999999999994</v>
      </c>
      <c r="BR18" s="363">
        <v>65</v>
      </c>
      <c r="BS18" s="364" t="s">
        <v>6662</v>
      </c>
      <c r="BT18" s="364" t="s">
        <v>6662</v>
      </c>
      <c r="BU18" s="364" t="s">
        <v>6662</v>
      </c>
      <c r="BV18" s="364" t="s">
        <v>6662</v>
      </c>
      <c r="BW18" s="364">
        <v>1</v>
      </c>
      <c r="BX18" s="364">
        <v>1</v>
      </c>
      <c r="BY18" s="364">
        <v>2</v>
      </c>
      <c r="BZ18" s="364">
        <v>1</v>
      </c>
      <c r="CA18" s="364">
        <v>3</v>
      </c>
      <c r="CB18" s="364">
        <v>12</v>
      </c>
      <c r="CC18" s="364">
        <v>9</v>
      </c>
      <c r="CD18" s="364">
        <v>11</v>
      </c>
      <c r="CE18" s="364">
        <v>9</v>
      </c>
      <c r="CF18" s="364">
        <v>13</v>
      </c>
      <c r="CG18" s="365">
        <v>3</v>
      </c>
      <c r="CH18" s="432">
        <v>65</v>
      </c>
      <c r="CI18" s="433">
        <v>21</v>
      </c>
      <c r="CJ18" s="433">
        <v>21</v>
      </c>
      <c r="CK18" s="433" t="s">
        <v>6662</v>
      </c>
      <c r="CL18" s="433" t="s">
        <v>6662</v>
      </c>
      <c r="CM18" s="433" t="s">
        <v>6662</v>
      </c>
      <c r="CN18" s="433">
        <v>44</v>
      </c>
      <c r="CO18" s="433">
        <v>45</v>
      </c>
      <c r="CP18" s="433">
        <v>15</v>
      </c>
      <c r="CQ18" s="433">
        <v>15</v>
      </c>
      <c r="CR18" s="433" t="s">
        <v>6662</v>
      </c>
      <c r="CS18" s="433" t="s">
        <v>6662</v>
      </c>
      <c r="CT18" s="433" t="s">
        <v>6662</v>
      </c>
      <c r="CU18" s="455">
        <v>30</v>
      </c>
      <c r="CV18" s="389"/>
      <c r="CW18" s="390"/>
      <c r="CX18" s="390"/>
      <c r="CY18" s="390"/>
      <c r="CZ18" s="390"/>
      <c r="DA18" s="390"/>
      <c r="DB18" s="394"/>
      <c r="DC18" s="363">
        <v>191</v>
      </c>
      <c r="DD18" s="364">
        <v>147</v>
      </c>
      <c r="DE18" s="364">
        <v>73</v>
      </c>
      <c r="DF18" s="364">
        <v>61</v>
      </c>
      <c r="DG18" s="364">
        <v>13</v>
      </c>
      <c r="DH18" s="364">
        <v>8</v>
      </c>
      <c r="DI18" s="364">
        <v>36</v>
      </c>
      <c r="DJ18" s="394"/>
      <c r="DK18" s="363">
        <v>55</v>
      </c>
      <c r="DL18" s="364">
        <v>38</v>
      </c>
      <c r="DM18" s="364" t="s">
        <v>6662</v>
      </c>
      <c r="DN18" s="364">
        <v>2</v>
      </c>
      <c r="DO18" s="364" t="s">
        <v>6662</v>
      </c>
      <c r="DP18" s="364">
        <v>2</v>
      </c>
      <c r="DQ18" s="364" t="s">
        <v>6662</v>
      </c>
      <c r="DR18" s="364">
        <v>11</v>
      </c>
      <c r="DS18" s="364" t="s">
        <v>6662</v>
      </c>
      <c r="DT18" s="364" t="s">
        <v>6662</v>
      </c>
      <c r="DU18" s="364">
        <v>2</v>
      </c>
      <c r="DV18" s="364" t="s">
        <v>6662</v>
      </c>
      <c r="DW18" s="364" t="s">
        <v>6662</v>
      </c>
      <c r="DX18" s="364" t="s">
        <v>6662</v>
      </c>
      <c r="DY18" s="364" t="s">
        <v>6662</v>
      </c>
      <c r="DZ18" s="365" t="s">
        <v>6662</v>
      </c>
      <c r="EA18" s="363">
        <v>65</v>
      </c>
      <c r="EB18" s="364">
        <v>5467</v>
      </c>
      <c r="EC18" s="364">
        <v>3504</v>
      </c>
      <c r="ED18" s="364">
        <v>1374</v>
      </c>
      <c r="EE18" s="365">
        <v>589</v>
      </c>
      <c r="EF18" s="363">
        <v>102</v>
      </c>
      <c r="EG18" s="364">
        <v>97</v>
      </c>
      <c r="EH18" s="364">
        <v>49</v>
      </c>
      <c r="EI18" s="364">
        <v>39</v>
      </c>
      <c r="EJ18" s="364">
        <v>9</v>
      </c>
      <c r="EK18" s="364">
        <v>3</v>
      </c>
      <c r="EL18" s="364">
        <v>2</v>
      </c>
      <c r="EM18" s="394"/>
      <c r="EN18" s="363">
        <v>89</v>
      </c>
      <c r="EO18" s="364">
        <v>50</v>
      </c>
      <c r="EP18" s="364">
        <v>24</v>
      </c>
      <c r="EQ18" s="364">
        <v>22</v>
      </c>
      <c r="ER18" s="364">
        <v>4</v>
      </c>
      <c r="ES18" s="364">
        <v>5</v>
      </c>
      <c r="ET18" s="364">
        <v>34</v>
      </c>
      <c r="EU18" s="394"/>
    </row>
    <row r="19" spans="1:151" s="357" customFormat="1" ht="15" hidden="1" customHeight="1" x14ac:dyDescent="0.15">
      <c r="A19" s="442" t="s">
        <v>175</v>
      </c>
      <c r="B19" s="442" t="s">
        <v>176</v>
      </c>
      <c r="C19" s="442" t="s">
        <v>186</v>
      </c>
      <c r="D19" s="442" t="s">
        <v>572</v>
      </c>
      <c r="E19" s="387">
        <v>113</v>
      </c>
      <c r="F19" s="355">
        <v>111</v>
      </c>
      <c r="G19" s="355">
        <v>12</v>
      </c>
      <c r="H19" s="355">
        <v>20</v>
      </c>
      <c r="I19" s="355">
        <v>79</v>
      </c>
      <c r="J19" s="388">
        <v>2</v>
      </c>
      <c r="K19" s="395">
        <v>2</v>
      </c>
      <c r="L19" s="387"/>
      <c r="M19" s="361">
        <v>279</v>
      </c>
      <c r="N19" s="355">
        <v>3</v>
      </c>
      <c r="O19" s="355">
        <v>3</v>
      </c>
      <c r="P19" s="355">
        <v>3</v>
      </c>
      <c r="Q19" s="355">
        <v>14</v>
      </c>
      <c r="R19" s="355">
        <v>16</v>
      </c>
      <c r="S19" s="355">
        <v>10</v>
      </c>
      <c r="T19" s="355">
        <v>10</v>
      </c>
      <c r="U19" s="355">
        <v>9</v>
      </c>
      <c r="V19" s="355">
        <v>16</v>
      </c>
      <c r="W19" s="355">
        <v>43</v>
      </c>
      <c r="X19" s="355">
        <v>71</v>
      </c>
      <c r="Y19" s="355">
        <v>30</v>
      </c>
      <c r="Z19" s="355">
        <v>18</v>
      </c>
      <c r="AA19" s="355">
        <v>17</v>
      </c>
      <c r="AB19" s="362">
        <v>16</v>
      </c>
      <c r="AC19" s="366">
        <v>62.02</v>
      </c>
      <c r="AD19" s="356">
        <v>61.14</v>
      </c>
      <c r="AE19" s="367">
        <v>63.13</v>
      </c>
      <c r="AF19" s="387"/>
      <c r="AG19" s="388"/>
      <c r="AH19" s="388"/>
      <c r="AI19" s="388"/>
      <c r="AJ19" s="388"/>
      <c r="AK19" s="388"/>
      <c r="AL19" s="388"/>
      <c r="AM19" s="388"/>
      <c r="AN19" s="388"/>
      <c r="AO19" s="388"/>
      <c r="AP19" s="388"/>
      <c r="AQ19" s="388"/>
      <c r="AR19" s="388"/>
      <c r="AS19" s="388"/>
      <c r="AT19" s="388"/>
      <c r="AU19" s="388"/>
      <c r="AV19" s="449"/>
      <c r="AW19" s="450"/>
      <c r="AX19" s="451"/>
      <c r="AY19" s="361">
        <v>137</v>
      </c>
      <c r="AZ19" s="355" t="s">
        <v>6662</v>
      </c>
      <c r="BA19" s="355" t="s">
        <v>6662</v>
      </c>
      <c r="BB19" s="355" t="s">
        <v>6662</v>
      </c>
      <c r="BC19" s="355">
        <v>1</v>
      </c>
      <c r="BD19" s="355">
        <v>4</v>
      </c>
      <c r="BE19" s="355">
        <v>1</v>
      </c>
      <c r="BF19" s="355">
        <v>1</v>
      </c>
      <c r="BG19" s="355" t="s">
        <v>6662</v>
      </c>
      <c r="BH19" s="355">
        <v>3</v>
      </c>
      <c r="BI19" s="355">
        <v>14</v>
      </c>
      <c r="BJ19" s="355">
        <v>49</v>
      </c>
      <c r="BK19" s="355">
        <v>23</v>
      </c>
      <c r="BL19" s="355">
        <v>16</v>
      </c>
      <c r="BM19" s="355">
        <v>15</v>
      </c>
      <c r="BN19" s="362">
        <v>10</v>
      </c>
      <c r="BO19" s="446">
        <v>70.150000000000006</v>
      </c>
      <c r="BP19" s="447">
        <v>70.02</v>
      </c>
      <c r="BQ19" s="448">
        <v>70.33</v>
      </c>
      <c r="BR19" s="363">
        <v>111</v>
      </c>
      <c r="BS19" s="364" t="s">
        <v>6662</v>
      </c>
      <c r="BT19" s="364" t="s">
        <v>6662</v>
      </c>
      <c r="BU19" s="364" t="s">
        <v>6662</v>
      </c>
      <c r="BV19" s="364" t="s">
        <v>6662</v>
      </c>
      <c r="BW19" s="364">
        <v>1</v>
      </c>
      <c r="BX19" s="364" t="s">
        <v>6662</v>
      </c>
      <c r="BY19" s="364">
        <v>1</v>
      </c>
      <c r="BZ19" s="364">
        <v>2</v>
      </c>
      <c r="CA19" s="364">
        <v>3</v>
      </c>
      <c r="CB19" s="364">
        <v>15</v>
      </c>
      <c r="CC19" s="364">
        <v>38</v>
      </c>
      <c r="CD19" s="364">
        <v>20</v>
      </c>
      <c r="CE19" s="364">
        <v>14</v>
      </c>
      <c r="CF19" s="364">
        <v>9</v>
      </c>
      <c r="CG19" s="365">
        <v>8</v>
      </c>
      <c r="CH19" s="432">
        <v>111</v>
      </c>
      <c r="CI19" s="433">
        <v>25</v>
      </c>
      <c r="CJ19" s="433">
        <v>25</v>
      </c>
      <c r="CK19" s="433" t="s">
        <v>6662</v>
      </c>
      <c r="CL19" s="433" t="s">
        <v>6662</v>
      </c>
      <c r="CM19" s="433">
        <v>13</v>
      </c>
      <c r="CN19" s="433">
        <v>73</v>
      </c>
      <c r="CO19" s="433">
        <v>89</v>
      </c>
      <c r="CP19" s="433">
        <v>22</v>
      </c>
      <c r="CQ19" s="433">
        <v>22</v>
      </c>
      <c r="CR19" s="433" t="s">
        <v>6662</v>
      </c>
      <c r="CS19" s="433" t="s">
        <v>6662</v>
      </c>
      <c r="CT19" s="433">
        <v>6</v>
      </c>
      <c r="CU19" s="455">
        <v>61</v>
      </c>
      <c r="CV19" s="389"/>
      <c r="CW19" s="390"/>
      <c r="CX19" s="390"/>
      <c r="CY19" s="390"/>
      <c r="CZ19" s="390"/>
      <c r="DA19" s="390"/>
      <c r="DB19" s="394"/>
      <c r="DC19" s="363">
        <v>344</v>
      </c>
      <c r="DD19" s="364">
        <v>270</v>
      </c>
      <c r="DE19" s="364">
        <v>137</v>
      </c>
      <c r="DF19" s="364">
        <v>121</v>
      </c>
      <c r="DG19" s="364">
        <v>12</v>
      </c>
      <c r="DH19" s="364">
        <v>14</v>
      </c>
      <c r="DI19" s="364">
        <v>60</v>
      </c>
      <c r="DJ19" s="394"/>
      <c r="DK19" s="363">
        <v>100</v>
      </c>
      <c r="DL19" s="364">
        <v>72</v>
      </c>
      <c r="DM19" s="364" t="s">
        <v>6662</v>
      </c>
      <c r="DN19" s="364" t="s">
        <v>6662</v>
      </c>
      <c r="DO19" s="364" t="s">
        <v>6662</v>
      </c>
      <c r="DP19" s="364">
        <v>6</v>
      </c>
      <c r="DQ19" s="364" t="s">
        <v>6662</v>
      </c>
      <c r="DR19" s="364">
        <v>9</v>
      </c>
      <c r="DS19" s="364">
        <v>1</v>
      </c>
      <c r="DT19" s="364">
        <v>8</v>
      </c>
      <c r="DU19" s="364">
        <v>3</v>
      </c>
      <c r="DV19" s="364">
        <v>1</v>
      </c>
      <c r="DW19" s="364" t="s">
        <v>6662</v>
      </c>
      <c r="DX19" s="364" t="s">
        <v>6662</v>
      </c>
      <c r="DY19" s="364" t="s">
        <v>6662</v>
      </c>
      <c r="DZ19" s="365" t="s">
        <v>6662</v>
      </c>
      <c r="EA19" s="363">
        <v>111</v>
      </c>
      <c r="EB19" s="364">
        <v>16488</v>
      </c>
      <c r="EC19" s="364">
        <v>12596</v>
      </c>
      <c r="ED19" s="364">
        <v>2540</v>
      </c>
      <c r="EE19" s="365">
        <v>1352</v>
      </c>
      <c r="EF19" s="363">
        <v>178</v>
      </c>
      <c r="EG19" s="364">
        <v>163</v>
      </c>
      <c r="EH19" s="364">
        <v>82</v>
      </c>
      <c r="EI19" s="364">
        <v>74</v>
      </c>
      <c r="EJ19" s="364">
        <v>7</v>
      </c>
      <c r="EK19" s="364">
        <v>9</v>
      </c>
      <c r="EL19" s="364">
        <v>6</v>
      </c>
      <c r="EM19" s="394"/>
      <c r="EN19" s="363">
        <v>166</v>
      </c>
      <c r="EO19" s="364">
        <v>107</v>
      </c>
      <c r="EP19" s="364">
        <v>55</v>
      </c>
      <c r="EQ19" s="364">
        <v>47</v>
      </c>
      <c r="ER19" s="364">
        <v>5</v>
      </c>
      <c r="ES19" s="364">
        <v>5</v>
      </c>
      <c r="ET19" s="364">
        <v>54</v>
      </c>
      <c r="EU19" s="394"/>
    </row>
    <row r="20" spans="1:151" s="357" customFormat="1" ht="15" hidden="1" customHeight="1" x14ac:dyDescent="0.15">
      <c r="A20" s="442" t="s">
        <v>175</v>
      </c>
      <c r="B20" s="442" t="s">
        <v>176</v>
      </c>
      <c r="C20" s="442" t="s">
        <v>187</v>
      </c>
      <c r="D20" s="442" t="s">
        <v>573</v>
      </c>
      <c r="E20" s="387">
        <v>184</v>
      </c>
      <c r="F20" s="355">
        <v>181</v>
      </c>
      <c r="G20" s="355">
        <v>34</v>
      </c>
      <c r="H20" s="355">
        <v>23</v>
      </c>
      <c r="I20" s="355">
        <v>124</v>
      </c>
      <c r="J20" s="388">
        <v>3</v>
      </c>
      <c r="K20" s="395">
        <v>2</v>
      </c>
      <c r="L20" s="387"/>
      <c r="M20" s="361">
        <v>458</v>
      </c>
      <c r="N20" s="355">
        <v>5</v>
      </c>
      <c r="O20" s="355">
        <v>5</v>
      </c>
      <c r="P20" s="355">
        <v>16</v>
      </c>
      <c r="Q20" s="355">
        <v>15</v>
      </c>
      <c r="R20" s="355">
        <v>11</v>
      </c>
      <c r="S20" s="355">
        <v>19</v>
      </c>
      <c r="T20" s="355">
        <v>20</v>
      </c>
      <c r="U20" s="355">
        <v>29</v>
      </c>
      <c r="V20" s="355">
        <v>43</v>
      </c>
      <c r="W20" s="355">
        <v>56</v>
      </c>
      <c r="X20" s="355">
        <v>79</v>
      </c>
      <c r="Y20" s="355">
        <v>65</v>
      </c>
      <c r="Z20" s="355">
        <v>47</v>
      </c>
      <c r="AA20" s="355">
        <v>17</v>
      </c>
      <c r="AB20" s="362">
        <v>31</v>
      </c>
      <c r="AC20" s="366">
        <v>62</v>
      </c>
      <c r="AD20" s="356">
        <v>60.6</v>
      </c>
      <c r="AE20" s="367">
        <v>63.74</v>
      </c>
      <c r="AF20" s="387"/>
      <c r="AG20" s="388"/>
      <c r="AH20" s="388"/>
      <c r="AI20" s="388"/>
      <c r="AJ20" s="388"/>
      <c r="AK20" s="388"/>
      <c r="AL20" s="388"/>
      <c r="AM20" s="388"/>
      <c r="AN20" s="388"/>
      <c r="AO20" s="388"/>
      <c r="AP20" s="388"/>
      <c r="AQ20" s="388"/>
      <c r="AR20" s="388"/>
      <c r="AS20" s="388"/>
      <c r="AT20" s="388"/>
      <c r="AU20" s="388"/>
      <c r="AV20" s="449"/>
      <c r="AW20" s="450"/>
      <c r="AX20" s="451"/>
      <c r="AY20" s="361">
        <v>206</v>
      </c>
      <c r="AZ20" s="355" t="s">
        <v>6662</v>
      </c>
      <c r="BA20" s="355" t="s">
        <v>6662</v>
      </c>
      <c r="BB20" s="355" t="s">
        <v>6662</v>
      </c>
      <c r="BC20" s="355">
        <v>1</v>
      </c>
      <c r="BD20" s="355">
        <v>1</v>
      </c>
      <c r="BE20" s="355">
        <v>6</v>
      </c>
      <c r="BF20" s="355">
        <v>4</v>
      </c>
      <c r="BG20" s="355">
        <v>8</v>
      </c>
      <c r="BH20" s="355">
        <v>10</v>
      </c>
      <c r="BI20" s="355">
        <v>18</v>
      </c>
      <c r="BJ20" s="355">
        <v>42</v>
      </c>
      <c r="BK20" s="355">
        <v>48</v>
      </c>
      <c r="BL20" s="355">
        <v>37</v>
      </c>
      <c r="BM20" s="355">
        <v>11</v>
      </c>
      <c r="BN20" s="362">
        <v>20</v>
      </c>
      <c r="BO20" s="446">
        <v>69.84</v>
      </c>
      <c r="BP20" s="447">
        <v>69.16</v>
      </c>
      <c r="BQ20" s="448">
        <v>70.61</v>
      </c>
      <c r="BR20" s="363">
        <v>181</v>
      </c>
      <c r="BS20" s="364" t="s">
        <v>6662</v>
      </c>
      <c r="BT20" s="364" t="s">
        <v>6662</v>
      </c>
      <c r="BU20" s="364" t="s">
        <v>6662</v>
      </c>
      <c r="BV20" s="364" t="s">
        <v>6662</v>
      </c>
      <c r="BW20" s="364" t="s">
        <v>6662</v>
      </c>
      <c r="BX20" s="364">
        <v>4</v>
      </c>
      <c r="BY20" s="364">
        <v>4</v>
      </c>
      <c r="BZ20" s="364">
        <v>5</v>
      </c>
      <c r="CA20" s="364">
        <v>15</v>
      </c>
      <c r="CB20" s="364">
        <v>30</v>
      </c>
      <c r="CC20" s="364">
        <v>41</v>
      </c>
      <c r="CD20" s="364">
        <v>40</v>
      </c>
      <c r="CE20" s="364">
        <v>26</v>
      </c>
      <c r="CF20" s="364">
        <v>7</v>
      </c>
      <c r="CG20" s="365">
        <v>9</v>
      </c>
      <c r="CH20" s="432">
        <v>181</v>
      </c>
      <c r="CI20" s="433">
        <v>48</v>
      </c>
      <c r="CJ20" s="433">
        <v>45</v>
      </c>
      <c r="CK20" s="433">
        <v>1</v>
      </c>
      <c r="CL20" s="433">
        <v>2</v>
      </c>
      <c r="CM20" s="433">
        <v>8</v>
      </c>
      <c r="CN20" s="433">
        <v>125</v>
      </c>
      <c r="CO20" s="433">
        <v>123</v>
      </c>
      <c r="CP20" s="433">
        <v>40</v>
      </c>
      <c r="CQ20" s="433">
        <v>37</v>
      </c>
      <c r="CR20" s="433">
        <v>1</v>
      </c>
      <c r="CS20" s="433">
        <v>2</v>
      </c>
      <c r="CT20" s="433" t="s">
        <v>6662</v>
      </c>
      <c r="CU20" s="455">
        <v>83</v>
      </c>
      <c r="CV20" s="389"/>
      <c r="CW20" s="390"/>
      <c r="CX20" s="390"/>
      <c r="CY20" s="390"/>
      <c r="CZ20" s="390"/>
      <c r="DA20" s="390"/>
      <c r="DB20" s="394"/>
      <c r="DC20" s="363">
        <v>581</v>
      </c>
      <c r="DD20" s="364">
        <v>458</v>
      </c>
      <c r="DE20" s="364">
        <v>206</v>
      </c>
      <c r="DF20" s="364">
        <v>213</v>
      </c>
      <c r="DG20" s="364">
        <v>39</v>
      </c>
      <c r="DH20" s="364">
        <v>23</v>
      </c>
      <c r="DI20" s="364">
        <v>100</v>
      </c>
      <c r="DJ20" s="394"/>
      <c r="DK20" s="363">
        <v>177</v>
      </c>
      <c r="DL20" s="364">
        <v>162</v>
      </c>
      <c r="DM20" s="364" t="s">
        <v>6662</v>
      </c>
      <c r="DN20" s="364" t="s">
        <v>6662</v>
      </c>
      <c r="DO20" s="364" t="s">
        <v>6662</v>
      </c>
      <c r="DP20" s="364">
        <v>2</v>
      </c>
      <c r="DQ20" s="364">
        <v>10</v>
      </c>
      <c r="DR20" s="364" t="s">
        <v>6662</v>
      </c>
      <c r="DS20" s="364">
        <v>3</v>
      </c>
      <c r="DT20" s="364" t="s">
        <v>6662</v>
      </c>
      <c r="DU20" s="364" t="s">
        <v>6662</v>
      </c>
      <c r="DV20" s="364" t="s">
        <v>6662</v>
      </c>
      <c r="DW20" s="364" t="s">
        <v>6662</v>
      </c>
      <c r="DX20" s="364" t="s">
        <v>6662</v>
      </c>
      <c r="DY20" s="364" t="s">
        <v>6662</v>
      </c>
      <c r="DZ20" s="365" t="s">
        <v>6662</v>
      </c>
      <c r="EA20" s="363">
        <v>180</v>
      </c>
      <c r="EB20" s="364">
        <v>46598</v>
      </c>
      <c r="EC20" s="364">
        <v>44899</v>
      </c>
      <c r="ED20" s="364">
        <v>1669</v>
      </c>
      <c r="EE20" s="365">
        <v>30</v>
      </c>
      <c r="EF20" s="363">
        <v>288</v>
      </c>
      <c r="EG20" s="364">
        <v>261</v>
      </c>
      <c r="EH20" s="364">
        <v>109</v>
      </c>
      <c r="EI20" s="364">
        <v>123</v>
      </c>
      <c r="EJ20" s="364">
        <v>29</v>
      </c>
      <c r="EK20" s="364">
        <v>13</v>
      </c>
      <c r="EL20" s="364">
        <v>14</v>
      </c>
      <c r="EM20" s="394"/>
      <c r="EN20" s="363">
        <v>293</v>
      </c>
      <c r="EO20" s="364">
        <v>197</v>
      </c>
      <c r="EP20" s="364">
        <v>97</v>
      </c>
      <c r="EQ20" s="364">
        <v>90</v>
      </c>
      <c r="ER20" s="364">
        <v>10</v>
      </c>
      <c r="ES20" s="364">
        <v>10</v>
      </c>
      <c r="ET20" s="364">
        <v>86</v>
      </c>
      <c r="EU20" s="394"/>
    </row>
    <row r="21" spans="1:151" s="357" customFormat="1" ht="15" hidden="1" customHeight="1" x14ac:dyDescent="0.15">
      <c r="A21" s="442" t="s">
        <v>175</v>
      </c>
      <c r="B21" s="442" t="s">
        <v>176</v>
      </c>
      <c r="C21" s="442" t="s">
        <v>188</v>
      </c>
      <c r="D21" s="442" t="s">
        <v>574</v>
      </c>
      <c r="E21" s="387">
        <v>155</v>
      </c>
      <c r="F21" s="355">
        <v>154</v>
      </c>
      <c r="G21" s="355">
        <v>15</v>
      </c>
      <c r="H21" s="355">
        <v>30</v>
      </c>
      <c r="I21" s="355">
        <v>109</v>
      </c>
      <c r="J21" s="388">
        <v>1</v>
      </c>
      <c r="K21" s="395" t="s">
        <v>6662</v>
      </c>
      <c r="L21" s="387"/>
      <c r="M21" s="361">
        <v>375</v>
      </c>
      <c r="N21" s="355">
        <v>4</v>
      </c>
      <c r="O21" s="355">
        <v>8</v>
      </c>
      <c r="P21" s="355">
        <v>8</v>
      </c>
      <c r="Q21" s="355">
        <v>9</v>
      </c>
      <c r="R21" s="355">
        <v>15</v>
      </c>
      <c r="S21" s="355">
        <v>26</v>
      </c>
      <c r="T21" s="355">
        <v>15</v>
      </c>
      <c r="U21" s="355">
        <v>14</v>
      </c>
      <c r="V21" s="355">
        <v>47</v>
      </c>
      <c r="W21" s="355">
        <v>48</v>
      </c>
      <c r="X21" s="355">
        <v>67</v>
      </c>
      <c r="Y21" s="355">
        <v>42</v>
      </c>
      <c r="Z21" s="355">
        <v>34</v>
      </c>
      <c r="AA21" s="355">
        <v>20</v>
      </c>
      <c r="AB21" s="362">
        <v>18</v>
      </c>
      <c r="AC21" s="366">
        <v>60.85</v>
      </c>
      <c r="AD21" s="356">
        <v>59.08</v>
      </c>
      <c r="AE21" s="367">
        <v>63.18</v>
      </c>
      <c r="AF21" s="387"/>
      <c r="AG21" s="388"/>
      <c r="AH21" s="388"/>
      <c r="AI21" s="388"/>
      <c r="AJ21" s="388"/>
      <c r="AK21" s="388"/>
      <c r="AL21" s="388"/>
      <c r="AM21" s="388"/>
      <c r="AN21" s="388"/>
      <c r="AO21" s="388"/>
      <c r="AP21" s="388"/>
      <c r="AQ21" s="388"/>
      <c r="AR21" s="388"/>
      <c r="AS21" s="388"/>
      <c r="AT21" s="388"/>
      <c r="AU21" s="388"/>
      <c r="AV21" s="449"/>
      <c r="AW21" s="450"/>
      <c r="AX21" s="451"/>
      <c r="AY21" s="361">
        <v>144</v>
      </c>
      <c r="AZ21" s="355" t="s">
        <v>6662</v>
      </c>
      <c r="BA21" s="355" t="s">
        <v>6662</v>
      </c>
      <c r="BB21" s="355" t="s">
        <v>6662</v>
      </c>
      <c r="BC21" s="355" t="s">
        <v>6662</v>
      </c>
      <c r="BD21" s="355">
        <v>4</v>
      </c>
      <c r="BE21" s="355">
        <v>1</v>
      </c>
      <c r="BF21" s="355">
        <v>2</v>
      </c>
      <c r="BG21" s="355">
        <v>2</v>
      </c>
      <c r="BH21" s="355">
        <v>8</v>
      </c>
      <c r="BI21" s="355">
        <v>12</v>
      </c>
      <c r="BJ21" s="355">
        <v>41</v>
      </c>
      <c r="BK21" s="355">
        <v>29</v>
      </c>
      <c r="BL21" s="355">
        <v>28</v>
      </c>
      <c r="BM21" s="355">
        <v>10</v>
      </c>
      <c r="BN21" s="362">
        <v>7</v>
      </c>
      <c r="BO21" s="446">
        <v>69.400000000000006</v>
      </c>
      <c r="BP21" s="447">
        <v>68.69</v>
      </c>
      <c r="BQ21" s="448">
        <v>70.569999999999993</v>
      </c>
      <c r="BR21" s="363">
        <v>154</v>
      </c>
      <c r="BS21" s="364" t="s">
        <v>6662</v>
      </c>
      <c r="BT21" s="364" t="s">
        <v>6662</v>
      </c>
      <c r="BU21" s="364" t="s">
        <v>6662</v>
      </c>
      <c r="BV21" s="364" t="s">
        <v>6662</v>
      </c>
      <c r="BW21" s="364" t="s">
        <v>6662</v>
      </c>
      <c r="BX21" s="364">
        <v>3</v>
      </c>
      <c r="BY21" s="364">
        <v>5</v>
      </c>
      <c r="BZ21" s="364">
        <v>7</v>
      </c>
      <c r="CA21" s="364">
        <v>22</v>
      </c>
      <c r="CB21" s="364">
        <v>21</v>
      </c>
      <c r="CC21" s="364">
        <v>33</v>
      </c>
      <c r="CD21" s="364">
        <v>27</v>
      </c>
      <c r="CE21" s="364">
        <v>19</v>
      </c>
      <c r="CF21" s="364">
        <v>8</v>
      </c>
      <c r="CG21" s="365">
        <v>9</v>
      </c>
      <c r="CH21" s="432">
        <v>154</v>
      </c>
      <c r="CI21" s="433">
        <v>37</v>
      </c>
      <c r="CJ21" s="433">
        <v>35</v>
      </c>
      <c r="CK21" s="433" t="s">
        <v>6662</v>
      </c>
      <c r="CL21" s="433">
        <v>2</v>
      </c>
      <c r="CM21" s="433">
        <v>11</v>
      </c>
      <c r="CN21" s="433">
        <v>106</v>
      </c>
      <c r="CO21" s="433">
        <v>96</v>
      </c>
      <c r="CP21" s="433">
        <v>28</v>
      </c>
      <c r="CQ21" s="433">
        <v>26</v>
      </c>
      <c r="CR21" s="433" t="s">
        <v>6662</v>
      </c>
      <c r="CS21" s="433">
        <v>2</v>
      </c>
      <c r="CT21" s="433">
        <v>2</v>
      </c>
      <c r="CU21" s="455">
        <v>66</v>
      </c>
      <c r="CV21" s="389"/>
      <c r="CW21" s="390"/>
      <c r="CX21" s="390"/>
      <c r="CY21" s="390"/>
      <c r="CZ21" s="390"/>
      <c r="DA21" s="390"/>
      <c r="DB21" s="394"/>
      <c r="DC21" s="363">
        <v>498</v>
      </c>
      <c r="DD21" s="364">
        <v>352</v>
      </c>
      <c r="DE21" s="364">
        <v>144</v>
      </c>
      <c r="DF21" s="364">
        <v>185</v>
      </c>
      <c r="DG21" s="364">
        <v>23</v>
      </c>
      <c r="DH21" s="364">
        <v>22</v>
      </c>
      <c r="DI21" s="364">
        <v>124</v>
      </c>
      <c r="DJ21" s="394"/>
      <c r="DK21" s="363">
        <v>148</v>
      </c>
      <c r="DL21" s="364">
        <v>145</v>
      </c>
      <c r="DM21" s="364" t="s">
        <v>6662</v>
      </c>
      <c r="DN21" s="364">
        <v>1</v>
      </c>
      <c r="DO21" s="364" t="s">
        <v>6662</v>
      </c>
      <c r="DP21" s="364">
        <v>1</v>
      </c>
      <c r="DQ21" s="364" t="s">
        <v>6662</v>
      </c>
      <c r="DR21" s="364" t="s">
        <v>6662</v>
      </c>
      <c r="DS21" s="364">
        <v>1</v>
      </c>
      <c r="DT21" s="364" t="s">
        <v>6662</v>
      </c>
      <c r="DU21" s="364" t="s">
        <v>6662</v>
      </c>
      <c r="DV21" s="364" t="s">
        <v>6662</v>
      </c>
      <c r="DW21" s="364" t="s">
        <v>6662</v>
      </c>
      <c r="DX21" s="364" t="s">
        <v>6662</v>
      </c>
      <c r="DY21" s="364" t="s">
        <v>6662</v>
      </c>
      <c r="DZ21" s="365" t="s">
        <v>6662</v>
      </c>
      <c r="EA21" s="363">
        <v>154</v>
      </c>
      <c r="EB21" s="364">
        <v>28634</v>
      </c>
      <c r="EC21" s="364">
        <v>26793</v>
      </c>
      <c r="ED21" s="364">
        <v>1821</v>
      </c>
      <c r="EE21" s="365">
        <v>20</v>
      </c>
      <c r="EF21" s="363">
        <v>254</v>
      </c>
      <c r="EG21" s="364">
        <v>218</v>
      </c>
      <c r="EH21" s="364">
        <v>90</v>
      </c>
      <c r="EI21" s="364">
        <v>110</v>
      </c>
      <c r="EJ21" s="364">
        <v>18</v>
      </c>
      <c r="EK21" s="364">
        <v>12</v>
      </c>
      <c r="EL21" s="364">
        <v>24</v>
      </c>
      <c r="EM21" s="394"/>
      <c r="EN21" s="363">
        <v>244</v>
      </c>
      <c r="EO21" s="364">
        <v>134</v>
      </c>
      <c r="EP21" s="364">
        <v>54</v>
      </c>
      <c r="EQ21" s="364">
        <v>75</v>
      </c>
      <c r="ER21" s="364">
        <v>5</v>
      </c>
      <c r="ES21" s="364">
        <v>10</v>
      </c>
      <c r="ET21" s="364">
        <v>100</v>
      </c>
      <c r="EU21" s="394"/>
    </row>
    <row r="22" spans="1:151" s="357" customFormat="1" ht="15" hidden="1" customHeight="1" x14ac:dyDescent="0.15">
      <c r="A22" s="442" t="s">
        <v>175</v>
      </c>
      <c r="B22" s="442" t="s">
        <v>176</v>
      </c>
      <c r="C22" s="442" t="s">
        <v>575</v>
      </c>
      <c r="D22" s="442" t="s">
        <v>576</v>
      </c>
      <c r="E22" s="387">
        <v>145</v>
      </c>
      <c r="F22" s="355">
        <v>142</v>
      </c>
      <c r="G22" s="355">
        <v>19</v>
      </c>
      <c r="H22" s="355">
        <v>25</v>
      </c>
      <c r="I22" s="355">
        <v>98</v>
      </c>
      <c r="J22" s="388">
        <v>3</v>
      </c>
      <c r="K22" s="395">
        <v>2</v>
      </c>
      <c r="L22" s="387"/>
      <c r="M22" s="361">
        <v>360</v>
      </c>
      <c r="N22" s="355">
        <v>2</v>
      </c>
      <c r="O22" s="355">
        <v>10</v>
      </c>
      <c r="P22" s="355">
        <v>7</v>
      </c>
      <c r="Q22" s="355">
        <v>11</v>
      </c>
      <c r="R22" s="355">
        <v>22</v>
      </c>
      <c r="S22" s="355">
        <v>19</v>
      </c>
      <c r="T22" s="355">
        <v>15</v>
      </c>
      <c r="U22" s="355">
        <v>19</v>
      </c>
      <c r="V22" s="355">
        <v>23</v>
      </c>
      <c r="W22" s="355">
        <v>60</v>
      </c>
      <c r="X22" s="355">
        <v>66</v>
      </c>
      <c r="Y22" s="355">
        <v>40</v>
      </c>
      <c r="Z22" s="355">
        <v>23</v>
      </c>
      <c r="AA22" s="355">
        <v>30</v>
      </c>
      <c r="AB22" s="362">
        <v>13</v>
      </c>
      <c r="AC22" s="366">
        <v>60.6</v>
      </c>
      <c r="AD22" s="356">
        <v>58.43</v>
      </c>
      <c r="AE22" s="367">
        <v>63.44</v>
      </c>
      <c r="AF22" s="387"/>
      <c r="AG22" s="388"/>
      <c r="AH22" s="388"/>
      <c r="AI22" s="388"/>
      <c r="AJ22" s="388"/>
      <c r="AK22" s="388"/>
      <c r="AL22" s="388"/>
      <c r="AM22" s="388"/>
      <c r="AN22" s="388"/>
      <c r="AO22" s="388"/>
      <c r="AP22" s="388"/>
      <c r="AQ22" s="388"/>
      <c r="AR22" s="388"/>
      <c r="AS22" s="388"/>
      <c r="AT22" s="388"/>
      <c r="AU22" s="388"/>
      <c r="AV22" s="449"/>
      <c r="AW22" s="450"/>
      <c r="AX22" s="451"/>
      <c r="AY22" s="361">
        <v>155</v>
      </c>
      <c r="AZ22" s="355" t="s">
        <v>6662</v>
      </c>
      <c r="BA22" s="355" t="s">
        <v>6662</v>
      </c>
      <c r="BB22" s="355">
        <v>1</v>
      </c>
      <c r="BC22" s="355">
        <v>1</v>
      </c>
      <c r="BD22" s="355">
        <v>6</v>
      </c>
      <c r="BE22" s="355">
        <v>1</v>
      </c>
      <c r="BF22" s="355">
        <v>1</v>
      </c>
      <c r="BG22" s="355">
        <v>4</v>
      </c>
      <c r="BH22" s="355">
        <v>7</v>
      </c>
      <c r="BI22" s="355">
        <v>19</v>
      </c>
      <c r="BJ22" s="355">
        <v>38</v>
      </c>
      <c r="BK22" s="355">
        <v>31</v>
      </c>
      <c r="BL22" s="355">
        <v>16</v>
      </c>
      <c r="BM22" s="355">
        <v>21</v>
      </c>
      <c r="BN22" s="362">
        <v>9</v>
      </c>
      <c r="BO22" s="446">
        <v>68.819999999999993</v>
      </c>
      <c r="BP22" s="447">
        <v>67.88</v>
      </c>
      <c r="BQ22" s="448">
        <v>70.260000000000005</v>
      </c>
      <c r="BR22" s="363">
        <v>142</v>
      </c>
      <c r="BS22" s="364" t="s">
        <v>6662</v>
      </c>
      <c r="BT22" s="364" t="s">
        <v>6662</v>
      </c>
      <c r="BU22" s="364" t="s">
        <v>6662</v>
      </c>
      <c r="BV22" s="364" t="s">
        <v>6662</v>
      </c>
      <c r="BW22" s="364">
        <v>1</v>
      </c>
      <c r="BX22" s="364">
        <v>1</v>
      </c>
      <c r="BY22" s="364">
        <v>1</v>
      </c>
      <c r="BZ22" s="364">
        <v>5</v>
      </c>
      <c r="CA22" s="364">
        <v>10</v>
      </c>
      <c r="CB22" s="364">
        <v>26</v>
      </c>
      <c r="CC22" s="364">
        <v>38</v>
      </c>
      <c r="CD22" s="364">
        <v>28</v>
      </c>
      <c r="CE22" s="364">
        <v>11</v>
      </c>
      <c r="CF22" s="364">
        <v>16</v>
      </c>
      <c r="CG22" s="365">
        <v>5</v>
      </c>
      <c r="CH22" s="432">
        <v>142</v>
      </c>
      <c r="CI22" s="433">
        <v>32</v>
      </c>
      <c r="CJ22" s="433">
        <v>32</v>
      </c>
      <c r="CK22" s="433" t="s">
        <v>6662</v>
      </c>
      <c r="CL22" s="433" t="s">
        <v>6662</v>
      </c>
      <c r="CM22" s="433">
        <v>2</v>
      </c>
      <c r="CN22" s="433">
        <v>108</v>
      </c>
      <c r="CO22" s="433">
        <v>98</v>
      </c>
      <c r="CP22" s="433">
        <v>23</v>
      </c>
      <c r="CQ22" s="433">
        <v>23</v>
      </c>
      <c r="CR22" s="433" t="s">
        <v>6662</v>
      </c>
      <c r="CS22" s="433" t="s">
        <v>6662</v>
      </c>
      <c r="CT22" s="433" t="s">
        <v>6662</v>
      </c>
      <c r="CU22" s="455">
        <v>75</v>
      </c>
      <c r="CV22" s="389"/>
      <c r="CW22" s="390"/>
      <c r="CX22" s="390"/>
      <c r="CY22" s="390"/>
      <c r="CZ22" s="390"/>
      <c r="DA22" s="390"/>
      <c r="DB22" s="394"/>
      <c r="DC22" s="363">
        <v>462</v>
      </c>
      <c r="DD22" s="364">
        <v>343</v>
      </c>
      <c r="DE22" s="364">
        <v>155</v>
      </c>
      <c r="DF22" s="364">
        <v>160</v>
      </c>
      <c r="DG22" s="364">
        <v>28</v>
      </c>
      <c r="DH22" s="364">
        <v>19</v>
      </c>
      <c r="DI22" s="364">
        <v>100</v>
      </c>
      <c r="DJ22" s="394"/>
      <c r="DK22" s="363">
        <v>129</v>
      </c>
      <c r="DL22" s="364">
        <v>111</v>
      </c>
      <c r="DM22" s="364" t="s">
        <v>6662</v>
      </c>
      <c r="DN22" s="364">
        <v>3</v>
      </c>
      <c r="DO22" s="364" t="s">
        <v>6662</v>
      </c>
      <c r="DP22" s="364">
        <v>5</v>
      </c>
      <c r="DQ22" s="364">
        <v>5</v>
      </c>
      <c r="DR22" s="364" t="s">
        <v>6662</v>
      </c>
      <c r="DS22" s="364">
        <v>2</v>
      </c>
      <c r="DT22" s="364">
        <v>2</v>
      </c>
      <c r="DU22" s="364" t="s">
        <v>6662</v>
      </c>
      <c r="DV22" s="364" t="s">
        <v>6662</v>
      </c>
      <c r="DW22" s="364">
        <v>1</v>
      </c>
      <c r="DX22" s="364" t="s">
        <v>6662</v>
      </c>
      <c r="DY22" s="364" t="s">
        <v>6662</v>
      </c>
      <c r="DZ22" s="365" t="s">
        <v>6662</v>
      </c>
      <c r="EA22" s="363">
        <v>142</v>
      </c>
      <c r="EB22" s="364">
        <v>27618</v>
      </c>
      <c r="EC22" s="364">
        <v>24838</v>
      </c>
      <c r="ED22" s="364">
        <v>2778</v>
      </c>
      <c r="EE22" s="365">
        <v>2</v>
      </c>
      <c r="EF22" s="363">
        <v>239</v>
      </c>
      <c r="EG22" s="364">
        <v>207</v>
      </c>
      <c r="EH22" s="364">
        <v>94</v>
      </c>
      <c r="EI22" s="364">
        <v>94</v>
      </c>
      <c r="EJ22" s="364">
        <v>19</v>
      </c>
      <c r="EK22" s="364">
        <v>14</v>
      </c>
      <c r="EL22" s="364">
        <v>18</v>
      </c>
      <c r="EM22" s="394"/>
      <c r="EN22" s="363">
        <v>223</v>
      </c>
      <c r="EO22" s="364">
        <v>136</v>
      </c>
      <c r="EP22" s="364">
        <v>61</v>
      </c>
      <c r="EQ22" s="364">
        <v>66</v>
      </c>
      <c r="ER22" s="364">
        <v>9</v>
      </c>
      <c r="ES22" s="364">
        <v>5</v>
      </c>
      <c r="ET22" s="364">
        <v>82</v>
      </c>
      <c r="EU22" s="394"/>
    </row>
    <row r="23" spans="1:151" s="357" customFormat="1" ht="15" hidden="1" customHeight="1" x14ac:dyDescent="0.15">
      <c r="A23" s="442" t="s">
        <v>175</v>
      </c>
      <c r="B23" s="442" t="s">
        <v>176</v>
      </c>
      <c r="C23" s="442" t="s">
        <v>189</v>
      </c>
      <c r="D23" s="442" t="s">
        <v>577</v>
      </c>
      <c r="E23" s="387">
        <v>111</v>
      </c>
      <c r="F23" s="355">
        <v>107</v>
      </c>
      <c r="G23" s="355">
        <v>10</v>
      </c>
      <c r="H23" s="355">
        <v>18</v>
      </c>
      <c r="I23" s="355">
        <v>79</v>
      </c>
      <c r="J23" s="388">
        <v>4</v>
      </c>
      <c r="K23" s="395">
        <v>2</v>
      </c>
      <c r="L23" s="387"/>
      <c r="M23" s="361">
        <v>254</v>
      </c>
      <c r="N23" s="355">
        <v>2</v>
      </c>
      <c r="O23" s="355">
        <v>7</v>
      </c>
      <c r="P23" s="355">
        <v>6</v>
      </c>
      <c r="Q23" s="355">
        <v>10</v>
      </c>
      <c r="R23" s="355">
        <v>9</v>
      </c>
      <c r="S23" s="355">
        <v>9</v>
      </c>
      <c r="T23" s="355">
        <v>12</v>
      </c>
      <c r="U23" s="355">
        <v>17</v>
      </c>
      <c r="V23" s="355">
        <v>25</v>
      </c>
      <c r="W23" s="355">
        <v>24</v>
      </c>
      <c r="X23" s="355">
        <v>40</v>
      </c>
      <c r="Y23" s="355">
        <v>27</v>
      </c>
      <c r="Z23" s="355">
        <v>34</v>
      </c>
      <c r="AA23" s="355">
        <v>22</v>
      </c>
      <c r="AB23" s="362">
        <v>10</v>
      </c>
      <c r="AC23" s="366">
        <v>61.76</v>
      </c>
      <c r="AD23" s="356">
        <v>60.15</v>
      </c>
      <c r="AE23" s="367">
        <v>63.98</v>
      </c>
      <c r="AF23" s="387"/>
      <c r="AG23" s="388"/>
      <c r="AH23" s="388"/>
      <c r="AI23" s="388"/>
      <c r="AJ23" s="388"/>
      <c r="AK23" s="388"/>
      <c r="AL23" s="388"/>
      <c r="AM23" s="388"/>
      <c r="AN23" s="388"/>
      <c r="AO23" s="388"/>
      <c r="AP23" s="388"/>
      <c r="AQ23" s="388"/>
      <c r="AR23" s="388"/>
      <c r="AS23" s="388"/>
      <c r="AT23" s="388"/>
      <c r="AU23" s="388"/>
      <c r="AV23" s="449"/>
      <c r="AW23" s="450"/>
      <c r="AX23" s="451"/>
      <c r="AY23" s="361">
        <v>102</v>
      </c>
      <c r="AZ23" s="355" t="s">
        <v>6662</v>
      </c>
      <c r="BA23" s="355" t="s">
        <v>6662</v>
      </c>
      <c r="BB23" s="355">
        <v>1</v>
      </c>
      <c r="BC23" s="355">
        <v>2</v>
      </c>
      <c r="BD23" s="355">
        <v>1</v>
      </c>
      <c r="BE23" s="355" t="s">
        <v>6662</v>
      </c>
      <c r="BF23" s="355" t="s">
        <v>6662</v>
      </c>
      <c r="BG23" s="355">
        <v>2</v>
      </c>
      <c r="BH23" s="355">
        <v>3</v>
      </c>
      <c r="BI23" s="355">
        <v>12</v>
      </c>
      <c r="BJ23" s="355">
        <v>20</v>
      </c>
      <c r="BK23" s="355">
        <v>15</v>
      </c>
      <c r="BL23" s="355">
        <v>27</v>
      </c>
      <c r="BM23" s="355">
        <v>11</v>
      </c>
      <c r="BN23" s="362">
        <v>8</v>
      </c>
      <c r="BO23" s="446">
        <v>71.23</v>
      </c>
      <c r="BP23" s="447">
        <v>71.42</v>
      </c>
      <c r="BQ23" s="448">
        <v>70.86</v>
      </c>
      <c r="BR23" s="363">
        <v>107</v>
      </c>
      <c r="BS23" s="364" t="s">
        <v>6662</v>
      </c>
      <c r="BT23" s="364" t="s">
        <v>6662</v>
      </c>
      <c r="BU23" s="364" t="s">
        <v>6662</v>
      </c>
      <c r="BV23" s="364">
        <v>2</v>
      </c>
      <c r="BW23" s="364">
        <v>1</v>
      </c>
      <c r="BX23" s="364">
        <v>1</v>
      </c>
      <c r="BY23" s="364">
        <v>1</v>
      </c>
      <c r="BZ23" s="364">
        <v>2</v>
      </c>
      <c r="CA23" s="364">
        <v>11</v>
      </c>
      <c r="CB23" s="364">
        <v>14</v>
      </c>
      <c r="CC23" s="364">
        <v>23</v>
      </c>
      <c r="CD23" s="364">
        <v>16</v>
      </c>
      <c r="CE23" s="364">
        <v>18</v>
      </c>
      <c r="CF23" s="364">
        <v>12</v>
      </c>
      <c r="CG23" s="365">
        <v>6</v>
      </c>
      <c r="CH23" s="432">
        <v>107</v>
      </c>
      <c r="CI23" s="433">
        <v>29</v>
      </c>
      <c r="CJ23" s="433">
        <v>29</v>
      </c>
      <c r="CK23" s="433" t="s">
        <v>6662</v>
      </c>
      <c r="CL23" s="433" t="s">
        <v>6662</v>
      </c>
      <c r="CM23" s="433">
        <v>12</v>
      </c>
      <c r="CN23" s="433">
        <v>66</v>
      </c>
      <c r="CO23" s="433">
        <v>75</v>
      </c>
      <c r="CP23" s="433">
        <v>23</v>
      </c>
      <c r="CQ23" s="433">
        <v>23</v>
      </c>
      <c r="CR23" s="433" t="s">
        <v>6662</v>
      </c>
      <c r="CS23" s="433" t="s">
        <v>6662</v>
      </c>
      <c r="CT23" s="433">
        <v>6</v>
      </c>
      <c r="CU23" s="455">
        <v>46</v>
      </c>
      <c r="CV23" s="389"/>
      <c r="CW23" s="390"/>
      <c r="CX23" s="390"/>
      <c r="CY23" s="390"/>
      <c r="CZ23" s="390"/>
      <c r="DA23" s="390"/>
      <c r="DB23" s="394"/>
      <c r="DC23" s="363">
        <v>322</v>
      </c>
      <c r="DD23" s="364">
        <v>227</v>
      </c>
      <c r="DE23" s="364">
        <v>102</v>
      </c>
      <c r="DF23" s="364">
        <v>111</v>
      </c>
      <c r="DG23" s="364">
        <v>14</v>
      </c>
      <c r="DH23" s="364">
        <v>15</v>
      </c>
      <c r="DI23" s="364">
        <v>80</v>
      </c>
      <c r="DJ23" s="394"/>
      <c r="DK23" s="363">
        <v>94</v>
      </c>
      <c r="DL23" s="364">
        <v>83</v>
      </c>
      <c r="DM23" s="364">
        <v>2</v>
      </c>
      <c r="DN23" s="364">
        <v>2</v>
      </c>
      <c r="DO23" s="364" t="s">
        <v>6662</v>
      </c>
      <c r="DP23" s="364">
        <v>1</v>
      </c>
      <c r="DQ23" s="364">
        <v>2</v>
      </c>
      <c r="DR23" s="364">
        <v>4</v>
      </c>
      <c r="DS23" s="364" t="s">
        <v>6662</v>
      </c>
      <c r="DT23" s="364" t="s">
        <v>6662</v>
      </c>
      <c r="DU23" s="364" t="s">
        <v>6662</v>
      </c>
      <c r="DV23" s="364" t="s">
        <v>6662</v>
      </c>
      <c r="DW23" s="364" t="s">
        <v>6662</v>
      </c>
      <c r="DX23" s="364" t="s">
        <v>6662</v>
      </c>
      <c r="DY23" s="364" t="s">
        <v>6662</v>
      </c>
      <c r="DZ23" s="365" t="s">
        <v>6662</v>
      </c>
      <c r="EA23" s="363">
        <v>107</v>
      </c>
      <c r="EB23" s="364">
        <v>22938</v>
      </c>
      <c r="EC23" s="364">
        <v>16539</v>
      </c>
      <c r="ED23" s="364">
        <v>6012</v>
      </c>
      <c r="EE23" s="365">
        <v>387</v>
      </c>
      <c r="EF23" s="363">
        <v>166</v>
      </c>
      <c r="EG23" s="364">
        <v>148</v>
      </c>
      <c r="EH23" s="364">
        <v>67</v>
      </c>
      <c r="EI23" s="364">
        <v>71</v>
      </c>
      <c r="EJ23" s="364">
        <v>10</v>
      </c>
      <c r="EK23" s="364">
        <v>8</v>
      </c>
      <c r="EL23" s="364">
        <v>10</v>
      </c>
      <c r="EM23" s="394"/>
      <c r="EN23" s="363">
        <v>156</v>
      </c>
      <c r="EO23" s="364">
        <v>79</v>
      </c>
      <c r="EP23" s="364">
        <v>35</v>
      </c>
      <c r="EQ23" s="364">
        <v>40</v>
      </c>
      <c r="ER23" s="364">
        <v>4</v>
      </c>
      <c r="ES23" s="364">
        <v>7</v>
      </c>
      <c r="ET23" s="364">
        <v>70</v>
      </c>
      <c r="EU23" s="394"/>
    </row>
    <row r="24" spans="1:151" s="357" customFormat="1" ht="15" hidden="1" customHeight="1" x14ac:dyDescent="0.15">
      <c r="A24" s="442" t="s">
        <v>175</v>
      </c>
      <c r="B24" s="442" t="s">
        <v>176</v>
      </c>
      <c r="C24" s="442" t="s">
        <v>190</v>
      </c>
      <c r="D24" s="442" t="s">
        <v>578</v>
      </c>
      <c r="E24" s="387">
        <v>135</v>
      </c>
      <c r="F24" s="355">
        <v>135</v>
      </c>
      <c r="G24" s="355">
        <v>17</v>
      </c>
      <c r="H24" s="355">
        <v>21</v>
      </c>
      <c r="I24" s="355">
        <v>97</v>
      </c>
      <c r="J24" s="388" t="s">
        <v>6662</v>
      </c>
      <c r="K24" s="395" t="s">
        <v>6662</v>
      </c>
      <c r="L24" s="387"/>
      <c r="M24" s="361">
        <v>324</v>
      </c>
      <c r="N24" s="355">
        <v>5</v>
      </c>
      <c r="O24" s="355">
        <v>7</v>
      </c>
      <c r="P24" s="355">
        <v>6</v>
      </c>
      <c r="Q24" s="355">
        <v>12</v>
      </c>
      <c r="R24" s="355">
        <v>10</v>
      </c>
      <c r="S24" s="355">
        <v>9</v>
      </c>
      <c r="T24" s="355">
        <v>13</v>
      </c>
      <c r="U24" s="355">
        <v>20</v>
      </c>
      <c r="V24" s="355">
        <v>26</v>
      </c>
      <c r="W24" s="355">
        <v>42</v>
      </c>
      <c r="X24" s="355">
        <v>44</v>
      </c>
      <c r="Y24" s="355">
        <v>53</v>
      </c>
      <c r="Z24" s="355">
        <v>32</v>
      </c>
      <c r="AA24" s="355">
        <v>24</v>
      </c>
      <c r="AB24" s="362">
        <v>21</v>
      </c>
      <c r="AC24" s="366">
        <v>62.73</v>
      </c>
      <c r="AD24" s="356">
        <v>61.41</v>
      </c>
      <c r="AE24" s="367">
        <v>64.66</v>
      </c>
      <c r="AF24" s="387"/>
      <c r="AG24" s="388"/>
      <c r="AH24" s="388"/>
      <c r="AI24" s="388"/>
      <c r="AJ24" s="388"/>
      <c r="AK24" s="388"/>
      <c r="AL24" s="388"/>
      <c r="AM24" s="388"/>
      <c r="AN24" s="388"/>
      <c r="AO24" s="388"/>
      <c r="AP24" s="388"/>
      <c r="AQ24" s="388"/>
      <c r="AR24" s="388"/>
      <c r="AS24" s="388"/>
      <c r="AT24" s="388"/>
      <c r="AU24" s="388"/>
      <c r="AV24" s="449"/>
      <c r="AW24" s="450"/>
      <c r="AX24" s="451"/>
      <c r="AY24" s="361">
        <v>152</v>
      </c>
      <c r="AZ24" s="355" t="s">
        <v>6662</v>
      </c>
      <c r="BA24" s="355" t="s">
        <v>6662</v>
      </c>
      <c r="BB24" s="355" t="s">
        <v>6662</v>
      </c>
      <c r="BC24" s="355">
        <v>1</v>
      </c>
      <c r="BD24" s="355">
        <v>1</v>
      </c>
      <c r="BE24" s="355">
        <v>1</v>
      </c>
      <c r="BF24" s="355">
        <v>1</v>
      </c>
      <c r="BG24" s="355">
        <v>1</v>
      </c>
      <c r="BH24" s="355">
        <v>4</v>
      </c>
      <c r="BI24" s="355">
        <v>17</v>
      </c>
      <c r="BJ24" s="355">
        <v>24</v>
      </c>
      <c r="BK24" s="355">
        <v>40</v>
      </c>
      <c r="BL24" s="355">
        <v>26</v>
      </c>
      <c r="BM24" s="355">
        <v>22</v>
      </c>
      <c r="BN24" s="362">
        <v>14</v>
      </c>
      <c r="BO24" s="446">
        <v>72.400000000000006</v>
      </c>
      <c r="BP24" s="447">
        <v>72.17</v>
      </c>
      <c r="BQ24" s="448">
        <v>72.78</v>
      </c>
      <c r="BR24" s="363">
        <v>135</v>
      </c>
      <c r="BS24" s="364" t="s">
        <v>6662</v>
      </c>
      <c r="BT24" s="364" t="s">
        <v>6662</v>
      </c>
      <c r="BU24" s="364" t="s">
        <v>6662</v>
      </c>
      <c r="BV24" s="364">
        <v>1</v>
      </c>
      <c r="BW24" s="364">
        <v>1</v>
      </c>
      <c r="BX24" s="364" t="s">
        <v>6662</v>
      </c>
      <c r="BY24" s="364">
        <v>2</v>
      </c>
      <c r="BZ24" s="364">
        <v>4</v>
      </c>
      <c r="CA24" s="364">
        <v>10</v>
      </c>
      <c r="CB24" s="364">
        <v>25</v>
      </c>
      <c r="CC24" s="364">
        <v>20</v>
      </c>
      <c r="CD24" s="364">
        <v>28</v>
      </c>
      <c r="CE24" s="364">
        <v>18</v>
      </c>
      <c r="CF24" s="364">
        <v>14</v>
      </c>
      <c r="CG24" s="365">
        <v>12</v>
      </c>
      <c r="CH24" s="432">
        <v>135</v>
      </c>
      <c r="CI24" s="433">
        <v>30</v>
      </c>
      <c r="CJ24" s="433">
        <v>29</v>
      </c>
      <c r="CK24" s="433" t="s">
        <v>6662</v>
      </c>
      <c r="CL24" s="433">
        <v>1</v>
      </c>
      <c r="CM24" s="433">
        <v>7</v>
      </c>
      <c r="CN24" s="433">
        <v>98</v>
      </c>
      <c r="CO24" s="433">
        <v>92</v>
      </c>
      <c r="CP24" s="433">
        <v>26</v>
      </c>
      <c r="CQ24" s="433">
        <v>26</v>
      </c>
      <c r="CR24" s="433" t="s">
        <v>6662</v>
      </c>
      <c r="CS24" s="433" t="s">
        <v>6662</v>
      </c>
      <c r="CT24" s="433">
        <v>3</v>
      </c>
      <c r="CU24" s="455">
        <v>63</v>
      </c>
      <c r="CV24" s="389"/>
      <c r="CW24" s="390"/>
      <c r="CX24" s="390"/>
      <c r="CY24" s="390"/>
      <c r="CZ24" s="390"/>
      <c r="DA24" s="390"/>
      <c r="DB24" s="394"/>
      <c r="DC24" s="363">
        <v>410</v>
      </c>
      <c r="DD24" s="364">
        <v>325</v>
      </c>
      <c r="DE24" s="364">
        <v>152</v>
      </c>
      <c r="DF24" s="364">
        <v>149</v>
      </c>
      <c r="DG24" s="364">
        <v>24</v>
      </c>
      <c r="DH24" s="364">
        <v>18</v>
      </c>
      <c r="DI24" s="364">
        <v>67</v>
      </c>
      <c r="DJ24" s="394"/>
      <c r="DK24" s="363">
        <v>117</v>
      </c>
      <c r="DL24" s="364">
        <v>98</v>
      </c>
      <c r="DM24" s="364" t="s">
        <v>6662</v>
      </c>
      <c r="DN24" s="364" t="s">
        <v>6662</v>
      </c>
      <c r="DO24" s="364" t="s">
        <v>6662</v>
      </c>
      <c r="DP24" s="364">
        <v>7</v>
      </c>
      <c r="DQ24" s="364">
        <v>7</v>
      </c>
      <c r="DR24" s="364">
        <v>1</v>
      </c>
      <c r="DS24" s="364" t="s">
        <v>6662</v>
      </c>
      <c r="DT24" s="364">
        <v>1</v>
      </c>
      <c r="DU24" s="364">
        <v>2</v>
      </c>
      <c r="DV24" s="364" t="s">
        <v>6662</v>
      </c>
      <c r="DW24" s="364">
        <v>1</v>
      </c>
      <c r="DX24" s="364" t="s">
        <v>6662</v>
      </c>
      <c r="DY24" s="364" t="s">
        <v>6662</v>
      </c>
      <c r="DZ24" s="365" t="s">
        <v>6662</v>
      </c>
      <c r="EA24" s="363">
        <v>135</v>
      </c>
      <c r="EB24" s="364">
        <v>22126</v>
      </c>
      <c r="EC24" s="364">
        <v>18305</v>
      </c>
      <c r="ED24" s="364">
        <v>3340</v>
      </c>
      <c r="EE24" s="365">
        <v>481</v>
      </c>
      <c r="EF24" s="363">
        <v>211</v>
      </c>
      <c r="EG24" s="364">
        <v>194</v>
      </c>
      <c r="EH24" s="364">
        <v>94</v>
      </c>
      <c r="EI24" s="364">
        <v>86</v>
      </c>
      <c r="EJ24" s="364">
        <v>14</v>
      </c>
      <c r="EK24" s="364">
        <v>9</v>
      </c>
      <c r="EL24" s="364">
        <v>8</v>
      </c>
      <c r="EM24" s="394"/>
      <c r="EN24" s="363">
        <v>199</v>
      </c>
      <c r="EO24" s="364">
        <v>131</v>
      </c>
      <c r="EP24" s="364">
        <v>58</v>
      </c>
      <c r="EQ24" s="364">
        <v>63</v>
      </c>
      <c r="ER24" s="364">
        <v>10</v>
      </c>
      <c r="ES24" s="364">
        <v>9</v>
      </c>
      <c r="ET24" s="364">
        <v>59</v>
      </c>
      <c r="EU24" s="394"/>
    </row>
    <row r="25" spans="1:151" s="357" customFormat="1" ht="15" hidden="1" customHeight="1" x14ac:dyDescent="0.15">
      <c r="A25" s="442" t="s">
        <v>175</v>
      </c>
      <c r="B25" s="442" t="s">
        <v>176</v>
      </c>
      <c r="C25" s="442" t="s">
        <v>1578</v>
      </c>
      <c r="D25" s="442" t="s">
        <v>579</v>
      </c>
      <c r="E25" s="387">
        <v>224</v>
      </c>
      <c r="F25" s="355">
        <v>223</v>
      </c>
      <c r="G25" s="355">
        <v>34</v>
      </c>
      <c r="H25" s="355">
        <v>34</v>
      </c>
      <c r="I25" s="355">
        <v>155</v>
      </c>
      <c r="J25" s="388">
        <v>1</v>
      </c>
      <c r="K25" s="395" t="s">
        <v>6662</v>
      </c>
      <c r="L25" s="387"/>
      <c r="M25" s="361">
        <v>516</v>
      </c>
      <c r="N25" s="355">
        <v>4</v>
      </c>
      <c r="O25" s="355">
        <v>9</v>
      </c>
      <c r="P25" s="355">
        <v>10</v>
      </c>
      <c r="Q25" s="355">
        <v>12</v>
      </c>
      <c r="R25" s="355">
        <v>13</v>
      </c>
      <c r="S25" s="355">
        <v>24</v>
      </c>
      <c r="T25" s="355">
        <v>26</v>
      </c>
      <c r="U25" s="355">
        <v>32</v>
      </c>
      <c r="V25" s="355">
        <v>63</v>
      </c>
      <c r="W25" s="355">
        <v>66</v>
      </c>
      <c r="X25" s="355">
        <v>56</v>
      </c>
      <c r="Y25" s="355">
        <v>65</v>
      </c>
      <c r="Z25" s="355">
        <v>51</v>
      </c>
      <c r="AA25" s="355">
        <v>51</v>
      </c>
      <c r="AB25" s="362">
        <v>34</v>
      </c>
      <c r="AC25" s="366">
        <v>62.96</v>
      </c>
      <c r="AD25" s="356">
        <v>61.46</v>
      </c>
      <c r="AE25" s="367">
        <v>64.989999999999995</v>
      </c>
      <c r="AF25" s="387"/>
      <c r="AG25" s="388"/>
      <c r="AH25" s="388"/>
      <c r="AI25" s="388"/>
      <c r="AJ25" s="388"/>
      <c r="AK25" s="388"/>
      <c r="AL25" s="388"/>
      <c r="AM25" s="388"/>
      <c r="AN25" s="388"/>
      <c r="AO25" s="388"/>
      <c r="AP25" s="388"/>
      <c r="AQ25" s="388"/>
      <c r="AR25" s="388"/>
      <c r="AS25" s="388"/>
      <c r="AT25" s="388"/>
      <c r="AU25" s="388"/>
      <c r="AV25" s="449"/>
      <c r="AW25" s="450"/>
      <c r="AX25" s="451"/>
      <c r="AY25" s="361">
        <v>246</v>
      </c>
      <c r="AZ25" s="355" t="s">
        <v>6662</v>
      </c>
      <c r="BA25" s="355" t="s">
        <v>6662</v>
      </c>
      <c r="BB25" s="355" t="s">
        <v>6662</v>
      </c>
      <c r="BC25" s="355">
        <v>2</v>
      </c>
      <c r="BD25" s="355">
        <v>4</v>
      </c>
      <c r="BE25" s="355">
        <v>7</v>
      </c>
      <c r="BF25" s="355">
        <v>8</v>
      </c>
      <c r="BG25" s="355">
        <v>4</v>
      </c>
      <c r="BH25" s="355">
        <v>17</v>
      </c>
      <c r="BI25" s="355">
        <v>21</v>
      </c>
      <c r="BJ25" s="355">
        <v>38</v>
      </c>
      <c r="BK25" s="355">
        <v>47</v>
      </c>
      <c r="BL25" s="355">
        <v>42</v>
      </c>
      <c r="BM25" s="355">
        <v>35</v>
      </c>
      <c r="BN25" s="362">
        <v>21</v>
      </c>
      <c r="BO25" s="446">
        <v>70.09</v>
      </c>
      <c r="BP25" s="447">
        <v>69.7</v>
      </c>
      <c r="BQ25" s="448">
        <v>70.67</v>
      </c>
      <c r="BR25" s="363">
        <v>223</v>
      </c>
      <c r="BS25" s="364" t="s">
        <v>6662</v>
      </c>
      <c r="BT25" s="364" t="s">
        <v>6662</v>
      </c>
      <c r="BU25" s="364" t="s">
        <v>6662</v>
      </c>
      <c r="BV25" s="364">
        <v>1</v>
      </c>
      <c r="BW25" s="364" t="s">
        <v>6662</v>
      </c>
      <c r="BX25" s="364">
        <v>5</v>
      </c>
      <c r="BY25" s="364">
        <v>6</v>
      </c>
      <c r="BZ25" s="364">
        <v>4</v>
      </c>
      <c r="CA25" s="364">
        <v>30</v>
      </c>
      <c r="CB25" s="364">
        <v>40</v>
      </c>
      <c r="CC25" s="364">
        <v>27</v>
      </c>
      <c r="CD25" s="364">
        <v>42</v>
      </c>
      <c r="CE25" s="364">
        <v>26</v>
      </c>
      <c r="CF25" s="364">
        <v>22</v>
      </c>
      <c r="CG25" s="365">
        <v>20</v>
      </c>
      <c r="CH25" s="432">
        <v>223</v>
      </c>
      <c r="CI25" s="433">
        <v>74</v>
      </c>
      <c r="CJ25" s="433">
        <v>73</v>
      </c>
      <c r="CK25" s="433" t="s">
        <v>6662</v>
      </c>
      <c r="CL25" s="433">
        <v>1</v>
      </c>
      <c r="CM25" s="433">
        <v>17</v>
      </c>
      <c r="CN25" s="433">
        <v>132</v>
      </c>
      <c r="CO25" s="433">
        <v>137</v>
      </c>
      <c r="CP25" s="433">
        <v>47</v>
      </c>
      <c r="CQ25" s="433">
        <v>47</v>
      </c>
      <c r="CR25" s="433" t="s">
        <v>6662</v>
      </c>
      <c r="CS25" s="433" t="s">
        <v>6662</v>
      </c>
      <c r="CT25" s="433">
        <v>11</v>
      </c>
      <c r="CU25" s="455">
        <v>79</v>
      </c>
      <c r="CV25" s="389"/>
      <c r="CW25" s="390"/>
      <c r="CX25" s="390"/>
      <c r="CY25" s="390"/>
      <c r="CZ25" s="390"/>
      <c r="DA25" s="390"/>
      <c r="DB25" s="394"/>
      <c r="DC25" s="363">
        <v>700</v>
      </c>
      <c r="DD25" s="364">
        <v>527</v>
      </c>
      <c r="DE25" s="364">
        <v>246</v>
      </c>
      <c r="DF25" s="364">
        <v>242</v>
      </c>
      <c r="DG25" s="364">
        <v>39</v>
      </c>
      <c r="DH25" s="364">
        <v>37</v>
      </c>
      <c r="DI25" s="364">
        <v>136</v>
      </c>
      <c r="DJ25" s="394"/>
      <c r="DK25" s="363">
        <v>201</v>
      </c>
      <c r="DL25" s="364">
        <v>135</v>
      </c>
      <c r="DM25" s="364">
        <v>1</v>
      </c>
      <c r="DN25" s="364">
        <v>2</v>
      </c>
      <c r="DO25" s="364" t="s">
        <v>6662</v>
      </c>
      <c r="DP25" s="364">
        <v>6</v>
      </c>
      <c r="DQ25" s="364">
        <v>11</v>
      </c>
      <c r="DR25" s="364">
        <v>29</v>
      </c>
      <c r="DS25" s="364">
        <v>2</v>
      </c>
      <c r="DT25" s="364" t="s">
        <v>6662</v>
      </c>
      <c r="DU25" s="364">
        <v>3</v>
      </c>
      <c r="DV25" s="364">
        <v>6</v>
      </c>
      <c r="DW25" s="364">
        <v>6</v>
      </c>
      <c r="DX25" s="364" t="s">
        <v>6662</v>
      </c>
      <c r="DY25" s="364" t="s">
        <v>6662</v>
      </c>
      <c r="DZ25" s="365" t="s">
        <v>6662</v>
      </c>
      <c r="EA25" s="363">
        <v>222</v>
      </c>
      <c r="EB25" s="364">
        <v>32385</v>
      </c>
      <c r="EC25" s="364">
        <v>22696</v>
      </c>
      <c r="ED25" s="364">
        <v>6525</v>
      </c>
      <c r="EE25" s="365">
        <v>3164</v>
      </c>
      <c r="EF25" s="363">
        <v>361</v>
      </c>
      <c r="EG25" s="364">
        <v>306</v>
      </c>
      <c r="EH25" s="364">
        <v>148</v>
      </c>
      <c r="EI25" s="364">
        <v>133</v>
      </c>
      <c r="EJ25" s="364">
        <v>25</v>
      </c>
      <c r="EK25" s="364">
        <v>18</v>
      </c>
      <c r="EL25" s="364">
        <v>37</v>
      </c>
      <c r="EM25" s="394"/>
      <c r="EN25" s="363">
        <v>339</v>
      </c>
      <c r="EO25" s="364">
        <v>221</v>
      </c>
      <c r="EP25" s="364">
        <v>98</v>
      </c>
      <c r="EQ25" s="364">
        <v>109</v>
      </c>
      <c r="ER25" s="364">
        <v>14</v>
      </c>
      <c r="ES25" s="364">
        <v>19</v>
      </c>
      <c r="ET25" s="364">
        <v>99</v>
      </c>
      <c r="EU25" s="394"/>
    </row>
    <row r="26" spans="1:151" s="357" customFormat="1" ht="15" customHeight="1" x14ac:dyDescent="0.15">
      <c r="A26" s="442" t="s">
        <v>175</v>
      </c>
      <c r="B26" s="442" t="s">
        <v>191</v>
      </c>
      <c r="C26" s="442"/>
      <c r="D26" s="442" t="s">
        <v>580</v>
      </c>
      <c r="E26" s="387">
        <v>386</v>
      </c>
      <c r="F26" s="355">
        <v>382</v>
      </c>
      <c r="G26" s="355">
        <v>35</v>
      </c>
      <c r="H26" s="355">
        <v>41</v>
      </c>
      <c r="I26" s="355">
        <v>306</v>
      </c>
      <c r="J26" s="388">
        <v>4</v>
      </c>
      <c r="K26" s="395">
        <v>4</v>
      </c>
      <c r="L26" s="387"/>
      <c r="M26" s="361">
        <v>778</v>
      </c>
      <c r="N26" s="355">
        <v>1</v>
      </c>
      <c r="O26" s="355">
        <v>6</v>
      </c>
      <c r="P26" s="355">
        <v>17</v>
      </c>
      <c r="Q26" s="355">
        <v>12</v>
      </c>
      <c r="R26" s="355">
        <v>25</v>
      </c>
      <c r="S26" s="355">
        <v>22</v>
      </c>
      <c r="T26" s="355">
        <v>18</v>
      </c>
      <c r="U26" s="355">
        <v>26</v>
      </c>
      <c r="V26" s="355">
        <v>56</v>
      </c>
      <c r="W26" s="355">
        <v>105</v>
      </c>
      <c r="X26" s="355">
        <v>134</v>
      </c>
      <c r="Y26" s="355">
        <v>125</v>
      </c>
      <c r="Z26" s="355">
        <v>87</v>
      </c>
      <c r="AA26" s="355">
        <v>66</v>
      </c>
      <c r="AB26" s="362">
        <v>78</v>
      </c>
      <c r="AC26" s="366">
        <v>66.58</v>
      </c>
      <c r="AD26" s="356">
        <v>65.75</v>
      </c>
      <c r="AE26" s="367">
        <v>67.66</v>
      </c>
      <c r="AF26" s="387"/>
      <c r="AG26" s="388"/>
      <c r="AH26" s="388"/>
      <c r="AI26" s="388"/>
      <c r="AJ26" s="388"/>
      <c r="AK26" s="388"/>
      <c r="AL26" s="388"/>
      <c r="AM26" s="388"/>
      <c r="AN26" s="388"/>
      <c r="AO26" s="388"/>
      <c r="AP26" s="388"/>
      <c r="AQ26" s="388"/>
      <c r="AR26" s="388"/>
      <c r="AS26" s="388"/>
      <c r="AT26" s="388"/>
      <c r="AU26" s="388"/>
      <c r="AV26" s="449"/>
      <c r="AW26" s="450"/>
      <c r="AX26" s="451"/>
      <c r="AY26" s="361">
        <v>454</v>
      </c>
      <c r="AZ26" s="355" t="s">
        <v>6662</v>
      </c>
      <c r="BA26" s="355" t="s">
        <v>6662</v>
      </c>
      <c r="BB26" s="355">
        <v>2</v>
      </c>
      <c r="BC26" s="355" t="s">
        <v>6662</v>
      </c>
      <c r="BD26" s="355">
        <v>6</v>
      </c>
      <c r="BE26" s="355">
        <v>5</v>
      </c>
      <c r="BF26" s="355">
        <v>3</v>
      </c>
      <c r="BG26" s="355">
        <v>11</v>
      </c>
      <c r="BH26" s="355">
        <v>6</v>
      </c>
      <c r="BI26" s="355">
        <v>39</v>
      </c>
      <c r="BJ26" s="355">
        <v>93</v>
      </c>
      <c r="BK26" s="355">
        <v>102</v>
      </c>
      <c r="BL26" s="355">
        <v>73</v>
      </c>
      <c r="BM26" s="355">
        <v>56</v>
      </c>
      <c r="BN26" s="362">
        <v>58</v>
      </c>
      <c r="BO26" s="446">
        <v>72.5</v>
      </c>
      <c r="BP26" s="447">
        <v>72.510000000000005</v>
      </c>
      <c r="BQ26" s="448">
        <v>72.48</v>
      </c>
      <c r="BR26" s="363">
        <v>382</v>
      </c>
      <c r="BS26" s="364" t="s">
        <v>6662</v>
      </c>
      <c r="BT26" s="364" t="s">
        <v>6662</v>
      </c>
      <c r="BU26" s="364">
        <v>1</v>
      </c>
      <c r="BV26" s="364" t="s">
        <v>6662</v>
      </c>
      <c r="BW26" s="364">
        <v>2</v>
      </c>
      <c r="BX26" s="364">
        <v>3</v>
      </c>
      <c r="BY26" s="364">
        <v>3</v>
      </c>
      <c r="BZ26" s="364">
        <v>6</v>
      </c>
      <c r="CA26" s="364">
        <v>17</v>
      </c>
      <c r="CB26" s="364">
        <v>48</v>
      </c>
      <c r="CC26" s="364">
        <v>81</v>
      </c>
      <c r="CD26" s="364">
        <v>73</v>
      </c>
      <c r="CE26" s="364">
        <v>58</v>
      </c>
      <c r="CF26" s="364">
        <v>42</v>
      </c>
      <c r="CG26" s="365">
        <v>48</v>
      </c>
      <c r="CH26" s="432">
        <v>382</v>
      </c>
      <c r="CI26" s="433">
        <v>77</v>
      </c>
      <c r="CJ26" s="433">
        <v>76</v>
      </c>
      <c r="CK26" s="433" t="s">
        <v>6662</v>
      </c>
      <c r="CL26" s="433">
        <v>1</v>
      </c>
      <c r="CM26" s="433">
        <v>18</v>
      </c>
      <c r="CN26" s="433">
        <v>287</v>
      </c>
      <c r="CO26" s="433">
        <v>302</v>
      </c>
      <c r="CP26" s="433">
        <v>71</v>
      </c>
      <c r="CQ26" s="433">
        <v>70</v>
      </c>
      <c r="CR26" s="433" t="s">
        <v>6662</v>
      </c>
      <c r="CS26" s="433">
        <v>1</v>
      </c>
      <c r="CT26" s="433">
        <v>3</v>
      </c>
      <c r="CU26" s="455">
        <v>228</v>
      </c>
      <c r="CV26" s="389"/>
      <c r="CW26" s="390"/>
      <c r="CX26" s="390"/>
      <c r="CY26" s="390"/>
      <c r="CZ26" s="390"/>
      <c r="DA26" s="390"/>
      <c r="DB26" s="394"/>
      <c r="DC26" s="363">
        <v>949</v>
      </c>
      <c r="DD26" s="364">
        <v>749</v>
      </c>
      <c r="DE26" s="364">
        <v>454</v>
      </c>
      <c r="DF26" s="364">
        <v>269</v>
      </c>
      <c r="DG26" s="364">
        <v>26</v>
      </c>
      <c r="DH26" s="364">
        <v>11</v>
      </c>
      <c r="DI26" s="364">
        <v>189</v>
      </c>
      <c r="DJ26" s="394"/>
      <c r="DK26" s="363">
        <v>298</v>
      </c>
      <c r="DL26" s="364">
        <v>209</v>
      </c>
      <c r="DM26" s="364" t="s">
        <v>6662</v>
      </c>
      <c r="DN26" s="364">
        <v>5</v>
      </c>
      <c r="DO26" s="364" t="s">
        <v>6662</v>
      </c>
      <c r="DP26" s="364">
        <v>52</v>
      </c>
      <c r="DQ26" s="364">
        <v>2</v>
      </c>
      <c r="DR26" s="364">
        <v>22</v>
      </c>
      <c r="DS26" s="364">
        <v>3</v>
      </c>
      <c r="DT26" s="364">
        <v>2</v>
      </c>
      <c r="DU26" s="364" t="s">
        <v>6662</v>
      </c>
      <c r="DV26" s="364">
        <v>2</v>
      </c>
      <c r="DW26" s="364" t="s">
        <v>6662</v>
      </c>
      <c r="DX26" s="364">
        <v>1</v>
      </c>
      <c r="DY26" s="364" t="s">
        <v>6662</v>
      </c>
      <c r="DZ26" s="365" t="s">
        <v>6662</v>
      </c>
      <c r="EA26" s="363">
        <v>382</v>
      </c>
      <c r="EB26" s="364">
        <v>38165</v>
      </c>
      <c r="EC26" s="364">
        <v>29662</v>
      </c>
      <c r="ED26" s="364">
        <v>7151</v>
      </c>
      <c r="EE26" s="365">
        <v>1352</v>
      </c>
      <c r="EF26" s="363">
        <v>495</v>
      </c>
      <c r="EG26" s="364">
        <v>466</v>
      </c>
      <c r="EH26" s="364">
        <v>275</v>
      </c>
      <c r="EI26" s="364">
        <v>172</v>
      </c>
      <c r="EJ26" s="364">
        <v>19</v>
      </c>
      <c r="EK26" s="364">
        <v>5</v>
      </c>
      <c r="EL26" s="364">
        <v>24</v>
      </c>
      <c r="EM26" s="394"/>
      <c r="EN26" s="363">
        <v>454</v>
      </c>
      <c r="EO26" s="364">
        <v>283</v>
      </c>
      <c r="EP26" s="364">
        <v>179</v>
      </c>
      <c r="EQ26" s="364">
        <v>97</v>
      </c>
      <c r="ER26" s="364">
        <v>7</v>
      </c>
      <c r="ES26" s="364">
        <v>6</v>
      </c>
      <c r="ET26" s="364">
        <v>165</v>
      </c>
      <c r="EU26" s="394"/>
    </row>
    <row r="27" spans="1:151" s="357" customFormat="1" ht="15" hidden="1" customHeight="1" x14ac:dyDescent="0.15">
      <c r="A27" s="442" t="s">
        <v>175</v>
      </c>
      <c r="B27" s="442" t="s">
        <v>191</v>
      </c>
      <c r="C27" s="442" t="s">
        <v>192</v>
      </c>
      <c r="D27" s="442" t="s">
        <v>581</v>
      </c>
      <c r="E27" s="387">
        <v>45</v>
      </c>
      <c r="F27" s="355">
        <v>45</v>
      </c>
      <c r="G27" s="355">
        <v>7</v>
      </c>
      <c r="H27" s="355">
        <v>3</v>
      </c>
      <c r="I27" s="355">
        <v>35</v>
      </c>
      <c r="J27" s="388" t="s">
        <v>6662</v>
      </c>
      <c r="K27" s="395" t="s">
        <v>6662</v>
      </c>
      <c r="L27" s="387"/>
      <c r="M27" s="361">
        <v>93</v>
      </c>
      <c r="N27" s="355" t="s">
        <v>6662</v>
      </c>
      <c r="O27" s="355">
        <v>1</v>
      </c>
      <c r="P27" s="355">
        <v>3</v>
      </c>
      <c r="Q27" s="355" t="s">
        <v>6662</v>
      </c>
      <c r="R27" s="355">
        <v>2</v>
      </c>
      <c r="S27" s="355">
        <v>2</v>
      </c>
      <c r="T27" s="355" t="s">
        <v>6662</v>
      </c>
      <c r="U27" s="355">
        <v>2</v>
      </c>
      <c r="V27" s="355">
        <v>7</v>
      </c>
      <c r="W27" s="355">
        <v>18</v>
      </c>
      <c r="X27" s="355">
        <v>19</v>
      </c>
      <c r="Y27" s="355">
        <v>12</v>
      </c>
      <c r="Z27" s="355">
        <v>4</v>
      </c>
      <c r="AA27" s="355">
        <v>8</v>
      </c>
      <c r="AB27" s="362">
        <v>15</v>
      </c>
      <c r="AC27" s="366">
        <v>68.25</v>
      </c>
      <c r="AD27" s="356">
        <v>67.900000000000006</v>
      </c>
      <c r="AE27" s="367">
        <v>68.650000000000006</v>
      </c>
      <c r="AF27" s="387"/>
      <c r="AG27" s="388"/>
      <c r="AH27" s="388"/>
      <c r="AI27" s="388"/>
      <c r="AJ27" s="388"/>
      <c r="AK27" s="388"/>
      <c r="AL27" s="388"/>
      <c r="AM27" s="388"/>
      <c r="AN27" s="388"/>
      <c r="AO27" s="388"/>
      <c r="AP27" s="388"/>
      <c r="AQ27" s="388"/>
      <c r="AR27" s="388"/>
      <c r="AS27" s="388"/>
      <c r="AT27" s="388"/>
      <c r="AU27" s="388"/>
      <c r="AV27" s="449"/>
      <c r="AW27" s="450"/>
      <c r="AX27" s="451"/>
      <c r="AY27" s="361">
        <v>49</v>
      </c>
      <c r="AZ27" s="355" t="s">
        <v>6662</v>
      </c>
      <c r="BA27" s="355" t="s">
        <v>6662</v>
      </c>
      <c r="BB27" s="355">
        <v>1</v>
      </c>
      <c r="BC27" s="355" t="s">
        <v>6662</v>
      </c>
      <c r="BD27" s="355">
        <v>1</v>
      </c>
      <c r="BE27" s="355" t="s">
        <v>6662</v>
      </c>
      <c r="BF27" s="355" t="s">
        <v>6662</v>
      </c>
      <c r="BG27" s="355">
        <v>1</v>
      </c>
      <c r="BH27" s="355">
        <v>1</v>
      </c>
      <c r="BI27" s="355">
        <v>6</v>
      </c>
      <c r="BJ27" s="355">
        <v>13</v>
      </c>
      <c r="BK27" s="355">
        <v>10</v>
      </c>
      <c r="BL27" s="355">
        <v>4</v>
      </c>
      <c r="BM27" s="355">
        <v>6</v>
      </c>
      <c r="BN27" s="362">
        <v>6</v>
      </c>
      <c r="BO27" s="446">
        <v>71.22</v>
      </c>
      <c r="BP27" s="447">
        <v>73</v>
      </c>
      <c r="BQ27" s="448">
        <v>68.42</v>
      </c>
      <c r="BR27" s="363">
        <v>45</v>
      </c>
      <c r="BS27" s="364" t="s">
        <v>6662</v>
      </c>
      <c r="BT27" s="364" t="s">
        <v>6662</v>
      </c>
      <c r="BU27" s="364" t="s">
        <v>6662</v>
      </c>
      <c r="BV27" s="364" t="s">
        <v>6662</v>
      </c>
      <c r="BW27" s="364" t="s">
        <v>6662</v>
      </c>
      <c r="BX27" s="364" t="s">
        <v>6662</v>
      </c>
      <c r="BY27" s="364" t="s">
        <v>6662</v>
      </c>
      <c r="BZ27" s="364" t="s">
        <v>6662</v>
      </c>
      <c r="CA27" s="364">
        <v>2</v>
      </c>
      <c r="CB27" s="364">
        <v>8</v>
      </c>
      <c r="CC27" s="364">
        <v>10</v>
      </c>
      <c r="CD27" s="364">
        <v>7</v>
      </c>
      <c r="CE27" s="364">
        <v>4</v>
      </c>
      <c r="CF27" s="364">
        <v>5</v>
      </c>
      <c r="CG27" s="365">
        <v>9</v>
      </c>
      <c r="CH27" s="432">
        <v>45</v>
      </c>
      <c r="CI27" s="433">
        <v>7</v>
      </c>
      <c r="CJ27" s="433">
        <v>7</v>
      </c>
      <c r="CK27" s="433" t="s">
        <v>6662</v>
      </c>
      <c r="CL27" s="433" t="s">
        <v>6662</v>
      </c>
      <c r="CM27" s="433">
        <v>1</v>
      </c>
      <c r="CN27" s="433">
        <v>37</v>
      </c>
      <c r="CO27" s="433">
        <v>35</v>
      </c>
      <c r="CP27" s="433">
        <v>6</v>
      </c>
      <c r="CQ27" s="433">
        <v>6</v>
      </c>
      <c r="CR27" s="433" t="s">
        <v>6662</v>
      </c>
      <c r="CS27" s="433" t="s">
        <v>6662</v>
      </c>
      <c r="CT27" s="433" t="s">
        <v>6662</v>
      </c>
      <c r="CU27" s="455">
        <v>29</v>
      </c>
      <c r="CV27" s="389"/>
      <c r="CW27" s="390"/>
      <c r="CX27" s="390"/>
      <c r="CY27" s="390"/>
      <c r="CZ27" s="390"/>
      <c r="DA27" s="390"/>
      <c r="DB27" s="394"/>
      <c r="DC27" s="363">
        <v>105</v>
      </c>
      <c r="DD27" s="364">
        <v>80</v>
      </c>
      <c r="DE27" s="364">
        <v>49</v>
      </c>
      <c r="DF27" s="364">
        <v>30</v>
      </c>
      <c r="DG27" s="364">
        <v>1</v>
      </c>
      <c r="DH27" s="364">
        <v>1</v>
      </c>
      <c r="DI27" s="364">
        <v>24</v>
      </c>
      <c r="DJ27" s="394"/>
      <c r="DK27" s="363">
        <v>32</v>
      </c>
      <c r="DL27" s="364">
        <v>13</v>
      </c>
      <c r="DM27" s="364" t="s">
        <v>6662</v>
      </c>
      <c r="DN27" s="364">
        <v>1</v>
      </c>
      <c r="DO27" s="364" t="s">
        <v>6662</v>
      </c>
      <c r="DP27" s="364">
        <v>1</v>
      </c>
      <c r="DQ27" s="364" t="s">
        <v>6662</v>
      </c>
      <c r="DR27" s="364">
        <v>14</v>
      </c>
      <c r="DS27" s="364">
        <v>1</v>
      </c>
      <c r="DT27" s="364">
        <v>2</v>
      </c>
      <c r="DU27" s="364" t="s">
        <v>6662</v>
      </c>
      <c r="DV27" s="364" t="s">
        <v>6662</v>
      </c>
      <c r="DW27" s="364" t="s">
        <v>6662</v>
      </c>
      <c r="DX27" s="364" t="s">
        <v>6662</v>
      </c>
      <c r="DY27" s="364" t="s">
        <v>6662</v>
      </c>
      <c r="DZ27" s="365" t="s">
        <v>6662</v>
      </c>
      <c r="EA27" s="363">
        <v>45</v>
      </c>
      <c r="EB27" s="364">
        <v>2758</v>
      </c>
      <c r="EC27" s="364">
        <v>1652</v>
      </c>
      <c r="ED27" s="364">
        <v>470</v>
      </c>
      <c r="EE27" s="365">
        <v>636</v>
      </c>
      <c r="EF27" s="363">
        <v>54</v>
      </c>
      <c r="EG27" s="364">
        <v>47</v>
      </c>
      <c r="EH27" s="364">
        <v>30</v>
      </c>
      <c r="EI27" s="364">
        <v>16</v>
      </c>
      <c r="EJ27" s="364">
        <v>1</v>
      </c>
      <c r="EK27" s="364">
        <v>1</v>
      </c>
      <c r="EL27" s="364">
        <v>6</v>
      </c>
      <c r="EM27" s="394"/>
      <c r="EN27" s="363">
        <v>51</v>
      </c>
      <c r="EO27" s="364">
        <v>33</v>
      </c>
      <c r="EP27" s="364">
        <v>19</v>
      </c>
      <c r="EQ27" s="364">
        <v>14</v>
      </c>
      <c r="ER27" s="364" t="s">
        <v>6662</v>
      </c>
      <c r="ES27" s="364" t="s">
        <v>6662</v>
      </c>
      <c r="ET27" s="364">
        <v>18</v>
      </c>
      <c r="EU27" s="394"/>
    </row>
    <row r="28" spans="1:151" s="357" customFormat="1" ht="15" hidden="1" customHeight="1" x14ac:dyDescent="0.15">
      <c r="A28" s="442" t="s">
        <v>175</v>
      </c>
      <c r="B28" s="442" t="s">
        <v>191</v>
      </c>
      <c r="C28" s="442" t="s">
        <v>193</v>
      </c>
      <c r="D28" s="442" t="s">
        <v>582</v>
      </c>
      <c r="E28" s="387">
        <v>21</v>
      </c>
      <c r="F28" s="355">
        <v>20</v>
      </c>
      <c r="G28" s="355">
        <v>2</v>
      </c>
      <c r="H28" s="355">
        <v>2</v>
      </c>
      <c r="I28" s="355">
        <v>16</v>
      </c>
      <c r="J28" s="388">
        <v>1</v>
      </c>
      <c r="K28" s="395">
        <v>1</v>
      </c>
      <c r="L28" s="387"/>
      <c r="M28" s="361">
        <v>38</v>
      </c>
      <c r="N28" s="355" t="s">
        <v>6662</v>
      </c>
      <c r="O28" s="355">
        <v>1</v>
      </c>
      <c r="P28" s="355">
        <v>2</v>
      </c>
      <c r="Q28" s="355" t="s">
        <v>6662</v>
      </c>
      <c r="R28" s="355">
        <v>1</v>
      </c>
      <c r="S28" s="355">
        <v>1</v>
      </c>
      <c r="T28" s="355">
        <v>2</v>
      </c>
      <c r="U28" s="355" t="s">
        <v>6662</v>
      </c>
      <c r="V28" s="355">
        <v>3</v>
      </c>
      <c r="W28" s="355">
        <v>4</v>
      </c>
      <c r="X28" s="355">
        <v>5</v>
      </c>
      <c r="Y28" s="355">
        <v>7</v>
      </c>
      <c r="Z28" s="355">
        <v>4</v>
      </c>
      <c r="AA28" s="355">
        <v>2</v>
      </c>
      <c r="AB28" s="362">
        <v>6</v>
      </c>
      <c r="AC28" s="366">
        <v>66.739999999999995</v>
      </c>
      <c r="AD28" s="356">
        <v>66.64</v>
      </c>
      <c r="AE28" s="367">
        <v>66.88</v>
      </c>
      <c r="AF28" s="387"/>
      <c r="AG28" s="388"/>
      <c r="AH28" s="388"/>
      <c r="AI28" s="388"/>
      <c r="AJ28" s="388"/>
      <c r="AK28" s="388"/>
      <c r="AL28" s="388"/>
      <c r="AM28" s="388"/>
      <c r="AN28" s="388"/>
      <c r="AO28" s="388"/>
      <c r="AP28" s="388"/>
      <c r="AQ28" s="388"/>
      <c r="AR28" s="388"/>
      <c r="AS28" s="388"/>
      <c r="AT28" s="388"/>
      <c r="AU28" s="388"/>
      <c r="AV28" s="449"/>
      <c r="AW28" s="450"/>
      <c r="AX28" s="451"/>
      <c r="AY28" s="361">
        <v>20</v>
      </c>
      <c r="AZ28" s="355" t="s">
        <v>6662</v>
      </c>
      <c r="BA28" s="355" t="s">
        <v>6662</v>
      </c>
      <c r="BB28" s="355">
        <v>1</v>
      </c>
      <c r="BC28" s="355" t="s">
        <v>6662</v>
      </c>
      <c r="BD28" s="355">
        <v>1</v>
      </c>
      <c r="BE28" s="355" t="s">
        <v>6662</v>
      </c>
      <c r="BF28" s="355" t="s">
        <v>6662</v>
      </c>
      <c r="BG28" s="355" t="s">
        <v>6662</v>
      </c>
      <c r="BH28" s="355" t="s">
        <v>6662</v>
      </c>
      <c r="BI28" s="355">
        <v>1</v>
      </c>
      <c r="BJ28" s="355">
        <v>3</v>
      </c>
      <c r="BK28" s="355">
        <v>5</v>
      </c>
      <c r="BL28" s="355">
        <v>3</v>
      </c>
      <c r="BM28" s="355">
        <v>2</v>
      </c>
      <c r="BN28" s="362">
        <v>4</v>
      </c>
      <c r="BO28" s="446">
        <v>72.400000000000006</v>
      </c>
      <c r="BP28" s="447">
        <v>70.67</v>
      </c>
      <c r="BQ28" s="448">
        <v>77.599999999999994</v>
      </c>
      <c r="BR28" s="363">
        <v>20</v>
      </c>
      <c r="BS28" s="364" t="s">
        <v>6662</v>
      </c>
      <c r="BT28" s="364" t="s">
        <v>6662</v>
      </c>
      <c r="BU28" s="364">
        <v>1</v>
      </c>
      <c r="BV28" s="364" t="s">
        <v>6662</v>
      </c>
      <c r="BW28" s="364" t="s">
        <v>6662</v>
      </c>
      <c r="BX28" s="364" t="s">
        <v>6662</v>
      </c>
      <c r="BY28" s="364" t="s">
        <v>6662</v>
      </c>
      <c r="BZ28" s="364" t="s">
        <v>6662</v>
      </c>
      <c r="CA28" s="364">
        <v>2</v>
      </c>
      <c r="CB28" s="364">
        <v>3</v>
      </c>
      <c r="CC28" s="364">
        <v>2</v>
      </c>
      <c r="CD28" s="364">
        <v>5</v>
      </c>
      <c r="CE28" s="364">
        <v>3</v>
      </c>
      <c r="CF28" s="364">
        <v>2</v>
      </c>
      <c r="CG28" s="365">
        <v>2</v>
      </c>
      <c r="CH28" s="432">
        <v>20</v>
      </c>
      <c r="CI28" s="433">
        <v>5</v>
      </c>
      <c r="CJ28" s="433">
        <v>5</v>
      </c>
      <c r="CK28" s="433" t="s">
        <v>6662</v>
      </c>
      <c r="CL28" s="433" t="s">
        <v>6662</v>
      </c>
      <c r="CM28" s="433" t="s">
        <v>6662</v>
      </c>
      <c r="CN28" s="433">
        <v>15</v>
      </c>
      <c r="CO28" s="433">
        <v>14</v>
      </c>
      <c r="CP28" s="433">
        <v>5</v>
      </c>
      <c r="CQ28" s="433">
        <v>5</v>
      </c>
      <c r="CR28" s="433" t="s">
        <v>6662</v>
      </c>
      <c r="CS28" s="433" t="s">
        <v>6662</v>
      </c>
      <c r="CT28" s="433" t="s">
        <v>6662</v>
      </c>
      <c r="CU28" s="455">
        <v>9</v>
      </c>
      <c r="CV28" s="389"/>
      <c r="CW28" s="390"/>
      <c r="CX28" s="390"/>
      <c r="CY28" s="390"/>
      <c r="CZ28" s="390"/>
      <c r="DA28" s="390"/>
      <c r="DB28" s="394"/>
      <c r="DC28" s="363">
        <v>50</v>
      </c>
      <c r="DD28" s="364">
        <v>34</v>
      </c>
      <c r="DE28" s="364">
        <v>20</v>
      </c>
      <c r="DF28" s="364">
        <v>11</v>
      </c>
      <c r="DG28" s="364">
        <v>3</v>
      </c>
      <c r="DH28" s="364">
        <v>1</v>
      </c>
      <c r="DI28" s="364">
        <v>15</v>
      </c>
      <c r="DJ28" s="394"/>
      <c r="DK28" s="363">
        <v>18</v>
      </c>
      <c r="DL28" s="364">
        <v>11</v>
      </c>
      <c r="DM28" s="364" t="s">
        <v>6662</v>
      </c>
      <c r="DN28" s="364" t="s">
        <v>6662</v>
      </c>
      <c r="DO28" s="364" t="s">
        <v>6662</v>
      </c>
      <c r="DP28" s="364">
        <v>3</v>
      </c>
      <c r="DQ28" s="364" t="s">
        <v>6662</v>
      </c>
      <c r="DR28" s="364">
        <v>4</v>
      </c>
      <c r="DS28" s="364" t="s">
        <v>6662</v>
      </c>
      <c r="DT28" s="364" t="s">
        <v>6662</v>
      </c>
      <c r="DU28" s="364" t="s">
        <v>6662</v>
      </c>
      <c r="DV28" s="364" t="s">
        <v>6662</v>
      </c>
      <c r="DW28" s="364" t="s">
        <v>6662</v>
      </c>
      <c r="DX28" s="364" t="s">
        <v>6662</v>
      </c>
      <c r="DY28" s="364" t="s">
        <v>6662</v>
      </c>
      <c r="DZ28" s="365" t="s">
        <v>6662</v>
      </c>
      <c r="EA28" s="363">
        <v>20</v>
      </c>
      <c r="EB28" s="364">
        <v>1266</v>
      </c>
      <c r="EC28" s="364">
        <v>790</v>
      </c>
      <c r="ED28" s="364">
        <v>316</v>
      </c>
      <c r="EE28" s="365">
        <v>160</v>
      </c>
      <c r="EF28" s="363">
        <v>22</v>
      </c>
      <c r="EG28" s="364">
        <v>22</v>
      </c>
      <c r="EH28" s="364">
        <v>15</v>
      </c>
      <c r="EI28" s="364">
        <v>6</v>
      </c>
      <c r="EJ28" s="364">
        <v>1</v>
      </c>
      <c r="EK28" s="364" t="s">
        <v>6662</v>
      </c>
      <c r="EL28" s="364" t="s">
        <v>6662</v>
      </c>
      <c r="EM28" s="394"/>
      <c r="EN28" s="363">
        <v>28</v>
      </c>
      <c r="EO28" s="364">
        <v>12</v>
      </c>
      <c r="EP28" s="364">
        <v>5</v>
      </c>
      <c r="EQ28" s="364">
        <v>5</v>
      </c>
      <c r="ER28" s="364">
        <v>2</v>
      </c>
      <c r="ES28" s="364">
        <v>1</v>
      </c>
      <c r="ET28" s="364">
        <v>15</v>
      </c>
      <c r="EU28" s="394"/>
    </row>
    <row r="29" spans="1:151" s="357" customFormat="1" ht="15" hidden="1" customHeight="1" x14ac:dyDescent="0.15">
      <c r="A29" s="442" t="s">
        <v>175</v>
      </c>
      <c r="B29" s="442" t="s">
        <v>191</v>
      </c>
      <c r="C29" s="442" t="s">
        <v>194</v>
      </c>
      <c r="D29" s="442" t="s">
        <v>583</v>
      </c>
      <c r="E29" s="387">
        <v>19</v>
      </c>
      <c r="F29" s="355">
        <v>19</v>
      </c>
      <c r="G29" s="355">
        <v>1</v>
      </c>
      <c r="H29" s="355">
        <v>3</v>
      </c>
      <c r="I29" s="355">
        <v>15</v>
      </c>
      <c r="J29" s="388" t="s">
        <v>6662</v>
      </c>
      <c r="K29" s="395" t="s">
        <v>6662</v>
      </c>
      <c r="L29" s="387"/>
      <c r="M29" s="361">
        <v>47</v>
      </c>
      <c r="N29" s="355" t="s">
        <v>6662</v>
      </c>
      <c r="O29" s="355">
        <v>1</v>
      </c>
      <c r="P29" s="355">
        <v>2</v>
      </c>
      <c r="Q29" s="355">
        <v>3</v>
      </c>
      <c r="R29" s="355">
        <v>3</v>
      </c>
      <c r="S29" s="355">
        <v>3</v>
      </c>
      <c r="T29" s="355">
        <v>1</v>
      </c>
      <c r="U29" s="355">
        <v>1</v>
      </c>
      <c r="V29" s="355">
        <v>1</v>
      </c>
      <c r="W29" s="355">
        <v>6</v>
      </c>
      <c r="X29" s="355">
        <v>5</v>
      </c>
      <c r="Y29" s="355">
        <v>7</v>
      </c>
      <c r="Z29" s="355">
        <v>6</v>
      </c>
      <c r="AA29" s="355">
        <v>4</v>
      </c>
      <c r="AB29" s="362">
        <v>4</v>
      </c>
      <c r="AC29" s="366">
        <v>61.74</v>
      </c>
      <c r="AD29" s="356">
        <v>60.74</v>
      </c>
      <c r="AE29" s="367">
        <v>63.1</v>
      </c>
      <c r="AF29" s="387"/>
      <c r="AG29" s="388"/>
      <c r="AH29" s="388"/>
      <c r="AI29" s="388"/>
      <c r="AJ29" s="388"/>
      <c r="AK29" s="388"/>
      <c r="AL29" s="388"/>
      <c r="AM29" s="388"/>
      <c r="AN29" s="388"/>
      <c r="AO29" s="388"/>
      <c r="AP29" s="388"/>
      <c r="AQ29" s="388"/>
      <c r="AR29" s="388"/>
      <c r="AS29" s="388"/>
      <c r="AT29" s="388"/>
      <c r="AU29" s="388"/>
      <c r="AV29" s="449"/>
      <c r="AW29" s="450"/>
      <c r="AX29" s="451"/>
      <c r="AY29" s="361">
        <v>29</v>
      </c>
      <c r="AZ29" s="355" t="s">
        <v>6662</v>
      </c>
      <c r="BA29" s="355" t="s">
        <v>6662</v>
      </c>
      <c r="BB29" s="355" t="s">
        <v>6662</v>
      </c>
      <c r="BC29" s="355" t="s">
        <v>6662</v>
      </c>
      <c r="BD29" s="355">
        <v>1</v>
      </c>
      <c r="BE29" s="355">
        <v>1</v>
      </c>
      <c r="BF29" s="355">
        <v>1</v>
      </c>
      <c r="BG29" s="355">
        <v>1</v>
      </c>
      <c r="BH29" s="355" t="s">
        <v>6662</v>
      </c>
      <c r="BI29" s="355">
        <v>1</v>
      </c>
      <c r="BJ29" s="355">
        <v>5</v>
      </c>
      <c r="BK29" s="355">
        <v>6</v>
      </c>
      <c r="BL29" s="355">
        <v>5</v>
      </c>
      <c r="BM29" s="355">
        <v>4</v>
      </c>
      <c r="BN29" s="362">
        <v>4</v>
      </c>
      <c r="BO29" s="446">
        <v>71.31</v>
      </c>
      <c r="BP29" s="447">
        <v>70.56</v>
      </c>
      <c r="BQ29" s="448">
        <v>72.55</v>
      </c>
      <c r="BR29" s="363">
        <v>19</v>
      </c>
      <c r="BS29" s="364" t="s">
        <v>6662</v>
      </c>
      <c r="BT29" s="364" t="s">
        <v>6662</v>
      </c>
      <c r="BU29" s="364" t="s">
        <v>6662</v>
      </c>
      <c r="BV29" s="364" t="s">
        <v>6662</v>
      </c>
      <c r="BW29" s="364">
        <v>1</v>
      </c>
      <c r="BX29" s="364">
        <v>1</v>
      </c>
      <c r="BY29" s="364" t="s">
        <v>6662</v>
      </c>
      <c r="BZ29" s="364" t="s">
        <v>6662</v>
      </c>
      <c r="CA29" s="364">
        <v>1</v>
      </c>
      <c r="CB29" s="364">
        <v>1</v>
      </c>
      <c r="CC29" s="364">
        <v>3</v>
      </c>
      <c r="CD29" s="364">
        <v>3</v>
      </c>
      <c r="CE29" s="364">
        <v>4</v>
      </c>
      <c r="CF29" s="364">
        <v>2</v>
      </c>
      <c r="CG29" s="365">
        <v>3</v>
      </c>
      <c r="CH29" s="432">
        <v>19</v>
      </c>
      <c r="CI29" s="433">
        <v>3</v>
      </c>
      <c r="CJ29" s="433">
        <v>3</v>
      </c>
      <c r="CK29" s="433" t="s">
        <v>6662</v>
      </c>
      <c r="CL29" s="433" t="s">
        <v>6662</v>
      </c>
      <c r="CM29" s="433">
        <v>2</v>
      </c>
      <c r="CN29" s="433">
        <v>14</v>
      </c>
      <c r="CO29" s="433">
        <v>15</v>
      </c>
      <c r="CP29" s="433">
        <v>2</v>
      </c>
      <c r="CQ29" s="433">
        <v>2</v>
      </c>
      <c r="CR29" s="433" t="s">
        <v>6662</v>
      </c>
      <c r="CS29" s="433" t="s">
        <v>6662</v>
      </c>
      <c r="CT29" s="433" t="s">
        <v>6662</v>
      </c>
      <c r="CU29" s="455">
        <v>13</v>
      </c>
      <c r="CV29" s="389"/>
      <c r="CW29" s="390"/>
      <c r="CX29" s="390"/>
      <c r="CY29" s="390"/>
      <c r="CZ29" s="390"/>
      <c r="DA29" s="390"/>
      <c r="DB29" s="394"/>
      <c r="DC29" s="363">
        <v>50</v>
      </c>
      <c r="DD29" s="364">
        <v>41</v>
      </c>
      <c r="DE29" s="364">
        <v>29</v>
      </c>
      <c r="DF29" s="364">
        <v>12</v>
      </c>
      <c r="DG29" s="364" t="s">
        <v>6662</v>
      </c>
      <c r="DH29" s="364" t="s">
        <v>6662</v>
      </c>
      <c r="DI29" s="364">
        <v>9</v>
      </c>
      <c r="DJ29" s="394"/>
      <c r="DK29" s="363">
        <v>13</v>
      </c>
      <c r="DL29" s="364">
        <v>5</v>
      </c>
      <c r="DM29" s="364" t="s">
        <v>6662</v>
      </c>
      <c r="DN29" s="364" t="s">
        <v>6662</v>
      </c>
      <c r="DO29" s="364" t="s">
        <v>6662</v>
      </c>
      <c r="DP29" s="364">
        <v>6</v>
      </c>
      <c r="DQ29" s="364">
        <v>1</v>
      </c>
      <c r="DR29" s="364">
        <v>1</v>
      </c>
      <c r="DS29" s="364" t="s">
        <v>6662</v>
      </c>
      <c r="DT29" s="364" t="s">
        <v>6662</v>
      </c>
      <c r="DU29" s="364" t="s">
        <v>6662</v>
      </c>
      <c r="DV29" s="364" t="s">
        <v>6662</v>
      </c>
      <c r="DW29" s="364" t="s">
        <v>6662</v>
      </c>
      <c r="DX29" s="364" t="s">
        <v>6662</v>
      </c>
      <c r="DY29" s="364" t="s">
        <v>6662</v>
      </c>
      <c r="DZ29" s="365" t="s">
        <v>6662</v>
      </c>
      <c r="EA29" s="363">
        <v>19</v>
      </c>
      <c r="EB29" s="364">
        <v>1544</v>
      </c>
      <c r="EC29" s="364">
        <v>947</v>
      </c>
      <c r="ED29" s="364">
        <v>492</v>
      </c>
      <c r="EE29" s="365">
        <v>105</v>
      </c>
      <c r="EF29" s="363">
        <v>29</v>
      </c>
      <c r="EG29" s="364">
        <v>28</v>
      </c>
      <c r="EH29" s="364">
        <v>18</v>
      </c>
      <c r="EI29" s="364">
        <v>10</v>
      </c>
      <c r="EJ29" s="364" t="s">
        <v>6662</v>
      </c>
      <c r="EK29" s="364" t="s">
        <v>6662</v>
      </c>
      <c r="EL29" s="364">
        <v>1</v>
      </c>
      <c r="EM29" s="394"/>
      <c r="EN29" s="363">
        <v>21</v>
      </c>
      <c r="EO29" s="364">
        <v>13</v>
      </c>
      <c r="EP29" s="364">
        <v>11</v>
      </c>
      <c r="EQ29" s="364">
        <v>2</v>
      </c>
      <c r="ER29" s="364" t="s">
        <v>6662</v>
      </c>
      <c r="ES29" s="364" t="s">
        <v>6662</v>
      </c>
      <c r="ET29" s="364">
        <v>8</v>
      </c>
      <c r="EU29" s="394"/>
    </row>
    <row r="30" spans="1:151" s="357" customFormat="1" ht="15" hidden="1" customHeight="1" x14ac:dyDescent="0.15">
      <c r="A30" s="442" t="s">
        <v>175</v>
      </c>
      <c r="B30" s="442" t="s">
        <v>191</v>
      </c>
      <c r="C30" s="442" t="s">
        <v>191</v>
      </c>
      <c r="D30" s="442" t="s">
        <v>584</v>
      </c>
      <c r="E30" s="387">
        <v>5</v>
      </c>
      <c r="F30" s="355">
        <v>5</v>
      </c>
      <c r="G30" s="355" t="s">
        <v>6664</v>
      </c>
      <c r="H30" s="355" t="s">
        <v>6664</v>
      </c>
      <c r="I30" s="355" t="s">
        <v>6664</v>
      </c>
      <c r="J30" s="388" t="s">
        <v>6662</v>
      </c>
      <c r="K30" s="395" t="s">
        <v>6662</v>
      </c>
      <c r="L30" s="387"/>
      <c r="M30" s="361" t="s">
        <v>6664</v>
      </c>
      <c r="N30" s="355" t="s">
        <v>6664</v>
      </c>
      <c r="O30" s="355" t="s">
        <v>6664</v>
      </c>
      <c r="P30" s="355" t="s">
        <v>6664</v>
      </c>
      <c r="Q30" s="355" t="s">
        <v>6664</v>
      </c>
      <c r="R30" s="355" t="s">
        <v>6664</v>
      </c>
      <c r="S30" s="355" t="s">
        <v>6664</v>
      </c>
      <c r="T30" s="355" t="s">
        <v>6664</v>
      </c>
      <c r="U30" s="355" t="s">
        <v>6664</v>
      </c>
      <c r="V30" s="355" t="s">
        <v>6664</v>
      </c>
      <c r="W30" s="355" t="s">
        <v>6664</v>
      </c>
      <c r="X30" s="355" t="s">
        <v>6664</v>
      </c>
      <c r="Y30" s="355" t="s">
        <v>6664</v>
      </c>
      <c r="Z30" s="355" t="s">
        <v>6664</v>
      </c>
      <c r="AA30" s="355" t="s">
        <v>6664</v>
      </c>
      <c r="AB30" s="362" t="s">
        <v>6664</v>
      </c>
      <c r="AC30" s="366" t="s">
        <v>6664</v>
      </c>
      <c r="AD30" s="356" t="s">
        <v>6664</v>
      </c>
      <c r="AE30" s="367" t="s">
        <v>6664</v>
      </c>
      <c r="AF30" s="387"/>
      <c r="AG30" s="388"/>
      <c r="AH30" s="388"/>
      <c r="AI30" s="388"/>
      <c r="AJ30" s="388"/>
      <c r="AK30" s="388"/>
      <c r="AL30" s="388"/>
      <c r="AM30" s="388"/>
      <c r="AN30" s="388"/>
      <c r="AO30" s="388"/>
      <c r="AP30" s="388"/>
      <c r="AQ30" s="388"/>
      <c r="AR30" s="388"/>
      <c r="AS30" s="388"/>
      <c r="AT30" s="388"/>
      <c r="AU30" s="388"/>
      <c r="AV30" s="449"/>
      <c r="AW30" s="450"/>
      <c r="AX30" s="451"/>
      <c r="AY30" s="361" t="s">
        <v>6664</v>
      </c>
      <c r="AZ30" s="355" t="s">
        <v>6664</v>
      </c>
      <c r="BA30" s="355" t="s">
        <v>6664</v>
      </c>
      <c r="BB30" s="355" t="s">
        <v>6664</v>
      </c>
      <c r="BC30" s="355" t="s">
        <v>6664</v>
      </c>
      <c r="BD30" s="355" t="s">
        <v>6664</v>
      </c>
      <c r="BE30" s="355" t="s">
        <v>6664</v>
      </c>
      <c r="BF30" s="355" t="s">
        <v>6664</v>
      </c>
      <c r="BG30" s="355" t="s">
        <v>6664</v>
      </c>
      <c r="BH30" s="355" t="s">
        <v>6664</v>
      </c>
      <c r="BI30" s="355" t="s">
        <v>6664</v>
      </c>
      <c r="BJ30" s="355" t="s">
        <v>6664</v>
      </c>
      <c r="BK30" s="355" t="s">
        <v>6664</v>
      </c>
      <c r="BL30" s="355" t="s">
        <v>6664</v>
      </c>
      <c r="BM30" s="355" t="s">
        <v>6664</v>
      </c>
      <c r="BN30" s="362" t="s">
        <v>6664</v>
      </c>
      <c r="BO30" s="446" t="s">
        <v>6664</v>
      </c>
      <c r="BP30" s="447" t="s">
        <v>6664</v>
      </c>
      <c r="BQ30" s="448" t="s">
        <v>6664</v>
      </c>
      <c r="BR30" s="363" t="s">
        <v>6664</v>
      </c>
      <c r="BS30" s="364" t="s">
        <v>6664</v>
      </c>
      <c r="BT30" s="364" t="s">
        <v>6664</v>
      </c>
      <c r="BU30" s="364" t="s">
        <v>6664</v>
      </c>
      <c r="BV30" s="364" t="s">
        <v>6664</v>
      </c>
      <c r="BW30" s="364" t="s">
        <v>6664</v>
      </c>
      <c r="BX30" s="364" t="s">
        <v>6664</v>
      </c>
      <c r="BY30" s="364" t="s">
        <v>6664</v>
      </c>
      <c r="BZ30" s="364" t="s">
        <v>6664</v>
      </c>
      <c r="CA30" s="364" t="s">
        <v>6664</v>
      </c>
      <c r="CB30" s="364" t="s">
        <v>6664</v>
      </c>
      <c r="CC30" s="364" t="s">
        <v>6664</v>
      </c>
      <c r="CD30" s="364" t="s">
        <v>6664</v>
      </c>
      <c r="CE30" s="364" t="s">
        <v>6664</v>
      </c>
      <c r="CF30" s="364" t="s">
        <v>6664</v>
      </c>
      <c r="CG30" s="365" t="s">
        <v>6664</v>
      </c>
      <c r="CH30" s="432">
        <v>5</v>
      </c>
      <c r="CI30" s="433" t="s">
        <v>6662</v>
      </c>
      <c r="CJ30" s="433" t="s">
        <v>6662</v>
      </c>
      <c r="CK30" s="433" t="s">
        <v>6662</v>
      </c>
      <c r="CL30" s="433" t="s">
        <v>6662</v>
      </c>
      <c r="CM30" s="433" t="s">
        <v>6662</v>
      </c>
      <c r="CN30" s="433">
        <v>5</v>
      </c>
      <c r="CO30" s="433">
        <v>4</v>
      </c>
      <c r="CP30" s="433" t="s">
        <v>6662</v>
      </c>
      <c r="CQ30" s="433" t="s">
        <v>6662</v>
      </c>
      <c r="CR30" s="433" t="s">
        <v>6662</v>
      </c>
      <c r="CS30" s="433" t="s">
        <v>6662</v>
      </c>
      <c r="CT30" s="433" t="s">
        <v>6662</v>
      </c>
      <c r="CU30" s="455">
        <v>4</v>
      </c>
      <c r="CV30" s="389"/>
      <c r="CW30" s="390"/>
      <c r="CX30" s="390"/>
      <c r="CY30" s="390"/>
      <c r="CZ30" s="390"/>
      <c r="DA30" s="390"/>
      <c r="DB30" s="394"/>
      <c r="DC30" s="363" t="s">
        <v>6664</v>
      </c>
      <c r="DD30" s="364" t="s">
        <v>6664</v>
      </c>
      <c r="DE30" s="364" t="s">
        <v>6664</v>
      </c>
      <c r="DF30" s="364" t="s">
        <v>6664</v>
      </c>
      <c r="DG30" s="364" t="s">
        <v>6664</v>
      </c>
      <c r="DH30" s="364" t="s">
        <v>6664</v>
      </c>
      <c r="DI30" s="364" t="s">
        <v>6664</v>
      </c>
      <c r="DJ30" s="394"/>
      <c r="DK30" s="363" t="s">
        <v>6664</v>
      </c>
      <c r="DL30" s="364" t="s">
        <v>6664</v>
      </c>
      <c r="DM30" s="364" t="s">
        <v>6664</v>
      </c>
      <c r="DN30" s="364" t="s">
        <v>6664</v>
      </c>
      <c r="DO30" s="364" t="s">
        <v>6664</v>
      </c>
      <c r="DP30" s="364" t="s">
        <v>6664</v>
      </c>
      <c r="DQ30" s="364" t="s">
        <v>6664</v>
      </c>
      <c r="DR30" s="364" t="s">
        <v>6664</v>
      </c>
      <c r="DS30" s="364" t="s">
        <v>6664</v>
      </c>
      <c r="DT30" s="364" t="s">
        <v>6664</v>
      </c>
      <c r="DU30" s="364" t="s">
        <v>6664</v>
      </c>
      <c r="DV30" s="364" t="s">
        <v>6664</v>
      </c>
      <c r="DW30" s="364" t="s">
        <v>6664</v>
      </c>
      <c r="DX30" s="364" t="s">
        <v>6664</v>
      </c>
      <c r="DY30" s="364" t="s">
        <v>6664</v>
      </c>
      <c r="DZ30" s="365" t="s">
        <v>6664</v>
      </c>
      <c r="EA30" s="363" t="s">
        <v>6664</v>
      </c>
      <c r="EB30" s="364" t="s">
        <v>6664</v>
      </c>
      <c r="EC30" s="364" t="s">
        <v>6664</v>
      </c>
      <c r="ED30" s="364" t="s">
        <v>6664</v>
      </c>
      <c r="EE30" s="365" t="s">
        <v>6664</v>
      </c>
      <c r="EF30" s="363" t="s">
        <v>6664</v>
      </c>
      <c r="EG30" s="364" t="s">
        <v>6664</v>
      </c>
      <c r="EH30" s="364" t="s">
        <v>6664</v>
      </c>
      <c r="EI30" s="364" t="s">
        <v>6664</v>
      </c>
      <c r="EJ30" s="364" t="s">
        <v>6664</v>
      </c>
      <c r="EK30" s="364" t="s">
        <v>6664</v>
      </c>
      <c r="EL30" s="364" t="s">
        <v>6664</v>
      </c>
      <c r="EM30" s="394"/>
      <c r="EN30" s="363" t="s">
        <v>6664</v>
      </c>
      <c r="EO30" s="364" t="s">
        <v>6664</v>
      </c>
      <c r="EP30" s="364" t="s">
        <v>6664</v>
      </c>
      <c r="EQ30" s="364" t="s">
        <v>6664</v>
      </c>
      <c r="ER30" s="364" t="s">
        <v>6664</v>
      </c>
      <c r="ES30" s="364" t="s">
        <v>6664</v>
      </c>
      <c r="ET30" s="364" t="s">
        <v>6664</v>
      </c>
      <c r="EU30" s="394"/>
    </row>
    <row r="31" spans="1:151" s="357" customFormat="1" ht="15" hidden="1" customHeight="1" x14ac:dyDescent="0.15">
      <c r="A31" s="442" t="s">
        <v>175</v>
      </c>
      <c r="B31" s="442" t="s">
        <v>191</v>
      </c>
      <c r="C31" s="442" t="s">
        <v>195</v>
      </c>
      <c r="D31" s="442" t="s">
        <v>585</v>
      </c>
      <c r="E31" s="387">
        <v>12</v>
      </c>
      <c r="F31" s="355">
        <v>12</v>
      </c>
      <c r="G31" s="355" t="s">
        <v>6662</v>
      </c>
      <c r="H31" s="355">
        <v>2</v>
      </c>
      <c r="I31" s="355">
        <v>10</v>
      </c>
      <c r="J31" s="388" t="s">
        <v>6662</v>
      </c>
      <c r="K31" s="395" t="s">
        <v>6662</v>
      </c>
      <c r="L31" s="387"/>
      <c r="M31" s="361">
        <v>21</v>
      </c>
      <c r="N31" s="355" t="s">
        <v>6662</v>
      </c>
      <c r="O31" s="355" t="s">
        <v>6662</v>
      </c>
      <c r="P31" s="355" t="s">
        <v>6662</v>
      </c>
      <c r="Q31" s="355" t="s">
        <v>6662</v>
      </c>
      <c r="R31" s="355" t="s">
        <v>6662</v>
      </c>
      <c r="S31" s="355" t="s">
        <v>6662</v>
      </c>
      <c r="T31" s="355" t="s">
        <v>6662</v>
      </c>
      <c r="U31" s="355" t="s">
        <v>6662</v>
      </c>
      <c r="V31" s="355">
        <v>2</v>
      </c>
      <c r="W31" s="355">
        <v>2</v>
      </c>
      <c r="X31" s="355">
        <v>5</v>
      </c>
      <c r="Y31" s="355">
        <v>2</v>
      </c>
      <c r="Z31" s="355">
        <v>3</v>
      </c>
      <c r="AA31" s="355">
        <v>4</v>
      </c>
      <c r="AB31" s="362">
        <v>3</v>
      </c>
      <c r="AC31" s="366">
        <v>73.430000000000007</v>
      </c>
      <c r="AD31" s="356">
        <v>73.42</v>
      </c>
      <c r="AE31" s="367">
        <v>73.44</v>
      </c>
      <c r="AF31" s="387"/>
      <c r="AG31" s="388"/>
      <c r="AH31" s="388"/>
      <c r="AI31" s="388"/>
      <c r="AJ31" s="388"/>
      <c r="AK31" s="388"/>
      <c r="AL31" s="388"/>
      <c r="AM31" s="388"/>
      <c r="AN31" s="388"/>
      <c r="AO31" s="388"/>
      <c r="AP31" s="388"/>
      <c r="AQ31" s="388"/>
      <c r="AR31" s="388"/>
      <c r="AS31" s="388"/>
      <c r="AT31" s="388"/>
      <c r="AU31" s="388"/>
      <c r="AV31" s="449"/>
      <c r="AW31" s="450"/>
      <c r="AX31" s="451"/>
      <c r="AY31" s="361">
        <v>14</v>
      </c>
      <c r="AZ31" s="355" t="s">
        <v>6662</v>
      </c>
      <c r="BA31" s="355" t="s">
        <v>6662</v>
      </c>
      <c r="BB31" s="355" t="s">
        <v>6662</v>
      </c>
      <c r="BC31" s="355" t="s">
        <v>6662</v>
      </c>
      <c r="BD31" s="355" t="s">
        <v>6662</v>
      </c>
      <c r="BE31" s="355" t="s">
        <v>6662</v>
      </c>
      <c r="BF31" s="355" t="s">
        <v>6662</v>
      </c>
      <c r="BG31" s="355" t="s">
        <v>6662</v>
      </c>
      <c r="BH31" s="355">
        <v>1</v>
      </c>
      <c r="BI31" s="355">
        <v>1</v>
      </c>
      <c r="BJ31" s="355">
        <v>4</v>
      </c>
      <c r="BK31" s="355">
        <v>1</v>
      </c>
      <c r="BL31" s="355">
        <v>1</v>
      </c>
      <c r="BM31" s="355">
        <v>4</v>
      </c>
      <c r="BN31" s="362">
        <v>2</v>
      </c>
      <c r="BO31" s="446">
        <v>74.569999999999993</v>
      </c>
      <c r="BP31" s="447">
        <v>74.11</v>
      </c>
      <c r="BQ31" s="448">
        <v>75.400000000000006</v>
      </c>
      <c r="BR31" s="363">
        <v>12</v>
      </c>
      <c r="BS31" s="364" t="s">
        <v>6662</v>
      </c>
      <c r="BT31" s="364" t="s">
        <v>6662</v>
      </c>
      <c r="BU31" s="364" t="s">
        <v>6662</v>
      </c>
      <c r="BV31" s="364" t="s">
        <v>6662</v>
      </c>
      <c r="BW31" s="364" t="s">
        <v>6662</v>
      </c>
      <c r="BX31" s="364" t="s">
        <v>6662</v>
      </c>
      <c r="BY31" s="364" t="s">
        <v>6662</v>
      </c>
      <c r="BZ31" s="364" t="s">
        <v>6662</v>
      </c>
      <c r="CA31" s="364" t="s">
        <v>6662</v>
      </c>
      <c r="CB31" s="364" t="s">
        <v>6662</v>
      </c>
      <c r="CC31" s="364">
        <v>4</v>
      </c>
      <c r="CD31" s="364">
        <v>2</v>
      </c>
      <c r="CE31" s="364">
        <v>2</v>
      </c>
      <c r="CF31" s="364">
        <v>3</v>
      </c>
      <c r="CG31" s="365">
        <v>1</v>
      </c>
      <c r="CH31" s="432">
        <v>12</v>
      </c>
      <c r="CI31" s="433">
        <v>2</v>
      </c>
      <c r="CJ31" s="433">
        <v>2</v>
      </c>
      <c r="CK31" s="433" t="s">
        <v>6662</v>
      </c>
      <c r="CL31" s="433" t="s">
        <v>6662</v>
      </c>
      <c r="CM31" s="433" t="s">
        <v>6662</v>
      </c>
      <c r="CN31" s="433">
        <v>10</v>
      </c>
      <c r="CO31" s="433">
        <v>12</v>
      </c>
      <c r="CP31" s="433">
        <v>2</v>
      </c>
      <c r="CQ31" s="433">
        <v>2</v>
      </c>
      <c r="CR31" s="433" t="s">
        <v>6662</v>
      </c>
      <c r="CS31" s="433" t="s">
        <v>6662</v>
      </c>
      <c r="CT31" s="433" t="s">
        <v>6662</v>
      </c>
      <c r="CU31" s="455">
        <v>10</v>
      </c>
      <c r="CV31" s="389"/>
      <c r="CW31" s="390"/>
      <c r="CX31" s="390"/>
      <c r="CY31" s="390"/>
      <c r="CZ31" s="390"/>
      <c r="DA31" s="390"/>
      <c r="DB31" s="394"/>
      <c r="DC31" s="363">
        <v>34</v>
      </c>
      <c r="DD31" s="364">
        <v>28</v>
      </c>
      <c r="DE31" s="364">
        <v>14</v>
      </c>
      <c r="DF31" s="364">
        <v>12</v>
      </c>
      <c r="DG31" s="364">
        <v>2</v>
      </c>
      <c r="DH31" s="364" t="s">
        <v>6662</v>
      </c>
      <c r="DI31" s="364">
        <v>6</v>
      </c>
      <c r="DJ31" s="394"/>
      <c r="DK31" s="363">
        <v>8</v>
      </c>
      <c r="DL31" s="364">
        <v>1</v>
      </c>
      <c r="DM31" s="364" t="s">
        <v>6662</v>
      </c>
      <c r="DN31" s="364">
        <v>1</v>
      </c>
      <c r="DO31" s="364" t="s">
        <v>6662</v>
      </c>
      <c r="DP31" s="364">
        <v>6</v>
      </c>
      <c r="DQ31" s="364" t="s">
        <v>6662</v>
      </c>
      <c r="DR31" s="364" t="s">
        <v>6662</v>
      </c>
      <c r="DS31" s="364" t="s">
        <v>6662</v>
      </c>
      <c r="DT31" s="364" t="s">
        <v>6662</v>
      </c>
      <c r="DU31" s="364" t="s">
        <v>6662</v>
      </c>
      <c r="DV31" s="364" t="s">
        <v>6662</v>
      </c>
      <c r="DW31" s="364" t="s">
        <v>6662</v>
      </c>
      <c r="DX31" s="364" t="s">
        <v>6662</v>
      </c>
      <c r="DY31" s="364" t="s">
        <v>6662</v>
      </c>
      <c r="DZ31" s="365" t="s">
        <v>6662</v>
      </c>
      <c r="EA31" s="363">
        <v>12</v>
      </c>
      <c r="EB31" s="364">
        <v>651</v>
      </c>
      <c r="EC31" s="364">
        <v>350</v>
      </c>
      <c r="ED31" s="364">
        <v>271</v>
      </c>
      <c r="EE31" s="365">
        <v>30</v>
      </c>
      <c r="EF31" s="363">
        <v>19</v>
      </c>
      <c r="EG31" s="364">
        <v>19</v>
      </c>
      <c r="EH31" s="364">
        <v>9</v>
      </c>
      <c r="EI31" s="364">
        <v>8</v>
      </c>
      <c r="EJ31" s="364">
        <v>2</v>
      </c>
      <c r="EK31" s="364" t="s">
        <v>6662</v>
      </c>
      <c r="EL31" s="364" t="s">
        <v>6662</v>
      </c>
      <c r="EM31" s="394"/>
      <c r="EN31" s="363">
        <v>15</v>
      </c>
      <c r="EO31" s="364">
        <v>9</v>
      </c>
      <c r="EP31" s="364">
        <v>5</v>
      </c>
      <c r="EQ31" s="364">
        <v>4</v>
      </c>
      <c r="ER31" s="364" t="s">
        <v>6662</v>
      </c>
      <c r="ES31" s="364" t="s">
        <v>6662</v>
      </c>
      <c r="ET31" s="364">
        <v>6</v>
      </c>
      <c r="EU31" s="394"/>
    </row>
    <row r="32" spans="1:151" s="357" customFormat="1" ht="15" hidden="1" customHeight="1" x14ac:dyDescent="0.15">
      <c r="A32" s="442" t="s">
        <v>175</v>
      </c>
      <c r="B32" s="442" t="s">
        <v>191</v>
      </c>
      <c r="C32" s="442" t="s">
        <v>196</v>
      </c>
      <c r="D32" s="442" t="s">
        <v>586</v>
      </c>
      <c r="E32" s="387">
        <v>1</v>
      </c>
      <c r="F32" s="355">
        <v>1</v>
      </c>
      <c r="G32" s="355" t="s">
        <v>6664</v>
      </c>
      <c r="H32" s="355" t="s">
        <v>6664</v>
      </c>
      <c r="I32" s="355" t="s">
        <v>6664</v>
      </c>
      <c r="J32" s="388" t="s">
        <v>6662</v>
      </c>
      <c r="K32" s="395" t="s">
        <v>6662</v>
      </c>
      <c r="L32" s="387"/>
      <c r="M32" s="361" t="s">
        <v>6664</v>
      </c>
      <c r="N32" s="355" t="s">
        <v>6664</v>
      </c>
      <c r="O32" s="355" t="s">
        <v>6664</v>
      </c>
      <c r="P32" s="355" t="s">
        <v>6664</v>
      </c>
      <c r="Q32" s="355" t="s">
        <v>6664</v>
      </c>
      <c r="R32" s="355" t="s">
        <v>6664</v>
      </c>
      <c r="S32" s="355" t="s">
        <v>6664</v>
      </c>
      <c r="T32" s="355" t="s">
        <v>6664</v>
      </c>
      <c r="U32" s="355" t="s">
        <v>6664</v>
      </c>
      <c r="V32" s="355" t="s">
        <v>6664</v>
      </c>
      <c r="W32" s="355" t="s">
        <v>6664</v>
      </c>
      <c r="X32" s="355" t="s">
        <v>6664</v>
      </c>
      <c r="Y32" s="355" t="s">
        <v>6664</v>
      </c>
      <c r="Z32" s="355" t="s">
        <v>6664</v>
      </c>
      <c r="AA32" s="355" t="s">
        <v>6664</v>
      </c>
      <c r="AB32" s="362" t="s">
        <v>6664</v>
      </c>
      <c r="AC32" s="366" t="s">
        <v>6664</v>
      </c>
      <c r="AD32" s="356" t="s">
        <v>6664</v>
      </c>
      <c r="AE32" s="367" t="s">
        <v>6664</v>
      </c>
      <c r="AF32" s="387"/>
      <c r="AG32" s="388"/>
      <c r="AH32" s="388"/>
      <c r="AI32" s="388"/>
      <c r="AJ32" s="388"/>
      <c r="AK32" s="388"/>
      <c r="AL32" s="388"/>
      <c r="AM32" s="388"/>
      <c r="AN32" s="388"/>
      <c r="AO32" s="388"/>
      <c r="AP32" s="388"/>
      <c r="AQ32" s="388"/>
      <c r="AR32" s="388"/>
      <c r="AS32" s="388"/>
      <c r="AT32" s="388"/>
      <c r="AU32" s="388"/>
      <c r="AV32" s="449"/>
      <c r="AW32" s="450"/>
      <c r="AX32" s="451"/>
      <c r="AY32" s="361" t="s">
        <v>6664</v>
      </c>
      <c r="AZ32" s="355" t="s">
        <v>6664</v>
      </c>
      <c r="BA32" s="355" t="s">
        <v>6664</v>
      </c>
      <c r="BB32" s="355" t="s">
        <v>6664</v>
      </c>
      <c r="BC32" s="355" t="s">
        <v>6664</v>
      </c>
      <c r="BD32" s="355" t="s">
        <v>6664</v>
      </c>
      <c r="BE32" s="355" t="s">
        <v>6664</v>
      </c>
      <c r="BF32" s="355" t="s">
        <v>6664</v>
      </c>
      <c r="BG32" s="355" t="s">
        <v>6664</v>
      </c>
      <c r="BH32" s="355" t="s">
        <v>6664</v>
      </c>
      <c r="BI32" s="355" t="s">
        <v>6664</v>
      </c>
      <c r="BJ32" s="355" t="s">
        <v>6664</v>
      </c>
      <c r="BK32" s="355" t="s">
        <v>6664</v>
      </c>
      <c r="BL32" s="355" t="s">
        <v>6664</v>
      </c>
      <c r="BM32" s="355" t="s">
        <v>6664</v>
      </c>
      <c r="BN32" s="362" t="s">
        <v>6664</v>
      </c>
      <c r="BO32" s="446" t="s">
        <v>6664</v>
      </c>
      <c r="BP32" s="447" t="s">
        <v>6664</v>
      </c>
      <c r="BQ32" s="448" t="s">
        <v>6664</v>
      </c>
      <c r="BR32" s="363" t="s">
        <v>6664</v>
      </c>
      <c r="BS32" s="364" t="s">
        <v>6664</v>
      </c>
      <c r="BT32" s="364" t="s">
        <v>6664</v>
      </c>
      <c r="BU32" s="364" t="s">
        <v>6664</v>
      </c>
      <c r="BV32" s="364" t="s">
        <v>6664</v>
      </c>
      <c r="BW32" s="364" t="s">
        <v>6664</v>
      </c>
      <c r="BX32" s="364" t="s">
        <v>6664</v>
      </c>
      <c r="BY32" s="364" t="s">
        <v>6664</v>
      </c>
      <c r="BZ32" s="364" t="s">
        <v>6664</v>
      </c>
      <c r="CA32" s="364" t="s">
        <v>6664</v>
      </c>
      <c r="CB32" s="364" t="s">
        <v>6664</v>
      </c>
      <c r="CC32" s="364" t="s">
        <v>6664</v>
      </c>
      <c r="CD32" s="364" t="s">
        <v>6664</v>
      </c>
      <c r="CE32" s="364" t="s">
        <v>6664</v>
      </c>
      <c r="CF32" s="364" t="s">
        <v>6664</v>
      </c>
      <c r="CG32" s="365" t="s">
        <v>6664</v>
      </c>
      <c r="CH32" s="432">
        <v>1</v>
      </c>
      <c r="CI32" s="433" t="s">
        <v>6662</v>
      </c>
      <c r="CJ32" s="433" t="s">
        <v>6662</v>
      </c>
      <c r="CK32" s="433" t="s">
        <v>6662</v>
      </c>
      <c r="CL32" s="433" t="s">
        <v>6662</v>
      </c>
      <c r="CM32" s="433" t="s">
        <v>6662</v>
      </c>
      <c r="CN32" s="433">
        <v>1</v>
      </c>
      <c r="CO32" s="433">
        <v>1</v>
      </c>
      <c r="CP32" s="433" t="s">
        <v>6662</v>
      </c>
      <c r="CQ32" s="433" t="s">
        <v>6662</v>
      </c>
      <c r="CR32" s="433" t="s">
        <v>6662</v>
      </c>
      <c r="CS32" s="433" t="s">
        <v>6662</v>
      </c>
      <c r="CT32" s="433" t="s">
        <v>6662</v>
      </c>
      <c r="CU32" s="455">
        <v>1</v>
      </c>
      <c r="CV32" s="389"/>
      <c r="CW32" s="390"/>
      <c r="CX32" s="390"/>
      <c r="CY32" s="390"/>
      <c r="CZ32" s="390"/>
      <c r="DA32" s="390"/>
      <c r="DB32" s="394"/>
      <c r="DC32" s="363" t="s">
        <v>6664</v>
      </c>
      <c r="DD32" s="364" t="s">
        <v>6664</v>
      </c>
      <c r="DE32" s="364" t="s">
        <v>6664</v>
      </c>
      <c r="DF32" s="364" t="s">
        <v>6664</v>
      </c>
      <c r="DG32" s="364" t="s">
        <v>6664</v>
      </c>
      <c r="DH32" s="364" t="s">
        <v>6664</v>
      </c>
      <c r="DI32" s="364" t="s">
        <v>6664</v>
      </c>
      <c r="DJ32" s="394"/>
      <c r="DK32" s="363" t="s">
        <v>6664</v>
      </c>
      <c r="DL32" s="364" t="s">
        <v>6664</v>
      </c>
      <c r="DM32" s="364" t="s">
        <v>6664</v>
      </c>
      <c r="DN32" s="364" t="s">
        <v>6664</v>
      </c>
      <c r="DO32" s="364" t="s">
        <v>6664</v>
      </c>
      <c r="DP32" s="364" t="s">
        <v>6664</v>
      </c>
      <c r="DQ32" s="364" t="s">
        <v>6664</v>
      </c>
      <c r="DR32" s="364" t="s">
        <v>6664</v>
      </c>
      <c r="DS32" s="364" t="s">
        <v>6664</v>
      </c>
      <c r="DT32" s="364" t="s">
        <v>6664</v>
      </c>
      <c r="DU32" s="364" t="s">
        <v>6664</v>
      </c>
      <c r="DV32" s="364" t="s">
        <v>6664</v>
      </c>
      <c r="DW32" s="364" t="s">
        <v>6664</v>
      </c>
      <c r="DX32" s="364" t="s">
        <v>6664</v>
      </c>
      <c r="DY32" s="364" t="s">
        <v>6664</v>
      </c>
      <c r="DZ32" s="365" t="s">
        <v>6664</v>
      </c>
      <c r="EA32" s="363" t="s">
        <v>6664</v>
      </c>
      <c r="EB32" s="364" t="s">
        <v>6664</v>
      </c>
      <c r="EC32" s="364" t="s">
        <v>6664</v>
      </c>
      <c r="ED32" s="364" t="s">
        <v>6664</v>
      </c>
      <c r="EE32" s="365" t="s">
        <v>6664</v>
      </c>
      <c r="EF32" s="363" t="s">
        <v>6664</v>
      </c>
      <c r="EG32" s="364" t="s">
        <v>6664</v>
      </c>
      <c r="EH32" s="364" t="s">
        <v>6664</v>
      </c>
      <c r="EI32" s="364" t="s">
        <v>6664</v>
      </c>
      <c r="EJ32" s="364" t="s">
        <v>6664</v>
      </c>
      <c r="EK32" s="364" t="s">
        <v>6664</v>
      </c>
      <c r="EL32" s="364" t="s">
        <v>6664</v>
      </c>
      <c r="EM32" s="394"/>
      <c r="EN32" s="363" t="s">
        <v>6664</v>
      </c>
      <c r="EO32" s="364" t="s">
        <v>6664</v>
      </c>
      <c r="EP32" s="364" t="s">
        <v>6664</v>
      </c>
      <c r="EQ32" s="364" t="s">
        <v>6664</v>
      </c>
      <c r="ER32" s="364" t="s">
        <v>6664</v>
      </c>
      <c r="ES32" s="364" t="s">
        <v>6664</v>
      </c>
      <c r="ET32" s="364" t="s">
        <v>6664</v>
      </c>
      <c r="EU32" s="394"/>
    </row>
    <row r="33" spans="1:151" s="357" customFormat="1" ht="15" hidden="1" customHeight="1" x14ac:dyDescent="0.15">
      <c r="A33" s="442" t="s">
        <v>175</v>
      </c>
      <c r="B33" s="442" t="s">
        <v>191</v>
      </c>
      <c r="C33" s="442" t="s">
        <v>197</v>
      </c>
      <c r="D33" s="442" t="s">
        <v>587</v>
      </c>
      <c r="E33" s="387">
        <v>54</v>
      </c>
      <c r="F33" s="355">
        <v>54</v>
      </c>
      <c r="G33" s="355">
        <v>5</v>
      </c>
      <c r="H33" s="355">
        <v>5</v>
      </c>
      <c r="I33" s="355">
        <v>44</v>
      </c>
      <c r="J33" s="388" t="s">
        <v>6662</v>
      </c>
      <c r="K33" s="395" t="s">
        <v>6662</v>
      </c>
      <c r="L33" s="387"/>
      <c r="M33" s="361">
        <v>115</v>
      </c>
      <c r="N33" s="355" t="s">
        <v>6662</v>
      </c>
      <c r="O33" s="355" t="s">
        <v>6662</v>
      </c>
      <c r="P33" s="355">
        <v>2</v>
      </c>
      <c r="Q33" s="355">
        <v>3</v>
      </c>
      <c r="R33" s="355">
        <v>3</v>
      </c>
      <c r="S33" s="355">
        <v>3</v>
      </c>
      <c r="T33" s="355">
        <v>3</v>
      </c>
      <c r="U33" s="355">
        <v>4</v>
      </c>
      <c r="V33" s="355">
        <v>6</v>
      </c>
      <c r="W33" s="355">
        <v>21</v>
      </c>
      <c r="X33" s="355">
        <v>20</v>
      </c>
      <c r="Y33" s="355">
        <v>16</v>
      </c>
      <c r="Z33" s="355">
        <v>11</v>
      </c>
      <c r="AA33" s="355">
        <v>10</v>
      </c>
      <c r="AB33" s="362">
        <v>13</v>
      </c>
      <c r="AC33" s="366">
        <v>67.03</v>
      </c>
      <c r="AD33" s="356">
        <v>65.48</v>
      </c>
      <c r="AE33" s="367">
        <v>69.209999999999994</v>
      </c>
      <c r="AF33" s="387"/>
      <c r="AG33" s="388"/>
      <c r="AH33" s="388"/>
      <c r="AI33" s="388"/>
      <c r="AJ33" s="388"/>
      <c r="AK33" s="388"/>
      <c r="AL33" s="388"/>
      <c r="AM33" s="388"/>
      <c r="AN33" s="388"/>
      <c r="AO33" s="388"/>
      <c r="AP33" s="388"/>
      <c r="AQ33" s="388"/>
      <c r="AR33" s="388"/>
      <c r="AS33" s="388"/>
      <c r="AT33" s="388"/>
      <c r="AU33" s="388"/>
      <c r="AV33" s="449"/>
      <c r="AW33" s="450"/>
      <c r="AX33" s="451"/>
      <c r="AY33" s="361">
        <v>67</v>
      </c>
      <c r="AZ33" s="355" t="s">
        <v>6662</v>
      </c>
      <c r="BA33" s="355" t="s">
        <v>6662</v>
      </c>
      <c r="BB33" s="355" t="s">
        <v>6662</v>
      </c>
      <c r="BC33" s="355" t="s">
        <v>6662</v>
      </c>
      <c r="BD33" s="355">
        <v>1</v>
      </c>
      <c r="BE33" s="355" t="s">
        <v>6662</v>
      </c>
      <c r="BF33" s="355">
        <v>1</v>
      </c>
      <c r="BG33" s="355">
        <v>1</v>
      </c>
      <c r="BH33" s="355" t="s">
        <v>6662</v>
      </c>
      <c r="BI33" s="355">
        <v>8</v>
      </c>
      <c r="BJ33" s="355">
        <v>15</v>
      </c>
      <c r="BK33" s="355">
        <v>13</v>
      </c>
      <c r="BL33" s="355">
        <v>9</v>
      </c>
      <c r="BM33" s="355">
        <v>8</v>
      </c>
      <c r="BN33" s="362">
        <v>11</v>
      </c>
      <c r="BO33" s="446">
        <v>73.22</v>
      </c>
      <c r="BP33" s="447">
        <v>72.48</v>
      </c>
      <c r="BQ33" s="448">
        <v>74.48</v>
      </c>
      <c r="BR33" s="363">
        <v>54</v>
      </c>
      <c r="BS33" s="364" t="s">
        <v>6662</v>
      </c>
      <c r="BT33" s="364" t="s">
        <v>6662</v>
      </c>
      <c r="BU33" s="364" t="s">
        <v>6662</v>
      </c>
      <c r="BV33" s="364" t="s">
        <v>6662</v>
      </c>
      <c r="BW33" s="364" t="s">
        <v>6662</v>
      </c>
      <c r="BX33" s="364" t="s">
        <v>6662</v>
      </c>
      <c r="BY33" s="364" t="s">
        <v>6662</v>
      </c>
      <c r="BZ33" s="364" t="s">
        <v>6662</v>
      </c>
      <c r="CA33" s="364">
        <v>2</v>
      </c>
      <c r="CB33" s="364">
        <v>8</v>
      </c>
      <c r="CC33" s="364">
        <v>13</v>
      </c>
      <c r="CD33" s="364">
        <v>11</v>
      </c>
      <c r="CE33" s="364">
        <v>6</v>
      </c>
      <c r="CF33" s="364">
        <v>8</v>
      </c>
      <c r="CG33" s="365">
        <v>6</v>
      </c>
      <c r="CH33" s="432">
        <v>54</v>
      </c>
      <c r="CI33" s="433">
        <v>8</v>
      </c>
      <c r="CJ33" s="433">
        <v>8</v>
      </c>
      <c r="CK33" s="433" t="s">
        <v>6662</v>
      </c>
      <c r="CL33" s="433" t="s">
        <v>6662</v>
      </c>
      <c r="CM33" s="433">
        <v>5</v>
      </c>
      <c r="CN33" s="433">
        <v>41</v>
      </c>
      <c r="CO33" s="433">
        <v>44</v>
      </c>
      <c r="CP33" s="433">
        <v>8</v>
      </c>
      <c r="CQ33" s="433">
        <v>8</v>
      </c>
      <c r="CR33" s="433" t="s">
        <v>6662</v>
      </c>
      <c r="CS33" s="433" t="s">
        <v>6662</v>
      </c>
      <c r="CT33" s="433">
        <v>1</v>
      </c>
      <c r="CU33" s="455">
        <v>35</v>
      </c>
      <c r="CV33" s="389"/>
      <c r="CW33" s="390"/>
      <c r="CX33" s="390"/>
      <c r="CY33" s="390"/>
      <c r="CZ33" s="390"/>
      <c r="DA33" s="390"/>
      <c r="DB33" s="394"/>
      <c r="DC33" s="363">
        <v>146</v>
      </c>
      <c r="DD33" s="364">
        <v>112</v>
      </c>
      <c r="DE33" s="364">
        <v>67</v>
      </c>
      <c r="DF33" s="364">
        <v>41</v>
      </c>
      <c r="DG33" s="364">
        <v>4</v>
      </c>
      <c r="DH33" s="364">
        <v>1</v>
      </c>
      <c r="DI33" s="364">
        <v>33</v>
      </c>
      <c r="DJ33" s="394"/>
      <c r="DK33" s="363">
        <v>47</v>
      </c>
      <c r="DL33" s="364">
        <v>39</v>
      </c>
      <c r="DM33" s="364" t="s">
        <v>6662</v>
      </c>
      <c r="DN33" s="364" t="s">
        <v>6662</v>
      </c>
      <c r="DO33" s="364" t="s">
        <v>6662</v>
      </c>
      <c r="DP33" s="364">
        <v>5</v>
      </c>
      <c r="DQ33" s="364" t="s">
        <v>6662</v>
      </c>
      <c r="DR33" s="364">
        <v>3</v>
      </c>
      <c r="DS33" s="364" t="s">
        <v>6662</v>
      </c>
      <c r="DT33" s="364" t="s">
        <v>6662</v>
      </c>
      <c r="DU33" s="364" t="s">
        <v>6662</v>
      </c>
      <c r="DV33" s="364" t="s">
        <v>6662</v>
      </c>
      <c r="DW33" s="364" t="s">
        <v>6662</v>
      </c>
      <c r="DX33" s="364" t="s">
        <v>6662</v>
      </c>
      <c r="DY33" s="364" t="s">
        <v>6662</v>
      </c>
      <c r="DZ33" s="365" t="s">
        <v>6662</v>
      </c>
      <c r="EA33" s="363">
        <v>54</v>
      </c>
      <c r="EB33" s="364">
        <v>6663</v>
      </c>
      <c r="EC33" s="364">
        <v>5583</v>
      </c>
      <c r="ED33" s="364">
        <v>926</v>
      </c>
      <c r="EE33" s="365">
        <v>154</v>
      </c>
      <c r="EF33" s="363">
        <v>77</v>
      </c>
      <c r="EG33" s="364">
        <v>71</v>
      </c>
      <c r="EH33" s="364">
        <v>42</v>
      </c>
      <c r="EI33" s="364">
        <v>26</v>
      </c>
      <c r="EJ33" s="364">
        <v>3</v>
      </c>
      <c r="EK33" s="364" t="s">
        <v>6662</v>
      </c>
      <c r="EL33" s="364">
        <v>6</v>
      </c>
      <c r="EM33" s="394"/>
      <c r="EN33" s="363">
        <v>69</v>
      </c>
      <c r="EO33" s="364">
        <v>41</v>
      </c>
      <c r="EP33" s="364">
        <v>25</v>
      </c>
      <c r="EQ33" s="364">
        <v>15</v>
      </c>
      <c r="ER33" s="364">
        <v>1</v>
      </c>
      <c r="ES33" s="364">
        <v>1</v>
      </c>
      <c r="ET33" s="364">
        <v>27</v>
      </c>
      <c r="EU33" s="394"/>
    </row>
    <row r="34" spans="1:151" s="357" customFormat="1" ht="15" hidden="1" customHeight="1" x14ac:dyDescent="0.15">
      <c r="A34" s="442" t="s">
        <v>175</v>
      </c>
      <c r="B34" s="442" t="s">
        <v>191</v>
      </c>
      <c r="C34" s="442" t="s">
        <v>198</v>
      </c>
      <c r="D34" s="442" t="s">
        <v>588</v>
      </c>
      <c r="E34" s="387">
        <v>65</v>
      </c>
      <c r="F34" s="355">
        <v>65</v>
      </c>
      <c r="G34" s="355">
        <v>7</v>
      </c>
      <c r="H34" s="355">
        <v>7</v>
      </c>
      <c r="I34" s="355">
        <v>51</v>
      </c>
      <c r="J34" s="388" t="s">
        <v>6662</v>
      </c>
      <c r="K34" s="395" t="s">
        <v>6662</v>
      </c>
      <c r="L34" s="387"/>
      <c r="M34" s="361">
        <v>132</v>
      </c>
      <c r="N34" s="355" t="s">
        <v>6662</v>
      </c>
      <c r="O34" s="355">
        <v>2</v>
      </c>
      <c r="P34" s="355">
        <v>3</v>
      </c>
      <c r="Q34" s="355">
        <v>1</v>
      </c>
      <c r="R34" s="355">
        <v>2</v>
      </c>
      <c r="S34" s="355">
        <v>2</v>
      </c>
      <c r="T34" s="355">
        <v>2</v>
      </c>
      <c r="U34" s="355">
        <v>6</v>
      </c>
      <c r="V34" s="355">
        <v>12</v>
      </c>
      <c r="W34" s="355">
        <v>14</v>
      </c>
      <c r="X34" s="355">
        <v>23</v>
      </c>
      <c r="Y34" s="355">
        <v>22</v>
      </c>
      <c r="Z34" s="355">
        <v>20</v>
      </c>
      <c r="AA34" s="355">
        <v>13</v>
      </c>
      <c r="AB34" s="362">
        <v>10</v>
      </c>
      <c r="AC34" s="366">
        <v>67.3</v>
      </c>
      <c r="AD34" s="356">
        <v>66.650000000000006</v>
      </c>
      <c r="AE34" s="367">
        <v>68.069999999999993</v>
      </c>
      <c r="AF34" s="387"/>
      <c r="AG34" s="388"/>
      <c r="AH34" s="388"/>
      <c r="AI34" s="388"/>
      <c r="AJ34" s="388"/>
      <c r="AK34" s="388"/>
      <c r="AL34" s="388"/>
      <c r="AM34" s="388"/>
      <c r="AN34" s="388"/>
      <c r="AO34" s="388"/>
      <c r="AP34" s="388"/>
      <c r="AQ34" s="388"/>
      <c r="AR34" s="388"/>
      <c r="AS34" s="388"/>
      <c r="AT34" s="388"/>
      <c r="AU34" s="388"/>
      <c r="AV34" s="449"/>
      <c r="AW34" s="450"/>
      <c r="AX34" s="451"/>
      <c r="AY34" s="361">
        <v>78</v>
      </c>
      <c r="AZ34" s="355" t="s">
        <v>6662</v>
      </c>
      <c r="BA34" s="355" t="s">
        <v>6662</v>
      </c>
      <c r="BB34" s="355" t="s">
        <v>6662</v>
      </c>
      <c r="BC34" s="355" t="s">
        <v>6662</v>
      </c>
      <c r="BD34" s="355" t="s">
        <v>6662</v>
      </c>
      <c r="BE34" s="355">
        <v>1</v>
      </c>
      <c r="BF34" s="355" t="s">
        <v>6662</v>
      </c>
      <c r="BG34" s="355">
        <v>2</v>
      </c>
      <c r="BH34" s="355">
        <v>1</v>
      </c>
      <c r="BI34" s="355">
        <v>7</v>
      </c>
      <c r="BJ34" s="355">
        <v>15</v>
      </c>
      <c r="BK34" s="355">
        <v>15</v>
      </c>
      <c r="BL34" s="355">
        <v>18</v>
      </c>
      <c r="BM34" s="355">
        <v>11</v>
      </c>
      <c r="BN34" s="362">
        <v>8</v>
      </c>
      <c r="BO34" s="446">
        <v>73.180000000000007</v>
      </c>
      <c r="BP34" s="447">
        <v>72.48</v>
      </c>
      <c r="BQ34" s="448">
        <v>74.3</v>
      </c>
      <c r="BR34" s="363">
        <v>65</v>
      </c>
      <c r="BS34" s="364" t="s">
        <v>6662</v>
      </c>
      <c r="BT34" s="364" t="s">
        <v>6662</v>
      </c>
      <c r="BU34" s="364" t="s">
        <v>6662</v>
      </c>
      <c r="BV34" s="364" t="s">
        <v>6662</v>
      </c>
      <c r="BW34" s="364" t="s">
        <v>6662</v>
      </c>
      <c r="BX34" s="364">
        <v>1</v>
      </c>
      <c r="BY34" s="364" t="s">
        <v>6662</v>
      </c>
      <c r="BZ34" s="364">
        <v>1</v>
      </c>
      <c r="CA34" s="364">
        <v>2</v>
      </c>
      <c r="CB34" s="364">
        <v>9</v>
      </c>
      <c r="CC34" s="364">
        <v>14</v>
      </c>
      <c r="CD34" s="364">
        <v>11</v>
      </c>
      <c r="CE34" s="364">
        <v>13</v>
      </c>
      <c r="CF34" s="364">
        <v>8</v>
      </c>
      <c r="CG34" s="365">
        <v>6</v>
      </c>
      <c r="CH34" s="432">
        <v>65</v>
      </c>
      <c r="CI34" s="433">
        <v>17</v>
      </c>
      <c r="CJ34" s="433">
        <v>16</v>
      </c>
      <c r="CK34" s="433" t="s">
        <v>6662</v>
      </c>
      <c r="CL34" s="433">
        <v>1</v>
      </c>
      <c r="CM34" s="433">
        <v>6</v>
      </c>
      <c r="CN34" s="433">
        <v>42</v>
      </c>
      <c r="CO34" s="433">
        <v>52</v>
      </c>
      <c r="CP34" s="433">
        <v>15</v>
      </c>
      <c r="CQ34" s="433">
        <v>14</v>
      </c>
      <c r="CR34" s="433" t="s">
        <v>6662</v>
      </c>
      <c r="CS34" s="433">
        <v>1</v>
      </c>
      <c r="CT34" s="433">
        <v>2</v>
      </c>
      <c r="CU34" s="455">
        <v>35</v>
      </c>
      <c r="CV34" s="389"/>
      <c r="CW34" s="390"/>
      <c r="CX34" s="390"/>
      <c r="CY34" s="390"/>
      <c r="CZ34" s="390"/>
      <c r="DA34" s="390"/>
      <c r="DB34" s="394"/>
      <c r="DC34" s="363">
        <v>154</v>
      </c>
      <c r="DD34" s="364">
        <v>121</v>
      </c>
      <c r="DE34" s="364">
        <v>78</v>
      </c>
      <c r="DF34" s="364">
        <v>39</v>
      </c>
      <c r="DG34" s="364">
        <v>4</v>
      </c>
      <c r="DH34" s="364">
        <v>1</v>
      </c>
      <c r="DI34" s="364">
        <v>32</v>
      </c>
      <c r="DJ34" s="394"/>
      <c r="DK34" s="363">
        <v>52</v>
      </c>
      <c r="DL34" s="364">
        <v>51</v>
      </c>
      <c r="DM34" s="364" t="s">
        <v>6662</v>
      </c>
      <c r="DN34" s="364" t="s">
        <v>6662</v>
      </c>
      <c r="DO34" s="364" t="s">
        <v>6662</v>
      </c>
      <c r="DP34" s="364">
        <v>1</v>
      </c>
      <c r="DQ34" s="364" t="s">
        <v>6662</v>
      </c>
      <c r="DR34" s="364" t="s">
        <v>6662</v>
      </c>
      <c r="DS34" s="364" t="s">
        <v>6662</v>
      </c>
      <c r="DT34" s="364" t="s">
        <v>6662</v>
      </c>
      <c r="DU34" s="364" t="s">
        <v>6662</v>
      </c>
      <c r="DV34" s="364" t="s">
        <v>6662</v>
      </c>
      <c r="DW34" s="364" t="s">
        <v>6662</v>
      </c>
      <c r="DX34" s="364" t="s">
        <v>6662</v>
      </c>
      <c r="DY34" s="364" t="s">
        <v>6662</v>
      </c>
      <c r="DZ34" s="365" t="s">
        <v>6662</v>
      </c>
      <c r="EA34" s="363">
        <v>65</v>
      </c>
      <c r="EB34" s="364">
        <v>7468</v>
      </c>
      <c r="EC34" s="364">
        <v>6979</v>
      </c>
      <c r="ED34" s="364">
        <v>489</v>
      </c>
      <c r="EE34" s="365" t="s">
        <v>6662</v>
      </c>
      <c r="EF34" s="363">
        <v>80</v>
      </c>
      <c r="EG34" s="364">
        <v>73</v>
      </c>
      <c r="EH34" s="364">
        <v>48</v>
      </c>
      <c r="EI34" s="364">
        <v>21</v>
      </c>
      <c r="EJ34" s="364">
        <v>4</v>
      </c>
      <c r="EK34" s="364">
        <v>1</v>
      </c>
      <c r="EL34" s="364">
        <v>6</v>
      </c>
      <c r="EM34" s="394"/>
      <c r="EN34" s="363">
        <v>74</v>
      </c>
      <c r="EO34" s="364">
        <v>48</v>
      </c>
      <c r="EP34" s="364">
        <v>30</v>
      </c>
      <c r="EQ34" s="364">
        <v>18</v>
      </c>
      <c r="ER34" s="364" t="s">
        <v>6662</v>
      </c>
      <c r="ES34" s="364" t="s">
        <v>6662</v>
      </c>
      <c r="ET34" s="364">
        <v>26</v>
      </c>
      <c r="EU34" s="394"/>
    </row>
    <row r="35" spans="1:151" s="357" customFormat="1" ht="15" hidden="1" customHeight="1" x14ac:dyDescent="0.15">
      <c r="A35" s="442" t="s">
        <v>175</v>
      </c>
      <c r="B35" s="442" t="s">
        <v>191</v>
      </c>
      <c r="C35" s="442" t="s">
        <v>1579</v>
      </c>
      <c r="D35" s="442" t="s">
        <v>589</v>
      </c>
      <c r="E35" s="387">
        <v>64</v>
      </c>
      <c r="F35" s="355">
        <v>64</v>
      </c>
      <c r="G35" s="355">
        <v>2</v>
      </c>
      <c r="H35" s="355">
        <v>9</v>
      </c>
      <c r="I35" s="355">
        <v>53</v>
      </c>
      <c r="J35" s="388" t="s">
        <v>6662</v>
      </c>
      <c r="K35" s="395" t="s">
        <v>6662</v>
      </c>
      <c r="L35" s="387"/>
      <c r="M35" s="361">
        <v>132</v>
      </c>
      <c r="N35" s="355">
        <v>1</v>
      </c>
      <c r="O35" s="355">
        <v>1</v>
      </c>
      <c r="P35" s="355">
        <v>2</v>
      </c>
      <c r="Q35" s="355">
        <v>5</v>
      </c>
      <c r="R35" s="355">
        <v>2</v>
      </c>
      <c r="S35" s="355">
        <v>5</v>
      </c>
      <c r="T35" s="355">
        <v>3</v>
      </c>
      <c r="U35" s="355">
        <v>1</v>
      </c>
      <c r="V35" s="355">
        <v>17</v>
      </c>
      <c r="W35" s="355">
        <v>21</v>
      </c>
      <c r="X35" s="355">
        <v>17</v>
      </c>
      <c r="Y35" s="355">
        <v>23</v>
      </c>
      <c r="Z35" s="355">
        <v>10</v>
      </c>
      <c r="AA35" s="355">
        <v>8</v>
      </c>
      <c r="AB35" s="362">
        <v>16</v>
      </c>
      <c r="AC35" s="366">
        <v>65.52</v>
      </c>
      <c r="AD35" s="356">
        <v>64.39</v>
      </c>
      <c r="AE35" s="367">
        <v>66.87</v>
      </c>
      <c r="AF35" s="387"/>
      <c r="AG35" s="388"/>
      <c r="AH35" s="388"/>
      <c r="AI35" s="388"/>
      <c r="AJ35" s="388"/>
      <c r="AK35" s="388"/>
      <c r="AL35" s="388"/>
      <c r="AM35" s="388"/>
      <c r="AN35" s="388"/>
      <c r="AO35" s="388"/>
      <c r="AP35" s="388"/>
      <c r="AQ35" s="388"/>
      <c r="AR35" s="388"/>
      <c r="AS35" s="388"/>
      <c r="AT35" s="388"/>
      <c r="AU35" s="388"/>
      <c r="AV35" s="449"/>
      <c r="AW35" s="450"/>
      <c r="AX35" s="451"/>
      <c r="AY35" s="361">
        <v>79</v>
      </c>
      <c r="AZ35" s="355" t="s">
        <v>6662</v>
      </c>
      <c r="BA35" s="355" t="s">
        <v>6662</v>
      </c>
      <c r="BB35" s="355" t="s">
        <v>6662</v>
      </c>
      <c r="BC35" s="355" t="s">
        <v>6662</v>
      </c>
      <c r="BD35" s="355" t="s">
        <v>6662</v>
      </c>
      <c r="BE35" s="355" t="s">
        <v>6662</v>
      </c>
      <c r="BF35" s="355" t="s">
        <v>6662</v>
      </c>
      <c r="BG35" s="355">
        <v>1</v>
      </c>
      <c r="BH35" s="355">
        <v>1</v>
      </c>
      <c r="BI35" s="355">
        <v>9</v>
      </c>
      <c r="BJ35" s="355">
        <v>15</v>
      </c>
      <c r="BK35" s="355">
        <v>22</v>
      </c>
      <c r="BL35" s="355">
        <v>10</v>
      </c>
      <c r="BM35" s="355">
        <v>7</v>
      </c>
      <c r="BN35" s="362">
        <v>14</v>
      </c>
      <c r="BO35" s="446">
        <v>73.95</v>
      </c>
      <c r="BP35" s="447">
        <v>75.73</v>
      </c>
      <c r="BQ35" s="448">
        <v>72.03</v>
      </c>
      <c r="BR35" s="363">
        <v>64</v>
      </c>
      <c r="BS35" s="364" t="s">
        <v>6662</v>
      </c>
      <c r="BT35" s="364" t="s">
        <v>6662</v>
      </c>
      <c r="BU35" s="364" t="s">
        <v>6662</v>
      </c>
      <c r="BV35" s="364" t="s">
        <v>6662</v>
      </c>
      <c r="BW35" s="364" t="s">
        <v>6662</v>
      </c>
      <c r="BX35" s="364" t="s">
        <v>6662</v>
      </c>
      <c r="BY35" s="364" t="s">
        <v>6662</v>
      </c>
      <c r="BZ35" s="364" t="s">
        <v>6662</v>
      </c>
      <c r="CA35" s="364">
        <v>5</v>
      </c>
      <c r="CB35" s="364">
        <v>12</v>
      </c>
      <c r="CC35" s="364">
        <v>8</v>
      </c>
      <c r="CD35" s="364">
        <v>14</v>
      </c>
      <c r="CE35" s="364">
        <v>6</v>
      </c>
      <c r="CF35" s="364">
        <v>5</v>
      </c>
      <c r="CG35" s="365">
        <v>14</v>
      </c>
      <c r="CH35" s="432">
        <v>64</v>
      </c>
      <c r="CI35" s="433">
        <v>12</v>
      </c>
      <c r="CJ35" s="433">
        <v>12</v>
      </c>
      <c r="CK35" s="433" t="s">
        <v>6662</v>
      </c>
      <c r="CL35" s="433" t="s">
        <v>6662</v>
      </c>
      <c r="CM35" s="433" t="s">
        <v>6662</v>
      </c>
      <c r="CN35" s="433">
        <v>52</v>
      </c>
      <c r="CO35" s="433">
        <v>47</v>
      </c>
      <c r="CP35" s="433">
        <v>12</v>
      </c>
      <c r="CQ35" s="433">
        <v>12</v>
      </c>
      <c r="CR35" s="433" t="s">
        <v>6662</v>
      </c>
      <c r="CS35" s="433" t="s">
        <v>6662</v>
      </c>
      <c r="CT35" s="433" t="s">
        <v>6662</v>
      </c>
      <c r="CU35" s="455">
        <v>35</v>
      </c>
      <c r="CV35" s="389"/>
      <c r="CW35" s="390"/>
      <c r="CX35" s="390"/>
      <c r="CY35" s="390"/>
      <c r="CZ35" s="390"/>
      <c r="DA35" s="390"/>
      <c r="DB35" s="394"/>
      <c r="DC35" s="363">
        <v>162</v>
      </c>
      <c r="DD35" s="364">
        <v>135</v>
      </c>
      <c r="DE35" s="364">
        <v>79</v>
      </c>
      <c r="DF35" s="364">
        <v>55</v>
      </c>
      <c r="DG35" s="364">
        <v>1</v>
      </c>
      <c r="DH35" s="364">
        <v>5</v>
      </c>
      <c r="DI35" s="364">
        <v>22</v>
      </c>
      <c r="DJ35" s="394"/>
      <c r="DK35" s="363">
        <v>39</v>
      </c>
      <c r="DL35" s="364">
        <v>34</v>
      </c>
      <c r="DM35" s="364" t="s">
        <v>6662</v>
      </c>
      <c r="DN35" s="364">
        <v>1</v>
      </c>
      <c r="DO35" s="364" t="s">
        <v>6662</v>
      </c>
      <c r="DP35" s="364">
        <v>2</v>
      </c>
      <c r="DQ35" s="364">
        <v>1</v>
      </c>
      <c r="DR35" s="364" t="s">
        <v>6662</v>
      </c>
      <c r="DS35" s="364" t="s">
        <v>6662</v>
      </c>
      <c r="DT35" s="364" t="s">
        <v>6662</v>
      </c>
      <c r="DU35" s="364" t="s">
        <v>6662</v>
      </c>
      <c r="DV35" s="364">
        <v>1</v>
      </c>
      <c r="DW35" s="364" t="s">
        <v>6662</v>
      </c>
      <c r="DX35" s="364" t="s">
        <v>6662</v>
      </c>
      <c r="DY35" s="364" t="s">
        <v>6662</v>
      </c>
      <c r="DZ35" s="365" t="s">
        <v>6662</v>
      </c>
      <c r="EA35" s="363">
        <v>64</v>
      </c>
      <c r="EB35" s="364">
        <v>4469</v>
      </c>
      <c r="EC35" s="364">
        <v>3527</v>
      </c>
      <c r="ED35" s="364">
        <v>714</v>
      </c>
      <c r="EE35" s="365">
        <v>228</v>
      </c>
      <c r="EF35" s="363">
        <v>85</v>
      </c>
      <c r="EG35" s="364">
        <v>80</v>
      </c>
      <c r="EH35" s="364">
        <v>41</v>
      </c>
      <c r="EI35" s="364">
        <v>38</v>
      </c>
      <c r="EJ35" s="364">
        <v>1</v>
      </c>
      <c r="EK35" s="364">
        <v>2</v>
      </c>
      <c r="EL35" s="364">
        <v>3</v>
      </c>
      <c r="EM35" s="394"/>
      <c r="EN35" s="363">
        <v>77</v>
      </c>
      <c r="EO35" s="364">
        <v>55</v>
      </c>
      <c r="EP35" s="364">
        <v>38</v>
      </c>
      <c r="EQ35" s="364">
        <v>17</v>
      </c>
      <c r="ER35" s="364" t="s">
        <v>6662</v>
      </c>
      <c r="ES35" s="364">
        <v>3</v>
      </c>
      <c r="ET35" s="364">
        <v>19</v>
      </c>
      <c r="EU35" s="394"/>
    </row>
    <row r="36" spans="1:151" s="357" customFormat="1" ht="15" hidden="1" customHeight="1" x14ac:dyDescent="0.15">
      <c r="A36" s="442" t="s">
        <v>175</v>
      </c>
      <c r="B36" s="442" t="s">
        <v>191</v>
      </c>
      <c r="C36" s="442" t="s">
        <v>199</v>
      </c>
      <c r="D36" s="442" t="s">
        <v>590</v>
      </c>
      <c r="E36" s="387">
        <v>100</v>
      </c>
      <c r="F36" s="355">
        <v>97</v>
      </c>
      <c r="G36" s="355">
        <v>11</v>
      </c>
      <c r="H36" s="355">
        <v>9</v>
      </c>
      <c r="I36" s="355">
        <v>77</v>
      </c>
      <c r="J36" s="388">
        <v>3</v>
      </c>
      <c r="K36" s="395">
        <v>3</v>
      </c>
      <c r="L36" s="387"/>
      <c r="M36" s="361">
        <v>189</v>
      </c>
      <c r="N36" s="355" t="s">
        <v>6662</v>
      </c>
      <c r="O36" s="355" t="s">
        <v>6662</v>
      </c>
      <c r="P36" s="355">
        <v>2</v>
      </c>
      <c r="Q36" s="355" t="s">
        <v>6662</v>
      </c>
      <c r="R36" s="355">
        <v>12</v>
      </c>
      <c r="S36" s="355">
        <v>6</v>
      </c>
      <c r="T36" s="355">
        <v>7</v>
      </c>
      <c r="U36" s="355">
        <v>12</v>
      </c>
      <c r="V36" s="355">
        <v>7</v>
      </c>
      <c r="W36" s="355">
        <v>17</v>
      </c>
      <c r="X36" s="355">
        <v>39</v>
      </c>
      <c r="Y36" s="355">
        <v>34</v>
      </c>
      <c r="Z36" s="355">
        <v>28</v>
      </c>
      <c r="AA36" s="355">
        <v>16</v>
      </c>
      <c r="AB36" s="362">
        <v>9</v>
      </c>
      <c r="AC36" s="366">
        <v>66.02</v>
      </c>
      <c r="AD36" s="356">
        <v>64.92</v>
      </c>
      <c r="AE36" s="367">
        <v>67.56</v>
      </c>
      <c r="AF36" s="387"/>
      <c r="AG36" s="388"/>
      <c r="AH36" s="388"/>
      <c r="AI36" s="388"/>
      <c r="AJ36" s="388"/>
      <c r="AK36" s="388"/>
      <c r="AL36" s="388"/>
      <c r="AM36" s="388"/>
      <c r="AN36" s="388"/>
      <c r="AO36" s="388"/>
      <c r="AP36" s="388"/>
      <c r="AQ36" s="388"/>
      <c r="AR36" s="388"/>
      <c r="AS36" s="388"/>
      <c r="AT36" s="388"/>
      <c r="AU36" s="388"/>
      <c r="AV36" s="449"/>
      <c r="AW36" s="450"/>
      <c r="AX36" s="451"/>
      <c r="AY36" s="361">
        <v>111</v>
      </c>
      <c r="AZ36" s="355" t="s">
        <v>6662</v>
      </c>
      <c r="BA36" s="355" t="s">
        <v>6662</v>
      </c>
      <c r="BB36" s="355" t="s">
        <v>6662</v>
      </c>
      <c r="BC36" s="355" t="s">
        <v>6662</v>
      </c>
      <c r="BD36" s="355">
        <v>2</v>
      </c>
      <c r="BE36" s="355">
        <v>3</v>
      </c>
      <c r="BF36" s="355">
        <v>1</v>
      </c>
      <c r="BG36" s="355">
        <v>5</v>
      </c>
      <c r="BH36" s="355">
        <v>2</v>
      </c>
      <c r="BI36" s="355">
        <v>5</v>
      </c>
      <c r="BJ36" s="355">
        <v>22</v>
      </c>
      <c r="BK36" s="355">
        <v>28</v>
      </c>
      <c r="BL36" s="355">
        <v>22</v>
      </c>
      <c r="BM36" s="355">
        <v>13</v>
      </c>
      <c r="BN36" s="362">
        <v>8</v>
      </c>
      <c r="BO36" s="446">
        <v>71.010000000000005</v>
      </c>
      <c r="BP36" s="447">
        <v>70.88</v>
      </c>
      <c r="BQ36" s="448">
        <v>71.209999999999994</v>
      </c>
      <c r="BR36" s="363">
        <v>97</v>
      </c>
      <c r="BS36" s="364" t="s">
        <v>6662</v>
      </c>
      <c r="BT36" s="364" t="s">
        <v>6662</v>
      </c>
      <c r="BU36" s="364" t="s">
        <v>6662</v>
      </c>
      <c r="BV36" s="364" t="s">
        <v>6662</v>
      </c>
      <c r="BW36" s="364">
        <v>1</v>
      </c>
      <c r="BX36" s="364">
        <v>1</v>
      </c>
      <c r="BY36" s="364">
        <v>3</v>
      </c>
      <c r="BZ36" s="364">
        <v>5</v>
      </c>
      <c r="CA36" s="364">
        <v>3</v>
      </c>
      <c r="CB36" s="364">
        <v>6</v>
      </c>
      <c r="CC36" s="364">
        <v>26</v>
      </c>
      <c r="CD36" s="364">
        <v>19</v>
      </c>
      <c r="CE36" s="364">
        <v>19</v>
      </c>
      <c r="CF36" s="364">
        <v>9</v>
      </c>
      <c r="CG36" s="365">
        <v>5</v>
      </c>
      <c r="CH36" s="432">
        <v>97</v>
      </c>
      <c r="CI36" s="433">
        <v>23</v>
      </c>
      <c r="CJ36" s="433">
        <v>23</v>
      </c>
      <c r="CK36" s="433" t="s">
        <v>6662</v>
      </c>
      <c r="CL36" s="433" t="s">
        <v>6662</v>
      </c>
      <c r="CM36" s="433">
        <v>4</v>
      </c>
      <c r="CN36" s="433">
        <v>70</v>
      </c>
      <c r="CO36" s="433">
        <v>78</v>
      </c>
      <c r="CP36" s="433">
        <v>21</v>
      </c>
      <c r="CQ36" s="433">
        <v>21</v>
      </c>
      <c r="CR36" s="433" t="s">
        <v>6662</v>
      </c>
      <c r="CS36" s="433" t="s">
        <v>6662</v>
      </c>
      <c r="CT36" s="433" t="s">
        <v>6662</v>
      </c>
      <c r="CU36" s="455">
        <v>57</v>
      </c>
      <c r="CV36" s="389"/>
      <c r="CW36" s="390"/>
      <c r="CX36" s="390"/>
      <c r="CY36" s="390"/>
      <c r="CZ36" s="390"/>
      <c r="DA36" s="390"/>
      <c r="DB36" s="394"/>
      <c r="DC36" s="363">
        <v>235</v>
      </c>
      <c r="DD36" s="364">
        <v>186</v>
      </c>
      <c r="DE36" s="364">
        <v>111</v>
      </c>
      <c r="DF36" s="364">
        <v>67</v>
      </c>
      <c r="DG36" s="364">
        <v>8</v>
      </c>
      <c r="DH36" s="364">
        <v>2</v>
      </c>
      <c r="DI36" s="364">
        <v>47</v>
      </c>
      <c r="DJ36" s="394"/>
      <c r="DK36" s="363">
        <v>84</v>
      </c>
      <c r="DL36" s="364">
        <v>54</v>
      </c>
      <c r="DM36" s="364" t="s">
        <v>6662</v>
      </c>
      <c r="DN36" s="364">
        <v>1</v>
      </c>
      <c r="DO36" s="364" t="s">
        <v>6662</v>
      </c>
      <c r="DP36" s="364">
        <v>25</v>
      </c>
      <c r="DQ36" s="364" t="s">
        <v>6662</v>
      </c>
      <c r="DR36" s="364" t="s">
        <v>6662</v>
      </c>
      <c r="DS36" s="364">
        <v>2</v>
      </c>
      <c r="DT36" s="364" t="s">
        <v>6662</v>
      </c>
      <c r="DU36" s="364" t="s">
        <v>6662</v>
      </c>
      <c r="DV36" s="364">
        <v>1</v>
      </c>
      <c r="DW36" s="364" t="s">
        <v>6662</v>
      </c>
      <c r="DX36" s="364">
        <v>1</v>
      </c>
      <c r="DY36" s="364" t="s">
        <v>6662</v>
      </c>
      <c r="DZ36" s="365" t="s">
        <v>6662</v>
      </c>
      <c r="EA36" s="363">
        <v>97</v>
      </c>
      <c r="EB36" s="364">
        <v>12955</v>
      </c>
      <c r="EC36" s="364">
        <v>9551</v>
      </c>
      <c r="ED36" s="364">
        <v>3365</v>
      </c>
      <c r="EE36" s="365">
        <v>39</v>
      </c>
      <c r="EF36" s="363">
        <v>123</v>
      </c>
      <c r="EG36" s="364">
        <v>120</v>
      </c>
      <c r="EH36" s="364">
        <v>68</v>
      </c>
      <c r="EI36" s="364">
        <v>46</v>
      </c>
      <c r="EJ36" s="364">
        <v>6</v>
      </c>
      <c r="EK36" s="364">
        <v>1</v>
      </c>
      <c r="EL36" s="364">
        <v>2</v>
      </c>
      <c r="EM36" s="394"/>
      <c r="EN36" s="363">
        <v>112</v>
      </c>
      <c r="EO36" s="364">
        <v>66</v>
      </c>
      <c r="EP36" s="364">
        <v>43</v>
      </c>
      <c r="EQ36" s="364">
        <v>21</v>
      </c>
      <c r="ER36" s="364">
        <v>2</v>
      </c>
      <c r="ES36" s="364">
        <v>1</v>
      </c>
      <c r="ET36" s="364">
        <v>45</v>
      </c>
      <c r="EU36" s="394"/>
    </row>
    <row r="37" spans="1:151" s="357" customFormat="1" ht="15" customHeight="1" x14ac:dyDescent="0.15">
      <c r="A37" s="442" t="s">
        <v>175</v>
      </c>
      <c r="B37" s="442" t="s">
        <v>200</v>
      </c>
      <c r="C37" s="442"/>
      <c r="D37" s="442" t="s">
        <v>591</v>
      </c>
      <c r="E37" s="387">
        <v>944</v>
      </c>
      <c r="F37" s="355">
        <v>928</v>
      </c>
      <c r="G37" s="355">
        <v>254</v>
      </c>
      <c r="H37" s="355">
        <v>118</v>
      </c>
      <c r="I37" s="355">
        <v>556</v>
      </c>
      <c r="J37" s="388">
        <v>16</v>
      </c>
      <c r="K37" s="395">
        <v>14</v>
      </c>
      <c r="L37" s="387"/>
      <c r="M37" s="361">
        <v>2234</v>
      </c>
      <c r="N37" s="355">
        <v>24</v>
      </c>
      <c r="O37" s="355">
        <v>32</v>
      </c>
      <c r="P37" s="355">
        <v>42</v>
      </c>
      <c r="Q37" s="355">
        <v>53</v>
      </c>
      <c r="R37" s="355">
        <v>82</v>
      </c>
      <c r="S37" s="355">
        <v>128</v>
      </c>
      <c r="T37" s="355">
        <v>108</v>
      </c>
      <c r="U37" s="355">
        <v>143</v>
      </c>
      <c r="V37" s="355">
        <v>171</v>
      </c>
      <c r="W37" s="355">
        <v>239</v>
      </c>
      <c r="X37" s="355">
        <v>359</v>
      </c>
      <c r="Y37" s="355">
        <v>318</v>
      </c>
      <c r="Z37" s="355">
        <v>261</v>
      </c>
      <c r="AA37" s="355">
        <v>156</v>
      </c>
      <c r="AB37" s="362">
        <v>118</v>
      </c>
      <c r="AC37" s="366">
        <v>62.48</v>
      </c>
      <c r="AD37" s="356">
        <v>61</v>
      </c>
      <c r="AE37" s="367">
        <v>64.37</v>
      </c>
      <c r="AF37" s="387"/>
      <c r="AG37" s="388"/>
      <c r="AH37" s="388"/>
      <c r="AI37" s="388"/>
      <c r="AJ37" s="388"/>
      <c r="AK37" s="388"/>
      <c r="AL37" s="388"/>
      <c r="AM37" s="388"/>
      <c r="AN37" s="388"/>
      <c r="AO37" s="388"/>
      <c r="AP37" s="388"/>
      <c r="AQ37" s="388"/>
      <c r="AR37" s="388"/>
      <c r="AS37" s="388"/>
      <c r="AT37" s="388"/>
      <c r="AU37" s="388"/>
      <c r="AV37" s="449"/>
      <c r="AW37" s="450"/>
      <c r="AX37" s="451"/>
      <c r="AY37" s="361">
        <v>1423</v>
      </c>
      <c r="AZ37" s="355" t="s">
        <v>6662</v>
      </c>
      <c r="BA37" s="355">
        <v>6</v>
      </c>
      <c r="BB37" s="355">
        <v>11</v>
      </c>
      <c r="BC37" s="355">
        <v>17</v>
      </c>
      <c r="BD37" s="355">
        <v>42</v>
      </c>
      <c r="BE37" s="355">
        <v>60</v>
      </c>
      <c r="BF37" s="355">
        <v>54</v>
      </c>
      <c r="BG37" s="355">
        <v>68</v>
      </c>
      <c r="BH37" s="355">
        <v>74</v>
      </c>
      <c r="BI37" s="355">
        <v>120</v>
      </c>
      <c r="BJ37" s="355">
        <v>262</v>
      </c>
      <c r="BK37" s="355">
        <v>264</v>
      </c>
      <c r="BL37" s="355">
        <v>231</v>
      </c>
      <c r="BM37" s="355">
        <v>131</v>
      </c>
      <c r="BN37" s="362">
        <v>83</v>
      </c>
      <c r="BO37" s="446">
        <v>66.83</v>
      </c>
      <c r="BP37" s="447">
        <v>65.91</v>
      </c>
      <c r="BQ37" s="448">
        <v>68.16</v>
      </c>
      <c r="BR37" s="363">
        <v>928</v>
      </c>
      <c r="BS37" s="364" t="s">
        <v>6662</v>
      </c>
      <c r="BT37" s="364" t="s">
        <v>6662</v>
      </c>
      <c r="BU37" s="364">
        <v>1</v>
      </c>
      <c r="BV37" s="364">
        <v>4</v>
      </c>
      <c r="BW37" s="364">
        <v>14</v>
      </c>
      <c r="BX37" s="364">
        <v>25</v>
      </c>
      <c r="BY37" s="364">
        <v>32</v>
      </c>
      <c r="BZ37" s="364">
        <v>53</v>
      </c>
      <c r="CA37" s="364">
        <v>64</v>
      </c>
      <c r="CB37" s="364">
        <v>118</v>
      </c>
      <c r="CC37" s="364">
        <v>184</v>
      </c>
      <c r="CD37" s="364">
        <v>171</v>
      </c>
      <c r="CE37" s="364">
        <v>144</v>
      </c>
      <c r="CF37" s="364">
        <v>79</v>
      </c>
      <c r="CG37" s="365">
        <v>39</v>
      </c>
      <c r="CH37" s="432">
        <v>928</v>
      </c>
      <c r="CI37" s="433">
        <v>169</v>
      </c>
      <c r="CJ37" s="433">
        <v>168</v>
      </c>
      <c r="CK37" s="433">
        <v>1</v>
      </c>
      <c r="CL37" s="433" t="s">
        <v>6662</v>
      </c>
      <c r="CM37" s="433">
        <v>30</v>
      </c>
      <c r="CN37" s="433">
        <v>729</v>
      </c>
      <c r="CO37" s="433">
        <v>617</v>
      </c>
      <c r="CP37" s="433">
        <v>126</v>
      </c>
      <c r="CQ37" s="433">
        <v>125</v>
      </c>
      <c r="CR37" s="433">
        <v>1</v>
      </c>
      <c r="CS37" s="433" t="s">
        <v>6662</v>
      </c>
      <c r="CT37" s="433">
        <v>6</v>
      </c>
      <c r="CU37" s="455">
        <v>485</v>
      </c>
      <c r="CV37" s="389"/>
      <c r="CW37" s="390"/>
      <c r="CX37" s="390"/>
      <c r="CY37" s="390"/>
      <c r="CZ37" s="390"/>
      <c r="DA37" s="390"/>
      <c r="DB37" s="394"/>
      <c r="DC37" s="363">
        <v>3067</v>
      </c>
      <c r="DD37" s="364">
        <v>2369</v>
      </c>
      <c r="DE37" s="364">
        <v>1423</v>
      </c>
      <c r="DF37" s="364">
        <v>832</v>
      </c>
      <c r="DG37" s="364">
        <v>114</v>
      </c>
      <c r="DH37" s="364">
        <v>181</v>
      </c>
      <c r="DI37" s="364">
        <v>517</v>
      </c>
      <c r="DJ37" s="394"/>
      <c r="DK37" s="363">
        <v>828</v>
      </c>
      <c r="DL37" s="364">
        <v>341</v>
      </c>
      <c r="DM37" s="364" t="s">
        <v>6662</v>
      </c>
      <c r="DN37" s="364">
        <v>10</v>
      </c>
      <c r="DO37" s="364">
        <v>2</v>
      </c>
      <c r="DP37" s="364">
        <v>287</v>
      </c>
      <c r="DQ37" s="364">
        <v>15</v>
      </c>
      <c r="DR37" s="364">
        <v>98</v>
      </c>
      <c r="DS37" s="364">
        <v>34</v>
      </c>
      <c r="DT37" s="364">
        <v>26</v>
      </c>
      <c r="DU37" s="364" t="s">
        <v>6662</v>
      </c>
      <c r="DV37" s="364">
        <v>3</v>
      </c>
      <c r="DW37" s="364">
        <v>7</v>
      </c>
      <c r="DX37" s="364">
        <v>5</v>
      </c>
      <c r="DY37" s="364" t="s">
        <v>6662</v>
      </c>
      <c r="DZ37" s="365" t="s">
        <v>6662</v>
      </c>
      <c r="EA37" s="363">
        <v>924</v>
      </c>
      <c r="EB37" s="364">
        <v>187024</v>
      </c>
      <c r="EC37" s="364">
        <v>138423</v>
      </c>
      <c r="ED37" s="364">
        <v>37537</v>
      </c>
      <c r="EE37" s="365">
        <v>11064</v>
      </c>
      <c r="EF37" s="363">
        <v>1552</v>
      </c>
      <c r="EG37" s="364">
        <v>1376</v>
      </c>
      <c r="EH37" s="364">
        <v>837</v>
      </c>
      <c r="EI37" s="364">
        <v>460</v>
      </c>
      <c r="EJ37" s="364">
        <v>79</v>
      </c>
      <c r="EK37" s="364">
        <v>101</v>
      </c>
      <c r="EL37" s="364">
        <v>75</v>
      </c>
      <c r="EM37" s="394"/>
      <c r="EN37" s="363">
        <v>1515</v>
      </c>
      <c r="EO37" s="364">
        <v>993</v>
      </c>
      <c r="EP37" s="364">
        <v>586</v>
      </c>
      <c r="EQ37" s="364">
        <v>372</v>
      </c>
      <c r="ER37" s="364">
        <v>35</v>
      </c>
      <c r="ES37" s="364">
        <v>80</v>
      </c>
      <c r="ET37" s="364">
        <v>442</v>
      </c>
      <c r="EU37" s="394"/>
    </row>
    <row r="38" spans="1:151" s="357" customFormat="1" ht="15" hidden="1" customHeight="1" x14ac:dyDescent="0.15">
      <c r="A38" s="442" t="s">
        <v>175</v>
      </c>
      <c r="B38" s="442" t="s">
        <v>200</v>
      </c>
      <c r="C38" s="442" t="s">
        <v>200</v>
      </c>
      <c r="D38" s="442" t="s">
        <v>592</v>
      </c>
      <c r="E38" s="387">
        <v>406</v>
      </c>
      <c r="F38" s="355">
        <v>398</v>
      </c>
      <c r="G38" s="355">
        <v>79</v>
      </c>
      <c r="H38" s="355">
        <v>62</v>
      </c>
      <c r="I38" s="355">
        <v>257</v>
      </c>
      <c r="J38" s="388">
        <v>8</v>
      </c>
      <c r="K38" s="395">
        <v>8</v>
      </c>
      <c r="L38" s="387"/>
      <c r="M38" s="361">
        <v>950</v>
      </c>
      <c r="N38" s="355">
        <v>9</v>
      </c>
      <c r="O38" s="355">
        <v>12</v>
      </c>
      <c r="P38" s="355">
        <v>13</v>
      </c>
      <c r="Q38" s="355">
        <v>18</v>
      </c>
      <c r="R38" s="355">
        <v>27</v>
      </c>
      <c r="S38" s="355">
        <v>47</v>
      </c>
      <c r="T38" s="355">
        <v>53</v>
      </c>
      <c r="U38" s="355">
        <v>60</v>
      </c>
      <c r="V38" s="355">
        <v>81</v>
      </c>
      <c r="W38" s="355">
        <v>100</v>
      </c>
      <c r="X38" s="355">
        <v>130</v>
      </c>
      <c r="Y38" s="355">
        <v>142</v>
      </c>
      <c r="Z38" s="355">
        <v>130</v>
      </c>
      <c r="AA38" s="355">
        <v>82</v>
      </c>
      <c r="AB38" s="362">
        <v>46</v>
      </c>
      <c r="AC38" s="366">
        <v>63.55</v>
      </c>
      <c r="AD38" s="356">
        <v>62.4</v>
      </c>
      <c r="AE38" s="367">
        <v>65.05</v>
      </c>
      <c r="AF38" s="387"/>
      <c r="AG38" s="388"/>
      <c r="AH38" s="388"/>
      <c r="AI38" s="388"/>
      <c r="AJ38" s="388"/>
      <c r="AK38" s="388"/>
      <c r="AL38" s="388"/>
      <c r="AM38" s="388"/>
      <c r="AN38" s="388"/>
      <c r="AO38" s="388"/>
      <c r="AP38" s="388"/>
      <c r="AQ38" s="388"/>
      <c r="AR38" s="388"/>
      <c r="AS38" s="388"/>
      <c r="AT38" s="388"/>
      <c r="AU38" s="388"/>
      <c r="AV38" s="449"/>
      <c r="AW38" s="450"/>
      <c r="AX38" s="451"/>
      <c r="AY38" s="361">
        <v>559</v>
      </c>
      <c r="AZ38" s="355" t="s">
        <v>6662</v>
      </c>
      <c r="BA38" s="355" t="s">
        <v>6662</v>
      </c>
      <c r="BB38" s="355">
        <v>1</v>
      </c>
      <c r="BC38" s="355">
        <v>3</v>
      </c>
      <c r="BD38" s="355">
        <v>11</v>
      </c>
      <c r="BE38" s="355">
        <v>17</v>
      </c>
      <c r="BF38" s="355">
        <v>21</v>
      </c>
      <c r="BG38" s="355">
        <v>19</v>
      </c>
      <c r="BH38" s="355">
        <v>30</v>
      </c>
      <c r="BI38" s="355">
        <v>40</v>
      </c>
      <c r="BJ38" s="355">
        <v>90</v>
      </c>
      <c r="BK38" s="355">
        <v>112</v>
      </c>
      <c r="BL38" s="355">
        <v>112</v>
      </c>
      <c r="BM38" s="355">
        <v>70</v>
      </c>
      <c r="BN38" s="362">
        <v>33</v>
      </c>
      <c r="BO38" s="446">
        <v>69.27</v>
      </c>
      <c r="BP38" s="447">
        <v>68.77</v>
      </c>
      <c r="BQ38" s="448">
        <v>70.03</v>
      </c>
      <c r="BR38" s="363">
        <v>398</v>
      </c>
      <c r="BS38" s="364" t="s">
        <v>6662</v>
      </c>
      <c r="BT38" s="364" t="s">
        <v>6662</v>
      </c>
      <c r="BU38" s="364" t="s">
        <v>6662</v>
      </c>
      <c r="BV38" s="364">
        <v>2</v>
      </c>
      <c r="BW38" s="364">
        <v>3</v>
      </c>
      <c r="BX38" s="364">
        <v>8</v>
      </c>
      <c r="BY38" s="364">
        <v>13</v>
      </c>
      <c r="BZ38" s="364">
        <v>12</v>
      </c>
      <c r="CA38" s="364">
        <v>26</v>
      </c>
      <c r="CB38" s="364">
        <v>48</v>
      </c>
      <c r="CC38" s="364">
        <v>70</v>
      </c>
      <c r="CD38" s="364">
        <v>71</v>
      </c>
      <c r="CE38" s="364">
        <v>76</v>
      </c>
      <c r="CF38" s="364">
        <v>48</v>
      </c>
      <c r="CG38" s="365">
        <v>21</v>
      </c>
      <c r="CH38" s="432">
        <v>398</v>
      </c>
      <c r="CI38" s="433">
        <v>70</v>
      </c>
      <c r="CJ38" s="433">
        <v>69</v>
      </c>
      <c r="CK38" s="433">
        <v>1</v>
      </c>
      <c r="CL38" s="433" t="s">
        <v>6662</v>
      </c>
      <c r="CM38" s="433">
        <v>9</v>
      </c>
      <c r="CN38" s="433">
        <v>319</v>
      </c>
      <c r="CO38" s="433">
        <v>286</v>
      </c>
      <c r="CP38" s="433">
        <v>57</v>
      </c>
      <c r="CQ38" s="433">
        <v>56</v>
      </c>
      <c r="CR38" s="433">
        <v>1</v>
      </c>
      <c r="CS38" s="433" t="s">
        <v>6662</v>
      </c>
      <c r="CT38" s="433">
        <v>2</v>
      </c>
      <c r="CU38" s="455">
        <v>227</v>
      </c>
      <c r="CV38" s="389"/>
      <c r="CW38" s="390"/>
      <c r="CX38" s="390"/>
      <c r="CY38" s="390"/>
      <c r="CZ38" s="390"/>
      <c r="DA38" s="390"/>
      <c r="DB38" s="394"/>
      <c r="DC38" s="363">
        <v>1293</v>
      </c>
      <c r="DD38" s="364">
        <v>980</v>
      </c>
      <c r="DE38" s="364">
        <v>559</v>
      </c>
      <c r="DF38" s="364">
        <v>359</v>
      </c>
      <c r="DG38" s="364">
        <v>62</v>
      </c>
      <c r="DH38" s="364">
        <v>85</v>
      </c>
      <c r="DI38" s="364">
        <v>228</v>
      </c>
      <c r="DJ38" s="394"/>
      <c r="DK38" s="363">
        <v>341</v>
      </c>
      <c r="DL38" s="364">
        <v>178</v>
      </c>
      <c r="DM38" s="364" t="s">
        <v>6662</v>
      </c>
      <c r="DN38" s="364">
        <v>3</v>
      </c>
      <c r="DO38" s="364" t="s">
        <v>6662</v>
      </c>
      <c r="DP38" s="364">
        <v>90</v>
      </c>
      <c r="DQ38" s="364">
        <v>13</v>
      </c>
      <c r="DR38" s="364">
        <v>25</v>
      </c>
      <c r="DS38" s="364">
        <v>19</v>
      </c>
      <c r="DT38" s="364">
        <v>10</v>
      </c>
      <c r="DU38" s="364" t="s">
        <v>6662</v>
      </c>
      <c r="DV38" s="364">
        <v>1</v>
      </c>
      <c r="DW38" s="364">
        <v>1</v>
      </c>
      <c r="DX38" s="364">
        <v>1</v>
      </c>
      <c r="DY38" s="364" t="s">
        <v>6662</v>
      </c>
      <c r="DZ38" s="365" t="s">
        <v>6662</v>
      </c>
      <c r="EA38" s="363">
        <v>395</v>
      </c>
      <c r="EB38" s="364">
        <v>65802</v>
      </c>
      <c r="EC38" s="364">
        <v>45888</v>
      </c>
      <c r="ED38" s="364">
        <v>16922</v>
      </c>
      <c r="EE38" s="365">
        <v>2992</v>
      </c>
      <c r="EF38" s="363">
        <v>653</v>
      </c>
      <c r="EG38" s="364">
        <v>580</v>
      </c>
      <c r="EH38" s="364">
        <v>338</v>
      </c>
      <c r="EI38" s="364">
        <v>199</v>
      </c>
      <c r="EJ38" s="364">
        <v>43</v>
      </c>
      <c r="EK38" s="364">
        <v>45</v>
      </c>
      <c r="EL38" s="364">
        <v>28</v>
      </c>
      <c r="EM38" s="394"/>
      <c r="EN38" s="363">
        <v>640</v>
      </c>
      <c r="EO38" s="364">
        <v>400</v>
      </c>
      <c r="EP38" s="364">
        <v>221</v>
      </c>
      <c r="EQ38" s="364">
        <v>160</v>
      </c>
      <c r="ER38" s="364">
        <v>19</v>
      </c>
      <c r="ES38" s="364">
        <v>40</v>
      </c>
      <c r="ET38" s="364">
        <v>200</v>
      </c>
      <c r="EU38" s="394"/>
    </row>
    <row r="39" spans="1:151" s="357" customFormat="1" ht="15" hidden="1" customHeight="1" x14ac:dyDescent="0.15">
      <c r="A39" s="442" t="s">
        <v>175</v>
      </c>
      <c r="B39" s="442" t="s">
        <v>200</v>
      </c>
      <c r="C39" s="442" t="s">
        <v>201</v>
      </c>
      <c r="D39" s="442" t="s">
        <v>593</v>
      </c>
      <c r="E39" s="387">
        <v>272</v>
      </c>
      <c r="F39" s="355">
        <v>270</v>
      </c>
      <c r="G39" s="355">
        <v>126</v>
      </c>
      <c r="H39" s="355">
        <v>28</v>
      </c>
      <c r="I39" s="355">
        <v>116</v>
      </c>
      <c r="J39" s="388">
        <v>2</v>
      </c>
      <c r="K39" s="395">
        <v>2</v>
      </c>
      <c r="L39" s="387"/>
      <c r="M39" s="361">
        <v>655</v>
      </c>
      <c r="N39" s="355">
        <v>6</v>
      </c>
      <c r="O39" s="355">
        <v>10</v>
      </c>
      <c r="P39" s="355">
        <v>14</v>
      </c>
      <c r="Q39" s="355">
        <v>23</v>
      </c>
      <c r="R39" s="355">
        <v>29</v>
      </c>
      <c r="S39" s="355">
        <v>46</v>
      </c>
      <c r="T39" s="355">
        <v>29</v>
      </c>
      <c r="U39" s="355">
        <v>42</v>
      </c>
      <c r="V39" s="355">
        <v>46</v>
      </c>
      <c r="W39" s="355">
        <v>79</v>
      </c>
      <c r="X39" s="355">
        <v>116</v>
      </c>
      <c r="Y39" s="355">
        <v>88</v>
      </c>
      <c r="Z39" s="355">
        <v>60</v>
      </c>
      <c r="AA39" s="355">
        <v>30</v>
      </c>
      <c r="AB39" s="362">
        <v>37</v>
      </c>
      <c r="AC39" s="366">
        <v>60.94</v>
      </c>
      <c r="AD39" s="356">
        <v>59.8</v>
      </c>
      <c r="AE39" s="367">
        <v>62.35</v>
      </c>
      <c r="AF39" s="387"/>
      <c r="AG39" s="388"/>
      <c r="AH39" s="388"/>
      <c r="AI39" s="388"/>
      <c r="AJ39" s="388"/>
      <c r="AK39" s="388"/>
      <c r="AL39" s="388"/>
      <c r="AM39" s="388"/>
      <c r="AN39" s="388"/>
      <c r="AO39" s="388"/>
      <c r="AP39" s="388"/>
      <c r="AQ39" s="388"/>
      <c r="AR39" s="388"/>
      <c r="AS39" s="388"/>
      <c r="AT39" s="388"/>
      <c r="AU39" s="388"/>
      <c r="AV39" s="449"/>
      <c r="AW39" s="450"/>
      <c r="AX39" s="451"/>
      <c r="AY39" s="361">
        <v>517</v>
      </c>
      <c r="AZ39" s="355" t="s">
        <v>6662</v>
      </c>
      <c r="BA39" s="355">
        <v>5</v>
      </c>
      <c r="BB39" s="355">
        <v>10</v>
      </c>
      <c r="BC39" s="355">
        <v>11</v>
      </c>
      <c r="BD39" s="355">
        <v>24</v>
      </c>
      <c r="BE39" s="355">
        <v>36</v>
      </c>
      <c r="BF39" s="355">
        <v>25</v>
      </c>
      <c r="BG39" s="355">
        <v>35</v>
      </c>
      <c r="BH39" s="355">
        <v>33</v>
      </c>
      <c r="BI39" s="355">
        <v>53</v>
      </c>
      <c r="BJ39" s="355">
        <v>96</v>
      </c>
      <c r="BK39" s="355">
        <v>77</v>
      </c>
      <c r="BL39" s="355">
        <v>56</v>
      </c>
      <c r="BM39" s="355">
        <v>29</v>
      </c>
      <c r="BN39" s="362">
        <v>27</v>
      </c>
      <c r="BO39" s="446">
        <v>62.49</v>
      </c>
      <c r="BP39" s="447">
        <v>61.05</v>
      </c>
      <c r="BQ39" s="448">
        <v>64.45</v>
      </c>
      <c r="BR39" s="363">
        <v>270</v>
      </c>
      <c r="BS39" s="364" t="s">
        <v>6662</v>
      </c>
      <c r="BT39" s="364" t="s">
        <v>6662</v>
      </c>
      <c r="BU39" s="364">
        <v>1</v>
      </c>
      <c r="BV39" s="364">
        <v>2</v>
      </c>
      <c r="BW39" s="364">
        <v>9</v>
      </c>
      <c r="BX39" s="364">
        <v>12</v>
      </c>
      <c r="BY39" s="364">
        <v>11</v>
      </c>
      <c r="BZ39" s="364">
        <v>22</v>
      </c>
      <c r="CA39" s="364">
        <v>20</v>
      </c>
      <c r="CB39" s="364">
        <v>40</v>
      </c>
      <c r="CC39" s="364">
        <v>59</v>
      </c>
      <c r="CD39" s="364">
        <v>48</v>
      </c>
      <c r="CE39" s="364">
        <v>28</v>
      </c>
      <c r="CF39" s="364">
        <v>7</v>
      </c>
      <c r="CG39" s="365">
        <v>11</v>
      </c>
      <c r="CH39" s="432">
        <v>270</v>
      </c>
      <c r="CI39" s="433">
        <v>59</v>
      </c>
      <c r="CJ39" s="433">
        <v>59</v>
      </c>
      <c r="CK39" s="433" t="s">
        <v>6662</v>
      </c>
      <c r="CL39" s="433" t="s">
        <v>6662</v>
      </c>
      <c r="CM39" s="433">
        <v>13</v>
      </c>
      <c r="CN39" s="433">
        <v>198</v>
      </c>
      <c r="CO39" s="433">
        <v>153</v>
      </c>
      <c r="CP39" s="433">
        <v>39</v>
      </c>
      <c r="CQ39" s="433">
        <v>39</v>
      </c>
      <c r="CR39" s="433" t="s">
        <v>6662</v>
      </c>
      <c r="CS39" s="433" t="s">
        <v>6662</v>
      </c>
      <c r="CT39" s="433">
        <v>2</v>
      </c>
      <c r="CU39" s="455">
        <v>112</v>
      </c>
      <c r="CV39" s="389"/>
      <c r="CW39" s="390"/>
      <c r="CX39" s="390"/>
      <c r="CY39" s="390"/>
      <c r="CZ39" s="390"/>
      <c r="DA39" s="390"/>
      <c r="DB39" s="394"/>
      <c r="DC39" s="363">
        <v>896</v>
      </c>
      <c r="DD39" s="364">
        <v>704</v>
      </c>
      <c r="DE39" s="364">
        <v>517</v>
      </c>
      <c r="DF39" s="364">
        <v>167</v>
      </c>
      <c r="DG39" s="364">
        <v>20</v>
      </c>
      <c r="DH39" s="364">
        <v>56</v>
      </c>
      <c r="DI39" s="364">
        <v>136</v>
      </c>
      <c r="DJ39" s="394"/>
      <c r="DK39" s="363">
        <v>256</v>
      </c>
      <c r="DL39" s="364">
        <v>25</v>
      </c>
      <c r="DM39" s="364" t="s">
        <v>6662</v>
      </c>
      <c r="DN39" s="364">
        <v>3</v>
      </c>
      <c r="DO39" s="364">
        <v>1</v>
      </c>
      <c r="DP39" s="364">
        <v>179</v>
      </c>
      <c r="DQ39" s="364" t="s">
        <v>6662</v>
      </c>
      <c r="DR39" s="364">
        <v>33</v>
      </c>
      <c r="DS39" s="364">
        <v>5</v>
      </c>
      <c r="DT39" s="364">
        <v>10</v>
      </c>
      <c r="DU39" s="364" t="s">
        <v>6662</v>
      </c>
      <c r="DV39" s="364" t="s">
        <v>6662</v>
      </c>
      <c r="DW39" s="364" t="s">
        <v>6662</v>
      </c>
      <c r="DX39" s="364" t="s">
        <v>6662</v>
      </c>
      <c r="DY39" s="364" t="s">
        <v>6662</v>
      </c>
      <c r="DZ39" s="365" t="s">
        <v>6662</v>
      </c>
      <c r="EA39" s="363">
        <v>270</v>
      </c>
      <c r="EB39" s="364">
        <v>53310</v>
      </c>
      <c r="EC39" s="364">
        <v>41876</v>
      </c>
      <c r="ED39" s="364">
        <v>7554</v>
      </c>
      <c r="EE39" s="365">
        <v>3880</v>
      </c>
      <c r="EF39" s="363">
        <v>458</v>
      </c>
      <c r="EG39" s="364">
        <v>401</v>
      </c>
      <c r="EH39" s="364">
        <v>298</v>
      </c>
      <c r="EI39" s="364">
        <v>89</v>
      </c>
      <c r="EJ39" s="364">
        <v>14</v>
      </c>
      <c r="EK39" s="364">
        <v>30</v>
      </c>
      <c r="EL39" s="364">
        <v>27</v>
      </c>
      <c r="EM39" s="394"/>
      <c r="EN39" s="363">
        <v>438</v>
      </c>
      <c r="EO39" s="364">
        <v>303</v>
      </c>
      <c r="EP39" s="364">
        <v>219</v>
      </c>
      <c r="EQ39" s="364">
        <v>78</v>
      </c>
      <c r="ER39" s="364">
        <v>6</v>
      </c>
      <c r="ES39" s="364">
        <v>26</v>
      </c>
      <c r="ET39" s="364">
        <v>109</v>
      </c>
      <c r="EU39" s="394"/>
    </row>
    <row r="40" spans="1:151" s="357" customFormat="1" ht="15" hidden="1" customHeight="1" x14ac:dyDescent="0.15">
      <c r="A40" s="442" t="s">
        <v>175</v>
      </c>
      <c r="B40" s="442" t="s">
        <v>200</v>
      </c>
      <c r="C40" s="442" t="s">
        <v>202</v>
      </c>
      <c r="D40" s="442" t="s">
        <v>594</v>
      </c>
      <c r="E40" s="387">
        <v>87</v>
      </c>
      <c r="F40" s="355">
        <v>83</v>
      </c>
      <c r="G40" s="355">
        <v>23</v>
      </c>
      <c r="H40" s="355">
        <v>7</v>
      </c>
      <c r="I40" s="355">
        <v>53</v>
      </c>
      <c r="J40" s="388">
        <v>4</v>
      </c>
      <c r="K40" s="395">
        <v>3</v>
      </c>
      <c r="L40" s="387"/>
      <c r="M40" s="361">
        <v>200</v>
      </c>
      <c r="N40" s="355" t="s">
        <v>6662</v>
      </c>
      <c r="O40" s="355" t="s">
        <v>6662</v>
      </c>
      <c r="P40" s="355">
        <v>3</v>
      </c>
      <c r="Q40" s="355">
        <v>2</v>
      </c>
      <c r="R40" s="355">
        <v>10</v>
      </c>
      <c r="S40" s="355">
        <v>15</v>
      </c>
      <c r="T40" s="355">
        <v>8</v>
      </c>
      <c r="U40" s="355">
        <v>11</v>
      </c>
      <c r="V40" s="355">
        <v>9</v>
      </c>
      <c r="W40" s="355">
        <v>22</v>
      </c>
      <c r="X40" s="355">
        <v>34</v>
      </c>
      <c r="Y40" s="355">
        <v>30</v>
      </c>
      <c r="Z40" s="355">
        <v>24</v>
      </c>
      <c r="AA40" s="355">
        <v>18</v>
      </c>
      <c r="AB40" s="362">
        <v>14</v>
      </c>
      <c r="AC40" s="366">
        <v>64.84</v>
      </c>
      <c r="AD40" s="356">
        <v>62.18</v>
      </c>
      <c r="AE40" s="367">
        <v>67.84</v>
      </c>
      <c r="AF40" s="387"/>
      <c r="AG40" s="388"/>
      <c r="AH40" s="388"/>
      <c r="AI40" s="388"/>
      <c r="AJ40" s="388"/>
      <c r="AK40" s="388"/>
      <c r="AL40" s="388"/>
      <c r="AM40" s="388"/>
      <c r="AN40" s="388"/>
      <c r="AO40" s="388"/>
      <c r="AP40" s="388"/>
      <c r="AQ40" s="388"/>
      <c r="AR40" s="388"/>
      <c r="AS40" s="388"/>
      <c r="AT40" s="388"/>
      <c r="AU40" s="388"/>
      <c r="AV40" s="449"/>
      <c r="AW40" s="450"/>
      <c r="AX40" s="451"/>
      <c r="AY40" s="361">
        <v>133</v>
      </c>
      <c r="AZ40" s="355" t="s">
        <v>6662</v>
      </c>
      <c r="BA40" s="355" t="s">
        <v>6662</v>
      </c>
      <c r="BB40" s="355" t="s">
        <v>6662</v>
      </c>
      <c r="BC40" s="355">
        <v>1</v>
      </c>
      <c r="BD40" s="355">
        <v>4</v>
      </c>
      <c r="BE40" s="355">
        <v>5</v>
      </c>
      <c r="BF40" s="355">
        <v>3</v>
      </c>
      <c r="BG40" s="355">
        <v>7</v>
      </c>
      <c r="BH40" s="355">
        <v>2</v>
      </c>
      <c r="BI40" s="355">
        <v>13</v>
      </c>
      <c r="BJ40" s="355">
        <v>24</v>
      </c>
      <c r="BK40" s="355">
        <v>26</v>
      </c>
      <c r="BL40" s="355">
        <v>21</v>
      </c>
      <c r="BM40" s="355">
        <v>16</v>
      </c>
      <c r="BN40" s="362">
        <v>11</v>
      </c>
      <c r="BO40" s="446">
        <v>69.099999999999994</v>
      </c>
      <c r="BP40" s="447">
        <v>67.44</v>
      </c>
      <c r="BQ40" s="448">
        <v>71.12</v>
      </c>
      <c r="BR40" s="363">
        <v>83</v>
      </c>
      <c r="BS40" s="364" t="s">
        <v>6662</v>
      </c>
      <c r="BT40" s="364" t="s">
        <v>6662</v>
      </c>
      <c r="BU40" s="364" t="s">
        <v>6662</v>
      </c>
      <c r="BV40" s="364" t="s">
        <v>6662</v>
      </c>
      <c r="BW40" s="364">
        <v>1</v>
      </c>
      <c r="BX40" s="364">
        <v>2</v>
      </c>
      <c r="BY40" s="364">
        <v>3</v>
      </c>
      <c r="BZ40" s="364">
        <v>6</v>
      </c>
      <c r="CA40" s="364">
        <v>1</v>
      </c>
      <c r="CB40" s="364">
        <v>12</v>
      </c>
      <c r="CC40" s="364">
        <v>13</v>
      </c>
      <c r="CD40" s="364">
        <v>17</v>
      </c>
      <c r="CE40" s="364">
        <v>14</v>
      </c>
      <c r="CF40" s="364">
        <v>11</v>
      </c>
      <c r="CG40" s="365">
        <v>3</v>
      </c>
      <c r="CH40" s="432">
        <v>83</v>
      </c>
      <c r="CI40" s="433">
        <v>18</v>
      </c>
      <c r="CJ40" s="433">
        <v>18</v>
      </c>
      <c r="CK40" s="433" t="s">
        <v>6662</v>
      </c>
      <c r="CL40" s="433" t="s">
        <v>6662</v>
      </c>
      <c r="CM40" s="433">
        <v>3</v>
      </c>
      <c r="CN40" s="433">
        <v>62</v>
      </c>
      <c r="CO40" s="433">
        <v>58</v>
      </c>
      <c r="CP40" s="433">
        <v>16</v>
      </c>
      <c r="CQ40" s="433">
        <v>16</v>
      </c>
      <c r="CR40" s="433" t="s">
        <v>6662</v>
      </c>
      <c r="CS40" s="433" t="s">
        <v>6662</v>
      </c>
      <c r="CT40" s="433">
        <v>1</v>
      </c>
      <c r="CU40" s="455">
        <v>41</v>
      </c>
      <c r="CV40" s="389"/>
      <c r="CW40" s="390"/>
      <c r="CX40" s="390"/>
      <c r="CY40" s="390"/>
      <c r="CZ40" s="390"/>
      <c r="DA40" s="390"/>
      <c r="DB40" s="394"/>
      <c r="DC40" s="363">
        <v>276</v>
      </c>
      <c r="DD40" s="364">
        <v>218</v>
      </c>
      <c r="DE40" s="364">
        <v>133</v>
      </c>
      <c r="DF40" s="364">
        <v>81</v>
      </c>
      <c r="DG40" s="364">
        <v>4</v>
      </c>
      <c r="DH40" s="364">
        <v>9</v>
      </c>
      <c r="DI40" s="364">
        <v>49</v>
      </c>
      <c r="DJ40" s="394"/>
      <c r="DK40" s="363">
        <v>75</v>
      </c>
      <c r="DL40" s="364">
        <v>31</v>
      </c>
      <c r="DM40" s="364" t="s">
        <v>6662</v>
      </c>
      <c r="DN40" s="364">
        <v>4</v>
      </c>
      <c r="DO40" s="364">
        <v>1</v>
      </c>
      <c r="DP40" s="364">
        <v>9</v>
      </c>
      <c r="DQ40" s="364">
        <v>2</v>
      </c>
      <c r="DR40" s="364">
        <v>16</v>
      </c>
      <c r="DS40" s="364">
        <v>10</v>
      </c>
      <c r="DT40" s="364">
        <v>1</v>
      </c>
      <c r="DU40" s="364" t="s">
        <v>6662</v>
      </c>
      <c r="DV40" s="364">
        <v>1</v>
      </c>
      <c r="DW40" s="364" t="s">
        <v>6662</v>
      </c>
      <c r="DX40" s="364" t="s">
        <v>6662</v>
      </c>
      <c r="DY40" s="364" t="s">
        <v>6662</v>
      </c>
      <c r="DZ40" s="365" t="s">
        <v>6662</v>
      </c>
      <c r="EA40" s="363">
        <v>83</v>
      </c>
      <c r="EB40" s="364">
        <v>17750</v>
      </c>
      <c r="EC40" s="364">
        <v>9878</v>
      </c>
      <c r="ED40" s="364">
        <v>5615</v>
      </c>
      <c r="EE40" s="365">
        <v>2257</v>
      </c>
      <c r="EF40" s="363">
        <v>130</v>
      </c>
      <c r="EG40" s="364">
        <v>117</v>
      </c>
      <c r="EH40" s="364">
        <v>73</v>
      </c>
      <c r="EI40" s="364">
        <v>44</v>
      </c>
      <c r="EJ40" s="364" t="s">
        <v>6662</v>
      </c>
      <c r="EK40" s="364">
        <v>4</v>
      </c>
      <c r="EL40" s="364">
        <v>9</v>
      </c>
      <c r="EM40" s="394"/>
      <c r="EN40" s="363">
        <v>146</v>
      </c>
      <c r="EO40" s="364">
        <v>101</v>
      </c>
      <c r="EP40" s="364">
        <v>60</v>
      </c>
      <c r="EQ40" s="364">
        <v>37</v>
      </c>
      <c r="ER40" s="364">
        <v>4</v>
      </c>
      <c r="ES40" s="364">
        <v>5</v>
      </c>
      <c r="ET40" s="364">
        <v>40</v>
      </c>
      <c r="EU40" s="394"/>
    </row>
    <row r="41" spans="1:151" s="357" customFormat="1" ht="15" hidden="1" customHeight="1" x14ac:dyDescent="0.15">
      <c r="A41" s="442" t="s">
        <v>175</v>
      </c>
      <c r="B41" s="442" t="s">
        <v>200</v>
      </c>
      <c r="C41" s="442" t="s">
        <v>1580</v>
      </c>
      <c r="D41" s="442" t="s">
        <v>595</v>
      </c>
      <c r="E41" s="387">
        <v>99</v>
      </c>
      <c r="F41" s="355">
        <v>98</v>
      </c>
      <c r="G41" s="355">
        <v>17</v>
      </c>
      <c r="H41" s="355">
        <v>16</v>
      </c>
      <c r="I41" s="355">
        <v>65</v>
      </c>
      <c r="J41" s="388">
        <v>1</v>
      </c>
      <c r="K41" s="395" t="s">
        <v>6662</v>
      </c>
      <c r="L41" s="387"/>
      <c r="M41" s="361">
        <v>241</v>
      </c>
      <c r="N41" s="355">
        <v>9</v>
      </c>
      <c r="O41" s="355">
        <v>4</v>
      </c>
      <c r="P41" s="355">
        <v>6</v>
      </c>
      <c r="Q41" s="355">
        <v>5</v>
      </c>
      <c r="R41" s="355">
        <v>6</v>
      </c>
      <c r="S41" s="355">
        <v>10</v>
      </c>
      <c r="T41" s="355">
        <v>16</v>
      </c>
      <c r="U41" s="355">
        <v>14</v>
      </c>
      <c r="V41" s="355">
        <v>23</v>
      </c>
      <c r="W41" s="355">
        <v>21</v>
      </c>
      <c r="X41" s="355">
        <v>45</v>
      </c>
      <c r="Y41" s="355">
        <v>29</v>
      </c>
      <c r="Z41" s="355">
        <v>24</v>
      </c>
      <c r="AA41" s="355">
        <v>13</v>
      </c>
      <c r="AB41" s="362">
        <v>16</v>
      </c>
      <c r="AC41" s="366">
        <v>61.25</v>
      </c>
      <c r="AD41" s="356">
        <v>59.3</v>
      </c>
      <c r="AE41" s="367">
        <v>63.86</v>
      </c>
      <c r="AF41" s="387"/>
      <c r="AG41" s="388"/>
      <c r="AH41" s="388"/>
      <c r="AI41" s="388"/>
      <c r="AJ41" s="388"/>
      <c r="AK41" s="388"/>
      <c r="AL41" s="388"/>
      <c r="AM41" s="388"/>
      <c r="AN41" s="388"/>
      <c r="AO41" s="388"/>
      <c r="AP41" s="388"/>
      <c r="AQ41" s="388"/>
      <c r="AR41" s="388"/>
      <c r="AS41" s="388"/>
      <c r="AT41" s="388"/>
      <c r="AU41" s="388"/>
      <c r="AV41" s="449"/>
      <c r="AW41" s="450"/>
      <c r="AX41" s="451"/>
      <c r="AY41" s="361">
        <v>119</v>
      </c>
      <c r="AZ41" s="355" t="s">
        <v>6662</v>
      </c>
      <c r="BA41" s="355" t="s">
        <v>6662</v>
      </c>
      <c r="BB41" s="355" t="s">
        <v>6662</v>
      </c>
      <c r="BC41" s="355">
        <v>1</v>
      </c>
      <c r="BD41" s="355">
        <v>1</v>
      </c>
      <c r="BE41" s="355" t="s">
        <v>6662</v>
      </c>
      <c r="BF41" s="355">
        <v>5</v>
      </c>
      <c r="BG41" s="355">
        <v>4</v>
      </c>
      <c r="BH41" s="355">
        <v>4</v>
      </c>
      <c r="BI41" s="355">
        <v>10</v>
      </c>
      <c r="BJ41" s="355">
        <v>32</v>
      </c>
      <c r="BK41" s="355">
        <v>25</v>
      </c>
      <c r="BL41" s="355">
        <v>20</v>
      </c>
      <c r="BM41" s="355">
        <v>6</v>
      </c>
      <c r="BN41" s="362">
        <v>11</v>
      </c>
      <c r="BO41" s="446">
        <v>69.94</v>
      </c>
      <c r="BP41" s="447">
        <v>69.47</v>
      </c>
      <c r="BQ41" s="448">
        <v>70.61</v>
      </c>
      <c r="BR41" s="363">
        <v>98</v>
      </c>
      <c r="BS41" s="364" t="s">
        <v>6662</v>
      </c>
      <c r="BT41" s="364" t="s">
        <v>6662</v>
      </c>
      <c r="BU41" s="364" t="s">
        <v>6662</v>
      </c>
      <c r="BV41" s="364" t="s">
        <v>6662</v>
      </c>
      <c r="BW41" s="364" t="s">
        <v>6662</v>
      </c>
      <c r="BX41" s="364">
        <v>2</v>
      </c>
      <c r="BY41" s="364">
        <v>5</v>
      </c>
      <c r="BZ41" s="364">
        <v>6</v>
      </c>
      <c r="CA41" s="364">
        <v>12</v>
      </c>
      <c r="CB41" s="364">
        <v>11</v>
      </c>
      <c r="CC41" s="364">
        <v>23</v>
      </c>
      <c r="CD41" s="364">
        <v>19</v>
      </c>
      <c r="CE41" s="364">
        <v>12</v>
      </c>
      <c r="CF41" s="364">
        <v>5</v>
      </c>
      <c r="CG41" s="365">
        <v>3</v>
      </c>
      <c r="CH41" s="432">
        <v>98</v>
      </c>
      <c r="CI41" s="433">
        <v>11</v>
      </c>
      <c r="CJ41" s="433">
        <v>11</v>
      </c>
      <c r="CK41" s="433" t="s">
        <v>6662</v>
      </c>
      <c r="CL41" s="433" t="s">
        <v>6662</v>
      </c>
      <c r="CM41" s="433">
        <v>2</v>
      </c>
      <c r="CN41" s="433">
        <v>85</v>
      </c>
      <c r="CO41" s="433">
        <v>62</v>
      </c>
      <c r="CP41" s="433">
        <v>8</v>
      </c>
      <c r="CQ41" s="433">
        <v>8</v>
      </c>
      <c r="CR41" s="433" t="s">
        <v>6662</v>
      </c>
      <c r="CS41" s="433" t="s">
        <v>6662</v>
      </c>
      <c r="CT41" s="433" t="s">
        <v>6662</v>
      </c>
      <c r="CU41" s="455">
        <v>54</v>
      </c>
      <c r="CV41" s="389"/>
      <c r="CW41" s="390"/>
      <c r="CX41" s="390"/>
      <c r="CY41" s="390"/>
      <c r="CZ41" s="390"/>
      <c r="DA41" s="390"/>
      <c r="DB41" s="394"/>
      <c r="DC41" s="363">
        <v>340</v>
      </c>
      <c r="DD41" s="364">
        <v>259</v>
      </c>
      <c r="DE41" s="364">
        <v>119</v>
      </c>
      <c r="DF41" s="364">
        <v>119</v>
      </c>
      <c r="DG41" s="364">
        <v>21</v>
      </c>
      <c r="DH41" s="364">
        <v>23</v>
      </c>
      <c r="DI41" s="364">
        <v>58</v>
      </c>
      <c r="DJ41" s="394"/>
      <c r="DK41" s="363">
        <v>88</v>
      </c>
      <c r="DL41" s="364">
        <v>54</v>
      </c>
      <c r="DM41" s="364" t="s">
        <v>6662</v>
      </c>
      <c r="DN41" s="364" t="s">
        <v>6662</v>
      </c>
      <c r="DO41" s="364" t="s">
        <v>6662</v>
      </c>
      <c r="DP41" s="364">
        <v>3</v>
      </c>
      <c r="DQ41" s="364" t="s">
        <v>6662</v>
      </c>
      <c r="DR41" s="364">
        <v>20</v>
      </c>
      <c r="DS41" s="364" t="s">
        <v>6662</v>
      </c>
      <c r="DT41" s="364">
        <v>3</v>
      </c>
      <c r="DU41" s="364" t="s">
        <v>6662</v>
      </c>
      <c r="DV41" s="364" t="s">
        <v>6662</v>
      </c>
      <c r="DW41" s="364">
        <v>5</v>
      </c>
      <c r="DX41" s="364">
        <v>3</v>
      </c>
      <c r="DY41" s="364" t="s">
        <v>6662</v>
      </c>
      <c r="DZ41" s="365" t="s">
        <v>6662</v>
      </c>
      <c r="EA41" s="363">
        <v>97</v>
      </c>
      <c r="EB41" s="364">
        <v>19367</v>
      </c>
      <c r="EC41" s="364">
        <v>15208</v>
      </c>
      <c r="ED41" s="364">
        <v>2725</v>
      </c>
      <c r="EE41" s="365">
        <v>1434</v>
      </c>
      <c r="EF41" s="363">
        <v>180</v>
      </c>
      <c r="EG41" s="364">
        <v>157</v>
      </c>
      <c r="EH41" s="364">
        <v>70</v>
      </c>
      <c r="EI41" s="364">
        <v>70</v>
      </c>
      <c r="EJ41" s="364">
        <v>17</v>
      </c>
      <c r="EK41" s="364">
        <v>18</v>
      </c>
      <c r="EL41" s="364">
        <v>5</v>
      </c>
      <c r="EM41" s="394"/>
      <c r="EN41" s="363">
        <v>160</v>
      </c>
      <c r="EO41" s="364">
        <v>102</v>
      </c>
      <c r="EP41" s="364">
        <v>49</v>
      </c>
      <c r="EQ41" s="364">
        <v>49</v>
      </c>
      <c r="ER41" s="364">
        <v>4</v>
      </c>
      <c r="ES41" s="364">
        <v>5</v>
      </c>
      <c r="ET41" s="364">
        <v>53</v>
      </c>
      <c r="EU41" s="394"/>
    </row>
    <row r="42" spans="1:151" s="357" customFormat="1" ht="15" hidden="1" customHeight="1" x14ac:dyDescent="0.15">
      <c r="A42" s="442" t="s">
        <v>175</v>
      </c>
      <c r="B42" s="442" t="s">
        <v>200</v>
      </c>
      <c r="C42" s="442" t="s">
        <v>203</v>
      </c>
      <c r="D42" s="442" t="s">
        <v>596</v>
      </c>
      <c r="E42" s="387">
        <v>80</v>
      </c>
      <c r="F42" s="355">
        <v>79</v>
      </c>
      <c r="G42" s="355">
        <v>9</v>
      </c>
      <c r="H42" s="355">
        <v>5</v>
      </c>
      <c r="I42" s="355">
        <v>65</v>
      </c>
      <c r="J42" s="388">
        <v>1</v>
      </c>
      <c r="K42" s="395">
        <v>1</v>
      </c>
      <c r="L42" s="387"/>
      <c r="M42" s="361">
        <v>188</v>
      </c>
      <c r="N42" s="355" t="s">
        <v>6662</v>
      </c>
      <c r="O42" s="355">
        <v>6</v>
      </c>
      <c r="P42" s="355">
        <v>6</v>
      </c>
      <c r="Q42" s="355">
        <v>5</v>
      </c>
      <c r="R42" s="355">
        <v>10</v>
      </c>
      <c r="S42" s="355">
        <v>10</v>
      </c>
      <c r="T42" s="355">
        <v>2</v>
      </c>
      <c r="U42" s="355">
        <v>16</v>
      </c>
      <c r="V42" s="355">
        <v>12</v>
      </c>
      <c r="W42" s="355">
        <v>17</v>
      </c>
      <c r="X42" s="355">
        <v>34</v>
      </c>
      <c r="Y42" s="355">
        <v>29</v>
      </c>
      <c r="Z42" s="355">
        <v>23</v>
      </c>
      <c r="AA42" s="355">
        <v>13</v>
      </c>
      <c r="AB42" s="362">
        <v>5</v>
      </c>
      <c r="AC42" s="366">
        <v>61.52</v>
      </c>
      <c r="AD42" s="356">
        <v>59.14</v>
      </c>
      <c r="AE42" s="367">
        <v>64.81</v>
      </c>
      <c r="AF42" s="387"/>
      <c r="AG42" s="388"/>
      <c r="AH42" s="388"/>
      <c r="AI42" s="388"/>
      <c r="AJ42" s="388"/>
      <c r="AK42" s="388"/>
      <c r="AL42" s="388"/>
      <c r="AM42" s="388"/>
      <c r="AN42" s="388"/>
      <c r="AO42" s="388"/>
      <c r="AP42" s="388"/>
      <c r="AQ42" s="388"/>
      <c r="AR42" s="388"/>
      <c r="AS42" s="388"/>
      <c r="AT42" s="388"/>
      <c r="AU42" s="388"/>
      <c r="AV42" s="449"/>
      <c r="AW42" s="450"/>
      <c r="AX42" s="451"/>
      <c r="AY42" s="361">
        <v>95</v>
      </c>
      <c r="AZ42" s="355" t="s">
        <v>6662</v>
      </c>
      <c r="BA42" s="355">
        <v>1</v>
      </c>
      <c r="BB42" s="355" t="s">
        <v>6662</v>
      </c>
      <c r="BC42" s="355">
        <v>1</v>
      </c>
      <c r="BD42" s="355">
        <v>2</v>
      </c>
      <c r="BE42" s="355">
        <v>2</v>
      </c>
      <c r="BF42" s="355" t="s">
        <v>6662</v>
      </c>
      <c r="BG42" s="355">
        <v>3</v>
      </c>
      <c r="BH42" s="355">
        <v>5</v>
      </c>
      <c r="BI42" s="355">
        <v>4</v>
      </c>
      <c r="BJ42" s="355">
        <v>20</v>
      </c>
      <c r="BK42" s="355">
        <v>24</v>
      </c>
      <c r="BL42" s="355">
        <v>22</v>
      </c>
      <c r="BM42" s="355">
        <v>10</v>
      </c>
      <c r="BN42" s="362">
        <v>1</v>
      </c>
      <c r="BO42" s="446">
        <v>69.069999999999993</v>
      </c>
      <c r="BP42" s="447">
        <v>67.97</v>
      </c>
      <c r="BQ42" s="448">
        <v>70.81</v>
      </c>
      <c r="BR42" s="363">
        <v>79</v>
      </c>
      <c r="BS42" s="364" t="s">
        <v>6662</v>
      </c>
      <c r="BT42" s="364" t="s">
        <v>6662</v>
      </c>
      <c r="BU42" s="364" t="s">
        <v>6662</v>
      </c>
      <c r="BV42" s="364" t="s">
        <v>6662</v>
      </c>
      <c r="BW42" s="364">
        <v>1</v>
      </c>
      <c r="BX42" s="364">
        <v>1</v>
      </c>
      <c r="BY42" s="364" t="s">
        <v>6662</v>
      </c>
      <c r="BZ42" s="364">
        <v>7</v>
      </c>
      <c r="CA42" s="364">
        <v>5</v>
      </c>
      <c r="CB42" s="364">
        <v>7</v>
      </c>
      <c r="CC42" s="364">
        <v>19</v>
      </c>
      <c r="CD42" s="364">
        <v>16</v>
      </c>
      <c r="CE42" s="364">
        <v>14</v>
      </c>
      <c r="CF42" s="364">
        <v>8</v>
      </c>
      <c r="CG42" s="365">
        <v>1</v>
      </c>
      <c r="CH42" s="432">
        <v>79</v>
      </c>
      <c r="CI42" s="433">
        <v>11</v>
      </c>
      <c r="CJ42" s="433">
        <v>11</v>
      </c>
      <c r="CK42" s="433" t="s">
        <v>6662</v>
      </c>
      <c r="CL42" s="433" t="s">
        <v>6662</v>
      </c>
      <c r="CM42" s="433">
        <v>3</v>
      </c>
      <c r="CN42" s="433">
        <v>65</v>
      </c>
      <c r="CO42" s="433">
        <v>58</v>
      </c>
      <c r="CP42" s="433">
        <v>6</v>
      </c>
      <c r="CQ42" s="433">
        <v>6</v>
      </c>
      <c r="CR42" s="433" t="s">
        <v>6662</v>
      </c>
      <c r="CS42" s="433" t="s">
        <v>6662</v>
      </c>
      <c r="CT42" s="433">
        <v>1</v>
      </c>
      <c r="CU42" s="455">
        <v>51</v>
      </c>
      <c r="CV42" s="389"/>
      <c r="CW42" s="390"/>
      <c r="CX42" s="390"/>
      <c r="CY42" s="390"/>
      <c r="CZ42" s="390"/>
      <c r="DA42" s="390"/>
      <c r="DB42" s="394"/>
      <c r="DC42" s="363">
        <v>262</v>
      </c>
      <c r="DD42" s="364">
        <v>208</v>
      </c>
      <c r="DE42" s="364">
        <v>95</v>
      </c>
      <c r="DF42" s="364">
        <v>106</v>
      </c>
      <c r="DG42" s="364">
        <v>7</v>
      </c>
      <c r="DH42" s="364">
        <v>8</v>
      </c>
      <c r="DI42" s="364">
        <v>46</v>
      </c>
      <c r="DJ42" s="394"/>
      <c r="DK42" s="363">
        <v>68</v>
      </c>
      <c r="DL42" s="364">
        <v>53</v>
      </c>
      <c r="DM42" s="364" t="s">
        <v>6662</v>
      </c>
      <c r="DN42" s="364" t="s">
        <v>6662</v>
      </c>
      <c r="DO42" s="364" t="s">
        <v>6662</v>
      </c>
      <c r="DP42" s="364">
        <v>6</v>
      </c>
      <c r="DQ42" s="364" t="s">
        <v>6662</v>
      </c>
      <c r="DR42" s="364">
        <v>4</v>
      </c>
      <c r="DS42" s="364" t="s">
        <v>6662</v>
      </c>
      <c r="DT42" s="364">
        <v>2</v>
      </c>
      <c r="DU42" s="364" t="s">
        <v>6662</v>
      </c>
      <c r="DV42" s="364">
        <v>1</v>
      </c>
      <c r="DW42" s="364">
        <v>1</v>
      </c>
      <c r="DX42" s="364">
        <v>1</v>
      </c>
      <c r="DY42" s="364" t="s">
        <v>6662</v>
      </c>
      <c r="DZ42" s="365" t="s">
        <v>6662</v>
      </c>
      <c r="EA42" s="363">
        <v>79</v>
      </c>
      <c r="EB42" s="364">
        <v>30795</v>
      </c>
      <c r="EC42" s="364">
        <v>25573</v>
      </c>
      <c r="ED42" s="364">
        <v>4721</v>
      </c>
      <c r="EE42" s="365">
        <v>501</v>
      </c>
      <c r="EF42" s="363">
        <v>131</v>
      </c>
      <c r="EG42" s="364">
        <v>121</v>
      </c>
      <c r="EH42" s="364">
        <v>58</v>
      </c>
      <c r="EI42" s="364">
        <v>58</v>
      </c>
      <c r="EJ42" s="364">
        <v>5</v>
      </c>
      <c r="EK42" s="364">
        <v>4</v>
      </c>
      <c r="EL42" s="364">
        <v>6</v>
      </c>
      <c r="EM42" s="394"/>
      <c r="EN42" s="363">
        <v>131</v>
      </c>
      <c r="EO42" s="364">
        <v>87</v>
      </c>
      <c r="EP42" s="364">
        <v>37</v>
      </c>
      <c r="EQ42" s="364">
        <v>48</v>
      </c>
      <c r="ER42" s="364">
        <v>2</v>
      </c>
      <c r="ES42" s="364">
        <v>4</v>
      </c>
      <c r="ET42" s="364">
        <v>40</v>
      </c>
      <c r="EU42" s="394"/>
    </row>
    <row r="43" spans="1:151" s="357" customFormat="1" ht="15" customHeight="1" x14ac:dyDescent="0.15">
      <c r="A43" s="442" t="s">
        <v>175</v>
      </c>
      <c r="B43" s="442" t="s">
        <v>204</v>
      </c>
      <c r="C43" s="442"/>
      <c r="D43" s="442" t="s">
        <v>597</v>
      </c>
      <c r="E43" s="387">
        <v>1355</v>
      </c>
      <c r="F43" s="355">
        <v>1331</v>
      </c>
      <c r="G43" s="355">
        <v>379</v>
      </c>
      <c r="H43" s="355">
        <v>125</v>
      </c>
      <c r="I43" s="355">
        <v>827</v>
      </c>
      <c r="J43" s="388">
        <v>24</v>
      </c>
      <c r="K43" s="395">
        <v>24</v>
      </c>
      <c r="L43" s="387"/>
      <c r="M43" s="361">
        <v>3116</v>
      </c>
      <c r="N43" s="355">
        <v>18</v>
      </c>
      <c r="O43" s="355">
        <v>39</v>
      </c>
      <c r="P43" s="355">
        <v>46</v>
      </c>
      <c r="Q43" s="355">
        <v>102</v>
      </c>
      <c r="R43" s="355">
        <v>122</v>
      </c>
      <c r="S43" s="355">
        <v>130</v>
      </c>
      <c r="T43" s="355">
        <v>153</v>
      </c>
      <c r="U43" s="355">
        <v>176</v>
      </c>
      <c r="V43" s="355">
        <v>284</v>
      </c>
      <c r="W43" s="355">
        <v>416</v>
      </c>
      <c r="X43" s="355">
        <v>540</v>
      </c>
      <c r="Y43" s="355">
        <v>406</v>
      </c>
      <c r="Z43" s="355">
        <v>299</v>
      </c>
      <c r="AA43" s="355">
        <v>238</v>
      </c>
      <c r="AB43" s="362">
        <v>147</v>
      </c>
      <c r="AC43" s="366">
        <v>62.56</v>
      </c>
      <c r="AD43" s="356">
        <v>61.28</v>
      </c>
      <c r="AE43" s="367">
        <v>64.260000000000005</v>
      </c>
      <c r="AF43" s="387"/>
      <c r="AG43" s="388"/>
      <c r="AH43" s="388"/>
      <c r="AI43" s="388"/>
      <c r="AJ43" s="388"/>
      <c r="AK43" s="388"/>
      <c r="AL43" s="388"/>
      <c r="AM43" s="388"/>
      <c r="AN43" s="388"/>
      <c r="AO43" s="388"/>
      <c r="AP43" s="388"/>
      <c r="AQ43" s="388"/>
      <c r="AR43" s="388"/>
      <c r="AS43" s="388"/>
      <c r="AT43" s="388"/>
      <c r="AU43" s="388"/>
      <c r="AV43" s="449"/>
      <c r="AW43" s="450"/>
      <c r="AX43" s="451"/>
      <c r="AY43" s="361">
        <v>2005</v>
      </c>
      <c r="AZ43" s="355">
        <v>1</v>
      </c>
      <c r="BA43" s="355">
        <v>14</v>
      </c>
      <c r="BB43" s="355">
        <v>16</v>
      </c>
      <c r="BC43" s="355">
        <v>55</v>
      </c>
      <c r="BD43" s="355">
        <v>72</v>
      </c>
      <c r="BE43" s="355">
        <v>74</v>
      </c>
      <c r="BF43" s="355">
        <v>67</v>
      </c>
      <c r="BG43" s="355">
        <v>69</v>
      </c>
      <c r="BH43" s="355">
        <v>140</v>
      </c>
      <c r="BI43" s="355">
        <v>233</v>
      </c>
      <c r="BJ43" s="355">
        <v>373</v>
      </c>
      <c r="BK43" s="355">
        <v>334</v>
      </c>
      <c r="BL43" s="355">
        <v>262</v>
      </c>
      <c r="BM43" s="355">
        <v>196</v>
      </c>
      <c r="BN43" s="362">
        <v>99</v>
      </c>
      <c r="BO43" s="446">
        <v>65.58</v>
      </c>
      <c r="BP43" s="447">
        <v>64.489999999999995</v>
      </c>
      <c r="BQ43" s="448">
        <v>67.12</v>
      </c>
      <c r="BR43" s="363">
        <v>1331</v>
      </c>
      <c r="BS43" s="364" t="s">
        <v>6662</v>
      </c>
      <c r="BT43" s="364" t="s">
        <v>6662</v>
      </c>
      <c r="BU43" s="364" t="s">
        <v>6662</v>
      </c>
      <c r="BV43" s="364">
        <v>8</v>
      </c>
      <c r="BW43" s="364">
        <v>12</v>
      </c>
      <c r="BX43" s="364">
        <v>31</v>
      </c>
      <c r="BY43" s="364">
        <v>41</v>
      </c>
      <c r="BZ43" s="364">
        <v>56</v>
      </c>
      <c r="CA43" s="364">
        <v>130</v>
      </c>
      <c r="CB43" s="364">
        <v>207</v>
      </c>
      <c r="CC43" s="364">
        <v>291</v>
      </c>
      <c r="CD43" s="364">
        <v>221</v>
      </c>
      <c r="CE43" s="364">
        <v>168</v>
      </c>
      <c r="CF43" s="364">
        <v>117</v>
      </c>
      <c r="CG43" s="365">
        <v>49</v>
      </c>
      <c r="CH43" s="432">
        <v>1331</v>
      </c>
      <c r="CI43" s="433">
        <v>267</v>
      </c>
      <c r="CJ43" s="433">
        <v>265</v>
      </c>
      <c r="CK43" s="433">
        <v>2</v>
      </c>
      <c r="CL43" s="433" t="s">
        <v>6662</v>
      </c>
      <c r="CM43" s="433">
        <v>37</v>
      </c>
      <c r="CN43" s="433">
        <v>1027</v>
      </c>
      <c r="CO43" s="433">
        <v>846</v>
      </c>
      <c r="CP43" s="433">
        <v>186</v>
      </c>
      <c r="CQ43" s="433">
        <v>186</v>
      </c>
      <c r="CR43" s="433" t="s">
        <v>6662</v>
      </c>
      <c r="CS43" s="433" t="s">
        <v>6662</v>
      </c>
      <c r="CT43" s="433">
        <v>11</v>
      </c>
      <c r="CU43" s="455">
        <v>649</v>
      </c>
      <c r="CV43" s="389"/>
      <c r="CW43" s="390"/>
      <c r="CX43" s="390"/>
      <c r="CY43" s="390"/>
      <c r="CZ43" s="390"/>
      <c r="DA43" s="390"/>
      <c r="DB43" s="394"/>
      <c r="DC43" s="363">
        <v>4535</v>
      </c>
      <c r="DD43" s="364">
        <v>3444</v>
      </c>
      <c r="DE43" s="364">
        <v>2005</v>
      </c>
      <c r="DF43" s="364">
        <v>1271</v>
      </c>
      <c r="DG43" s="364">
        <v>168</v>
      </c>
      <c r="DH43" s="364">
        <v>204</v>
      </c>
      <c r="DI43" s="364">
        <v>887</v>
      </c>
      <c r="DJ43" s="394"/>
      <c r="DK43" s="363">
        <v>1184</v>
      </c>
      <c r="DL43" s="364">
        <v>547</v>
      </c>
      <c r="DM43" s="364" t="s">
        <v>6662</v>
      </c>
      <c r="DN43" s="364">
        <v>5</v>
      </c>
      <c r="DO43" s="364">
        <v>9</v>
      </c>
      <c r="DP43" s="364">
        <v>527</v>
      </c>
      <c r="DQ43" s="364">
        <v>39</v>
      </c>
      <c r="DR43" s="364">
        <v>9</v>
      </c>
      <c r="DS43" s="364">
        <v>17</v>
      </c>
      <c r="DT43" s="364">
        <v>9</v>
      </c>
      <c r="DU43" s="364">
        <v>7</v>
      </c>
      <c r="DV43" s="364">
        <v>3</v>
      </c>
      <c r="DW43" s="364">
        <v>8</v>
      </c>
      <c r="DX43" s="364">
        <v>3</v>
      </c>
      <c r="DY43" s="364" t="s">
        <v>6662</v>
      </c>
      <c r="DZ43" s="365">
        <v>1</v>
      </c>
      <c r="EA43" s="363">
        <v>1244</v>
      </c>
      <c r="EB43" s="364">
        <v>244877</v>
      </c>
      <c r="EC43" s="364">
        <v>116008</v>
      </c>
      <c r="ED43" s="364">
        <v>127028</v>
      </c>
      <c r="EE43" s="365">
        <v>1841</v>
      </c>
      <c r="EF43" s="363">
        <v>2354</v>
      </c>
      <c r="EG43" s="364">
        <v>2019</v>
      </c>
      <c r="EH43" s="364">
        <v>1171</v>
      </c>
      <c r="EI43" s="364">
        <v>731</v>
      </c>
      <c r="EJ43" s="364">
        <v>117</v>
      </c>
      <c r="EK43" s="364">
        <v>99</v>
      </c>
      <c r="EL43" s="364">
        <v>236</v>
      </c>
      <c r="EM43" s="394"/>
      <c r="EN43" s="363">
        <v>2181</v>
      </c>
      <c r="EO43" s="364">
        <v>1425</v>
      </c>
      <c r="EP43" s="364">
        <v>834</v>
      </c>
      <c r="EQ43" s="364">
        <v>540</v>
      </c>
      <c r="ER43" s="364">
        <v>51</v>
      </c>
      <c r="ES43" s="364">
        <v>105</v>
      </c>
      <c r="ET43" s="364">
        <v>651</v>
      </c>
      <c r="EU43" s="394"/>
    </row>
    <row r="44" spans="1:151" s="357" customFormat="1" ht="15" hidden="1" customHeight="1" x14ac:dyDescent="0.15">
      <c r="A44" s="442" t="s">
        <v>175</v>
      </c>
      <c r="B44" s="442" t="s">
        <v>204</v>
      </c>
      <c r="C44" s="442" t="s">
        <v>205</v>
      </c>
      <c r="D44" s="442" t="s">
        <v>598</v>
      </c>
      <c r="E44" s="387">
        <v>4</v>
      </c>
      <c r="F44" s="355">
        <v>4</v>
      </c>
      <c r="G44" s="355" t="s">
        <v>6662</v>
      </c>
      <c r="H44" s="355">
        <v>1</v>
      </c>
      <c r="I44" s="355">
        <v>3</v>
      </c>
      <c r="J44" s="388" t="s">
        <v>6662</v>
      </c>
      <c r="K44" s="395" t="s">
        <v>6662</v>
      </c>
      <c r="L44" s="387"/>
      <c r="M44" s="361">
        <v>9</v>
      </c>
      <c r="N44" s="355" t="s">
        <v>6662</v>
      </c>
      <c r="O44" s="355" t="s">
        <v>6662</v>
      </c>
      <c r="P44" s="355" t="s">
        <v>6662</v>
      </c>
      <c r="Q44" s="355" t="s">
        <v>6662</v>
      </c>
      <c r="R44" s="355" t="s">
        <v>6662</v>
      </c>
      <c r="S44" s="355" t="s">
        <v>6662</v>
      </c>
      <c r="T44" s="355">
        <v>1</v>
      </c>
      <c r="U44" s="355" t="s">
        <v>6662</v>
      </c>
      <c r="V44" s="355" t="s">
        <v>6662</v>
      </c>
      <c r="W44" s="355">
        <v>2</v>
      </c>
      <c r="X44" s="355">
        <v>2</v>
      </c>
      <c r="Y44" s="355">
        <v>2</v>
      </c>
      <c r="Z44" s="355">
        <v>1</v>
      </c>
      <c r="AA44" s="355" t="s">
        <v>6662</v>
      </c>
      <c r="AB44" s="362">
        <v>1</v>
      </c>
      <c r="AC44" s="366">
        <v>68.33</v>
      </c>
      <c r="AD44" s="356">
        <v>70.5</v>
      </c>
      <c r="AE44" s="367">
        <v>66.599999999999994</v>
      </c>
      <c r="AF44" s="387"/>
      <c r="AG44" s="388"/>
      <c r="AH44" s="388"/>
      <c r="AI44" s="388"/>
      <c r="AJ44" s="388"/>
      <c r="AK44" s="388"/>
      <c r="AL44" s="388"/>
      <c r="AM44" s="388"/>
      <c r="AN44" s="388"/>
      <c r="AO44" s="388"/>
      <c r="AP44" s="388"/>
      <c r="AQ44" s="388"/>
      <c r="AR44" s="388"/>
      <c r="AS44" s="388"/>
      <c r="AT44" s="388"/>
      <c r="AU44" s="388"/>
      <c r="AV44" s="449"/>
      <c r="AW44" s="450"/>
      <c r="AX44" s="451"/>
      <c r="AY44" s="361">
        <v>6</v>
      </c>
      <c r="AZ44" s="355" t="s">
        <v>6662</v>
      </c>
      <c r="BA44" s="355" t="s">
        <v>6662</v>
      </c>
      <c r="BB44" s="355" t="s">
        <v>6662</v>
      </c>
      <c r="BC44" s="355" t="s">
        <v>6662</v>
      </c>
      <c r="BD44" s="355" t="s">
        <v>6662</v>
      </c>
      <c r="BE44" s="355" t="s">
        <v>6662</v>
      </c>
      <c r="BF44" s="355">
        <v>1</v>
      </c>
      <c r="BG44" s="355" t="s">
        <v>6662</v>
      </c>
      <c r="BH44" s="355" t="s">
        <v>6662</v>
      </c>
      <c r="BI44" s="355">
        <v>1</v>
      </c>
      <c r="BJ44" s="355">
        <v>1</v>
      </c>
      <c r="BK44" s="355">
        <v>2</v>
      </c>
      <c r="BL44" s="355">
        <v>1</v>
      </c>
      <c r="BM44" s="355" t="s">
        <v>6662</v>
      </c>
      <c r="BN44" s="362" t="s">
        <v>6662</v>
      </c>
      <c r="BO44" s="446">
        <v>66.5</v>
      </c>
      <c r="BP44" s="447">
        <v>72.33</v>
      </c>
      <c r="BQ44" s="448">
        <v>60.67</v>
      </c>
      <c r="BR44" s="363">
        <v>4</v>
      </c>
      <c r="BS44" s="364" t="s">
        <v>6662</v>
      </c>
      <c r="BT44" s="364" t="s">
        <v>6662</v>
      </c>
      <c r="BU44" s="364" t="s">
        <v>6662</v>
      </c>
      <c r="BV44" s="364" t="s">
        <v>6662</v>
      </c>
      <c r="BW44" s="364" t="s">
        <v>6662</v>
      </c>
      <c r="BX44" s="364" t="s">
        <v>6662</v>
      </c>
      <c r="BY44" s="364" t="s">
        <v>6662</v>
      </c>
      <c r="BZ44" s="364" t="s">
        <v>6662</v>
      </c>
      <c r="CA44" s="364" t="s">
        <v>6662</v>
      </c>
      <c r="CB44" s="364">
        <v>1</v>
      </c>
      <c r="CC44" s="364" t="s">
        <v>6662</v>
      </c>
      <c r="CD44" s="364">
        <v>1</v>
      </c>
      <c r="CE44" s="364">
        <v>1</v>
      </c>
      <c r="CF44" s="364" t="s">
        <v>6662</v>
      </c>
      <c r="CG44" s="365">
        <v>1</v>
      </c>
      <c r="CH44" s="432">
        <v>4</v>
      </c>
      <c r="CI44" s="433" t="s">
        <v>6662</v>
      </c>
      <c r="CJ44" s="433" t="s">
        <v>6662</v>
      </c>
      <c r="CK44" s="433" t="s">
        <v>6662</v>
      </c>
      <c r="CL44" s="433" t="s">
        <v>6662</v>
      </c>
      <c r="CM44" s="433" t="s">
        <v>6662</v>
      </c>
      <c r="CN44" s="433">
        <v>4</v>
      </c>
      <c r="CO44" s="433">
        <v>3</v>
      </c>
      <c r="CP44" s="433" t="s">
        <v>6662</v>
      </c>
      <c r="CQ44" s="433" t="s">
        <v>6662</v>
      </c>
      <c r="CR44" s="433" t="s">
        <v>6662</v>
      </c>
      <c r="CS44" s="433" t="s">
        <v>6662</v>
      </c>
      <c r="CT44" s="433" t="s">
        <v>6662</v>
      </c>
      <c r="CU44" s="455">
        <v>3</v>
      </c>
      <c r="CV44" s="389"/>
      <c r="CW44" s="390"/>
      <c r="CX44" s="390"/>
      <c r="CY44" s="390"/>
      <c r="CZ44" s="390"/>
      <c r="DA44" s="390"/>
      <c r="DB44" s="394"/>
      <c r="DC44" s="363">
        <v>13</v>
      </c>
      <c r="DD44" s="364">
        <v>12</v>
      </c>
      <c r="DE44" s="364">
        <v>6</v>
      </c>
      <c r="DF44" s="364">
        <v>3</v>
      </c>
      <c r="DG44" s="364">
        <v>3</v>
      </c>
      <c r="DH44" s="364">
        <v>1</v>
      </c>
      <c r="DI44" s="364" t="s">
        <v>6662</v>
      </c>
      <c r="DJ44" s="394"/>
      <c r="DK44" s="363">
        <v>3</v>
      </c>
      <c r="DL44" s="364">
        <v>1</v>
      </c>
      <c r="DM44" s="364" t="s">
        <v>6662</v>
      </c>
      <c r="DN44" s="364" t="s">
        <v>6662</v>
      </c>
      <c r="DO44" s="364" t="s">
        <v>6662</v>
      </c>
      <c r="DP44" s="364">
        <v>1</v>
      </c>
      <c r="DQ44" s="364">
        <v>1</v>
      </c>
      <c r="DR44" s="364" t="s">
        <v>6662</v>
      </c>
      <c r="DS44" s="364" t="s">
        <v>6662</v>
      </c>
      <c r="DT44" s="364" t="s">
        <v>6662</v>
      </c>
      <c r="DU44" s="364" t="s">
        <v>6662</v>
      </c>
      <c r="DV44" s="364" t="s">
        <v>6662</v>
      </c>
      <c r="DW44" s="364" t="s">
        <v>6662</v>
      </c>
      <c r="DX44" s="364" t="s">
        <v>6662</v>
      </c>
      <c r="DY44" s="364" t="s">
        <v>6662</v>
      </c>
      <c r="DZ44" s="365" t="s">
        <v>6662</v>
      </c>
      <c r="EA44" s="363">
        <v>4</v>
      </c>
      <c r="EB44" s="364">
        <v>163</v>
      </c>
      <c r="EC44" s="364">
        <v>80</v>
      </c>
      <c r="ED44" s="364">
        <v>83</v>
      </c>
      <c r="EE44" s="365" t="s">
        <v>6662</v>
      </c>
      <c r="EF44" s="363">
        <v>8</v>
      </c>
      <c r="EG44" s="364">
        <v>7</v>
      </c>
      <c r="EH44" s="364">
        <v>3</v>
      </c>
      <c r="EI44" s="364">
        <v>3</v>
      </c>
      <c r="EJ44" s="364">
        <v>1</v>
      </c>
      <c r="EK44" s="364">
        <v>1</v>
      </c>
      <c r="EL44" s="364" t="s">
        <v>6662</v>
      </c>
      <c r="EM44" s="394"/>
      <c r="EN44" s="363">
        <v>5</v>
      </c>
      <c r="EO44" s="364">
        <v>5</v>
      </c>
      <c r="EP44" s="364">
        <v>3</v>
      </c>
      <c r="EQ44" s="364" t="s">
        <v>6662</v>
      </c>
      <c r="ER44" s="364">
        <v>2</v>
      </c>
      <c r="ES44" s="364" t="s">
        <v>6662</v>
      </c>
      <c r="ET44" s="364" t="s">
        <v>6662</v>
      </c>
      <c r="EU44" s="394"/>
    </row>
    <row r="45" spans="1:151" s="357" customFormat="1" ht="15" hidden="1" customHeight="1" x14ac:dyDescent="0.15">
      <c r="A45" s="442" t="s">
        <v>175</v>
      </c>
      <c r="B45" s="442" t="s">
        <v>204</v>
      </c>
      <c r="C45" s="442" t="s">
        <v>206</v>
      </c>
      <c r="D45" s="442" t="s">
        <v>599</v>
      </c>
      <c r="E45" s="387">
        <v>95</v>
      </c>
      <c r="F45" s="355">
        <v>95</v>
      </c>
      <c r="G45" s="355">
        <v>19</v>
      </c>
      <c r="H45" s="355">
        <v>8</v>
      </c>
      <c r="I45" s="355">
        <v>68</v>
      </c>
      <c r="J45" s="388" t="s">
        <v>6662</v>
      </c>
      <c r="K45" s="395" t="s">
        <v>6662</v>
      </c>
      <c r="L45" s="387"/>
      <c r="M45" s="361">
        <v>221</v>
      </c>
      <c r="N45" s="355" t="s">
        <v>6662</v>
      </c>
      <c r="O45" s="355" t="s">
        <v>6662</v>
      </c>
      <c r="P45" s="355">
        <v>7</v>
      </c>
      <c r="Q45" s="355">
        <v>6</v>
      </c>
      <c r="R45" s="355">
        <v>10</v>
      </c>
      <c r="S45" s="355">
        <v>5</v>
      </c>
      <c r="T45" s="355">
        <v>12</v>
      </c>
      <c r="U45" s="355">
        <v>11</v>
      </c>
      <c r="V45" s="355">
        <v>25</v>
      </c>
      <c r="W45" s="355">
        <v>26</v>
      </c>
      <c r="X45" s="355">
        <v>39</v>
      </c>
      <c r="Y45" s="355">
        <v>33</v>
      </c>
      <c r="Z45" s="355">
        <v>21</v>
      </c>
      <c r="AA45" s="355">
        <v>12</v>
      </c>
      <c r="AB45" s="362">
        <v>14</v>
      </c>
      <c r="AC45" s="366">
        <v>63.2</v>
      </c>
      <c r="AD45" s="356">
        <v>61.98</v>
      </c>
      <c r="AE45" s="367">
        <v>64.739999999999995</v>
      </c>
      <c r="AF45" s="387"/>
      <c r="AG45" s="388"/>
      <c r="AH45" s="388"/>
      <c r="AI45" s="388"/>
      <c r="AJ45" s="388"/>
      <c r="AK45" s="388"/>
      <c r="AL45" s="388"/>
      <c r="AM45" s="388"/>
      <c r="AN45" s="388"/>
      <c r="AO45" s="388"/>
      <c r="AP45" s="388"/>
      <c r="AQ45" s="388"/>
      <c r="AR45" s="388"/>
      <c r="AS45" s="388"/>
      <c r="AT45" s="388"/>
      <c r="AU45" s="388"/>
      <c r="AV45" s="449"/>
      <c r="AW45" s="450"/>
      <c r="AX45" s="451"/>
      <c r="AY45" s="361">
        <v>120</v>
      </c>
      <c r="AZ45" s="355" t="s">
        <v>6662</v>
      </c>
      <c r="BA45" s="355" t="s">
        <v>6662</v>
      </c>
      <c r="BB45" s="355">
        <v>2</v>
      </c>
      <c r="BC45" s="355">
        <v>3</v>
      </c>
      <c r="BD45" s="355">
        <v>7</v>
      </c>
      <c r="BE45" s="355" t="s">
        <v>6662</v>
      </c>
      <c r="BF45" s="355">
        <v>4</v>
      </c>
      <c r="BG45" s="355">
        <v>1</v>
      </c>
      <c r="BH45" s="355">
        <v>11</v>
      </c>
      <c r="BI45" s="355">
        <v>11</v>
      </c>
      <c r="BJ45" s="355">
        <v>28</v>
      </c>
      <c r="BK45" s="355">
        <v>24</v>
      </c>
      <c r="BL45" s="355">
        <v>15</v>
      </c>
      <c r="BM45" s="355">
        <v>8</v>
      </c>
      <c r="BN45" s="362">
        <v>6</v>
      </c>
      <c r="BO45" s="446">
        <v>65.790000000000006</v>
      </c>
      <c r="BP45" s="447">
        <v>65.13</v>
      </c>
      <c r="BQ45" s="448">
        <v>66.760000000000005</v>
      </c>
      <c r="BR45" s="363">
        <v>95</v>
      </c>
      <c r="BS45" s="364" t="s">
        <v>6662</v>
      </c>
      <c r="BT45" s="364" t="s">
        <v>6662</v>
      </c>
      <c r="BU45" s="364" t="s">
        <v>6662</v>
      </c>
      <c r="BV45" s="364">
        <v>1</v>
      </c>
      <c r="BW45" s="364">
        <v>2</v>
      </c>
      <c r="BX45" s="364" t="s">
        <v>6662</v>
      </c>
      <c r="BY45" s="364">
        <v>5</v>
      </c>
      <c r="BZ45" s="364" t="s">
        <v>6662</v>
      </c>
      <c r="CA45" s="364">
        <v>9</v>
      </c>
      <c r="CB45" s="364">
        <v>14</v>
      </c>
      <c r="CC45" s="364">
        <v>23</v>
      </c>
      <c r="CD45" s="364">
        <v>16</v>
      </c>
      <c r="CE45" s="364">
        <v>10</v>
      </c>
      <c r="CF45" s="364">
        <v>9</v>
      </c>
      <c r="CG45" s="365">
        <v>6</v>
      </c>
      <c r="CH45" s="432">
        <v>95</v>
      </c>
      <c r="CI45" s="433">
        <v>5</v>
      </c>
      <c r="CJ45" s="433">
        <v>5</v>
      </c>
      <c r="CK45" s="433" t="s">
        <v>6662</v>
      </c>
      <c r="CL45" s="433" t="s">
        <v>6662</v>
      </c>
      <c r="CM45" s="433">
        <v>5</v>
      </c>
      <c r="CN45" s="433">
        <v>85</v>
      </c>
      <c r="CO45" s="433">
        <v>64</v>
      </c>
      <c r="CP45" s="433">
        <v>3</v>
      </c>
      <c r="CQ45" s="433">
        <v>3</v>
      </c>
      <c r="CR45" s="433" t="s">
        <v>6662</v>
      </c>
      <c r="CS45" s="433" t="s">
        <v>6662</v>
      </c>
      <c r="CT45" s="433">
        <v>2</v>
      </c>
      <c r="CU45" s="455">
        <v>59</v>
      </c>
      <c r="CV45" s="389"/>
      <c r="CW45" s="390"/>
      <c r="CX45" s="390"/>
      <c r="CY45" s="390"/>
      <c r="CZ45" s="390"/>
      <c r="DA45" s="390"/>
      <c r="DB45" s="394"/>
      <c r="DC45" s="363">
        <v>315</v>
      </c>
      <c r="DD45" s="364">
        <v>232</v>
      </c>
      <c r="DE45" s="364">
        <v>120</v>
      </c>
      <c r="DF45" s="364">
        <v>101</v>
      </c>
      <c r="DG45" s="364">
        <v>11</v>
      </c>
      <c r="DH45" s="364">
        <v>10</v>
      </c>
      <c r="DI45" s="364">
        <v>73</v>
      </c>
      <c r="DJ45" s="394"/>
      <c r="DK45" s="363">
        <v>77</v>
      </c>
      <c r="DL45" s="364">
        <v>50</v>
      </c>
      <c r="DM45" s="364" t="s">
        <v>6662</v>
      </c>
      <c r="DN45" s="364">
        <v>1</v>
      </c>
      <c r="DO45" s="364" t="s">
        <v>6662</v>
      </c>
      <c r="DP45" s="364">
        <v>16</v>
      </c>
      <c r="DQ45" s="364">
        <v>8</v>
      </c>
      <c r="DR45" s="364">
        <v>2</v>
      </c>
      <c r="DS45" s="364" t="s">
        <v>6662</v>
      </c>
      <c r="DT45" s="364" t="s">
        <v>6662</v>
      </c>
      <c r="DU45" s="364" t="s">
        <v>6662</v>
      </c>
      <c r="DV45" s="364" t="s">
        <v>6662</v>
      </c>
      <c r="DW45" s="364" t="s">
        <v>6662</v>
      </c>
      <c r="DX45" s="364" t="s">
        <v>6662</v>
      </c>
      <c r="DY45" s="364" t="s">
        <v>6662</v>
      </c>
      <c r="DZ45" s="365" t="s">
        <v>6662</v>
      </c>
      <c r="EA45" s="363">
        <v>89</v>
      </c>
      <c r="EB45" s="364">
        <v>12703</v>
      </c>
      <c r="EC45" s="364">
        <v>9854</v>
      </c>
      <c r="ED45" s="364">
        <v>2804</v>
      </c>
      <c r="EE45" s="365">
        <v>45</v>
      </c>
      <c r="EF45" s="363">
        <v>164</v>
      </c>
      <c r="EG45" s="364">
        <v>142</v>
      </c>
      <c r="EH45" s="364">
        <v>71</v>
      </c>
      <c r="EI45" s="364">
        <v>62</v>
      </c>
      <c r="EJ45" s="364">
        <v>9</v>
      </c>
      <c r="EK45" s="364">
        <v>4</v>
      </c>
      <c r="EL45" s="364">
        <v>18</v>
      </c>
      <c r="EM45" s="394"/>
      <c r="EN45" s="363">
        <v>151</v>
      </c>
      <c r="EO45" s="364">
        <v>90</v>
      </c>
      <c r="EP45" s="364">
        <v>49</v>
      </c>
      <c r="EQ45" s="364">
        <v>39</v>
      </c>
      <c r="ER45" s="364">
        <v>2</v>
      </c>
      <c r="ES45" s="364">
        <v>6</v>
      </c>
      <c r="ET45" s="364">
        <v>55</v>
      </c>
      <c r="EU45" s="394"/>
    </row>
    <row r="46" spans="1:151" s="357" customFormat="1" ht="15" hidden="1" customHeight="1" x14ac:dyDescent="0.15">
      <c r="A46" s="442" t="s">
        <v>175</v>
      </c>
      <c r="B46" s="442" t="s">
        <v>204</v>
      </c>
      <c r="C46" s="442" t="s">
        <v>207</v>
      </c>
      <c r="D46" s="442" t="s">
        <v>600</v>
      </c>
      <c r="E46" s="387">
        <v>154</v>
      </c>
      <c r="F46" s="355">
        <v>153</v>
      </c>
      <c r="G46" s="355">
        <v>34</v>
      </c>
      <c r="H46" s="355">
        <v>23</v>
      </c>
      <c r="I46" s="355">
        <v>96</v>
      </c>
      <c r="J46" s="388">
        <v>1</v>
      </c>
      <c r="K46" s="395">
        <v>1</v>
      </c>
      <c r="L46" s="387"/>
      <c r="M46" s="361">
        <v>366</v>
      </c>
      <c r="N46" s="355">
        <v>3</v>
      </c>
      <c r="O46" s="355">
        <v>3</v>
      </c>
      <c r="P46" s="355">
        <v>4</v>
      </c>
      <c r="Q46" s="355">
        <v>9</v>
      </c>
      <c r="R46" s="355">
        <v>7</v>
      </c>
      <c r="S46" s="355">
        <v>14</v>
      </c>
      <c r="T46" s="355">
        <v>23</v>
      </c>
      <c r="U46" s="355">
        <v>25</v>
      </c>
      <c r="V46" s="355">
        <v>32</v>
      </c>
      <c r="W46" s="355">
        <v>45</v>
      </c>
      <c r="X46" s="355">
        <v>54</v>
      </c>
      <c r="Y46" s="355">
        <v>44</v>
      </c>
      <c r="Z46" s="355">
        <v>48</v>
      </c>
      <c r="AA46" s="355">
        <v>34</v>
      </c>
      <c r="AB46" s="362">
        <v>21</v>
      </c>
      <c r="AC46" s="366">
        <v>64.09</v>
      </c>
      <c r="AD46" s="356">
        <v>62.22</v>
      </c>
      <c r="AE46" s="367">
        <v>66.63</v>
      </c>
      <c r="AF46" s="387"/>
      <c r="AG46" s="388"/>
      <c r="AH46" s="388"/>
      <c r="AI46" s="388"/>
      <c r="AJ46" s="388"/>
      <c r="AK46" s="388"/>
      <c r="AL46" s="388"/>
      <c r="AM46" s="388"/>
      <c r="AN46" s="388"/>
      <c r="AO46" s="388"/>
      <c r="AP46" s="388"/>
      <c r="AQ46" s="388"/>
      <c r="AR46" s="388"/>
      <c r="AS46" s="388"/>
      <c r="AT46" s="388"/>
      <c r="AU46" s="388"/>
      <c r="AV46" s="449"/>
      <c r="AW46" s="450"/>
      <c r="AX46" s="451"/>
      <c r="AY46" s="361">
        <v>248</v>
      </c>
      <c r="AZ46" s="355" t="s">
        <v>6662</v>
      </c>
      <c r="BA46" s="355" t="s">
        <v>6662</v>
      </c>
      <c r="BB46" s="355">
        <v>1</v>
      </c>
      <c r="BC46" s="355">
        <v>3</v>
      </c>
      <c r="BD46" s="355">
        <v>5</v>
      </c>
      <c r="BE46" s="355">
        <v>5</v>
      </c>
      <c r="BF46" s="355">
        <v>6</v>
      </c>
      <c r="BG46" s="355">
        <v>8</v>
      </c>
      <c r="BH46" s="355">
        <v>16</v>
      </c>
      <c r="BI46" s="355">
        <v>26</v>
      </c>
      <c r="BJ46" s="355">
        <v>44</v>
      </c>
      <c r="BK46" s="355">
        <v>42</v>
      </c>
      <c r="BL46" s="355">
        <v>44</v>
      </c>
      <c r="BM46" s="355">
        <v>33</v>
      </c>
      <c r="BN46" s="362">
        <v>15</v>
      </c>
      <c r="BO46" s="446">
        <v>68.92</v>
      </c>
      <c r="BP46" s="447">
        <v>67.53</v>
      </c>
      <c r="BQ46" s="448">
        <v>70.95</v>
      </c>
      <c r="BR46" s="363">
        <v>153</v>
      </c>
      <c r="BS46" s="364" t="s">
        <v>6662</v>
      </c>
      <c r="BT46" s="364" t="s">
        <v>6662</v>
      </c>
      <c r="BU46" s="364" t="s">
        <v>6662</v>
      </c>
      <c r="BV46" s="364" t="s">
        <v>6662</v>
      </c>
      <c r="BW46" s="364" t="s">
        <v>6662</v>
      </c>
      <c r="BX46" s="364">
        <v>1</v>
      </c>
      <c r="BY46" s="364">
        <v>5</v>
      </c>
      <c r="BZ46" s="364">
        <v>2</v>
      </c>
      <c r="CA46" s="364">
        <v>12</v>
      </c>
      <c r="CB46" s="364">
        <v>21</v>
      </c>
      <c r="CC46" s="364">
        <v>34</v>
      </c>
      <c r="CD46" s="364">
        <v>20</v>
      </c>
      <c r="CE46" s="364">
        <v>30</v>
      </c>
      <c r="CF46" s="364">
        <v>19</v>
      </c>
      <c r="CG46" s="365">
        <v>9</v>
      </c>
      <c r="CH46" s="432">
        <v>153</v>
      </c>
      <c r="CI46" s="433">
        <v>60</v>
      </c>
      <c r="CJ46" s="433">
        <v>60</v>
      </c>
      <c r="CK46" s="433" t="s">
        <v>6662</v>
      </c>
      <c r="CL46" s="433" t="s">
        <v>6662</v>
      </c>
      <c r="CM46" s="433">
        <v>2</v>
      </c>
      <c r="CN46" s="433">
        <v>91</v>
      </c>
      <c r="CO46" s="433">
        <v>112</v>
      </c>
      <c r="CP46" s="433">
        <v>47</v>
      </c>
      <c r="CQ46" s="433">
        <v>47</v>
      </c>
      <c r="CR46" s="433" t="s">
        <v>6662</v>
      </c>
      <c r="CS46" s="433" t="s">
        <v>6662</v>
      </c>
      <c r="CT46" s="433" t="s">
        <v>6662</v>
      </c>
      <c r="CU46" s="455">
        <v>65</v>
      </c>
      <c r="CV46" s="389"/>
      <c r="CW46" s="390"/>
      <c r="CX46" s="390"/>
      <c r="CY46" s="390"/>
      <c r="CZ46" s="390"/>
      <c r="DA46" s="390"/>
      <c r="DB46" s="394"/>
      <c r="DC46" s="363">
        <v>497</v>
      </c>
      <c r="DD46" s="364">
        <v>397</v>
      </c>
      <c r="DE46" s="364">
        <v>248</v>
      </c>
      <c r="DF46" s="364">
        <v>133</v>
      </c>
      <c r="DG46" s="364">
        <v>16</v>
      </c>
      <c r="DH46" s="364">
        <v>21</v>
      </c>
      <c r="DI46" s="364">
        <v>79</v>
      </c>
      <c r="DJ46" s="394"/>
      <c r="DK46" s="363">
        <v>137</v>
      </c>
      <c r="DL46" s="364">
        <v>58</v>
      </c>
      <c r="DM46" s="364" t="s">
        <v>6662</v>
      </c>
      <c r="DN46" s="364">
        <v>1</v>
      </c>
      <c r="DO46" s="364">
        <v>1</v>
      </c>
      <c r="DP46" s="364">
        <v>63</v>
      </c>
      <c r="DQ46" s="364">
        <v>4</v>
      </c>
      <c r="DR46" s="364">
        <v>1</v>
      </c>
      <c r="DS46" s="364">
        <v>3</v>
      </c>
      <c r="DT46" s="364">
        <v>2</v>
      </c>
      <c r="DU46" s="364" t="s">
        <v>6662</v>
      </c>
      <c r="DV46" s="364" t="s">
        <v>6662</v>
      </c>
      <c r="DW46" s="364">
        <v>3</v>
      </c>
      <c r="DX46" s="364">
        <v>1</v>
      </c>
      <c r="DY46" s="364" t="s">
        <v>6662</v>
      </c>
      <c r="DZ46" s="365" t="s">
        <v>6662</v>
      </c>
      <c r="EA46" s="363">
        <v>146</v>
      </c>
      <c r="EB46" s="364">
        <v>24777</v>
      </c>
      <c r="EC46" s="364">
        <v>14732</v>
      </c>
      <c r="ED46" s="364">
        <v>9692</v>
      </c>
      <c r="EE46" s="365">
        <v>353</v>
      </c>
      <c r="EF46" s="363">
        <v>257</v>
      </c>
      <c r="EG46" s="364">
        <v>230</v>
      </c>
      <c r="EH46" s="364">
        <v>147</v>
      </c>
      <c r="EI46" s="364">
        <v>72</v>
      </c>
      <c r="EJ46" s="364">
        <v>11</v>
      </c>
      <c r="EK46" s="364">
        <v>9</v>
      </c>
      <c r="EL46" s="364">
        <v>18</v>
      </c>
      <c r="EM46" s="394"/>
      <c r="EN46" s="363">
        <v>240</v>
      </c>
      <c r="EO46" s="364">
        <v>167</v>
      </c>
      <c r="EP46" s="364">
        <v>101</v>
      </c>
      <c r="EQ46" s="364">
        <v>61</v>
      </c>
      <c r="ER46" s="364">
        <v>5</v>
      </c>
      <c r="ES46" s="364">
        <v>12</v>
      </c>
      <c r="ET46" s="364">
        <v>61</v>
      </c>
      <c r="EU46" s="394"/>
    </row>
    <row r="47" spans="1:151" s="357" customFormat="1" ht="15" hidden="1" customHeight="1" x14ac:dyDescent="0.15">
      <c r="A47" s="442" t="s">
        <v>175</v>
      </c>
      <c r="B47" s="442" t="s">
        <v>204</v>
      </c>
      <c r="C47" s="442" t="s">
        <v>208</v>
      </c>
      <c r="D47" s="442" t="s">
        <v>601</v>
      </c>
      <c r="E47" s="387">
        <v>170</v>
      </c>
      <c r="F47" s="355">
        <v>168</v>
      </c>
      <c r="G47" s="355">
        <v>57</v>
      </c>
      <c r="H47" s="355">
        <v>15</v>
      </c>
      <c r="I47" s="355">
        <v>96</v>
      </c>
      <c r="J47" s="388">
        <v>2</v>
      </c>
      <c r="K47" s="395">
        <v>2</v>
      </c>
      <c r="L47" s="387"/>
      <c r="M47" s="361">
        <v>412</v>
      </c>
      <c r="N47" s="355">
        <v>7</v>
      </c>
      <c r="O47" s="355">
        <v>8</v>
      </c>
      <c r="P47" s="355">
        <v>4</v>
      </c>
      <c r="Q47" s="355">
        <v>14</v>
      </c>
      <c r="R47" s="355">
        <v>13</v>
      </c>
      <c r="S47" s="355">
        <v>10</v>
      </c>
      <c r="T47" s="355">
        <v>20</v>
      </c>
      <c r="U47" s="355">
        <v>31</v>
      </c>
      <c r="V47" s="355">
        <v>27</v>
      </c>
      <c r="W47" s="355">
        <v>65</v>
      </c>
      <c r="X47" s="355">
        <v>53</v>
      </c>
      <c r="Y47" s="355">
        <v>49</v>
      </c>
      <c r="Z47" s="355">
        <v>44</v>
      </c>
      <c r="AA47" s="355">
        <v>38</v>
      </c>
      <c r="AB47" s="362">
        <v>29</v>
      </c>
      <c r="AC47" s="366">
        <v>63.04</v>
      </c>
      <c r="AD47" s="356">
        <v>61.2</v>
      </c>
      <c r="AE47" s="367">
        <v>65.319999999999993</v>
      </c>
      <c r="AF47" s="387"/>
      <c r="AG47" s="388"/>
      <c r="AH47" s="388"/>
      <c r="AI47" s="388"/>
      <c r="AJ47" s="388"/>
      <c r="AK47" s="388"/>
      <c r="AL47" s="388"/>
      <c r="AM47" s="388"/>
      <c r="AN47" s="388"/>
      <c r="AO47" s="388"/>
      <c r="AP47" s="388"/>
      <c r="AQ47" s="388"/>
      <c r="AR47" s="388"/>
      <c r="AS47" s="388"/>
      <c r="AT47" s="388"/>
      <c r="AU47" s="388"/>
      <c r="AV47" s="449"/>
      <c r="AW47" s="450"/>
      <c r="AX47" s="451"/>
      <c r="AY47" s="361">
        <v>277</v>
      </c>
      <c r="AZ47" s="355">
        <v>1</v>
      </c>
      <c r="BA47" s="355">
        <v>1</v>
      </c>
      <c r="BB47" s="355">
        <v>1</v>
      </c>
      <c r="BC47" s="355">
        <v>9</v>
      </c>
      <c r="BD47" s="355">
        <v>7</v>
      </c>
      <c r="BE47" s="355">
        <v>8</v>
      </c>
      <c r="BF47" s="355">
        <v>11</v>
      </c>
      <c r="BG47" s="355">
        <v>15</v>
      </c>
      <c r="BH47" s="355">
        <v>14</v>
      </c>
      <c r="BI47" s="355">
        <v>41</v>
      </c>
      <c r="BJ47" s="355">
        <v>36</v>
      </c>
      <c r="BK47" s="355">
        <v>41</v>
      </c>
      <c r="BL47" s="355">
        <v>37</v>
      </c>
      <c r="BM47" s="355">
        <v>32</v>
      </c>
      <c r="BN47" s="362">
        <v>23</v>
      </c>
      <c r="BO47" s="446">
        <v>66.540000000000006</v>
      </c>
      <c r="BP47" s="447">
        <v>65.53</v>
      </c>
      <c r="BQ47" s="448">
        <v>67.89</v>
      </c>
      <c r="BR47" s="363">
        <v>168</v>
      </c>
      <c r="BS47" s="364" t="s">
        <v>6662</v>
      </c>
      <c r="BT47" s="364" t="s">
        <v>6662</v>
      </c>
      <c r="BU47" s="364" t="s">
        <v>6662</v>
      </c>
      <c r="BV47" s="364">
        <v>1</v>
      </c>
      <c r="BW47" s="364">
        <v>1</v>
      </c>
      <c r="BX47" s="364">
        <v>3</v>
      </c>
      <c r="BY47" s="364">
        <v>3</v>
      </c>
      <c r="BZ47" s="364">
        <v>8</v>
      </c>
      <c r="CA47" s="364">
        <v>12</v>
      </c>
      <c r="CB47" s="364">
        <v>30</v>
      </c>
      <c r="CC47" s="364">
        <v>30</v>
      </c>
      <c r="CD47" s="364">
        <v>27</v>
      </c>
      <c r="CE47" s="364">
        <v>23</v>
      </c>
      <c r="CF47" s="364">
        <v>24</v>
      </c>
      <c r="CG47" s="365">
        <v>6</v>
      </c>
      <c r="CH47" s="432">
        <v>168</v>
      </c>
      <c r="CI47" s="433">
        <v>36</v>
      </c>
      <c r="CJ47" s="433">
        <v>35</v>
      </c>
      <c r="CK47" s="433">
        <v>1</v>
      </c>
      <c r="CL47" s="433" t="s">
        <v>6662</v>
      </c>
      <c r="CM47" s="433">
        <v>5</v>
      </c>
      <c r="CN47" s="433">
        <v>127</v>
      </c>
      <c r="CO47" s="433">
        <v>110</v>
      </c>
      <c r="CP47" s="433">
        <v>26</v>
      </c>
      <c r="CQ47" s="433">
        <v>26</v>
      </c>
      <c r="CR47" s="433" t="s">
        <v>6662</v>
      </c>
      <c r="CS47" s="433" t="s">
        <v>6662</v>
      </c>
      <c r="CT47" s="433">
        <v>1</v>
      </c>
      <c r="CU47" s="455">
        <v>83</v>
      </c>
      <c r="CV47" s="389"/>
      <c r="CW47" s="390"/>
      <c r="CX47" s="390"/>
      <c r="CY47" s="390"/>
      <c r="CZ47" s="390"/>
      <c r="DA47" s="390"/>
      <c r="DB47" s="394"/>
      <c r="DC47" s="363">
        <v>589</v>
      </c>
      <c r="DD47" s="364">
        <v>452</v>
      </c>
      <c r="DE47" s="364">
        <v>277</v>
      </c>
      <c r="DF47" s="364">
        <v>149</v>
      </c>
      <c r="DG47" s="364">
        <v>26</v>
      </c>
      <c r="DH47" s="364">
        <v>26</v>
      </c>
      <c r="DI47" s="364">
        <v>111</v>
      </c>
      <c r="DJ47" s="394"/>
      <c r="DK47" s="363">
        <v>158</v>
      </c>
      <c r="DL47" s="364">
        <v>53</v>
      </c>
      <c r="DM47" s="364" t="s">
        <v>6662</v>
      </c>
      <c r="DN47" s="364" t="s">
        <v>6662</v>
      </c>
      <c r="DO47" s="364" t="s">
        <v>6662</v>
      </c>
      <c r="DP47" s="364">
        <v>86</v>
      </c>
      <c r="DQ47" s="364">
        <v>14</v>
      </c>
      <c r="DR47" s="364" t="s">
        <v>6662</v>
      </c>
      <c r="DS47" s="364">
        <v>1</v>
      </c>
      <c r="DT47" s="364" t="s">
        <v>6662</v>
      </c>
      <c r="DU47" s="364">
        <v>2</v>
      </c>
      <c r="DV47" s="364" t="s">
        <v>6662</v>
      </c>
      <c r="DW47" s="364">
        <v>1</v>
      </c>
      <c r="DX47" s="364">
        <v>1</v>
      </c>
      <c r="DY47" s="364" t="s">
        <v>6662</v>
      </c>
      <c r="DZ47" s="365" t="s">
        <v>6662</v>
      </c>
      <c r="EA47" s="363">
        <v>156</v>
      </c>
      <c r="EB47" s="364">
        <v>34133</v>
      </c>
      <c r="EC47" s="364">
        <v>14846</v>
      </c>
      <c r="ED47" s="364">
        <v>19257</v>
      </c>
      <c r="EE47" s="365">
        <v>30</v>
      </c>
      <c r="EF47" s="363">
        <v>292</v>
      </c>
      <c r="EG47" s="364">
        <v>254</v>
      </c>
      <c r="EH47" s="364">
        <v>159</v>
      </c>
      <c r="EI47" s="364">
        <v>79</v>
      </c>
      <c r="EJ47" s="364">
        <v>16</v>
      </c>
      <c r="EK47" s="364">
        <v>7</v>
      </c>
      <c r="EL47" s="364">
        <v>31</v>
      </c>
      <c r="EM47" s="394"/>
      <c r="EN47" s="363">
        <v>297</v>
      </c>
      <c r="EO47" s="364">
        <v>198</v>
      </c>
      <c r="EP47" s="364">
        <v>118</v>
      </c>
      <c r="EQ47" s="364">
        <v>70</v>
      </c>
      <c r="ER47" s="364">
        <v>10</v>
      </c>
      <c r="ES47" s="364">
        <v>19</v>
      </c>
      <c r="ET47" s="364">
        <v>80</v>
      </c>
      <c r="EU47" s="394"/>
    </row>
    <row r="48" spans="1:151" s="357" customFormat="1" ht="15" hidden="1" customHeight="1" x14ac:dyDescent="0.15">
      <c r="A48" s="442" t="s">
        <v>175</v>
      </c>
      <c r="B48" s="442" t="s">
        <v>204</v>
      </c>
      <c r="C48" s="442" t="s">
        <v>116</v>
      </c>
      <c r="D48" s="442" t="s">
        <v>602</v>
      </c>
      <c r="E48" s="387">
        <v>126</v>
      </c>
      <c r="F48" s="355">
        <v>123</v>
      </c>
      <c r="G48" s="355">
        <v>34</v>
      </c>
      <c r="H48" s="355">
        <v>6</v>
      </c>
      <c r="I48" s="355">
        <v>83</v>
      </c>
      <c r="J48" s="388">
        <v>3</v>
      </c>
      <c r="K48" s="395">
        <v>3</v>
      </c>
      <c r="L48" s="387"/>
      <c r="M48" s="361">
        <v>276</v>
      </c>
      <c r="N48" s="355">
        <v>1</v>
      </c>
      <c r="O48" s="355">
        <v>7</v>
      </c>
      <c r="P48" s="355">
        <v>5</v>
      </c>
      <c r="Q48" s="355">
        <v>10</v>
      </c>
      <c r="R48" s="355">
        <v>11</v>
      </c>
      <c r="S48" s="355">
        <v>11</v>
      </c>
      <c r="T48" s="355">
        <v>8</v>
      </c>
      <c r="U48" s="355">
        <v>5</v>
      </c>
      <c r="V48" s="355">
        <v>22</v>
      </c>
      <c r="W48" s="355">
        <v>40</v>
      </c>
      <c r="X48" s="355">
        <v>57</v>
      </c>
      <c r="Y48" s="355">
        <v>26</v>
      </c>
      <c r="Z48" s="355">
        <v>26</v>
      </c>
      <c r="AA48" s="355">
        <v>31</v>
      </c>
      <c r="AB48" s="362">
        <v>16</v>
      </c>
      <c r="AC48" s="366">
        <v>63.58</v>
      </c>
      <c r="AD48" s="356">
        <v>61.52</v>
      </c>
      <c r="AE48" s="367">
        <v>66.680000000000007</v>
      </c>
      <c r="AF48" s="387"/>
      <c r="AG48" s="388"/>
      <c r="AH48" s="388"/>
      <c r="AI48" s="388"/>
      <c r="AJ48" s="388"/>
      <c r="AK48" s="388"/>
      <c r="AL48" s="388"/>
      <c r="AM48" s="388"/>
      <c r="AN48" s="388"/>
      <c r="AO48" s="388"/>
      <c r="AP48" s="388"/>
      <c r="AQ48" s="388"/>
      <c r="AR48" s="388"/>
      <c r="AS48" s="388"/>
      <c r="AT48" s="388"/>
      <c r="AU48" s="388"/>
      <c r="AV48" s="449"/>
      <c r="AW48" s="450"/>
      <c r="AX48" s="451"/>
      <c r="AY48" s="361">
        <v>186</v>
      </c>
      <c r="AZ48" s="355" t="s">
        <v>6662</v>
      </c>
      <c r="BA48" s="355">
        <v>5</v>
      </c>
      <c r="BB48" s="355">
        <v>3</v>
      </c>
      <c r="BC48" s="355">
        <v>5</v>
      </c>
      <c r="BD48" s="355">
        <v>9</v>
      </c>
      <c r="BE48" s="355">
        <v>6</v>
      </c>
      <c r="BF48" s="355">
        <v>4</v>
      </c>
      <c r="BG48" s="355" t="s">
        <v>6662</v>
      </c>
      <c r="BH48" s="355">
        <v>9</v>
      </c>
      <c r="BI48" s="355">
        <v>20</v>
      </c>
      <c r="BJ48" s="355">
        <v>41</v>
      </c>
      <c r="BK48" s="355">
        <v>21</v>
      </c>
      <c r="BL48" s="355">
        <v>23</v>
      </c>
      <c r="BM48" s="355">
        <v>26</v>
      </c>
      <c r="BN48" s="362">
        <v>14</v>
      </c>
      <c r="BO48" s="446">
        <v>66.239999999999995</v>
      </c>
      <c r="BP48" s="447">
        <v>64.53</v>
      </c>
      <c r="BQ48" s="448">
        <v>68.66</v>
      </c>
      <c r="BR48" s="363">
        <v>123</v>
      </c>
      <c r="BS48" s="364" t="s">
        <v>6662</v>
      </c>
      <c r="BT48" s="364" t="s">
        <v>6662</v>
      </c>
      <c r="BU48" s="364" t="s">
        <v>6662</v>
      </c>
      <c r="BV48" s="364">
        <v>3</v>
      </c>
      <c r="BW48" s="364">
        <v>1</v>
      </c>
      <c r="BX48" s="364">
        <v>4</v>
      </c>
      <c r="BY48" s="364">
        <v>1</v>
      </c>
      <c r="BZ48" s="364" t="s">
        <v>6662</v>
      </c>
      <c r="CA48" s="364">
        <v>11</v>
      </c>
      <c r="CB48" s="364">
        <v>18</v>
      </c>
      <c r="CC48" s="364">
        <v>30</v>
      </c>
      <c r="CD48" s="364">
        <v>17</v>
      </c>
      <c r="CE48" s="364">
        <v>16</v>
      </c>
      <c r="CF48" s="364">
        <v>15</v>
      </c>
      <c r="CG48" s="365">
        <v>7</v>
      </c>
      <c r="CH48" s="432">
        <v>123</v>
      </c>
      <c r="CI48" s="433">
        <v>35</v>
      </c>
      <c r="CJ48" s="433">
        <v>35</v>
      </c>
      <c r="CK48" s="433" t="s">
        <v>6662</v>
      </c>
      <c r="CL48" s="433" t="s">
        <v>6662</v>
      </c>
      <c r="CM48" s="433">
        <v>1</v>
      </c>
      <c r="CN48" s="433">
        <v>87</v>
      </c>
      <c r="CO48" s="433">
        <v>85</v>
      </c>
      <c r="CP48" s="433">
        <v>27</v>
      </c>
      <c r="CQ48" s="433">
        <v>27</v>
      </c>
      <c r="CR48" s="433" t="s">
        <v>6662</v>
      </c>
      <c r="CS48" s="433" t="s">
        <v>6662</v>
      </c>
      <c r="CT48" s="433">
        <v>1</v>
      </c>
      <c r="CU48" s="455">
        <v>57</v>
      </c>
      <c r="CV48" s="389"/>
      <c r="CW48" s="390"/>
      <c r="CX48" s="390"/>
      <c r="CY48" s="390"/>
      <c r="CZ48" s="390"/>
      <c r="DA48" s="390"/>
      <c r="DB48" s="394"/>
      <c r="DC48" s="363">
        <v>398</v>
      </c>
      <c r="DD48" s="364">
        <v>299</v>
      </c>
      <c r="DE48" s="364">
        <v>186</v>
      </c>
      <c r="DF48" s="364">
        <v>101</v>
      </c>
      <c r="DG48" s="364">
        <v>12</v>
      </c>
      <c r="DH48" s="364">
        <v>13</v>
      </c>
      <c r="DI48" s="364">
        <v>86</v>
      </c>
      <c r="DJ48" s="394"/>
      <c r="DK48" s="363">
        <v>108</v>
      </c>
      <c r="DL48" s="364">
        <v>48</v>
      </c>
      <c r="DM48" s="364" t="s">
        <v>6662</v>
      </c>
      <c r="DN48" s="364" t="s">
        <v>6662</v>
      </c>
      <c r="DO48" s="364">
        <v>1</v>
      </c>
      <c r="DP48" s="364">
        <v>53</v>
      </c>
      <c r="DQ48" s="364">
        <v>1</v>
      </c>
      <c r="DR48" s="364" t="s">
        <v>6662</v>
      </c>
      <c r="DS48" s="364">
        <v>2</v>
      </c>
      <c r="DT48" s="364" t="s">
        <v>6662</v>
      </c>
      <c r="DU48" s="364" t="s">
        <v>6662</v>
      </c>
      <c r="DV48" s="364">
        <v>2</v>
      </c>
      <c r="DW48" s="364">
        <v>1</v>
      </c>
      <c r="DX48" s="364" t="s">
        <v>6662</v>
      </c>
      <c r="DY48" s="364" t="s">
        <v>6662</v>
      </c>
      <c r="DZ48" s="365" t="s">
        <v>6662</v>
      </c>
      <c r="EA48" s="363">
        <v>119</v>
      </c>
      <c r="EB48" s="364">
        <v>23101</v>
      </c>
      <c r="EC48" s="364">
        <v>7201</v>
      </c>
      <c r="ED48" s="364">
        <v>15866</v>
      </c>
      <c r="EE48" s="365">
        <v>34</v>
      </c>
      <c r="EF48" s="363">
        <v>211</v>
      </c>
      <c r="EG48" s="364">
        <v>177</v>
      </c>
      <c r="EH48" s="364">
        <v>109</v>
      </c>
      <c r="EI48" s="364">
        <v>59</v>
      </c>
      <c r="EJ48" s="364">
        <v>9</v>
      </c>
      <c r="EK48" s="364">
        <v>5</v>
      </c>
      <c r="EL48" s="364">
        <v>29</v>
      </c>
      <c r="EM48" s="394"/>
      <c r="EN48" s="363">
        <v>187</v>
      </c>
      <c r="EO48" s="364">
        <v>122</v>
      </c>
      <c r="EP48" s="364">
        <v>77</v>
      </c>
      <c r="EQ48" s="364">
        <v>42</v>
      </c>
      <c r="ER48" s="364">
        <v>3</v>
      </c>
      <c r="ES48" s="364">
        <v>8</v>
      </c>
      <c r="ET48" s="364">
        <v>57</v>
      </c>
      <c r="EU48" s="394"/>
    </row>
    <row r="49" spans="1:151" s="357" customFormat="1" ht="15" hidden="1" customHeight="1" x14ac:dyDescent="0.15">
      <c r="A49" s="442" t="s">
        <v>175</v>
      </c>
      <c r="B49" s="442" t="s">
        <v>204</v>
      </c>
      <c r="C49" s="442" t="s">
        <v>209</v>
      </c>
      <c r="D49" s="442" t="s">
        <v>603</v>
      </c>
      <c r="E49" s="387">
        <v>165</v>
      </c>
      <c r="F49" s="355">
        <v>163</v>
      </c>
      <c r="G49" s="355">
        <v>47</v>
      </c>
      <c r="H49" s="355">
        <v>22</v>
      </c>
      <c r="I49" s="355">
        <v>94</v>
      </c>
      <c r="J49" s="388">
        <v>2</v>
      </c>
      <c r="K49" s="395">
        <v>2</v>
      </c>
      <c r="L49" s="387"/>
      <c r="M49" s="361">
        <v>373</v>
      </c>
      <c r="N49" s="355">
        <v>1</v>
      </c>
      <c r="O49" s="355">
        <v>3</v>
      </c>
      <c r="P49" s="355">
        <v>4</v>
      </c>
      <c r="Q49" s="355">
        <v>9</v>
      </c>
      <c r="R49" s="355">
        <v>13</v>
      </c>
      <c r="S49" s="355">
        <v>19</v>
      </c>
      <c r="T49" s="355">
        <v>16</v>
      </c>
      <c r="U49" s="355">
        <v>18</v>
      </c>
      <c r="V49" s="355">
        <v>43</v>
      </c>
      <c r="W49" s="355">
        <v>51</v>
      </c>
      <c r="X49" s="355">
        <v>70</v>
      </c>
      <c r="Y49" s="355">
        <v>52</v>
      </c>
      <c r="Z49" s="355">
        <v>29</v>
      </c>
      <c r="AA49" s="355">
        <v>33</v>
      </c>
      <c r="AB49" s="362">
        <v>12</v>
      </c>
      <c r="AC49" s="366">
        <v>63.04</v>
      </c>
      <c r="AD49" s="356">
        <v>61.82</v>
      </c>
      <c r="AE49" s="367">
        <v>64.709999999999994</v>
      </c>
      <c r="AF49" s="387"/>
      <c r="AG49" s="388"/>
      <c r="AH49" s="388"/>
      <c r="AI49" s="388"/>
      <c r="AJ49" s="388"/>
      <c r="AK49" s="388"/>
      <c r="AL49" s="388"/>
      <c r="AM49" s="388"/>
      <c r="AN49" s="388"/>
      <c r="AO49" s="388"/>
      <c r="AP49" s="388"/>
      <c r="AQ49" s="388"/>
      <c r="AR49" s="388"/>
      <c r="AS49" s="388"/>
      <c r="AT49" s="388"/>
      <c r="AU49" s="388"/>
      <c r="AV49" s="449"/>
      <c r="AW49" s="450"/>
      <c r="AX49" s="451"/>
      <c r="AY49" s="361">
        <v>228</v>
      </c>
      <c r="AZ49" s="355" t="s">
        <v>6662</v>
      </c>
      <c r="BA49" s="355">
        <v>1</v>
      </c>
      <c r="BB49" s="355" t="s">
        <v>6662</v>
      </c>
      <c r="BC49" s="355">
        <v>4</v>
      </c>
      <c r="BD49" s="355">
        <v>8</v>
      </c>
      <c r="BE49" s="355">
        <v>14</v>
      </c>
      <c r="BF49" s="355">
        <v>2</v>
      </c>
      <c r="BG49" s="355">
        <v>6</v>
      </c>
      <c r="BH49" s="355">
        <v>19</v>
      </c>
      <c r="BI49" s="355">
        <v>27</v>
      </c>
      <c r="BJ49" s="355">
        <v>49</v>
      </c>
      <c r="BK49" s="355">
        <v>41</v>
      </c>
      <c r="BL49" s="355">
        <v>26</v>
      </c>
      <c r="BM49" s="355">
        <v>24</v>
      </c>
      <c r="BN49" s="362">
        <v>7</v>
      </c>
      <c r="BO49" s="446">
        <v>66.010000000000005</v>
      </c>
      <c r="BP49" s="447">
        <v>64.81</v>
      </c>
      <c r="BQ49" s="448">
        <v>67.819999999999993</v>
      </c>
      <c r="BR49" s="363">
        <v>163</v>
      </c>
      <c r="BS49" s="364" t="s">
        <v>6662</v>
      </c>
      <c r="BT49" s="364" t="s">
        <v>6662</v>
      </c>
      <c r="BU49" s="364" t="s">
        <v>6662</v>
      </c>
      <c r="BV49" s="364" t="s">
        <v>6662</v>
      </c>
      <c r="BW49" s="364">
        <v>2</v>
      </c>
      <c r="BX49" s="364">
        <v>4</v>
      </c>
      <c r="BY49" s="364">
        <v>1</v>
      </c>
      <c r="BZ49" s="364">
        <v>10</v>
      </c>
      <c r="CA49" s="364">
        <v>17</v>
      </c>
      <c r="CB49" s="364">
        <v>24</v>
      </c>
      <c r="CC49" s="364">
        <v>34</v>
      </c>
      <c r="CD49" s="364">
        <v>31</v>
      </c>
      <c r="CE49" s="364">
        <v>21</v>
      </c>
      <c r="CF49" s="364">
        <v>12</v>
      </c>
      <c r="CG49" s="365">
        <v>7</v>
      </c>
      <c r="CH49" s="432">
        <v>163</v>
      </c>
      <c r="CI49" s="433">
        <v>20</v>
      </c>
      <c r="CJ49" s="433">
        <v>20</v>
      </c>
      <c r="CK49" s="433" t="s">
        <v>6662</v>
      </c>
      <c r="CL49" s="433" t="s">
        <v>6662</v>
      </c>
      <c r="CM49" s="433">
        <v>1</v>
      </c>
      <c r="CN49" s="433">
        <v>142</v>
      </c>
      <c r="CO49" s="433">
        <v>105</v>
      </c>
      <c r="CP49" s="433">
        <v>14</v>
      </c>
      <c r="CQ49" s="433">
        <v>14</v>
      </c>
      <c r="CR49" s="433" t="s">
        <v>6662</v>
      </c>
      <c r="CS49" s="433" t="s">
        <v>6662</v>
      </c>
      <c r="CT49" s="433" t="s">
        <v>6662</v>
      </c>
      <c r="CU49" s="455">
        <v>91</v>
      </c>
      <c r="CV49" s="389"/>
      <c r="CW49" s="390"/>
      <c r="CX49" s="390"/>
      <c r="CY49" s="390"/>
      <c r="CZ49" s="390"/>
      <c r="DA49" s="390"/>
      <c r="DB49" s="394"/>
      <c r="DC49" s="363">
        <v>537</v>
      </c>
      <c r="DD49" s="364">
        <v>424</v>
      </c>
      <c r="DE49" s="364">
        <v>228</v>
      </c>
      <c r="DF49" s="364">
        <v>178</v>
      </c>
      <c r="DG49" s="364">
        <v>18</v>
      </c>
      <c r="DH49" s="364">
        <v>23</v>
      </c>
      <c r="DI49" s="364">
        <v>90</v>
      </c>
      <c r="DJ49" s="394"/>
      <c r="DK49" s="363">
        <v>149</v>
      </c>
      <c r="DL49" s="364">
        <v>81</v>
      </c>
      <c r="DM49" s="364" t="s">
        <v>6662</v>
      </c>
      <c r="DN49" s="364" t="s">
        <v>6662</v>
      </c>
      <c r="DO49" s="364" t="s">
        <v>6662</v>
      </c>
      <c r="DP49" s="364">
        <v>60</v>
      </c>
      <c r="DQ49" s="364">
        <v>2</v>
      </c>
      <c r="DR49" s="364">
        <v>2</v>
      </c>
      <c r="DS49" s="364" t="s">
        <v>6662</v>
      </c>
      <c r="DT49" s="364">
        <v>1</v>
      </c>
      <c r="DU49" s="364" t="s">
        <v>6662</v>
      </c>
      <c r="DV49" s="364">
        <v>1</v>
      </c>
      <c r="DW49" s="364" t="s">
        <v>6662</v>
      </c>
      <c r="DX49" s="364">
        <v>1</v>
      </c>
      <c r="DY49" s="364" t="s">
        <v>6662</v>
      </c>
      <c r="DZ49" s="365">
        <v>1</v>
      </c>
      <c r="EA49" s="363">
        <v>155</v>
      </c>
      <c r="EB49" s="364">
        <v>34132</v>
      </c>
      <c r="EC49" s="364">
        <v>17815</v>
      </c>
      <c r="ED49" s="364">
        <v>16227</v>
      </c>
      <c r="EE49" s="365">
        <v>90</v>
      </c>
      <c r="EF49" s="363">
        <v>284</v>
      </c>
      <c r="EG49" s="364">
        <v>251</v>
      </c>
      <c r="EH49" s="364">
        <v>137</v>
      </c>
      <c r="EI49" s="364">
        <v>102</v>
      </c>
      <c r="EJ49" s="364">
        <v>12</v>
      </c>
      <c r="EK49" s="364">
        <v>10</v>
      </c>
      <c r="EL49" s="364">
        <v>23</v>
      </c>
      <c r="EM49" s="394"/>
      <c r="EN49" s="363">
        <v>253</v>
      </c>
      <c r="EO49" s="364">
        <v>173</v>
      </c>
      <c r="EP49" s="364">
        <v>91</v>
      </c>
      <c r="EQ49" s="364">
        <v>76</v>
      </c>
      <c r="ER49" s="364">
        <v>6</v>
      </c>
      <c r="ES49" s="364">
        <v>13</v>
      </c>
      <c r="ET49" s="364">
        <v>67</v>
      </c>
      <c r="EU49" s="394"/>
    </row>
    <row r="50" spans="1:151" s="357" customFormat="1" ht="15" hidden="1" customHeight="1" x14ac:dyDescent="0.15">
      <c r="A50" s="442" t="s">
        <v>175</v>
      </c>
      <c r="B50" s="442" t="s">
        <v>204</v>
      </c>
      <c r="C50" s="442" t="s">
        <v>210</v>
      </c>
      <c r="D50" s="442" t="s">
        <v>604</v>
      </c>
      <c r="E50" s="387">
        <v>253</v>
      </c>
      <c r="F50" s="355">
        <v>249</v>
      </c>
      <c r="G50" s="355">
        <v>47</v>
      </c>
      <c r="H50" s="355">
        <v>26</v>
      </c>
      <c r="I50" s="355">
        <v>176</v>
      </c>
      <c r="J50" s="388">
        <v>4</v>
      </c>
      <c r="K50" s="395">
        <v>4</v>
      </c>
      <c r="L50" s="387"/>
      <c r="M50" s="361">
        <v>544</v>
      </c>
      <c r="N50" s="355">
        <v>1</v>
      </c>
      <c r="O50" s="355">
        <v>3</v>
      </c>
      <c r="P50" s="355">
        <v>5</v>
      </c>
      <c r="Q50" s="355">
        <v>18</v>
      </c>
      <c r="R50" s="355">
        <v>25</v>
      </c>
      <c r="S50" s="355">
        <v>21</v>
      </c>
      <c r="T50" s="355">
        <v>20</v>
      </c>
      <c r="U50" s="355">
        <v>30</v>
      </c>
      <c r="V50" s="355">
        <v>52</v>
      </c>
      <c r="W50" s="355">
        <v>65</v>
      </c>
      <c r="X50" s="355">
        <v>114</v>
      </c>
      <c r="Y50" s="355">
        <v>74</v>
      </c>
      <c r="Z50" s="355">
        <v>53</v>
      </c>
      <c r="AA50" s="355">
        <v>44</v>
      </c>
      <c r="AB50" s="362">
        <v>19</v>
      </c>
      <c r="AC50" s="366">
        <v>63.34</v>
      </c>
      <c r="AD50" s="356">
        <v>62.78</v>
      </c>
      <c r="AE50" s="367">
        <v>64.069999999999993</v>
      </c>
      <c r="AF50" s="387"/>
      <c r="AG50" s="388"/>
      <c r="AH50" s="388"/>
      <c r="AI50" s="388"/>
      <c r="AJ50" s="388"/>
      <c r="AK50" s="388"/>
      <c r="AL50" s="388"/>
      <c r="AM50" s="388"/>
      <c r="AN50" s="388"/>
      <c r="AO50" s="388"/>
      <c r="AP50" s="388"/>
      <c r="AQ50" s="388"/>
      <c r="AR50" s="388"/>
      <c r="AS50" s="388"/>
      <c r="AT50" s="388"/>
      <c r="AU50" s="388"/>
      <c r="AV50" s="449"/>
      <c r="AW50" s="450"/>
      <c r="AX50" s="451"/>
      <c r="AY50" s="361">
        <v>307</v>
      </c>
      <c r="AZ50" s="355" t="s">
        <v>6662</v>
      </c>
      <c r="BA50" s="355" t="s">
        <v>6662</v>
      </c>
      <c r="BB50" s="355">
        <v>1</v>
      </c>
      <c r="BC50" s="355">
        <v>5</v>
      </c>
      <c r="BD50" s="355">
        <v>11</v>
      </c>
      <c r="BE50" s="355">
        <v>6</v>
      </c>
      <c r="BF50" s="355">
        <v>8</v>
      </c>
      <c r="BG50" s="355">
        <v>8</v>
      </c>
      <c r="BH50" s="355">
        <v>21</v>
      </c>
      <c r="BI50" s="355">
        <v>25</v>
      </c>
      <c r="BJ50" s="355">
        <v>67</v>
      </c>
      <c r="BK50" s="355">
        <v>60</v>
      </c>
      <c r="BL50" s="355">
        <v>48</v>
      </c>
      <c r="BM50" s="355">
        <v>35</v>
      </c>
      <c r="BN50" s="362">
        <v>12</v>
      </c>
      <c r="BO50" s="446">
        <v>67.8</v>
      </c>
      <c r="BP50" s="447">
        <v>66.95</v>
      </c>
      <c r="BQ50" s="448">
        <v>69.02</v>
      </c>
      <c r="BR50" s="363">
        <v>249</v>
      </c>
      <c r="BS50" s="364" t="s">
        <v>6662</v>
      </c>
      <c r="BT50" s="364" t="s">
        <v>6662</v>
      </c>
      <c r="BU50" s="364" t="s">
        <v>6662</v>
      </c>
      <c r="BV50" s="364" t="s">
        <v>6662</v>
      </c>
      <c r="BW50" s="364" t="s">
        <v>6662</v>
      </c>
      <c r="BX50" s="364">
        <v>6</v>
      </c>
      <c r="BY50" s="364">
        <v>5</v>
      </c>
      <c r="BZ50" s="364">
        <v>14</v>
      </c>
      <c r="CA50" s="364">
        <v>24</v>
      </c>
      <c r="CB50" s="364">
        <v>32</v>
      </c>
      <c r="CC50" s="364">
        <v>68</v>
      </c>
      <c r="CD50" s="364">
        <v>43</v>
      </c>
      <c r="CE50" s="364">
        <v>30</v>
      </c>
      <c r="CF50" s="364">
        <v>21</v>
      </c>
      <c r="CG50" s="365">
        <v>6</v>
      </c>
      <c r="CH50" s="432">
        <v>249</v>
      </c>
      <c r="CI50" s="433">
        <v>41</v>
      </c>
      <c r="CJ50" s="433">
        <v>41</v>
      </c>
      <c r="CK50" s="433" t="s">
        <v>6662</v>
      </c>
      <c r="CL50" s="433" t="s">
        <v>6662</v>
      </c>
      <c r="CM50" s="433">
        <v>6</v>
      </c>
      <c r="CN50" s="433">
        <v>202</v>
      </c>
      <c r="CO50" s="433">
        <v>168</v>
      </c>
      <c r="CP50" s="433">
        <v>30</v>
      </c>
      <c r="CQ50" s="433">
        <v>30</v>
      </c>
      <c r="CR50" s="433" t="s">
        <v>6662</v>
      </c>
      <c r="CS50" s="433" t="s">
        <v>6662</v>
      </c>
      <c r="CT50" s="433">
        <v>3</v>
      </c>
      <c r="CU50" s="455">
        <v>135</v>
      </c>
      <c r="CV50" s="389"/>
      <c r="CW50" s="390"/>
      <c r="CX50" s="390"/>
      <c r="CY50" s="390"/>
      <c r="CZ50" s="390"/>
      <c r="DA50" s="390"/>
      <c r="DB50" s="394"/>
      <c r="DC50" s="363">
        <v>807</v>
      </c>
      <c r="DD50" s="364">
        <v>608</v>
      </c>
      <c r="DE50" s="364">
        <v>307</v>
      </c>
      <c r="DF50" s="364">
        <v>268</v>
      </c>
      <c r="DG50" s="364">
        <v>33</v>
      </c>
      <c r="DH50" s="364">
        <v>36</v>
      </c>
      <c r="DI50" s="364">
        <v>163</v>
      </c>
      <c r="DJ50" s="394"/>
      <c r="DK50" s="363">
        <v>211</v>
      </c>
      <c r="DL50" s="364">
        <v>123</v>
      </c>
      <c r="DM50" s="364" t="s">
        <v>6662</v>
      </c>
      <c r="DN50" s="364">
        <v>1</v>
      </c>
      <c r="DO50" s="364">
        <v>4</v>
      </c>
      <c r="DP50" s="364">
        <v>73</v>
      </c>
      <c r="DQ50" s="364">
        <v>1</v>
      </c>
      <c r="DR50" s="364">
        <v>2</v>
      </c>
      <c r="DS50" s="364">
        <v>6</v>
      </c>
      <c r="DT50" s="364">
        <v>1</v>
      </c>
      <c r="DU50" s="364" t="s">
        <v>6662</v>
      </c>
      <c r="DV50" s="364" t="s">
        <v>6662</v>
      </c>
      <c r="DW50" s="364" t="s">
        <v>6662</v>
      </c>
      <c r="DX50" s="364" t="s">
        <v>6662</v>
      </c>
      <c r="DY50" s="364" t="s">
        <v>6662</v>
      </c>
      <c r="DZ50" s="365" t="s">
        <v>6662</v>
      </c>
      <c r="EA50" s="363">
        <v>238</v>
      </c>
      <c r="EB50" s="364">
        <v>35790</v>
      </c>
      <c r="EC50" s="364">
        <v>20184</v>
      </c>
      <c r="ED50" s="364">
        <v>14953</v>
      </c>
      <c r="EE50" s="365">
        <v>653</v>
      </c>
      <c r="EF50" s="363">
        <v>411</v>
      </c>
      <c r="EG50" s="364">
        <v>353</v>
      </c>
      <c r="EH50" s="364">
        <v>181</v>
      </c>
      <c r="EI50" s="364">
        <v>147</v>
      </c>
      <c r="EJ50" s="364">
        <v>25</v>
      </c>
      <c r="EK50" s="364">
        <v>18</v>
      </c>
      <c r="EL50" s="364">
        <v>40</v>
      </c>
      <c r="EM50" s="394"/>
      <c r="EN50" s="363">
        <v>396</v>
      </c>
      <c r="EO50" s="364">
        <v>255</v>
      </c>
      <c r="EP50" s="364">
        <v>126</v>
      </c>
      <c r="EQ50" s="364">
        <v>121</v>
      </c>
      <c r="ER50" s="364">
        <v>8</v>
      </c>
      <c r="ES50" s="364">
        <v>18</v>
      </c>
      <c r="ET50" s="364">
        <v>123</v>
      </c>
      <c r="EU50" s="394"/>
    </row>
    <row r="51" spans="1:151" s="357" customFormat="1" ht="15" hidden="1" customHeight="1" x14ac:dyDescent="0.15">
      <c r="A51" s="442" t="s">
        <v>175</v>
      </c>
      <c r="B51" s="442" t="s">
        <v>204</v>
      </c>
      <c r="C51" s="442" t="s">
        <v>1581</v>
      </c>
      <c r="D51" s="442" t="s">
        <v>605</v>
      </c>
      <c r="E51" s="387">
        <v>165</v>
      </c>
      <c r="F51" s="355">
        <v>163</v>
      </c>
      <c r="G51" s="355">
        <v>63</v>
      </c>
      <c r="H51" s="355">
        <v>12</v>
      </c>
      <c r="I51" s="355">
        <v>88</v>
      </c>
      <c r="J51" s="388">
        <v>2</v>
      </c>
      <c r="K51" s="395">
        <v>2</v>
      </c>
      <c r="L51" s="387"/>
      <c r="M51" s="361">
        <v>399</v>
      </c>
      <c r="N51" s="355">
        <v>2</v>
      </c>
      <c r="O51" s="355">
        <v>6</v>
      </c>
      <c r="P51" s="355">
        <v>10</v>
      </c>
      <c r="Q51" s="355">
        <v>19</v>
      </c>
      <c r="R51" s="355">
        <v>17</v>
      </c>
      <c r="S51" s="355">
        <v>20</v>
      </c>
      <c r="T51" s="355">
        <v>27</v>
      </c>
      <c r="U51" s="355">
        <v>23</v>
      </c>
      <c r="V51" s="355">
        <v>35</v>
      </c>
      <c r="W51" s="355">
        <v>50</v>
      </c>
      <c r="X51" s="355">
        <v>60</v>
      </c>
      <c r="Y51" s="355">
        <v>49</v>
      </c>
      <c r="Z51" s="355">
        <v>37</v>
      </c>
      <c r="AA51" s="355">
        <v>25</v>
      </c>
      <c r="AB51" s="362">
        <v>19</v>
      </c>
      <c r="AC51" s="366">
        <v>60.66</v>
      </c>
      <c r="AD51" s="356">
        <v>59.45</v>
      </c>
      <c r="AE51" s="367">
        <v>62.16</v>
      </c>
      <c r="AF51" s="387"/>
      <c r="AG51" s="388"/>
      <c r="AH51" s="388"/>
      <c r="AI51" s="388"/>
      <c r="AJ51" s="388"/>
      <c r="AK51" s="388"/>
      <c r="AL51" s="388"/>
      <c r="AM51" s="388"/>
      <c r="AN51" s="388"/>
      <c r="AO51" s="388"/>
      <c r="AP51" s="388"/>
      <c r="AQ51" s="388"/>
      <c r="AR51" s="388"/>
      <c r="AS51" s="388"/>
      <c r="AT51" s="388"/>
      <c r="AU51" s="388"/>
      <c r="AV51" s="449"/>
      <c r="AW51" s="450"/>
      <c r="AX51" s="451"/>
      <c r="AY51" s="361">
        <v>286</v>
      </c>
      <c r="AZ51" s="355" t="s">
        <v>6662</v>
      </c>
      <c r="BA51" s="355">
        <v>5</v>
      </c>
      <c r="BB51" s="355">
        <v>4</v>
      </c>
      <c r="BC51" s="355">
        <v>12</v>
      </c>
      <c r="BD51" s="355">
        <v>11</v>
      </c>
      <c r="BE51" s="355">
        <v>14</v>
      </c>
      <c r="BF51" s="355">
        <v>17</v>
      </c>
      <c r="BG51" s="355">
        <v>14</v>
      </c>
      <c r="BH51" s="355">
        <v>21</v>
      </c>
      <c r="BI51" s="355">
        <v>36</v>
      </c>
      <c r="BJ51" s="355">
        <v>43</v>
      </c>
      <c r="BK51" s="355">
        <v>42</v>
      </c>
      <c r="BL51" s="355">
        <v>33</v>
      </c>
      <c r="BM51" s="355">
        <v>20</v>
      </c>
      <c r="BN51" s="362">
        <v>14</v>
      </c>
      <c r="BO51" s="446">
        <v>62.54</v>
      </c>
      <c r="BP51" s="447">
        <v>61.02</v>
      </c>
      <c r="BQ51" s="448">
        <v>64.59</v>
      </c>
      <c r="BR51" s="363">
        <v>163</v>
      </c>
      <c r="BS51" s="364" t="s">
        <v>6662</v>
      </c>
      <c r="BT51" s="364" t="s">
        <v>6662</v>
      </c>
      <c r="BU51" s="364" t="s">
        <v>6662</v>
      </c>
      <c r="BV51" s="364">
        <v>3</v>
      </c>
      <c r="BW51" s="364">
        <v>1</v>
      </c>
      <c r="BX51" s="364">
        <v>5</v>
      </c>
      <c r="BY51" s="364">
        <v>12</v>
      </c>
      <c r="BZ51" s="364">
        <v>11</v>
      </c>
      <c r="CA51" s="364">
        <v>20</v>
      </c>
      <c r="CB51" s="364">
        <v>26</v>
      </c>
      <c r="CC51" s="364">
        <v>28</v>
      </c>
      <c r="CD51" s="364">
        <v>26</v>
      </c>
      <c r="CE51" s="364">
        <v>13</v>
      </c>
      <c r="CF51" s="364">
        <v>12</v>
      </c>
      <c r="CG51" s="365">
        <v>6</v>
      </c>
      <c r="CH51" s="432">
        <v>163</v>
      </c>
      <c r="CI51" s="433">
        <v>29</v>
      </c>
      <c r="CJ51" s="433">
        <v>29</v>
      </c>
      <c r="CK51" s="433" t="s">
        <v>6662</v>
      </c>
      <c r="CL51" s="433" t="s">
        <v>6662</v>
      </c>
      <c r="CM51" s="433">
        <v>9</v>
      </c>
      <c r="CN51" s="433">
        <v>125</v>
      </c>
      <c r="CO51" s="433">
        <v>85</v>
      </c>
      <c r="CP51" s="433">
        <v>17</v>
      </c>
      <c r="CQ51" s="433">
        <v>17</v>
      </c>
      <c r="CR51" s="433" t="s">
        <v>6662</v>
      </c>
      <c r="CS51" s="433" t="s">
        <v>6662</v>
      </c>
      <c r="CT51" s="433">
        <v>3</v>
      </c>
      <c r="CU51" s="455">
        <v>65</v>
      </c>
      <c r="CV51" s="389"/>
      <c r="CW51" s="390"/>
      <c r="CX51" s="390"/>
      <c r="CY51" s="390"/>
      <c r="CZ51" s="390"/>
      <c r="DA51" s="390"/>
      <c r="DB51" s="394"/>
      <c r="DC51" s="363">
        <v>590</v>
      </c>
      <c r="DD51" s="364">
        <v>439</v>
      </c>
      <c r="DE51" s="364">
        <v>286</v>
      </c>
      <c r="DF51" s="364">
        <v>138</v>
      </c>
      <c r="DG51" s="364">
        <v>15</v>
      </c>
      <c r="DH51" s="364">
        <v>21</v>
      </c>
      <c r="DI51" s="364">
        <v>130</v>
      </c>
      <c r="DJ51" s="394"/>
      <c r="DK51" s="363">
        <v>147</v>
      </c>
      <c r="DL51" s="364">
        <v>58</v>
      </c>
      <c r="DM51" s="364" t="s">
        <v>6662</v>
      </c>
      <c r="DN51" s="364" t="s">
        <v>6662</v>
      </c>
      <c r="DO51" s="364">
        <v>3</v>
      </c>
      <c r="DP51" s="364">
        <v>83</v>
      </c>
      <c r="DQ51" s="364">
        <v>2</v>
      </c>
      <c r="DR51" s="364" t="s">
        <v>6662</v>
      </c>
      <c r="DS51" s="364" t="s">
        <v>6662</v>
      </c>
      <c r="DT51" s="364" t="s">
        <v>6662</v>
      </c>
      <c r="DU51" s="364" t="s">
        <v>6662</v>
      </c>
      <c r="DV51" s="364" t="s">
        <v>6662</v>
      </c>
      <c r="DW51" s="364">
        <v>1</v>
      </c>
      <c r="DX51" s="364" t="s">
        <v>6662</v>
      </c>
      <c r="DY51" s="364" t="s">
        <v>6662</v>
      </c>
      <c r="DZ51" s="365" t="s">
        <v>6662</v>
      </c>
      <c r="EA51" s="363">
        <v>129</v>
      </c>
      <c r="EB51" s="364">
        <v>28062</v>
      </c>
      <c r="EC51" s="364">
        <v>10317</v>
      </c>
      <c r="ED51" s="364">
        <v>17645</v>
      </c>
      <c r="EE51" s="365">
        <v>100</v>
      </c>
      <c r="EF51" s="363">
        <v>316</v>
      </c>
      <c r="EG51" s="364">
        <v>264</v>
      </c>
      <c r="EH51" s="364">
        <v>164</v>
      </c>
      <c r="EI51" s="364">
        <v>92</v>
      </c>
      <c r="EJ51" s="364">
        <v>8</v>
      </c>
      <c r="EK51" s="364">
        <v>17</v>
      </c>
      <c r="EL51" s="364">
        <v>35</v>
      </c>
      <c r="EM51" s="394"/>
      <c r="EN51" s="363">
        <v>274</v>
      </c>
      <c r="EO51" s="364">
        <v>175</v>
      </c>
      <c r="EP51" s="364">
        <v>122</v>
      </c>
      <c r="EQ51" s="364">
        <v>46</v>
      </c>
      <c r="ER51" s="364">
        <v>7</v>
      </c>
      <c r="ES51" s="364">
        <v>4</v>
      </c>
      <c r="ET51" s="364">
        <v>95</v>
      </c>
      <c r="EU51" s="394"/>
    </row>
    <row r="52" spans="1:151" s="357" customFormat="1" ht="15" hidden="1" customHeight="1" x14ac:dyDescent="0.15">
      <c r="A52" s="442" t="s">
        <v>175</v>
      </c>
      <c r="B52" s="442" t="s">
        <v>204</v>
      </c>
      <c r="C52" s="442" t="s">
        <v>211</v>
      </c>
      <c r="D52" s="442" t="s">
        <v>606</v>
      </c>
      <c r="E52" s="387">
        <v>223</v>
      </c>
      <c r="F52" s="355">
        <v>213</v>
      </c>
      <c r="G52" s="355">
        <v>78</v>
      </c>
      <c r="H52" s="355">
        <v>12</v>
      </c>
      <c r="I52" s="355">
        <v>123</v>
      </c>
      <c r="J52" s="388">
        <v>10</v>
      </c>
      <c r="K52" s="395">
        <v>10</v>
      </c>
      <c r="L52" s="387"/>
      <c r="M52" s="361">
        <v>516</v>
      </c>
      <c r="N52" s="355">
        <v>3</v>
      </c>
      <c r="O52" s="355">
        <v>9</v>
      </c>
      <c r="P52" s="355">
        <v>7</v>
      </c>
      <c r="Q52" s="355">
        <v>17</v>
      </c>
      <c r="R52" s="355">
        <v>26</v>
      </c>
      <c r="S52" s="355">
        <v>30</v>
      </c>
      <c r="T52" s="355">
        <v>26</v>
      </c>
      <c r="U52" s="355">
        <v>33</v>
      </c>
      <c r="V52" s="355">
        <v>48</v>
      </c>
      <c r="W52" s="355">
        <v>72</v>
      </c>
      <c r="X52" s="355">
        <v>91</v>
      </c>
      <c r="Y52" s="355">
        <v>77</v>
      </c>
      <c r="Z52" s="355">
        <v>40</v>
      </c>
      <c r="AA52" s="355">
        <v>21</v>
      </c>
      <c r="AB52" s="362">
        <v>16</v>
      </c>
      <c r="AC52" s="366">
        <v>60.5</v>
      </c>
      <c r="AD52" s="356">
        <v>59.54</v>
      </c>
      <c r="AE52" s="367">
        <v>61.79</v>
      </c>
      <c r="AF52" s="387"/>
      <c r="AG52" s="388"/>
      <c r="AH52" s="388"/>
      <c r="AI52" s="388"/>
      <c r="AJ52" s="388"/>
      <c r="AK52" s="388"/>
      <c r="AL52" s="388"/>
      <c r="AM52" s="388"/>
      <c r="AN52" s="388"/>
      <c r="AO52" s="388"/>
      <c r="AP52" s="388"/>
      <c r="AQ52" s="388"/>
      <c r="AR52" s="388"/>
      <c r="AS52" s="388"/>
      <c r="AT52" s="388"/>
      <c r="AU52" s="388"/>
      <c r="AV52" s="449"/>
      <c r="AW52" s="450"/>
      <c r="AX52" s="451"/>
      <c r="AY52" s="361">
        <v>347</v>
      </c>
      <c r="AZ52" s="355" t="s">
        <v>6662</v>
      </c>
      <c r="BA52" s="355">
        <v>2</v>
      </c>
      <c r="BB52" s="355">
        <v>4</v>
      </c>
      <c r="BC52" s="355">
        <v>14</v>
      </c>
      <c r="BD52" s="355">
        <v>14</v>
      </c>
      <c r="BE52" s="355">
        <v>21</v>
      </c>
      <c r="BF52" s="355">
        <v>14</v>
      </c>
      <c r="BG52" s="355">
        <v>17</v>
      </c>
      <c r="BH52" s="355">
        <v>29</v>
      </c>
      <c r="BI52" s="355">
        <v>46</v>
      </c>
      <c r="BJ52" s="355">
        <v>64</v>
      </c>
      <c r="BK52" s="355">
        <v>61</v>
      </c>
      <c r="BL52" s="355">
        <v>35</v>
      </c>
      <c r="BM52" s="355">
        <v>18</v>
      </c>
      <c r="BN52" s="362">
        <v>8</v>
      </c>
      <c r="BO52" s="446">
        <v>62.25</v>
      </c>
      <c r="BP52" s="447">
        <v>61.45</v>
      </c>
      <c r="BQ52" s="448">
        <v>63.35</v>
      </c>
      <c r="BR52" s="363">
        <v>213</v>
      </c>
      <c r="BS52" s="364" t="s">
        <v>6662</v>
      </c>
      <c r="BT52" s="364" t="s">
        <v>6662</v>
      </c>
      <c r="BU52" s="364" t="s">
        <v>6662</v>
      </c>
      <c r="BV52" s="364" t="s">
        <v>6662</v>
      </c>
      <c r="BW52" s="364">
        <v>5</v>
      </c>
      <c r="BX52" s="364">
        <v>8</v>
      </c>
      <c r="BY52" s="364">
        <v>9</v>
      </c>
      <c r="BZ52" s="364">
        <v>11</v>
      </c>
      <c r="CA52" s="364">
        <v>25</v>
      </c>
      <c r="CB52" s="364">
        <v>41</v>
      </c>
      <c r="CC52" s="364">
        <v>44</v>
      </c>
      <c r="CD52" s="364">
        <v>40</v>
      </c>
      <c r="CE52" s="364">
        <v>24</v>
      </c>
      <c r="CF52" s="364">
        <v>5</v>
      </c>
      <c r="CG52" s="365">
        <v>1</v>
      </c>
      <c r="CH52" s="432">
        <v>213</v>
      </c>
      <c r="CI52" s="433">
        <v>41</v>
      </c>
      <c r="CJ52" s="433">
        <v>40</v>
      </c>
      <c r="CK52" s="433">
        <v>1</v>
      </c>
      <c r="CL52" s="433" t="s">
        <v>6662</v>
      </c>
      <c r="CM52" s="433">
        <v>8</v>
      </c>
      <c r="CN52" s="433">
        <v>164</v>
      </c>
      <c r="CO52" s="433">
        <v>114</v>
      </c>
      <c r="CP52" s="433">
        <v>22</v>
      </c>
      <c r="CQ52" s="433">
        <v>22</v>
      </c>
      <c r="CR52" s="433" t="s">
        <v>6662</v>
      </c>
      <c r="CS52" s="433" t="s">
        <v>6662</v>
      </c>
      <c r="CT52" s="433">
        <v>1</v>
      </c>
      <c r="CU52" s="455">
        <v>91</v>
      </c>
      <c r="CV52" s="389"/>
      <c r="CW52" s="390"/>
      <c r="CX52" s="390"/>
      <c r="CY52" s="390"/>
      <c r="CZ52" s="390"/>
      <c r="DA52" s="390"/>
      <c r="DB52" s="394"/>
      <c r="DC52" s="363">
        <v>789</v>
      </c>
      <c r="DD52" s="364">
        <v>581</v>
      </c>
      <c r="DE52" s="364">
        <v>347</v>
      </c>
      <c r="DF52" s="364">
        <v>200</v>
      </c>
      <c r="DG52" s="364">
        <v>34</v>
      </c>
      <c r="DH52" s="364">
        <v>53</v>
      </c>
      <c r="DI52" s="364">
        <v>155</v>
      </c>
      <c r="DJ52" s="394"/>
      <c r="DK52" s="363">
        <v>194</v>
      </c>
      <c r="DL52" s="364">
        <v>75</v>
      </c>
      <c r="DM52" s="364" t="s">
        <v>6662</v>
      </c>
      <c r="DN52" s="364">
        <v>2</v>
      </c>
      <c r="DO52" s="364" t="s">
        <v>6662</v>
      </c>
      <c r="DP52" s="364">
        <v>92</v>
      </c>
      <c r="DQ52" s="364">
        <v>6</v>
      </c>
      <c r="DR52" s="364">
        <v>2</v>
      </c>
      <c r="DS52" s="364">
        <v>5</v>
      </c>
      <c r="DT52" s="364">
        <v>5</v>
      </c>
      <c r="DU52" s="364">
        <v>5</v>
      </c>
      <c r="DV52" s="364" t="s">
        <v>6662</v>
      </c>
      <c r="DW52" s="364">
        <v>2</v>
      </c>
      <c r="DX52" s="364" t="s">
        <v>6662</v>
      </c>
      <c r="DY52" s="364" t="s">
        <v>6662</v>
      </c>
      <c r="DZ52" s="365" t="s">
        <v>6662</v>
      </c>
      <c r="EA52" s="363">
        <v>208</v>
      </c>
      <c r="EB52" s="364">
        <v>52016</v>
      </c>
      <c r="EC52" s="364">
        <v>20979</v>
      </c>
      <c r="ED52" s="364">
        <v>30501</v>
      </c>
      <c r="EE52" s="365">
        <v>536</v>
      </c>
      <c r="EF52" s="363">
        <v>411</v>
      </c>
      <c r="EG52" s="364">
        <v>341</v>
      </c>
      <c r="EH52" s="364">
        <v>200</v>
      </c>
      <c r="EI52" s="364">
        <v>115</v>
      </c>
      <c r="EJ52" s="364">
        <v>26</v>
      </c>
      <c r="EK52" s="364">
        <v>28</v>
      </c>
      <c r="EL52" s="364">
        <v>42</v>
      </c>
      <c r="EM52" s="394"/>
      <c r="EN52" s="363">
        <v>378</v>
      </c>
      <c r="EO52" s="364">
        <v>240</v>
      </c>
      <c r="EP52" s="364">
        <v>147</v>
      </c>
      <c r="EQ52" s="364">
        <v>85</v>
      </c>
      <c r="ER52" s="364">
        <v>8</v>
      </c>
      <c r="ES52" s="364">
        <v>25</v>
      </c>
      <c r="ET52" s="364">
        <v>113</v>
      </c>
      <c r="EU52" s="394"/>
    </row>
    <row r="53" spans="1:151" s="357" customFormat="1" ht="15" customHeight="1" x14ac:dyDescent="0.15">
      <c r="A53" s="442" t="s">
        <v>175</v>
      </c>
      <c r="B53" s="442" t="s">
        <v>212</v>
      </c>
      <c r="C53" s="442"/>
      <c r="D53" s="442" t="s">
        <v>607</v>
      </c>
      <c r="E53" s="387">
        <v>2022</v>
      </c>
      <c r="F53" s="355">
        <v>1997</v>
      </c>
      <c r="G53" s="355">
        <v>323</v>
      </c>
      <c r="H53" s="355">
        <v>263</v>
      </c>
      <c r="I53" s="355">
        <v>1411</v>
      </c>
      <c r="J53" s="388">
        <v>25</v>
      </c>
      <c r="K53" s="395">
        <v>22</v>
      </c>
      <c r="L53" s="387"/>
      <c r="M53" s="361">
        <v>4622</v>
      </c>
      <c r="N53" s="355">
        <v>35</v>
      </c>
      <c r="O53" s="355">
        <v>58</v>
      </c>
      <c r="P53" s="355">
        <v>92</v>
      </c>
      <c r="Q53" s="355">
        <v>117</v>
      </c>
      <c r="R53" s="355">
        <v>141</v>
      </c>
      <c r="S53" s="355">
        <v>223</v>
      </c>
      <c r="T53" s="355">
        <v>199</v>
      </c>
      <c r="U53" s="355">
        <v>283</v>
      </c>
      <c r="V53" s="355">
        <v>391</v>
      </c>
      <c r="W53" s="355">
        <v>577</v>
      </c>
      <c r="X53" s="355">
        <v>821</v>
      </c>
      <c r="Y53" s="355">
        <v>635</v>
      </c>
      <c r="Z53" s="355">
        <v>449</v>
      </c>
      <c r="AA53" s="355">
        <v>340</v>
      </c>
      <c r="AB53" s="362">
        <v>261</v>
      </c>
      <c r="AC53" s="366">
        <v>62.93</v>
      </c>
      <c r="AD53" s="356">
        <v>62.06</v>
      </c>
      <c r="AE53" s="367">
        <v>64.11</v>
      </c>
      <c r="AF53" s="387"/>
      <c r="AG53" s="388"/>
      <c r="AH53" s="388"/>
      <c r="AI53" s="388"/>
      <c r="AJ53" s="388"/>
      <c r="AK53" s="388"/>
      <c r="AL53" s="388"/>
      <c r="AM53" s="388"/>
      <c r="AN53" s="388"/>
      <c r="AO53" s="388"/>
      <c r="AP53" s="388"/>
      <c r="AQ53" s="388"/>
      <c r="AR53" s="388"/>
      <c r="AS53" s="388"/>
      <c r="AT53" s="388"/>
      <c r="AU53" s="388"/>
      <c r="AV53" s="449"/>
      <c r="AW53" s="450"/>
      <c r="AX53" s="451"/>
      <c r="AY53" s="361">
        <v>2373</v>
      </c>
      <c r="AZ53" s="355" t="s">
        <v>6662</v>
      </c>
      <c r="BA53" s="355">
        <v>3</v>
      </c>
      <c r="BB53" s="355">
        <v>13</v>
      </c>
      <c r="BC53" s="355">
        <v>23</v>
      </c>
      <c r="BD53" s="355">
        <v>28</v>
      </c>
      <c r="BE53" s="355">
        <v>58</v>
      </c>
      <c r="BF53" s="355">
        <v>44</v>
      </c>
      <c r="BG53" s="355">
        <v>75</v>
      </c>
      <c r="BH53" s="355">
        <v>120</v>
      </c>
      <c r="BI53" s="355">
        <v>196</v>
      </c>
      <c r="BJ53" s="355">
        <v>502</v>
      </c>
      <c r="BK53" s="355">
        <v>492</v>
      </c>
      <c r="BL53" s="355">
        <v>379</v>
      </c>
      <c r="BM53" s="355">
        <v>272</v>
      </c>
      <c r="BN53" s="362">
        <v>168</v>
      </c>
      <c r="BO53" s="446">
        <v>69.48</v>
      </c>
      <c r="BP53" s="447">
        <v>69.48</v>
      </c>
      <c r="BQ53" s="448">
        <v>69.48</v>
      </c>
      <c r="BR53" s="363">
        <v>1997</v>
      </c>
      <c r="BS53" s="364" t="s">
        <v>6662</v>
      </c>
      <c r="BT53" s="364" t="s">
        <v>6662</v>
      </c>
      <c r="BU53" s="364">
        <v>2</v>
      </c>
      <c r="BV53" s="364">
        <v>3</v>
      </c>
      <c r="BW53" s="364">
        <v>14</v>
      </c>
      <c r="BX53" s="364">
        <v>34</v>
      </c>
      <c r="BY53" s="364">
        <v>49</v>
      </c>
      <c r="BZ53" s="364">
        <v>98</v>
      </c>
      <c r="CA53" s="364">
        <v>165</v>
      </c>
      <c r="CB53" s="364">
        <v>285</v>
      </c>
      <c r="CC53" s="364">
        <v>465</v>
      </c>
      <c r="CD53" s="364">
        <v>387</v>
      </c>
      <c r="CE53" s="364">
        <v>237</v>
      </c>
      <c r="CF53" s="364">
        <v>170</v>
      </c>
      <c r="CG53" s="365">
        <v>88</v>
      </c>
      <c r="CH53" s="432">
        <v>1997</v>
      </c>
      <c r="CI53" s="433">
        <v>306</v>
      </c>
      <c r="CJ53" s="433">
        <v>305</v>
      </c>
      <c r="CK53" s="433" t="s">
        <v>6662</v>
      </c>
      <c r="CL53" s="433">
        <v>1</v>
      </c>
      <c r="CM53" s="433">
        <v>75</v>
      </c>
      <c r="CN53" s="433">
        <v>1616</v>
      </c>
      <c r="CO53" s="433">
        <v>1347</v>
      </c>
      <c r="CP53" s="433">
        <v>242</v>
      </c>
      <c r="CQ53" s="433">
        <v>242</v>
      </c>
      <c r="CR53" s="433" t="s">
        <v>6662</v>
      </c>
      <c r="CS53" s="433" t="s">
        <v>6662</v>
      </c>
      <c r="CT53" s="433">
        <v>35</v>
      </c>
      <c r="CU53" s="455">
        <v>1070</v>
      </c>
      <c r="CV53" s="389"/>
      <c r="CW53" s="390"/>
      <c r="CX53" s="390"/>
      <c r="CY53" s="390"/>
      <c r="CZ53" s="390"/>
      <c r="DA53" s="390"/>
      <c r="DB53" s="394"/>
      <c r="DC53" s="363">
        <v>6550</v>
      </c>
      <c r="DD53" s="364">
        <v>4893</v>
      </c>
      <c r="DE53" s="364">
        <v>2373</v>
      </c>
      <c r="DF53" s="364">
        <v>2261</v>
      </c>
      <c r="DG53" s="364">
        <v>259</v>
      </c>
      <c r="DH53" s="364">
        <v>374</v>
      </c>
      <c r="DI53" s="364">
        <v>1283</v>
      </c>
      <c r="DJ53" s="394"/>
      <c r="DK53" s="363">
        <v>1767</v>
      </c>
      <c r="DL53" s="364">
        <v>1068</v>
      </c>
      <c r="DM53" s="364">
        <v>1</v>
      </c>
      <c r="DN53" s="364">
        <v>15</v>
      </c>
      <c r="DO53" s="364">
        <v>7</v>
      </c>
      <c r="DP53" s="364">
        <v>132</v>
      </c>
      <c r="DQ53" s="364">
        <v>55</v>
      </c>
      <c r="DR53" s="364">
        <v>351</v>
      </c>
      <c r="DS53" s="364">
        <v>61</v>
      </c>
      <c r="DT53" s="364">
        <v>34</v>
      </c>
      <c r="DU53" s="364">
        <v>20</v>
      </c>
      <c r="DV53" s="364">
        <v>4</v>
      </c>
      <c r="DW53" s="364">
        <v>9</v>
      </c>
      <c r="DX53" s="364">
        <v>10</v>
      </c>
      <c r="DY53" s="364" t="s">
        <v>6662</v>
      </c>
      <c r="DZ53" s="365" t="s">
        <v>6662</v>
      </c>
      <c r="EA53" s="363">
        <v>1985</v>
      </c>
      <c r="EB53" s="364">
        <v>311697</v>
      </c>
      <c r="EC53" s="364">
        <v>199273</v>
      </c>
      <c r="ED53" s="364">
        <v>70671</v>
      </c>
      <c r="EE53" s="365">
        <v>41753</v>
      </c>
      <c r="EF53" s="363">
        <v>3350</v>
      </c>
      <c r="EG53" s="364">
        <v>2890</v>
      </c>
      <c r="EH53" s="364">
        <v>1414</v>
      </c>
      <c r="EI53" s="364">
        <v>1285</v>
      </c>
      <c r="EJ53" s="364">
        <v>191</v>
      </c>
      <c r="EK53" s="364">
        <v>185</v>
      </c>
      <c r="EL53" s="364">
        <v>275</v>
      </c>
      <c r="EM53" s="394"/>
      <c r="EN53" s="363">
        <v>3200</v>
      </c>
      <c r="EO53" s="364">
        <v>2003</v>
      </c>
      <c r="EP53" s="364">
        <v>959</v>
      </c>
      <c r="EQ53" s="364">
        <v>976</v>
      </c>
      <c r="ER53" s="364">
        <v>68</v>
      </c>
      <c r="ES53" s="364">
        <v>189</v>
      </c>
      <c r="ET53" s="364">
        <v>1008</v>
      </c>
      <c r="EU53" s="394"/>
    </row>
    <row r="54" spans="1:151" s="357" customFormat="1" ht="15" hidden="1" customHeight="1" x14ac:dyDescent="0.15">
      <c r="A54" s="442" t="s">
        <v>175</v>
      </c>
      <c r="B54" s="442" t="s">
        <v>212</v>
      </c>
      <c r="C54" s="442" t="s">
        <v>213</v>
      </c>
      <c r="D54" s="442" t="s">
        <v>608</v>
      </c>
      <c r="E54" s="387">
        <v>270</v>
      </c>
      <c r="F54" s="355">
        <v>263</v>
      </c>
      <c r="G54" s="355">
        <v>36</v>
      </c>
      <c r="H54" s="355">
        <v>33</v>
      </c>
      <c r="I54" s="355">
        <v>194</v>
      </c>
      <c r="J54" s="388">
        <v>7</v>
      </c>
      <c r="K54" s="395">
        <v>7</v>
      </c>
      <c r="L54" s="387"/>
      <c r="M54" s="361">
        <v>568</v>
      </c>
      <c r="N54" s="355">
        <v>1</v>
      </c>
      <c r="O54" s="355">
        <v>3</v>
      </c>
      <c r="P54" s="355">
        <v>10</v>
      </c>
      <c r="Q54" s="355">
        <v>12</v>
      </c>
      <c r="R54" s="355">
        <v>5</v>
      </c>
      <c r="S54" s="355">
        <v>30</v>
      </c>
      <c r="T54" s="355">
        <v>27</v>
      </c>
      <c r="U54" s="355">
        <v>33</v>
      </c>
      <c r="V54" s="355">
        <v>50</v>
      </c>
      <c r="W54" s="355">
        <v>67</v>
      </c>
      <c r="X54" s="355">
        <v>91</v>
      </c>
      <c r="Y54" s="355">
        <v>100</v>
      </c>
      <c r="Z54" s="355">
        <v>59</v>
      </c>
      <c r="AA54" s="355">
        <v>49</v>
      </c>
      <c r="AB54" s="362">
        <v>31</v>
      </c>
      <c r="AC54" s="366">
        <v>64.77</v>
      </c>
      <c r="AD54" s="356">
        <v>64.599999999999994</v>
      </c>
      <c r="AE54" s="367">
        <v>65</v>
      </c>
      <c r="AF54" s="387"/>
      <c r="AG54" s="388"/>
      <c r="AH54" s="388"/>
      <c r="AI54" s="388"/>
      <c r="AJ54" s="388"/>
      <c r="AK54" s="388"/>
      <c r="AL54" s="388"/>
      <c r="AM54" s="388"/>
      <c r="AN54" s="388"/>
      <c r="AO54" s="388"/>
      <c r="AP54" s="388"/>
      <c r="AQ54" s="388"/>
      <c r="AR54" s="388"/>
      <c r="AS54" s="388"/>
      <c r="AT54" s="388"/>
      <c r="AU54" s="388"/>
      <c r="AV54" s="449"/>
      <c r="AW54" s="450"/>
      <c r="AX54" s="451"/>
      <c r="AY54" s="361">
        <v>318</v>
      </c>
      <c r="AZ54" s="355" t="s">
        <v>6662</v>
      </c>
      <c r="BA54" s="355" t="s">
        <v>6662</v>
      </c>
      <c r="BB54" s="355">
        <v>1</v>
      </c>
      <c r="BC54" s="355" t="s">
        <v>6662</v>
      </c>
      <c r="BD54" s="355">
        <v>2</v>
      </c>
      <c r="BE54" s="355">
        <v>8</v>
      </c>
      <c r="BF54" s="355">
        <v>5</v>
      </c>
      <c r="BG54" s="355">
        <v>9</v>
      </c>
      <c r="BH54" s="355">
        <v>16</v>
      </c>
      <c r="BI54" s="355">
        <v>29</v>
      </c>
      <c r="BJ54" s="355">
        <v>60</v>
      </c>
      <c r="BK54" s="355">
        <v>77</v>
      </c>
      <c r="BL54" s="355">
        <v>52</v>
      </c>
      <c r="BM54" s="355">
        <v>39</v>
      </c>
      <c r="BN54" s="362">
        <v>20</v>
      </c>
      <c r="BO54" s="446">
        <v>70.400000000000006</v>
      </c>
      <c r="BP54" s="447">
        <v>70.349999999999994</v>
      </c>
      <c r="BQ54" s="448">
        <v>70.47</v>
      </c>
      <c r="BR54" s="363">
        <v>263</v>
      </c>
      <c r="BS54" s="364" t="s">
        <v>6662</v>
      </c>
      <c r="BT54" s="364" t="s">
        <v>6662</v>
      </c>
      <c r="BU54" s="364" t="s">
        <v>6662</v>
      </c>
      <c r="BV54" s="364" t="s">
        <v>6662</v>
      </c>
      <c r="BW54" s="364">
        <v>1</v>
      </c>
      <c r="BX54" s="364">
        <v>3</v>
      </c>
      <c r="BY54" s="364">
        <v>2</v>
      </c>
      <c r="BZ54" s="364">
        <v>12</v>
      </c>
      <c r="CA54" s="364">
        <v>20</v>
      </c>
      <c r="CB54" s="364">
        <v>35</v>
      </c>
      <c r="CC54" s="364">
        <v>53</v>
      </c>
      <c r="CD54" s="364">
        <v>61</v>
      </c>
      <c r="CE54" s="364">
        <v>35</v>
      </c>
      <c r="CF54" s="364">
        <v>28</v>
      </c>
      <c r="CG54" s="365">
        <v>13</v>
      </c>
      <c r="CH54" s="432">
        <v>263</v>
      </c>
      <c r="CI54" s="433">
        <v>43</v>
      </c>
      <c r="CJ54" s="433">
        <v>43</v>
      </c>
      <c r="CK54" s="433" t="s">
        <v>6662</v>
      </c>
      <c r="CL54" s="433" t="s">
        <v>6662</v>
      </c>
      <c r="CM54" s="433">
        <v>8</v>
      </c>
      <c r="CN54" s="433">
        <v>212</v>
      </c>
      <c r="CO54" s="433">
        <v>190</v>
      </c>
      <c r="CP54" s="433">
        <v>37</v>
      </c>
      <c r="CQ54" s="433">
        <v>37</v>
      </c>
      <c r="CR54" s="433" t="s">
        <v>6662</v>
      </c>
      <c r="CS54" s="433" t="s">
        <v>6662</v>
      </c>
      <c r="CT54" s="433">
        <v>4</v>
      </c>
      <c r="CU54" s="455">
        <v>149</v>
      </c>
      <c r="CV54" s="389"/>
      <c r="CW54" s="390"/>
      <c r="CX54" s="390"/>
      <c r="CY54" s="390"/>
      <c r="CZ54" s="390"/>
      <c r="DA54" s="390"/>
      <c r="DB54" s="394"/>
      <c r="DC54" s="363">
        <v>824</v>
      </c>
      <c r="DD54" s="364">
        <v>614</v>
      </c>
      <c r="DE54" s="364">
        <v>318</v>
      </c>
      <c r="DF54" s="364">
        <v>263</v>
      </c>
      <c r="DG54" s="364">
        <v>33</v>
      </c>
      <c r="DH54" s="364">
        <v>48</v>
      </c>
      <c r="DI54" s="364">
        <v>162</v>
      </c>
      <c r="DJ54" s="394"/>
      <c r="DK54" s="363">
        <v>229</v>
      </c>
      <c r="DL54" s="364">
        <v>122</v>
      </c>
      <c r="DM54" s="364" t="s">
        <v>6662</v>
      </c>
      <c r="DN54" s="364">
        <v>4</v>
      </c>
      <c r="DO54" s="364" t="s">
        <v>6662</v>
      </c>
      <c r="DP54" s="364">
        <v>28</v>
      </c>
      <c r="DQ54" s="364">
        <v>1</v>
      </c>
      <c r="DR54" s="364">
        <v>62</v>
      </c>
      <c r="DS54" s="364">
        <v>8</v>
      </c>
      <c r="DT54" s="364">
        <v>1</v>
      </c>
      <c r="DU54" s="364">
        <v>2</v>
      </c>
      <c r="DV54" s="364">
        <v>1</v>
      </c>
      <c r="DW54" s="364" t="s">
        <v>6662</v>
      </c>
      <c r="DX54" s="364" t="s">
        <v>6662</v>
      </c>
      <c r="DY54" s="364" t="s">
        <v>6662</v>
      </c>
      <c r="DZ54" s="365" t="s">
        <v>6662</v>
      </c>
      <c r="EA54" s="363">
        <v>263</v>
      </c>
      <c r="EB54" s="364">
        <v>38361</v>
      </c>
      <c r="EC54" s="364">
        <v>23211</v>
      </c>
      <c r="ED54" s="364">
        <v>9023</v>
      </c>
      <c r="EE54" s="365">
        <v>6127</v>
      </c>
      <c r="EF54" s="363">
        <v>410</v>
      </c>
      <c r="EG54" s="364">
        <v>358</v>
      </c>
      <c r="EH54" s="364">
        <v>188</v>
      </c>
      <c r="EI54" s="364">
        <v>149</v>
      </c>
      <c r="EJ54" s="364">
        <v>21</v>
      </c>
      <c r="EK54" s="364">
        <v>20</v>
      </c>
      <c r="EL54" s="364">
        <v>32</v>
      </c>
      <c r="EM54" s="394"/>
      <c r="EN54" s="363">
        <v>414</v>
      </c>
      <c r="EO54" s="364">
        <v>256</v>
      </c>
      <c r="EP54" s="364">
        <v>130</v>
      </c>
      <c r="EQ54" s="364">
        <v>114</v>
      </c>
      <c r="ER54" s="364">
        <v>12</v>
      </c>
      <c r="ES54" s="364">
        <v>28</v>
      </c>
      <c r="ET54" s="364">
        <v>130</v>
      </c>
      <c r="EU54" s="394"/>
    </row>
    <row r="55" spans="1:151" s="357" customFormat="1" ht="15" hidden="1" customHeight="1" x14ac:dyDescent="0.15">
      <c r="A55" s="442" t="s">
        <v>175</v>
      </c>
      <c r="B55" s="442" t="s">
        <v>212</v>
      </c>
      <c r="C55" s="442" t="s">
        <v>214</v>
      </c>
      <c r="D55" s="442" t="s">
        <v>609</v>
      </c>
      <c r="E55" s="387">
        <v>121</v>
      </c>
      <c r="F55" s="355">
        <v>121</v>
      </c>
      <c r="G55" s="355">
        <v>12</v>
      </c>
      <c r="H55" s="355">
        <v>16</v>
      </c>
      <c r="I55" s="355">
        <v>93</v>
      </c>
      <c r="J55" s="388" t="s">
        <v>6662</v>
      </c>
      <c r="K55" s="395" t="s">
        <v>6662</v>
      </c>
      <c r="L55" s="387"/>
      <c r="M55" s="361">
        <v>268</v>
      </c>
      <c r="N55" s="355">
        <v>4</v>
      </c>
      <c r="O55" s="355">
        <v>2</v>
      </c>
      <c r="P55" s="355">
        <v>1</v>
      </c>
      <c r="Q55" s="355">
        <v>7</v>
      </c>
      <c r="R55" s="355">
        <v>5</v>
      </c>
      <c r="S55" s="355">
        <v>16</v>
      </c>
      <c r="T55" s="355">
        <v>11</v>
      </c>
      <c r="U55" s="355">
        <v>20</v>
      </c>
      <c r="V55" s="355">
        <v>19</v>
      </c>
      <c r="W55" s="355">
        <v>27</v>
      </c>
      <c r="X55" s="355">
        <v>49</v>
      </c>
      <c r="Y55" s="355">
        <v>30</v>
      </c>
      <c r="Z55" s="355">
        <v>35</v>
      </c>
      <c r="AA55" s="355">
        <v>27</v>
      </c>
      <c r="AB55" s="362">
        <v>15</v>
      </c>
      <c r="AC55" s="366">
        <v>64.290000000000006</v>
      </c>
      <c r="AD55" s="356">
        <v>63.62</v>
      </c>
      <c r="AE55" s="367">
        <v>65.11</v>
      </c>
      <c r="AF55" s="387"/>
      <c r="AG55" s="388"/>
      <c r="AH55" s="388"/>
      <c r="AI55" s="388"/>
      <c r="AJ55" s="388"/>
      <c r="AK55" s="388"/>
      <c r="AL55" s="388"/>
      <c r="AM55" s="388"/>
      <c r="AN55" s="388"/>
      <c r="AO55" s="388"/>
      <c r="AP55" s="388"/>
      <c r="AQ55" s="388"/>
      <c r="AR55" s="388"/>
      <c r="AS55" s="388"/>
      <c r="AT55" s="388"/>
      <c r="AU55" s="388"/>
      <c r="AV55" s="449"/>
      <c r="AW55" s="450"/>
      <c r="AX55" s="451"/>
      <c r="AY55" s="361">
        <v>132</v>
      </c>
      <c r="AZ55" s="355" t="s">
        <v>6662</v>
      </c>
      <c r="BA55" s="355" t="s">
        <v>6662</v>
      </c>
      <c r="BB55" s="355" t="s">
        <v>6662</v>
      </c>
      <c r="BC55" s="355">
        <v>2</v>
      </c>
      <c r="BD55" s="355">
        <v>1</v>
      </c>
      <c r="BE55" s="355">
        <v>3</v>
      </c>
      <c r="BF55" s="355" t="s">
        <v>6662</v>
      </c>
      <c r="BG55" s="355">
        <v>2</v>
      </c>
      <c r="BH55" s="355">
        <v>3</v>
      </c>
      <c r="BI55" s="355">
        <v>7</v>
      </c>
      <c r="BJ55" s="355">
        <v>32</v>
      </c>
      <c r="BK55" s="355">
        <v>21</v>
      </c>
      <c r="BL55" s="355">
        <v>31</v>
      </c>
      <c r="BM55" s="355">
        <v>18</v>
      </c>
      <c r="BN55" s="362">
        <v>12</v>
      </c>
      <c r="BO55" s="446">
        <v>72.290000000000006</v>
      </c>
      <c r="BP55" s="447">
        <v>71.599999999999994</v>
      </c>
      <c r="BQ55" s="448">
        <v>73.28</v>
      </c>
      <c r="BR55" s="363">
        <v>121</v>
      </c>
      <c r="BS55" s="364" t="s">
        <v>6662</v>
      </c>
      <c r="BT55" s="364" t="s">
        <v>6662</v>
      </c>
      <c r="BU55" s="364" t="s">
        <v>6662</v>
      </c>
      <c r="BV55" s="364">
        <v>1</v>
      </c>
      <c r="BW55" s="364" t="s">
        <v>6662</v>
      </c>
      <c r="BX55" s="364" t="s">
        <v>6662</v>
      </c>
      <c r="BY55" s="364">
        <v>5</v>
      </c>
      <c r="BZ55" s="364">
        <v>5</v>
      </c>
      <c r="CA55" s="364">
        <v>8</v>
      </c>
      <c r="CB55" s="364">
        <v>14</v>
      </c>
      <c r="CC55" s="364">
        <v>27</v>
      </c>
      <c r="CD55" s="364">
        <v>21</v>
      </c>
      <c r="CE55" s="364">
        <v>15</v>
      </c>
      <c r="CF55" s="364">
        <v>16</v>
      </c>
      <c r="CG55" s="365">
        <v>9</v>
      </c>
      <c r="CH55" s="432">
        <v>121</v>
      </c>
      <c r="CI55" s="433">
        <v>26</v>
      </c>
      <c r="CJ55" s="433">
        <v>26</v>
      </c>
      <c r="CK55" s="433" t="s">
        <v>6662</v>
      </c>
      <c r="CL55" s="433" t="s">
        <v>6662</v>
      </c>
      <c r="CM55" s="433">
        <v>3</v>
      </c>
      <c r="CN55" s="433">
        <v>92</v>
      </c>
      <c r="CO55" s="433">
        <v>88</v>
      </c>
      <c r="CP55" s="433">
        <v>22</v>
      </c>
      <c r="CQ55" s="433">
        <v>22</v>
      </c>
      <c r="CR55" s="433" t="s">
        <v>6662</v>
      </c>
      <c r="CS55" s="433" t="s">
        <v>6662</v>
      </c>
      <c r="CT55" s="433" t="s">
        <v>6662</v>
      </c>
      <c r="CU55" s="455">
        <v>66</v>
      </c>
      <c r="CV55" s="389"/>
      <c r="CW55" s="390"/>
      <c r="CX55" s="390"/>
      <c r="CY55" s="390"/>
      <c r="CZ55" s="390"/>
      <c r="DA55" s="390"/>
      <c r="DB55" s="394"/>
      <c r="DC55" s="363">
        <v>367</v>
      </c>
      <c r="DD55" s="364">
        <v>276</v>
      </c>
      <c r="DE55" s="364">
        <v>132</v>
      </c>
      <c r="DF55" s="364">
        <v>131</v>
      </c>
      <c r="DG55" s="364">
        <v>13</v>
      </c>
      <c r="DH55" s="364">
        <v>19</v>
      </c>
      <c r="DI55" s="364">
        <v>72</v>
      </c>
      <c r="DJ55" s="394"/>
      <c r="DK55" s="363">
        <v>103</v>
      </c>
      <c r="DL55" s="364">
        <v>82</v>
      </c>
      <c r="DM55" s="364" t="s">
        <v>6662</v>
      </c>
      <c r="DN55" s="364" t="s">
        <v>6662</v>
      </c>
      <c r="DO55" s="364">
        <v>1</v>
      </c>
      <c r="DP55" s="364">
        <v>6</v>
      </c>
      <c r="DQ55" s="364">
        <v>1</v>
      </c>
      <c r="DR55" s="364">
        <v>10</v>
      </c>
      <c r="DS55" s="364">
        <v>2</v>
      </c>
      <c r="DT55" s="364">
        <v>1</v>
      </c>
      <c r="DU55" s="364" t="s">
        <v>6662</v>
      </c>
      <c r="DV55" s="364" t="s">
        <v>6662</v>
      </c>
      <c r="DW55" s="364" t="s">
        <v>6662</v>
      </c>
      <c r="DX55" s="364" t="s">
        <v>6662</v>
      </c>
      <c r="DY55" s="364" t="s">
        <v>6662</v>
      </c>
      <c r="DZ55" s="365" t="s">
        <v>6662</v>
      </c>
      <c r="EA55" s="363">
        <v>121</v>
      </c>
      <c r="EB55" s="364">
        <v>20287</v>
      </c>
      <c r="EC55" s="364">
        <v>14387</v>
      </c>
      <c r="ED55" s="364">
        <v>3591</v>
      </c>
      <c r="EE55" s="365">
        <v>2309</v>
      </c>
      <c r="EF55" s="363">
        <v>176</v>
      </c>
      <c r="EG55" s="364">
        <v>158</v>
      </c>
      <c r="EH55" s="364">
        <v>78</v>
      </c>
      <c r="EI55" s="364">
        <v>69</v>
      </c>
      <c r="EJ55" s="364">
        <v>11</v>
      </c>
      <c r="EK55" s="364">
        <v>10</v>
      </c>
      <c r="EL55" s="364">
        <v>8</v>
      </c>
      <c r="EM55" s="394"/>
      <c r="EN55" s="363">
        <v>191</v>
      </c>
      <c r="EO55" s="364">
        <v>118</v>
      </c>
      <c r="EP55" s="364">
        <v>54</v>
      </c>
      <c r="EQ55" s="364">
        <v>62</v>
      </c>
      <c r="ER55" s="364">
        <v>2</v>
      </c>
      <c r="ES55" s="364">
        <v>9</v>
      </c>
      <c r="ET55" s="364">
        <v>64</v>
      </c>
      <c r="EU55" s="394"/>
    </row>
    <row r="56" spans="1:151" s="357" customFormat="1" ht="15" hidden="1" customHeight="1" x14ac:dyDescent="0.15">
      <c r="A56" s="442" t="s">
        <v>175</v>
      </c>
      <c r="B56" s="442" t="s">
        <v>212</v>
      </c>
      <c r="C56" s="442" t="s">
        <v>215</v>
      </c>
      <c r="D56" s="442" t="s">
        <v>610</v>
      </c>
      <c r="E56" s="387">
        <v>129</v>
      </c>
      <c r="F56" s="355">
        <v>125</v>
      </c>
      <c r="G56" s="355">
        <v>21</v>
      </c>
      <c r="H56" s="355">
        <v>15</v>
      </c>
      <c r="I56" s="355">
        <v>89</v>
      </c>
      <c r="J56" s="388">
        <v>4</v>
      </c>
      <c r="K56" s="395">
        <v>4</v>
      </c>
      <c r="L56" s="387"/>
      <c r="M56" s="361">
        <v>300</v>
      </c>
      <c r="N56" s="355">
        <v>3</v>
      </c>
      <c r="O56" s="355">
        <v>5</v>
      </c>
      <c r="P56" s="355">
        <v>4</v>
      </c>
      <c r="Q56" s="355">
        <v>6</v>
      </c>
      <c r="R56" s="355">
        <v>10</v>
      </c>
      <c r="S56" s="355">
        <v>12</v>
      </c>
      <c r="T56" s="355">
        <v>8</v>
      </c>
      <c r="U56" s="355">
        <v>19</v>
      </c>
      <c r="V56" s="355">
        <v>22</v>
      </c>
      <c r="W56" s="355">
        <v>28</v>
      </c>
      <c r="X56" s="355">
        <v>42</v>
      </c>
      <c r="Y56" s="355">
        <v>57</v>
      </c>
      <c r="Z56" s="355">
        <v>44</v>
      </c>
      <c r="AA56" s="355">
        <v>27</v>
      </c>
      <c r="AB56" s="362">
        <v>13</v>
      </c>
      <c r="AC56" s="366">
        <v>64.459999999999994</v>
      </c>
      <c r="AD56" s="356">
        <v>62.49</v>
      </c>
      <c r="AE56" s="367">
        <v>67.08</v>
      </c>
      <c r="AF56" s="387"/>
      <c r="AG56" s="388"/>
      <c r="AH56" s="388"/>
      <c r="AI56" s="388"/>
      <c r="AJ56" s="388"/>
      <c r="AK56" s="388"/>
      <c r="AL56" s="388"/>
      <c r="AM56" s="388"/>
      <c r="AN56" s="388"/>
      <c r="AO56" s="388"/>
      <c r="AP56" s="388"/>
      <c r="AQ56" s="388"/>
      <c r="AR56" s="388"/>
      <c r="AS56" s="388"/>
      <c r="AT56" s="388"/>
      <c r="AU56" s="388"/>
      <c r="AV56" s="449"/>
      <c r="AW56" s="450"/>
      <c r="AX56" s="451"/>
      <c r="AY56" s="361">
        <v>177</v>
      </c>
      <c r="AZ56" s="355" t="s">
        <v>6662</v>
      </c>
      <c r="BA56" s="355">
        <v>1</v>
      </c>
      <c r="BB56" s="355">
        <v>2</v>
      </c>
      <c r="BC56" s="355">
        <v>1</v>
      </c>
      <c r="BD56" s="355" t="s">
        <v>6662</v>
      </c>
      <c r="BE56" s="355">
        <v>6</v>
      </c>
      <c r="BF56" s="355">
        <v>3</v>
      </c>
      <c r="BG56" s="355">
        <v>8</v>
      </c>
      <c r="BH56" s="355">
        <v>3</v>
      </c>
      <c r="BI56" s="355">
        <v>11</v>
      </c>
      <c r="BJ56" s="355">
        <v>29</v>
      </c>
      <c r="BK56" s="355">
        <v>48</v>
      </c>
      <c r="BL56" s="355">
        <v>34</v>
      </c>
      <c r="BM56" s="355">
        <v>23</v>
      </c>
      <c r="BN56" s="362">
        <v>8</v>
      </c>
      <c r="BO56" s="446">
        <v>69.97</v>
      </c>
      <c r="BP56" s="447">
        <v>69.63</v>
      </c>
      <c r="BQ56" s="448">
        <v>70.459999999999994</v>
      </c>
      <c r="BR56" s="363">
        <v>125</v>
      </c>
      <c r="BS56" s="364" t="s">
        <v>6662</v>
      </c>
      <c r="BT56" s="364" t="s">
        <v>6662</v>
      </c>
      <c r="BU56" s="364" t="s">
        <v>6662</v>
      </c>
      <c r="BV56" s="364" t="s">
        <v>6662</v>
      </c>
      <c r="BW56" s="364" t="s">
        <v>6662</v>
      </c>
      <c r="BX56" s="364">
        <v>1</v>
      </c>
      <c r="BY56" s="364">
        <v>2</v>
      </c>
      <c r="BZ56" s="364">
        <v>4</v>
      </c>
      <c r="CA56" s="364">
        <v>8</v>
      </c>
      <c r="CB56" s="364">
        <v>20</v>
      </c>
      <c r="CC56" s="364">
        <v>22</v>
      </c>
      <c r="CD56" s="364">
        <v>31</v>
      </c>
      <c r="CE56" s="364">
        <v>26</v>
      </c>
      <c r="CF56" s="364">
        <v>8</v>
      </c>
      <c r="CG56" s="365">
        <v>3</v>
      </c>
      <c r="CH56" s="432">
        <v>125</v>
      </c>
      <c r="CI56" s="433">
        <v>25</v>
      </c>
      <c r="CJ56" s="433">
        <v>25</v>
      </c>
      <c r="CK56" s="433" t="s">
        <v>6662</v>
      </c>
      <c r="CL56" s="433" t="s">
        <v>6662</v>
      </c>
      <c r="CM56" s="433">
        <v>10</v>
      </c>
      <c r="CN56" s="433">
        <v>90</v>
      </c>
      <c r="CO56" s="433">
        <v>90</v>
      </c>
      <c r="CP56" s="433">
        <v>21</v>
      </c>
      <c r="CQ56" s="433">
        <v>21</v>
      </c>
      <c r="CR56" s="433" t="s">
        <v>6662</v>
      </c>
      <c r="CS56" s="433" t="s">
        <v>6662</v>
      </c>
      <c r="CT56" s="433">
        <v>3</v>
      </c>
      <c r="CU56" s="455">
        <v>66</v>
      </c>
      <c r="CV56" s="389"/>
      <c r="CW56" s="390"/>
      <c r="CX56" s="390"/>
      <c r="CY56" s="390"/>
      <c r="CZ56" s="390"/>
      <c r="DA56" s="390"/>
      <c r="DB56" s="394"/>
      <c r="DC56" s="363">
        <v>432</v>
      </c>
      <c r="DD56" s="364">
        <v>334</v>
      </c>
      <c r="DE56" s="364">
        <v>177</v>
      </c>
      <c r="DF56" s="364">
        <v>142</v>
      </c>
      <c r="DG56" s="364">
        <v>15</v>
      </c>
      <c r="DH56" s="364">
        <v>29</v>
      </c>
      <c r="DI56" s="364">
        <v>69</v>
      </c>
      <c r="DJ56" s="394"/>
      <c r="DK56" s="363">
        <v>121</v>
      </c>
      <c r="DL56" s="364">
        <v>71</v>
      </c>
      <c r="DM56" s="364" t="s">
        <v>6662</v>
      </c>
      <c r="DN56" s="364">
        <v>1</v>
      </c>
      <c r="DO56" s="364" t="s">
        <v>6662</v>
      </c>
      <c r="DP56" s="364">
        <v>7</v>
      </c>
      <c r="DQ56" s="364">
        <v>8</v>
      </c>
      <c r="DR56" s="364">
        <v>6</v>
      </c>
      <c r="DS56" s="364">
        <v>24</v>
      </c>
      <c r="DT56" s="364">
        <v>4</v>
      </c>
      <c r="DU56" s="364" t="s">
        <v>6662</v>
      </c>
      <c r="DV56" s="364" t="s">
        <v>6662</v>
      </c>
      <c r="DW56" s="364" t="s">
        <v>6662</v>
      </c>
      <c r="DX56" s="364" t="s">
        <v>6662</v>
      </c>
      <c r="DY56" s="364" t="s">
        <v>6662</v>
      </c>
      <c r="DZ56" s="365" t="s">
        <v>6662</v>
      </c>
      <c r="EA56" s="363">
        <v>125</v>
      </c>
      <c r="EB56" s="364">
        <v>22490</v>
      </c>
      <c r="EC56" s="364">
        <v>13070</v>
      </c>
      <c r="ED56" s="364">
        <v>8011</v>
      </c>
      <c r="EE56" s="365">
        <v>1409</v>
      </c>
      <c r="EF56" s="363">
        <v>222</v>
      </c>
      <c r="EG56" s="364">
        <v>194</v>
      </c>
      <c r="EH56" s="364">
        <v>105</v>
      </c>
      <c r="EI56" s="364">
        <v>78</v>
      </c>
      <c r="EJ56" s="364">
        <v>11</v>
      </c>
      <c r="EK56" s="364">
        <v>16</v>
      </c>
      <c r="EL56" s="364">
        <v>12</v>
      </c>
      <c r="EM56" s="394"/>
      <c r="EN56" s="363">
        <v>210</v>
      </c>
      <c r="EO56" s="364">
        <v>140</v>
      </c>
      <c r="EP56" s="364">
        <v>72</v>
      </c>
      <c r="EQ56" s="364">
        <v>64</v>
      </c>
      <c r="ER56" s="364">
        <v>4</v>
      </c>
      <c r="ES56" s="364">
        <v>13</v>
      </c>
      <c r="ET56" s="364">
        <v>57</v>
      </c>
      <c r="EU56" s="394"/>
    </row>
    <row r="57" spans="1:151" s="357" customFormat="1" ht="15" hidden="1" customHeight="1" x14ac:dyDescent="0.15">
      <c r="A57" s="442" t="s">
        <v>175</v>
      </c>
      <c r="B57" s="442" t="s">
        <v>212</v>
      </c>
      <c r="C57" s="442" t="s">
        <v>216</v>
      </c>
      <c r="D57" s="442" t="s">
        <v>611</v>
      </c>
      <c r="E57" s="387">
        <v>115</v>
      </c>
      <c r="F57" s="355">
        <v>112</v>
      </c>
      <c r="G57" s="355">
        <v>21</v>
      </c>
      <c r="H57" s="355">
        <v>15</v>
      </c>
      <c r="I57" s="355">
        <v>76</v>
      </c>
      <c r="J57" s="388">
        <v>3</v>
      </c>
      <c r="K57" s="395">
        <v>3</v>
      </c>
      <c r="L57" s="387"/>
      <c r="M57" s="361">
        <v>253</v>
      </c>
      <c r="N57" s="355">
        <v>1</v>
      </c>
      <c r="O57" s="355">
        <v>4</v>
      </c>
      <c r="P57" s="355">
        <v>2</v>
      </c>
      <c r="Q57" s="355">
        <v>5</v>
      </c>
      <c r="R57" s="355">
        <v>8</v>
      </c>
      <c r="S57" s="355">
        <v>10</v>
      </c>
      <c r="T57" s="355">
        <v>6</v>
      </c>
      <c r="U57" s="355">
        <v>12</v>
      </c>
      <c r="V57" s="355">
        <v>22</v>
      </c>
      <c r="W57" s="355">
        <v>26</v>
      </c>
      <c r="X57" s="355">
        <v>43</v>
      </c>
      <c r="Y57" s="355">
        <v>57</v>
      </c>
      <c r="Z57" s="355">
        <v>15</v>
      </c>
      <c r="AA57" s="355">
        <v>25</v>
      </c>
      <c r="AB57" s="362">
        <v>17</v>
      </c>
      <c r="AC57" s="366">
        <v>65.13</v>
      </c>
      <c r="AD57" s="356">
        <v>64.239999999999995</v>
      </c>
      <c r="AE57" s="367">
        <v>66.27</v>
      </c>
      <c r="AF57" s="387"/>
      <c r="AG57" s="388"/>
      <c r="AH57" s="388"/>
      <c r="AI57" s="388"/>
      <c r="AJ57" s="388"/>
      <c r="AK57" s="388"/>
      <c r="AL57" s="388"/>
      <c r="AM57" s="388"/>
      <c r="AN57" s="388"/>
      <c r="AO57" s="388"/>
      <c r="AP57" s="388"/>
      <c r="AQ57" s="388"/>
      <c r="AR57" s="388"/>
      <c r="AS57" s="388"/>
      <c r="AT57" s="388"/>
      <c r="AU57" s="388"/>
      <c r="AV57" s="449"/>
      <c r="AW57" s="450"/>
      <c r="AX57" s="451"/>
      <c r="AY57" s="361">
        <v>162</v>
      </c>
      <c r="AZ57" s="355" t="s">
        <v>6662</v>
      </c>
      <c r="BA57" s="355" t="s">
        <v>6662</v>
      </c>
      <c r="BB57" s="355" t="s">
        <v>6662</v>
      </c>
      <c r="BC57" s="355">
        <v>3</v>
      </c>
      <c r="BD57" s="355">
        <v>3</v>
      </c>
      <c r="BE57" s="355">
        <v>3</v>
      </c>
      <c r="BF57" s="355">
        <v>2</v>
      </c>
      <c r="BG57" s="355">
        <v>4</v>
      </c>
      <c r="BH57" s="355">
        <v>9</v>
      </c>
      <c r="BI57" s="355">
        <v>13</v>
      </c>
      <c r="BJ57" s="355">
        <v>29</v>
      </c>
      <c r="BK57" s="355">
        <v>52</v>
      </c>
      <c r="BL57" s="355">
        <v>12</v>
      </c>
      <c r="BM57" s="355">
        <v>22</v>
      </c>
      <c r="BN57" s="362">
        <v>10</v>
      </c>
      <c r="BO57" s="446">
        <v>69.33</v>
      </c>
      <c r="BP57" s="447">
        <v>69.34</v>
      </c>
      <c r="BQ57" s="448">
        <v>69.31</v>
      </c>
      <c r="BR57" s="363">
        <v>112</v>
      </c>
      <c r="BS57" s="364" t="s">
        <v>6662</v>
      </c>
      <c r="BT57" s="364" t="s">
        <v>6662</v>
      </c>
      <c r="BU57" s="364" t="s">
        <v>6662</v>
      </c>
      <c r="BV57" s="364" t="s">
        <v>6662</v>
      </c>
      <c r="BW57" s="364">
        <v>1</v>
      </c>
      <c r="BX57" s="364">
        <v>3</v>
      </c>
      <c r="BY57" s="364">
        <v>2</v>
      </c>
      <c r="BZ57" s="364">
        <v>3</v>
      </c>
      <c r="CA57" s="364">
        <v>13</v>
      </c>
      <c r="CB57" s="364">
        <v>12</v>
      </c>
      <c r="CC57" s="364">
        <v>24</v>
      </c>
      <c r="CD57" s="364">
        <v>29</v>
      </c>
      <c r="CE57" s="364">
        <v>7</v>
      </c>
      <c r="CF57" s="364">
        <v>13</v>
      </c>
      <c r="CG57" s="365">
        <v>5</v>
      </c>
      <c r="CH57" s="432">
        <v>112</v>
      </c>
      <c r="CI57" s="433">
        <v>22</v>
      </c>
      <c r="CJ57" s="433">
        <v>22</v>
      </c>
      <c r="CK57" s="433" t="s">
        <v>6662</v>
      </c>
      <c r="CL57" s="433" t="s">
        <v>6662</v>
      </c>
      <c r="CM57" s="433">
        <v>3</v>
      </c>
      <c r="CN57" s="433">
        <v>87</v>
      </c>
      <c r="CO57" s="433">
        <v>78</v>
      </c>
      <c r="CP57" s="433">
        <v>18</v>
      </c>
      <c r="CQ57" s="433">
        <v>18</v>
      </c>
      <c r="CR57" s="433" t="s">
        <v>6662</v>
      </c>
      <c r="CS57" s="433" t="s">
        <v>6662</v>
      </c>
      <c r="CT57" s="433" t="s">
        <v>6662</v>
      </c>
      <c r="CU57" s="455">
        <v>60</v>
      </c>
      <c r="CV57" s="389"/>
      <c r="CW57" s="390"/>
      <c r="CX57" s="390"/>
      <c r="CY57" s="390"/>
      <c r="CZ57" s="390"/>
      <c r="DA57" s="390"/>
      <c r="DB57" s="394"/>
      <c r="DC57" s="363">
        <v>343</v>
      </c>
      <c r="DD57" s="364">
        <v>268</v>
      </c>
      <c r="DE57" s="364">
        <v>162</v>
      </c>
      <c r="DF57" s="364">
        <v>90</v>
      </c>
      <c r="DG57" s="364">
        <v>16</v>
      </c>
      <c r="DH57" s="364">
        <v>18</v>
      </c>
      <c r="DI57" s="364">
        <v>57</v>
      </c>
      <c r="DJ57" s="394"/>
      <c r="DK57" s="363">
        <v>112</v>
      </c>
      <c r="DL57" s="364">
        <v>60</v>
      </c>
      <c r="DM57" s="364" t="s">
        <v>6662</v>
      </c>
      <c r="DN57" s="364">
        <v>2</v>
      </c>
      <c r="DO57" s="364" t="s">
        <v>6662</v>
      </c>
      <c r="DP57" s="364">
        <v>15</v>
      </c>
      <c r="DQ57" s="364">
        <v>6</v>
      </c>
      <c r="DR57" s="364">
        <v>7</v>
      </c>
      <c r="DS57" s="364">
        <v>11</v>
      </c>
      <c r="DT57" s="364">
        <v>11</v>
      </c>
      <c r="DU57" s="364" t="s">
        <v>6662</v>
      </c>
      <c r="DV57" s="364" t="s">
        <v>6662</v>
      </c>
      <c r="DW57" s="364" t="s">
        <v>6662</v>
      </c>
      <c r="DX57" s="364" t="s">
        <v>6662</v>
      </c>
      <c r="DY57" s="364" t="s">
        <v>6662</v>
      </c>
      <c r="DZ57" s="365" t="s">
        <v>6662</v>
      </c>
      <c r="EA57" s="363">
        <v>112</v>
      </c>
      <c r="EB57" s="364">
        <v>21298</v>
      </c>
      <c r="EC57" s="364">
        <v>13963</v>
      </c>
      <c r="ED57" s="364">
        <v>6454</v>
      </c>
      <c r="EE57" s="365">
        <v>881</v>
      </c>
      <c r="EF57" s="363">
        <v>182</v>
      </c>
      <c r="EG57" s="364">
        <v>160</v>
      </c>
      <c r="EH57" s="364">
        <v>97</v>
      </c>
      <c r="EI57" s="364">
        <v>53</v>
      </c>
      <c r="EJ57" s="364">
        <v>10</v>
      </c>
      <c r="EK57" s="364">
        <v>11</v>
      </c>
      <c r="EL57" s="364">
        <v>11</v>
      </c>
      <c r="EM57" s="394"/>
      <c r="EN57" s="363">
        <v>161</v>
      </c>
      <c r="EO57" s="364">
        <v>108</v>
      </c>
      <c r="EP57" s="364">
        <v>65</v>
      </c>
      <c r="EQ57" s="364">
        <v>37</v>
      </c>
      <c r="ER57" s="364">
        <v>6</v>
      </c>
      <c r="ES57" s="364">
        <v>7</v>
      </c>
      <c r="ET57" s="364">
        <v>46</v>
      </c>
      <c r="EU57" s="394"/>
    </row>
    <row r="58" spans="1:151" s="357" customFormat="1" ht="15" hidden="1" customHeight="1" x14ac:dyDescent="0.15">
      <c r="A58" s="442" t="s">
        <v>175</v>
      </c>
      <c r="B58" s="442" t="s">
        <v>212</v>
      </c>
      <c r="C58" s="442" t="s">
        <v>217</v>
      </c>
      <c r="D58" s="442" t="s">
        <v>612</v>
      </c>
      <c r="E58" s="387">
        <v>111</v>
      </c>
      <c r="F58" s="355">
        <v>110</v>
      </c>
      <c r="G58" s="355">
        <v>19</v>
      </c>
      <c r="H58" s="355">
        <v>6</v>
      </c>
      <c r="I58" s="355">
        <v>85</v>
      </c>
      <c r="J58" s="388">
        <v>1</v>
      </c>
      <c r="K58" s="395">
        <v>1</v>
      </c>
      <c r="L58" s="387"/>
      <c r="M58" s="361">
        <v>254</v>
      </c>
      <c r="N58" s="355">
        <v>3</v>
      </c>
      <c r="O58" s="355">
        <v>6</v>
      </c>
      <c r="P58" s="355">
        <v>7</v>
      </c>
      <c r="Q58" s="355">
        <v>7</v>
      </c>
      <c r="R58" s="355">
        <v>11</v>
      </c>
      <c r="S58" s="355">
        <v>15</v>
      </c>
      <c r="T58" s="355">
        <v>13</v>
      </c>
      <c r="U58" s="355">
        <v>9</v>
      </c>
      <c r="V58" s="355">
        <v>17</v>
      </c>
      <c r="W58" s="355">
        <v>31</v>
      </c>
      <c r="X58" s="355">
        <v>46</v>
      </c>
      <c r="Y58" s="355">
        <v>44</v>
      </c>
      <c r="Z58" s="355">
        <v>23</v>
      </c>
      <c r="AA58" s="355">
        <v>12</v>
      </c>
      <c r="AB58" s="362">
        <v>10</v>
      </c>
      <c r="AC58" s="366">
        <v>61.05</v>
      </c>
      <c r="AD58" s="356">
        <v>60.27</v>
      </c>
      <c r="AE58" s="367">
        <v>62.23</v>
      </c>
      <c r="AF58" s="387"/>
      <c r="AG58" s="388"/>
      <c r="AH58" s="388"/>
      <c r="AI58" s="388"/>
      <c r="AJ58" s="388"/>
      <c r="AK58" s="388"/>
      <c r="AL58" s="388"/>
      <c r="AM58" s="388"/>
      <c r="AN58" s="388"/>
      <c r="AO58" s="388"/>
      <c r="AP58" s="388"/>
      <c r="AQ58" s="388"/>
      <c r="AR58" s="388"/>
      <c r="AS58" s="388"/>
      <c r="AT58" s="388"/>
      <c r="AU58" s="388"/>
      <c r="AV58" s="449"/>
      <c r="AW58" s="450"/>
      <c r="AX58" s="451"/>
      <c r="AY58" s="361">
        <v>117</v>
      </c>
      <c r="AZ58" s="355" t="s">
        <v>6662</v>
      </c>
      <c r="BA58" s="355" t="s">
        <v>6662</v>
      </c>
      <c r="BB58" s="355">
        <v>2</v>
      </c>
      <c r="BC58" s="355">
        <v>1</v>
      </c>
      <c r="BD58" s="355">
        <v>4</v>
      </c>
      <c r="BE58" s="355">
        <v>3</v>
      </c>
      <c r="BF58" s="355">
        <v>4</v>
      </c>
      <c r="BG58" s="355">
        <v>1</v>
      </c>
      <c r="BH58" s="355">
        <v>7</v>
      </c>
      <c r="BI58" s="355">
        <v>5</v>
      </c>
      <c r="BJ58" s="355">
        <v>21</v>
      </c>
      <c r="BK58" s="355">
        <v>34</v>
      </c>
      <c r="BL58" s="355">
        <v>19</v>
      </c>
      <c r="BM58" s="355">
        <v>10</v>
      </c>
      <c r="BN58" s="362">
        <v>6</v>
      </c>
      <c r="BO58" s="446">
        <v>68.11</v>
      </c>
      <c r="BP58" s="447">
        <v>67.2</v>
      </c>
      <c r="BQ58" s="448">
        <v>69.67</v>
      </c>
      <c r="BR58" s="363">
        <v>110</v>
      </c>
      <c r="BS58" s="364" t="s">
        <v>6662</v>
      </c>
      <c r="BT58" s="364" t="s">
        <v>6662</v>
      </c>
      <c r="BU58" s="364">
        <v>1</v>
      </c>
      <c r="BV58" s="364" t="s">
        <v>6662</v>
      </c>
      <c r="BW58" s="364">
        <v>1</v>
      </c>
      <c r="BX58" s="364">
        <v>2</v>
      </c>
      <c r="BY58" s="364">
        <v>4</v>
      </c>
      <c r="BZ58" s="364">
        <v>5</v>
      </c>
      <c r="CA58" s="364">
        <v>8</v>
      </c>
      <c r="CB58" s="364">
        <v>13</v>
      </c>
      <c r="CC58" s="364">
        <v>29</v>
      </c>
      <c r="CD58" s="364">
        <v>26</v>
      </c>
      <c r="CE58" s="364">
        <v>15</v>
      </c>
      <c r="CF58" s="364">
        <v>4</v>
      </c>
      <c r="CG58" s="365">
        <v>2</v>
      </c>
      <c r="CH58" s="432">
        <v>110</v>
      </c>
      <c r="CI58" s="433">
        <v>17</v>
      </c>
      <c r="CJ58" s="433">
        <v>17</v>
      </c>
      <c r="CK58" s="433" t="s">
        <v>6662</v>
      </c>
      <c r="CL58" s="433" t="s">
        <v>6662</v>
      </c>
      <c r="CM58" s="433" t="s">
        <v>6662</v>
      </c>
      <c r="CN58" s="433">
        <v>93</v>
      </c>
      <c r="CO58" s="433">
        <v>76</v>
      </c>
      <c r="CP58" s="433">
        <v>11</v>
      </c>
      <c r="CQ58" s="433">
        <v>11</v>
      </c>
      <c r="CR58" s="433" t="s">
        <v>6662</v>
      </c>
      <c r="CS58" s="433" t="s">
        <v>6662</v>
      </c>
      <c r="CT58" s="433" t="s">
        <v>6662</v>
      </c>
      <c r="CU58" s="455">
        <v>65</v>
      </c>
      <c r="CV58" s="389"/>
      <c r="CW58" s="390"/>
      <c r="CX58" s="390"/>
      <c r="CY58" s="390"/>
      <c r="CZ58" s="390"/>
      <c r="DA58" s="390"/>
      <c r="DB58" s="394"/>
      <c r="DC58" s="363">
        <v>371</v>
      </c>
      <c r="DD58" s="364">
        <v>280</v>
      </c>
      <c r="DE58" s="364">
        <v>117</v>
      </c>
      <c r="DF58" s="364">
        <v>146</v>
      </c>
      <c r="DG58" s="364">
        <v>17</v>
      </c>
      <c r="DH58" s="364">
        <v>16</v>
      </c>
      <c r="DI58" s="364">
        <v>75</v>
      </c>
      <c r="DJ58" s="394"/>
      <c r="DK58" s="363">
        <v>82</v>
      </c>
      <c r="DL58" s="364">
        <v>69</v>
      </c>
      <c r="DM58" s="364" t="s">
        <v>6662</v>
      </c>
      <c r="DN58" s="364" t="s">
        <v>6662</v>
      </c>
      <c r="DO58" s="364" t="s">
        <v>6662</v>
      </c>
      <c r="DP58" s="364">
        <v>4</v>
      </c>
      <c r="DQ58" s="364">
        <v>2</v>
      </c>
      <c r="DR58" s="364">
        <v>1</v>
      </c>
      <c r="DS58" s="364">
        <v>3</v>
      </c>
      <c r="DT58" s="364" t="s">
        <v>6662</v>
      </c>
      <c r="DU58" s="364">
        <v>2</v>
      </c>
      <c r="DV58" s="364" t="s">
        <v>6662</v>
      </c>
      <c r="DW58" s="364">
        <v>1</v>
      </c>
      <c r="DX58" s="364" t="s">
        <v>6662</v>
      </c>
      <c r="DY58" s="364" t="s">
        <v>6662</v>
      </c>
      <c r="DZ58" s="365" t="s">
        <v>6662</v>
      </c>
      <c r="EA58" s="363">
        <v>109</v>
      </c>
      <c r="EB58" s="364">
        <v>25653</v>
      </c>
      <c r="EC58" s="364">
        <v>22237</v>
      </c>
      <c r="ED58" s="364">
        <v>2946</v>
      </c>
      <c r="EE58" s="365">
        <v>470</v>
      </c>
      <c r="EF58" s="363">
        <v>194</v>
      </c>
      <c r="EG58" s="364">
        <v>164</v>
      </c>
      <c r="EH58" s="364">
        <v>74</v>
      </c>
      <c r="EI58" s="364">
        <v>77</v>
      </c>
      <c r="EJ58" s="364">
        <v>13</v>
      </c>
      <c r="EK58" s="364">
        <v>6</v>
      </c>
      <c r="EL58" s="364">
        <v>24</v>
      </c>
      <c r="EM58" s="394"/>
      <c r="EN58" s="363">
        <v>177</v>
      </c>
      <c r="EO58" s="364">
        <v>116</v>
      </c>
      <c r="EP58" s="364">
        <v>43</v>
      </c>
      <c r="EQ58" s="364">
        <v>69</v>
      </c>
      <c r="ER58" s="364">
        <v>4</v>
      </c>
      <c r="ES58" s="364">
        <v>10</v>
      </c>
      <c r="ET58" s="364">
        <v>51</v>
      </c>
      <c r="EU58" s="394"/>
    </row>
    <row r="59" spans="1:151" s="357" customFormat="1" ht="15" hidden="1" customHeight="1" x14ac:dyDescent="0.15">
      <c r="A59" s="442" t="s">
        <v>175</v>
      </c>
      <c r="B59" s="442" t="s">
        <v>212</v>
      </c>
      <c r="C59" s="442" t="s">
        <v>218</v>
      </c>
      <c r="D59" s="442" t="s">
        <v>613</v>
      </c>
      <c r="E59" s="387">
        <v>156</v>
      </c>
      <c r="F59" s="355">
        <v>152</v>
      </c>
      <c r="G59" s="355">
        <v>21</v>
      </c>
      <c r="H59" s="355">
        <v>23</v>
      </c>
      <c r="I59" s="355">
        <v>108</v>
      </c>
      <c r="J59" s="388">
        <v>4</v>
      </c>
      <c r="K59" s="395">
        <v>2</v>
      </c>
      <c r="L59" s="387"/>
      <c r="M59" s="361">
        <v>336</v>
      </c>
      <c r="N59" s="355">
        <v>1</v>
      </c>
      <c r="O59" s="355">
        <v>4</v>
      </c>
      <c r="P59" s="355">
        <v>8</v>
      </c>
      <c r="Q59" s="355">
        <v>6</v>
      </c>
      <c r="R59" s="355">
        <v>16</v>
      </c>
      <c r="S59" s="355">
        <v>12</v>
      </c>
      <c r="T59" s="355">
        <v>17</v>
      </c>
      <c r="U59" s="355">
        <v>15</v>
      </c>
      <c r="V59" s="355">
        <v>33</v>
      </c>
      <c r="W59" s="355">
        <v>44</v>
      </c>
      <c r="X59" s="355">
        <v>65</v>
      </c>
      <c r="Y59" s="355">
        <v>46</v>
      </c>
      <c r="Z59" s="355">
        <v>36</v>
      </c>
      <c r="AA59" s="355">
        <v>20</v>
      </c>
      <c r="AB59" s="362">
        <v>13</v>
      </c>
      <c r="AC59" s="366">
        <v>62.47</v>
      </c>
      <c r="AD59" s="356">
        <v>61.75</v>
      </c>
      <c r="AE59" s="367">
        <v>63.54</v>
      </c>
      <c r="AF59" s="387"/>
      <c r="AG59" s="388"/>
      <c r="AH59" s="388"/>
      <c r="AI59" s="388"/>
      <c r="AJ59" s="388"/>
      <c r="AK59" s="388"/>
      <c r="AL59" s="388"/>
      <c r="AM59" s="388"/>
      <c r="AN59" s="388"/>
      <c r="AO59" s="388"/>
      <c r="AP59" s="388"/>
      <c r="AQ59" s="388"/>
      <c r="AR59" s="388"/>
      <c r="AS59" s="388"/>
      <c r="AT59" s="388"/>
      <c r="AU59" s="388"/>
      <c r="AV59" s="449"/>
      <c r="AW59" s="450"/>
      <c r="AX59" s="451"/>
      <c r="AY59" s="361">
        <v>173</v>
      </c>
      <c r="AZ59" s="355" t="s">
        <v>6662</v>
      </c>
      <c r="BA59" s="355" t="s">
        <v>6662</v>
      </c>
      <c r="BB59" s="355">
        <v>1</v>
      </c>
      <c r="BC59" s="355" t="s">
        <v>6662</v>
      </c>
      <c r="BD59" s="355">
        <v>1</v>
      </c>
      <c r="BE59" s="355">
        <v>1</v>
      </c>
      <c r="BF59" s="355">
        <v>5</v>
      </c>
      <c r="BG59" s="355">
        <v>4</v>
      </c>
      <c r="BH59" s="355">
        <v>7</v>
      </c>
      <c r="BI59" s="355">
        <v>17</v>
      </c>
      <c r="BJ59" s="355">
        <v>45</v>
      </c>
      <c r="BK59" s="355">
        <v>35</v>
      </c>
      <c r="BL59" s="355">
        <v>31</v>
      </c>
      <c r="BM59" s="355">
        <v>18</v>
      </c>
      <c r="BN59" s="362">
        <v>8</v>
      </c>
      <c r="BO59" s="446">
        <v>69.84</v>
      </c>
      <c r="BP59" s="447">
        <v>70.17</v>
      </c>
      <c r="BQ59" s="448">
        <v>69.27</v>
      </c>
      <c r="BR59" s="363">
        <v>152</v>
      </c>
      <c r="BS59" s="364" t="s">
        <v>6662</v>
      </c>
      <c r="BT59" s="364" t="s">
        <v>6662</v>
      </c>
      <c r="BU59" s="364" t="s">
        <v>6662</v>
      </c>
      <c r="BV59" s="364" t="s">
        <v>6662</v>
      </c>
      <c r="BW59" s="364">
        <v>2</v>
      </c>
      <c r="BX59" s="364" t="s">
        <v>6662</v>
      </c>
      <c r="BY59" s="364">
        <v>5</v>
      </c>
      <c r="BZ59" s="364">
        <v>5</v>
      </c>
      <c r="CA59" s="364">
        <v>14</v>
      </c>
      <c r="CB59" s="364">
        <v>24</v>
      </c>
      <c r="CC59" s="364">
        <v>40</v>
      </c>
      <c r="CD59" s="364">
        <v>26</v>
      </c>
      <c r="CE59" s="364">
        <v>22</v>
      </c>
      <c r="CF59" s="364">
        <v>10</v>
      </c>
      <c r="CG59" s="365">
        <v>4</v>
      </c>
      <c r="CH59" s="432">
        <v>152</v>
      </c>
      <c r="CI59" s="433">
        <v>25</v>
      </c>
      <c r="CJ59" s="433">
        <v>25</v>
      </c>
      <c r="CK59" s="433" t="s">
        <v>6662</v>
      </c>
      <c r="CL59" s="433" t="s">
        <v>6662</v>
      </c>
      <c r="CM59" s="433">
        <v>8</v>
      </c>
      <c r="CN59" s="433">
        <v>119</v>
      </c>
      <c r="CO59" s="433">
        <v>102</v>
      </c>
      <c r="CP59" s="433">
        <v>20</v>
      </c>
      <c r="CQ59" s="433">
        <v>20</v>
      </c>
      <c r="CR59" s="433" t="s">
        <v>6662</v>
      </c>
      <c r="CS59" s="433" t="s">
        <v>6662</v>
      </c>
      <c r="CT59" s="433">
        <v>5</v>
      </c>
      <c r="CU59" s="455">
        <v>77</v>
      </c>
      <c r="CV59" s="389"/>
      <c r="CW59" s="390"/>
      <c r="CX59" s="390"/>
      <c r="CY59" s="390"/>
      <c r="CZ59" s="390"/>
      <c r="DA59" s="390"/>
      <c r="DB59" s="394"/>
      <c r="DC59" s="363">
        <v>466</v>
      </c>
      <c r="DD59" s="364">
        <v>360</v>
      </c>
      <c r="DE59" s="364">
        <v>173</v>
      </c>
      <c r="DF59" s="364">
        <v>164</v>
      </c>
      <c r="DG59" s="364">
        <v>23</v>
      </c>
      <c r="DH59" s="364">
        <v>22</v>
      </c>
      <c r="DI59" s="364">
        <v>84</v>
      </c>
      <c r="DJ59" s="394"/>
      <c r="DK59" s="363">
        <v>140</v>
      </c>
      <c r="DL59" s="364">
        <v>70</v>
      </c>
      <c r="DM59" s="364" t="s">
        <v>6662</v>
      </c>
      <c r="DN59" s="364">
        <v>1</v>
      </c>
      <c r="DO59" s="364">
        <v>1</v>
      </c>
      <c r="DP59" s="364">
        <v>2</v>
      </c>
      <c r="DQ59" s="364">
        <v>3</v>
      </c>
      <c r="DR59" s="364">
        <v>52</v>
      </c>
      <c r="DS59" s="364">
        <v>1</v>
      </c>
      <c r="DT59" s="364">
        <v>2</v>
      </c>
      <c r="DU59" s="364">
        <v>4</v>
      </c>
      <c r="DV59" s="364" t="s">
        <v>6662</v>
      </c>
      <c r="DW59" s="364">
        <v>2</v>
      </c>
      <c r="DX59" s="364">
        <v>2</v>
      </c>
      <c r="DY59" s="364" t="s">
        <v>6662</v>
      </c>
      <c r="DZ59" s="365" t="s">
        <v>6662</v>
      </c>
      <c r="EA59" s="363">
        <v>151</v>
      </c>
      <c r="EB59" s="364">
        <v>16385</v>
      </c>
      <c r="EC59" s="364">
        <v>10508</v>
      </c>
      <c r="ED59" s="364">
        <v>1777</v>
      </c>
      <c r="EE59" s="365">
        <v>4100</v>
      </c>
      <c r="EF59" s="363">
        <v>247</v>
      </c>
      <c r="EG59" s="364">
        <v>212</v>
      </c>
      <c r="EH59" s="364">
        <v>109</v>
      </c>
      <c r="EI59" s="364">
        <v>87</v>
      </c>
      <c r="EJ59" s="364">
        <v>16</v>
      </c>
      <c r="EK59" s="364">
        <v>13</v>
      </c>
      <c r="EL59" s="364">
        <v>22</v>
      </c>
      <c r="EM59" s="394"/>
      <c r="EN59" s="363">
        <v>219</v>
      </c>
      <c r="EO59" s="364">
        <v>148</v>
      </c>
      <c r="EP59" s="364">
        <v>64</v>
      </c>
      <c r="EQ59" s="364">
        <v>77</v>
      </c>
      <c r="ER59" s="364">
        <v>7</v>
      </c>
      <c r="ES59" s="364">
        <v>9</v>
      </c>
      <c r="ET59" s="364">
        <v>62</v>
      </c>
      <c r="EU59" s="394"/>
    </row>
    <row r="60" spans="1:151" s="357" customFormat="1" ht="15" hidden="1" customHeight="1" x14ac:dyDescent="0.15">
      <c r="A60" s="442" t="s">
        <v>175</v>
      </c>
      <c r="B60" s="442" t="s">
        <v>212</v>
      </c>
      <c r="C60" s="442" t="s">
        <v>219</v>
      </c>
      <c r="D60" s="442" t="s">
        <v>614</v>
      </c>
      <c r="E60" s="387">
        <v>201</v>
      </c>
      <c r="F60" s="355">
        <v>201</v>
      </c>
      <c r="G60" s="355">
        <v>30</v>
      </c>
      <c r="H60" s="355">
        <v>19</v>
      </c>
      <c r="I60" s="355">
        <v>152</v>
      </c>
      <c r="J60" s="388" t="s">
        <v>6662</v>
      </c>
      <c r="K60" s="395" t="s">
        <v>6662</v>
      </c>
      <c r="L60" s="387"/>
      <c r="M60" s="361">
        <v>477</v>
      </c>
      <c r="N60" s="355">
        <v>5</v>
      </c>
      <c r="O60" s="355">
        <v>8</v>
      </c>
      <c r="P60" s="355">
        <v>9</v>
      </c>
      <c r="Q60" s="355">
        <v>10</v>
      </c>
      <c r="R60" s="355">
        <v>12</v>
      </c>
      <c r="S60" s="355">
        <v>30</v>
      </c>
      <c r="T60" s="355">
        <v>27</v>
      </c>
      <c r="U60" s="355">
        <v>28</v>
      </c>
      <c r="V60" s="355">
        <v>35</v>
      </c>
      <c r="W60" s="355">
        <v>67</v>
      </c>
      <c r="X60" s="355">
        <v>95</v>
      </c>
      <c r="Y60" s="355">
        <v>59</v>
      </c>
      <c r="Z60" s="355">
        <v>37</v>
      </c>
      <c r="AA60" s="355">
        <v>33</v>
      </c>
      <c r="AB60" s="362">
        <v>22</v>
      </c>
      <c r="AC60" s="366">
        <v>61.84</v>
      </c>
      <c r="AD60" s="356">
        <v>61.64</v>
      </c>
      <c r="AE60" s="367">
        <v>62.13</v>
      </c>
      <c r="AF60" s="387"/>
      <c r="AG60" s="388"/>
      <c r="AH60" s="388"/>
      <c r="AI60" s="388"/>
      <c r="AJ60" s="388"/>
      <c r="AK60" s="388"/>
      <c r="AL60" s="388"/>
      <c r="AM60" s="388"/>
      <c r="AN60" s="388"/>
      <c r="AO60" s="388"/>
      <c r="AP60" s="388"/>
      <c r="AQ60" s="388"/>
      <c r="AR60" s="388"/>
      <c r="AS60" s="388"/>
      <c r="AT60" s="388"/>
      <c r="AU60" s="388"/>
      <c r="AV60" s="449"/>
      <c r="AW60" s="450"/>
      <c r="AX60" s="451"/>
      <c r="AY60" s="361">
        <v>222</v>
      </c>
      <c r="AZ60" s="355" t="s">
        <v>6662</v>
      </c>
      <c r="BA60" s="355" t="s">
        <v>6662</v>
      </c>
      <c r="BB60" s="355" t="s">
        <v>6662</v>
      </c>
      <c r="BC60" s="355" t="s">
        <v>6662</v>
      </c>
      <c r="BD60" s="355">
        <v>3</v>
      </c>
      <c r="BE60" s="355">
        <v>8</v>
      </c>
      <c r="BF60" s="355">
        <v>5</v>
      </c>
      <c r="BG60" s="355">
        <v>7</v>
      </c>
      <c r="BH60" s="355">
        <v>11</v>
      </c>
      <c r="BI60" s="355">
        <v>18</v>
      </c>
      <c r="BJ60" s="355">
        <v>52</v>
      </c>
      <c r="BK60" s="355">
        <v>46</v>
      </c>
      <c r="BL60" s="355">
        <v>28</v>
      </c>
      <c r="BM60" s="355">
        <v>30</v>
      </c>
      <c r="BN60" s="362">
        <v>14</v>
      </c>
      <c r="BO60" s="446">
        <v>69.52</v>
      </c>
      <c r="BP60" s="447">
        <v>69.930000000000007</v>
      </c>
      <c r="BQ60" s="448">
        <v>68.89</v>
      </c>
      <c r="BR60" s="363">
        <v>201</v>
      </c>
      <c r="BS60" s="364" t="s">
        <v>6662</v>
      </c>
      <c r="BT60" s="364" t="s">
        <v>6662</v>
      </c>
      <c r="BU60" s="364" t="s">
        <v>6662</v>
      </c>
      <c r="BV60" s="364" t="s">
        <v>6662</v>
      </c>
      <c r="BW60" s="364">
        <v>3</v>
      </c>
      <c r="BX60" s="364">
        <v>6</v>
      </c>
      <c r="BY60" s="364">
        <v>3</v>
      </c>
      <c r="BZ60" s="364">
        <v>12</v>
      </c>
      <c r="CA60" s="364">
        <v>13</v>
      </c>
      <c r="CB60" s="364">
        <v>30</v>
      </c>
      <c r="CC60" s="364">
        <v>49</v>
      </c>
      <c r="CD60" s="364">
        <v>39</v>
      </c>
      <c r="CE60" s="364">
        <v>19</v>
      </c>
      <c r="CF60" s="364">
        <v>18</v>
      </c>
      <c r="CG60" s="365">
        <v>9</v>
      </c>
      <c r="CH60" s="432">
        <v>201</v>
      </c>
      <c r="CI60" s="433">
        <v>24</v>
      </c>
      <c r="CJ60" s="433">
        <v>24</v>
      </c>
      <c r="CK60" s="433" t="s">
        <v>6662</v>
      </c>
      <c r="CL60" s="433" t="s">
        <v>6662</v>
      </c>
      <c r="CM60" s="433">
        <v>4</v>
      </c>
      <c r="CN60" s="433">
        <v>173</v>
      </c>
      <c r="CO60" s="433">
        <v>134</v>
      </c>
      <c r="CP60" s="433">
        <v>19</v>
      </c>
      <c r="CQ60" s="433">
        <v>19</v>
      </c>
      <c r="CR60" s="433" t="s">
        <v>6662</v>
      </c>
      <c r="CS60" s="433" t="s">
        <v>6662</v>
      </c>
      <c r="CT60" s="433">
        <v>3</v>
      </c>
      <c r="CU60" s="455">
        <v>112</v>
      </c>
      <c r="CV60" s="389"/>
      <c r="CW60" s="390"/>
      <c r="CX60" s="390"/>
      <c r="CY60" s="390"/>
      <c r="CZ60" s="390"/>
      <c r="DA60" s="390"/>
      <c r="DB60" s="394"/>
      <c r="DC60" s="363">
        <v>658</v>
      </c>
      <c r="DD60" s="364">
        <v>486</v>
      </c>
      <c r="DE60" s="364">
        <v>222</v>
      </c>
      <c r="DF60" s="364">
        <v>237</v>
      </c>
      <c r="DG60" s="364">
        <v>27</v>
      </c>
      <c r="DH60" s="364">
        <v>39</v>
      </c>
      <c r="DI60" s="364">
        <v>133</v>
      </c>
      <c r="DJ60" s="394"/>
      <c r="DK60" s="363">
        <v>164</v>
      </c>
      <c r="DL60" s="364">
        <v>109</v>
      </c>
      <c r="DM60" s="364" t="s">
        <v>6662</v>
      </c>
      <c r="DN60" s="364">
        <v>1</v>
      </c>
      <c r="DO60" s="364">
        <v>2</v>
      </c>
      <c r="DP60" s="364">
        <v>12</v>
      </c>
      <c r="DQ60" s="364">
        <v>7</v>
      </c>
      <c r="DR60" s="364">
        <v>23</v>
      </c>
      <c r="DS60" s="364">
        <v>2</v>
      </c>
      <c r="DT60" s="364">
        <v>3</v>
      </c>
      <c r="DU60" s="364" t="s">
        <v>6662</v>
      </c>
      <c r="DV60" s="364" t="s">
        <v>6662</v>
      </c>
      <c r="DW60" s="364">
        <v>1</v>
      </c>
      <c r="DX60" s="364">
        <v>4</v>
      </c>
      <c r="DY60" s="364" t="s">
        <v>6662</v>
      </c>
      <c r="DZ60" s="365" t="s">
        <v>6662</v>
      </c>
      <c r="EA60" s="363">
        <v>199</v>
      </c>
      <c r="EB60" s="364">
        <v>27988</v>
      </c>
      <c r="EC60" s="364">
        <v>19170</v>
      </c>
      <c r="ED60" s="364">
        <v>5767</v>
      </c>
      <c r="EE60" s="365">
        <v>3051</v>
      </c>
      <c r="EF60" s="363">
        <v>345</v>
      </c>
      <c r="EG60" s="364">
        <v>299</v>
      </c>
      <c r="EH60" s="364">
        <v>135</v>
      </c>
      <c r="EI60" s="364">
        <v>142</v>
      </c>
      <c r="EJ60" s="364">
        <v>22</v>
      </c>
      <c r="EK60" s="364">
        <v>20</v>
      </c>
      <c r="EL60" s="364">
        <v>26</v>
      </c>
      <c r="EM60" s="394"/>
      <c r="EN60" s="363">
        <v>313</v>
      </c>
      <c r="EO60" s="364">
        <v>187</v>
      </c>
      <c r="EP60" s="364">
        <v>87</v>
      </c>
      <c r="EQ60" s="364">
        <v>95</v>
      </c>
      <c r="ER60" s="364">
        <v>5</v>
      </c>
      <c r="ES60" s="364">
        <v>19</v>
      </c>
      <c r="ET60" s="364">
        <v>107</v>
      </c>
      <c r="EU60" s="394"/>
    </row>
    <row r="61" spans="1:151" s="357" customFormat="1" ht="15" hidden="1" customHeight="1" x14ac:dyDescent="0.15">
      <c r="A61" s="442" t="s">
        <v>175</v>
      </c>
      <c r="B61" s="442" t="s">
        <v>212</v>
      </c>
      <c r="C61" s="442" t="s">
        <v>220</v>
      </c>
      <c r="D61" s="442" t="s">
        <v>615</v>
      </c>
      <c r="E61" s="387">
        <v>128</v>
      </c>
      <c r="F61" s="355">
        <v>128</v>
      </c>
      <c r="G61" s="355">
        <v>23</v>
      </c>
      <c r="H61" s="355">
        <v>23</v>
      </c>
      <c r="I61" s="355">
        <v>82</v>
      </c>
      <c r="J61" s="388" t="s">
        <v>6662</v>
      </c>
      <c r="K61" s="395" t="s">
        <v>6662</v>
      </c>
      <c r="L61" s="387"/>
      <c r="M61" s="361">
        <v>291</v>
      </c>
      <c r="N61" s="355">
        <v>4</v>
      </c>
      <c r="O61" s="355">
        <v>4</v>
      </c>
      <c r="P61" s="355">
        <v>8</v>
      </c>
      <c r="Q61" s="355">
        <v>12</v>
      </c>
      <c r="R61" s="355">
        <v>8</v>
      </c>
      <c r="S61" s="355">
        <v>6</v>
      </c>
      <c r="T61" s="355">
        <v>7</v>
      </c>
      <c r="U61" s="355">
        <v>18</v>
      </c>
      <c r="V61" s="355">
        <v>31</v>
      </c>
      <c r="W61" s="355">
        <v>66</v>
      </c>
      <c r="X61" s="355">
        <v>46</v>
      </c>
      <c r="Y61" s="355">
        <v>24</v>
      </c>
      <c r="Z61" s="355">
        <v>21</v>
      </c>
      <c r="AA61" s="355">
        <v>20</v>
      </c>
      <c r="AB61" s="362">
        <v>16</v>
      </c>
      <c r="AC61" s="366">
        <v>61.51</v>
      </c>
      <c r="AD61" s="356">
        <v>60.53</v>
      </c>
      <c r="AE61" s="367">
        <v>63.02</v>
      </c>
      <c r="AF61" s="387"/>
      <c r="AG61" s="388"/>
      <c r="AH61" s="388"/>
      <c r="AI61" s="388"/>
      <c r="AJ61" s="388"/>
      <c r="AK61" s="388"/>
      <c r="AL61" s="388"/>
      <c r="AM61" s="388"/>
      <c r="AN61" s="388"/>
      <c r="AO61" s="388"/>
      <c r="AP61" s="388"/>
      <c r="AQ61" s="388"/>
      <c r="AR61" s="388"/>
      <c r="AS61" s="388"/>
      <c r="AT61" s="388"/>
      <c r="AU61" s="388"/>
      <c r="AV61" s="449"/>
      <c r="AW61" s="450"/>
      <c r="AX61" s="451"/>
      <c r="AY61" s="361">
        <v>125</v>
      </c>
      <c r="AZ61" s="355" t="s">
        <v>6662</v>
      </c>
      <c r="BA61" s="355">
        <v>1</v>
      </c>
      <c r="BB61" s="355">
        <v>1</v>
      </c>
      <c r="BC61" s="355">
        <v>4</v>
      </c>
      <c r="BD61" s="355">
        <v>1</v>
      </c>
      <c r="BE61" s="355">
        <v>3</v>
      </c>
      <c r="BF61" s="355">
        <v>2</v>
      </c>
      <c r="BG61" s="355">
        <v>1</v>
      </c>
      <c r="BH61" s="355">
        <v>7</v>
      </c>
      <c r="BI61" s="355">
        <v>24</v>
      </c>
      <c r="BJ61" s="355">
        <v>25</v>
      </c>
      <c r="BK61" s="355">
        <v>17</v>
      </c>
      <c r="BL61" s="355">
        <v>17</v>
      </c>
      <c r="BM61" s="355">
        <v>14</v>
      </c>
      <c r="BN61" s="362">
        <v>8</v>
      </c>
      <c r="BO61" s="446">
        <v>67.459999999999994</v>
      </c>
      <c r="BP61" s="447">
        <v>68.38</v>
      </c>
      <c r="BQ61" s="448">
        <v>65.91</v>
      </c>
      <c r="BR61" s="363">
        <v>128</v>
      </c>
      <c r="BS61" s="364" t="s">
        <v>6662</v>
      </c>
      <c r="BT61" s="364" t="s">
        <v>6662</v>
      </c>
      <c r="BU61" s="364" t="s">
        <v>6662</v>
      </c>
      <c r="BV61" s="364" t="s">
        <v>6662</v>
      </c>
      <c r="BW61" s="364" t="s">
        <v>6662</v>
      </c>
      <c r="BX61" s="364">
        <v>2</v>
      </c>
      <c r="BY61" s="364">
        <v>3</v>
      </c>
      <c r="BZ61" s="364">
        <v>7</v>
      </c>
      <c r="CA61" s="364">
        <v>11</v>
      </c>
      <c r="CB61" s="364">
        <v>33</v>
      </c>
      <c r="CC61" s="364">
        <v>28</v>
      </c>
      <c r="CD61" s="364">
        <v>16</v>
      </c>
      <c r="CE61" s="364">
        <v>13</v>
      </c>
      <c r="CF61" s="364">
        <v>10</v>
      </c>
      <c r="CG61" s="365">
        <v>5</v>
      </c>
      <c r="CH61" s="432">
        <v>128</v>
      </c>
      <c r="CI61" s="433">
        <v>19</v>
      </c>
      <c r="CJ61" s="433">
        <v>19</v>
      </c>
      <c r="CK61" s="433" t="s">
        <v>6662</v>
      </c>
      <c r="CL61" s="433" t="s">
        <v>6662</v>
      </c>
      <c r="CM61" s="433">
        <v>1</v>
      </c>
      <c r="CN61" s="433">
        <v>108</v>
      </c>
      <c r="CO61" s="433">
        <v>72</v>
      </c>
      <c r="CP61" s="433">
        <v>15</v>
      </c>
      <c r="CQ61" s="433">
        <v>15</v>
      </c>
      <c r="CR61" s="433" t="s">
        <v>6662</v>
      </c>
      <c r="CS61" s="433" t="s">
        <v>6662</v>
      </c>
      <c r="CT61" s="433">
        <v>1</v>
      </c>
      <c r="CU61" s="455">
        <v>56</v>
      </c>
      <c r="CV61" s="389"/>
      <c r="CW61" s="390"/>
      <c r="CX61" s="390"/>
      <c r="CY61" s="390"/>
      <c r="CZ61" s="390"/>
      <c r="DA61" s="390"/>
      <c r="DB61" s="394"/>
      <c r="DC61" s="363">
        <v>432</v>
      </c>
      <c r="DD61" s="364">
        <v>306</v>
      </c>
      <c r="DE61" s="364">
        <v>125</v>
      </c>
      <c r="DF61" s="364">
        <v>164</v>
      </c>
      <c r="DG61" s="364">
        <v>17</v>
      </c>
      <c r="DH61" s="364">
        <v>19</v>
      </c>
      <c r="DI61" s="364">
        <v>107</v>
      </c>
      <c r="DJ61" s="394"/>
      <c r="DK61" s="363">
        <v>111</v>
      </c>
      <c r="DL61" s="364">
        <v>85</v>
      </c>
      <c r="DM61" s="364" t="s">
        <v>6662</v>
      </c>
      <c r="DN61" s="364" t="s">
        <v>6662</v>
      </c>
      <c r="DO61" s="364" t="s">
        <v>6662</v>
      </c>
      <c r="DP61" s="364">
        <v>8</v>
      </c>
      <c r="DQ61" s="364">
        <v>3</v>
      </c>
      <c r="DR61" s="364">
        <v>9</v>
      </c>
      <c r="DS61" s="364" t="s">
        <v>6662</v>
      </c>
      <c r="DT61" s="364">
        <v>2</v>
      </c>
      <c r="DU61" s="364">
        <v>3</v>
      </c>
      <c r="DV61" s="364">
        <v>1</v>
      </c>
      <c r="DW61" s="364" t="s">
        <v>6662</v>
      </c>
      <c r="DX61" s="364" t="s">
        <v>6662</v>
      </c>
      <c r="DY61" s="364" t="s">
        <v>6662</v>
      </c>
      <c r="DZ61" s="365" t="s">
        <v>6662</v>
      </c>
      <c r="EA61" s="363">
        <v>127</v>
      </c>
      <c r="EB61" s="364">
        <v>22309</v>
      </c>
      <c r="EC61" s="364">
        <v>18161</v>
      </c>
      <c r="ED61" s="364">
        <v>3373</v>
      </c>
      <c r="EE61" s="365">
        <v>775</v>
      </c>
      <c r="EF61" s="363">
        <v>213</v>
      </c>
      <c r="EG61" s="364">
        <v>184</v>
      </c>
      <c r="EH61" s="364">
        <v>78</v>
      </c>
      <c r="EI61" s="364">
        <v>92</v>
      </c>
      <c r="EJ61" s="364">
        <v>14</v>
      </c>
      <c r="EK61" s="364">
        <v>10</v>
      </c>
      <c r="EL61" s="364">
        <v>19</v>
      </c>
      <c r="EM61" s="394"/>
      <c r="EN61" s="363">
        <v>219</v>
      </c>
      <c r="EO61" s="364">
        <v>122</v>
      </c>
      <c r="EP61" s="364">
        <v>47</v>
      </c>
      <c r="EQ61" s="364">
        <v>72</v>
      </c>
      <c r="ER61" s="364">
        <v>3</v>
      </c>
      <c r="ES61" s="364">
        <v>9</v>
      </c>
      <c r="ET61" s="364">
        <v>88</v>
      </c>
      <c r="EU61" s="394"/>
    </row>
    <row r="62" spans="1:151" s="357" customFormat="1" ht="15" hidden="1" customHeight="1" x14ac:dyDescent="0.15">
      <c r="A62" s="442" t="s">
        <v>175</v>
      </c>
      <c r="B62" s="442" t="s">
        <v>212</v>
      </c>
      <c r="C62" s="442" t="s">
        <v>221</v>
      </c>
      <c r="D62" s="442" t="s">
        <v>616</v>
      </c>
      <c r="E62" s="387">
        <v>191</v>
      </c>
      <c r="F62" s="355">
        <v>191</v>
      </c>
      <c r="G62" s="355">
        <v>40</v>
      </c>
      <c r="H62" s="355">
        <v>33</v>
      </c>
      <c r="I62" s="355">
        <v>118</v>
      </c>
      <c r="J62" s="388" t="s">
        <v>6662</v>
      </c>
      <c r="K62" s="395" t="s">
        <v>6662</v>
      </c>
      <c r="L62" s="387"/>
      <c r="M62" s="361">
        <v>462</v>
      </c>
      <c r="N62" s="355">
        <v>5</v>
      </c>
      <c r="O62" s="355">
        <v>4</v>
      </c>
      <c r="P62" s="355">
        <v>11</v>
      </c>
      <c r="Q62" s="355">
        <v>8</v>
      </c>
      <c r="R62" s="355">
        <v>14</v>
      </c>
      <c r="S62" s="355">
        <v>28</v>
      </c>
      <c r="T62" s="355">
        <v>19</v>
      </c>
      <c r="U62" s="355">
        <v>41</v>
      </c>
      <c r="V62" s="355">
        <v>47</v>
      </c>
      <c r="W62" s="355">
        <v>51</v>
      </c>
      <c r="X62" s="355">
        <v>80</v>
      </c>
      <c r="Y62" s="355">
        <v>47</v>
      </c>
      <c r="Z62" s="355">
        <v>38</v>
      </c>
      <c r="AA62" s="355">
        <v>31</v>
      </c>
      <c r="AB62" s="362">
        <v>38</v>
      </c>
      <c r="AC62" s="366">
        <v>62.28</v>
      </c>
      <c r="AD62" s="356">
        <v>61.23</v>
      </c>
      <c r="AE62" s="367">
        <v>63.67</v>
      </c>
      <c r="AF62" s="387"/>
      <c r="AG62" s="388"/>
      <c r="AH62" s="388"/>
      <c r="AI62" s="388"/>
      <c r="AJ62" s="388"/>
      <c r="AK62" s="388"/>
      <c r="AL62" s="388"/>
      <c r="AM62" s="388"/>
      <c r="AN62" s="388"/>
      <c r="AO62" s="388"/>
      <c r="AP62" s="388"/>
      <c r="AQ62" s="388"/>
      <c r="AR62" s="388"/>
      <c r="AS62" s="388"/>
      <c r="AT62" s="388"/>
      <c r="AU62" s="388"/>
      <c r="AV62" s="449"/>
      <c r="AW62" s="450"/>
      <c r="AX62" s="451"/>
      <c r="AY62" s="361">
        <v>228</v>
      </c>
      <c r="AZ62" s="355" t="s">
        <v>6662</v>
      </c>
      <c r="BA62" s="355" t="s">
        <v>6662</v>
      </c>
      <c r="BB62" s="355">
        <v>1</v>
      </c>
      <c r="BC62" s="355" t="s">
        <v>6662</v>
      </c>
      <c r="BD62" s="355">
        <v>5</v>
      </c>
      <c r="BE62" s="355">
        <v>6</v>
      </c>
      <c r="BF62" s="355">
        <v>3</v>
      </c>
      <c r="BG62" s="355">
        <v>9</v>
      </c>
      <c r="BH62" s="355">
        <v>19</v>
      </c>
      <c r="BI62" s="355">
        <v>15</v>
      </c>
      <c r="BJ62" s="355">
        <v>52</v>
      </c>
      <c r="BK62" s="355">
        <v>34</v>
      </c>
      <c r="BL62" s="355">
        <v>34</v>
      </c>
      <c r="BM62" s="355">
        <v>22</v>
      </c>
      <c r="BN62" s="362">
        <v>28</v>
      </c>
      <c r="BO62" s="446">
        <v>69.64</v>
      </c>
      <c r="BP62" s="447">
        <v>70.2</v>
      </c>
      <c r="BQ62" s="448">
        <v>68.8</v>
      </c>
      <c r="BR62" s="363">
        <v>191</v>
      </c>
      <c r="BS62" s="364" t="s">
        <v>6662</v>
      </c>
      <c r="BT62" s="364" t="s">
        <v>6662</v>
      </c>
      <c r="BU62" s="364" t="s">
        <v>6662</v>
      </c>
      <c r="BV62" s="364" t="s">
        <v>6662</v>
      </c>
      <c r="BW62" s="364">
        <v>2</v>
      </c>
      <c r="BX62" s="364">
        <v>6</v>
      </c>
      <c r="BY62" s="364">
        <v>4</v>
      </c>
      <c r="BZ62" s="364">
        <v>16</v>
      </c>
      <c r="CA62" s="364">
        <v>22</v>
      </c>
      <c r="CB62" s="364">
        <v>26</v>
      </c>
      <c r="CC62" s="364">
        <v>39</v>
      </c>
      <c r="CD62" s="364">
        <v>31</v>
      </c>
      <c r="CE62" s="364">
        <v>18</v>
      </c>
      <c r="CF62" s="364">
        <v>14</v>
      </c>
      <c r="CG62" s="365">
        <v>13</v>
      </c>
      <c r="CH62" s="432">
        <v>191</v>
      </c>
      <c r="CI62" s="433">
        <v>20</v>
      </c>
      <c r="CJ62" s="433">
        <v>20</v>
      </c>
      <c r="CK62" s="433" t="s">
        <v>6662</v>
      </c>
      <c r="CL62" s="433" t="s">
        <v>6662</v>
      </c>
      <c r="CM62" s="433">
        <v>10</v>
      </c>
      <c r="CN62" s="433">
        <v>161</v>
      </c>
      <c r="CO62" s="433">
        <v>115</v>
      </c>
      <c r="CP62" s="433">
        <v>16</v>
      </c>
      <c r="CQ62" s="433">
        <v>16</v>
      </c>
      <c r="CR62" s="433" t="s">
        <v>6662</v>
      </c>
      <c r="CS62" s="433" t="s">
        <v>6662</v>
      </c>
      <c r="CT62" s="433">
        <v>4</v>
      </c>
      <c r="CU62" s="455">
        <v>95</v>
      </c>
      <c r="CV62" s="389"/>
      <c r="CW62" s="390"/>
      <c r="CX62" s="390"/>
      <c r="CY62" s="390"/>
      <c r="CZ62" s="390"/>
      <c r="DA62" s="390"/>
      <c r="DB62" s="394"/>
      <c r="DC62" s="363">
        <v>666</v>
      </c>
      <c r="DD62" s="364">
        <v>471</v>
      </c>
      <c r="DE62" s="364">
        <v>228</v>
      </c>
      <c r="DF62" s="364">
        <v>211</v>
      </c>
      <c r="DG62" s="364">
        <v>32</v>
      </c>
      <c r="DH62" s="364">
        <v>52</v>
      </c>
      <c r="DI62" s="364">
        <v>143</v>
      </c>
      <c r="DJ62" s="394"/>
      <c r="DK62" s="363">
        <v>175</v>
      </c>
      <c r="DL62" s="364">
        <v>115</v>
      </c>
      <c r="DM62" s="364" t="s">
        <v>6662</v>
      </c>
      <c r="DN62" s="364" t="s">
        <v>6662</v>
      </c>
      <c r="DO62" s="364">
        <v>1</v>
      </c>
      <c r="DP62" s="364">
        <v>12</v>
      </c>
      <c r="DQ62" s="364">
        <v>5</v>
      </c>
      <c r="DR62" s="364">
        <v>28</v>
      </c>
      <c r="DS62" s="364">
        <v>1</v>
      </c>
      <c r="DT62" s="364">
        <v>4</v>
      </c>
      <c r="DU62" s="364">
        <v>6</v>
      </c>
      <c r="DV62" s="364" t="s">
        <v>6662</v>
      </c>
      <c r="DW62" s="364">
        <v>1</v>
      </c>
      <c r="DX62" s="364">
        <v>2</v>
      </c>
      <c r="DY62" s="364" t="s">
        <v>6662</v>
      </c>
      <c r="DZ62" s="365" t="s">
        <v>6662</v>
      </c>
      <c r="EA62" s="363">
        <v>191</v>
      </c>
      <c r="EB62" s="364">
        <v>28471</v>
      </c>
      <c r="EC62" s="364">
        <v>17984</v>
      </c>
      <c r="ED62" s="364">
        <v>7965</v>
      </c>
      <c r="EE62" s="365">
        <v>2522</v>
      </c>
      <c r="EF62" s="363">
        <v>339</v>
      </c>
      <c r="EG62" s="364">
        <v>280</v>
      </c>
      <c r="EH62" s="364">
        <v>137</v>
      </c>
      <c r="EI62" s="364">
        <v>118</v>
      </c>
      <c r="EJ62" s="364">
        <v>25</v>
      </c>
      <c r="EK62" s="364">
        <v>30</v>
      </c>
      <c r="EL62" s="364">
        <v>29</v>
      </c>
      <c r="EM62" s="394"/>
      <c r="EN62" s="363">
        <v>327</v>
      </c>
      <c r="EO62" s="364">
        <v>191</v>
      </c>
      <c r="EP62" s="364">
        <v>91</v>
      </c>
      <c r="EQ62" s="364">
        <v>93</v>
      </c>
      <c r="ER62" s="364">
        <v>7</v>
      </c>
      <c r="ES62" s="364">
        <v>22</v>
      </c>
      <c r="ET62" s="364">
        <v>114</v>
      </c>
      <c r="EU62" s="394"/>
    </row>
    <row r="63" spans="1:151" s="357" customFormat="1" ht="15" hidden="1" customHeight="1" x14ac:dyDescent="0.15">
      <c r="A63" s="442" t="s">
        <v>175</v>
      </c>
      <c r="B63" s="442" t="s">
        <v>212</v>
      </c>
      <c r="C63" s="442" t="s">
        <v>222</v>
      </c>
      <c r="D63" s="442" t="s">
        <v>617</v>
      </c>
      <c r="E63" s="387">
        <v>273</v>
      </c>
      <c r="F63" s="355">
        <v>269</v>
      </c>
      <c r="G63" s="355">
        <v>58</v>
      </c>
      <c r="H63" s="355">
        <v>40</v>
      </c>
      <c r="I63" s="355">
        <v>171</v>
      </c>
      <c r="J63" s="388">
        <v>4</v>
      </c>
      <c r="K63" s="395">
        <v>3</v>
      </c>
      <c r="L63" s="387"/>
      <c r="M63" s="361">
        <v>666</v>
      </c>
      <c r="N63" s="355">
        <v>3</v>
      </c>
      <c r="O63" s="355">
        <v>12</v>
      </c>
      <c r="P63" s="355">
        <v>18</v>
      </c>
      <c r="Q63" s="355">
        <v>26</v>
      </c>
      <c r="R63" s="355">
        <v>15</v>
      </c>
      <c r="S63" s="355">
        <v>33</v>
      </c>
      <c r="T63" s="355">
        <v>34</v>
      </c>
      <c r="U63" s="355">
        <v>51</v>
      </c>
      <c r="V63" s="355">
        <v>56</v>
      </c>
      <c r="W63" s="355">
        <v>68</v>
      </c>
      <c r="X63" s="355">
        <v>112</v>
      </c>
      <c r="Y63" s="355">
        <v>65</v>
      </c>
      <c r="Z63" s="355">
        <v>76</v>
      </c>
      <c r="AA63" s="355">
        <v>49</v>
      </c>
      <c r="AB63" s="362">
        <v>48</v>
      </c>
      <c r="AC63" s="366">
        <v>62.31</v>
      </c>
      <c r="AD63" s="356">
        <v>60.93</v>
      </c>
      <c r="AE63" s="367">
        <v>64.06</v>
      </c>
      <c r="AF63" s="387"/>
      <c r="AG63" s="388"/>
      <c r="AH63" s="388"/>
      <c r="AI63" s="388"/>
      <c r="AJ63" s="388"/>
      <c r="AK63" s="388"/>
      <c r="AL63" s="388"/>
      <c r="AM63" s="388"/>
      <c r="AN63" s="388"/>
      <c r="AO63" s="388"/>
      <c r="AP63" s="388"/>
      <c r="AQ63" s="388"/>
      <c r="AR63" s="388"/>
      <c r="AS63" s="388"/>
      <c r="AT63" s="388"/>
      <c r="AU63" s="388"/>
      <c r="AV63" s="449"/>
      <c r="AW63" s="450"/>
      <c r="AX63" s="451"/>
      <c r="AY63" s="361">
        <v>375</v>
      </c>
      <c r="AZ63" s="355" t="s">
        <v>6662</v>
      </c>
      <c r="BA63" s="355">
        <v>1</v>
      </c>
      <c r="BB63" s="355">
        <v>4</v>
      </c>
      <c r="BC63" s="355">
        <v>9</v>
      </c>
      <c r="BD63" s="355">
        <v>3</v>
      </c>
      <c r="BE63" s="355">
        <v>11</v>
      </c>
      <c r="BF63" s="355">
        <v>8</v>
      </c>
      <c r="BG63" s="355">
        <v>22</v>
      </c>
      <c r="BH63" s="355">
        <v>25</v>
      </c>
      <c r="BI63" s="355">
        <v>27</v>
      </c>
      <c r="BJ63" s="355">
        <v>76</v>
      </c>
      <c r="BK63" s="355">
        <v>52</v>
      </c>
      <c r="BL63" s="355">
        <v>69</v>
      </c>
      <c r="BM63" s="355">
        <v>39</v>
      </c>
      <c r="BN63" s="362">
        <v>29</v>
      </c>
      <c r="BO63" s="446">
        <v>68.010000000000005</v>
      </c>
      <c r="BP63" s="447">
        <v>67.540000000000006</v>
      </c>
      <c r="BQ63" s="448">
        <v>68.61</v>
      </c>
      <c r="BR63" s="363">
        <v>269</v>
      </c>
      <c r="BS63" s="364" t="s">
        <v>6662</v>
      </c>
      <c r="BT63" s="364" t="s">
        <v>6662</v>
      </c>
      <c r="BU63" s="364">
        <v>1</v>
      </c>
      <c r="BV63" s="364">
        <v>2</v>
      </c>
      <c r="BW63" s="364" t="s">
        <v>6662</v>
      </c>
      <c r="BX63" s="364">
        <v>5</v>
      </c>
      <c r="BY63" s="364">
        <v>9</v>
      </c>
      <c r="BZ63" s="364">
        <v>16</v>
      </c>
      <c r="CA63" s="364">
        <v>24</v>
      </c>
      <c r="CB63" s="364">
        <v>32</v>
      </c>
      <c r="CC63" s="364">
        <v>69</v>
      </c>
      <c r="CD63" s="364">
        <v>33</v>
      </c>
      <c r="CE63" s="364">
        <v>40</v>
      </c>
      <c r="CF63" s="364">
        <v>24</v>
      </c>
      <c r="CG63" s="365">
        <v>14</v>
      </c>
      <c r="CH63" s="432">
        <v>269</v>
      </c>
      <c r="CI63" s="433">
        <v>36</v>
      </c>
      <c r="CJ63" s="433">
        <v>35</v>
      </c>
      <c r="CK63" s="433" t="s">
        <v>6662</v>
      </c>
      <c r="CL63" s="433">
        <v>1</v>
      </c>
      <c r="CM63" s="433">
        <v>11</v>
      </c>
      <c r="CN63" s="433">
        <v>222</v>
      </c>
      <c r="CO63" s="433">
        <v>180</v>
      </c>
      <c r="CP63" s="433">
        <v>26</v>
      </c>
      <c r="CQ63" s="433">
        <v>26</v>
      </c>
      <c r="CR63" s="433" t="s">
        <v>6662</v>
      </c>
      <c r="CS63" s="433" t="s">
        <v>6662</v>
      </c>
      <c r="CT63" s="433">
        <v>6</v>
      </c>
      <c r="CU63" s="455">
        <v>148</v>
      </c>
      <c r="CV63" s="389"/>
      <c r="CW63" s="390"/>
      <c r="CX63" s="390"/>
      <c r="CY63" s="390"/>
      <c r="CZ63" s="390"/>
      <c r="DA63" s="390"/>
      <c r="DB63" s="394"/>
      <c r="DC63" s="363">
        <v>896</v>
      </c>
      <c r="DD63" s="364">
        <v>683</v>
      </c>
      <c r="DE63" s="364">
        <v>375</v>
      </c>
      <c r="DF63" s="364">
        <v>276</v>
      </c>
      <c r="DG63" s="364">
        <v>32</v>
      </c>
      <c r="DH63" s="364">
        <v>57</v>
      </c>
      <c r="DI63" s="364">
        <v>156</v>
      </c>
      <c r="DJ63" s="394"/>
      <c r="DK63" s="363">
        <v>252</v>
      </c>
      <c r="DL63" s="364">
        <v>86</v>
      </c>
      <c r="DM63" s="364" t="s">
        <v>6662</v>
      </c>
      <c r="DN63" s="364">
        <v>5</v>
      </c>
      <c r="DO63" s="364">
        <v>2</v>
      </c>
      <c r="DP63" s="364">
        <v>18</v>
      </c>
      <c r="DQ63" s="364">
        <v>9</v>
      </c>
      <c r="DR63" s="364">
        <v>114</v>
      </c>
      <c r="DS63" s="364">
        <v>8</v>
      </c>
      <c r="DT63" s="364">
        <v>5</v>
      </c>
      <c r="DU63" s="364">
        <v>3</v>
      </c>
      <c r="DV63" s="364" t="s">
        <v>6662</v>
      </c>
      <c r="DW63" s="364">
        <v>1</v>
      </c>
      <c r="DX63" s="364">
        <v>1</v>
      </c>
      <c r="DY63" s="364" t="s">
        <v>6662</v>
      </c>
      <c r="DZ63" s="365" t="s">
        <v>6662</v>
      </c>
      <c r="EA63" s="363">
        <v>267</v>
      </c>
      <c r="EB63" s="364">
        <v>42668</v>
      </c>
      <c r="EC63" s="364">
        <v>16168</v>
      </c>
      <c r="ED63" s="364">
        <v>10614</v>
      </c>
      <c r="EE63" s="365">
        <v>15886</v>
      </c>
      <c r="EF63" s="363">
        <v>463</v>
      </c>
      <c r="EG63" s="364">
        <v>395</v>
      </c>
      <c r="EH63" s="364">
        <v>211</v>
      </c>
      <c r="EI63" s="364">
        <v>161</v>
      </c>
      <c r="EJ63" s="364">
        <v>23</v>
      </c>
      <c r="EK63" s="364">
        <v>30</v>
      </c>
      <c r="EL63" s="364">
        <v>38</v>
      </c>
      <c r="EM63" s="394"/>
      <c r="EN63" s="363">
        <v>433</v>
      </c>
      <c r="EO63" s="364">
        <v>288</v>
      </c>
      <c r="EP63" s="364">
        <v>164</v>
      </c>
      <c r="EQ63" s="364">
        <v>115</v>
      </c>
      <c r="ER63" s="364">
        <v>9</v>
      </c>
      <c r="ES63" s="364">
        <v>27</v>
      </c>
      <c r="ET63" s="364">
        <v>118</v>
      </c>
      <c r="EU63" s="394"/>
    </row>
    <row r="64" spans="1:151" s="357" customFormat="1" ht="15" hidden="1" customHeight="1" x14ac:dyDescent="0.15">
      <c r="A64" s="442" t="s">
        <v>175</v>
      </c>
      <c r="B64" s="442" t="s">
        <v>212</v>
      </c>
      <c r="C64" s="442" t="s">
        <v>223</v>
      </c>
      <c r="D64" s="442" t="s">
        <v>618</v>
      </c>
      <c r="E64" s="387">
        <v>160</v>
      </c>
      <c r="F64" s="355">
        <v>159</v>
      </c>
      <c r="G64" s="355">
        <v>20</v>
      </c>
      <c r="H64" s="355">
        <v>21</v>
      </c>
      <c r="I64" s="355">
        <v>118</v>
      </c>
      <c r="J64" s="388">
        <v>1</v>
      </c>
      <c r="K64" s="395">
        <v>1</v>
      </c>
      <c r="L64" s="387"/>
      <c r="M64" s="361">
        <v>383</v>
      </c>
      <c r="N64" s="355">
        <v>5</v>
      </c>
      <c r="O64" s="355">
        <v>3</v>
      </c>
      <c r="P64" s="355">
        <v>7</v>
      </c>
      <c r="Q64" s="355">
        <v>9</v>
      </c>
      <c r="R64" s="355">
        <v>20</v>
      </c>
      <c r="S64" s="355">
        <v>18</v>
      </c>
      <c r="T64" s="355">
        <v>18</v>
      </c>
      <c r="U64" s="355">
        <v>24</v>
      </c>
      <c r="V64" s="355">
        <v>27</v>
      </c>
      <c r="W64" s="355">
        <v>51</v>
      </c>
      <c r="X64" s="355">
        <v>79</v>
      </c>
      <c r="Y64" s="355">
        <v>48</v>
      </c>
      <c r="Z64" s="355">
        <v>28</v>
      </c>
      <c r="AA64" s="355">
        <v>21</v>
      </c>
      <c r="AB64" s="362">
        <v>25</v>
      </c>
      <c r="AC64" s="366">
        <v>62.06</v>
      </c>
      <c r="AD64" s="356">
        <v>61.45</v>
      </c>
      <c r="AE64" s="367">
        <v>62.86</v>
      </c>
      <c r="AF64" s="387"/>
      <c r="AG64" s="388"/>
      <c r="AH64" s="388"/>
      <c r="AI64" s="388"/>
      <c r="AJ64" s="388"/>
      <c r="AK64" s="388"/>
      <c r="AL64" s="388"/>
      <c r="AM64" s="388"/>
      <c r="AN64" s="388"/>
      <c r="AO64" s="388"/>
      <c r="AP64" s="388"/>
      <c r="AQ64" s="388"/>
      <c r="AR64" s="388"/>
      <c r="AS64" s="388"/>
      <c r="AT64" s="388"/>
      <c r="AU64" s="388"/>
      <c r="AV64" s="449"/>
      <c r="AW64" s="450"/>
      <c r="AX64" s="451"/>
      <c r="AY64" s="361">
        <v>161</v>
      </c>
      <c r="AZ64" s="355" t="s">
        <v>6662</v>
      </c>
      <c r="BA64" s="355" t="s">
        <v>6662</v>
      </c>
      <c r="BB64" s="355" t="s">
        <v>6662</v>
      </c>
      <c r="BC64" s="355">
        <v>2</v>
      </c>
      <c r="BD64" s="355">
        <v>2</v>
      </c>
      <c r="BE64" s="355">
        <v>4</v>
      </c>
      <c r="BF64" s="355">
        <v>5</v>
      </c>
      <c r="BG64" s="355">
        <v>2</v>
      </c>
      <c r="BH64" s="355">
        <v>4</v>
      </c>
      <c r="BI64" s="355">
        <v>14</v>
      </c>
      <c r="BJ64" s="355">
        <v>39</v>
      </c>
      <c r="BK64" s="355">
        <v>36</v>
      </c>
      <c r="BL64" s="355">
        <v>20</v>
      </c>
      <c r="BM64" s="355">
        <v>18</v>
      </c>
      <c r="BN64" s="362">
        <v>15</v>
      </c>
      <c r="BO64" s="446">
        <v>70.040000000000006</v>
      </c>
      <c r="BP64" s="447">
        <v>69.81</v>
      </c>
      <c r="BQ64" s="448">
        <v>70.38</v>
      </c>
      <c r="BR64" s="363">
        <v>159</v>
      </c>
      <c r="BS64" s="364" t="s">
        <v>6662</v>
      </c>
      <c r="BT64" s="364" t="s">
        <v>6662</v>
      </c>
      <c r="BU64" s="364" t="s">
        <v>6662</v>
      </c>
      <c r="BV64" s="364" t="s">
        <v>6662</v>
      </c>
      <c r="BW64" s="364">
        <v>3</v>
      </c>
      <c r="BX64" s="364">
        <v>4</v>
      </c>
      <c r="BY64" s="364">
        <v>5</v>
      </c>
      <c r="BZ64" s="364">
        <v>7</v>
      </c>
      <c r="CA64" s="364">
        <v>10</v>
      </c>
      <c r="CB64" s="364">
        <v>24</v>
      </c>
      <c r="CC64" s="364">
        <v>42</v>
      </c>
      <c r="CD64" s="364">
        <v>32</v>
      </c>
      <c r="CE64" s="364">
        <v>12</v>
      </c>
      <c r="CF64" s="364">
        <v>13</v>
      </c>
      <c r="CG64" s="365">
        <v>7</v>
      </c>
      <c r="CH64" s="432">
        <v>159</v>
      </c>
      <c r="CI64" s="433">
        <v>23</v>
      </c>
      <c r="CJ64" s="433">
        <v>23</v>
      </c>
      <c r="CK64" s="433" t="s">
        <v>6662</v>
      </c>
      <c r="CL64" s="433" t="s">
        <v>6662</v>
      </c>
      <c r="CM64" s="433">
        <v>12</v>
      </c>
      <c r="CN64" s="433">
        <v>124</v>
      </c>
      <c r="CO64" s="433">
        <v>106</v>
      </c>
      <c r="CP64" s="433">
        <v>16</v>
      </c>
      <c r="CQ64" s="433">
        <v>16</v>
      </c>
      <c r="CR64" s="433" t="s">
        <v>6662</v>
      </c>
      <c r="CS64" s="433" t="s">
        <v>6662</v>
      </c>
      <c r="CT64" s="433">
        <v>5</v>
      </c>
      <c r="CU64" s="455">
        <v>85</v>
      </c>
      <c r="CV64" s="389"/>
      <c r="CW64" s="390"/>
      <c r="CX64" s="390"/>
      <c r="CY64" s="390"/>
      <c r="CZ64" s="390"/>
      <c r="DA64" s="390"/>
      <c r="DB64" s="394"/>
      <c r="DC64" s="363">
        <v>554</v>
      </c>
      <c r="DD64" s="364">
        <v>413</v>
      </c>
      <c r="DE64" s="364">
        <v>161</v>
      </c>
      <c r="DF64" s="364">
        <v>237</v>
      </c>
      <c r="DG64" s="364">
        <v>15</v>
      </c>
      <c r="DH64" s="364">
        <v>29</v>
      </c>
      <c r="DI64" s="364">
        <v>112</v>
      </c>
      <c r="DJ64" s="394"/>
      <c r="DK64" s="363">
        <v>145</v>
      </c>
      <c r="DL64" s="364">
        <v>108</v>
      </c>
      <c r="DM64" s="364">
        <v>1</v>
      </c>
      <c r="DN64" s="364">
        <v>1</v>
      </c>
      <c r="DO64" s="364" t="s">
        <v>6662</v>
      </c>
      <c r="DP64" s="364">
        <v>12</v>
      </c>
      <c r="DQ64" s="364">
        <v>2</v>
      </c>
      <c r="DR64" s="364">
        <v>16</v>
      </c>
      <c r="DS64" s="364">
        <v>1</v>
      </c>
      <c r="DT64" s="364">
        <v>1</v>
      </c>
      <c r="DU64" s="364" t="s">
        <v>6662</v>
      </c>
      <c r="DV64" s="364">
        <v>1</v>
      </c>
      <c r="DW64" s="364">
        <v>2</v>
      </c>
      <c r="DX64" s="364" t="s">
        <v>6662</v>
      </c>
      <c r="DY64" s="364" t="s">
        <v>6662</v>
      </c>
      <c r="DZ64" s="365" t="s">
        <v>6662</v>
      </c>
      <c r="EA64" s="363">
        <v>157</v>
      </c>
      <c r="EB64" s="364">
        <v>24690</v>
      </c>
      <c r="EC64" s="364">
        <v>15569</v>
      </c>
      <c r="ED64" s="364">
        <v>6676</v>
      </c>
      <c r="EE64" s="365">
        <v>2445</v>
      </c>
      <c r="EF64" s="363">
        <v>275</v>
      </c>
      <c r="EG64" s="364">
        <v>241</v>
      </c>
      <c r="EH64" s="364">
        <v>96</v>
      </c>
      <c r="EI64" s="364">
        <v>136</v>
      </c>
      <c r="EJ64" s="364">
        <v>9</v>
      </c>
      <c r="EK64" s="364">
        <v>9</v>
      </c>
      <c r="EL64" s="364">
        <v>25</v>
      </c>
      <c r="EM64" s="394"/>
      <c r="EN64" s="363">
        <v>279</v>
      </c>
      <c r="EO64" s="364">
        <v>172</v>
      </c>
      <c r="EP64" s="364">
        <v>65</v>
      </c>
      <c r="EQ64" s="364">
        <v>101</v>
      </c>
      <c r="ER64" s="364">
        <v>6</v>
      </c>
      <c r="ES64" s="364">
        <v>20</v>
      </c>
      <c r="ET64" s="364">
        <v>87</v>
      </c>
      <c r="EU64" s="394"/>
    </row>
    <row r="65" spans="1:151" s="357" customFormat="1" ht="15" hidden="1" customHeight="1" x14ac:dyDescent="0.15">
      <c r="A65" s="442" t="s">
        <v>175</v>
      </c>
      <c r="B65" s="442" t="s">
        <v>212</v>
      </c>
      <c r="C65" s="442" t="s">
        <v>224</v>
      </c>
      <c r="D65" s="442" t="s">
        <v>619</v>
      </c>
      <c r="E65" s="387">
        <v>167</v>
      </c>
      <c r="F65" s="355">
        <v>166</v>
      </c>
      <c r="G65" s="355">
        <v>22</v>
      </c>
      <c r="H65" s="355">
        <v>19</v>
      </c>
      <c r="I65" s="355">
        <v>125</v>
      </c>
      <c r="J65" s="388">
        <v>1</v>
      </c>
      <c r="K65" s="395">
        <v>1</v>
      </c>
      <c r="L65" s="387"/>
      <c r="M65" s="361">
        <v>364</v>
      </c>
      <c r="N65" s="355" t="s">
        <v>6662</v>
      </c>
      <c r="O65" s="355">
        <v>3</v>
      </c>
      <c r="P65" s="355">
        <v>7</v>
      </c>
      <c r="Q65" s="355">
        <v>9</v>
      </c>
      <c r="R65" s="355">
        <v>17</v>
      </c>
      <c r="S65" s="355">
        <v>13</v>
      </c>
      <c r="T65" s="355">
        <v>12</v>
      </c>
      <c r="U65" s="355">
        <v>13</v>
      </c>
      <c r="V65" s="355">
        <v>32</v>
      </c>
      <c r="W65" s="355">
        <v>51</v>
      </c>
      <c r="X65" s="355">
        <v>73</v>
      </c>
      <c r="Y65" s="355">
        <v>58</v>
      </c>
      <c r="Z65" s="355">
        <v>37</v>
      </c>
      <c r="AA65" s="355">
        <v>26</v>
      </c>
      <c r="AB65" s="362">
        <v>13</v>
      </c>
      <c r="AC65" s="366">
        <v>63.46</v>
      </c>
      <c r="AD65" s="356">
        <v>62.38</v>
      </c>
      <c r="AE65" s="367">
        <v>64.97</v>
      </c>
      <c r="AF65" s="387"/>
      <c r="AG65" s="388"/>
      <c r="AH65" s="388"/>
      <c r="AI65" s="388"/>
      <c r="AJ65" s="388"/>
      <c r="AK65" s="388"/>
      <c r="AL65" s="388"/>
      <c r="AM65" s="388"/>
      <c r="AN65" s="388"/>
      <c r="AO65" s="388"/>
      <c r="AP65" s="388"/>
      <c r="AQ65" s="388"/>
      <c r="AR65" s="388"/>
      <c r="AS65" s="388"/>
      <c r="AT65" s="388"/>
      <c r="AU65" s="388"/>
      <c r="AV65" s="449"/>
      <c r="AW65" s="450"/>
      <c r="AX65" s="451"/>
      <c r="AY65" s="361">
        <v>183</v>
      </c>
      <c r="AZ65" s="355" t="s">
        <v>6662</v>
      </c>
      <c r="BA65" s="355" t="s">
        <v>6662</v>
      </c>
      <c r="BB65" s="355">
        <v>1</v>
      </c>
      <c r="BC65" s="355">
        <v>1</v>
      </c>
      <c r="BD65" s="355">
        <v>3</v>
      </c>
      <c r="BE65" s="355">
        <v>2</v>
      </c>
      <c r="BF65" s="355">
        <v>2</v>
      </c>
      <c r="BG65" s="355">
        <v>6</v>
      </c>
      <c r="BH65" s="355">
        <v>9</v>
      </c>
      <c r="BI65" s="355">
        <v>16</v>
      </c>
      <c r="BJ65" s="355">
        <v>42</v>
      </c>
      <c r="BK65" s="355">
        <v>40</v>
      </c>
      <c r="BL65" s="355">
        <v>32</v>
      </c>
      <c r="BM65" s="355">
        <v>19</v>
      </c>
      <c r="BN65" s="362">
        <v>10</v>
      </c>
      <c r="BO65" s="446">
        <v>69.67</v>
      </c>
      <c r="BP65" s="447">
        <v>70.05</v>
      </c>
      <c r="BQ65" s="448">
        <v>69.16</v>
      </c>
      <c r="BR65" s="363">
        <v>166</v>
      </c>
      <c r="BS65" s="364" t="s">
        <v>6662</v>
      </c>
      <c r="BT65" s="364" t="s">
        <v>6662</v>
      </c>
      <c r="BU65" s="364" t="s">
        <v>6662</v>
      </c>
      <c r="BV65" s="364" t="s">
        <v>6662</v>
      </c>
      <c r="BW65" s="364">
        <v>1</v>
      </c>
      <c r="BX65" s="364">
        <v>2</v>
      </c>
      <c r="BY65" s="364">
        <v>5</v>
      </c>
      <c r="BZ65" s="364">
        <v>6</v>
      </c>
      <c r="CA65" s="364">
        <v>14</v>
      </c>
      <c r="CB65" s="364">
        <v>22</v>
      </c>
      <c r="CC65" s="364">
        <v>43</v>
      </c>
      <c r="CD65" s="364">
        <v>42</v>
      </c>
      <c r="CE65" s="364">
        <v>15</v>
      </c>
      <c r="CF65" s="364">
        <v>12</v>
      </c>
      <c r="CG65" s="365">
        <v>4</v>
      </c>
      <c r="CH65" s="432">
        <v>166</v>
      </c>
      <c r="CI65" s="433">
        <v>26</v>
      </c>
      <c r="CJ65" s="433">
        <v>26</v>
      </c>
      <c r="CK65" s="433" t="s">
        <v>6662</v>
      </c>
      <c r="CL65" s="433" t="s">
        <v>6662</v>
      </c>
      <c r="CM65" s="433">
        <v>5</v>
      </c>
      <c r="CN65" s="433">
        <v>135</v>
      </c>
      <c r="CO65" s="433">
        <v>116</v>
      </c>
      <c r="CP65" s="433">
        <v>21</v>
      </c>
      <c r="CQ65" s="433">
        <v>21</v>
      </c>
      <c r="CR65" s="433" t="s">
        <v>6662</v>
      </c>
      <c r="CS65" s="433" t="s">
        <v>6662</v>
      </c>
      <c r="CT65" s="433">
        <v>4</v>
      </c>
      <c r="CU65" s="455">
        <v>91</v>
      </c>
      <c r="CV65" s="389"/>
      <c r="CW65" s="390"/>
      <c r="CX65" s="390"/>
      <c r="CY65" s="390"/>
      <c r="CZ65" s="390"/>
      <c r="DA65" s="390"/>
      <c r="DB65" s="394"/>
      <c r="DC65" s="363">
        <v>541</v>
      </c>
      <c r="DD65" s="364">
        <v>402</v>
      </c>
      <c r="DE65" s="364">
        <v>183</v>
      </c>
      <c r="DF65" s="364">
        <v>200</v>
      </c>
      <c r="DG65" s="364">
        <v>19</v>
      </c>
      <c r="DH65" s="364">
        <v>26</v>
      </c>
      <c r="DI65" s="364">
        <v>113</v>
      </c>
      <c r="DJ65" s="394"/>
      <c r="DK65" s="363">
        <v>133</v>
      </c>
      <c r="DL65" s="364">
        <v>91</v>
      </c>
      <c r="DM65" s="364" t="s">
        <v>6662</v>
      </c>
      <c r="DN65" s="364" t="s">
        <v>6662</v>
      </c>
      <c r="DO65" s="364" t="s">
        <v>6662</v>
      </c>
      <c r="DP65" s="364">
        <v>8</v>
      </c>
      <c r="DQ65" s="364">
        <v>8</v>
      </c>
      <c r="DR65" s="364">
        <v>23</v>
      </c>
      <c r="DS65" s="364" t="s">
        <v>6662</v>
      </c>
      <c r="DT65" s="364" t="s">
        <v>6662</v>
      </c>
      <c r="DU65" s="364" t="s">
        <v>6662</v>
      </c>
      <c r="DV65" s="364">
        <v>1</v>
      </c>
      <c r="DW65" s="364">
        <v>1</v>
      </c>
      <c r="DX65" s="364">
        <v>1</v>
      </c>
      <c r="DY65" s="364" t="s">
        <v>6662</v>
      </c>
      <c r="DZ65" s="365" t="s">
        <v>6662</v>
      </c>
      <c r="EA65" s="363">
        <v>163</v>
      </c>
      <c r="EB65" s="364">
        <v>21097</v>
      </c>
      <c r="EC65" s="364">
        <v>14845</v>
      </c>
      <c r="ED65" s="364">
        <v>4474</v>
      </c>
      <c r="EE65" s="365">
        <v>1778</v>
      </c>
      <c r="EF65" s="363">
        <v>284</v>
      </c>
      <c r="EG65" s="364">
        <v>245</v>
      </c>
      <c r="EH65" s="364">
        <v>106</v>
      </c>
      <c r="EI65" s="364">
        <v>123</v>
      </c>
      <c r="EJ65" s="364">
        <v>16</v>
      </c>
      <c r="EK65" s="364">
        <v>10</v>
      </c>
      <c r="EL65" s="364">
        <v>29</v>
      </c>
      <c r="EM65" s="394"/>
      <c r="EN65" s="363">
        <v>257</v>
      </c>
      <c r="EO65" s="364">
        <v>157</v>
      </c>
      <c r="EP65" s="364">
        <v>77</v>
      </c>
      <c r="EQ65" s="364">
        <v>77</v>
      </c>
      <c r="ER65" s="364">
        <v>3</v>
      </c>
      <c r="ES65" s="364">
        <v>16</v>
      </c>
      <c r="ET65" s="364">
        <v>84</v>
      </c>
      <c r="EU65" s="394"/>
    </row>
    <row r="66" spans="1:151" s="357" customFormat="1" ht="15" customHeight="1" x14ac:dyDescent="0.15">
      <c r="A66" s="442" t="s">
        <v>175</v>
      </c>
      <c r="B66" s="442" t="s">
        <v>225</v>
      </c>
      <c r="C66" s="442"/>
      <c r="D66" s="442" t="s">
        <v>620</v>
      </c>
      <c r="E66" s="387">
        <v>839</v>
      </c>
      <c r="F66" s="355">
        <v>817</v>
      </c>
      <c r="G66" s="355">
        <v>329</v>
      </c>
      <c r="H66" s="355">
        <v>88</v>
      </c>
      <c r="I66" s="355">
        <v>400</v>
      </c>
      <c r="J66" s="388">
        <v>22</v>
      </c>
      <c r="K66" s="395">
        <v>19</v>
      </c>
      <c r="L66" s="387"/>
      <c r="M66" s="361">
        <v>2045</v>
      </c>
      <c r="N66" s="355">
        <v>11</v>
      </c>
      <c r="O66" s="355">
        <v>16</v>
      </c>
      <c r="P66" s="355">
        <v>37</v>
      </c>
      <c r="Q66" s="355">
        <v>77</v>
      </c>
      <c r="R66" s="355">
        <v>102</v>
      </c>
      <c r="S66" s="355">
        <v>127</v>
      </c>
      <c r="T66" s="355">
        <v>112</v>
      </c>
      <c r="U66" s="355">
        <v>111</v>
      </c>
      <c r="V66" s="355">
        <v>178</v>
      </c>
      <c r="W66" s="355">
        <v>267</v>
      </c>
      <c r="X66" s="355">
        <v>375</v>
      </c>
      <c r="Y66" s="355">
        <v>269</v>
      </c>
      <c r="Z66" s="355">
        <v>162</v>
      </c>
      <c r="AA66" s="355">
        <v>120</v>
      </c>
      <c r="AB66" s="362">
        <v>81</v>
      </c>
      <c r="AC66" s="366">
        <v>61.06</v>
      </c>
      <c r="AD66" s="356">
        <v>60.32</v>
      </c>
      <c r="AE66" s="367">
        <v>62</v>
      </c>
      <c r="AF66" s="387"/>
      <c r="AG66" s="388"/>
      <c r="AH66" s="388"/>
      <c r="AI66" s="388"/>
      <c r="AJ66" s="388"/>
      <c r="AK66" s="388"/>
      <c r="AL66" s="388"/>
      <c r="AM66" s="388"/>
      <c r="AN66" s="388"/>
      <c r="AO66" s="388"/>
      <c r="AP66" s="388"/>
      <c r="AQ66" s="388"/>
      <c r="AR66" s="388"/>
      <c r="AS66" s="388"/>
      <c r="AT66" s="388"/>
      <c r="AU66" s="388"/>
      <c r="AV66" s="449"/>
      <c r="AW66" s="450"/>
      <c r="AX66" s="451"/>
      <c r="AY66" s="361">
        <v>1342</v>
      </c>
      <c r="AZ66" s="355">
        <v>3</v>
      </c>
      <c r="BA66" s="355">
        <v>3</v>
      </c>
      <c r="BB66" s="355">
        <v>17</v>
      </c>
      <c r="BC66" s="355">
        <v>35</v>
      </c>
      <c r="BD66" s="355">
        <v>48</v>
      </c>
      <c r="BE66" s="355">
        <v>59</v>
      </c>
      <c r="BF66" s="355">
        <v>50</v>
      </c>
      <c r="BG66" s="355">
        <v>60</v>
      </c>
      <c r="BH66" s="355">
        <v>111</v>
      </c>
      <c r="BI66" s="355">
        <v>182</v>
      </c>
      <c r="BJ66" s="355">
        <v>277</v>
      </c>
      <c r="BK66" s="355">
        <v>225</v>
      </c>
      <c r="BL66" s="355">
        <v>133</v>
      </c>
      <c r="BM66" s="355">
        <v>95</v>
      </c>
      <c r="BN66" s="362">
        <v>44</v>
      </c>
      <c r="BO66" s="446">
        <v>63.89</v>
      </c>
      <c r="BP66" s="447">
        <v>63.34</v>
      </c>
      <c r="BQ66" s="448">
        <v>64.650000000000006</v>
      </c>
      <c r="BR66" s="363">
        <v>817</v>
      </c>
      <c r="BS66" s="364" t="s">
        <v>6662</v>
      </c>
      <c r="BT66" s="364" t="s">
        <v>6662</v>
      </c>
      <c r="BU66" s="364">
        <v>1</v>
      </c>
      <c r="BV66" s="364">
        <v>5</v>
      </c>
      <c r="BW66" s="364">
        <v>11</v>
      </c>
      <c r="BX66" s="364">
        <v>26</v>
      </c>
      <c r="BY66" s="364">
        <v>28</v>
      </c>
      <c r="BZ66" s="364">
        <v>40</v>
      </c>
      <c r="CA66" s="364">
        <v>76</v>
      </c>
      <c r="CB66" s="364">
        <v>136</v>
      </c>
      <c r="CC66" s="364">
        <v>211</v>
      </c>
      <c r="CD66" s="364">
        <v>135</v>
      </c>
      <c r="CE66" s="364">
        <v>80</v>
      </c>
      <c r="CF66" s="364">
        <v>52</v>
      </c>
      <c r="CG66" s="365">
        <v>16</v>
      </c>
      <c r="CH66" s="432">
        <v>817</v>
      </c>
      <c r="CI66" s="433">
        <v>163</v>
      </c>
      <c r="CJ66" s="433">
        <v>161</v>
      </c>
      <c r="CK66" s="433" t="s">
        <v>6662</v>
      </c>
      <c r="CL66" s="433">
        <v>2</v>
      </c>
      <c r="CM66" s="433">
        <v>24</v>
      </c>
      <c r="CN66" s="433">
        <v>630</v>
      </c>
      <c r="CO66" s="433">
        <v>494</v>
      </c>
      <c r="CP66" s="433">
        <v>105</v>
      </c>
      <c r="CQ66" s="433">
        <v>104</v>
      </c>
      <c r="CR66" s="433" t="s">
        <v>6662</v>
      </c>
      <c r="CS66" s="433">
        <v>1</v>
      </c>
      <c r="CT66" s="433">
        <v>4</v>
      </c>
      <c r="CU66" s="455">
        <v>385</v>
      </c>
      <c r="CV66" s="389"/>
      <c r="CW66" s="390"/>
      <c r="CX66" s="390"/>
      <c r="CY66" s="390"/>
      <c r="CZ66" s="390"/>
      <c r="DA66" s="390"/>
      <c r="DB66" s="394"/>
      <c r="DC66" s="363">
        <v>2891</v>
      </c>
      <c r="DD66" s="364">
        <v>2198</v>
      </c>
      <c r="DE66" s="364">
        <v>1342</v>
      </c>
      <c r="DF66" s="364">
        <v>723</v>
      </c>
      <c r="DG66" s="364">
        <v>133</v>
      </c>
      <c r="DH66" s="364">
        <v>166</v>
      </c>
      <c r="DI66" s="364">
        <v>527</v>
      </c>
      <c r="DJ66" s="394"/>
      <c r="DK66" s="363">
        <v>745</v>
      </c>
      <c r="DL66" s="364">
        <v>335</v>
      </c>
      <c r="DM66" s="364">
        <v>3</v>
      </c>
      <c r="DN66" s="364">
        <v>3</v>
      </c>
      <c r="DO66" s="364" t="s">
        <v>6662</v>
      </c>
      <c r="DP66" s="364">
        <v>328</v>
      </c>
      <c r="DQ66" s="364">
        <v>20</v>
      </c>
      <c r="DR66" s="364">
        <v>22</v>
      </c>
      <c r="DS66" s="364">
        <v>12</v>
      </c>
      <c r="DT66" s="364">
        <v>3</v>
      </c>
      <c r="DU66" s="364">
        <v>5</v>
      </c>
      <c r="DV66" s="364">
        <v>2</v>
      </c>
      <c r="DW66" s="364">
        <v>10</v>
      </c>
      <c r="DX66" s="364">
        <v>2</v>
      </c>
      <c r="DY66" s="364" t="s">
        <v>6662</v>
      </c>
      <c r="DZ66" s="365" t="s">
        <v>6662</v>
      </c>
      <c r="EA66" s="363">
        <v>773</v>
      </c>
      <c r="EB66" s="364">
        <v>233504</v>
      </c>
      <c r="EC66" s="364">
        <v>99942</v>
      </c>
      <c r="ED66" s="364">
        <v>130715</v>
      </c>
      <c r="EE66" s="365">
        <v>2847</v>
      </c>
      <c r="EF66" s="363">
        <v>1467</v>
      </c>
      <c r="EG66" s="364">
        <v>1273</v>
      </c>
      <c r="EH66" s="364">
        <v>778</v>
      </c>
      <c r="EI66" s="364">
        <v>411</v>
      </c>
      <c r="EJ66" s="364">
        <v>84</v>
      </c>
      <c r="EK66" s="364">
        <v>73</v>
      </c>
      <c r="EL66" s="364">
        <v>121</v>
      </c>
      <c r="EM66" s="394"/>
      <c r="EN66" s="363">
        <v>1424</v>
      </c>
      <c r="EO66" s="364">
        <v>925</v>
      </c>
      <c r="EP66" s="364">
        <v>564</v>
      </c>
      <c r="EQ66" s="364">
        <v>312</v>
      </c>
      <c r="ER66" s="364">
        <v>49</v>
      </c>
      <c r="ES66" s="364">
        <v>93</v>
      </c>
      <c r="ET66" s="364">
        <v>406</v>
      </c>
      <c r="EU66" s="394"/>
    </row>
    <row r="67" spans="1:151" s="357" customFormat="1" ht="15" hidden="1" customHeight="1" x14ac:dyDescent="0.15">
      <c r="A67" s="442" t="s">
        <v>175</v>
      </c>
      <c r="B67" s="442" t="s">
        <v>225</v>
      </c>
      <c r="C67" s="442" t="s">
        <v>226</v>
      </c>
      <c r="D67" s="442" t="s">
        <v>621</v>
      </c>
      <c r="E67" s="387">
        <v>210</v>
      </c>
      <c r="F67" s="355">
        <v>206</v>
      </c>
      <c r="G67" s="355">
        <v>62</v>
      </c>
      <c r="H67" s="355">
        <v>25</v>
      </c>
      <c r="I67" s="355">
        <v>119</v>
      </c>
      <c r="J67" s="388">
        <v>4</v>
      </c>
      <c r="K67" s="395">
        <v>4</v>
      </c>
      <c r="L67" s="387"/>
      <c r="M67" s="361">
        <v>514</v>
      </c>
      <c r="N67" s="355">
        <v>4</v>
      </c>
      <c r="O67" s="355">
        <v>9</v>
      </c>
      <c r="P67" s="355">
        <v>6</v>
      </c>
      <c r="Q67" s="355">
        <v>18</v>
      </c>
      <c r="R67" s="355">
        <v>21</v>
      </c>
      <c r="S67" s="355">
        <v>29</v>
      </c>
      <c r="T67" s="355">
        <v>34</v>
      </c>
      <c r="U67" s="355">
        <v>26</v>
      </c>
      <c r="V67" s="355">
        <v>36</v>
      </c>
      <c r="W67" s="355">
        <v>60</v>
      </c>
      <c r="X67" s="355">
        <v>95</v>
      </c>
      <c r="Y67" s="355">
        <v>85</v>
      </c>
      <c r="Z67" s="355">
        <v>48</v>
      </c>
      <c r="AA67" s="355">
        <v>25</v>
      </c>
      <c r="AB67" s="362">
        <v>18</v>
      </c>
      <c r="AC67" s="366">
        <v>61.39</v>
      </c>
      <c r="AD67" s="356">
        <v>60.98</v>
      </c>
      <c r="AE67" s="367">
        <v>61.9</v>
      </c>
      <c r="AF67" s="387"/>
      <c r="AG67" s="388"/>
      <c r="AH67" s="388"/>
      <c r="AI67" s="388"/>
      <c r="AJ67" s="388"/>
      <c r="AK67" s="388"/>
      <c r="AL67" s="388"/>
      <c r="AM67" s="388"/>
      <c r="AN67" s="388"/>
      <c r="AO67" s="388"/>
      <c r="AP67" s="388"/>
      <c r="AQ67" s="388"/>
      <c r="AR67" s="388"/>
      <c r="AS67" s="388"/>
      <c r="AT67" s="388"/>
      <c r="AU67" s="388"/>
      <c r="AV67" s="449"/>
      <c r="AW67" s="450"/>
      <c r="AX67" s="451"/>
      <c r="AY67" s="361">
        <v>311</v>
      </c>
      <c r="AZ67" s="355" t="s">
        <v>6662</v>
      </c>
      <c r="BA67" s="355">
        <v>1</v>
      </c>
      <c r="BB67" s="355">
        <v>2</v>
      </c>
      <c r="BC67" s="355">
        <v>7</v>
      </c>
      <c r="BD67" s="355">
        <v>7</v>
      </c>
      <c r="BE67" s="355">
        <v>12</v>
      </c>
      <c r="BF67" s="355">
        <v>12</v>
      </c>
      <c r="BG67" s="355">
        <v>9</v>
      </c>
      <c r="BH67" s="355">
        <v>18</v>
      </c>
      <c r="BI67" s="355">
        <v>37</v>
      </c>
      <c r="BJ67" s="355">
        <v>69</v>
      </c>
      <c r="BK67" s="355">
        <v>69</v>
      </c>
      <c r="BL67" s="355">
        <v>38</v>
      </c>
      <c r="BM67" s="355">
        <v>20</v>
      </c>
      <c r="BN67" s="362">
        <v>10</v>
      </c>
      <c r="BO67" s="446">
        <v>65.849999999999994</v>
      </c>
      <c r="BP67" s="447">
        <v>65.95</v>
      </c>
      <c r="BQ67" s="448">
        <v>65.709999999999994</v>
      </c>
      <c r="BR67" s="363">
        <v>206</v>
      </c>
      <c r="BS67" s="364" t="s">
        <v>6662</v>
      </c>
      <c r="BT67" s="364" t="s">
        <v>6662</v>
      </c>
      <c r="BU67" s="364" t="s">
        <v>6662</v>
      </c>
      <c r="BV67" s="364">
        <v>2</v>
      </c>
      <c r="BW67" s="364">
        <v>1</v>
      </c>
      <c r="BX67" s="364">
        <v>6</v>
      </c>
      <c r="BY67" s="364">
        <v>4</v>
      </c>
      <c r="BZ67" s="364">
        <v>9</v>
      </c>
      <c r="CA67" s="364">
        <v>11</v>
      </c>
      <c r="CB67" s="364">
        <v>34</v>
      </c>
      <c r="CC67" s="364">
        <v>51</v>
      </c>
      <c r="CD67" s="364">
        <v>39</v>
      </c>
      <c r="CE67" s="364">
        <v>30</v>
      </c>
      <c r="CF67" s="364">
        <v>14</v>
      </c>
      <c r="CG67" s="365">
        <v>5</v>
      </c>
      <c r="CH67" s="432">
        <v>206</v>
      </c>
      <c r="CI67" s="433">
        <v>38</v>
      </c>
      <c r="CJ67" s="433">
        <v>37</v>
      </c>
      <c r="CK67" s="433" t="s">
        <v>6662</v>
      </c>
      <c r="CL67" s="433">
        <v>1</v>
      </c>
      <c r="CM67" s="433">
        <v>6</v>
      </c>
      <c r="CN67" s="433">
        <v>162</v>
      </c>
      <c r="CO67" s="433">
        <v>139</v>
      </c>
      <c r="CP67" s="433">
        <v>30</v>
      </c>
      <c r="CQ67" s="433">
        <v>29</v>
      </c>
      <c r="CR67" s="433" t="s">
        <v>6662</v>
      </c>
      <c r="CS67" s="433">
        <v>1</v>
      </c>
      <c r="CT67" s="433">
        <v>1</v>
      </c>
      <c r="CU67" s="455">
        <v>108</v>
      </c>
      <c r="CV67" s="389"/>
      <c r="CW67" s="390"/>
      <c r="CX67" s="390"/>
      <c r="CY67" s="390"/>
      <c r="CZ67" s="390"/>
      <c r="DA67" s="390"/>
      <c r="DB67" s="394"/>
      <c r="DC67" s="363">
        <v>724</v>
      </c>
      <c r="DD67" s="364">
        <v>562</v>
      </c>
      <c r="DE67" s="364">
        <v>311</v>
      </c>
      <c r="DF67" s="364">
        <v>210</v>
      </c>
      <c r="DG67" s="364">
        <v>41</v>
      </c>
      <c r="DH67" s="364">
        <v>45</v>
      </c>
      <c r="DI67" s="364">
        <v>117</v>
      </c>
      <c r="DJ67" s="394"/>
      <c r="DK67" s="363">
        <v>183</v>
      </c>
      <c r="DL67" s="364">
        <v>97</v>
      </c>
      <c r="DM67" s="364">
        <v>3</v>
      </c>
      <c r="DN67" s="364">
        <v>1</v>
      </c>
      <c r="DO67" s="364" t="s">
        <v>6662</v>
      </c>
      <c r="DP67" s="364">
        <v>60</v>
      </c>
      <c r="DQ67" s="364">
        <v>5</v>
      </c>
      <c r="DR67" s="364">
        <v>12</v>
      </c>
      <c r="DS67" s="364">
        <v>4</v>
      </c>
      <c r="DT67" s="364" t="s">
        <v>6662</v>
      </c>
      <c r="DU67" s="364" t="s">
        <v>6662</v>
      </c>
      <c r="DV67" s="364" t="s">
        <v>6662</v>
      </c>
      <c r="DW67" s="364" t="s">
        <v>6662</v>
      </c>
      <c r="DX67" s="364">
        <v>1</v>
      </c>
      <c r="DY67" s="364" t="s">
        <v>6662</v>
      </c>
      <c r="DZ67" s="365" t="s">
        <v>6662</v>
      </c>
      <c r="EA67" s="363">
        <v>204</v>
      </c>
      <c r="EB67" s="364">
        <v>55303</v>
      </c>
      <c r="EC67" s="364">
        <v>32354</v>
      </c>
      <c r="ED67" s="364">
        <v>21674</v>
      </c>
      <c r="EE67" s="365">
        <v>1275</v>
      </c>
      <c r="EF67" s="363">
        <v>373</v>
      </c>
      <c r="EG67" s="364">
        <v>331</v>
      </c>
      <c r="EH67" s="364">
        <v>185</v>
      </c>
      <c r="EI67" s="364">
        <v>124</v>
      </c>
      <c r="EJ67" s="364">
        <v>22</v>
      </c>
      <c r="EK67" s="364">
        <v>18</v>
      </c>
      <c r="EL67" s="364">
        <v>24</v>
      </c>
      <c r="EM67" s="394"/>
      <c r="EN67" s="363">
        <v>351</v>
      </c>
      <c r="EO67" s="364">
        <v>231</v>
      </c>
      <c r="EP67" s="364">
        <v>126</v>
      </c>
      <c r="EQ67" s="364">
        <v>86</v>
      </c>
      <c r="ER67" s="364">
        <v>19</v>
      </c>
      <c r="ES67" s="364">
        <v>27</v>
      </c>
      <c r="ET67" s="364">
        <v>93</v>
      </c>
      <c r="EU67" s="394"/>
    </row>
    <row r="68" spans="1:151" s="357" customFormat="1" ht="15" hidden="1" customHeight="1" x14ac:dyDescent="0.15">
      <c r="A68" s="442" t="s">
        <v>175</v>
      </c>
      <c r="B68" s="442" t="s">
        <v>225</v>
      </c>
      <c r="C68" s="442" t="s">
        <v>227</v>
      </c>
      <c r="D68" s="442" t="s">
        <v>622</v>
      </c>
      <c r="E68" s="387">
        <v>38</v>
      </c>
      <c r="F68" s="355">
        <v>36</v>
      </c>
      <c r="G68" s="355">
        <v>2</v>
      </c>
      <c r="H68" s="355">
        <v>5</v>
      </c>
      <c r="I68" s="355">
        <v>29</v>
      </c>
      <c r="J68" s="388">
        <v>2</v>
      </c>
      <c r="K68" s="395">
        <v>1</v>
      </c>
      <c r="L68" s="387"/>
      <c r="M68" s="361">
        <v>70</v>
      </c>
      <c r="N68" s="355" t="s">
        <v>6662</v>
      </c>
      <c r="O68" s="355" t="s">
        <v>6662</v>
      </c>
      <c r="P68" s="355">
        <v>1</v>
      </c>
      <c r="Q68" s="355">
        <v>1</v>
      </c>
      <c r="R68" s="355">
        <v>4</v>
      </c>
      <c r="S68" s="355">
        <v>1</v>
      </c>
      <c r="T68" s="355">
        <v>3</v>
      </c>
      <c r="U68" s="355">
        <v>2</v>
      </c>
      <c r="V68" s="355">
        <v>5</v>
      </c>
      <c r="W68" s="355">
        <v>14</v>
      </c>
      <c r="X68" s="355">
        <v>14</v>
      </c>
      <c r="Y68" s="355">
        <v>10</v>
      </c>
      <c r="Z68" s="355">
        <v>8</v>
      </c>
      <c r="AA68" s="355">
        <v>4</v>
      </c>
      <c r="AB68" s="362">
        <v>3</v>
      </c>
      <c r="AC68" s="366">
        <v>64.489999999999995</v>
      </c>
      <c r="AD68" s="356">
        <v>65.17</v>
      </c>
      <c r="AE68" s="367">
        <v>63.46</v>
      </c>
      <c r="AF68" s="387"/>
      <c r="AG68" s="388"/>
      <c r="AH68" s="388"/>
      <c r="AI68" s="388"/>
      <c r="AJ68" s="388"/>
      <c r="AK68" s="388"/>
      <c r="AL68" s="388"/>
      <c r="AM68" s="388"/>
      <c r="AN68" s="388"/>
      <c r="AO68" s="388"/>
      <c r="AP68" s="388"/>
      <c r="AQ68" s="388"/>
      <c r="AR68" s="388"/>
      <c r="AS68" s="388"/>
      <c r="AT68" s="388"/>
      <c r="AU68" s="388"/>
      <c r="AV68" s="449"/>
      <c r="AW68" s="450"/>
      <c r="AX68" s="451"/>
      <c r="AY68" s="361">
        <v>23</v>
      </c>
      <c r="AZ68" s="355" t="s">
        <v>6662</v>
      </c>
      <c r="BA68" s="355" t="s">
        <v>6662</v>
      </c>
      <c r="BB68" s="355" t="s">
        <v>6662</v>
      </c>
      <c r="BC68" s="355" t="s">
        <v>6662</v>
      </c>
      <c r="BD68" s="355" t="s">
        <v>6662</v>
      </c>
      <c r="BE68" s="355" t="s">
        <v>6662</v>
      </c>
      <c r="BF68" s="355">
        <v>1</v>
      </c>
      <c r="BG68" s="355" t="s">
        <v>6662</v>
      </c>
      <c r="BH68" s="355" t="s">
        <v>6662</v>
      </c>
      <c r="BI68" s="355">
        <v>2</v>
      </c>
      <c r="BJ68" s="355">
        <v>3</v>
      </c>
      <c r="BK68" s="355">
        <v>6</v>
      </c>
      <c r="BL68" s="355">
        <v>5</v>
      </c>
      <c r="BM68" s="355">
        <v>4</v>
      </c>
      <c r="BN68" s="362">
        <v>2</v>
      </c>
      <c r="BO68" s="446">
        <v>73.739999999999995</v>
      </c>
      <c r="BP68" s="447">
        <v>74.13</v>
      </c>
      <c r="BQ68" s="448">
        <v>72.86</v>
      </c>
      <c r="BR68" s="363">
        <v>36</v>
      </c>
      <c r="BS68" s="364" t="s">
        <v>6662</v>
      </c>
      <c r="BT68" s="364" t="s">
        <v>6662</v>
      </c>
      <c r="BU68" s="364" t="s">
        <v>6662</v>
      </c>
      <c r="BV68" s="364" t="s">
        <v>6662</v>
      </c>
      <c r="BW68" s="364">
        <v>1</v>
      </c>
      <c r="BX68" s="364">
        <v>1</v>
      </c>
      <c r="BY68" s="364">
        <v>1</v>
      </c>
      <c r="BZ68" s="364">
        <v>1</v>
      </c>
      <c r="CA68" s="364">
        <v>3</v>
      </c>
      <c r="CB68" s="364">
        <v>8</v>
      </c>
      <c r="CC68" s="364">
        <v>7</v>
      </c>
      <c r="CD68" s="364">
        <v>6</v>
      </c>
      <c r="CE68" s="364">
        <v>4</v>
      </c>
      <c r="CF68" s="364">
        <v>3</v>
      </c>
      <c r="CG68" s="365">
        <v>1</v>
      </c>
      <c r="CH68" s="432">
        <v>36</v>
      </c>
      <c r="CI68" s="433">
        <v>5</v>
      </c>
      <c r="CJ68" s="433">
        <v>5</v>
      </c>
      <c r="CK68" s="433" t="s">
        <v>6662</v>
      </c>
      <c r="CL68" s="433" t="s">
        <v>6662</v>
      </c>
      <c r="CM68" s="433">
        <v>1</v>
      </c>
      <c r="CN68" s="433">
        <v>30</v>
      </c>
      <c r="CO68" s="433">
        <v>21</v>
      </c>
      <c r="CP68" s="433">
        <v>4</v>
      </c>
      <c r="CQ68" s="433">
        <v>4</v>
      </c>
      <c r="CR68" s="433" t="s">
        <v>6662</v>
      </c>
      <c r="CS68" s="433" t="s">
        <v>6662</v>
      </c>
      <c r="CT68" s="433" t="s">
        <v>6662</v>
      </c>
      <c r="CU68" s="455">
        <v>17</v>
      </c>
      <c r="CV68" s="389"/>
      <c r="CW68" s="390"/>
      <c r="CX68" s="390"/>
      <c r="CY68" s="390"/>
      <c r="CZ68" s="390"/>
      <c r="DA68" s="390"/>
      <c r="DB68" s="394"/>
      <c r="DC68" s="363">
        <v>115</v>
      </c>
      <c r="DD68" s="364">
        <v>81</v>
      </c>
      <c r="DE68" s="364">
        <v>23</v>
      </c>
      <c r="DF68" s="364">
        <v>53</v>
      </c>
      <c r="DG68" s="364">
        <v>5</v>
      </c>
      <c r="DH68" s="364">
        <v>8</v>
      </c>
      <c r="DI68" s="364">
        <v>26</v>
      </c>
      <c r="DJ68" s="394"/>
      <c r="DK68" s="363">
        <v>24</v>
      </c>
      <c r="DL68" s="364">
        <v>20</v>
      </c>
      <c r="DM68" s="364" t="s">
        <v>6662</v>
      </c>
      <c r="DN68" s="364">
        <v>1</v>
      </c>
      <c r="DO68" s="364" t="s">
        <v>6662</v>
      </c>
      <c r="DP68" s="364">
        <v>2</v>
      </c>
      <c r="DQ68" s="364" t="s">
        <v>6662</v>
      </c>
      <c r="DR68" s="364" t="s">
        <v>6662</v>
      </c>
      <c r="DS68" s="364" t="s">
        <v>6662</v>
      </c>
      <c r="DT68" s="364" t="s">
        <v>6662</v>
      </c>
      <c r="DU68" s="364" t="s">
        <v>6662</v>
      </c>
      <c r="DV68" s="364">
        <v>1</v>
      </c>
      <c r="DW68" s="364" t="s">
        <v>6662</v>
      </c>
      <c r="DX68" s="364" t="s">
        <v>6662</v>
      </c>
      <c r="DY68" s="364" t="s">
        <v>6662</v>
      </c>
      <c r="DZ68" s="365" t="s">
        <v>6662</v>
      </c>
      <c r="EA68" s="363">
        <v>28</v>
      </c>
      <c r="EB68" s="364">
        <v>5878</v>
      </c>
      <c r="EC68" s="364">
        <v>5527</v>
      </c>
      <c r="ED68" s="364">
        <v>351</v>
      </c>
      <c r="EE68" s="365" t="s">
        <v>6662</v>
      </c>
      <c r="EF68" s="363">
        <v>62</v>
      </c>
      <c r="EG68" s="364">
        <v>52</v>
      </c>
      <c r="EH68" s="364">
        <v>16</v>
      </c>
      <c r="EI68" s="364">
        <v>32</v>
      </c>
      <c r="EJ68" s="364">
        <v>4</v>
      </c>
      <c r="EK68" s="364">
        <v>6</v>
      </c>
      <c r="EL68" s="364">
        <v>4</v>
      </c>
      <c r="EM68" s="394"/>
      <c r="EN68" s="363">
        <v>53</v>
      </c>
      <c r="EO68" s="364">
        <v>29</v>
      </c>
      <c r="EP68" s="364">
        <v>7</v>
      </c>
      <c r="EQ68" s="364">
        <v>21</v>
      </c>
      <c r="ER68" s="364">
        <v>1</v>
      </c>
      <c r="ES68" s="364">
        <v>2</v>
      </c>
      <c r="ET68" s="364">
        <v>22</v>
      </c>
      <c r="EU68" s="394"/>
    </row>
    <row r="69" spans="1:151" s="357" customFormat="1" ht="15" hidden="1" customHeight="1" x14ac:dyDescent="0.15">
      <c r="A69" s="442" t="s">
        <v>175</v>
      </c>
      <c r="B69" s="442" t="s">
        <v>225</v>
      </c>
      <c r="C69" s="442" t="s">
        <v>228</v>
      </c>
      <c r="D69" s="442" t="s">
        <v>623</v>
      </c>
      <c r="E69" s="387">
        <v>113</v>
      </c>
      <c r="F69" s="355">
        <v>110</v>
      </c>
      <c r="G69" s="355">
        <v>36</v>
      </c>
      <c r="H69" s="355">
        <v>14</v>
      </c>
      <c r="I69" s="355">
        <v>60</v>
      </c>
      <c r="J69" s="388">
        <v>3</v>
      </c>
      <c r="K69" s="395">
        <v>2</v>
      </c>
      <c r="L69" s="387"/>
      <c r="M69" s="361">
        <v>278</v>
      </c>
      <c r="N69" s="355">
        <v>3</v>
      </c>
      <c r="O69" s="355">
        <v>1</v>
      </c>
      <c r="P69" s="355">
        <v>4</v>
      </c>
      <c r="Q69" s="355">
        <v>11</v>
      </c>
      <c r="R69" s="355">
        <v>11</v>
      </c>
      <c r="S69" s="355">
        <v>19</v>
      </c>
      <c r="T69" s="355">
        <v>11</v>
      </c>
      <c r="U69" s="355">
        <v>20</v>
      </c>
      <c r="V69" s="355">
        <v>23</v>
      </c>
      <c r="W69" s="355">
        <v>37</v>
      </c>
      <c r="X69" s="355">
        <v>68</v>
      </c>
      <c r="Y69" s="355">
        <v>18</v>
      </c>
      <c r="Z69" s="355">
        <v>20</v>
      </c>
      <c r="AA69" s="355">
        <v>22</v>
      </c>
      <c r="AB69" s="362">
        <v>10</v>
      </c>
      <c r="AC69" s="366">
        <v>61.29</v>
      </c>
      <c r="AD69" s="356">
        <v>59.56</v>
      </c>
      <c r="AE69" s="367">
        <v>63.35</v>
      </c>
      <c r="AF69" s="387"/>
      <c r="AG69" s="388"/>
      <c r="AH69" s="388"/>
      <c r="AI69" s="388"/>
      <c r="AJ69" s="388"/>
      <c r="AK69" s="388"/>
      <c r="AL69" s="388"/>
      <c r="AM69" s="388"/>
      <c r="AN69" s="388"/>
      <c r="AO69" s="388"/>
      <c r="AP69" s="388"/>
      <c r="AQ69" s="388"/>
      <c r="AR69" s="388"/>
      <c r="AS69" s="388"/>
      <c r="AT69" s="388"/>
      <c r="AU69" s="388"/>
      <c r="AV69" s="449"/>
      <c r="AW69" s="450"/>
      <c r="AX69" s="451"/>
      <c r="AY69" s="361">
        <v>158</v>
      </c>
      <c r="AZ69" s="355">
        <v>2</v>
      </c>
      <c r="BA69" s="355" t="s">
        <v>6662</v>
      </c>
      <c r="BB69" s="355">
        <v>2</v>
      </c>
      <c r="BC69" s="355">
        <v>4</v>
      </c>
      <c r="BD69" s="355">
        <v>5</v>
      </c>
      <c r="BE69" s="355">
        <v>6</v>
      </c>
      <c r="BF69" s="355">
        <v>5</v>
      </c>
      <c r="BG69" s="355">
        <v>11</v>
      </c>
      <c r="BH69" s="355">
        <v>8</v>
      </c>
      <c r="BI69" s="355">
        <v>16</v>
      </c>
      <c r="BJ69" s="355">
        <v>50</v>
      </c>
      <c r="BK69" s="355">
        <v>13</v>
      </c>
      <c r="BL69" s="355">
        <v>18</v>
      </c>
      <c r="BM69" s="355">
        <v>15</v>
      </c>
      <c r="BN69" s="362">
        <v>3</v>
      </c>
      <c r="BO69" s="446">
        <v>63.85</v>
      </c>
      <c r="BP69" s="447">
        <v>62.87</v>
      </c>
      <c r="BQ69" s="448">
        <v>65.040000000000006</v>
      </c>
      <c r="BR69" s="363">
        <v>110</v>
      </c>
      <c r="BS69" s="364" t="s">
        <v>6662</v>
      </c>
      <c r="BT69" s="364" t="s">
        <v>6662</v>
      </c>
      <c r="BU69" s="364" t="s">
        <v>6662</v>
      </c>
      <c r="BV69" s="364" t="s">
        <v>6662</v>
      </c>
      <c r="BW69" s="364" t="s">
        <v>6662</v>
      </c>
      <c r="BX69" s="364">
        <v>5</v>
      </c>
      <c r="BY69" s="364">
        <v>3</v>
      </c>
      <c r="BZ69" s="364">
        <v>9</v>
      </c>
      <c r="CA69" s="364">
        <v>9</v>
      </c>
      <c r="CB69" s="364">
        <v>15</v>
      </c>
      <c r="CC69" s="364">
        <v>39</v>
      </c>
      <c r="CD69" s="364">
        <v>10</v>
      </c>
      <c r="CE69" s="364">
        <v>10</v>
      </c>
      <c r="CF69" s="364">
        <v>7</v>
      </c>
      <c r="CG69" s="365">
        <v>3</v>
      </c>
      <c r="CH69" s="432">
        <v>110</v>
      </c>
      <c r="CI69" s="433">
        <v>30</v>
      </c>
      <c r="CJ69" s="433">
        <v>30</v>
      </c>
      <c r="CK69" s="433" t="s">
        <v>6662</v>
      </c>
      <c r="CL69" s="433" t="s">
        <v>6662</v>
      </c>
      <c r="CM69" s="433">
        <v>5</v>
      </c>
      <c r="CN69" s="433">
        <v>75</v>
      </c>
      <c r="CO69" s="433">
        <v>69</v>
      </c>
      <c r="CP69" s="433">
        <v>19</v>
      </c>
      <c r="CQ69" s="433">
        <v>19</v>
      </c>
      <c r="CR69" s="433" t="s">
        <v>6662</v>
      </c>
      <c r="CS69" s="433" t="s">
        <v>6662</v>
      </c>
      <c r="CT69" s="433">
        <v>1</v>
      </c>
      <c r="CU69" s="455">
        <v>49</v>
      </c>
      <c r="CV69" s="389"/>
      <c r="CW69" s="390"/>
      <c r="CX69" s="390"/>
      <c r="CY69" s="390"/>
      <c r="CZ69" s="390"/>
      <c r="DA69" s="390"/>
      <c r="DB69" s="394"/>
      <c r="DC69" s="363">
        <v>374</v>
      </c>
      <c r="DD69" s="364">
        <v>277</v>
      </c>
      <c r="DE69" s="364">
        <v>158</v>
      </c>
      <c r="DF69" s="364">
        <v>102</v>
      </c>
      <c r="DG69" s="364">
        <v>17</v>
      </c>
      <c r="DH69" s="364">
        <v>15</v>
      </c>
      <c r="DI69" s="364">
        <v>82</v>
      </c>
      <c r="DJ69" s="394"/>
      <c r="DK69" s="363">
        <v>105</v>
      </c>
      <c r="DL69" s="364">
        <v>57</v>
      </c>
      <c r="DM69" s="364" t="s">
        <v>6662</v>
      </c>
      <c r="DN69" s="364" t="s">
        <v>6662</v>
      </c>
      <c r="DO69" s="364" t="s">
        <v>6662</v>
      </c>
      <c r="DP69" s="364">
        <v>25</v>
      </c>
      <c r="DQ69" s="364">
        <v>3</v>
      </c>
      <c r="DR69" s="364">
        <v>10</v>
      </c>
      <c r="DS69" s="364">
        <v>4</v>
      </c>
      <c r="DT69" s="364">
        <v>1</v>
      </c>
      <c r="DU69" s="364">
        <v>4</v>
      </c>
      <c r="DV69" s="364" t="s">
        <v>6662</v>
      </c>
      <c r="DW69" s="364">
        <v>1</v>
      </c>
      <c r="DX69" s="364" t="s">
        <v>6662</v>
      </c>
      <c r="DY69" s="364" t="s">
        <v>6662</v>
      </c>
      <c r="DZ69" s="365" t="s">
        <v>6662</v>
      </c>
      <c r="EA69" s="363">
        <v>91</v>
      </c>
      <c r="EB69" s="364">
        <v>15556</v>
      </c>
      <c r="EC69" s="364">
        <v>7678</v>
      </c>
      <c r="ED69" s="364">
        <v>6357</v>
      </c>
      <c r="EE69" s="365">
        <v>1521</v>
      </c>
      <c r="EF69" s="363">
        <v>189</v>
      </c>
      <c r="EG69" s="364">
        <v>160</v>
      </c>
      <c r="EH69" s="364">
        <v>87</v>
      </c>
      <c r="EI69" s="364">
        <v>63</v>
      </c>
      <c r="EJ69" s="364">
        <v>10</v>
      </c>
      <c r="EK69" s="364">
        <v>5</v>
      </c>
      <c r="EL69" s="364">
        <v>24</v>
      </c>
      <c r="EM69" s="394"/>
      <c r="EN69" s="363">
        <v>185</v>
      </c>
      <c r="EO69" s="364">
        <v>117</v>
      </c>
      <c r="EP69" s="364">
        <v>71</v>
      </c>
      <c r="EQ69" s="364">
        <v>39</v>
      </c>
      <c r="ER69" s="364">
        <v>7</v>
      </c>
      <c r="ES69" s="364">
        <v>10</v>
      </c>
      <c r="ET69" s="364">
        <v>58</v>
      </c>
      <c r="EU69" s="394"/>
    </row>
    <row r="70" spans="1:151" s="357" customFormat="1" ht="15" hidden="1" customHeight="1" x14ac:dyDescent="0.15">
      <c r="A70" s="442" t="s">
        <v>175</v>
      </c>
      <c r="B70" s="442" t="s">
        <v>225</v>
      </c>
      <c r="C70" s="442" t="s">
        <v>229</v>
      </c>
      <c r="D70" s="442" t="s">
        <v>624</v>
      </c>
      <c r="E70" s="387">
        <v>205</v>
      </c>
      <c r="F70" s="355">
        <v>201</v>
      </c>
      <c r="G70" s="355">
        <v>84</v>
      </c>
      <c r="H70" s="355">
        <v>21</v>
      </c>
      <c r="I70" s="355">
        <v>96</v>
      </c>
      <c r="J70" s="388">
        <v>4</v>
      </c>
      <c r="K70" s="395">
        <v>4</v>
      </c>
      <c r="L70" s="387"/>
      <c r="M70" s="361">
        <v>504</v>
      </c>
      <c r="N70" s="355">
        <v>2</v>
      </c>
      <c r="O70" s="355">
        <v>4</v>
      </c>
      <c r="P70" s="355">
        <v>12</v>
      </c>
      <c r="Q70" s="355">
        <v>24</v>
      </c>
      <c r="R70" s="355">
        <v>31</v>
      </c>
      <c r="S70" s="355">
        <v>32</v>
      </c>
      <c r="T70" s="355">
        <v>27</v>
      </c>
      <c r="U70" s="355">
        <v>23</v>
      </c>
      <c r="V70" s="355">
        <v>47</v>
      </c>
      <c r="W70" s="355">
        <v>68</v>
      </c>
      <c r="X70" s="355">
        <v>86</v>
      </c>
      <c r="Y70" s="355">
        <v>68</v>
      </c>
      <c r="Z70" s="355">
        <v>36</v>
      </c>
      <c r="AA70" s="355">
        <v>25</v>
      </c>
      <c r="AB70" s="362">
        <v>19</v>
      </c>
      <c r="AC70" s="366">
        <v>59.95</v>
      </c>
      <c r="AD70" s="356">
        <v>59.09</v>
      </c>
      <c r="AE70" s="367">
        <v>61.1</v>
      </c>
      <c r="AF70" s="387"/>
      <c r="AG70" s="388"/>
      <c r="AH70" s="388"/>
      <c r="AI70" s="388"/>
      <c r="AJ70" s="388"/>
      <c r="AK70" s="388"/>
      <c r="AL70" s="388"/>
      <c r="AM70" s="388"/>
      <c r="AN70" s="388"/>
      <c r="AO70" s="388"/>
      <c r="AP70" s="388"/>
      <c r="AQ70" s="388"/>
      <c r="AR70" s="388"/>
      <c r="AS70" s="388"/>
      <c r="AT70" s="388"/>
      <c r="AU70" s="388"/>
      <c r="AV70" s="449"/>
      <c r="AW70" s="450"/>
      <c r="AX70" s="451"/>
      <c r="AY70" s="361">
        <v>311</v>
      </c>
      <c r="AZ70" s="355" t="s">
        <v>6662</v>
      </c>
      <c r="BA70" s="355">
        <v>1</v>
      </c>
      <c r="BB70" s="355">
        <v>5</v>
      </c>
      <c r="BC70" s="355">
        <v>11</v>
      </c>
      <c r="BD70" s="355">
        <v>11</v>
      </c>
      <c r="BE70" s="355">
        <v>10</v>
      </c>
      <c r="BF70" s="355">
        <v>19</v>
      </c>
      <c r="BG70" s="355">
        <v>11</v>
      </c>
      <c r="BH70" s="355">
        <v>25</v>
      </c>
      <c r="BI70" s="355">
        <v>50</v>
      </c>
      <c r="BJ70" s="355">
        <v>58</v>
      </c>
      <c r="BK70" s="355">
        <v>58</v>
      </c>
      <c r="BL70" s="355">
        <v>23</v>
      </c>
      <c r="BM70" s="355">
        <v>18</v>
      </c>
      <c r="BN70" s="362">
        <v>11</v>
      </c>
      <c r="BO70" s="446">
        <v>62.97</v>
      </c>
      <c r="BP70" s="447">
        <v>62.03</v>
      </c>
      <c r="BQ70" s="448">
        <v>64.3</v>
      </c>
      <c r="BR70" s="363">
        <v>201</v>
      </c>
      <c r="BS70" s="364" t="s">
        <v>6662</v>
      </c>
      <c r="BT70" s="364" t="s">
        <v>6662</v>
      </c>
      <c r="BU70" s="364" t="s">
        <v>6662</v>
      </c>
      <c r="BV70" s="364">
        <v>2</v>
      </c>
      <c r="BW70" s="364">
        <v>2</v>
      </c>
      <c r="BX70" s="364">
        <v>2</v>
      </c>
      <c r="BY70" s="364">
        <v>13</v>
      </c>
      <c r="BZ70" s="364">
        <v>8</v>
      </c>
      <c r="CA70" s="364">
        <v>19</v>
      </c>
      <c r="CB70" s="364">
        <v>33</v>
      </c>
      <c r="CC70" s="364">
        <v>52</v>
      </c>
      <c r="CD70" s="364">
        <v>38</v>
      </c>
      <c r="CE70" s="364">
        <v>17</v>
      </c>
      <c r="CF70" s="364">
        <v>13</v>
      </c>
      <c r="CG70" s="365">
        <v>2</v>
      </c>
      <c r="CH70" s="432">
        <v>201</v>
      </c>
      <c r="CI70" s="433">
        <v>37</v>
      </c>
      <c r="CJ70" s="433">
        <v>36</v>
      </c>
      <c r="CK70" s="433" t="s">
        <v>6662</v>
      </c>
      <c r="CL70" s="433">
        <v>1</v>
      </c>
      <c r="CM70" s="433">
        <v>3</v>
      </c>
      <c r="CN70" s="433">
        <v>161</v>
      </c>
      <c r="CO70" s="433">
        <v>122</v>
      </c>
      <c r="CP70" s="433">
        <v>23</v>
      </c>
      <c r="CQ70" s="433">
        <v>23</v>
      </c>
      <c r="CR70" s="433" t="s">
        <v>6662</v>
      </c>
      <c r="CS70" s="433" t="s">
        <v>6662</v>
      </c>
      <c r="CT70" s="433">
        <v>1</v>
      </c>
      <c r="CU70" s="455">
        <v>98</v>
      </c>
      <c r="CV70" s="389"/>
      <c r="CW70" s="390"/>
      <c r="CX70" s="390"/>
      <c r="CY70" s="390"/>
      <c r="CZ70" s="390"/>
      <c r="DA70" s="390"/>
      <c r="DB70" s="394"/>
      <c r="DC70" s="363">
        <v>698</v>
      </c>
      <c r="DD70" s="364">
        <v>530</v>
      </c>
      <c r="DE70" s="364">
        <v>311</v>
      </c>
      <c r="DF70" s="364">
        <v>181</v>
      </c>
      <c r="DG70" s="364">
        <v>38</v>
      </c>
      <c r="DH70" s="364">
        <v>42</v>
      </c>
      <c r="DI70" s="364">
        <v>126</v>
      </c>
      <c r="DJ70" s="394"/>
      <c r="DK70" s="363">
        <v>186</v>
      </c>
      <c r="DL70" s="364">
        <v>107</v>
      </c>
      <c r="DM70" s="364" t="s">
        <v>6662</v>
      </c>
      <c r="DN70" s="364" t="s">
        <v>6662</v>
      </c>
      <c r="DO70" s="364" t="s">
        <v>6662</v>
      </c>
      <c r="DP70" s="364">
        <v>64</v>
      </c>
      <c r="DQ70" s="364">
        <v>7</v>
      </c>
      <c r="DR70" s="364" t="s">
        <v>6662</v>
      </c>
      <c r="DS70" s="364">
        <v>2</v>
      </c>
      <c r="DT70" s="364" t="s">
        <v>6662</v>
      </c>
      <c r="DU70" s="364" t="s">
        <v>6662</v>
      </c>
      <c r="DV70" s="364">
        <v>1</v>
      </c>
      <c r="DW70" s="364">
        <v>5</v>
      </c>
      <c r="DX70" s="364" t="s">
        <v>6662</v>
      </c>
      <c r="DY70" s="364" t="s">
        <v>6662</v>
      </c>
      <c r="DZ70" s="365" t="s">
        <v>6662</v>
      </c>
      <c r="EA70" s="363">
        <v>195</v>
      </c>
      <c r="EB70" s="364">
        <v>64326</v>
      </c>
      <c r="EC70" s="364">
        <v>29391</v>
      </c>
      <c r="ED70" s="364">
        <v>34935</v>
      </c>
      <c r="EE70" s="365" t="s">
        <v>6662</v>
      </c>
      <c r="EF70" s="363">
        <v>350</v>
      </c>
      <c r="EG70" s="364">
        <v>310</v>
      </c>
      <c r="EH70" s="364">
        <v>183</v>
      </c>
      <c r="EI70" s="364">
        <v>99</v>
      </c>
      <c r="EJ70" s="364">
        <v>28</v>
      </c>
      <c r="EK70" s="364">
        <v>15</v>
      </c>
      <c r="EL70" s="364">
        <v>25</v>
      </c>
      <c r="EM70" s="394"/>
      <c r="EN70" s="363">
        <v>348</v>
      </c>
      <c r="EO70" s="364">
        <v>220</v>
      </c>
      <c r="EP70" s="364">
        <v>128</v>
      </c>
      <c r="EQ70" s="364">
        <v>82</v>
      </c>
      <c r="ER70" s="364">
        <v>10</v>
      </c>
      <c r="ES70" s="364">
        <v>27</v>
      </c>
      <c r="ET70" s="364">
        <v>101</v>
      </c>
      <c r="EU70" s="394"/>
    </row>
    <row r="71" spans="1:151" s="357" customFormat="1" ht="15" hidden="1" customHeight="1" x14ac:dyDescent="0.15">
      <c r="A71" s="442" t="s">
        <v>175</v>
      </c>
      <c r="B71" s="442" t="s">
        <v>225</v>
      </c>
      <c r="C71" s="442" t="s">
        <v>230</v>
      </c>
      <c r="D71" s="442" t="s">
        <v>625</v>
      </c>
      <c r="E71" s="387">
        <v>273</v>
      </c>
      <c r="F71" s="355">
        <v>264</v>
      </c>
      <c r="G71" s="355">
        <v>145</v>
      </c>
      <c r="H71" s="355">
        <v>23</v>
      </c>
      <c r="I71" s="355">
        <v>96</v>
      </c>
      <c r="J71" s="388">
        <v>9</v>
      </c>
      <c r="K71" s="395">
        <v>8</v>
      </c>
      <c r="L71" s="387"/>
      <c r="M71" s="361">
        <v>679</v>
      </c>
      <c r="N71" s="355">
        <v>2</v>
      </c>
      <c r="O71" s="355">
        <v>2</v>
      </c>
      <c r="P71" s="355">
        <v>14</v>
      </c>
      <c r="Q71" s="355">
        <v>23</v>
      </c>
      <c r="R71" s="355">
        <v>35</v>
      </c>
      <c r="S71" s="355">
        <v>46</v>
      </c>
      <c r="T71" s="355">
        <v>37</v>
      </c>
      <c r="U71" s="355">
        <v>40</v>
      </c>
      <c r="V71" s="355">
        <v>67</v>
      </c>
      <c r="W71" s="355">
        <v>88</v>
      </c>
      <c r="X71" s="355">
        <v>112</v>
      </c>
      <c r="Y71" s="355">
        <v>88</v>
      </c>
      <c r="Z71" s="355">
        <v>50</v>
      </c>
      <c r="AA71" s="355">
        <v>44</v>
      </c>
      <c r="AB71" s="362">
        <v>31</v>
      </c>
      <c r="AC71" s="366">
        <v>61.19</v>
      </c>
      <c r="AD71" s="356">
        <v>60.54</v>
      </c>
      <c r="AE71" s="367">
        <v>62</v>
      </c>
      <c r="AF71" s="387"/>
      <c r="AG71" s="388"/>
      <c r="AH71" s="388"/>
      <c r="AI71" s="388"/>
      <c r="AJ71" s="388"/>
      <c r="AK71" s="388"/>
      <c r="AL71" s="388"/>
      <c r="AM71" s="388"/>
      <c r="AN71" s="388"/>
      <c r="AO71" s="388"/>
      <c r="AP71" s="388"/>
      <c r="AQ71" s="388"/>
      <c r="AR71" s="388"/>
      <c r="AS71" s="388"/>
      <c r="AT71" s="388"/>
      <c r="AU71" s="388"/>
      <c r="AV71" s="449"/>
      <c r="AW71" s="450"/>
      <c r="AX71" s="451"/>
      <c r="AY71" s="361">
        <v>539</v>
      </c>
      <c r="AZ71" s="355">
        <v>1</v>
      </c>
      <c r="BA71" s="355">
        <v>1</v>
      </c>
      <c r="BB71" s="355">
        <v>8</v>
      </c>
      <c r="BC71" s="355">
        <v>13</v>
      </c>
      <c r="BD71" s="355">
        <v>25</v>
      </c>
      <c r="BE71" s="355">
        <v>31</v>
      </c>
      <c r="BF71" s="355">
        <v>13</v>
      </c>
      <c r="BG71" s="355">
        <v>29</v>
      </c>
      <c r="BH71" s="355">
        <v>60</v>
      </c>
      <c r="BI71" s="355">
        <v>77</v>
      </c>
      <c r="BJ71" s="355">
        <v>97</v>
      </c>
      <c r="BK71" s="355">
        <v>79</v>
      </c>
      <c r="BL71" s="355">
        <v>49</v>
      </c>
      <c r="BM71" s="355">
        <v>38</v>
      </c>
      <c r="BN71" s="362">
        <v>18</v>
      </c>
      <c r="BO71" s="446">
        <v>62.89</v>
      </c>
      <c r="BP71" s="447">
        <v>62.11</v>
      </c>
      <c r="BQ71" s="448">
        <v>63.91</v>
      </c>
      <c r="BR71" s="363">
        <v>264</v>
      </c>
      <c r="BS71" s="364" t="s">
        <v>6662</v>
      </c>
      <c r="BT71" s="364" t="s">
        <v>6662</v>
      </c>
      <c r="BU71" s="364">
        <v>1</v>
      </c>
      <c r="BV71" s="364">
        <v>1</v>
      </c>
      <c r="BW71" s="364">
        <v>7</v>
      </c>
      <c r="BX71" s="364">
        <v>12</v>
      </c>
      <c r="BY71" s="364">
        <v>7</v>
      </c>
      <c r="BZ71" s="364">
        <v>13</v>
      </c>
      <c r="CA71" s="364">
        <v>34</v>
      </c>
      <c r="CB71" s="364">
        <v>46</v>
      </c>
      <c r="CC71" s="364">
        <v>62</v>
      </c>
      <c r="CD71" s="364">
        <v>42</v>
      </c>
      <c r="CE71" s="364">
        <v>19</v>
      </c>
      <c r="CF71" s="364">
        <v>15</v>
      </c>
      <c r="CG71" s="365">
        <v>5</v>
      </c>
      <c r="CH71" s="432">
        <v>264</v>
      </c>
      <c r="CI71" s="433">
        <v>53</v>
      </c>
      <c r="CJ71" s="433">
        <v>53</v>
      </c>
      <c r="CK71" s="433" t="s">
        <v>6662</v>
      </c>
      <c r="CL71" s="433" t="s">
        <v>6662</v>
      </c>
      <c r="CM71" s="433">
        <v>9</v>
      </c>
      <c r="CN71" s="433">
        <v>202</v>
      </c>
      <c r="CO71" s="433">
        <v>143</v>
      </c>
      <c r="CP71" s="433">
        <v>29</v>
      </c>
      <c r="CQ71" s="433">
        <v>29</v>
      </c>
      <c r="CR71" s="433" t="s">
        <v>6662</v>
      </c>
      <c r="CS71" s="433" t="s">
        <v>6662</v>
      </c>
      <c r="CT71" s="433">
        <v>1</v>
      </c>
      <c r="CU71" s="455">
        <v>113</v>
      </c>
      <c r="CV71" s="389"/>
      <c r="CW71" s="390"/>
      <c r="CX71" s="390"/>
      <c r="CY71" s="390"/>
      <c r="CZ71" s="390"/>
      <c r="DA71" s="390"/>
      <c r="DB71" s="394"/>
      <c r="DC71" s="363">
        <v>980</v>
      </c>
      <c r="DD71" s="364">
        <v>748</v>
      </c>
      <c r="DE71" s="364">
        <v>539</v>
      </c>
      <c r="DF71" s="364">
        <v>177</v>
      </c>
      <c r="DG71" s="364">
        <v>32</v>
      </c>
      <c r="DH71" s="364">
        <v>56</v>
      </c>
      <c r="DI71" s="364">
        <v>176</v>
      </c>
      <c r="DJ71" s="394"/>
      <c r="DK71" s="363">
        <v>247</v>
      </c>
      <c r="DL71" s="364">
        <v>54</v>
      </c>
      <c r="DM71" s="364" t="s">
        <v>6662</v>
      </c>
      <c r="DN71" s="364">
        <v>1</v>
      </c>
      <c r="DO71" s="364" t="s">
        <v>6662</v>
      </c>
      <c r="DP71" s="364">
        <v>177</v>
      </c>
      <c r="DQ71" s="364">
        <v>5</v>
      </c>
      <c r="DR71" s="364" t="s">
        <v>6662</v>
      </c>
      <c r="DS71" s="364">
        <v>2</v>
      </c>
      <c r="DT71" s="364">
        <v>2</v>
      </c>
      <c r="DU71" s="364">
        <v>1</v>
      </c>
      <c r="DV71" s="364" t="s">
        <v>6662</v>
      </c>
      <c r="DW71" s="364">
        <v>4</v>
      </c>
      <c r="DX71" s="364">
        <v>1</v>
      </c>
      <c r="DY71" s="364" t="s">
        <v>6662</v>
      </c>
      <c r="DZ71" s="365" t="s">
        <v>6662</v>
      </c>
      <c r="EA71" s="363">
        <v>255</v>
      </c>
      <c r="EB71" s="364">
        <v>92441</v>
      </c>
      <c r="EC71" s="364">
        <v>24992</v>
      </c>
      <c r="ED71" s="364">
        <v>67398</v>
      </c>
      <c r="EE71" s="365">
        <v>51</v>
      </c>
      <c r="EF71" s="363">
        <v>493</v>
      </c>
      <c r="EG71" s="364">
        <v>420</v>
      </c>
      <c r="EH71" s="364">
        <v>307</v>
      </c>
      <c r="EI71" s="364">
        <v>93</v>
      </c>
      <c r="EJ71" s="364">
        <v>20</v>
      </c>
      <c r="EK71" s="364">
        <v>29</v>
      </c>
      <c r="EL71" s="364">
        <v>44</v>
      </c>
      <c r="EM71" s="394"/>
      <c r="EN71" s="363">
        <v>487</v>
      </c>
      <c r="EO71" s="364">
        <v>328</v>
      </c>
      <c r="EP71" s="364">
        <v>232</v>
      </c>
      <c r="EQ71" s="364">
        <v>84</v>
      </c>
      <c r="ER71" s="364">
        <v>12</v>
      </c>
      <c r="ES71" s="364">
        <v>27</v>
      </c>
      <c r="ET71" s="364">
        <v>132</v>
      </c>
      <c r="EU71" s="394"/>
    </row>
    <row r="72" spans="1:151" s="357" customFormat="1" ht="15" customHeight="1" x14ac:dyDescent="0.15">
      <c r="A72" s="442" t="s">
        <v>175</v>
      </c>
      <c r="B72" s="442" t="s">
        <v>1099</v>
      </c>
      <c r="C72" s="442"/>
      <c r="D72" s="442" t="s">
        <v>626</v>
      </c>
      <c r="E72" s="387">
        <v>481</v>
      </c>
      <c r="F72" s="355">
        <v>471</v>
      </c>
      <c r="G72" s="355">
        <v>70</v>
      </c>
      <c r="H72" s="355">
        <v>55</v>
      </c>
      <c r="I72" s="355">
        <v>346</v>
      </c>
      <c r="J72" s="388">
        <v>10</v>
      </c>
      <c r="K72" s="395">
        <v>10</v>
      </c>
      <c r="L72" s="387"/>
      <c r="M72" s="361">
        <v>1051</v>
      </c>
      <c r="N72" s="355">
        <v>3</v>
      </c>
      <c r="O72" s="355">
        <v>20</v>
      </c>
      <c r="P72" s="355">
        <v>24</v>
      </c>
      <c r="Q72" s="355">
        <v>16</v>
      </c>
      <c r="R72" s="355">
        <v>26</v>
      </c>
      <c r="S72" s="355">
        <v>40</v>
      </c>
      <c r="T72" s="355">
        <v>52</v>
      </c>
      <c r="U72" s="355">
        <v>58</v>
      </c>
      <c r="V72" s="355">
        <v>74</v>
      </c>
      <c r="W72" s="355">
        <v>116</v>
      </c>
      <c r="X72" s="355">
        <v>199</v>
      </c>
      <c r="Y72" s="355">
        <v>163</v>
      </c>
      <c r="Z72" s="355">
        <v>133</v>
      </c>
      <c r="AA72" s="355">
        <v>74</v>
      </c>
      <c r="AB72" s="362">
        <v>53</v>
      </c>
      <c r="AC72" s="366">
        <v>63.96</v>
      </c>
      <c r="AD72" s="356">
        <v>62.45</v>
      </c>
      <c r="AE72" s="367">
        <v>66</v>
      </c>
      <c r="AF72" s="387"/>
      <c r="AG72" s="388"/>
      <c r="AH72" s="388"/>
      <c r="AI72" s="388"/>
      <c r="AJ72" s="388"/>
      <c r="AK72" s="388"/>
      <c r="AL72" s="388"/>
      <c r="AM72" s="388"/>
      <c r="AN72" s="388"/>
      <c r="AO72" s="388"/>
      <c r="AP72" s="388"/>
      <c r="AQ72" s="388"/>
      <c r="AR72" s="388"/>
      <c r="AS72" s="388"/>
      <c r="AT72" s="388"/>
      <c r="AU72" s="388"/>
      <c r="AV72" s="449"/>
      <c r="AW72" s="450"/>
      <c r="AX72" s="451"/>
      <c r="AY72" s="361">
        <v>569</v>
      </c>
      <c r="AZ72" s="355" t="s">
        <v>6662</v>
      </c>
      <c r="BA72" s="355">
        <v>2</v>
      </c>
      <c r="BB72" s="355">
        <v>4</v>
      </c>
      <c r="BC72" s="355">
        <v>2</v>
      </c>
      <c r="BD72" s="355">
        <v>7</v>
      </c>
      <c r="BE72" s="355">
        <v>17</v>
      </c>
      <c r="BF72" s="355">
        <v>11</v>
      </c>
      <c r="BG72" s="355">
        <v>17</v>
      </c>
      <c r="BH72" s="355">
        <v>16</v>
      </c>
      <c r="BI72" s="355">
        <v>49</v>
      </c>
      <c r="BJ72" s="355">
        <v>124</v>
      </c>
      <c r="BK72" s="355">
        <v>128</v>
      </c>
      <c r="BL72" s="355">
        <v>108</v>
      </c>
      <c r="BM72" s="355">
        <v>54</v>
      </c>
      <c r="BN72" s="362">
        <v>30</v>
      </c>
      <c r="BO72" s="446">
        <v>69.260000000000005</v>
      </c>
      <c r="BP72" s="447">
        <v>68.59</v>
      </c>
      <c r="BQ72" s="448">
        <v>70.489999999999995</v>
      </c>
      <c r="BR72" s="363">
        <v>471</v>
      </c>
      <c r="BS72" s="364" t="s">
        <v>6662</v>
      </c>
      <c r="BT72" s="364" t="s">
        <v>6662</v>
      </c>
      <c r="BU72" s="364" t="s">
        <v>6662</v>
      </c>
      <c r="BV72" s="364">
        <v>2</v>
      </c>
      <c r="BW72" s="364">
        <v>3</v>
      </c>
      <c r="BX72" s="364">
        <v>4</v>
      </c>
      <c r="BY72" s="364">
        <v>9</v>
      </c>
      <c r="BZ72" s="364">
        <v>26</v>
      </c>
      <c r="CA72" s="364">
        <v>28</v>
      </c>
      <c r="CB72" s="364">
        <v>60</v>
      </c>
      <c r="CC72" s="364">
        <v>104</v>
      </c>
      <c r="CD72" s="364">
        <v>92</v>
      </c>
      <c r="CE72" s="364">
        <v>79</v>
      </c>
      <c r="CF72" s="364">
        <v>41</v>
      </c>
      <c r="CG72" s="365">
        <v>23</v>
      </c>
      <c r="CH72" s="432">
        <v>471</v>
      </c>
      <c r="CI72" s="433">
        <v>61</v>
      </c>
      <c r="CJ72" s="433">
        <v>61</v>
      </c>
      <c r="CK72" s="433" t="s">
        <v>6662</v>
      </c>
      <c r="CL72" s="433" t="s">
        <v>6662</v>
      </c>
      <c r="CM72" s="433">
        <v>5</v>
      </c>
      <c r="CN72" s="433">
        <v>405</v>
      </c>
      <c r="CO72" s="433">
        <v>339</v>
      </c>
      <c r="CP72" s="433">
        <v>50</v>
      </c>
      <c r="CQ72" s="433">
        <v>50</v>
      </c>
      <c r="CR72" s="433" t="s">
        <v>6662</v>
      </c>
      <c r="CS72" s="433" t="s">
        <v>6662</v>
      </c>
      <c r="CT72" s="433">
        <v>2</v>
      </c>
      <c r="CU72" s="455">
        <v>287</v>
      </c>
      <c r="CV72" s="389"/>
      <c r="CW72" s="390"/>
      <c r="CX72" s="390"/>
      <c r="CY72" s="390"/>
      <c r="CZ72" s="390"/>
      <c r="DA72" s="390"/>
      <c r="DB72" s="394"/>
      <c r="DC72" s="363">
        <v>1441</v>
      </c>
      <c r="DD72" s="364">
        <v>1067</v>
      </c>
      <c r="DE72" s="364">
        <v>569</v>
      </c>
      <c r="DF72" s="364">
        <v>448</v>
      </c>
      <c r="DG72" s="364">
        <v>50</v>
      </c>
      <c r="DH72" s="364">
        <v>51</v>
      </c>
      <c r="DI72" s="364">
        <v>323</v>
      </c>
      <c r="DJ72" s="394"/>
      <c r="DK72" s="363">
        <v>466</v>
      </c>
      <c r="DL72" s="364">
        <v>408</v>
      </c>
      <c r="DM72" s="364" t="s">
        <v>6662</v>
      </c>
      <c r="DN72" s="364">
        <v>13</v>
      </c>
      <c r="DO72" s="364" t="s">
        <v>6662</v>
      </c>
      <c r="DP72" s="364">
        <v>20</v>
      </c>
      <c r="DQ72" s="364">
        <v>11</v>
      </c>
      <c r="DR72" s="364">
        <v>4</v>
      </c>
      <c r="DS72" s="364">
        <v>9</v>
      </c>
      <c r="DT72" s="364" t="s">
        <v>6662</v>
      </c>
      <c r="DU72" s="364" t="s">
        <v>6662</v>
      </c>
      <c r="DV72" s="364" t="s">
        <v>6662</v>
      </c>
      <c r="DW72" s="364">
        <v>1</v>
      </c>
      <c r="DX72" s="364" t="s">
        <v>6662</v>
      </c>
      <c r="DY72" s="364" t="s">
        <v>6662</v>
      </c>
      <c r="DZ72" s="365" t="s">
        <v>6662</v>
      </c>
      <c r="EA72" s="363">
        <v>466</v>
      </c>
      <c r="EB72" s="364">
        <v>149188</v>
      </c>
      <c r="EC72" s="364">
        <v>141149</v>
      </c>
      <c r="ED72" s="364">
        <v>7597</v>
      </c>
      <c r="EE72" s="365">
        <v>442</v>
      </c>
      <c r="EF72" s="363">
        <v>726</v>
      </c>
      <c r="EG72" s="364">
        <v>658</v>
      </c>
      <c r="EH72" s="364">
        <v>367</v>
      </c>
      <c r="EI72" s="364">
        <v>258</v>
      </c>
      <c r="EJ72" s="364">
        <v>33</v>
      </c>
      <c r="EK72" s="364">
        <v>26</v>
      </c>
      <c r="EL72" s="364">
        <v>42</v>
      </c>
      <c r="EM72" s="394"/>
      <c r="EN72" s="363">
        <v>715</v>
      </c>
      <c r="EO72" s="364">
        <v>409</v>
      </c>
      <c r="EP72" s="364">
        <v>202</v>
      </c>
      <c r="EQ72" s="364">
        <v>190</v>
      </c>
      <c r="ER72" s="364">
        <v>17</v>
      </c>
      <c r="ES72" s="364">
        <v>25</v>
      </c>
      <c r="ET72" s="364">
        <v>281</v>
      </c>
      <c r="EU72" s="394"/>
    </row>
    <row r="73" spans="1:151" s="357" customFormat="1" ht="15" hidden="1" customHeight="1" x14ac:dyDescent="0.15">
      <c r="A73" s="442" t="s">
        <v>175</v>
      </c>
      <c r="B73" s="442" t="s">
        <v>1099</v>
      </c>
      <c r="C73" s="442" t="s">
        <v>231</v>
      </c>
      <c r="D73" s="442" t="s">
        <v>627</v>
      </c>
      <c r="E73" s="387">
        <v>67</v>
      </c>
      <c r="F73" s="355">
        <v>65</v>
      </c>
      <c r="G73" s="355">
        <v>9</v>
      </c>
      <c r="H73" s="355">
        <v>4</v>
      </c>
      <c r="I73" s="355">
        <v>52</v>
      </c>
      <c r="J73" s="388">
        <v>2</v>
      </c>
      <c r="K73" s="395">
        <v>2</v>
      </c>
      <c r="L73" s="387"/>
      <c r="M73" s="361">
        <v>136</v>
      </c>
      <c r="N73" s="355" t="s">
        <v>6662</v>
      </c>
      <c r="O73" s="355">
        <v>5</v>
      </c>
      <c r="P73" s="355">
        <v>2</v>
      </c>
      <c r="Q73" s="355">
        <v>1</v>
      </c>
      <c r="R73" s="355">
        <v>5</v>
      </c>
      <c r="S73" s="355">
        <v>4</v>
      </c>
      <c r="T73" s="355">
        <v>1</v>
      </c>
      <c r="U73" s="355">
        <v>7</v>
      </c>
      <c r="V73" s="355">
        <v>6</v>
      </c>
      <c r="W73" s="355">
        <v>18</v>
      </c>
      <c r="X73" s="355">
        <v>30</v>
      </c>
      <c r="Y73" s="355">
        <v>23</v>
      </c>
      <c r="Z73" s="355">
        <v>22</v>
      </c>
      <c r="AA73" s="355">
        <v>10</v>
      </c>
      <c r="AB73" s="362">
        <v>2</v>
      </c>
      <c r="AC73" s="366">
        <v>64.349999999999994</v>
      </c>
      <c r="AD73" s="356">
        <v>62.51</v>
      </c>
      <c r="AE73" s="367">
        <v>66.98</v>
      </c>
      <c r="AF73" s="387"/>
      <c r="AG73" s="388"/>
      <c r="AH73" s="388"/>
      <c r="AI73" s="388"/>
      <c r="AJ73" s="388"/>
      <c r="AK73" s="388"/>
      <c r="AL73" s="388"/>
      <c r="AM73" s="388"/>
      <c r="AN73" s="388"/>
      <c r="AO73" s="388"/>
      <c r="AP73" s="388"/>
      <c r="AQ73" s="388"/>
      <c r="AR73" s="388"/>
      <c r="AS73" s="388"/>
      <c r="AT73" s="388"/>
      <c r="AU73" s="388"/>
      <c r="AV73" s="449"/>
      <c r="AW73" s="450"/>
      <c r="AX73" s="451"/>
      <c r="AY73" s="361">
        <v>77</v>
      </c>
      <c r="AZ73" s="355" t="s">
        <v>6662</v>
      </c>
      <c r="BA73" s="355">
        <v>1</v>
      </c>
      <c r="BB73" s="355">
        <v>1</v>
      </c>
      <c r="BC73" s="355" t="s">
        <v>6662</v>
      </c>
      <c r="BD73" s="355" t="s">
        <v>6662</v>
      </c>
      <c r="BE73" s="355">
        <v>1</v>
      </c>
      <c r="BF73" s="355" t="s">
        <v>6662</v>
      </c>
      <c r="BG73" s="355">
        <v>1</v>
      </c>
      <c r="BH73" s="355">
        <v>2</v>
      </c>
      <c r="BI73" s="355">
        <v>5</v>
      </c>
      <c r="BJ73" s="355">
        <v>23</v>
      </c>
      <c r="BK73" s="355">
        <v>17</v>
      </c>
      <c r="BL73" s="355">
        <v>18</v>
      </c>
      <c r="BM73" s="355">
        <v>6</v>
      </c>
      <c r="BN73" s="362">
        <v>2</v>
      </c>
      <c r="BO73" s="446">
        <v>69.66</v>
      </c>
      <c r="BP73" s="447">
        <v>69.069999999999993</v>
      </c>
      <c r="BQ73" s="448">
        <v>70.55</v>
      </c>
      <c r="BR73" s="363">
        <v>65</v>
      </c>
      <c r="BS73" s="364" t="s">
        <v>6662</v>
      </c>
      <c r="BT73" s="364" t="s">
        <v>6662</v>
      </c>
      <c r="BU73" s="364" t="s">
        <v>6662</v>
      </c>
      <c r="BV73" s="364" t="s">
        <v>6662</v>
      </c>
      <c r="BW73" s="364" t="s">
        <v>6662</v>
      </c>
      <c r="BX73" s="364" t="s">
        <v>6662</v>
      </c>
      <c r="BY73" s="364" t="s">
        <v>6662</v>
      </c>
      <c r="BZ73" s="364">
        <v>4</v>
      </c>
      <c r="CA73" s="364">
        <v>4</v>
      </c>
      <c r="CB73" s="364">
        <v>8</v>
      </c>
      <c r="CC73" s="364">
        <v>17</v>
      </c>
      <c r="CD73" s="364">
        <v>12</v>
      </c>
      <c r="CE73" s="364">
        <v>14</v>
      </c>
      <c r="CF73" s="364">
        <v>5</v>
      </c>
      <c r="CG73" s="365">
        <v>1</v>
      </c>
      <c r="CH73" s="432">
        <v>65</v>
      </c>
      <c r="CI73" s="433">
        <v>5</v>
      </c>
      <c r="CJ73" s="433">
        <v>5</v>
      </c>
      <c r="CK73" s="433" t="s">
        <v>6662</v>
      </c>
      <c r="CL73" s="433" t="s">
        <v>6662</v>
      </c>
      <c r="CM73" s="433">
        <v>1</v>
      </c>
      <c r="CN73" s="433">
        <v>59</v>
      </c>
      <c r="CO73" s="433">
        <v>49</v>
      </c>
      <c r="CP73" s="433">
        <v>4</v>
      </c>
      <c r="CQ73" s="433">
        <v>4</v>
      </c>
      <c r="CR73" s="433" t="s">
        <v>6662</v>
      </c>
      <c r="CS73" s="433" t="s">
        <v>6662</v>
      </c>
      <c r="CT73" s="433" t="s">
        <v>6662</v>
      </c>
      <c r="CU73" s="455">
        <v>45</v>
      </c>
      <c r="CV73" s="389"/>
      <c r="CW73" s="390"/>
      <c r="CX73" s="390"/>
      <c r="CY73" s="390"/>
      <c r="CZ73" s="390"/>
      <c r="DA73" s="390"/>
      <c r="DB73" s="394"/>
      <c r="DC73" s="363">
        <v>192</v>
      </c>
      <c r="DD73" s="364">
        <v>145</v>
      </c>
      <c r="DE73" s="364">
        <v>77</v>
      </c>
      <c r="DF73" s="364">
        <v>60</v>
      </c>
      <c r="DG73" s="364">
        <v>8</v>
      </c>
      <c r="DH73" s="364">
        <v>6</v>
      </c>
      <c r="DI73" s="364">
        <v>41</v>
      </c>
      <c r="DJ73" s="394"/>
      <c r="DK73" s="363">
        <v>64</v>
      </c>
      <c r="DL73" s="364">
        <v>57</v>
      </c>
      <c r="DM73" s="364" t="s">
        <v>6662</v>
      </c>
      <c r="DN73" s="364" t="s">
        <v>6662</v>
      </c>
      <c r="DO73" s="364" t="s">
        <v>6662</v>
      </c>
      <c r="DP73" s="364">
        <v>4</v>
      </c>
      <c r="DQ73" s="364" t="s">
        <v>6662</v>
      </c>
      <c r="DR73" s="364" t="s">
        <v>6662</v>
      </c>
      <c r="DS73" s="364">
        <v>2</v>
      </c>
      <c r="DT73" s="364" t="s">
        <v>6662</v>
      </c>
      <c r="DU73" s="364" t="s">
        <v>6662</v>
      </c>
      <c r="DV73" s="364" t="s">
        <v>6662</v>
      </c>
      <c r="DW73" s="364">
        <v>1</v>
      </c>
      <c r="DX73" s="364" t="s">
        <v>6662</v>
      </c>
      <c r="DY73" s="364" t="s">
        <v>6662</v>
      </c>
      <c r="DZ73" s="365" t="s">
        <v>6662</v>
      </c>
      <c r="EA73" s="363">
        <v>64</v>
      </c>
      <c r="EB73" s="364">
        <v>16191</v>
      </c>
      <c r="EC73" s="364">
        <v>14813</v>
      </c>
      <c r="ED73" s="364">
        <v>1378</v>
      </c>
      <c r="EE73" s="365" t="s">
        <v>6662</v>
      </c>
      <c r="EF73" s="363">
        <v>93</v>
      </c>
      <c r="EG73" s="364">
        <v>80</v>
      </c>
      <c r="EH73" s="364">
        <v>46</v>
      </c>
      <c r="EI73" s="364">
        <v>28</v>
      </c>
      <c r="EJ73" s="364">
        <v>6</v>
      </c>
      <c r="EK73" s="364">
        <v>4</v>
      </c>
      <c r="EL73" s="364">
        <v>9</v>
      </c>
      <c r="EM73" s="394"/>
      <c r="EN73" s="363">
        <v>99</v>
      </c>
      <c r="EO73" s="364">
        <v>65</v>
      </c>
      <c r="EP73" s="364">
        <v>31</v>
      </c>
      <c r="EQ73" s="364">
        <v>32</v>
      </c>
      <c r="ER73" s="364">
        <v>2</v>
      </c>
      <c r="ES73" s="364">
        <v>2</v>
      </c>
      <c r="ET73" s="364">
        <v>32</v>
      </c>
      <c r="EU73" s="394"/>
    </row>
    <row r="74" spans="1:151" s="357" customFormat="1" ht="15" hidden="1" customHeight="1" x14ac:dyDescent="0.15">
      <c r="A74" s="442" t="s">
        <v>175</v>
      </c>
      <c r="B74" s="442" t="s">
        <v>1099</v>
      </c>
      <c r="C74" s="442" t="s">
        <v>1099</v>
      </c>
      <c r="D74" s="442" t="s">
        <v>628</v>
      </c>
      <c r="E74" s="387">
        <v>15</v>
      </c>
      <c r="F74" s="355">
        <v>15</v>
      </c>
      <c r="G74" s="355">
        <v>3</v>
      </c>
      <c r="H74" s="355">
        <v>1</v>
      </c>
      <c r="I74" s="355">
        <v>11</v>
      </c>
      <c r="J74" s="388" t="s">
        <v>6662</v>
      </c>
      <c r="K74" s="395" t="s">
        <v>6662</v>
      </c>
      <c r="L74" s="387"/>
      <c r="M74" s="361">
        <v>36</v>
      </c>
      <c r="N74" s="355">
        <v>1</v>
      </c>
      <c r="O74" s="355">
        <v>1</v>
      </c>
      <c r="P74" s="355">
        <v>3</v>
      </c>
      <c r="Q74" s="355" t="s">
        <v>6662</v>
      </c>
      <c r="R74" s="355">
        <v>1</v>
      </c>
      <c r="S74" s="355">
        <v>3</v>
      </c>
      <c r="T74" s="355" t="s">
        <v>6662</v>
      </c>
      <c r="U74" s="355">
        <v>4</v>
      </c>
      <c r="V74" s="355">
        <v>1</v>
      </c>
      <c r="W74" s="355">
        <v>3</v>
      </c>
      <c r="X74" s="355">
        <v>8</v>
      </c>
      <c r="Y74" s="355">
        <v>3</v>
      </c>
      <c r="Z74" s="355">
        <v>5</v>
      </c>
      <c r="AA74" s="355">
        <v>1</v>
      </c>
      <c r="AB74" s="362">
        <v>2</v>
      </c>
      <c r="AC74" s="366">
        <v>59.53</v>
      </c>
      <c r="AD74" s="356">
        <v>60</v>
      </c>
      <c r="AE74" s="367">
        <v>59</v>
      </c>
      <c r="AF74" s="387"/>
      <c r="AG74" s="388"/>
      <c r="AH74" s="388"/>
      <c r="AI74" s="388"/>
      <c r="AJ74" s="388"/>
      <c r="AK74" s="388"/>
      <c r="AL74" s="388"/>
      <c r="AM74" s="388"/>
      <c r="AN74" s="388"/>
      <c r="AO74" s="388"/>
      <c r="AP74" s="388"/>
      <c r="AQ74" s="388"/>
      <c r="AR74" s="388"/>
      <c r="AS74" s="388"/>
      <c r="AT74" s="388"/>
      <c r="AU74" s="388"/>
      <c r="AV74" s="449"/>
      <c r="AW74" s="450"/>
      <c r="AX74" s="451"/>
      <c r="AY74" s="361">
        <v>19</v>
      </c>
      <c r="AZ74" s="355" t="s">
        <v>6662</v>
      </c>
      <c r="BA74" s="355" t="s">
        <v>6662</v>
      </c>
      <c r="BB74" s="355" t="s">
        <v>6662</v>
      </c>
      <c r="BC74" s="355" t="s">
        <v>6662</v>
      </c>
      <c r="BD74" s="355">
        <v>1</v>
      </c>
      <c r="BE74" s="355">
        <v>2</v>
      </c>
      <c r="BF74" s="355" t="s">
        <v>6662</v>
      </c>
      <c r="BG74" s="355">
        <v>1</v>
      </c>
      <c r="BH74" s="355">
        <v>1</v>
      </c>
      <c r="BI74" s="355">
        <v>2</v>
      </c>
      <c r="BJ74" s="355">
        <v>3</v>
      </c>
      <c r="BK74" s="355">
        <v>3</v>
      </c>
      <c r="BL74" s="355">
        <v>4</v>
      </c>
      <c r="BM74" s="355">
        <v>1</v>
      </c>
      <c r="BN74" s="362">
        <v>1</v>
      </c>
      <c r="BO74" s="446">
        <v>66.42</v>
      </c>
      <c r="BP74" s="447">
        <v>66.42</v>
      </c>
      <c r="BQ74" s="448">
        <v>66.430000000000007</v>
      </c>
      <c r="BR74" s="363">
        <v>15</v>
      </c>
      <c r="BS74" s="364" t="s">
        <v>6662</v>
      </c>
      <c r="BT74" s="364" t="s">
        <v>6662</v>
      </c>
      <c r="BU74" s="364" t="s">
        <v>6662</v>
      </c>
      <c r="BV74" s="364" t="s">
        <v>6662</v>
      </c>
      <c r="BW74" s="364" t="s">
        <v>6662</v>
      </c>
      <c r="BX74" s="364" t="s">
        <v>6662</v>
      </c>
      <c r="BY74" s="364" t="s">
        <v>6662</v>
      </c>
      <c r="BZ74" s="364">
        <v>2</v>
      </c>
      <c r="CA74" s="364">
        <v>1</v>
      </c>
      <c r="CB74" s="364">
        <v>1</v>
      </c>
      <c r="CC74" s="364">
        <v>4</v>
      </c>
      <c r="CD74" s="364">
        <v>2</v>
      </c>
      <c r="CE74" s="364">
        <v>3</v>
      </c>
      <c r="CF74" s="364">
        <v>1</v>
      </c>
      <c r="CG74" s="365">
        <v>1</v>
      </c>
      <c r="CH74" s="432">
        <v>15</v>
      </c>
      <c r="CI74" s="433">
        <v>1</v>
      </c>
      <c r="CJ74" s="433">
        <v>1</v>
      </c>
      <c r="CK74" s="433" t="s">
        <v>6662</v>
      </c>
      <c r="CL74" s="433" t="s">
        <v>6662</v>
      </c>
      <c r="CM74" s="433" t="s">
        <v>6662</v>
      </c>
      <c r="CN74" s="433">
        <v>14</v>
      </c>
      <c r="CO74" s="433">
        <v>11</v>
      </c>
      <c r="CP74" s="433">
        <v>1</v>
      </c>
      <c r="CQ74" s="433">
        <v>1</v>
      </c>
      <c r="CR74" s="433" t="s">
        <v>6662</v>
      </c>
      <c r="CS74" s="433" t="s">
        <v>6662</v>
      </c>
      <c r="CT74" s="433" t="s">
        <v>6662</v>
      </c>
      <c r="CU74" s="455">
        <v>10</v>
      </c>
      <c r="CV74" s="389"/>
      <c r="CW74" s="390"/>
      <c r="CX74" s="390"/>
      <c r="CY74" s="390"/>
      <c r="CZ74" s="390"/>
      <c r="DA74" s="390"/>
      <c r="DB74" s="394"/>
      <c r="DC74" s="363">
        <v>49</v>
      </c>
      <c r="DD74" s="364">
        <v>35</v>
      </c>
      <c r="DE74" s="364">
        <v>19</v>
      </c>
      <c r="DF74" s="364">
        <v>16</v>
      </c>
      <c r="DG74" s="364" t="s">
        <v>6662</v>
      </c>
      <c r="DH74" s="364">
        <v>2</v>
      </c>
      <c r="DI74" s="364">
        <v>12</v>
      </c>
      <c r="DJ74" s="394"/>
      <c r="DK74" s="363">
        <v>15</v>
      </c>
      <c r="DL74" s="364">
        <v>15</v>
      </c>
      <c r="DM74" s="364" t="s">
        <v>6662</v>
      </c>
      <c r="DN74" s="364" t="s">
        <v>6662</v>
      </c>
      <c r="DO74" s="364" t="s">
        <v>6662</v>
      </c>
      <c r="DP74" s="364" t="s">
        <v>6662</v>
      </c>
      <c r="DQ74" s="364" t="s">
        <v>6662</v>
      </c>
      <c r="DR74" s="364" t="s">
        <v>6662</v>
      </c>
      <c r="DS74" s="364" t="s">
        <v>6662</v>
      </c>
      <c r="DT74" s="364" t="s">
        <v>6662</v>
      </c>
      <c r="DU74" s="364" t="s">
        <v>6662</v>
      </c>
      <c r="DV74" s="364" t="s">
        <v>6662</v>
      </c>
      <c r="DW74" s="364" t="s">
        <v>6662</v>
      </c>
      <c r="DX74" s="364" t="s">
        <v>6662</v>
      </c>
      <c r="DY74" s="364" t="s">
        <v>6662</v>
      </c>
      <c r="DZ74" s="365" t="s">
        <v>6662</v>
      </c>
      <c r="EA74" s="363">
        <v>15</v>
      </c>
      <c r="EB74" s="364">
        <v>5309</v>
      </c>
      <c r="EC74" s="364">
        <v>5233</v>
      </c>
      <c r="ED74" s="364">
        <v>76</v>
      </c>
      <c r="EE74" s="365" t="s">
        <v>6662</v>
      </c>
      <c r="EF74" s="363">
        <v>20</v>
      </c>
      <c r="EG74" s="364">
        <v>19</v>
      </c>
      <c r="EH74" s="364">
        <v>12</v>
      </c>
      <c r="EI74" s="364">
        <v>7</v>
      </c>
      <c r="EJ74" s="364" t="s">
        <v>6662</v>
      </c>
      <c r="EK74" s="364">
        <v>1</v>
      </c>
      <c r="EL74" s="364" t="s">
        <v>6662</v>
      </c>
      <c r="EM74" s="394"/>
      <c r="EN74" s="363">
        <v>29</v>
      </c>
      <c r="EO74" s="364">
        <v>16</v>
      </c>
      <c r="EP74" s="364">
        <v>7</v>
      </c>
      <c r="EQ74" s="364">
        <v>9</v>
      </c>
      <c r="ER74" s="364" t="s">
        <v>6662</v>
      </c>
      <c r="ES74" s="364">
        <v>1</v>
      </c>
      <c r="ET74" s="364">
        <v>12</v>
      </c>
      <c r="EU74" s="394"/>
    </row>
    <row r="75" spans="1:151" s="357" customFormat="1" ht="15" hidden="1" customHeight="1" x14ac:dyDescent="0.15">
      <c r="A75" s="442" t="s">
        <v>175</v>
      </c>
      <c r="B75" s="442" t="s">
        <v>1099</v>
      </c>
      <c r="C75" s="442" t="s">
        <v>232</v>
      </c>
      <c r="D75" s="442" t="s">
        <v>629</v>
      </c>
      <c r="E75" s="387">
        <v>50</v>
      </c>
      <c r="F75" s="355">
        <v>50</v>
      </c>
      <c r="G75" s="355">
        <v>5</v>
      </c>
      <c r="H75" s="355">
        <v>6</v>
      </c>
      <c r="I75" s="355">
        <v>39</v>
      </c>
      <c r="J75" s="388" t="s">
        <v>6662</v>
      </c>
      <c r="K75" s="395" t="s">
        <v>6662</v>
      </c>
      <c r="L75" s="387"/>
      <c r="M75" s="361">
        <v>101</v>
      </c>
      <c r="N75" s="355" t="s">
        <v>6662</v>
      </c>
      <c r="O75" s="355">
        <v>1</v>
      </c>
      <c r="P75" s="355">
        <v>1</v>
      </c>
      <c r="Q75" s="355">
        <v>2</v>
      </c>
      <c r="R75" s="355">
        <v>2</v>
      </c>
      <c r="S75" s="355">
        <v>1</v>
      </c>
      <c r="T75" s="355">
        <v>4</v>
      </c>
      <c r="U75" s="355">
        <v>1</v>
      </c>
      <c r="V75" s="355">
        <v>13</v>
      </c>
      <c r="W75" s="355">
        <v>16</v>
      </c>
      <c r="X75" s="355">
        <v>19</v>
      </c>
      <c r="Y75" s="355">
        <v>16</v>
      </c>
      <c r="Z75" s="355">
        <v>11</v>
      </c>
      <c r="AA75" s="355">
        <v>10</v>
      </c>
      <c r="AB75" s="362">
        <v>4</v>
      </c>
      <c r="AC75" s="366">
        <v>65.569999999999993</v>
      </c>
      <c r="AD75" s="356">
        <v>63.62</v>
      </c>
      <c r="AE75" s="367">
        <v>68.44</v>
      </c>
      <c r="AF75" s="387"/>
      <c r="AG75" s="388"/>
      <c r="AH75" s="388"/>
      <c r="AI75" s="388"/>
      <c r="AJ75" s="388"/>
      <c r="AK75" s="388"/>
      <c r="AL75" s="388"/>
      <c r="AM75" s="388"/>
      <c r="AN75" s="388"/>
      <c r="AO75" s="388"/>
      <c r="AP75" s="388"/>
      <c r="AQ75" s="388"/>
      <c r="AR75" s="388"/>
      <c r="AS75" s="388"/>
      <c r="AT75" s="388"/>
      <c r="AU75" s="388"/>
      <c r="AV75" s="449"/>
      <c r="AW75" s="450"/>
      <c r="AX75" s="451"/>
      <c r="AY75" s="361">
        <v>51</v>
      </c>
      <c r="AZ75" s="355" t="s">
        <v>6662</v>
      </c>
      <c r="BA75" s="355" t="s">
        <v>6662</v>
      </c>
      <c r="BB75" s="355" t="s">
        <v>6662</v>
      </c>
      <c r="BC75" s="355" t="s">
        <v>6662</v>
      </c>
      <c r="BD75" s="355">
        <v>1</v>
      </c>
      <c r="BE75" s="355" t="s">
        <v>6662</v>
      </c>
      <c r="BF75" s="355" t="s">
        <v>6662</v>
      </c>
      <c r="BG75" s="355">
        <v>1</v>
      </c>
      <c r="BH75" s="355">
        <v>1</v>
      </c>
      <c r="BI75" s="355">
        <v>7</v>
      </c>
      <c r="BJ75" s="355">
        <v>10</v>
      </c>
      <c r="BK75" s="355">
        <v>10</v>
      </c>
      <c r="BL75" s="355">
        <v>9</v>
      </c>
      <c r="BM75" s="355">
        <v>10</v>
      </c>
      <c r="BN75" s="362">
        <v>2</v>
      </c>
      <c r="BO75" s="446">
        <v>71.45</v>
      </c>
      <c r="BP75" s="447">
        <v>70.91</v>
      </c>
      <c r="BQ75" s="448">
        <v>72.53</v>
      </c>
      <c r="BR75" s="363">
        <v>50</v>
      </c>
      <c r="BS75" s="364" t="s">
        <v>6662</v>
      </c>
      <c r="BT75" s="364" t="s">
        <v>6662</v>
      </c>
      <c r="BU75" s="364" t="s">
        <v>6662</v>
      </c>
      <c r="BV75" s="364" t="s">
        <v>6662</v>
      </c>
      <c r="BW75" s="364">
        <v>1</v>
      </c>
      <c r="BX75" s="364" t="s">
        <v>6662</v>
      </c>
      <c r="BY75" s="364" t="s">
        <v>6662</v>
      </c>
      <c r="BZ75" s="364" t="s">
        <v>6662</v>
      </c>
      <c r="CA75" s="364">
        <v>3</v>
      </c>
      <c r="CB75" s="364">
        <v>9</v>
      </c>
      <c r="CC75" s="364">
        <v>12</v>
      </c>
      <c r="CD75" s="364">
        <v>9</v>
      </c>
      <c r="CE75" s="364">
        <v>7</v>
      </c>
      <c r="CF75" s="364">
        <v>7</v>
      </c>
      <c r="CG75" s="365">
        <v>2</v>
      </c>
      <c r="CH75" s="432">
        <v>50</v>
      </c>
      <c r="CI75" s="433">
        <v>3</v>
      </c>
      <c r="CJ75" s="433">
        <v>3</v>
      </c>
      <c r="CK75" s="433" t="s">
        <v>6662</v>
      </c>
      <c r="CL75" s="433" t="s">
        <v>6662</v>
      </c>
      <c r="CM75" s="433">
        <v>1</v>
      </c>
      <c r="CN75" s="433">
        <v>46</v>
      </c>
      <c r="CO75" s="433">
        <v>37</v>
      </c>
      <c r="CP75" s="433">
        <v>1</v>
      </c>
      <c r="CQ75" s="433">
        <v>1</v>
      </c>
      <c r="CR75" s="433" t="s">
        <v>6662</v>
      </c>
      <c r="CS75" s="433" t="s">
        <v>6662</v>
      </c>
      <c r="CT75" s="433">
        <v>1</v>
      </c>
      <c r="CU75" s="455">
        <v>35</v>
      </c>
      <c r="CV75" s="389"/>
      <c r="CW75" s="390"/>
      <c r="CX75" s="390"/>
      <c r="CY75" s="390"/>
      <c r="CZ75" s="390"/>
      <c r="DA75" s="390"/>
      <c r="DB75" s="394"/>
      <c r="DC75" s="363">
        <v>146</v>
      </c>
      <c r="DD75" s="364">
        <v>104</v>
      </c>
      <c r="DE75" s="364">
        <v>51</v>
      </c>
      <c r="DF75" s="364">
        <v>50</v>
      </c>
      <c r="DG75" s="364">
        <v>3</v>
      </c>
      <c r="DH75" s="364">
        <v>5</v>
      </c>
      <c r="DI75" s="364">
        <v>37</v>
      </c>
      <c r="DJ75" s="394"/>
      <c r="DK75" s="363">
        <v>48</v>
      </c>
      <c r="DL75" s="364">
        <v>47</v>
      </c>
      <c r="DM75" s="364" t="s">
        <v>6662</v>
      </c>
      <c r="DN75" s="364" t="s">
        <v>6662</v>
      </c>
      <c r="DO75" s="364" t="s">
        <v>6662</v>
      </c>
      <c r="DP75" s="364">
        <v>1</v>
      </c>
      <c r="DQ75" s="364" t="s">
        <v>6662</v>
      </c>
      <c r="DR75" s="364" t="s">
        <v>6662</v>
      </c>
      <c r="DS75" s="364" t="s">
        <v>6662</v>
      </c>
      <c r="DT75" s="364" t="s">
        <v>6662</v>
      </c>
      <c r="DU75" s="364" t="s">
        <v>6662</v>
      </c>
      <c r="DV75" s="364" t="s">
        <v>6662</v>
      </c>
      <c r="DW75" s="364" t="s">
        <v>6662</v>
      </c>
      <c r="DX75" s="364" t="s">
        <v>6662</v>
      </c>
      <c r="DY75" s="364" t="s">
        <v>6662</v>
      </c>
      <c r="DZ75" s="365" t="s">
        <v>6662</v>
      </c>
      <c r="EA75" s="363">
        <v>48</v>
      </c>
      <c r="EB75" s="364">
        <v>12788</v>
      </c>
      <c r="EC75" s="364">
        <v>12632</v>
      </c>
      <c r="ED75" s="364">
        <v>151</v>
      </c>
      <c r="EE75" s="365">
        <v>5</v>
      </c>
      <c r="EF75" s="363">
        <v>71</v>
      </c>
      <c r="EG75" s="364">
        <v>65</v>
      </c>
      <c r="EH75" s="364">
        <v>34</v>
      </c>
      <c r="EI75" s="364">
        <v>28</v>
      </c>
      <c r="EJ75" s="364">
        <v>3</v>
      </c>
      <c r="EK75" s="364">
        <v>2</v>
      </c>
      <c r="EL75" s="364">
        <v>4</v>
      </c>
      <c r="EM75" s="394"/>
      <c r="EN75" s="363">
        <v>75</v>
      </c>
      <c r="EO75" s="364">
        <v>39</v>
      </c>
      <c r="EP75" s="364">
        <v>17</v>
      </c>
      <c r="EQ75" s="364">
        <v>22</v>
      </c>
      <c r="ER75" s="364" t="s">
        <v>6662</v>
      </c>
      <c r="ES75" s="364">
        <v>3</v>
      </c>
      <c r="ET75" s="364">
        <v>33</v>
      </c>
      <c r="EU75" s="394"/>
    </row>
    <row r="76" spans="1:151" s="357" customFormat="1" ht="15" hidden="1" customHeight="1" x14ac:dyDescent="0.15">
      <c r="A76" s="442" t="s">
        <v>175</v>
      </c>
      <c r="B76" s="442" t="s">
        <v>1099</v>
      </c>
      <c r="C76" s="442" t="s">
        <v>233</v>
      </c>
      <c r="D76" s="442" t="s">
        <v>630</v>
      </c>
      <c r="E76" s="387">
        <v>58</v>
      </c>
      <c r="F76" s="355">
        <v>56</v>
      </c>
      <c r="G76" s="355">
        <v>5</v>
      </c>
      <c r="H76" s="355">
        <v>8</v>
      </c>
      <c r="I76" s="355">
        <v>43</v>
      </c>
      <c r="J76" s="388">
        <v>2</v>
      </c>
      <c r="K76" s="395">
        <v>2</v>
      </c>
      <c r="L76" s="387"/>
      <c r="M76" s="361">
        <v>135</v>
      </c>
      <c r="N76" s="355">
        <v>1</v>
      </c>
      <c r="O76" s="355" t="s">
        <v>6662</v>
      </c>
      <c r="P76" s="355">
        <v>2</v>
      </c>
      <c r="Q76" s="355">
        <v>2</v>
      </c>
      <c r="R76" s="355">
        <v>3</v>
      </c>
      <c r="S76" s="355">
        <v>8</v>
      </c>
      <c r="T76" s="355">
        <v>6</v>
      </c>
      <c r="U76" s="355">
        <v>8</v>
      </c>
      <c r="V76" s="355">
        <v>9</v>
      </c>
      <c r="W76" s="355">
        <v>12</v>
      </c>
      <c r="X76" s="355">
        <v>27</v>
      </c>
      <c r="Y76" s="355">
        <v>17</v>
      </c>
      <c r="Z76" s="355">
        <v>18</v>
      </c>
      <c r="AA76" s="355">
        <v>11</v>
      </c>
      <c r="AB76" s="362">
        <v>11</v>
      </c>
      <c r="AC76" s="366">
        <v>65.510000000000005</v>
      </c>
      <c r="AD76" s="356">
        <v>63.71</v>
      </c>
      <c r="AE76" s="367">
        <v>67.45</v>
      </c>
      <c r="AF76" s="387"/>
      <c r="AG76" s="388"/>
      <c r="AH76" s="388"/>
      <c r="AI76" s="388"/>
      <c r="AJ76" s="388"/>
      <c r="AK76" s="388"/>
      <c r="AL76" s="388"/>
      <c r="AM76" s="388"/>
      <c r="AN76" s="388"/>
      <c r="AO76" s="388"/>
      <c r="AP76" s="388"/>
      <c r="AQ76" s="388"/>
      <c r="AR76" s="388"/>
      <c r="AS76" s="388"/>
      <c r="AT76" s="388"/>
      <c r="AU76" s="388"/>
      <c r="AV76" s="449"/>
      <c r="AW76" s="450"/>
      <c r="AX76" s="451"/>
      <c r="AY76" s="361">
        <v>74</v>
      </c>
      <c r="AZ76" s="355" t="s">
        <v>6662</v>
      </c>
      <c r="BA76" s="355" t="s">
        <v>6662</v>
      </c>
      <c r="BB76" s="355" t="s">
        <v>6662</v>
      </c>
      <c r="BC76" s="355" t="s">
        <v>6662</v>
      </c>
      <c r="BD76" s="355">
        <v>2</v>
      </c>
      <c r="BE76" s="355">
        <v>3</v>
      </c>
      <c r="BF76" s="355">
        <v>1</v>
      </c>
      <c r="BG76" s="355" t="s">
        <v>6662</v>
      </c>
      <c r="BH76" s="355">
        <v>2</v>
      </c>
      <c r="BI76" s="355">
        <v>7</v>
      </c>
      <c r="BJ76" s="355">
        <v>16</v>
      </c>
      <c r="BK76" s="355">
        <v>15</v>
      </c>
      <c r="BL76" s="355">
        <v>13</v>
      </c>
      <c r="BM76" s="355">
        <v>9</v>
      </c>
      <c r="BN76" s="362">
        <v>6</v>
      </c>
      <c r="BO76" s="446">
        <v>70.430000000000007</v>
      </c>
      <c r="BP76" s="447">
        <v>70.69</v>
      </c>
      <c r="BQ76" s="448">
        <v>70.09</v>
      </c>
      <c r="BR76" s="363">
        <v>56</v>
      </c>
      <c r="BS76" s="364" t="s">
        <v>6662</v>
      </c>
      <c r="BT76" s="364" t="s">
        <v>6662</v>
      </c>
      <c r="BU76" s="364" t="s">
        <v>6662</v>
      </c>
      <c r="BV76" s="364" t="s">
        <v>6662</v>
      </c>
      <c r="BW76" s="364">
        <v>1</v>
      </c>
      <c r="BX76" s="364">
        <v>1</v>
      </c>
      <c r="BY76" s="364" t="s">
        <v>6662</v>
      </c>
      <c r="BZ76" s="364">
        <v>3</v>
      </c>
      <c r="CA76" s="364">
        <v>2</v>
      </c>
      <c r="CB76" s="364">
        <v>6</v>
      </c>
      <c r="CC76" s="364">
        <v>10</v>
      </c>
      <c r="CD76" s="364">
        <v>13</v>
      </c>
      <c r="CE76" s="364">
        <v>9</v>
      </c>
      <c r="CF76" s="364">
        <v>6</v>
      </c>
      <c r="CG76" s="365">
        <v>5</v>
      </c>
      <c r="CH76" s="432">
        <v>56</v>
      </c>
      <c r="CI76" s="433">
        <v>11</v>
      </c>
      <c r="CJ76" s="433">
        <v>11</v>
      </c>
      <c r="CK76" s="433" t="s">
        <v>6662</v>
      </c>
      <c r="CL76" s="433" t="s">
        <v>6662</v>
      </c>
      <c r="CM76" s="433" t="s">
        <v>6662</v>
      </c>
      <c r="CN76" s="433">
        <v>45</v>
      </c>
      <c r="CO76" s="433">
        <v>43</v>
      </c>
      <c r="CP76" s="433">
        <v>9</v>
      </c>
      <c r="CQ76" s="433">
        <v>9</v>
      </c>
      <c r="CR76" s="433" t="s">
        <v>6662</v>
      </c>
      <c r="CS76" s="433" t="s">
        <v>6662</v>
      </c>
      <c r="CT76" s="433" t="s">
        <v>6662</v>
      </c>
      <c r="CU76" s="455">
        <v>34</v>
      </c>
      <c r="CV76" s="389"/>
      <c r="CW76" s="390"/>
      <c r="CX76" s="390"/>
      <c r="CY76" s="390"/>
      <c r="CZ76" s="390"/>
      <c r="DA76" s="390"/>
      <c r="DB76" s="394"/>
      <c r="DC76" s="363">
        <v>178</v>
      </c>
      <c r="DD76" s="364">
        <v>128</v>
      </c>
      <c r="DE76" s="364">
        <v>74</v>
      </c>
      <c r="DF76" s="364">
        <v>47</v>
      </c>
      <c r="DG76" s="364">
        <v>7</v>
      </c>
      <c r="DH76" s="364">
        <v>10</v>
      </c>
      <c r="DI76" s="364">
        <v>40</v>
      </c>
      <c r="DJ76" s="394"/>
      <c r="DK76" s="363">
        <v>56</v>
      </c>
      <c r="DL76" s="364">
        <v>44</v>
      </c>
      <c r="DM76" s="364" t="s">
        <v>6662</v>
      </c>
      <c r="DN76" s="364">
        <v>3</v>
      </c>
      <c r="DO76" s="364" t="s">
        <v>6662</v>
      </c>
      <c r="DP76" s="364">
        <v>4</v>
      </c>
      <c r="DQ76" s="364" t="s">
        <v>6662</v>
      </c>
      <c r="DR76" s="364">
        <v>2</v>
      </c>
      <c r="DS76" s="364">
        <v>3</v>
      </c>
      <c r="DT76" s="364" t="s">
        <v>6662</v>
      </c>
      <c r="DU76" s="364" t="s">
        <v>6662</v>
      </c>
      <c r="DV76" s="364" t="s">
        <v>6662</v>
      </c>
      <c r="DW76" s="364" t="s">
        <v>6662</v>
      </c>
      <c r="DX76" s="364" t="s">
        <v>6662</v>
      </c>
      <c r="DY76" s="364" t="s">
        <v>6662</v>
      </c>
      <c r="DZ76" s="365" t="s">
        <v>6662</v>
      </c>
      <c r="EA76" s="363">
        <v>56</v>
      </c>
      <c r="EB76" s="364">
        <v>10081</v>
      </c>
      <c r="EC76" s="364">
        <v>8083</v>
      </c>
      <c r="ED76" s="364">
        <v>1845</v>
      </c>
      <c r="EE76" s="365">
        <v>153</v>
      </c>
      <c r="EF76" s="363">
        <v>87</v>
      </c>
      <c r="EG76" s="364">
        <v>76</v>
      </c>
      <c r="EH76" s="364">
        <v>42</v>
      </c>
      <c r="EI76" s="364">
        <v>30</v>
      </c>
      <c r="EJ76" s="364">
        <v>4</v>
      </c>
      <c r="EK76" s="364">
        <v>6</v>
      </c>
      <c r="EL76" s="364">
        <v>5</v>
      </c>
      <c r="EM76" s="394"/>
      <c r="EN76" s="363">
        <v>91</v>
      </c>
      <c r="EO76" s="364">
        <v>52</v>
      </c>
      <c r="EP76" s="364">
        <v>32</v>
      </c>
      <c r="EQ76" s="364">
        <v>17</v>
      </c>
      <c r="ER76" s="364">
        <v>3</v>
      </c>
      <c r="ES76" s="364">
        <v>4</v>
      </c>
      <c r="ET76" s="364">
        <v>35</v>
      </c>
      <c r="EU76" s="394"/>
    </row>
    <row r="77" spans="1:151" s="357" customFormat="1" ht="15" hidden="1" customHeight="1" x14ac:dyDescent="0.15">
      <c r="A77" s="442" t="s">
        <v>175</v>
      </c>
      <c r="B77" s="442" t="s">
        <v>1099</v>
      </c>
      <c r="C77" s="442" t="s">
        <v>234</v>
      </c>
      <c r="D77" s="442" t="s">
        <v>631</v>
      </c>
      <c r="E77" s="387">
        <v>92</v>
      </c>
      <c r="F77" s="355">
        <v>88</v>
      </c>
      <c r="G77" s="355">
        <v>16</v>
      </c>
      <c r="H77" s="355">
        <v>12</v>
      </c>
      <c r="I77" s="355">
        <v>60</v>
      </c>
      <c r="J77" s="388">
        <v>4</v>
      </c>
      <c r="K77" s="395">
        <v>4</v>
      </c>
      <c r="L77" s="387"/>
      <c r="M77" s="361">
        <v>195</v>
      </c>
      <c r="N77" s="355">
        <v>1</v>
      </c>
      <c r="O77" s="355">
        <v>4</v>
      </c>
      <c r="P77" s="355">
        <v>6</v>
      </c>
      <c r="Q77" s="355">
        <v>2</v>
      </c>
      <c r="R77" s="355">
        <v>3</v>
      </c>
      <c r="S77" s="355">
        <v>8</v>
      </c>
      <c r="T77" s="355">
        <v>13</v>
      </c>
      <c r="U77" s="355">
        <v>12</v>
      </c>
      <c r="V77" s="355">
        <v>14</v>
      </c>
      <c r="W77" s="355">
        <v>24</v>
      </c>
      <c r="X77" s="355">
        <v>21</v>
      </c>
      <c r="Y77" s="355">
        <v>36</v>
      </c>
      <c r="Z77" s="355">
        <v>33</v>
      </c>
      <c r="AA77" s="355">
        <v>11</v>
      </c>
      <c r="AB77" s="362">
        <v>7</v>
      </c>
      <c r="AC77" s="366">
        <v>63.46</v>
      </c>
      <c r="AD77" s="356">
        <v>62.71</v>
      </c>
      <c r="AE77" s="367">
        <v>64.569999999999993</v>
      </c>
      <c r="AF77" s="387"/>
      <c r="AG77" s="388"/>
      <c r="AH77" s="388"/>
      <c r="AI77" s="388"/>
      <c r="AJ77" s="388"/>
      <c r="AK77" s="388"/>
      <c r="AL77" s="388"/>
      <c r="AM77" s="388"/>
      <c r="AN77" s="388"/>
      <c r="AO77" s="388"/>
      <c r="AP77" s="388"/>
      <c r="AQ77" s="388"/>
      <c r="AR77" s="388"/>
      <c r="AS77" s="388"/>
      <c r="AT77" s="388"/>
      <c r="AU77" s="388"/>
      <c r="AV77" s="449"/>
      <c r="AW77" s="450"/>
      <c r="AX77" s="451"/>
      <c r="AY77" s="361">
        <v>105</v>
      </c>
      <c r="AZ77" s="355" t="s">
        <v>6662</v>
      </c>
      <c r="BA77" s="355" t="s">
        <v>6662</v>
      </c>
      <c r="BB77" s="355">
        <v>1</v>
      </c>
      <c r="BC77" s="355">
        <v>1</v>
      </c>
      <c r="BD77" s="355">
        <v>1</v>
      </c>
      <c r="BE77" s="355">
        <v>4</v>
      </c>
      <c r="BF77" s="355">
        <v>4</v>
      </c>
      <c r="BG77" s="355">
        <v>5</v>
      </c>
      <c r="BH77" s="355">
        <v>1</v>
      </c>
      <c r="BI77" s="355">
        <v>8</v>
      </c>
      <c r="BJ77" s="355">
        <v>11</v>
      </c>
      <c r="BK77" s="355">
        <v>30</v>
      </c>
      <c r="BL77" s="355">
        <v>27</v>
      </c>
      <c r="BM77" s="355">
        <v>8</v>
      </c>
      <c r="BN77" s="362">
        <v>4</v>
      </c>
      <c r="BO77" s="446">
        <v>68.98</v>
      </c>
      <c r="BP77" s="447">
        <v>68.06</v>
      </c>
      <c r="BQ77" s="448">
        <v>70.83</v>
      </c>
      <c r="BR77" s="363">
        <v>88</v>
      </c>
      <c r="BS77" s="364" t="s">
        <v>6662</v>
      </c>
      <c r="BT77" s="364" t="s">
        <v>6662</v>
      </c>
      <c r="BU77" s="364" t="s">
        <v>6662</v>
      </c>
      <c r="BV77" s="364">
        <v>1</v>
      </c>
      <c r="BW77" s="364">
        <v>1</v>
      </c>
      <c r="BX77" s="364">
        <v>2</v>
      </c>
      <c r="BY77" s="364">
        <v>2</v>
      </c>
      <c r="BZ77" s="364">
        <v>5</v>
      </c>
      <c r="CA77" s="364">
        <v>3</v>
      </c>
      <c r="CB77" s="364">
        <v>12</v>
      </c>
      <c r="CC77" s="364">
        <v>12</v>
      </c>
      <c r="CD77" s="364">
        <v>20</v>
      </c>
      <c r="CE77" s="364">
        <v>20</v>
      </c>
      <c r="CF77" s="364">
        <v>8</v>
      </c>
      <c r="CG77" s="365">
        <v>2</v>
      </c>
      <c r="CH77" s="432">
        <v>88</v>
      </c>
      <c r="CI77" s="433">
        <v>17</v>
      </c>
      <c r="CJ77" s="433">
        <v>17</v>
      </c>
      <c r="CK77" s="433" t="s">
        <v>6662</v>
      </c>
      <c r="CL77" s="433" t="s">
        <v>6662</v>
      </c>
      <c r="CM77" s="433">
        <v>1</v>
      </c>
      <c r="CN77" s="433">
        <v>70</v>
      </c>
      <c r="CO77" s="433">
        <v>62</v>
      </c>
      <c r="CP77" s="433">
        <v>13</v>
      </c>
      <c r="CQ77" s="433">
        <v>13</v>
      </c>
      <c r="CR77" s="433" t="s">
        <v>6662</v>
      </c>
      <c r="CS77" s="433" t="s">
        <v>6662</v>
      </c>
      <c r="CT77" s="433" t="s">
        <v>6662</v>
      </c>
      <c r="CU77" s="455">
        <v>49</v>
      </c>
      <c r="CV77" s="389"/>
      <c r="CW77" s="390"/>
      <c r="CX77" s="390"/>
      <c r="CY77" s="390"/>
      <c r="CZ77" s="390"/>
      <c r="DA77" s="390"/>
      <c r="DB77" s="394"/>
      <c r="DC77" s="363">
        <v>274</v>
      </c>
      <c r="DD77" s="364">
        <v>210</v>
      </c>
      <c r="DE77" s="364">
        <v>105</v>
      </c>
      <c r="DF77" s="364">
        <v>90</v>
      </c>
      <c r="DG77" s="364">
        <v>15</v>
      </c>
      <c r="DH77" s="364">
        <v>7</v>
      </c>
      <c r="DI77" s="364">
        <v>57</v>
      </c>
      <c r="DJ77" s="394"/>
      <c r="DK77" s="363">
        <v>86</v>
      </c>
      <c r="DL77" s="364">
        <v>65</v>
      </c>
      <c r="DM77" s="364" t="s">
        <v>6662</v>
      </c>
      <c r="DN77" s="364">
        <v>10</v>
      </c>
      <c r="DO77" s="364" t="s">
        <v>6662</v>
      </c>
      <c r="DP77" s="364">
        <v>6</v>
      </c>
      <c r="DQ77" s="364">
        <v>1</v>
      </c>
      <c r="DR77" s="364">
        <v>2</v>
      </c>
      <c r="DS77" s="364">
        <v>2</v>
      </c>
      <c r="DT77" s="364" t="s">
        <v>6662</v>
      </c>
      <c r="DU77" s="364" t="s">
        <v>6662</v>
      </c>
      <c r="DV77" s="364" t="s">
        <v>6662</v>
      </c>
      <c r="DW77" s="364" t="s">
        <v>6662</v>
      </c>
      <c r="DX77" s="364" t="s">
        <v>6662</v>
      </c>
      <c r="DY77" s="364" t="s">
        <v>6662</v>
      </c>
      <c r="DZ77" s="365" t="s">
        <v>6662</v>
      </c>
      <c r="EA77" s="363">
        <v>88</v>
      </c>
      <c r="EB77" s="364">
        <v>22826</v>
      </c>
      <c r="EC77" s="364">
        <v>19897</v>
      </c>
      <c r="ED77" s="364">
        <v>2674</v>
      </c>
      <c r="EE77" s="365">
        <v>255</v>
      </c>
      <c r="EF77" s="363">
        <v>135</v>
      </c>
      <c r="EG77" s="364">
        <v>131</v>
      </c>
      <c r="EH77" s="364">
        <v>70</v>
      </c>
      <c r="EI77" s="364">
        <v>53</v>
      </c>
      <c r="EJ77" s="364">
        <v>8</v>
      </c>
      <c r="EK77" s="364">
        <v>1</v>
      </c>
      <c r="EL77" s="364">
        <v>3</v>
      </c>
      <c r="EM77" s="394"/>
      <c r="EN77" s="363">
        <v>139</v>
      </c>
      <c r="EO77" s="364">
        <v>79</v>
      </c>
      <c r="EP77" s="364">
        <v>35</v>
      </c>
      <c r="EQ77" s="364">
        <v>37</v>
      </c>
      <c r="ER77" s="364">
        <v>7</v>
      </c>
      <c r="ES77" s="364">
        <v>6</v>
      </c>
      <c r="ET77" s="364">
        <v>54</v>
      </c>
      <c r="EU77" s="394"/>
    </row>
    <row r="78" spans="1:151" s="357" customFormat="1" ht="15" hidden="1" customHeight="1" x14ac:dyDescent="0.15">
      <c r="A78" s="442" t="s">
        <v>175</v>
      </c>
      <c r="B78" s="442" t="s">
        <v>1099</v>
      </c>
      <c r="C78" s="442" t="s">
        <v>235</v>
      </c>
      <c r="D78" s="442" t="s">
        <v>632</v>
      </c>
      <c r="E78" s="387">
        <v>89</v>
      </c>
      <c r="F78" s="355">
        <v>89</v>
      </c>
      <c r="G78" s="355">
        <v>12</v>
      </c>
      <c r="H78" s="355">
        <v>12</v>
      </c>
      <c r="I78" s="355">
        <v>65</v>
      </c>
      <c r="J78" s="388" t="s">
        <v>6662</v>
      </c>
      <c r="K78" s="395" t="s">
        <v>6662</v>
      </c>
      <c r="L78" s="387"/>
      <c r="M78" s="361">
        <v>194</v>
      </c>
      <c r="N78" s="355" t="s">
        <v>6662</v>
      </c>
      <c r="O78" s="355">
        <v>3</v>
      </c>
      <c r="P78" s="355">
        <v>5</v>
      </c>
      <c r="Q78" s="355">
        <v>6</v>
      </c>
      <c r="R78" s="355">
        <v>5</v>
      </c>
      <c r="S78" s="355">
        <v>3</v>
      </c>
      <c r="T78" s="355">
        <v>12</v>
      </c>
      <c r="U78" s="355">
        <v>10</v>
      </c>
      <c r="V78" s="355">
        <v>15</v>
      </c>
      <c r="W78" s="355">
        <v>18</v>
      </c>
      <c r="X78" s="355">
        <v>47</v>
      </c>
      <c r="Y78" s="355">
        <v>27</v>
      </c>
      <c r="Z78" s="355">
        <v>15</v>
      </c>
      <c r="AA78" s="355">
        <v>18</v>
      </c>
      <c r="AB78" s="362">
        <v>10</v>
      </c>
      <c r="AC78" s="366">
        <v>63.85</v>
      </c>
      <c r="AD78" s="356">
        <v>61.75</v>
      </c>
      <c r="AE78" s="367">
        <v>66.58</v>
      </c>
      <c r="AF78" s="387"/>
      <c r="AG78" s="388"/>
      <c r="AH78" s="388"/>
      <c r="AI78" s="388"/>
      <c r="AJ78" s="388"/>
      <c r="AK78" s="388"/>
      <c r="AL78" s="388"/>
      <c r="AM78" s="388"/>
      <c r="AN78" s="388"/>
      <c r="AO78" s="388"/>
      <c r="AP78" s="388"/>
      <c r="AQ78" s="388"/>
      <c r="AR78" s="388"/>
      <c r="AS78" s="388"/>
      <c r="AT78" s="388"/>
      <c r="AU78" s="388"/>
      <c r="AV78" s="449"/>
      <c r="AW78" s="450"/>
      <c r="AX78" s="451"/>
      <c r="AY78" s="361">
        <v>91</v>
      </c>
      <c r="AZ78" s="355" t="s">
        <v>6662</v>
      </c>
      <c r="BA78" s="355" t="s">
        <v>6662</v>
      </c>
      <c r="BB78" s="355">
        <v>1</v>
      </c>
      <c r="BC78" s="355">
        <v>1</v>
      </c>
      <c r="BD78" s="355">
        <v>1</v>
      </c>
      <c r="BE78" s="355">
        <v>1</v>
      </c>
      <c r="BF78" s="355">
        <v>1</v>
      </c>
      <c r="BG78" s="355">
        <v>3</v>
      </c>
      <c r="BH78" s="355">
        <v>2</v>
      </c>
      <c r="BI78" s="355">
        <v>11</v>
      </c>
      <c r="BJ78" s="355">
        <v>26</v>
      </c>
      <c r="BK78" s="355">
        <v>16</v>
      </c>
      <c r="BL78" s="355">
        <v>12</v>
      </c>
      <c r="BM78" s="355">
        <v>10</v>
      </c>
      <c r="BN78" s="362">
        <v>6</v>
      </c>
      <c r="BO78" s="446">
        <v>69.430000000000007</v>
      </c>
      <c r="BP78" s="447">
        <v>68.34</v>
      </c>
      <c r="BQ78" s="448">
        <v>72.150000000000006</v>
      </c>
      <c r="BR78" s="363">
        <v>89</v>
      </c>
      <c r="BS78" s="364" t="s">
        <v>6662</v>
      </c>
      <c r="BT78" s="364" t="s">
        <v>6662</v>
      </c>
      <c r="BU78" s="364" t="s">
        <v>6662</v>
      </c>
      <c r="BV78" s="364">
        <v>1</v>
      </c>
      <c r="BW78" s="364" t="s">
        <v>6662</v>
      </c>
      <c r="BX78" s="364" t="s">
        <v>6662</v>
      </c>
      <c r="BY78" s="364">
        <v>5</v>
      </c>
      <c r="BZ78" s="364">
        <v>7</v>
      </c>
      <c r="CA78" s="364">
        <v>7</v>
      </c>
      <c r="CB78" s="364">
        <v>13</v>
      </c>
      <c r="CC78" s="364">
        <v>21</v>
      </c>
      <c r="CD78" s="364">
        <v>14</v>
      </c>
      <c r="CE78" s="364">
        <v>9</v>
      </c>
      <c r="CF78" s="364">
        <v>8</v>
      </c>
      <c r="CG78" s="365">
        <v>4</v>
      </c>
      <c r="CH78" s="432">
        <v>89</v>
      </c>
      <c r="CI78" s="433">
        <v>9</v>
      </c>
      <c r="CJ78" s="433">
        <v>9</v>
      </c>
      <c r="CK78" s="433" t="s">
        <v>6662</v>
      </c>
      <c r="CL78" s="433" t="s">
        <v>6662</v>
      </c>
      <c r="CM78" s="433">
        <v>1</v>
      </c>
      <c r="CN78" s="433">
        <v>79</v>
      </c>
      <c r="CO78" s="433">
        <v>56</v>
      </c>
      <c r="CP78" s="433">
        <v>9</v>
      </c>
      <c r="CQ78" s="433">
        <v>9</v>
      </c>
      <c r="CR78" s="433" t="s">
        <v>6662</v>
      </c>
      <c r="CS78" s="433" t="s">
        <v>6662</v>
      </c>
      <c r="CT78" s="433" t="s">
        <v>6662</v>
      </c>
      <c r="CU78" s="455">
        <v>47</v>
      </c>
      <c r="CV78" s="389"/>
      <c r="CW78" s="390"/>
      <c r="CX78" s="390"/>
      <c r="CY78" s="390"/>
      <c r="CZ78" s="390"/>
      <c r="DA78" s="390"/>
      <c r="DB78" s="394"/>
      <c r="DC78" s="363">
        <v>258</v>
      </c>
      <c r="DD78" s="364">
        <v>182</v>
      </c>
      <c r="DE78" s="364">
        <v>91</v>
      </c>
      <c r="DF78" s="364">
        <v>82</v>
      </c>
      <c r="DG78" s="364">
        <v>9</v>
      </c>
      <c r="DH78" s="364">
        <v>6</v>
      </c>
      <c r="DI78" s="364">
        <v>70</v>
      </c>
      <c r="DJ78" s="394"/>
      <c r="DK78" s="363">
        <v>89</v>
      </c>
      <c r="DL78" s="364">
        <v>86</v>
      </c>
      <c r="DM78" s="364" t="s">
        <v>6662</v>
      </c>
      <c r="DN78" s="364" t="s">
        <v>6662</v>
      </c>
      <c r="DO78" s="364" t="s">
        <v>6662</v>
      </c>
      <c r="DP78" s="364">
        <v>1</v>
      </c>
      <c r="DQ78" s="364">
        <v>1</v>
      </c>
      <c r="DR78" s="364" t="s">
        <v>6662</v>
      </c>
      <c r="DS78" s="364">
        <v>1</v>
      </c>
      <c r="DT78" s="364" t="s">
        <v>6662</v>
      </c>
      <c r="DU78" s="364" t="s">
        <v>6662</v>
      </c>
      <c r="DV78" s="364" t="s">
        <v>6662</v>
      </c>
      <c r="DW78" s="364" t="s">
        <v>6662</v>
      </c>
      <c r="DX78" s="364" t="s">
        <v>6662</v>
      </c>
      <c r="DY78" s="364" t="s">
        <v>6662</v>
      </c>
      <c r="DZ78" s="365" t="s">
        <v>6662</v>
      </c>
      <c r="EA78" s="363">
        <v>87</v>
      </c>
      <c r="EB78" s="364">
        <v>26426</v>
      </c>
      <c r="EC78" s="364">
        <v>26021</v>
      </c>
      <c r="ED78" s="364">
        <v>405</v>
      </c>
      <c r="EE78" s="365" t="s">
        <v>6662</v>
      </c>
      <c r="EF78" s="363">
        <v>137</v>
      </c>
      <c r="EG78" s="364">
        <v>123</v>
      </c>
      <c r="EH78" s="364">
        <v>65</v>
      </c>
      <c r="EI78" s="364">
        <v>52</v>
      </c>
      <c r="EJ78" s="364">
        <v>6</v>
      </c>
      <c r="EK78" s="364">
        <v>4</v>
      </c>
      <c r="EL78" s="364">
        <v>10</v>
      </c>
      <c r="EM78" s="394"/>
      <c r="EN78" s="363">
        <v>121</v>
      </c>
      <c r="EO78" s="364">
        <v>59</v>
      </c>
      <c r="EP78" s="364">
        <v>26</v>
      </c>
      <c r="EQ78" s="364">
        <v>30</v>
      </c>
      <c r="ER78" s="364">
        <v>3</v>
      </c>
      <c r="ES78" s="364">
        <v>2</v>
      </c>
      <c r="ET78" s="364">
        <v>60</v>
      </c>
      <c r="EU78" s="394"/>
    </row>
    <row r="79" spans="1:151" s="357" customFormat="1" ht="15" hidden="1" customHeight="1" x14ac:dyDescent="0.15">
      <c r="A79" s="442" t="s">
        <v>175</v>
      </c>
      <c r="B79" s="442" t="s">
        <v>1099</v>
      </c>
      <c r="C79" s="442" t="s">
        <v>236</v>
      </c>
      <c r="D79" s="442" t="s">
        <v>633</v>
      </c>
      <c r="E79" s="387">
        <v>93</v>
      </c>
      <c r="F79" s="355">
        <v>91</v>
      </c>
      <c r="G79" s="355">
        <v>18</v>
      </c>
      <c r="H79" s="355">
        <v>11</v>
      </c>
      <c r="I79" s="355">
        <v>62</v>
      </c>
      <c r="J79" s="388">
        <v>2</v>
      </c>
      <c r="K79" s="395">
        <v>2</v>
      </c>
      <c r="L79" s="387"/>
      <c r="M79" s="361">
        <v>215</v>
      </c>
      <c r="N79" s="355" t="s">
        <v>6662</v>
      </c>
      <c r="O79" s="355">
        <v>5</v>
      </c>
      <c r="P79" s="355">
        <v>4</v>
      </c>
      <c r="Q79" s="355">
        <v>2</v>
      </c>
      <c r="R79" s="355">
        <v>7</v>
      </c>
      <c r="S79" s="355">
        <v>12</v>
      </c>
      <c r="T79" s="355">
        <v>13</v>
      </c>
      <c r="U79" s="355">
        <v>15</v>
      </c>
      <c r="V79" s="355">
        <v>11</v>
      </c>
      <c r="W79" s="355">
        <v>21</v>
      </c>
      <c r="X79" s="355">
        <v>41</v>
      </c>
      <c r="Y79" s="355">
        <v>35</v>
      </c>
      <c r="Z79" s="355">
        <v>25</v>
      </c>
      <c r="AA79" s="355">
        <v>11</v>
      </c>
      <c r="AB79" s="362">
        <v>13</v>
      </c>
      <c r="AC79" s="366">
        <v>63.2</v>
      </c>
      <c r="AD79" s="356">
        <v>61.86</v>
      </c>
      <c r="AE79" s="367">
        <v>65.040000000000006</v>
      </c>
      <c r="AF79" s="387"/>
      <c r="AG79" s="388"/>
      <c r="AH79" s="388"/>
      <c r="AI79" s="388"/>
      <c r="AJ79" s="388"/>
      <c r="AK79" s="388"/>
      <c r="AL79" s="388"/>
      <c r="AM79" s="388"/>
      <c r="AN79" s="388"/>
      <c r="AO79" s="388"/>
      <c r="AP79" s="388"/>
      <c r="AQ79" s="388"/>
      <c r="AR79" s="388"/>
      <c r="AS79" s="388"/>
      <c r="AT79" s="388"/>
      <c r="AU79" s="388"/>
      <c r="AV79" s="449"/>
      <c r="AW79" s="450"/>
      <c r="AX79" s="451"/>
      <c r="AY79" s="361">
        <v>132</v>
      </c>
      <c r="AZ79" s="355" t="s">
        <v>6662</v>
      </c>
      <c r="BA79" s="355">
        <v>1</v>
      </c>
      <c r="BB79" s="355">
        <v>1</v>
      </c>
      <c r="BC79" s="355" t="s">
        <v>6662</v>
      </c>
      <c r="BD79" s="355">
        <v>1</v>
      </c>
      <c r="BE79" s="355">
        <v>5</v>
      </c>
      <c r="BF79" s="355">
        <v>4</v>
      </c>
      <c r="BG79" s="355">
        <v>6</v>
      </c>
      <c r="BH79" s="355">
        <v>6</v>
      </c>
      <c r="BI79" s="355">
        <v>9</v>
      </c>
      <c r="BJ79" s="355">
        <v>30</v>
      </c>
      <c r="BK79" s="355">
        <v>32</v>
      </c>
      <c r="BL79" s="355">
        <v>21</v>
      </c>
      <c r="BM79" s="355">
        <v>9</v>
      </c>
      <c r="BN79" s="362">
        <v>7</v>
      </c>
      <c r="BO79" s="446">
        <v>67.900000000000006</v>
      </c>
      <c r="BP79" s="447">
        <v>67.05</v>
      </c>
      <c r="BQ79" s="448">
        <v>69.56</v>
      </c>
      <c r="BR79" s="363">
        <v>91</v>
      </c>
      <c r="BS79" s="364" t="s">
        <v>6662</v>
      </c>
      <c r="BT79" s="364" t="s">
        <v>6662</v>
      </c>
      <c r="BU79" s="364" t="s">
        <v>6662</v>
      </c>
      <c r="BV79" s="364" t="s">
        <v>6662</v>
      </c>
      <c r="BW79" s="364" t="s">
        <v>6662</v>
      </c>
      <c r="BX79" s="364">
        <v>1</v>
      </c>
      <c r="BY79" s="364">
        <v>2</v>
      </c>
      <c r="BZ79" s="364">
        <v>5</v>
      </c>
      <c r="CA79" s="364">
        <v>7</v>
      </c>
      <c r="CB79" s="364">
        <v>9</v>
      </c>
      <c r="CC79" s="364">
        <v>25</v>
      </c>
      <c r="CD79" s="364">
        <v>20</v>
      </c>
      <c r="CE79" s="364">
        <v>13</v>
      </c>
      <c r="CF79" s="364">
        <v>4</v>
      </c>
      <c r="CG79" s="365">
        <v>5</v>
      </c>
      <c r="CH79" s="432">
        <v>91</v>
      </c>
      <c r="CI79" s="433">
        <v>11</v>
      </c>
      <c r="CJ79" s="433">
        <v>11</v>
      </c>
      <c r="CK79" s="433" t="s">
        <v>6662</v>
      </c>
      <c r="CL79" s="433" t="s">
        <v>6662</v>
      </c>
      <c r="CM79" s="433">
        <v>1</v>
      </c>
      <c r="CN79" s="433">
        <v>79</v>
      </c>
      <c r="CO79" s="433">
        <v>67</v>
      </c>
      <c r="CP79" s="433">
        <v>10</v>
      </c>
      <c r="CQ79" s="433">
        <v>10</v>
      </c>
      <c r="CR79" s="433" t="s">
        <v>6662</v>
      </c>
      <c r="CS79" s="433" t="s">
        <v>6662</v>
      </c>
      <c r="CT79" s="433">
        <v>1</v>
      </c>
      <c r="CU79" s="455">
        <v>56</v>
      </c>
      <c r="CV79" s="389"/>
      <c r="CW79" s="390"/>
      <c r="CX79" s="390"/>
      <c r="CY79" s="390"/>
      <c r="CZ79" s="390"/>
      <c r="DA79" s="390"/>
      <c r="DB79" s="394"/>
      <c r="DC79" s="363">
        <v>293</v>
      </c>
      <c r="DD79" s="364">
        <v>221</v>
      </c>
      <c r="DE79" s="364">
        <v>132</v>
      </c>
      <c r="DF79" s="364">
        <v>81</v>
      </c>
      <c r="DG79" s="364">
        <v>8</v>
      </c>
      <c r="DH79" s="364">
        <v>14</v>
      </c>
      <c r="DI79" s="364">
        <v>58</v>
      </c>
      <c r="DJ79" s="394"/>
      <c r="DK79" s="363">
        <v>91</v>
      </c>
      <c r="DL79" s="364">
        <v>78</v>
      </c>
      <c r="DM79" s="364" t="s">
        <v>6662</v>
      </c>
      <c r="DN79" s="364" t="s">
        <v>6662</v>
      </c>
      <c r="DO79" s="364" t="s">
        <v>6662</v>
      </c>
      <c r="DP79" s="364">
        <v>4</v>
      </c>
      <c r="DQ79" s="364">
        <v>8</v>
      </c>
      <c r="DR79" s="364" t="s">
        <v>6662</v>
      </c>
      <c r="DS79" s="364">
        <v>1</v>
      </c>
      <c r="DT79" s="364" t="s">
        <v>6662</v>
      </c>
      <c r="DU79" s="364" t="s">
        <v>6662</v>
      </c>
      <c r="DV79" s="364" t="s">
        <v>6662</v>
      </c>
      <c r="DW79" s="364" t="s">
        <v>6662</v>
      </c>
      <c r="DX79" s="364" t="s">
        <v>6662</v>
      </c>
      <c r="DY79" s="364" t="s">
        <v>6662</v>
      </c>
      <c r="DZ79" s="365" t="s">
        <v>6662</v>
      </c>
      <c r="EA79" s="363">
        <v>91</v>
      </c>
      <c r="EB79" s="364">
        <v>51907</v>
      </c>
      <c r="EC79" s="364">
        <v>50864</v>
      </c>
      <c r="ED79" s="364">
        <v>1014</v>
      </c>
      <c r="EE79" s="365">
        <v>29</v>
      </c>
      <c r="EF79" s="363">
        <v>155</v>
      </c>
      <c r="EG79" s="364">
        <v>138</v>
      </c>
      <c r="EH79" s="364">
        <v>87</v>
      </c>
      <c r="EI79" s="364">
        <v>45</v>
      </c>
      <c r="EJ79" s="364">
        <v>6</v>
      </c>
      <c r="EK79" s="364">
        <v>7</v>
      </c>
      <c r="EL79" s="364">
        <v>10</v>
      </c>
      <c r="EM79" s="394"/>
      <c r="EN79" s="363">
        <v>138</v>
      </c>
      <c r="EO79" s="364">
        <v>83</v>
      </c>
      <c r="EP79" s="364">
        <v>45</v>
      </c>
      <c r="EQ79" s="364">
        <v>36</v>
      </c>
      <c r="ER79" s="364">
        <v>2</v>
      </c>
      <c r="ES79" s="364">
        <v>7</v>
      </c>
      <c r="ET79" s="364">
        <v>48</v>
      </c>
      <c r="EU79" s="394"/>
    </row>
    <row r="80" spans="1:151" s="357" customFormat="1" ht="15" hidden="1" customHeight="1" x14ac:dyDescent="0.15">
      <c r="A80" s="442" t="s">
        <v>175</v>
      </c>
      <c r="B80" s="442" t="s">
        <v>1099</v>
      </c>
      <c r="C80" s="442" t="s">
        <v>1582</v>
      </c>
      <c r="D80" s="442" t="s">
        <v>634</v>
      </c>
      <c r="E80" s="387">
        <v>17</v>
      </c>
      <c r="F80" s="355">
        <v>17</v>
      </c>
      <c r="G80" s="355">
        <v>2</v>
      </c>
      <c r="H80" s="355">
        <v>1</v>
      </c>
      <c r="I80" s="355">
        <v>14</v>
      </c>
      <c r="J80" s="388" t="s">
        <v>6662</v>
      </c>
      <c r="K80" s="395" t="s">
        <v>6662</v>
      </c>
      <c r="L80" s="387"/>
      <c r="M80" s="361">
        <v>39</v>
      </c>
      <c r="N80" s="355" t="s">
        <v>6662</v>
      </c>
      <c r="O80" s="355">
        <v>1</v>
      </c>
      <c r="P80" s="355">
        <v>1</v>
      </c>
      <c r="Q80" s="355">
        <v>1</v>
      </c>
      <c r="R80" s="355" t="s">
        <v>6662</v>
      </c>
      <c r="S80" s="355">
        <v>1</v>
      </c>
      <c r="T80" s="355">
        <v>3</v>
      </c>
      <c r="U80" s="355">
        <v>1</v>
      </c>
      <c r="V80" s="355">
        <v>5</v>
      </c>
      <c r="W80" s="355">
        <v>4</v>
      </c>
      <c r="X80" s="355">
        <v>6</v>
      </c>
      <c r="Y80" s="355">
        <v>6</v>
      </c>
      <c r="Z80" s="355">
        <v>4</v>
      </c>
      <c r="AA80" s="355">
        <v>2</v>
      </c>
      <c r="AB80" s="362">
        <v>4</v>
      </c>
      <c r="AC80" s="366">
        <v>64.36</v>
      </c>
      <c r="AD80" s="356">
        <v>62.46</v>
      </c>
      <c r="AE80" s="367">
        <v>67.400000000000006</v>
      </c>
      <c r="AF80" s="387"/>
      <c r="AG80" s="388"/>
      <c r="AH80" s="388"/>
      <c r="AI80" s="388"/>
      <c r="AJ80" s="388"/>
      <c r="AK80" s="388"/>
      <c r="AL80" s="388"/>
      <c r="AM80" s="388"/>
      <c r="AN80" s="388"/>
      <c r="AO80" s="388"/>
      <c r="AP80" s="388"/>
      <c r="AQ80" s="388"/>
      <c r="AR80" s="388"/>
      <c r="AS80" s="388"/>
      <c r="AT80" s="388"/>
      <c r="AU80" s="388"/>
      <c r="AV80" s="449"/>
      <c r="AW80" s="450"/>
      <c r="AX80" s="451"/>
      <c r="AY80" s="361">
        <v>20</v>
      </c>
      <c r="AZ80" s="355" t="s">
        <v>6662</v>
      </c>
      <c r="BA80" s="355" t="s">
        <v>6662</v>
      </c>
      <c r="BB80" s="355" t="s">
        <v>6662</v>
      </c>
      <c r="BC80" s="355" t="s">
        <v>6662</v>
      </c>
      <c r="BD80" s="355" t="s">
        <v>6662</v>
      </c>
      <c r="BE80" s="355">
        <v>1</v>
      </c>
      <c r="BF80" s="355">
        <v>1</v>
      </c>
      <c r="BG80" s="355" t="s">
        <v>6662</v>
      </c>
      <c r="BH80" s="355">
        <v>1</v>
      </c>
      <c r="BI80" s="355" t="s">
        <v>6662</v>
      </c>
      <c r="BJ80" s="355">
        <v>5</v>
      </c>
      <c r="BK80" s="355">
        <v>5</v>
      </c>
      <c r="BL80" s="355">
        <v>4</v>
      </c>
      <c r="BM80" s="355">
        <v>1</v>
      </c>
      <c r="BN80" s="362">
        <v>2</v>
      </c>
      <c r="BO80" s="446">
        <v>70.25</v>
      </c>
      <c r="BP80" s="447">
        <v>70.819999999999993</v>
      </c>
      <c r="BQ80" s="448">
        <v>69.56</v>
      </c>
      <c r="BR80" s="363">
        <v>17</v>
      </c>
      <c r="BS80" s="364" t="s">
        <v>6662</v>
      </c>
      <c r="BT80" s="364" t="s">
        <v>6662</v>
      </c>
      <c r="BU80" s="364" t="s">
        <v>6662</v>
      </c>
      <c r="BV80" s="364" t="s">
        <v>6662</v>
      </c>
      <c r="BW80" s="364" t="s">
        <v>6662</v>
      </c>
      <c r="BX80" s="364" t="s">
        <v>6662</v>
      </c>
      <c r="BY80" s="364" t="s">
        <v>6662</v>
      </c>
      <c r="BZ80" s="364" t="s">
        <v>6662</v>
      </c>
      <c r="CA80" s="364">
        <v>1</v>
      </c>
      <c r="CB80" s="364">
        <v>2</v>
      </c>
      <c r="CC80" s="364">
        <v>3</v>
      </c>
      <c r="CD80" s="364">
        <v>2</v>
      </c>
      <c r="CE80" s="364">
        <v>4</v>
      </c>
      <c r="CF80" s="364">
        <v>2</v>
      </c>
      <c r="CG80" s="365">
        <v>3</v>
      </c>
      <c r="CH80" s="432">
        <v>17</v>
      </c>
      <c r="CI80" s="433">
        <v>4</v>
      </c>
      <c r="CJ80" s="433">
        <v>4</v>
      </c>
      <c r="CK80" s="433" t="s">
        <v>6662</v>
      </c>
      <c r="CL80" s="433" t="s">
        <v>6662</v>
      </c>
      <c r="CM80" s="433" t="s">
        <v>6662</v>
      </c>
      <c r="CN80" s="433">
        <v>13</v>
      </c>
      <c r="CO80" s="433">
        <v>14</v>
      </c>
      <c r="CP80" s="433">
        <v>3</v>
      </c>
      <c r="CQ80" s="433">
        <v>3</v>
      </c>
      <c r="CR80" s="433" t="s">
        <v>6662</v>
      </c>
      <c r="CS80" s="433" t="s">
        <v>6662</v>
      </c>
      <c r="CT80" s="433" t="s">
        <v>6662</v>
      </c>
      <c r="CU80" s="455">
        <v>11</v>
      </c>
      <c r="CV80" s="389"/>
      <c r="CW80" s="390"/>
      <c r="CX80" s="390"/>
      <c r="CY80" s="390"/>
      <c r="CZ80" s="390"/>
      <c r="DA80" s="390"/>
      <c r="DB80" s="394"/>
      <c r="DC80" s="363">
        <v>51</v>
      </c>
      <c r="DD80" s="364">
        <v>42</v>
      </c>
      <c r="DE80" s="364">
        <v>20</v>
      </c>
      <c r="DF80" s="364">
        <v>22</v>
      </c>
      <c r="DG80" s="364" t="s">
        <v>6662</v>
      </c>
      <c r="DH80" s="364">
        <v>1</v>
      </c>
      <c r="DI80" s="364">
        <v>8</v>
      </c>
      <c r="DJ80" s="394"/>
      <c r="DK80" s="363">
        <v>17</v>
      </c>
      <c r="DL80" s="364">
        <v>16</v>
      </c>
      <c r="DM80" s="364" t="s">
        <v>6662</v>
      </c>
      <c r="DN80" s="364" t="s">
        <v>6662</v>
      </c>
      <c r="DO80" s="364" t="s">
        <v>6662</v>
      </c>
      <c r="DP80" s="364" t="s">
        <v>6662</v>
      </c>
      <c r="DQ80" s="364">
        <v>1</v>
      </c>
      <c r="DR80" s="364" t="s">
        <v>6662</v>
      </c>
      <c r="DS80" s="364" t="s">
        <v>6662</v>
      </c>
      <c r="DT80" s="364" t="s">
        <v>6662</v>
      </c>
      <c r="DU80" s="364" t="s">
        <v>6662</v>
      </c>
      <c r="DV80" s="364" t="s">
        <v>6662</v>
      </c>
      <c r="DW80" s="364" t="s">
        <v>6662</v>
      </c>
      <c r="DX80" s="364" t="s">
        <v>6662</v>
      </c>
      <c r="DY80" s="364" t="s">
        <v>6662</v>
      </c>
      <c r="DZ80" s="365" t="s">
        <v>6662</v>
      </c>
      <c r="EA80" s="363">
        <v>17</v>
      </c>
      <c r="EB80" s="364">
        <v>3660</v>
      </c>
      <c r="EC80" s="364">
        <v>3606</v>
      </c>
      <c r="ED80" s="364">
        <v>54</v>
      </c>
      <c r="EE80" s="365" t="s">
        <v>6662</v>
      </c>
      <c r="EF80" s="363">
        <v>28</v>
      </c>
      <c r="EG80" s="364">
        <v>26</v>
      </c>
      <c r="EH80" s="364">
        <v>11</v>
      </c>
      <c r="EI80" s="364">
        <v>15</v>
      </c>
      <c r="EJ80" s="364" t="s">
        <v>6662</v>
      </c>
      <c r="EK80" s="364">
        <v>1</v>
      </c>
      <c r="EL80" s="364">
        <v>1</v>
      </c>
      <c r="EM80" s="394"/>
      <c r="EN80" s="363">
        <v>23</v>
      </c>
      <c r="EO80" s="364">
        <v>16</v>
      </c>
      <c r="EP80" s="364">
        <v>9</v>
      </c>
      <c r="EQ80" s="364">
        <v>7</v>
      </c>
      <c r="ER80" s="364" t="s">
        <v>6662</v>
      </c>
      <c r="ES80" s="364" t="s">
        <v>6662</v>
      </c>
      <c r="ET80" s="364">
        <v>7</v>
      </c>
      <c r="EU80" s="394"/>
    </row>
    <row r="81" spans="1:151" s="357" customFormat="1" ht="15" customHeight="1" x14ac:dyDescent="0.15">
      <c r="A81" s="442" t="s">
        <v>175</v>
      </c>
      <c r="B81" s="442" t="s">
        <v>237</v>
      </c>
      <c r="C81" s="442"/>
      <c r="D81" s="442" t="s">
        <v>635</v>
      </c>
      <c r="E81" s="387">
        <v>988</v>
      </c>
      <c r="F81" s="355">
        <v>961</v>
      </c>
      <c r="G81" s="355">
        <v>181</v>
      </c>
      <c r="H81" s="355">
        <v>109</v>
      </c>
      <c r="I81" s="355">
        <v>671</v>
      </c>
      <c r="J81" s="388">
        <v>27</v>
      </c>
      <c r="K81" s="395">
        <v>23</v>
      </c>
      <c r="L81" s="387"/>
      <c r="M81" s="361">
        <v>2299</v>
      </c>
      <c r="N81" s="355">
        <v>19</v>
      </c>
      <c r="O81" s="355">
        <v>31</v>
      </c>
      <c r="P81" s="355">
        <v>40</v>
      </c>
      <c r="Q81" s="355">
        <v>76</v>
      </c>
      <c r="R81" s="355">
        <v>89</v>
      </c>
      <c r="S81" s="355">
        <v>124</v>
      </c>
      <c r="T81" s="355">
        <v>149</v>
      </c>
      <c r="U81" s="355">
        <v>129</v>
      </c>
      <c r="V81" s="355">
        <v>184</v>
      </c>
      <c r="W81" s="355">
        <v>255</v>
      </c>
      <c r="X81" s="355">
        <v>417</v>
      </c>
      <c r="Y81" s="355">
        <v>351</v>
      </c>
      <c r="Z81" s="355">
        <v>245</v>
      </c>
      <c r="AA81" s="355">
        <v>123</v>
      </c>
      <c r="AB81" s="362">
        <v>67</v>
      </c>
      <c r="AC81" s="366">
        <v>61.36</v>
      </c>
      <c r="AD81" s="356">
        <v>60.82</v>
      </c>
      <c r="AE81" s="367">
        <v>62.13</v>
      </c>
      <c r="AF81" s="387"/>
      <c r="AG81" s="388"/>
      <c r="AH81" s="388"/>
      <c r="AI81" s="388"/>
      <c r="AJ81" s="388"/>
      <c r="AK81" s="388"/>
      <c r="AL81" s="388"/>
      <c r="AM81" s="388"/>
      <c r="AN81" s="388"/>
      <c r="AO81" s="388"/>
      <c r="AP81" s="388"/>
      <c r="AQ81" s="388"/>
      <c r="AR81" s="388"/>
      <c r="AS81" s="388"/>
      <c r="AT81" s="388"/>
      <c r="AU81" s="388"/>
      <c r="AV81" s="449"/>
      <c r="AW81" s="450"/>
      <c r="AX81" s="451"/>
      <c r="AY81" s="361">
        <v>1127</v>
      </c>
      <c r="AZ81" s="355">
        <v>2</v>
      </c>
      <c r="BA81" s="355">
        <v>5</v>
      </c>
      <c r="BB81" s="355">
        <v>11</v>
      </c>
      <c r="BC81" s="355">
        <v>15</v>
      </c>
      <c r="BD81" s="355">
        <v>26</v>
      </c>
      <c r="BE81" s="355">
        <v>19</v>
      </c>
      <c r="BF81" s="355">
        <v>50</v>
      </c>
      <c r="BG81" s="355">
        <v>27</v>
      </c>
      <c r="BH81" s="355">
        <v>46</v>
      </c>
      <c r="BI81" s="355">
        <v>115</v>
      </c>
      <c r="BJ81" s="355">
        <v>261</v>
      </c>
      <c r="BK81" s="355">
        <v>248</v>
      </c>
      <c r="BL81" s="355">
        <v>182</v>
      </c>
      <c r="BM81" s="355">
        <v>92</v>
      </c>
      <c r="BN81" s="362">
        <v>28</v>
      </c>
      <c r="BO81" s="446">
        <v>67.02</v>
      </c>
      <c r="BP81" s="447">
        <v>66.91</v>
      </c>
      <c r="BQ81" s="448">
        <v>67.239999999999995</v>
      </c>
      <c r="BR81" s="363">
        <v>961</v>
      </c>
      <c r="BS81" s="364" t="s">
        <v>6662</v>
      </c>
      <c r="BT81" s="364">
        <v>1</v>
      </c>
      <c r="BU81" s="364">
        <v>3</v>
      </c>
      <c r="BV81" s="364">
        <v>4</v>
      </c>
      <c r="BW81" s="364">
        <v>7</v>
      </c>
      <c r="BX81" s="364">
        <v>12</v>
      </c>
      <c r="BY81" s="364">
        <v>38</v>
      </c>
      <c r="BZ81" s="364">
        <v>41</v>
      </c>
      <c r="CA81" s="364">
        <v>80</v>
      </c>
      <c r="CB81" s="364">
        <v>134</v>
      </c>
      <c r="CC81" s="364">
        <v>229</v>
      </c>
      <c r="CD81" s="364">
        <v>197</v>
      </c>
      <c r="CE81" s="364">
        <v>134</v>
      </c>
      <c r="CF81" s="364">
        <v>60</v>
      </c>
      <c r="CG81" s="365">
        <v>21</v>
      </c>
      <c r="CH81" s="432">
        <v>961</v>
      </c>
      <c r="CI81" s="433">
        <v>202</v>
      </c>
      <c r="CJ81" s="433">
        <v>201</v>
      </c>
      <c r="CK81" s="433">
        <v>1</v>
      </c>
      <c r="CL81" s="433" t="s">
        <v>6662</v>
      </c>
      <c r="CM81" s="433">
        <v>32</v>
      </c>
      <c r="CN81" s="433">
        <v>727</v>
      </c>
      <c r="CO81" s="433">
        <v>641</v>
      </c>
      <c r="CP81" s="433">
        <v>162</v>
      </c>
      <c r="CQ81" s="433">
        <v>161</v>
      </c>
      <c r="CR81" s="433">
        <v>1</v>
      </c>
      <c r="CS81" s="433" t="s">
        <v>6662</v>
      </c>
      <c r="CT81" s="433">
        <v>6</v>
      </c>
      <c r="CU81" s="455">
        <v>473</v>
      </c>
      <c r="CV81" s="389"/>
      <c r="CW81" s="390"/>
      <c r="CX81" s="390"/>
      <c r="CY81" s="390"/>
      <c r="CZ81" s="390"/>
      <c r="DA81" s="390"/>
      <c r="DB81" s="394"/>
      <c r="DC81" s="363">
        <v>3354</v>
      </c>
      <c r="DD81" s="364">
        <v>2452</v>
      </c>
      <c r="DE81" s="364">
        <v>1127</v>
      </c>
      <c r="DF81" s="364">
        <v>1185</v>
      </c>
      <c r="DG81" s="364">
        <v>140</v>
      </c>
      <c r="DH81" s="364">
        <v>162</v>
      </c>
      <c r="DI81" s="364">
        <v>740</v>
      </c>
      <c r="DJ81" s="394"/>
      <c r="DK81" s="363">
        <v>917</v>
      </c>
      <c r="DL81" s="364">
        <v>663</v>
      </c>
      <c r="DM81" s="364" t="s">
        <v>6662</v>
      </c>
      <c r="DN81" s="364">
        <v>5</v>
      </c>
      <c r="DO81" s="364" t="s">
        <v>6662</v>
      </c>
      <c r="DP81" s="364">
        <v>63</v>
      </c>
      <c r="DQ81" s="364">
        <v>25</v>
      </c>
      <c r="DR81" s="364">
        <v>130</v>
      </c>
      <c r="DS81" s="364">
        <v>3</v>
      </c>
      <c r="DT81" s="364">
        <v>9</v>
      </c>
      <c r="DU81" s="364">
        <v>1</v>
      </c>
      <c r="DV81" s="364">
        <v>5</v>
      </c>
      <c r="DW81" s="364">
        <v>12</v>
      </c>
      <c r="DX81" s="364">
        <v>1</v>
      </c>
      <c r="DY81" s="364" t="s">
        <v>6662</v>
      </c>
      <c r="DZ81" s="365" t="s">
        <v>6662</v>
      </c>
      <c r="EA81" s="363">
        <v>953</v>
      </c>
      <c r="EB81" s="364">
        <v>255617</v>
      </c>
      <c r="EC81" s="364">
        <v>192083</v>
      </c>
      <c r="ED81" s="364">
        <v>51594</v>
      </c>
      <c r="EE81" s="365">
        <v>11940</v>
      </c>
      <c r="EF81" s="363">
        <v>1725</v>
      </c>
      <c r="EG81" s="364">
        <v>1488</v>
      </c>
      <c r="EH81" s="364">
        <v>721</v>
      </c>
      <c r="EI81" s="364">
        <v>668</v>
      </c>
      <c r="EJ81" s="364">
        <v>99</v>
      </c>
      <c r="EK81" s="364">
        <v>80</v>
      </c>
      <c r="EL81" s="364">
        <v>157</v>
      </c>
      <c r="EM81" s="394"/>
      <c r="EN81" s="363">
        <v>1629</v>
      </c>
      <c r="EO81" s="364">
        <v>964</v>
      </c>
      <c r="EP81" s="364">
        <v>406</v>
      </c>
      <c r="EQ81" s="364">
        <v>517</v>
      </c>
      <c r="ER81" s="364">
        <v>41</v>
      </c>
      <c r="ES81" s="364">
        <v>82</v>
      </c>
      <c r="ET81" s="364">
        <v>583</v>
      </c>
      <c r="EU81" s="394"/>
    </row>
    <row r="82" spans="1:151" s="357" customFormat="1" ht="15" hidden="1" customHeight="1" x14ac:dyDescent="0.15">
      <c r="A82" s="442" t="s">
        <v>175</v>
      </c>
      <c r="B82" s="442" t="s">
        <v>237</v>
      </c>
      <c r="C82" s="442" t="s">
        <v>238</v>
      </c>
      <c r="D82" s="442" t="s">
        <v>636</v>
      </c>
      <c r="E82" s="387">
        <v>32</v>
      </c>
      <c r="F82" s="355">
        <v>27</v>
      </c>
      <c r="G82" s="355">
        <v>3</v>
      </c>
      <c r="H82" s="355">
        <v>2</v>
      </c>
      <c r="I82" s="355">
        <v>22</v>
      </c>
      <c r="J82" s="388">
        <v>5</v>
      </c>
      <c r="K82" s="395">
        <v>3</v>
      </c>
      <c r="L82" s="387"/>
      <c r="M82" s="361">
        <v>56</v>
      </c>
      <c r="N82" s="355" t="s">
        <v>6662</v>
      </c>
      <c r="O82" s="355">
        <v>3</v>
      </c>
      <c r="P82" s="355" t="s">
        <v>6662</v>
      </c>
      <c r="Q82" s="355" t="s">
        <v>6662</v>
      </c>
      <c r="R82" s="355" t="s">
        <v>6662</v>
      </c>
      <c r="S82" s="355">
        <v>3</v>
      </c>
      <c r="T82" s="355">
        <v>1</v>
      </c>
      <c r="U82" s="355">
        <v>5</v>
      </c>
      <c r="V82" s="355">
        <v>2</v>
      </c>
      <c r="W82" s="355">
        <v>6</v>
      </c>
      <c r="X82" s="355">
        <v>8</v>
      </c>
      <c r="Y82" s="355">
        <v>14</v>
      </c>
      <c r="Z82" s="355">
        <v>11</v>
      </c>
      <c r="AA82" s="355">
        <v>2</v>
      </c>
      <c r="AB82" s="362">
        <v>1</v>
      </c>
      <c r="AC82" s="366">
        <v>64.98</v>
      </c>
      <c r="AD82" s="356">
        <v>65.31</v>
      </c>
      <c r="AE82" s="367">
        <v>64.540000000000006</v>
      </c>
      <c r="AF82" s="387"/>
      <c r="AG82" s="388"/>
      <c r="AH82" s="388"/>
      <c r="AI82" s="388"/>
      <c r="AJ82" s="388"/>
      <c r="AK82" s="388"/>
      <c r="AL82" s="388"/>
      <c r="AM82" s="388"/>
      <c r="AN82" s="388"/>
      <c r="AO82" s="388"/>
      <c r="AP82" s="388"/>
      <c r="AQ82" s="388"/>
      <c r="AR82" s="388"/>
      <c r="AS82" s="388"/>
      <c r="AT82" s="388"/>
      <c r="AU82" s="388"/>
      <c r="AV82" s="449"/>
      <c r="AW82" s="450"/>
      <c r="AX82" s="451"/>
      <c r="AY82" s="361">
        <v>26</v>
      </c>
      <c r="AZ82" s="355" t="s">
        <v>6662</v>
      </c>
      <c r="BA82" s="355" t="s">
        <v>6662</v>
      </c>
      <c r="BB82" s="355" t="s">
        <v>6662</v>
      </c>
      <c r="BC82" s="355" t="s">
        <v>6662</v>
      </c>
      <c r="BD82" s="355" t="s">
        <v>6662</v>
      </c>
      <c r="BE82" s="355">
        <v>1</v>
      </c>
      <c r="BF82" s="355" t="s">
        <v>6662</v>
      </c>
      <c r="BG82" s="355" t="s">
        <v>6662</v>
      </c>
      <c r="BH82" s="355" t="s">
        <v>6662</v>
      </c>
      <c r="BI82" s="355">
        <v>3</v>
      </c>
      <c r="BJ82" s="355">
        <v>3</v>
      </c>
      <c r="BK82" s="355">
        <v>8</v>
      </c>
      <c r="BL82" s="355">
        <v>8</v>
      </c>
      <c r="BM82" s="355">
        <v>2</v>
      </c>
      <c r="BN82" s="362">
        <v>1</v>
      </c>
      <c r="BO82" s="446">
        <v>72.040000000000006</v>
      </c>
      <c r="BP82" s="447">
        <v>72.53</v>
      </c>
      <c r="BQ82" s="448">
        <v>71.36</v>
      </c>
      <c r="BR82" s="363">
        <v>27</v>
      </c>
      <c r="BS82" s="364" t="s">
        <v>6662</v>
      </c>
      <c r="BT82" s="364" t="s">
        <v>6662</v>
      </c>
      <c r="BU82" s="364" t="s">
        <v>6662</v>
      </c>
      <c r="BV82" s="364" t="s">
        <v>6662</v>
      </c>
      <c r="BW82" s="364" t="s">
        <v>6662</v>
      </c>
      <c r="BX82" s="364">
        <v>1</v>
      </c>
      <c r="BY82" s="364" t="s">
        <v>6662</v>
      </c>
      <c r="BZ82" s="364">
        <v>2</v>
      </c>
      <c r="CA82" s="364">
        <v>2</v>
      </c>
      <c r="CB82" s="364">
        <v>2</v>
      </c>
      <c r="CC82" s="364">
        <v>4</v>
      </c>
      <c r="CD82" s="364">
        <v>8</v>
      </c>
      <c r="CE82" s="364">
        <v>5</v>
      </c>
      <c r="CF82" s="364">
        <v>2</v>
      </c>
      <c r="CG82" s="365">
        <v>1</v>
      </c>
      <c r="CH82" s="432">
        <v>27</v>
      </c>
      <c r="CI82" s="433">
        <v>5</v>
      </c>
      <c r="CJ82" s="433">
        <v>5</v>
      </c>
      <c r="CK82" s="433" t="s">
        <v>6662</v>
      </c>
      <c r="CL82" s="433" t="s">
        <v>6662</v>
      </c>
      <c r="CM82" s="433" t="s">
        <v>6662</v>
      </c>
      <c r="CN82" s="433">
        <v>22</v>
      </c>
      <c r="CO82" s="433">
        <v>20</v>
      </c>
      <c r="CP82" s="433">
        <v>4</v>
      </c>
      <c r="CQ82" s="433">
        <v>4</v>
      </c>
      <c r="CR82" s="433" t="s">
        <v>6662</v>
      </c>
      <c r="CS82" s="433" t="s">
        <v>6662</v>
      </c>
      <c r="CT82" s="433" t="s">
        <v>6662</v>
      </c>
      <c r="CU82" s="455">
        <v>16</v>
      </c>
      <c r="CV82" s="389"/>
      <c r="CW82" s="390"/>
      <c r="CX82" s="390"/>
      <c r="CY82" s="390"/>
      <c r="CZ82" s="390"/>
      <c r="DA82" s="390"/>
      <c r="DB82" s="394"/>
      <c r="DC82" s="363">
        <v>76</v>
      </c>
      <c r="DD82" s="364">
        <v>56</v>
      </c>
      <c r="DE82" s="364">
        <v>26</v>
      </c>
      <c r="DF82" s="364">
        <v>25</v>
      </c>
      <c r="DG82" s="364">
        <v>5</v>
      </c>
      <c r="DH82" s="364" t="s">
        <v>6662</v>
      </c>
      <c r="DI82" s="364">
        <v>20</v>
      </c>
      <c r="DJ82" s="394"/>
      <c r="DK82" s="363">
        <v>25</v>
      </c>
      <c r="DL82" s="364">
        <v>21</v>
      </c>
      <c r="DM82" s="364" t="s">
        <v>6662</v>
      </c>
      <c r="DN82" s="364">
        <v>1</v>
      </c>
      <c r="DO82" s="364" t="s">
        <v>6662</v>
      </c>
      <c r="DP82" s="364">
        <v>1</v>
      </c>
      <c r="DQ82" s="364" t="s">
        <v>6662</v>
      </c>
      <c r="DR82" s="364" t="s">
        <v>6662</v>
      </c>
      <c r="DS82" s="364" t="s">
        <v>6662</v>
      </c>
      <c r="DT82" s="364" t="s">
        <v>6662</v>
      </c>
      <c r="DU82" s="364">
        <v>1</v>
      </c>
      <c r="DV82" s="364">
        <v>1</v>
      </c>
      <c r="DW82" s="364" t="s">
        <v>6662</v>
      </c>
      <c r="DX82" s="364" t="s">
        <v>6662</v>
      </c>
      <c r="DY82" s="364" t="s">
        <v>6662</v>
      </c>
      <c r="DZ82" s="365" t="s">
        <v>6662</v>
      </c>
      <c r="EA82" s="363">
        <v>26</v>
      </c>
      <c r="EB82" s="364">
        <v>10472</v>
      </c>
      <c r="EC82" s="364">
        <v>8355</v>
      </c>
      <c r="ED82" s="364">
        <v>2117</v>
      </c>
      <c r="EE82" s="365" t="s">
        <v>6662</v>
      </c>
      <c r="EF82" s="363">
        <v>39</v>
      </c>
      <c r="EG82" s="364">
        <v>35</v>
      </c>
      <c r="EH82" s="364">
        <v>15</v>
      </c>
      <c r="EI82" s="364">
        <v>15</v>
      </c>
      <c r="EJ82" s="364">
        <v>5</v>
      </c>
      <c r="EK82" s="364" t="s">
        <v>6662</v>
      </c>
      <c r="EL82" s="364">
        <v>4</v>
      </c>
      <c r="EM82" s="394"/>
      <c r="EN82" s="363">
        <v>37</v>
      </c>
      <c r="EO82" s="364">
        <v>21</v>
      </c>
      <c r="EP82" s="364">
        <v>11</v>
      </c>
      <c r="EQ82" s="364">
        <v>10</v>
      </c>
      <c r="ER82" s="364" t="s">
        <v>6662</v>
      </c>
      <c r="ES82" s="364" t="s">
        <v>6662</v>
      </c>
      <c r="ET82" s="364">
        <v>16</v>
      </c>
      <c r="EU82" s="394"/>
    </row>
    <row r="83" spans="1:151" s="357" customFormat="1" ht="15" hidden="1" customHeight="1" x14ac:dyDescent="0.15">
      <c r="A83" s="442" t="s">
        <v>175</v>
      </c>
      <c r="B83" s="442" t="s">
        <v>237</v>
      </c>
      <c r="C83" s="442" t="s">
        <v>239</v>
      </c>
      <c r="D83" s="442" t="s">
        <v>637</v>
      </c>
      <c r="E83" s="387">
        <v>102</v>
      </c>
      <c r="F83" s="355">
        <v>100</v>
      </c>
      <c r="G83" s="355">
        <v>18</v>
      </c>
      <c r="H83" s="355">
        <v>7</v>
      </c>
      <c r="I83" s="355">
        <v>75</v>
      </c>
      <c r="J83" s="388">
        <v>2</v>
      </c>
      <c r="K83" s="395">
        <v>2</v>
      </c>
      <c r="L83" s="387"/>
      <c r="M83" s="361">
        <v>256</v>
      </c>
      <c r="N83" s="355">
        <v>5</v>
      </c>
      <c r="O83" s="355">
        <v>3</v>
      </c>
      <c r="P83" s="355">
        <v>7</v>
      </c>
      <c r="Q83" s="355">
        <v>10</v>
      </c>
      <c r="R83" s="355">
        <v>9</v>
      </c>
      <c r="S83" s="355">
        <v>11</v>
      </c>
      <c r="T83" s="355">
        <v>18</v>
      </c>
      <c r="U83" s="355">
        <v>7</v>
      </c>
      <c r="V83" s="355">
        <v>20</v>
      </c>
      <c r="W83" s="355">
        <v>41</v>
      </c>
      <c r="X83" s="355">
        <v>56</v>
      </c>
      <c r="Y83" s="355">
        <v>29</v>
      </c>
      <c r="Z83" s="355">
        <v>18</v>
      </c>
      <c r="AA83" s="355">
        <v>13</v>
      </c>
      <c r="AB83" s="362">
        <v>9</v>
      </c>
      <c r="AC83" s="366">
        <v>60.36</v>
      </c>
      <c r="AD83" s="356">
        <v>60</v>
      </c>
      <c r="AE83" s="367">
        <v>60.85</v>
      </c>
      <c r="AF83" s="387"/>
      <c r="AG83" s="388"/>
      <c r="AH83" s="388"/>
      <c r="AI83" s="388"/>
      <c r="AJ83" s="388"/>
      <c r="AK83" s="388"/>
      <c r="AL83" s="388"/>
      <c r="AM83" s="388"/>
      <c r="AN83" s="388"/>
      <c r="AO83" s="388"/>
      <c r="AP83" s="388"/>
      <c r="AQ83" s="388"/>
      <c r="AR83" s="388"/>
      <c r="AS83" s="388"/>
      <c r="AT83" s="388"/>
      <c r="AU83" s="388"/>
      <c r="AV83" s="449"/>
      <c r="AW83" s="450"/>
      <c r="AX83" s="451"/>
      <c r="AY83" s="361">
        <v>99</v>
      </c>
      <c r="AZ83" s="355" t="s">
        <v>6662</v>
      </c>
      <c r="BA83" s="355" t="s">
        <v>6662</v>
      </c>
      <c r="BB83" s="355" t="s">
        <v>6662</v>
      </c>
      <c r="BC83" s="355">
        <v>2</v>
      </c>
      <c r="BD83" s="355" t="s">
        <v>6662</v>
      </c>
      <c r="BE83" s="355" t="s">
        <v>6662</v>
      </c>
      <c r="BF83" s="355">
        <v>7</v>
      </c>
      <c r="BG83" s="355">
        <v>1</v>
      </c>
      <c r="BH83" s="355">
        <v>3</v>
      </c>
      <c r="BI83" s="355">
        <v>13</v>
      </c>
      <c r="BJ83" s="355">
        <v>33</v>
      </c>
      <c r="BK83" s="355">
        <v>15</v>
      </c>
      <c r="BL83" s="355">
        <v>14</v>
      </c>
      <c r="BM83" s="355">
        <v>9</v>
      </c>
      <c r="BN83" s="362">
        <v>2</v>
      </c>
      <c r="BO83" s="446">
        <v>67.739999999999995</v>
      </c>
      <c r="BP83" s="447">
        <v>66.959999999999994</v>
      </c>
      <c r="BQ83" s="448">
        <v>69.38</v>
      </c>
      <c r="BR83" s="363">
        <v>100</v>
      </c>
      <c r="BS83" s="364" t="s">
        <v>6662</v>
      </c>
      <c r="BT83" s="364" t="s">
        <v>6662</v>
      </c>
      <c r="BU83" s="364" t="s">
        <v>6662</v>
      </c>
      <c r="BV83" s="364" t="s">
        <v>6662</v>
      </c>
      <c r="BW83" s="364" t="s">
        <v>6662</v>
      </c>
      <c r="BX83" s="364" t="s">
        <v>6662</v>
      </c>
      <c r="BY83" s="364">
        <v>2</v>
      </c>
      <c r="BZ83" s="364">
        <v>1</v>
      </c>
      <c r="CA83" s="364">
        <v>6</v>
      </c>
      <c r="CB83" s="364">
        <v>23</v>
      </c>
      <c r="CC83" s="364">
        <v>30</v>
      </c>
      <c r="CD83" s="364">
        <v>20</v>
      </c>
      <c r="CE83" s="364">
        <v>12</v>
      </c>
      <c r="CF83" s="364">
        <v>4</v>
      </c>
      <c r="CG83" s="365">
        <v>2</v>
      </c>
      <c r="CH83" s="432">
        <v>100</v>
      </c>
      <c r="CI83" s="433">
        <v>16</v>
      </c>
      <c r="CJ83" s="433">
        <v>16</v>
      </c>
      <c r="CK83" s="433" t="s">
        <v>6662</v>
      </c>
      <c r="CL83" s="433" t="s">
        <v>6662</v>
      </c>
      <c r="CM83" s="433">
        <v>2</v>
      </c>
      <c r="CN83" s="433">
        <v>82</v>
      </c>
      <c r="CO83" s="433">
        <v>68</v>
      </c>
      <c r="CP83" s="433">
        <v>14</v>
      </c>
      <c r="CQ83" s="433">
        <v>14</v>
      </c>
      <c r="CR83" s="433" t="s">
        <v>6662</v>
      </c>
      <c r="CS83" s="433" t="s">
        <v>6662</v>
      </c>
      <c r="CT83" s="433" t="s">
        <v>6662</v>
      </c>
      <c r="CU83" s="455">
        <v>54</v>
      </c>
      <c r="CV83" s="389"/>
      <c r="CW83" s="390"/>
      <c r="CX83" s="390"/>
      <c r="CY83" s="390"/>
      <c r="CZ83" s="390"/>
      <c r="DA83" s="390"/>
      <c r="DB83" s="394"/>
      <c r="DC83" s="363">
        <v>358</v>
      </c>
      <c r="DD83" s="364">
        <v>247</v>
      </c>
      <c r="DE83" s="364">
        <v>99</v>
      </c>
      <c r="DF83" s="364">
        <v>132</v>
      </c>
      <c r="DG83" s="364">
        <v>16</v>
      </c>
      <c r="DH83" s="364">
        <v>25</v>
      </c>
      <c r="DI83" s="364">
        <v>86</v>
      </c>
      <c r="DJ83" s="394"/>
      <c r="DK83" s="363">
        <v>95</v>
      </c>
      <c r="DL83" s="364">
        <v>74</v>
      </c>
      <c r="DM83" s="364" t="s">
        <v>6662</v>
      </c>
      <c r="DN83" s="364" t="s">
        <v>6662</v>
      </c>
      <c r="DO83" s="364" t="s">
        <v>6662</v>
      </c>
      <c r="DP83" s="364">
        <v>1</v>
      </c>
      <c r="DQ83" s="364">
        <v>2</v>
      </c>
      <c r="DR83" s="364">
        <v>18</v>
      </c>
      <c r="DS83" s="364" t="s">
        <v>6662</v>
      </c>
      <c r="DT83" s="364" t="s">
        <v>6662</v>
      </c>
      <c r="DU83" s="364" t="s">
        <v>6662</v>
      </c>
      <c r="DV83" s="364" t="s">
        <v>6662</v>
      </c>
      <c r="DW83" s="364" t="s">
        <v>6662</v>
      </c>
      <c r="DX83" s="364" t="s">
        <v>6662</v>
      </c>
      <c r="DY83" s="364" t="s">
        <v>6662</v>
      </c>
      <c r="DZ83" s="365" t="s">
        <v>6662</v>
      </c>
      <c r="EA83" s="363">
        <v>100</v>
      </c>
      <c r="EB83" s="364">
        <v>31632</v>
      </c>
      <c r="EC83" s="364">
        <v>26240</v>
      </c>
      <c r="ED83" s="364">
        <v>4055</v>
      </c>
      <c r="EE83" s="365">
        <v>1337</v>
      </c>
      <c r="EF83" s="363">
        <v>183</v>
      </c>
      <c r="EG83" s="364">
        <v>151</v>
      </c>
      <c r="EH83" s="364">
        <v>67</v>
      </c>
      <c r="EI83" s="364">
        <v>72</v>
      </c>
      <c r="EJ83" s="364">
        <v>12</v>
      </c>
      <c r="EK83" s="364">
        <v>10</v>
      </c>
      <c r="EL83" s="364">
        <v>22</v>
      </c>
      <c r="EM83" s="394"/>
      <c r="EN83" s="363">
        <v>175</v>
      </c>
      <c r="EO83" s="364">
        <v>96</v>
      </c>
      <c r="EP83" s="364">
        <v>32</v>
      </c>
      <c r="EQ83" s="364">
        <v>60</v>
      </c>
      <c r="ER83" s="364">
        <v>4</v>
      </c>
      <c r="ES83" s="364">
        <v>15</v>
      </c>
      <c r="ET83" s="364">
        <v>64</v>
      </c>
      <c r="EU83" s="394"/>
    </row>
    <row r="84" spans="1:151" s="357" customFormat="1" ht="15" hidden="1" customHeight="1" x14ac:dyDescent="0.15">
      <c r="A84" s="442" t="s">
        <v>175</v>
      </c>
      <c r="B84" s="442" t="s">
        <v>237</v>
      </c>
      <c r="C84" s="442" t="s">
        <v>1583</v>
      </c>
      <c r="D84" s="442" t="s">
        <v>638</v>
      </c>
      <c r="E84" s="387">
        <v>111</v>
      </c>
      <c r="F84" s="355">
        <v>109</v>
      </c>
      <c r="G84" s="355">
        <v>31</v>
      </c>
      <c r="H84" s="355">
        <v>10</v>
      </c>
      <c r="I84" s="355">
        <v>68</v>
      </c>
      <c r="J84" s="388">
        <v>2</v>
      </c>
      <c r="K84" s="395">
        <v>2</v>
      </c>
      <c r="L84" s="387"/>
      <c r="M84" s="361">
        <v>283</v>
      </c>
      <c r="N84" s="355">
        <v>4</v>
      </c>
      <c r="O84" s="355">
        <v>5</v>
      </c>
      <c r="P84" s="355">
        <v>2</v>
      </c>
      <c r="Q84" s="355">
        <v>13</v>
      </c>
      <c r="R84" s="355">
        <v>9</v>
      </c>
      <c r="S84" s="355">
        <v>22</v>
      </c>
      <c r="T84" s="355">
        <v>18</v>
      </c>
      <c r="U84" s="355">
        <v>17</v>
      </c>
      <c r="V84" s="355">
        <v>17</v>
      </c>
      <c r="W84" s="355">
        <v>27</v>
      </c>
      <c r="X84" s="355">
        <v>49</v>
      </c>
      <c r="Y84" s="355">
        <v>43</v>
      </c>
      <c r="Z84" s="355">
        <v>34</v>
      </c>
      <c r="AA84" s="355">
        <v>13</v>
      </c>
      <c r="AB84" s="362">
        <v>10</v>
      </c>
      <c r="AC84" s="366">
        <v>60.87</v>
      </c>
      <c r="AD84" s="356">
        <v>61.29</v>
      </c>
      <c r="AE84" s="367">
        <v>60.32</v>
      </c>
      <c r="AF84" s="387"/>
      <c r="AG84" s="388"/>
      <c r="AH84" s="388"/>
      <c r="AI84" s="388"/>
      <c r="AJ84" s="388"/>
      <c r="AK84" s="388"/>
      <c r="AL84" s="388"/>
      <c r="AM84" s="388"/>
      <c r="AN84" s="388"/>
      <c r="AO84" s="388"/>
      <c r="AP84" s="388"/>
      <c r="AQ84" s="388"/>
      <c r="AR84" s="388"/>
      <c r="AS84" s="388"/>
      <c r="AT84" s="388"/>
      <c r="AU84" s="388"/>
      <c r="AV84" s="449"/>
      <c r="AW84" s="450"/>
      <c r="AX84" s="451"/>
      <c r="AY84" s="361">
        <v>166</v>
      </c>
      <c r="AZ84" s="355">
        <v>1</v>
      </c>
      <c r="BA84" s="355">
        <v>1</v>
      </c>
      <c r="BB84" s="355" t="s">
        <v>6662</v>
      </c>
      <c r="BC84" s="355">
        <v>5</v>
      </c>
      <c r="BD84" s="355">
        <v>1</v>
      </c>
      <c r="BE84" s="355">
        <v>4</v>
      </c>
      <c r="BF84" s="355">
        <v>6</v>
      </c>
      <c r="BG84" s="355">
        <v>7</v>
      </c>
      <c r="BH84" s="355">
        <v>6</v>
      </c>
      <c r="BI84" s="355">
        <v>21</v>
      </c>
      <c r="BJ84" s="355">
        <v>35</v>
      </c>
      <c r="BK84" s="355">
        <v>35</v>
      </c>
      <c r="BL84" s="355">
        <v>32</v>
      </c>
      <c r="BM84" s="355">
        <v>7</v>
      </c>
      <c r="BN84" s="362">
        <v>5</v>
      </c>
      <c r="BO84" s="446">
        <v>66.400000000000006</v>
      </c>
      <c r="BP84" s="447">
        <v>66.41</v>
      </c>
      <c r="BQ84" s="448">
        <v>66.39</v>
      </c>
      <c r="BR84" s="363">
        <v>109</v>
      </c>
      <c r="BS84" s="364" t="s">
        <v>6662</v>
      </c>
      <c r="BT84" s="364" t="s">
        <v>6662</v>
      </c>
      <c r="BU84" s="364" t="s">
        <v>6662</v>
      </c>
      <c r="BV84" s="364">
        <v>2</v>
      </c>
      <c r="BW84" s="364" t="s">
        <v>6662</v>
      </c>
      <c r="BX84" s="364">
        <v>3</v>
      </c>
      <c r="BY84" s="364">
        <v>6</v>
      </c>
      <c r="BZ84" s="364">
        <v>3</v>
      </c>
      <c r="CA84" s="364">
        <v>7</v>
      </c>
      <c r="CB84" s="364">
        <v>13</v>
      </c>
      <c r="CC84" s="364">
        <v>27</v>
      </c>
      <c r="CD84" s="364">
        <v>22</v>
      </c>
      <c r="CE84" s="364">
        <v>18</v>
      </c>
      <c r="CF84" s="364">
        <v>4</v>
      </c>
      <c r="CG84" s="365">
        <v>4</v>
      </c>
      <c r="CH84" s="432">
        <v>109</v>
      </c>
      <c r="CI84" s="433">
        <v>13</v>
      </c>
      <c r="CJ84" s="433">
        <v>13</v>
      </c>
      <c r="CK84" s="433" t="s">
        <v>6662</v>
      </c>
      <c r="CL84" s="433" t="s">
        <v>6662</v>
      </c>
      <c r="CM84" s="433">
        <v>3</v>
      </c>
      <c r="CN84" s="433">
        <v>93</v>
      </c>
      <c r="CO84" s="433">
        <v>75</v>
      </c>
      <c r="CP84" s="433">
        <v>12</v>
      </c>
      <c r="CQ84" s="433">
        <v>12</v>
      </c>
      <c r="CR84" s="433" t="s">
        <v>6662</v>
      </c>
      <c r="CS84" s="433" t="s">
        <v>6662</v>
      </c>
      <c r="CT84" s="433">
        <v>2</v>
      </c>
      <c r="CU84" s="455">
        <v>61</v>
      </c>
      <c r="CV84" s="389"/>
      <c r="CW84" s="390"/>
      <c r="CX84" s="390"/>
      <c r="CY84" s="390"/>
      <c r="CZ84" s="390"/>
      <c r="DA84" s="390"/>
      <c r="DB84" s="394"/>
      <c r="DC84" s="363">
        <v>412</v>
      </c>
      <c r="DD84" s="364">
        <v>309</v>
      </c>
      <c r="DE84" s="364">
        <v>166</v>
      </c>
      <c r="DF84" s="364">
        <v>134</v>
      </c>
      <c r="DG84" s="364">
        <v>9</v>
      </c>
      <c r="DH84" s="364">
        <v>22</v>
      </c>
      <c r="DI84" s="364">
        <v>81</v>
      </c>
      <c r="DJ84" s="394"/>
      <c r="DK84" s="363">
        <v>104</v>
      </c>
      <c r="DL84" s="364">
        <v>43</v>
      </c>
      <c r="DM84" s="364" t="s">
        <v>6662</v>
      </c>
      <c r="DN84" s="364">
        <v>2</v>
      </c>
      <c r="DO84" s="364" t="s">
        <v>6662</v>
      </c>
      <c r="DP84" s="364">
        <v>3</v>
      </c>
      <c r="DQ84" s="364" t="s">
        <v>6662</v>
      </c>
      <c r="DR84" s="364">
        <v>50</v>
      </c>
      <c r="DS84" s="364" t="s">
        <v>6662</v>
      </c>
      <c r="DT84" s="364" t="s">
        <v>6662</v>
      </c>
      <c r="DU84" s="364" t="s">
        <v>6662</v>
      </c>
      <c r="DV84" s="364" t="s">
        <v>6662</v>
      </c>
      <c r="DW84" s="364">
        <v>6</v>
      </c>
      <c r="DX84" s="364" t="s">
        <v>6662</v>
      </c>
      <c r="DY84" s="364" t="s">
        <v>6662</v>
      </c>
      <c r="DZ84" s="365" t="s">
        <v>6662</v>
      </c>
      <c r="EA84" s="363">
        <v>106</v>
      </c>
      <c r="EB84" s="364">
        <v>23703</v>
      </c>
      <c r="EC84" s="364">
        <v>18053</v>
      </c>
      <c r="ED84" s="364">
        <v>896</v>
      </c>
      <c r="EE84" s="365">
        <v>4754</v>
      </c>
      <c r="EF84" s="363">
        <v>202</v>
      </c>
      <c r="EG84" s="364">
        <v>176</v>
      </c>
      <c r="EH84" s="364">
        <v>99</v>
      </c>
      <c r="EI84" s="364">
        <v>72</v>
      </c>
      <c r="EJ84" s="364">
        <v>5</v>
      </c>
      <c r="EK84" s="364">
        <v>10</v>
      </c>
      <c r="EL84" s="364">
        <v>16</v>
      </c>
      <c r="EM84" s="394"/>
      <c r="EN84" s="363">
        <v>210</v>
      </c>
      <c r="EO84" s="364">
        <v>133</v>
      </c>
      <c r="EP84" s="364">
        <v>67</v>
      </c>
      <c r="EQ84" s="364">
        <v>62</v>
      </c>
      <c r="ER84" s="364">
        <v>4</v>
      </c>
      <c r="ES84" s="364">
        <v>12</v>
      </c>
      <c r="ET84" s="364">
        <v>65</v>
      </c>
      <c r="EU84" s="394"/>
    </row>
    <row r="85" spans="1:151" s="357" customFormat="1" ht="15" hidden="1" customHeight="1" x14ac:dyDescent="0.15">
      <c r="A85" s="442" t="s">
        <v>175</v>
      </c>
      <c r="B85" s="442" t="s">
        <v>237</v>
      </c>
      <c r="C85" s="442" t="s">
        <v>240</v>
      </c>
      <c r="D85" s="442" t="s">
        <v>639</v>
      </c>
      <c r="E85" s="387">
        <v>192</v>
      </c>
      <c r="F85" s="355">
        <v>188</v>
      </c>
      <c r="G85" s="355">
        <v>45</v>
      </c>
      <c r="H85" s="355">
        <v>19</v>
      </c>
      <c r="I85" s="355">
        <v>124</v>
      </c>
      <c r="J85" s="388">
        <v>4</v>
      </c>
      <c r="K85" s="395">
        <v>4</v>
      </c>
      <c r="L85" s="387"/>
      <c r="M85" s="361">
        <v>420</v>
      </c>
      <c r="N85" s="355">
        <v>1</v>
      </c>
      <c r="O85" s="355">
        <v>5</v>
      </c>
      <c r="P85" s="355">
        <v>9</v>
      </c>
      <c r="Q85" s="355">
        <v>9</v>
      </c>
      <c r="R85" s="355">
        <v>15</v>
      </c>
      <c r="S85" s="355">
        <v>29</v>
      </c>
      <c r="T85" s="355">
        <v>26</v>
      </c>
      <c r="U85" s="355">
        <v>19</v>
      </c>
      <c r="V85" s="355">
        <v>34</v>
      </c>
      <c r="W85" s="355">
        <v>42</v>
      </c>
      <c r="X85" s="355">
        <v>97</v>
      </c>
      <c r="Y85" s="355">
        <v>58</v>
      </c>
      <c r="Z85" s="355">
        <v>40</v>
      </c>
      <c r="AA85" s="355">
        <v>32</v>
      </c>
      <c r="AB85" s="362">
        <v>4</v>
      </c>
      <c r="AC85" s="366">
        <v>61.68</v>
      </c>
      <c r="AD85" s="356">
        <v>61.64</v>
      </c>
      <c r="AE85" s="367">
        <v>61.74</v>
      </c>
      <c r="AF85" s="387"/>
      <c r="AG85" s="388"/>
      <c r="AH85" s="388"/>
      <c r="AI85" s="388"/>
      <c r="AJ85" s="388"/>
      <c r="AK85" s="388"/>
      <c r="AL85" s="388"/>
      <c r="AM85" s="388"/>
      <c r="AN85" s="388"/>
      <c r="AO85" s="388"/>
      <c r="AP85" s="388"/>
      <c r="AQ85" s="388"/>
      <c r="AR85" s="388"/>
      <c r="AS85" s="388"/>
      <c r="AT85" s="388"/>
      <c r="AU85" s="388"/>
      <c r="AV85" s="449"/>
      <c r="AW85" s="450"/>
      <c r="AX85" s="451"/>
      <c r="AY85" s="361">
        <v>252</v>
      </c>
      <c r="AZ85" s="355" t="s">
        <v>6662</v>
      </c>
      <c r="BA85" s="355" t="s">
        <v>6662</v>
      </c>
      <c r="BB85" s="355">
        <v>2</v>
      </c>
      <c r="BC85" s="355">
        <v>3</v>
      </c>
      <c r="BD85" s="355">
        <v>10</v>
      </c>
      <c r="BE85" s="355">
        <v>8</v>
      </c>
      <c r="BF85" s="355">
        <v>8</v>
      </c>
      <c r="BG85" s="355">
        <v>4</v>
      </c>
      <c r="BH85" s="355">
        <v>12</v>
      </c>
      <c r="BI85" s="355">
        <v>26</v>
      </c>
      <c r="BJ85" s="355">
        <v>70</v>
      </c>
      <c r="BK85" s="355">
        <v>47</v>
      </c>
      <c r="BL85" s="355">
        <v>31</v>
      </c>
      <c r="BM85" s="355">
        <v>29</v>
      </c>
      <c r="BN85" s="362">
        <v>2</v>
      </c>
      <c r="BO85" s="446">
        <v>66.58</v>
      </c>
      <c r="BP85" s="447">
        <v>66.62</v>
      </c>
      <c r="BQ85" s="448">
        <v>66.5</v>
      </c>
      <c r="BR85" s="363">
        <v>188</v>
      </c>
      <c r="BS85" s="364" t="s">
        <v>6662</v>
      </c>
      <c r="BT85" s="364" t="s">
        <v>6662</v>
      </c>
      <c r="BU85" s="364">
        <v>1</v>
      </c>
      <c r="BV85" s="364">
        <v>2</v>
      </c>
      <c r="BW85" s="364">
        <v>2</v>
      </c>
      <c r="BX85" s="364">
        <v>3</v>
      </c>
      <c r="BY85" s="364">
        <v>9</v>
      </c>
      <c r="BZ85" s="364">
        <v>6</v>
      </c>
      <c r="CA85" s="364">
        <v>14</v>
      </c>
      <c r="CB85" s="364">
        <v>21</v>
      </c>
      <c r="CC85" s="364">
        <v>56</v>
      </c>
      <c r="CD85" s="364">
        <v>30</v>
      </c>
      <c r="CE85" s="364">
        <v>24</v>
      </c>
      <c r="CF85" s="364">
        <v>19</v>
      </c>
      <c r="CG85" s="365">
        <v>1</v>
      </c>
      <c r="CH85" s="432">
        <v>188</v>
      </c>
      <c r="CI85" s="433">
        <v>35</v>
      </c>
      <c r="CJ85" s="433">
        <v>34</v>
      </c>
      <c r="CK85" s="433">
        <v>1</v>
      </c>
      <c r="CL85" s="433" t="s">
        <v>6662</v>
      </c>
      <c r="CM85" s="433">
        <v>8</v>
      </c>
      <c r="CN85" s="433">
        <v>145</v>
      </c>
      <c r="CO85" s="433">
        <v>130</v>
      </c>
      <c r="CP85" s="433">
        <v>31</v>
      </c>
      <c r="CQ85" s="433">
        <v>30</v>
      </c>
      <c r="CR85" s="433">
        <v>1</v>
      </c>
      <c r="CS85" s="433" t="s">
        <v>6662</v>
      </c>
      <c r="CT85" s="433">
        <v>1</v>
      </c>
      <c r="CU85" s="455">
        <v>98</v>
      </c>
      <c r="CV85" s="389"/>
      <c r="CW85" s="390"/>
      <c r="CX85" s="390"/>
      <c r="CY85" s="390"/>
      <c r="CZ85" s="390"/>
      <c r="DA85" s="390"/>
      <c r="DB85" s="394"/>
      <c r="DC85" s="363">
        <v>618</v>
      </c>
      <c r="DD85" s="364">
        <v>485</v>
      </c>
      <c r="DE85" s="364">
        <v>252</v>
      </c>
      <c r="DF85" s="364">
        <v>209</v>
      </c>
      <c r="DG85" s="364">
        <v>24</v>
      </c>
      <c r="DH85" s="364">
        <v>24</v>
      </c>
      <c r="DI85" s="364">
        <v>109</v>
      </c>
      <c r="DJ85" s="394"/>
      <c r="DK85" s="363">
        <v>179</v>
      </c>
      <c r="DL85" s="364">
        <v>96</v>
      </c>
      <c r="DM85" s="364" t="s">
        <v>6662</v>
      </c>
      <c r="DN85" s="364">
        <v>1</v>
      </c>
      <c r="DO85" s="364" t="s">
        <v>6662</v>
      </c>
      <c r="DP85" s="364">
        <v>13</v>
      </c>
      <c r="DQ85" s="364">
        <v>2</v>
      </c>
      <c r="DR85" s="364">
        <v>58</v>
      </c>
      <c r="DS85" s="364" t="s">
        <v>6662</v>
      </c>
      <c r="DT85" s="364">
        <v>2</v>
      </c>
      <c r="DU85" s="364" t="s">
        <v>6662</v>
      </c>
      <c r="DV85" s="364">
        <v>2</v>
      </c>
      <c r="DW85" s="364">
        <v>5</v>
      </c>
      <c r="DX85" s="364" t="s">
        <v>6662</v>
      </c>
      <c r="DY85" s="364" t="s">
        <v>6662</v>
      </c>
      <c r="DZ85" s="365" t="s">
        <v>6662</v>
      </c>
      <c r="EA85" s="363">
        <v>184</v>
      </c>
      <c r="EB85" s="364">
        <v>41045</v>
      </c>
      <c r="EC85" s="364">
        <v>27751</v>
      </c>
      <c r="ED85" s="364">
        <v>7617</v>
      </c>
      <c r="EE85" s="365">
        <v>5677</v>
      </c>
      <c r="EF85" s="363">
        <v>311</v>
      </c>
      <c r="EG85" s="364">
        <v>282</v>
      </c>
      <c r="EH85" s="364">
        <v>158</v>
      </c>
      <c r="EI85" s="364">
        <v>109</v>
      </c>
      <c r="EJ85" s="364">
        <v>15</v>
      </c>
      <c r="EK85" s="364">
        <v>11</v>
      </c>
      <c r="EL85" s="364">
        <v>18</v>
      </c>
      <c r="EM85" s="394"/>
      <c r="EN85" s="363">
        <v>307</v>
      </c>
      <c r="EO85" s="364">
        <v>203</v>
      </c>
      <c r="EP85" s="364">
        <v>94</v>
      </c>
      <c r="EQ85" s="364">
        <v>100</v>
      </c>
      <c r="ER85" s="364">
        <v>9</v>
      </c>
      <c r="ES85" s="364">
        <v>13</v>
      </c>
      <c r="ET85" s="364">
        <v>91</v>
      </c>
      <c r="EU85" s="394"/>
    </row>
    <row r="86" spans="1:151" s="357" customFormat="1" ht="15" hidden="1" customHeight="1" x14ac:dyDescent="0.15">
      <c r="A86" s="442" t="s">
        <v>175</v>
      </c>
      <c r="B86" s="442" t="s">
        <v>237</v>
      </c>
      <c r="C86" s="442" t="s">
        <v>241</v>
      </c>
      <c r="D86" s="442" t="s">
        <v>640</v>
      </c>
      <c r="E86" s="387">
        <v>66</v>
      </c>
      <c r="F86" s="355">
        <v>62</v>
      </c>
      <c r="G86" s="355">
        <v>10</v>
      </c>
      <c r="H86" s="355">
        <v>7</v>
      </c>
      <c r="I86" s="355">
        <v>45</v>
      </c>
      <c r="J86" s="388">
        <v>4</v>
      </c>
      <c r="K86" s="395">
        <v>3</v>
      </c>
      <c r="L86" s="387"/>
      <c r="M86" s="361">
        <v>136</v>
      </c>
      <c r="N86" s="355">
        <v>1</v>
      </c>
      <c r="O86" s="355" t="s">
        <v>6662</v>
      </c>
      <c r="P86" s="355">
        <v>2</v>
      </c>
      <c r="Q86" s="355" t="s">
        <v>6662</v>
      </c>
      <c r="R86" s="355">
        <v>6</v>
      </c>
      <c r="S86" s="355">
        <v>6</v>
      </c>
      <c r="T86" s="355">
        <v>8</v>
      </c>
      <c r="U86" s="355">
        <v>5</v>
      </c>
      <c r="V86" s="355">
        <v>11</v>
      </c>
      <c r="W86" s="355">
        <v>12</v>
      </c>
      <c r="X86" s="355">
        <v>32</v>
      </c>
      <c r="Y86" s="355">
        <v>23</v>
      </c>
      <c r="Z86" s="355">
        <v>19</v>
      </c>
      <c r="AA86" s="355">
        <v>10</v>
      </c>
      <c r="AB86" s="362">
        <v>1</v>
      </c>
      <c r="AC86" s="366">
        <v>64.17</v>
      </c>
      <c r="AD86" s="356">
        <v>63.34</v>
      </c>
      <c r="AE86" s="367">
        <v>65.47</v>
      </c>
      <c r="AF86" s="387"/>
      <c r="AG86" s="388"/>
      <c r="AH86" s="388"/>
      <c r="AI86" s="388"/>
      <c r="AJ86" s="388"/>
      <c r="AK86" s="388"/>
      <c r="AL86" s="388"/>
      <c r="AM86" s="388"/>
      <c r="AN86" s="388"/>
      <c r="AO86" s="388"/>
      <c r="AP86" s="388"/>
      <c r="AQ86" s="388"/>
      <c r="AR86" s="388"/>
      <c r="AS86" s="388"/>
      <c r="AT86" s="388"/>
      <c r="AU86" s="388"/>
      <c r="AV86" s="449"/>
      <c r="AW86" s="450"/>
      <c r="AX86" s="451"/>
      <c r="AY86" s="361">
        <v>72</v>
      </c>
      <c r="AZ86" s="355">
        <v>1</v>
      </c>
      <c r="BA86" s="355" t="s">
        <v>6662</v>
      </c>
      <c r="BB86" s="355" t="s">
        <v>6662</v>
      </c>
      <c r="BC86" s="355" t="s">
        <v>6662</v>
      </c>
      <c r="BD86" s="355">
        <v>2</v>
      </c>
      <c r="BE86" s="355" t="s">
        <v>6662</v>
      </c>
      <c r="BF86" s="355">
        <v>2</v>
      </c>
      <c r="BG86" s="355">
        <v>1</v>
      </c>
      <c r="BH86" s="355">
        <v>2</v>
      </c>
      <c r="BI86" s="355">
        <v>5</v>
      </c>
      <c r="BJ86" s="355">
        <v>18</v>
      </c>
      <c r="BK86" s="355">
        <v>17</v>
      </c>
      <c r="BL86" s="355">
        <v>16</v>
      </c>
      <c r="BM86" s="355">
        <v>7</v>
      </c>
      <c r="BN86" s="362">
        <v>1</v>
      </c>
      <c r="BO86" s="446">
        <v>69.14</v>
      </c>
      <c r="BP86" s="447">
        <v>68.599999999999994</v>
      </c>
      <c r="BQ86" s="448">
        <v>70.16</v>
      </c>
      <c r="BR86" s="363">
        <v>62</v>
      </c>
      <c r="BS86" s="364" t="s">
        <v>6662</v>
      </c>
      <c r="BT86" s="364" t="s">
        <v>6662</v>
      </c>
      <c r="BU86" s="364" t="s">
        <v>6662</v>
      </c>
      <c r="BV86" s="364" t="s">
        <v>6662</v>
      </c>
      <c r="BW86" s="364">
        <v>2</v>
      </c>
      <c r="BX86" s="364">
        <v>1</v>
      </c>
      <c r="BY86" s="364">
        <v>1</v>
      </c>
      <c r="BZ86" s="364">
        <v>4</v>
      </c>
      <c r="CA86" s="364">
        <v>6</v>
      </c>
      <c r="CB86" s="364">
        <v>5</v>
      </c>
      <c r="CC86" s="364">
        <v>18</v>
      </c>
      <c r="CD86" s="364">
        <v>12</v>
      </c>
      <c r="CE86" s="364">
        <v>8</v>
      </c>
      <c r="CF86" s="364">
        <v>5</v>
      </c>
      <c r="CG86" s="365" t="s">
        <v>6662</v>
      </c>
      <c r="CH86" s="432">
        <v>62</v>
      </c>
      <c r="CI86" s="433">
        <v>11</v>
      </c>
      <c r="CJ86" s="433">
        <v>11</v>
      </c>
      <c r="CK86" s="433" t="s">
        <v>6662</v>
      </c>
      <c r="CL86" s="433" t="s">
        <v>6662</v>
      </c>
      <c r="CM86" s="433">
        <v>3</v>
      </c>
      <c r="CN86" s="433">
        <v>48</v>
      </c>
      <c r="CO86" s="433">
        <v>43</v>
      </c>
      <c r="CP86" s="433">
        <v>9</v>
      </c>
      <c r="CQ86" s="433">
        <v>9</v>
      </c>
      <c r="CR86" s="433" t="s">
        <v>6662</v>
      </c>
      <c r="CS86" s="433" t="s">
        <v>6662</v>
      </c>
      <c r="CT86" s="433">
        <v>1</v>
      </c>
      <c r="CU86" s="455">
        <v>33</v>
      </c>
      <c r="CV86" s="389"/>
      <c r="CW86" s="390"/>
      <c r="CX86" s="390"/>
      <c r="CY86" s="390"/>
      <c r="CZ86" s="390"/>
      <c r="DA86" s="390"/>
      <c r="DB86" s="394"/>
      <c r="DC86" s="363">
        <v>216</v>
      </c>
      <c r="DD86" s="364">
        <v>165</v>
      </c>
      <c r="DE86" s="364">
        <v>72</v>
      </c>
      <c r="DF86" s="364">
        <v>82</v>
      </c>
      <c r="DG86" s="364">
        <v>11</v>
      </c>
      <c r="DH86" s="364">
        <v>9</v>
      </c>
      <c r="DI86" s="364">
        <v>42</v>
      </c>
      <c r="DJ86" s="394"/>
      <c r="DK86" s="363">
        <v>61</v>
      </c>
      <c r="DL86" s="364">
        <v>55</v>
      </c>
      <c r="DM86" s="364" t="s">
        <v>6662</v>
      </c>
      <c r="DN86" s="364" t="s">
        <v>6662</v>
      </c>
      <c r="DO86" s="364" t="s">
        <v>6662</v>
      </c>
      <c r="DP86" s="364">
        <v>3</v>
      </c>
      <c r="DQ86" s="364" t="s">
        <v>6662</v>
      </c>
      <c r="DR86" s="364" t="s">
        <v>6662</v>
      </c>
      <c r="DS86" s="364">
        <v>3</v>
      </c>
      <c r="DT86" s="364" t="s">
        <v>6662</v>
      </c>
      <c r="DU86" s="364" t="s">
        <v>6662</v>
      </c>
      <c r="DV86" s="364" t="s">
        <v>6662</v>
      </c>
      <c r="DW86" s="364" t="s">
        <v>6662</v>
      </c>
      <c r="DX86" s="364" t="s">
        <v>6662</v>
      </c>
      <c r="DY86" s="364" t="s">
        <v>6662</v>
      </c>
      <c r="DZ86" s="365" t="s">
        <v>6662</v>
      </c>
      <c r="EA86" s="363">
        <v>62</v>
      </c>
      <c r="EB86" s="364">
        <v>10998</v>
      </c>
      <c r="EC86" s="364">
        <v>10020</v>
      </c>
      <c r="ED86" s="364">
        <v>978</v>
      </c>
      <c r="EE86" s="365" t="s">
        <v>6662</v>
      </c>
      <c r="EF86" s="363">
        <v>117</v>
      </c>
      <c r="EG86" s="364">
        <v>104</v>
      </c>
      <c r="EH86" s="364">
        <v>47</v>
      </c>
      <c r="EI86" s="364">
        <v>48</v>
      </c>
      <c r="EJ86" s="364">
        <v>9</v>
      </c>
      <c r="EK86" s="364">
        <v>4</v>
      </c>
      <c r="EL86" s="364">
        <v>9</v>
      </c>
      <c r="EM86" s="394"/>
      <c r="EN86" s="363">
        <v>99</v>
      </c>
      <c r="EO86" s="364">
        <v>61</v>
      </c>
      <c r="EP86" s="364">
        <v>25</v>
      </c>
      <c r="EQ86" s="364">
        <v>34</v>
      </c>
      <c r="ER86" s="364">
        <v>2</v>
      </c>
      <c r="ES86" s="364">
        <v>5</v>
      </c>
      <c r="ET86" s="364">
        <v>33</v>
      </c>
      <c r="EU86" s="394"/>
    </row>
    <row r="87" spans="1:151" s="357" customFormat="1" ht="15" hidden="1" customHeight="1" x14ac:dyDescent="0.15">
      <c r="A87" s="442" t="s">
        <v>175</v>
      </c>
      <c r="B87" s="442" t="s">
        <v>237</v>
      </c>
      <c r="C87" s="442" t="s">
        <v>242</v>
      </c>
      <c r="D87" s="442" t="s">
        <v>641</v>
      </c>
      <c r="E87" s="387">
        <v>141</v>
      </c>
      <c r="F87" s="355">
        <v>137</v>
      </c>
      <c r="G87" s="355">
        <v>14</v>
      </c>
      <c r="H87" s="355">
        <v>10</v>
      </c>
      <c r="I87" s="355">
        <v>113</v>
      </c>
      <c r="J87" s="388">
        <v>4</v>
      </c>
      <c r="K87" s="395">
        <v>4</v>
      </c>
      <c r="L87" s="387"/>
      <c r="M87" s="361">
        <v>323</v>
      </c>
      <c r="N87" s="355">
        <v>2</v>
      </c>
      <c r="O87" s="355">
        <v>2</v>
      </c>
      <c r="P87" s="355" t="s">
        <v>6662</v>
      </c>
      <c r="Q87" s="355">
        <v>9</v>
      </c>
      <c r="R87" s="355">
        <v>15</v>
      </c>
      <c r="S87" s="355">
        <v>23</v>
      </c>
      <c r="T87" s="355">
        <v>20</v>
      </c>
      <c r="U87" s="355">
        <v>20</v>
      </c>
      <c r="V87" s="355">
        <v>26</v>
      </c>
      <c r="W87" s="355">
        <v>37</v>
      </c>
      <c r="X87" s="355">
        <v>54</v>
      </c>
      <c r="Y87" s="355">
        <v>58</v>
      </c>
      <c r="Z87" s="355">
        <v>34</v>
      </c>
      <c r="AA87" s="355">
        <v>13</v>
      </c>
      <c r="AB87" s="362">
        <v>10</v>
      </c>
      <c r="AC87" s="366">
        <v>61.83</v>
      </c>
      <c r="AD87" s="356">
        <v>60.15</v>
      </c>
      <c r="AE87" s="367">
        <v>64.36</v>
      </c>
      <c r="AF87" s="387"/>
      <c r="AG87" s="388"/>
      <c r="AH87" s="388"/>
      <c r="AI87" s="388"/>
      <c r="AJ87" s="388"/>
      <c r="AK87" s="388"/>
      <c r="AL87" s="388"/>
      <c r="AM87" s="388"/>
      <c r="AN87" s="388"/>
      <c r="AO87" s="388"/>
      <c r="AP87" s="388"/>
      <c r="AQ87" s="388"/>
      <c r="AR87" s="388"/>
      <c r="AS87" s="388"/>
      <c r="AT87" s="388"/>
      <c r="AU87" s="388"/>
      <c r="AV87" s="449"/>
      <c r="AW87" s="450"/>
      <c r="AX87" s="451"/>
      <c r="AY87" s="361">
        <v>129</v>
      </c>
      <c r="AZ87" s="355" t="s">
        <v>6662</v>
      </c>
      <c r="BA87" s="355" t="s">
        <v>6662</v>
      </c>
      <c r="BB87" s="355" t="s">
        <v>6662</v>
      </c>
      <c r="BC87" s="355">
        <v>1</v>
      </c>
      <c r="BD87" s="355">
        <v>4</v>
      </c>
      <c r="BE87" s="355">
        <v>3</v>
      </c>
      <c r="BF87" s="355">
        <v>3</v>
      </c>
      <c r="BG87" s="355">
        <v>3</v>
      </c>
      <c r="BH87" s="355">
        <v>5</v>
      </c>
      <c r="BI87" s="355">
        <v>8</v>
      </c>
      <c r="BJ87" s="355">
        <v>32</v>
      </c>
      <c r="BK87" s="355">
        <v>37</v>
      </c>
      <c r="BL87" s="355">
        <v>20</v>
      </c>
      <c r="BM87" s="355">
        <v>10</v>
      </c>
      <c r="BN87" s="362">
        <v>3</v>
      </c>
      <c r="BO87" s="446">
        <v>68.3</v>
      </c>
      <c r="BP87" s="447">
        <v>69.17</v>
      </c>
      <c r="BQ87" s="448">
        <v>66.44</v>
      </c>
      <c r="BR87" s="363">
        <v>137</v>
      </c>
      <c r="BS87" s="364" t="s">
        <v>6662</v>
      </c>
      <c r="BT87" s="364" t="s">
        <v>6662</v>
      </c>
      <c r="BU87" s="364" t="s">
        <v>6662</v>
      </c>
      <c r="BV87" s="364" t="s">
        <v>6662</v>
      </c>
      <c r="BW87" s="364" t="s">
        <v>6662</v>
      </c>
      <c r="BX87" s="364">
        <v>2</v>
      </c>
      <c r="BY87" s="364">
        <v>4</v>
      </c>
      <c r="BZ87" s="364">
        <v>7</v>
      </c>
      <c r="CA87" s="364">
        <v>12</v>
      </c>
      <c r="CB87" s="364">
        <v>20</v>
      </c>
      <c r="CC87" s="364">
        <v>29</v>
      </c>
      <c r="CD87" s="364">
        <v>34</v>
      </c>
      <c r="CE87" s="364">
        <v>18</v>
      </c>
      <c r="CF87" s="364">
        <v>8</v>
      </c>
      <c r="CG87" s="365">
        <v>3</v>
      </c>
      <c r="CH87" s="432">
        <v>137</v>
      </c>
      <c r="CI87" s="433">
        <v>44</v>
      </c>
      <c r="CJ87" s="433">
        <v>44</v>
      </c>
      <c r="CK87" s="433" t="s">
        <v>6662</v>
      </c>
      <c r="CL87" s="433" t="s">
        <v>6662</v>
      </c>
      <c r="CM87" s="433">
        <v>3</v>
      </c>
      <c r="CN87" s="433">
        <v>90</v>
      </c>
      <c r="CO87" s="433">
        <v>92</v>
      </c>
      <c r="CP87" s="433">
        <v>37</v>
      </c>
      <c r="CQ87" s="433">
        <v>37</v>
      </c>
      <c r="CR87" s="433" t="s">
        <v>6662</v>
      </c>
      <c r="CS87" s="433" t="s">
        <v>6662</v>
      </c>
      <c r="CT87" s="433">
        <v>2</v>
      </c>
      <c r="CU87" s="455">
        <v>53</v>
      </c>
      <c r="CV87" s="389"/>
      <c r="CW87" s="390"/>
      <c r="CX87" s="390"/>
      <c r="CY87" s="390"/>
      <c r="CZ87" s="390"/>
      <c r="DA87" s="390"/>
      <c r="DB87" s="394"/>
      <c r="DC87" s="363">
        <v>467</v>
      </c>
      <c r="DD87" s="364">
        <v>314</v>
      </c>
      <c r="DE87" s="364">
        <v>129</v>
      </c>
      <c r="DF87" s="364">
        <v>163</v>
      </c>
      <c r="DG87" s="364">
        <v>22</v>
      </c>
      <c r="DH87" s="364">
        <v>22</v>
      </c>
      <c r="DI87" s="364">
        <v>131</v>
      </c>
      <c r="DJ87" s="394"/>
      <c r="DK87" s="363">
        <v>132</v>
      </c>
      <c r="DL87" s="364">
        <v>118</v>
      </c>
      <c r="DM87" s="364" t="s">
        <v>6662</v>
      </c>
      <c r="DN87" s="364" t="s">
        <v>6662</v>
      </c>
      <c r="DO87" s="364" t="s">
        <v>6662</v>
      </c>
      <c r="DP87" s="364">
        <v>8</v>
      </c>
      <c r="DQ87" s="364">
        <v>2</v>
      </c>
      <c r="DR87" s="364">
        <v>2</v>
      </c>
      <c r="DS87" s="364" t="s">
        <v>6662</v>
      </c>
      <c r="DT87" s="364">
        <v>1</v>
      </c>
      <c r="DU87" s="364" t="s">
        <v>6662</v>
      </c>
      <c r="DV87" s="364" t="s">
        <v>6662</v>
      </c>
      <c r="DW87" s="364">
        <v>1</v>
      </c>
      <c r="DX87" s="364" t="s">
        <v>6662</v>
      </c>
      <c r="DY87" s="364" t="s">
        <v>6662</v>
      </c>
      <c r="DZ87" s="365" t="s">
        <v>6662</v>
      </c>
      <c r="EA87" s="363">
        <v>137</v>
      </c>
      <c r="EB87" s="364">
        <v>34975</v>
      </c>
      <c r="EC87" s="364">
        <v>25936</v>
      </c>
      <c r="ED87" s="364">
        <v>9033</v>
      </c>
      <c r="EE87" s="365">
        <v>6</v>
      </c>
      <c r="EF87" s="363">
        <v>239</v>
      </c>
      <c r="EG87" s="364">
        <v>207</v>
      </c>
      <c r="EH87" s="364">
        <v>88</v>
      </c>
      <c r="EI87" s="364">
        <v>105</v>
      </c>
      <c r="EJ87" s="364">
        <v>14</v>
      </c>
      <c r="EK87" s="364">
        <v>12</v>
      </c>
      <c r="EL87" s="364">
        <v>20</v>
      </c>
      <c r="EM87" s="394"/>
      <c r="EN87" s="363">
        <v>228</v>
      </c>
      <c r="EO87" s="364">
        <v>107</v>
      </c>
      <c r="EP87" s="364">
        <v>41</v>
      </c>
      <c r="EQ87" s="364">
        <v>58</v>
      </c>
      <c r="ER87" s="364">
        <v>8</v>
      </c>
      <c r="ES87" s="364">
        <v>10</v>
      </c>
      <c r="ET87" s="364">
        <v>111</v>
      </c>
      <c r="EU87" s="394"/>
    </row>
    <row r="88" spans="1:151" s="357" customFormat="1" ht="15" hidden="1" customHeight="1" x14ac:dyDescent="0.15">
      <c r="A88" s="442" t="s">
        <v>175</v>
      </c>
      <c r="B88" s="442" t="s">
        <v>237</v>
      </c>
      <c r="C88" s="442" t="s">
        <v>243</v>
      </c>
      <c r="D88" s="442" t="s">
        <v>642</v>
      </c>
      <c r="E88" s="387">
        <v>75</v>
      </c>
      <c r="F88" s="355">
        <v>74</v>
      </c>
      <c r="G88" s="355">
        <v>10</v>
      </c>
      <c r="H88" s="355">
        <v>12</v>
      </c>
      <c r="I88" s="355">
        <v>52</v>
      </c>
      <c r="J88" s="388">
        <v>1</v>
      </c>
      <c r="K88" s="395" t="s">
        <v>6662</v>
      </c>
      <c r="L88" s="387"/>
      <c r="M88" s="361">
        <v>172</v>
      </c>
      <c r="N88" s="355">
        <v>3</v>
      </c>
      <c r="O88" s="355">
        <v>1</v>
      </c>
      <c r="P88" s="355">
        <v>1</v>
      </c>
      <c r="Q88" s="355">
        <v>7</v>
      </c>
      <c r="R88" s="355">
        <v>1</v>
      </c>
      <c r="S88" s="355">
        <v>5</v>
      </c>
      <c r="T88" s="355">
        <v>13</v>
      </c>
      <c r="U88" s="355">
        <v>16</v>
      </c>
      <c r="V88" s="355">
        <v>12</v>
      </c>
      <c r="W88" s="355">
        <v>16</v>
      </c>
      <c r="X88" s="355">
        <v>21</v>
      </c>
      <c r="Y88" s="355">
        <v>35</v>
      </c>
      <c r="Z88" s="355">
        <v>23</v>
      </c>
      <c r="AA88" s="355">
        <v>11</v>
      </c>
      <c r="AB88" s="362">
        <v>7</v>
      </c>
      <c r="AC88" s="366">
        <v>63.6</v>
      </c>
      <c r="AD88" s="356">
        <v>63.56</v>
      </c>
      <c r="AE88" s="367">
        <v>63.67</v>
      </c>
      <c r="AF88" s="387"/>
      <c r="AG88" s="388"/>
      <c r="AH88" s="388"/>
      <c r="AI88" s="388"/>
      <c r="AJ88" s="388"/>
      <c r="AK88" s="388"/>
      <c r="AL88" s="388"/>
      <c r="AM88" s="388"/>
      <c r="AN88" s="388"/>
      <c r="AO88" s="388"/>
      <c r="AP88" s="388"/>
      <c r="AQ88" s="388"/>
      <c r="AR88" s="388"/>
      <c r="AS88" s="388"/>
      <c r="AT88" s="388"/>
      <c r="AU88" s="388"/>
      <c r="AV88" s="449"/>
      <c r="AW88" s="450"/>
      <c r="AX88" s="451"/>
      <c r="AY88" s="361">
        <v>76</v>
      </c>
      <c r="AZ88" s="355" t="s">
        <v>6662</v>
      </c>
      <c r="BA88" s="355" t="s">
        <v>6662</v>
      </c>
      <c r="BB88" s="355" t="s">
        <v>6662</v>
      </c>
      <c r="BC88" s="355">
        <v>1</v>
      </c>
      <c r="BD88" s="355" t="s">
        <v>6662</v>
      </c>
      <c r="BE88" s="355" t="s">
        <v>6662</v>
      </c>
      <c r="BF88" s="355">
        <v>5</v>
      </c>
      <c r="BG88" s="355">
        <v>3</v>
      </c>
      <c r="BH88" s="355">
        <v>1</v>
      </c>
      <c r="BI88" s="355">
        <v>6</v>
      </c>
      <c r="BJ88" s="355">
        <v>12</v>
      </c>
      <c r="BK88" s="355">
        <v>23</v>
      </c>
      <c r="BL88" s="355">
        <v>14</v>
      </c>
      <c r="BM88" s="355">
        <v>7</v>
      </c>
      <c r="BN88" s="362">
        <v>4</v>
      </c>
      <c r="BO88" s="446">
        <v>70.010000000000005</v>
      </c>
      <c r="BP88" s="447">
        <v>70.59</v>
      </c>
      <c r="BQ88" s="448">
        <v>68.84</v>
      </c>
      <c r="BR88" s="363">
        <v>74</v>
      </c>
      <c r="BS88" s="364" t="s">
        <v>6662</v>
      </c>
      <c r="BT88" s="364" t="s">
        <v>6662</v>
      </c>
      <c r="BU88" s="364" t="s">
        <v>6662</v>
      </c>
      <c r="BV88" s="364" t="s">
        <v>6662</v>
      </c>
      <c r="BW88" s="364" t="s">
        <v>6662</v>
      </c>
      <c r="BX88" s="364" t="s">
        <v>6662</v>
      </c>
      <c r="BY88" s="364">
        <v>2</v>
      </c>
      <c r="BZ88" s="364">
        <v>7</v>
      </c>
      <c r="CA88" s="364">
        <v>5</v>
      </c>
      <c r="CB88" s="364">
        <v>8</v>
      </c>
      <c r="CC88" s="364">
        <v>8</v>
      </c>
      <c r="CD88" s="364">
        <v>19</v>
      </c>
      <c r="CE88" s="364">
        <v>14</v>
      </c>
      <c r="CF88" s="364">
        <v>7</v>
      </c>
      <c r="CG88" s="365">
        <v>4</v>
      </c>
      <c r="CH88" s="432">
        <v>74</v>
      </c>
      <c r="CI88" s="433">
        <v>23</v>
      </c>
      <c r="CJ88" s="433">
        <v>23</v>
      </c>
      <c r="CK88" s="433" t="s">
        <v>6662</v>
      </c>
      <c r="CL88" s="433" t="s">
        <v>6662</v>
      </c>
      <c r="CM88" s="433" t="s">
        <v>6662</v>
      </c>
      <c r="CN88" s="433">
        <v>51</v>
      </c>
      <c r="CO88" s="433">
        <v>52</v>
      </c>
      <c r="CP88" s="433">
        <v>17</v>
      </c>
      <c r="CQ88" s="433">
        <v>17</v>
      </c>
      <c r="CR88" s="433" t="s">
        <v>6662</v>
      </c>
      <c r="CS88" s="433" t="s">
        <v>6662</v>
      </c>
      <c r="CT88" s="433" t="s">
        <v>6662</v>
      </c>
      <c r="CU88" s="455">
        <v>35</v>
      </c>
      <c r="CV88" s="389"/>
      <c r="CW88" s="390"/>
      <c r="CX88" s="390"/>
      <c r="CY88" s="390"/>
      <c r="CZ88" s="390"/>
      <c r="DA88" s="390"/>
      <c r="DB88" s="394"/>
      <c r="DC88" s="363">
        <v>262</v>
      </c>
      <c r="DD88" s="364">
        <v>174</v>
      </c>
      <c r="DE88" s="364">
        <v>76</v>
      </c>
      <c r="DF88" s="364">
        <v>87</v>
      </c>
      <c r="DG88" s="364">
        <v>11</v>
      </c>
      <c r="DH88" s="364">
        <v>15</v>
      </c>
      <c r="DI88" s="364">
        <v>73</v>
      </c>
      <c r="DJ88" s="394"/>
      <c r="DK88" s="363">
        <v>70</v>
      </c>
      <c r="DL88" s="364">
        <v>59</v>
      </c>
      <c r="DM88" s="364" t="s">
        <v>6662</v>
      </c>
      <c r="DN88" s="364">
        <v>1</v>
      </c>
      <c r="DO88" s="364" t="s">
        <v>6662</v>
      </c>
      <c r="DP88" s="364">
        <v>3</v>
      </c>
      <c r="DQ88" s="364" t="s">
        <v>6662</v>
      </c>
      <c r="DR88" s="364">
        <v>2</v>
      </c>
      <c r="DS88" s="364" t="s">
        <v>6662</v>
      </c>
      <c r="DT88" s="364">
        <v>5</v>
      </c>
      <c r="DU88" s="364" t="s">
        <v>6662</v>
      </c>
      <c r="DV88" s="364" t="s">
        <v>6662</v>
      </c>
      <c r="DW88" s="364" t="s">
        <v>6662</v>
      </c>
      <c r="DX88" s="364" t="s">
        <v>6662</v>
      </c>
      <c r="DY88" s="364" t="s">
        <v>6662</v>
      </c>
      <c r="DZ88" s="365" t="s">
        <v>6662</v>
      </c>
      <c r="EA88" s="363">
        <v>74</v>
      </c>
      <c r="EB88" s="364">
        <v>26488</v>
      </c>
      <c r="EC88" s="364">
        <v>22700</v>
      </c>
      <c r="ED88" s="364">
        <v>3632</v>
      </c>
      <c r="EE88" s="365">
        <v>156</v>
      </c>
      <c r="EF88" s="363">
        <v>133</v>
      </c>
      <c r="EG88" s="364">
        <v>107</v>
      </c>
      <c r="EH88" s="364">
        <v>51</v>
      </c>
      <c r="EI88" s="364">
        <v>49</v>
      </c>
      <c r="EJ88" s="364">
        <v>7</v>
      </c>
      <c r="EK88" s="364">
        <v>9</v>
      </c>
      <c r="EL88" s="364">
        <v>17</v>
      </c>
      <c r="EM88" s="394"/>
      <c r="EN88" s="363">
        <v>129</v>
      </c>
      <c r="EO88" s="364">
        <v>67</v>
      </c>
      <c r="EP88" s="364">
        <v>25</v>
      </c>
      <c r="EQ88" s="364">
        <v>38</v>
      </c>
      <c r="ER88" s="364">
        <v>4</v>
      </c>
      <c r="ES88" s="364">
        <v>6</v>
      </c>
      <c r="ET88" s="364">
        <v>56</v>
      </c>
      <c r="EU88" s="394"/>
    </row>
    <row r="89" spans="1:151" s="357" customFormat="1" ht="15" hidden="1" customHeight="1" x14ac:dyDescent="0.15">
      <c r="A89" s="442" t="s">
        <v>175</v>
      </c>
      <c r="B89" s="442" t="s">
        <v>237</v>
      </c>
      <c r="C89" s="442" t="s">
        <v>244</v>
      </c>
      <c r="D89" s="442" t="s">
        <v>643</v>
      </c>
      <c r="E89" s="387">
        <v>109</v>
      </c>
      <c r="F89" s="355">
        <v>106</v>
      </c>
      <c r="G89" s="355">
        <v>30</v>
      </c>
      <c r="H89" s="355">
        <v>13</v>
      </c>
      <c r="I89" s="355">
        <v>63</v>
      </c>
      <c r="J89" s="388">
        <v>3</v>
      </c>
      <c r="K89" s="395">
        <v>3</v>
      </c>
      <c r="L89" s="387"/>
      <c r="M89" s="361">
        <v>266</v>
      </c>
      <c r="N89" s="355">
        <v>1</v>
      </c>
      <c r="O89" s="355">
        <v>7</v>
      </c>
      <c r="P89" s="355">
        <v>10</v>
      </c>
      <c r="Q89" s="355">
        <v>8</v>
      </c>
      <c r="R89" s="355">
        <v>17</v>
      </c>
      <c r="S89" s="355">
        <v>12</v>
      </c>
      <c r="T89" s="355">
        <v>15</v>
      </c>
      <c r="U89" s="355">
        <v>17</v>
      </c>
      <c r="V89" s="355">
        <v>30</v>
      </c>
      <c r="W89" s="355">
        <v>27</v>
      </c>
      <c r="X89" s="355">
        <v>33</v>
      </c>
      <c r="Y89" s="355">
        <v>40</v>
      </c>
      <c r="Z89" s="355">
        <v>24</v>
      </c>
      <c r="AA89" s="355">
        <v>14</v>
      </c>
      <c r="AB89" s="362">
        <v>11</v>
      </c>
      <c r="AC89" s="366">
        <v>59.53</v>
      </c>
      <c r="AD89" s="356">
        <v>58.16</v>
      </c>
      <c r="AE89" s="367">
        <v>61.4</v>
      </c>
      <c r="AF89" s="387"/>
      <c r="AG89" s="388"/>
      <c r="AH89" s="388"/>
      <c r="AI89" s="388"/>
      <c r="AJ89" s="388"/>
      <c r="AK89" s="388"/>
      <c r="AL89" s="388"/>
      <c r="AM89" s="388"/>
      <c r="AN89" s="388"/>
      <c r="AO89" s="388"/>
      <c r="AP89" s="388"/>
      <c r="AQ89" s="388"/>
      <c r="AR89" s="388"/>
      <c r="AS89" s="388"/>
      <c r="AT89" s="388"/>
      <c r="AU89" s="388"/>
      <c r="AV89" s="449"/>
      <c r="AW89" s="450"/>
      <c r="AX89" s="451"/>
      <c r="AY89" s="361">
        <v>151</v>
      </c>
      <c r="AZ89" s="355" t="s">
        <v>6662</v>
      </c>
      <c r="BA89" s="355">
        <v>4</v>
      </c>
      <c r="BB89" s="355">
        <v>6</v>
      </c>
      <c r="BC89" s="355">
        <v>2</v>
      </c>
      <c r="BD89" s="355">
        <v>8</v>
      </c>
      <c r="BE89" s="355">
        <v>2</v>
      </c>
      <c r="BF89" s="355">
        <v>14</v>
      </c>
      <c r="BG89" s="355">
        <v>5</v>
      </c>
      <c r="BH89" s="355">
        <v>11</v>
      </c>
      <c r="BI89" s="355">
        <v>13</v>
      </c>
      <c r="BJ89" s="355">
        <v>18</v>
      </c>
      <c r="BK89" s="355">
        <v>31</v>
      </c>
      <c r="BL89" s="355">
        <v>20</v>
      </c>
      <c r="BM89" s="355">
        <v>12</v>
      </c>
      <c r="BN89" s="362">
        <v>5</v>
      </c>
      <c r="BO89" s="446">
        <v>62.4</v>
      </c>
      <c r="BP89" s="447">
        <v>61.02</v>
      </c>
      <c r="BQ89" s="448">
        <v>64.430000000000007</v>
      </c>
      <c r="BR89" s="363">
        <v>106</v>
      </c>
      <c r="BS89" s="364" t="s">
        <v>6662</v>
      </c>
      <c r="BT89" s="364">
        <v>1</v>
      </c>
      <c r="BU89" s="364">
        <v>1</v>
      </c>
      <c r="BV89" s="364" t="s">
        <v>6662</v>
      </c>
      <c r="BW89" s="364">
        <v>3</v>
      </c>
      <c r="BX89" s="364" t="s">
        <v>6662</v>
      </c>
      <c r="BY89" s="364">
        <v>7</v>
      </c>
      <c r="BZ89" s="364">
        <v>3</v>
      </c>
      <c r="CA89" s="364">
        <v>12</v>
      </c>
      <c r="CB89" s="364">
        <v>15</v>
      </c>
      <c r="CC89" s="364">
        <v>17</v>
      </c>
      <c r="CD89" s="364">
        <v>25</v>
      </c>
      <c r="CE89" s="364">
        <v>12</v>
      </c>
      <c r="CF89" s="364">
        <v>6</v>
      </c>
      <c r="CG89" s="365">
        <v>4</v>
      </c>
      <c r="CH89" s="432">
        <v>106</v>
      </c>
      <c r="CI89" s="433">
        <v>24</v>
      </c>
      <c r="CJ89" s="433">
        <v>24</v>
      </c>
      <c r="CK89" s="433" t="s">
        <v>6662</v>
      </c>
      <c r="CL89" s="433" t="s">
        <v>6662</v>
      </c>
      <c r="CM89" s="433">
        <v>9</v>
      </c>
      <c r="CN89" s="433">
        <v>73</v>
      </c>
      <c r="CO89" s="433">
        <v>64</v>
      </c>
      <c r="CP89" s="433">
        <v>18</v>
      </c>
      <c r="CQ89" s="433">
        <v>18</v>
      </c>
      <c r="CR89" s="433" t="s">
        <v>6662</v>
      </c>
      <c r="CS89" s="433" t="s">
        <v>6662</v>
      </c>
      <c r="CT89" s="433" t="s">
        <v>6662</v>
      </c>
      <c r="CU89" s="455">
        <v>46</v>
      </c>
      <c r="CV89" s="389"/>
      <c r="CW89" s="390"/>
      <c r="CX89" s="390"/>
      <c r="CY89" s="390"/>
      <c r="CZ89" s="390"/>
      <c r="DA89" s="390"/>
      <c r="DB89" s="394"/>
      <c r="DC89" s="363">
        <v>389</v>
      </c>
      <c r="DD89" s="364">
        <v>287</v>
      </c>
      <c r="DE89" s="364">
        <v>151</v>
      </c>
      <c r="DF89" s="364">
        <v>127</v>
      </c>
      <c r="DG89" s="364">
        <v>9</v>
      </c>
      <c r="DH89" s="364">
        <v>20</v>
      </c>
      <c r="DI89" s="364">
        <v>82</v>
      </c>
      <c r="DJ89" s="394"/>
      <c r="DK89" s="363">
        <v>103</v>
      </c>
      <c r="DL89" s="364">
        <v>61</v>
      </c>
      <c r="DM89" s="364" t="s">
        <v>6662</v>
      </c>
      <c r="DN89" s="364" t="s">
        <v>6662</v>
      </c>
      <c r="DO89" s="364" t="s">
        <v>6662</v>
      </c>
      <c r="DP89" s="364">
        <v>28</v>
      </c>
      <c r="DQ89" s="364">
        <v>13</v>
      </c>
      <c r="DR89" s="364" t="s">
        <v>6662</v>
      </c>
      <c r="DS89" s="364" t="s">
        <v>6662</v>
      </c>
      <c r="DT89" s="364" t="s">
        <v>6662</v>
      </c>
      <c r="DU89" s="364" t="s">
        <v>6662</v>
      </c>
      <c r="DV89" s="364" t="s">
        <v>6662</v>
      </c>
      <c r="DW89" s="364" t="s">
        <v>6662</v>
      </c>
      <c r="DX89" s="364">
        <v>1</v>
      </c>
      <c r="DY89" s="364" t="s">
        <v>6662</v>
      </c>
      <c r="DZ89" s="365" t="s">
        <v>6662</v>
      </c>
      <c r="EA89" s="363">
        <v>106</v>
      </c>
      <c r="EB89" s="364">
        <v>19895</v>
      </c>
      <c r="EC89" s="364">
        <v>10016</v>
      </c>
      <c r="ED89" s="364">
        <v>9869</v>
      </c>
      <c r="EE89" s="365">
        <v>10</v>
      </c>
      <c r="EF89" s="363">
        <v>201</v>
      </c>
      <c r="EG89" s="364">
        <v>171</v>
      </c>
      <c r="EH89" s="364">
        <v>90</v>
      </c>
      <c r="EI89" s="364">
        <v>72</v>
      </c>
      <c r="EJ89" s="364">
        <v>9</v>
      </c>
      <c r="EK89" s="364">
        <v>10</v>
      </c>
      <c r="EL89" s="364">
        <v>20</v>
      </c>
      <c r="EM89" s="394"/>
      <c r="EN89" s="363">
        <v>188</v>
      </c>
      <c r="EO89" s="364">
        <v>116</v>
      </c>
      <c r="EP89" s="364">
        <v>61</v>
      </c>
      <c r="EQ89" s="364">
        <v>55</v>
      </c>
      <c r="ER89" s="364" t="s">
        <v>6662</v>
      </c>
      <c r="ES89" s="364">
        <v>10</v>
      </c>
      <c r="ET89" s="364">
        <v>62</v>
      </c>
      <c r="EU89" s="394"/>
    </row>
    <row r="90" spans="1:151" s="357" customFormat="1" ht="15" hidden="1" customHeight="1" x14ac:dyDescent="0.15">
      <c r="A90" s="442" t="s">
        <v>175</v>
      </c>
      <c r="B90" s="442" t="s">
        <v>237</v>
      </c>
      <c r="C90" s="442" t="s">
        <v>245</v>
      </c>
      <c r="D90" s="442" t="s">
        <v>644</v>
      </c>
      <c r="E90" s="387">
        <v>55</v>
      </c>
      <c r="F90" s="355">
        <v>55</v>
      </c>
      <c r="G90" s="355">
        <v>7</v>
      </c>
      <c r="H90" s="355">
        <v>8</v>
      </c>
      <c r="I90" s="355">
        <v>40</v>
      </c>
      <c r="J90" s="388" t="s">
        <v>6662</v>
      </c>
      <c r="K90" s="395" t="s">
        <v>6662</v>
      </c>
      <c r="L90" s="387"/>
      <c r="M90" s="361">
        <v>133</v>
      </c>
      <c r="N90" s="355" t="s">
        <v>6662</v>
      </c>
      <c r="O90" s="355">
        <v>2</v>
      </c>
      <c r="P90" s="355">
        <v>1</v>
      </c>
      <c r="Q90" s="355">
        <v>5</v>
      </c>
      <c r="R90" s="355">
        <v>6</v>
      </c>
      <c r="S90" s="355">
        <v>4</v>
      </c>
      <c r="T90" s="355">
        <v>12</v>
      </c>
      <c r="U90" s="355">
        <v>6</v>
      </c>
      <c r="V90" s="355">
        <v>12</v>
      </c>
      <c r="W90" s="355">
        <v>17</v>
      </c>
      <c r="X90" s="355">
        <v>26</v>
      </c>
      <c r="Y90" s="355">
        <v>15</v>
      </c>
      <c r="Z90" s="355">
        <v>17</v>
      </c>
      <c r="AA90" s="355">
        <v>5</v>
      </c>
      <c r="AB90" s="362">
        <v>5</v>
      </c>
      <c r="AC90" s="366">
        <v>61.71</v>
      </c>
      <c r="AD90" s="356">
        <v>60.86</v>
      </c>
      <c r="AE90" s="367">
        <v>63.14</v>
      </c>
      <c r="AF90" s="387"/>
      <c r="AG90" s="388"/>
      <c r="AH90" s="388"/>
      <c r="AI90" s="388"/>
      <c r="AJ90" s="388"/>
      <c r="AK90" s="388"/>
      <c r="AL90" s="388"/>
      <c r="AM90" s="388"/>
      <c r="AN90" s="388"/>
      <c r="AO90" s="388"/>
      <c r="AP90" s="388"/>
      <c r="AQ90" s="388"/>
      <c r="AR90" s="388"/>
      <c r="AS90" s="388"/>
      <c r="AT90" s="388"/>
      <c r="AU90" s="388"/>
      <c r="AV90" s="449"/>
      <c r="AW90" s="450"/>
      <c r="AX90" s="451"/>
      <c r="AY90" s="361">
        <v>54</v>
      </c>
      <c r="AZ90" s="355" t="s">
        <v>6662</v>
      </c>
      <c r="BA90" s="355" t="s">
        <v>6662</v>
      </c>
      <c r="BB90" s="355" t="s">
        <v>6662</v>
      </c>
      <c r="BC90" s="355">
        <v>1</v>
      </c>
      <c r="BD90" s="355">
        <v>1</v>
      </c>
      <c r="BE90" s="355" t="s">
        <v>6662</v>
      </c>
      <c r="BF90" s="355">
        <v>2</v>
      </c>
      <c r="BG90" s="355">
        <v>2</v>
      </c>
      <c r="BH90" s="355">
        <v>1</v>
      </c>
      <c r="BI90" s="355">
        <v>6</v>
      </c>
      <c r="BJ90" s="355">
        <v>13</v>
      </c>
      <c r="BK90" s="355">
        <v>10</v>
      </c>
      <c r="BL90" s="355">
        <v>12</v>
      </c>
      <c r="BM90" s="355">
        <v>3</v>
      </c>
      <c r="BN90" s="362">
        <v>3</v>
      </c>
      <c r="BO90" s="446">
        <v>68.849999999999994</v>
      </c>
      <c r="BP90" s="447">
        <v>67.5</v>
      </c>
      <c r="BQ90" s="448">
        <v>71.56</v>
      </c>
      <c r="BR90" s="363">
        <v>55</v>
      </c>
      <c r="BS90" s="364" t="s">
        <v>6662</v>
      </c>
      <c r="BT90" s="364" t="s">
        <v>6662</v>
      </c>
      <c r="BU90" s="364" t="s">
        <v>6662</v>
      </c>
      <c r="BV90" s="364" t="s">
        <v>6662</v>
      </c>
      <c r="BW90" s="364" t="s">
        <v>6662</v>
      </c>
      <c r="BX90" s="364" t="s">
        <v>6662</v>
      </c>
      <c r="BY90" s="364">
        <v>4</v>
      </c>
      <c r="BZ90" s="364">
        <v>4</v>
      </c>
      <c r="CA90" s="364">
        <v>6</v>
      </c>
      <c r="CB90" s="364">
        <v>10</v>
      </c>
      <c r="CC90" s="364">
        <v>15</v>
      </c>
      <c r="CD90" s="364">
        <v>8</v>
      </c>
      <c r="CE90" s="364">
        <v>7</v>
      </c>
      <c r="CF90" s="364">
        <v>1</v>
      </c>
      <c r="CG90" s="365" t="s">
        <v>6662</v>
      </c>
      <c r="CH90" s="432">
        <v>55</v>
      </c>
      <c r="CI90" s="433">
        <v>14</v>
      </c>
      <c r="CJ90" s="433">
        <v>14</v>
      </c>
      <c r="CK90" s="433" t="s">
        <v>6662</v>
      </c>
      <c r="CL90" s="433" t="s">
        <v>6662</v>
      </c>
      <c r="CM90" s="433">
        <v>3</v>
      </c>
      <c r="CN90" s="433">
        <v>38</v>
      </c>
      <c r="CO90" s="433">
        <v>31</v>
      </c>
      <c r="CP90" s="433">
        <v>9</v>
      </c>
      <c r="CQ90" s="433">
        <v>9</v>
      </c>
      <c r="CR90" s="433" t="s">
        <v>6662</v>
      </c>
      <c r="CS90" s="433" t="s">
        <v>6662</v>
      </c>
      <c r="CT90" s="433" t="s">
        <v>6662</v>
      </c>
      <c r="CU90" s="455">
        <v>22</v>
      </c>
      <c r="CV90" s="389"/>
      <c r="CW90" s="390"/>
      <c r="CX90" s="390"/>
      <c r="CY90" s="390"/>
      <c r="CZ90" s="390"/>
      <c r="DA90" s="390"/>
      <c r="DB90" s="394"/>
      <c r="DC90" s="363">
        <v>187</v>
      </c>
      <c r="DD90" s="364">
        <v>139</v>
      </c>
      <c r="DE90" s="364">
        <v>54</v>
      </c>
      <c r="DF90" s="364">
        <v>74</v>
      </c>
      <c r="DG90" s="364">
        <v>11</v>
      </c>
      <c r="DH90" s="364">
        <v>6</v>
      </c>
      <c r="DI90" s="364">
        <v>42</v>
      </c>
      <c r="DJ90" s="394"/>
      <c r="DK90" s="363">
        <v>52</v>
      </c>
      <c r="DL90" s="364">
        <v>50</v>
      </c>
      <c r="DM90" s="364" t="s">
        <v>6662</v>
      </c>
      <c r="DN90" s="364" t="s">
        <v>6662</v>
      </c>
      <c r="DO90" s="364" t="s">
        <v>6662</v>
      </c>
      <c r="DP90" s="364">
        <v>1</v>
      </c>
      <c r="DQ90" s="364" t="s">
        <v>6662</v>
      </c>
      <c r="DR90" s="364" t="s">
        <v>6662</v>
      </c>
      <c r="DS90" s="364" t="s">
        <v>6662</v>
      </c>
      <c r="DT90" s="364">
        <v>1</v>
      </c>
      <c r="DU90" s="364" t="s">
        <v>6662</v>
      </c>
      <c r="DV90" s="364" t="s">
        <v>6662</v>
      </c>
      <c r="DW90" s="364" t="s">
        <v>6662</v>
      </c>
      <c r="DX90" s="364" t="s">
        <v>6662</v>
      </c>
      <c r="DY90" s="364" t="s">
        <v>6662</v>
      </c>
      <c r="DZ90" s="365" t="s">
        <v>6662</v>
      </c>
      <c r="EA90" s="363">
        <v>55</v>
      </c>
      <c r="EB90" s="364">
        <v>22630</v>
      </c>
      <c r="EC90" s="364">
        <v>13773</v>
      </c>
      <c r="ED90" s="364">
        <v>8857</v>
      </c>
      <c r="EE90" s="365" t="s">
        <v>6662</v>
      </c>
      <c r="EF90" s="363">
        <v>98</v>
      </c>
      <c r="EG90" s="364">
        <v>86</v>
      </c>
      <c r="EH90" s="364">
        <v>36</v>
      </c>
      <c r="EI90" s="364">
        <v>43</v>
      </c>
      <c r="EJ90" s="364">
        <v>7</v>
      </c>
      <c r="EK90" s="364">
        <v>2</v>
      </c>
      <c r="EL90" s="364">
        <v>10</v>
      </c>
      <c r="EM90" s="394"/>
      <c r="EN90" s="363">
        <v>89</v>
      </c>
      <c r="EO90" s="364">
        <v>53</v>
      </c>
      <c r="EP90" s="364">
        <v>18</v>
      </c>
      <c r="EQ90" s="364">
        <v>31</v>
      </c>
      <c r="ER90" s="364">
        <v>4</v>
      </c>
      <c r="ES90" s="364">
        <v>4</v>
      </c>
      <c r="ET90" s="364">
        <v>32</v>
      </c>
      <c r="EU90" s="394"/>
    </row>
    <row r="91" spans="1:151" s="357" customFormat="1" ht="15" hidden="1" customHeight="1" x14ac:dyDescent="0.15">
      <c r="A91" s="442" t="s">
        <v>175</v>
      </c>
      <c r="B91" s="442" t="s">
        <v>237</v>
      </c>
      <c r="C91" s="442" t="s">
        <v>1584</v>
      </c>
      <c r="D91" s="442" t="s">
        <v>645</v>
      </c>
      <c r="E91" s="387">
        <v>36</v>
      </c>
      <c r="F91" s="355">
        <v>36</v>
      </c>
      <c r="G91" s="355">
        <v>6</v>
      </c>
      <c r="H91" s="355">
        <v>11</v>
      </c>
      <c r="I91" s="355">
        <v>19</v>
      </c>
      <c r="J91" s="388" t="s">
        <v>6662</v>
      </c>
      <c r="K91" s="395" t="s">
        <v>6662</v>
      </c>
      <c r="L91" s="387"/>
      <c r="M91" s="361">
        <v>98</v>
      </c>
      <c r="N91" s="355">
        <v>2</v>
      </c>
      <c r="O91" s="355">
        <v>2</v>
      </c>
      <c r="P91" s="355">
        <v>5</v>
      </c>
      <c r="Q91" s="355">
        <v>4</v>
      </c>
      <c r="R91" s="355">
        <v>4</v>
      </c>
      <c r="S91" s="355">
        <v>2</v>
      </c>
      <c r="T91" s="355">
        <v>8</v>
      </c>
      <c r="U91" s="355">
        <v>8</v>
      </c>
      <c r="V91" s="355">
        <v>11</v>
      </c>
      <c r="W91" s="355">
        <v>8</v>
      </c>
      <c r="X91" s="355">
        <v>14</v>
      </c>
      <c r="Y91" s="355">
        <v>16</v>
      </c>
      <c r="Z91" s="355">
        <v>7</v>
      </c>
      <c r="AA91" s="355">
        <v>5</v>
      </c>
      <c r="AB91" s="362">
        <v>2</v>
      </c>
      <c r="AC91" s="366">
        <v>58.11</v>
      </c>
      <c r="AD91" s="356">
        <v>58.02</v>
      </c>
      <c r="AE91" s="367">
        <v>58.26</v>
      </c>
      <c r="AF91" s="387"/>
      <c r="AG91" s="388"/>
      <c r="AH91" s="388"/>
      <c r="AI91" s="388"/>
      <c r="AJ91" s="388"/>
      <c r="AK91" s="388"/>
      <c r="AL91" s="388"/>
      <c r="AM91" s="388"/>
      <c r="AN91" s="388"/>
      <c r="AO91" s="388"/>
      <c r="AP91" s="388"/>
      <c r="AQ91" s="388"/>
      <c r="AR91" s="388"/>
      <c r="AS91" s="388"/>
      <c r="AT91" s="388"/>
      <c r="AU91" s="388"/>
      <c r="AV91" s="449"/>
      <c r="AW91" s="450"/>
      <c r="AX91" s="451"/>
      <c r="AY91" s="361">
        <v>41</v>
      </c>
      <c r="AZ91" s="355" t="s">
        <v>6662</v>
      </c>
      <c r="BA91" s="355" t="s">
        <v>6662</v>
      </c>
      <c r="BB91" s="355">
        <v>2</v>
      </c>
      <c r="BC91" s="355" t="s">
        <v>6662</v>
      </c>
      <c r="BD91" s="355" t="s">
        <v>6662</v>
      </c>
      <c r="BE91" s="355" t="s">
        <v>6662</v>
      </c>
      <c r="BF91" s="355">
        <v>1</v>
      </c>
      <c r="BG91" s="355">
        <v>1</v>
      </c>
      <c r="BH91" s="355">
        <v>3</v>
      </c>
      <c r="BI91" s="355">
        <v>4</v>
      </c>
      <c r="BJ91" s="355">
        <v>10</v>
      </c>
      <c r="BK91" s="355">
        <v>12</v>
      </c>
      <c r="BL91" s="355">
        <v>5</v>
      </c>
      <c r="BM91" s="355">
        <v>3</v>
      </c>
      <c r="BN91" s="362" t="s">
        <v>6662</v>
      </c>
      <c r="BO91" s="446">
        <v>66.8</v>
      </c>
      <c r="BP91" s="447">
        <v>67.56</v>
      </c>
      <c r="BQ91" s="448">
        <v>65.36</v>
      </c>
      <c r="BR91" s="363">
        <v>36</v>
      </c>
      <c r="BS91" s="364" t="s">
        <v>6662</v>
      </c>
      <c r="BT91" s="364" t="s">
        <v>6662</v>
      </c>
      <c r="BU91" s="364" t="s">
        <v>6662</v>
      </c>
      <c r="BV91" s="364" t="s">
        <v>6662</v>
      </c>
      <c r="BW91" s="364" t="s">
        <v>6662</v>
      </c>
      <c r="BX91" s="364" t="s">
        <v>6662</v>
      </c>
      <c r="BY91" s="364">
        <v>1</v>
      </c>
      <c r="BZ91" s="364">
        <v>1</v>
      </c>
      <c r="CA91" s="364">
        <v>5</v>
      </c>
      <c r="CB91" s="364">
        <v>6</v>
      </c>
      <c r="CC91" s="364">
        <v>9</v>
      </c>
      <c r="CD91" s="364">
        <v>7</v>
      </c>
      <c r="CE91" s="364">
        <v>6</v>
      </c>
      <c r="CF91" s="364">
        <v>1</v>
      </c>
      <c r="CG91" s="365" t="s">
        <v>6662</v>
      </c>
      <c r="CH91" s="432">
        <v>36</v>
      </c>
      <c r="CI91" s="433">
        <v>11</v>
      </c>
      <c r="CJ91" s="433">
        <v>11</v>
      </c>
      <c r="CK91" s="433" t="s">
        <v>6662</v>
      </c>
      <c r="CL91" s="433" t="s">
        <v>6662</v>
      </c>
      <c r="CM91" s="433" t="s">
        <v>6662</v>
      </c>
      <c r="CN91" s="433">
        <v>25</v>
      </c>
      <c r="CO91" s="433">
        <v>23</v>
      </c>
      <c r="CP91" s="433">
        <v>7</v>
      </c>
      <c r="CQ91" s="433">
        <v>7</v>
      </c>
      <c r="CR91" s="433" t="s">
        <v>6662</v>
      </c>
      <c r="CS91" s="433" t="s">
        <v>6662</v>
      </c>
      <c r="CT91" s="433" t="s">
        <v>6662</v>
      </c>
      <c r="CU91" s="455">
        <v>16</v>
      </c>
      <c r="CV91" s="389"/>
      <c r="CW91" s="390"/>
      <c r="CX91" s="390"/>
      <c r="CY91" s="390"/>
      <c r="CZ91" s="390"/>
      <c r="DA91" s="390"/>
      <c r="DB91" s="394"/>
      <c r="DC91" s="363">
        <v>140</v>
      </c>
      <c r="DD91" s="364">
        <v>107</v>
      </c>
      <c r="DE91" s="364">
        <v>41</v>
      </c>
      <c r="DF91" s="364">
        <v>51</v>
      </c>
      <c r="DG91" s="364">
        <v>15</v>
      </c>
      <c r="DH91" s="364">
        <v>11</v>
      </c>
      <c r="DI91" s="364">
        <v>22</v>
      </c>
      <c r="DJ91" s="394"/>
      <c r="DK91" s="363">
        <v>34</v>
      </c>
      <c r="DL91" s="364">
        <v>29</v>
      </c>
      <c r="DM91" s="364" t="s">
        <v>6662</v>
      </c>
      <c r="DN91" s="364" t="s">
        <v>6662</v>
      </c>
      <c r="DO91" s="364" t="s">
        <v>6662</v>
      </c>
      <c r="DP91" s="364" t="s">
        <v>6662</v>
      </c>
      <c r="DQ91" s="364">
        <v>4</v>
      </c>
      <c r="DR91" s="364" t="s">
        <v>6662</v>
      </c>
      <c r="DS91" s="364" t="s">
        <v>6662</v>
      </c>
      <c r="DT91" s="364" t="s">
        <v>6662</v>
      </c>
      <c r="DU91" s="364" t="s">
        <v>6662</v>
      </c>
      <c r="DV91" s="364">
        <v>1</v>
      </c>
      <c r="DW91" s="364" t="s">
        <v>6662</v>
      </c>
      <c r="DX91" s="364" t="s">
        <v>6662</v>
      </c>
      <c r="DY91" s="364" t="s">
        <v>6662</v>
      </c>
      <c r="DZ91" s="365" t="s">
        <v>6662</v>
      </c>
      <c r="EA91" s="363">
        <v>36</v>
      </c>
      <c r="EB91" s="364">
        <v>11863</v>
      </c>
      <c r="EC91" s="364">
        <v>11566</v>
      </c>
      <c r="ED91" s="364">
        <v>297</v>
      </c>
      <c r="EE91" s="365" t="s">
        <v>6662</v>
      </c>
      <c r="EF91" s="363">
        <v>75</v>
      </c>
      <c r="EG91" s="364">
        <v>64</v>
      </c>
      <c r="EH91" s="364">
        <v>27</v>
      </c>
      <c r="EI91" s="364">
        <v>27</v>
      </c>
      <c r="EJ91" s="364">
        <v>10</v>
      </c>
      <c r="EK91" s="364">
        <v>6</v>
      </c>
      <c r="EL91" s="364">
        <v>5</v>
      </c>
      <c r="EM91" s="394"/>
      <c r="EN91" s="363">
        <v>65</v>
      </c>
      <c r="EO91" s="364">
        <v>43</v>
      </c>
      <c r="EP91" s="364">
        <v>14</v>
      </c>
      <c r="EQ91" s="364">
        <v>24</v>
      </c>
      <c r="ER91" s="364">
        <v>5</v>
      </c>
      <c r="ES91" s="364">
        <v>5</v>
      </c>
      <c r="ET91" s="364">
        <v>17</v>
      </c>
      <c r="EU91" s="394"/>
    </row>
    <row r="92" spans="1:151" s="357" customFormat="1" ht="15" hidden="1" customHeight="1" x14ac:dyDescent="0.15">
      <c r="A92" s="442" t="s">
        <v>175</v>
      </c>
      <c r="B92" s="442" t="s">
        <v>237</v>
      </c>
      <c r="C92" s="442" t="s">
        <v>246</v>
      </c>
      <c r="D92" s="442" t="s">
        <v>646</v>
      </c>
      <c r="E92" s="387">
        <v>69</v>
      </c>
      <c r="F92" s="355">
        <v>67</v>
      </c>
      <c r="G92" s="355">
        <v>7</v>
      </c>
      <c r="H92" s="355">
        <v>10</v>
      </c>
      <c r="I92" s="355">
        <v>50</v>
      </c>
      <c r="J92" s="388">
        <v>2</v>
      </c>
      <c r="K92" s="395">
        <v>2</v>
      </c>
      <c r="L92" s="387"/>
      <c r="M92" s="361">
        <v>156</v>
      </c>
      <c r="N92" s="355" t="s">
        <v>6662</v>
      </c>
      <c r="O92" s="355">
        <v>1</v>
      </c>
      <c r="P92" s="355">
        <v>3</v>
      </c>
      <c r="Q92" s="355">
        <v>11</v>
      </c>
      <c r="R92" s="355">
        <v>7</v>
      </c>
      <c r="S92" s="355">
        <v>7</v>
      </c>
      <c r="T92" s="355">
        <v>10</v>
      </c>
      <c r="U92" s="355">
        <v>9</v>
      </c>
      <c r="V92" s="355">
        <v>9</v>
      </c>
      <c r="W92" s="355">
        <v>22</v>
      </c>
      <c r="X92" s="355">
        <v>27</v>
      </c>
      <c r="Y92" s="355">
        <v>20</v>
      </c>
      <c r="Z92" s="355">
        <v>18</v>
      </c>
      <c r="AA92" s="355">
        <v>5</v>
      </c>
      <c r="AB92" s="362">
        <v>7</v>
      </c>
      <c r="AC92" s="366">
        <v>60.7</v>
      </c>
      <c r="AD92" s="356">
        <v>59.98</v>
      </c>
      <c r="AE92" s="367">
        <v>61.76</v>
      </c>
      <c r="AF92" s="387"/>
      <c r="AG92" s="388"/>
      <c r="AH92" s="388"/>
      <c r="AI92" s="388"/>
      <c r="AJ92" s="388"/>
      <c r="AK92" s="388"/>
      <c r="AL92" s="388"/>
      <c r="AM92" s="388"/>
      <c r="AN92" s="388"/>
      <c r="AO92" s="388"/>
      <c r="AP92" s="388"/>
      <c r="AQ92" s="388"/>
      <c r="AR92" s="388"/>
      <c r="AS92" s="388"/>
      <c r="AT92" s="388"/>
      <c r="AU92" s="388"/>
      <c r="AV92" s="449"/>
      <c r="AW92" s="450"/>
      <c r="AX92" s="451"/>
      <c r="AY92" s="361">
        <v>61</v>
      </c>
      <c r="AZ92" s="355" t="s">
        <v>6662</v>
      </c>
      <c r="BA92" s="355" t="s">
        <v>6662</v>
      </c>
      <c r="BB92" s="355">
        <v>1</v>
      </c>
      <c r="BC92" s="355" t="s">
        <v>6662</v>
      </c>
      <c r="BD92" s="355" t="s">
        <v>6662</v>
      </c>
      <c r="BE92" s="355">
        <v>1</v>
      </c>
      <c r="BF92" s="355">
        <v>2</v>
      </c>
      <c r="BG92" s="355" t="s">
        <v>6662</v>
      </c>
      <c r="BH92" s="355">
        <v>2</v>
      </c>
      <c r="BI92" s="355">
        <v>10</v>
      </c>
      <c r="BJ92" s="355">
        <v>17</v>
      </c>
      <c r="BK92" s="355">
        <v>13</v>
      </c>
      <c r="BL92" s="355">
        <v>10</v>
      </c>
      <c r="BM92" s="355">
        <v>3</v>
      </c>
      <c r="BN92" s="362">
        <v>2</v>
      </c>
      <c r="BO92" s="446">
        <v>68.34</v>
      </c>
      <c r="BP92" s="447">
        <v>67.599999999999994</v>
      </c>
      <c r="BQ92" s="448">
        <v>70.11</v>
      </c>
      <c r="BR92" s="363">
        <v>67</v>
      </c>
      <c r="BS92" s="364" t="s">
        <v>6662</v>
      </c>
      <c r="BT92" s="364" t="s">
        <v>6662</v>
      </c>
      <c r="BU92" s="364">
        <v>1</v>
      </c>
      <c r="BV92" s="364" t="s">
        <v>6662</v>
      </c>
      <c r="BW92" s="364" t="s">
        <v>6662</v>
      </c>
      <c r="BX92" s="364">
        <v>2</v>
      </c>
      <c r="BY92" s="364">
        <v>2</v>
      </c>
      <c r="BZ92" s="364">
        <v>3</v>
      </c>
      <c r="CA92" s="364">
        <v>5</v>
      </c>
      <c r="CB92" s="364">
        <v>11</v>
      </c>
      <c r="CC92" s="364">
        <v>16</v>
      </c>
      <c r="CD92" s="364">
        <v>12</v>
      </c>
      <c r="CE92" s="364">
        <v>10</v>
      </c>
      <c r="CF92" s="364">
        <v>3</v>
      </c>
      <c r="CG92" s="365">
        <v>2</v>
      </c>
      <c r="CH92" s="432">
        <v>67</v>
      </c>
      <c r="CI92" s="433">
        <v>6</v>
      </c>
      <c r="CJ92" s="433">
        <v>6</v>
      </c>
      <c r="CK92" s="433" t="s">
        <v>6662</v>
      </c>
      <c r="CL92" s="433" t="s">
        <v>6662</v>
      </c>
      <c r="CM92" s="433">
        <v>1</v>
      </c>
      <c r="CN92" s="433">
        <v>60</v>
      </c>
      <c r="CO92" s="433">
        <v>43</v>
      </c>
      <c r="CP92" s="433">
        <v>4</v>
      </c>
      <c r="CQ92" s="433">
        <v>4</v>
      </c>
      <c r="CR92" s="433" t="s">
        <v>6662</v>
      </c>
      <c r="CS92" s="433" t="s">
        <v>6662</v>
      </c>
      <c r="CT92" s="433" t="s">
        <v>6662</v>
      </c>
      <c r="CU92" s="455">
        <v>39</v>
      </c>
      <c r="CV92" s="389"/>
      <c r="CW92" s="390"/>
      <c r="CX92" s="390"/>
      <c r="CY92" s="390"/>
      <c r="CZ92" s="390"/>
      <c r="DA92" s="390"/>
      <c r="DB92" s="394"/>
      <c r="DC92" s="363">
        <v>229</v>
      </c>
      <c r="DD92" s="364">
        <v>169</v>
      </c>
      <c r="DE92" s="364">
        <v>61</v>
      </c>
      <c r="DF92" s="364">
        <v>101</v>
      </c>
      <c r="DG92" s="364">
        <v>7</v>
      </c>
      <c r="DH92" s="364">
        <v>8</v>
      </c>
      <c r="DI92" s="364">
        <v>52</v>
      </c>
      <c r="DJ92" s="394"/>
      <c r="DK92" s="363">
        <v>62</v>
      </c>
      <c r="DL92" s="364">
        <v>57</v>
      </c>
      <c r="DM92" s="364" t="s">
        <v>6662</v>
      </c>
      <c r="DN92" s="364" t="s">
        <v>6662</v>
      </c>
      <c r="DO92" s="364" t="s">
        <v>6662</v>
      </c>
      <c r="DP92" s="364">
        <v>2</v>
      </c>
      <c r="DQ92" s="364">
        <v>2</v>
      </c>
      <c r="DR92" s="364" t="s">
        <v>6662</v>
      </c>
      <c r="DS92" s="364" t="s">
        <v>6662</v>
      </c>
      <c r="DT92" s="364" t="s">
        <v>6662</v>
      </c>
      <c r="DU92" s="364" t="s">
        <v>6662</v>
      </c>
      <c r="DV92" s="364">
        <v>1</v>
      </c>
      <c r="DW92" s="364" t="s">
        <v>6662</v>
      </c>
      <c r="DX92" s="364" t="s">
        <v>6662</v>
      </c>
      <c r="DY92" s="364" t="s">
        <v>6662</v>
      </c>
      <c r="DZ92" s="365" t="s">
        <v>6662</v>
      </c>
      <c r="EA92" s="363">
        <v>67</v>
      </c>
      <c r="EB92" s="364">
        <v>21916</v>
      </c>
      <c r="EC92" s="364">
        <v>17673</v>
      </c>
      <c r="ED92" s="364">
        <v>4243</v>
      </c>
      <c r="EE92" s="365" t="s">
        <v>6662</v>
      </c>
      <c r="EF92" s="363">
        <v>127</v>
      </c>
      <c r="EG92" s="364">
        <v>105</v>
      </c>
      <c r="EH92" s="364">
        <v>43</v>
      </c>
      <c r="EI92" s="364">
        <v>56</v>
      </c>
      <c r="EJ92" s="364">
        <v>6</v>
      </c>
      <c r="EK92" s="364">
        <v>6</v>
      </c>
      <c r="EL92" s="364">
        <v>16</v>
      </c>
      <c r="EM92" s="394"/>
      <c r="EN92" s="363">
        <v>102</v>
      </c>
      <c r="EO92" s="364">
        <v>64</v>
      </c>
      <c r="EP92" s="364">
        <v>18</v>
      </c>
      <c r="EQ92" s="364">
        <v>45</v>
      </c>
      <c r="ER92" s="364">
        <v>1</v>
      </c>
      <c r="ES92" s="364">
        <v>2</v>
      </c>
      <c r="ET92" s="364">
        <v>36</v>
      </c>
      <c r="EU92" s="394"/>
    </row>
    <row r="93" spans="1:151" s="357" customFormat="1" ht="15" customHeight="1" x14ac:dyDescent="0.15">
      <c r="A93" s="442" t="s">
        <v>175</v>
      </c>
      <c r="B93" s="442" t="s">
        <v>247</v>
      </c>
      <c r="C93" s="442"/>
      <c r="D93" s="442" t="s">
        <v>647</v>
      </c>
      <c r="E93" s="387">
        <v>1447</v>
      </c>
      <c r="F93" s="355">
        <v>1419</v>
      </c>
      <c r="G93" s="355">
        <v>204</v>
      </c>
      <c r="H93" s="355">
        <v>135</v>
      </c>
      <c r="I93" s="355">
        <v>1080</v>
      </c>
      <c r="J93" s="388">
        <v>28</v>
      </c>
      <c r="K93" s="395">
        <v>26</v>
      </c>
      <c r="L93" s="387"/>
      <c r="M93" s="361">
        <v>3545</v>
      </c>
      <c r="N93" s="355">
        <v>29</v>
      </c>
      <c r="O93" s="355">
        <v>56</v>
      </c>
      <c r="P93" s="355">
        <v>85</v>
      </c>
      <c r="Q93" s="355">
        <v>101</v>
      </c>
      <c r="R93" s="355">
        <v>147</v>
      </c>
      <c r="S93" s="355">
        <v>196</v>
      </c>
      <c r="T93" s="355">
        <v>218</v>
      </c>
      <c r="U93" s="355">
        <v>209</v>
      </c>
      <c r="V93" s="355">
        <v>240</v>
      </c>
      <c r="W93" s="355">
        <v>406</v>
      </c>
      <c r="X93" s="355">
        <v>635</v>
      </c>
      <c r="Y93" s="355">
        <v>536</v>
      </c>
      <c r="Z93" s="355">
        <v>358</v>
      </c>
      <c r="AA93" s="355">
        <v>211</v>
      </c>
      <c r="AB93" s="362">
        <v>118</v>
      </c>
      <c r="AC93" s="366">
        <v>61.29</v>
      </c>
      <c r="AD93" s="356">
        <v>60.05</v>
      </c>
      <c r="AE93" s="367">
        <v>62.99</v>
      </c>
      <c r="AF93" s="387"/>
      <c r="AG93" s="388"/>
      <c r="AH93" s="388"/>
      <c r="AI93" s="388"/>
      <c r="AJ93" s="388"/>
      <c r="AK93" s="388"/>
      <c r="AL93" s="388"/>
      <c r="AM93" s="388"/>
      <c r="AN93" s="388"/>
      <c r="AO93" s="388"/>
      <c r="AP93" s="388"/>
      <c r="AQ93" s="388"/>
      <c r="AR93" s="388"/>
      <c r="AS93" s="388"/>
      <c r="AT93" s="388"/>
      <c r="AU93" s="388"/>
      <c r="AV93" s="449"/>
      <c r="AW93" s="450"/>
      <c r="AX93" s="451"/>
      <c r="AY93" s="361">
        <v>1639</v>
      </c>
      <c r="AZ93" s="355">
        <v>1</v>
      </c>
      <c r="BA93" s="355">
        <v>3</v>
      </c>
      <c r="BB93" s="355">
        <v>8</v>
      </c>
      <c r="BC93" s="355">
        <v>16</v>
      </c>
      <c r="BD93" s="355">
        <v>21</v>
      </c>
      <c r="BE93" s="355">
        <v>44</v>
      </c>
      <c r="BF93" s="355">
        <v>44</v>
      </c>
      <c r="BG93" s="355">
        <v>42</v>
      </c>
      <c r="BH93" s="355">
        <v>59</v>
      </c>
      <c r="BI93" s="355">
        <v>124</v>
      </c>
      <c r="BJ93" s="355">
        <v>372</v>
      </c>
      <c r="BK93" s="355">
        <v>393</v>
      </c>
      <c r="BL93" s="355">
        <v>283</v>
      </c>
      <c r="BM93" s="355">
        <v>151</v>
      </c>
      <c r="BN93" s="362">
        <v>78</v>
      </c>
      <c r="BO93" s="446">
        <v>68.92</v>
      </c>
      <c r="BP93" s="447">
        <v>68.59</v>
      </c>
      <c r="BQ93" s="448">
        <v>69.45</v>
      </c>
      <c r="BR93" s="363">
        <v>1419</v>
      </c>
      <c r="BS93" s="364" t="s">
        <v>6662</v>
      </c>
      <c r="BT93" s="364" t="s">
        <v>6662</v>
      </c>
      <c r="BU93" s="364">
        <v>2</v>
      </c>
      <c r="BV93" s="364">
        <v>3</v>
      </c>
      <c r="BW93" s="364">
        <v>6</v>
      </c>
      <c r="BX93" s="364">
        <v>22</v>
      </c>
      <c r="BY93" s="364">
        <v>48</v>
      </c>
      <c r="BZ93" s="364">
        <v>68</v>
      </c>
      <c r="CA93" s="364">
        <v>102</v>
      </c>
      <c r="CB93" s="364">
        <v>203</v>
      </c>
      <c r="CC93" s="364">
        <v>317</v>
      </c>
      <c r="CD93" s="364">
        <v>323</v>
      </c>
      <c r="CE93" s="364">
        <v>184</v>
      </c>
      <c r="CF93" s="364">
        <v>106</v>
      </c>
      <c r="CG93" s="365">
        <v>35</v>
      </c>
      <c r="CH93" s="432">
        <v>1419</v>
      </c>
      <c r="CI93" s="433">
        <v>343</v>
      </c>
      <c r="CJ93" s="433">
        <v>341</v>
      </c>
      <c r="CK93" s="433">
        <v>1</v>
      </c>
      <c r="CL93" s="433">
        <v>1</v>
      </c>
      <c r="CM93" s="433">
        <v>35</v>
      </c>
      <c r="CN93" s="433">
        <v>1041</v>
      </c>
      <c r="CO93" s="433">
        <v>965</v>
      </c>
      <c r="CP93" s="433">
        <v>258</v>
      </c>
      <c r="CQ93" s="433">
        <v>257</v>
      </c>
      <c r="CR93" s="433" t="s">
        <v>6662</v>
      </c>
      <c r="CS93" s="433">
        <v>1</v>
      </c>
      <c r="CT93" s="433">
        <v>12</v>
      </c>
      <c r="CU93" s="455">
        <v>695</v>
      </c>
      <c r="CV93" s="389"/>
      <c r="CW93" s="390"/>
      <c r="CX93" s="390"/>
      <c r="CY93" s="390"/>
      <c r="CZ93" s="390"/>
      <c r="DA93" s="390"/>
      <c r="DB93" s="394"/>
      <c r="DC93" s="363">
        <v>5076</v>
      </c>
      <c r="DD93" s="364">
        <v>3878</v>
      </c>
      <c r="DE93" s="364">
        <v>1639</v>
      </c>
      <c r="DF93" s="364">
        <v>1979</v>
      </c>
      <c r="DG93" s="364">
        <v>260</v>
      </c>
      <c r="DH93" s="364">
        <v>299</v>
      </c>
      <c r="DI93" s="364">
        <v>899</v>
      </c>
      <c r="DJ93" s="394"/>
      <c r="DK93" s="363">
        <v>1322</v>
      </c>
      <c r="DL93" s="364">
        <v>1103</v>
      </c>
      <c r="DM93" s="364">
        <v>1</v>
      </c>
      <c r="DN93" s="364" t="s">
        <v>6662</v>
      </c>
      <c r="DO93" s="364">
        <v>5</v>
      </c>
      <c r="DP93" s="364">
        <v>106</v>
      </c>
      <c r="DQ93" s="364">
        <v>59</v>
      </c>
      <c r="DR93" s="364">
        <v>12</v>
      </c>
      <c r="DS93" s="364">
        <v>14</v>
      </c>
      <c r="DT93" s="364">
        <v>4</v>
      </c>
      <c r="DU93" s="364">
        <v>12</v>
      </c>
      <c r="DV93" s="364">
        <v>4</v>
      </c>
      <c r="DW93" s="364">
        <v>2</v>
      </c>
      <c r="DX93" s="364" t="s">
        <v>6662</v>
      </c>
      <c r="DY93" s="364" t="s">
        <v>6662</v>
      </c>
      <c r="DZ93" s="365" t="s">
        <v>6662</v>
      </c>
      <c r="EA93" s="363">
        <v>1417</v>
      </c>
      <c r="EB93" s="364">
        <v>403664</v>
      </c>
      <c r="EC93" s="364">
        <v>301625</v>
      </c>
      <c r="ED93" s="364">
        <v>100329</v>
      </c>
      <c r="EE93" s="365">
        <v>1710</v>
      </c>
      <c r="EF93" s="363">
        <v>2579</v>
      </c>
      <c r="EG93" s="364">
        <v>2299</v>
      </c>
      <c r="EH93" s="364">
        <v>1007</v>
      </c>
      <c r="EI93" s="364">
        <v>1098</v>
      </c>
      <c r="EJ93" s="364">
        <v>194</v>
      </c>
      <c r="EK93" s="364">
        <v>150</v>
      </c>
      <c r="EL93" s="364">
        <v>130</v>
      </c>
      <c r="EM93" s="394"/>
      <c r="EN93" s="363">
        <v>2497</v>
      </c>
      <c r="EO93" s="364">
        <v>1579</v>
      </c>
      <c r="EP93" s="364">
        <v>632</v>
      </c>
      <c r="EQ93" s="364">
        <v>881</v>
      </c>
      <c r="ER93" s="364">
        <v>66</v>
      </c>
      <c r="ES93" s="364">
        <v>149</v>
      </c>
      <c r="ET93" s="364">
        <v>769</v>
      </c>
      <c r="EU93" s="394"/>
    </row>
    <row r="94" spans="1:151" s="357" customFormat="1" ht="15" hidden="1" customHeight="1" x14ac:dyDescent="0.15">
      <c r="A94" s="442" t="s">
        <v>175</v>
      </c>
      <c r="B94" s="442" t="s">
        <v>247</v>
      </c>
      <c r="C94" s="442" t="s">
        <v>248</v>
      </c>
      <c r="D94" s="442" t="s">
        <v>648</v>
      </c>
      <c r="E94" s="387">
        <v>38</v>
      </c>
      <c r="F94" s="355">
        <v>38</v>
      </c>
      <c r="G94" s="355">
        <v>5</v>
      </c>
      <c r="H94" s="355">
        <v>3</v>
      </c>
      <c r="I94" s="355">
        <v>30</v>
      </c>
      <c r="J94" s="388" t="s">
        <v>6662</v>
      </c>
      <c r="K94" s="395" t="s">
        <v>6662</v>
      </c>
      <c r="L94" s="387"/>
      <c r="M94" s="361">
        <v>89</v>
      </c>
      <c r="N94" s="355">
        <v>3</v>
      </c>
      <c r="O94" s="355">
        <v>1</v>
      </c>
      <c r="P94" s="355">
        <v>3</v>
      </c>
      <c r="Q94" s="355">
        <v>2</v>
      </c>
      <c r="R94" s="355">
        <v>3</v>
      </c>
      <c r="S94" s="355">
        <v>6</v>
      </c>
      <c r="T94" s="355">
        <v>5</v>
      </c>
      <c r="U94" s="355">
        <v>10</v>
      </c>
      <c r="V94" s="355">
        <v>3</v>
      </c>
      <c r="W94" s="355">
        <v>7</v>
      </c>
      <c r="X94" s="355">
        <v>9</v>
      </c>
      <c r="Y94" s="355">
        <v>11</v>
      </c>
      <c r="Z94" s="355">
        <v>15</v>
      </c>
      <c r="AA94" s="355">
        <v>5</v>
      </c>
      <c r="AB94" s="362">
        <v>6</v>
      </c>
      <c r="AC94" s="366">
        <v>60.96</v>
      </c>
      <c r="AD94" s="356">
        <v>59.13</v>
      </c>
      <c r="AE94" s="367">
        <v>63.77</v>
      </c>
      <c r="AF94" s="387"/>
      <c r="AG94" s="388"/>
      <c r="AH94" s="388"/>
      <c r="AI94" s="388"/>
      <c r="AJ94" s="388"/>
      <c r="AK94" s="388"/>
      <c r="AL94" s="388"/>
      <c r="AM94" s="388"/>
      <c r="AN94" s="388"/>
      <c r="AO94" s="388"/>
      <c r="AP94" s="388"/>
      <c r="AQ94" s="388"/>
      <c r="AR94" s="388"/>
      <c r="AS94" s="388"/>
      <c r="AT94" s="388"/>
      <c r="AU94" s="388"/>
      <c r="AV94" s="449"/>
      <c r="AW94" s="450"/>
      <c r="AX94" s="451"/>
      <c r="AY94" s="361">
        <v>40</v>
      </c>
      <c r="AZ94" s="355" t="s">
        <v>6662</v>
      </c>
      <c r="BA94" s="355" t="s">
        <v>6662</v>
      </c>
      <c r="BB94" s="355" t="s">
        <v>6662</v>
      </c>
      <c r="BC94" s="355" t="s">
        <v>6662</v>
      </c>
      <c r="BD94" s="355" t="s">
        <v>6662</v>
      </c>
      <c r="BE94" s="355" t="s">
        <v>6662</v>
      </c>
      <c r="BF94" s="355" t="s">
        <v>6662</v>
      </c>
      <c r="BG94" s="355">
        <v>2</v>
      </c>
      <c r="BH94" s="355" t="s">
        <v>6662</v>
      </c>
      <c r="BI94" s="355">
        <v>5</v>
      </c>
      <c r="BJ94" s="355">
        <v>5</v>
      </c>
      <c r="BK94" s="355">
        <v>9</v>
      </c>
      <c r="BL94" s="355">
        <v>11</v>
      </c>
      <c r="BM94" s="355">
        <v>4</v>
      </c>
      <c r="BN94" s="362">
        <v>4</v>
      </c>
      <c r="BO94" s="446">
        <v>73.349999999999994</v>
      </c>
      <c r="BP94" s="447">
        <v>73.92</v>
      </c>
      <c r="BQ94" s="448">
        <v>72.5</v>
      </c>
      <c r="BR94" s="363">
        <v>38</v>
      </c>
      <c r="BS94" s="364" t="s">
        <v>6662</v>
      </c>
      <c r="BT94" s="364" t="s">
        <v>6662</v>
      </c>
      <c r="BU94" s="364" t="s">
        <v>6662</v>
      </c>
      <c r="BV94" s="364" t="s">
        <v>6662</v>
      </c>
      <c r="BW94" s="364" t="s">
        <v>6662</v>
      </c>
      <c r="BX94" s="364" t="s">
        <v>6662</v>
      </c>
      <c r="BY94" s="364">
        <v>2</v>
      </c>
      <c r="BZ94" s="364">
        <v>4</v>
      </c>
      <c r="CA94" s="364">
        <v>2</v>
      </c>
      <c r="CB94" s="364">
        <v>4</v>
      </c>
      <c r="CC94" s="364">
        <v>5</v>
      </c>
      <c r="CD94" s="364">
        <v>5</v>
      </c>
      <c r="CE94" s="364">
        <v>10</v>
      </c>
      <c r="CF94" s="364">
        <v>3</v>
      </c>
      <c r="CG94" s="365">
        <v>3</v>
      </c>
      <c r="CH94" s="432">
        <v>38</v>
      </c>
      <c r="CI94" s="433">
        <v>3</v>
      </c>
      <c r="CJ94" s="433">
        <v>3</v>
      </c>
      <c r="CK94" s="433" t="s">
        <v>6662</v>
      </c>
      <c r="CL94" s="433" t="s">
        <v>6662</v>
      </c>
      <c r="CM94" s="433">
        <v>1</v>
      </c>
      <c r="CN94" s="433">
        <v>34</v>
      </c>
      <c r="CO94" s="433">
        <v>26</v>
      </c>
      <c r="CP94" s="433">
        <v>2</v>
      </c>
      <c r="CQ94" s="433">
        <v>2</v>
      </c>
      <c r="CR94" s="433" t="s">
        <v>6662</v>
      </c>
      <c r="CS94" s="433" t="s">
        <v>6662</v>
      </c>
      <c r="CT94" s="433" t="s">
        <v>6662</v>
      </c>
      <c r="CU94" s="455">
        <v>24</v>
      </c>
      <c r="CV94" s="389"/>
      <c r="CW94" s="390"/>
      <c r="CX94" s="390"/>
      <c r="CY94" s="390"/>
      <c r="CZ94" s="390"/>
      <c r="DA94" s="390"/>
      <c r="DB94" s="394"/>
      <c r="DC94" s="363">
        <v>131</v>
      </c>
      <c r="DD94" s="364">
        <v>104</v>
      </c>
      <c r="DE94" s="364">
        <v>40</v>
      </c>
      <c r="DF94" s="364">
        <v>53</v>
      </c>
      <c r="DG94" s="364">
        <v>11</v>
      </c>
      <c r="DH94" s="364">
        <v>6</v>
      </c>
      <c r="DI94" s="364">
        <v>21</v>
      </c>
      <c r="DJ94" s="394"/>
      <c r="DK94" s="363">
        <v>33</v>
      </c>
      <c r="DL94" s="364">
        <v>28</v>
      </c>
      <c r="DM94" s="364" t="s">
        <v>6662</v>
      </c>
      <c r="DN94" s="364" t="s">
        <v>6662</v>
      </c>
      <c r="DO94" s="364" t="s">
        <v>6662</v>
      </c>
      <c r="DP94" s="364">
        <v>2</v>
      </c>
      <c r="DQ94" s="364" t="s">
        <v>6662</v>
      </c>
      <c r="DR94" s="364">
        <v>1</v>
      </c>
      <c r="DS94" s="364">
        <v>1</v>
      </c>
      <c r="DT94" s="364" t="s">
        <v>6662</v>
      </c>
      <c r="DU94" s="364">
        <v>1</v>
      </c>
      <c r="DV94" s="364" t="s">
        <v>6662</v>
      </c>
      <c r="DW94" s="364" t="s">
        <v>6662</v>
      </c>
      <c r="DX94" s="364" t="s">
        <v>6662</v>
      </c>
      <c r="DY94" s="364" t="s">
        <v>6662</v>
      </c>
      <c r="DZ94" s="365" t="s">
        <v>6662</v>
      </c>
      <c r="EA94" s="363">
        <v>38</v>
      </c>
      <c r="EB94" s="364">
        <v>5531</v>
      </c>
      <c r="EC94" s="364">
        <v>4665</v>
      </c>
      <c r="ED94" s="364">
        <v>784</v>
      </c>
      <c r="EE94" s="365">
        <v>82</v>
      </c>
      <c r="EF94" s="363">
        <v>68</v>
      </c>
      <c r="EG94" s="364">
        <v>63</v>
      </c>
      <c r="EH94" s="364">
        <v>24</v>
      </c>
      <c r="EI94" s="364">
        <v>29</v>
      </c>
      <c r="EJ94" s="364">
        <v>10</v>
      </c>
      <c r="EK94" s="364">
        <v>3</v>
      </c>
      <c r="EL94" s="364">
        <v>2</v>
      </c>
      <c r="EM94" s="394"/>
      <c r="EN94" s="363">
        <v>63</v>
      </c>
      <c r="EO94" s="364">
        <v>41</v>
      </c>
      <c r="EP94" s="364">
        <v>16</v>
      </c>
      <c r="EQ94" s="364">
        <v>24</v>
      </c>
      <c r="ER94" s="364">
        <v>1</v>
      </c>
      <c r="ES94" s="364">
        <v>3</v>
      </c>
      <c r="ET94" s="364">
        <v>19</v>
      </c>
      <c r="EU94" s="394"/>
    </row>
    <row r="95" spans="1:151" s="357" customFormat="1" ht="15" hidden="1" customHeight="1" x14ac:dyDescent="0.15">
      <c r="A95" s="442" t="s">
        <v>175</v>
      </c>
      <c r="B95" s="442" t="s">
        <v>247</v>
      </c>
      <c r="C95" s="442" t="s">
        <v>249</v>
      </c>
      <c r="D95" s="442" t="s">
        <v>649</v>
      </c>
      <c r="E95" s="387">
        <v>63</v>
      </c>
      <c r="F95" s="355">
        <v>60</v>
      </c>
      <c r="G95" s="355">
        <v>4</v>
      </c>
      <c r="H95" s="355">
        <v>6</v>
      </c>
      <c r="I95" s="355">
        <v>50</v>
      </c>
      <c r="J95" s="388">
        <v>3</v>
      </c>
      <c r="K95" s="395">
        <v>3</v>
      </c>
      <c r="L95" s="387"/>
      <c r="M95" s="361">
        <v>136</v>
      </c>
      <c r="N95" s="355">
        <v>1</v>
      </c>
      <c r="O95" s="355">
        <v>2</v>
      </c>
      <c r="P95" s="355">
        <v>1</v>
      </c>
      <c r="Q95" s="355">
        <v>8</v>
      </c>
      <c r="R95" s="355">
        <v>5</v>
      </c>
      <c r="S95" s="355">
        <v>7</v>
      </c>
      <c r="T95" s="355">
        <v>10</v>
      </c>
      <c r="U95" s="355">
        <v>4</v>
      </c>
      <c r="V95" s="355">
        <v>6</v>
      </c>
      <c r="W95" s="355">
        <v>12</v>
      </c>
      <c r="X95" s="355">
        <v>33</v>
      </c>
      <c r="Y95" s="355">
        <v>26</v>
      </c>
      <c r="Z95" s="355">
        <v>12</v>
      </c>
      <c r="AA95" s="355">
        <v>6</v>
      </c>
      <c r="AB95" s="362">
        <v>3</v>
      </c>
      <c r="AC95" s="366">
        <v>61.26</v>
      </c>
      <c r="AD95" s="356">
        <v>59.75</v>
      </c>
      <c r="AE95" s="367">
        <v>63.71</v>
      </c>
      <c r="AF95" s="387"/>
      <c r="AG95" s="388"/>
      <c r="AH95" s="388"/>
      <c r="AI95" s="388"/>
      <c r="AJ95" s="388"/>
      <c r="AK95" s="388"/>
      <c r="AL95" s="388"/>
      <c r="AM95" s="388"/>
      <c r="AN95" s="388"/>
      <c r="AO95" s="388"/>
      <c r="AP95" s="388"/>
      <c r="AQ95" s="388"/>
      <c r="AR95" s="388"/>
      <c r="AS95" s="388"/>
      <c r="AT95" s="388"/>
      <c r="AU95" s="388"/>
      <c r="AV95" s="449"/>
      <c r="AW95" s="450"/>
      <c r="AX95" s="451"/>
      <c r="AY95" s="361">
        <v>59</v>
      </c>
      <c r="AZ95" s="355" t="s">
        <v>6662</v>
      </c>
      <c r="BA95" s="355" t="s">
        <v>6662</v>
      </c>
      <c r="BB95" s="355" t="s">
        <v>6662</v>
      </c>
      <c r="BC95" s="355">
        <v>1</v>
      </c>
      <c r="BD95" s="355" t="s">
        <v>6662</v>
      </c>
      <c r="BE95" s="355">
        <v>1</v>
      </c>
      <c r="BF95" s="355">
        <v>3</v>
      </c>
      <c r="BG95" s="355" t="s">
        <v>6662</v>
      </c>
      <c r="BH95" s="355" t="s">
        <v>6662</v>
      </c>
      <c r="BI95" s="355">
        <v>3</v>
      </c>
      <c r="BJ95" s="355">
        <v>18</v>
      </c>
      <c r="BK95" s="355">
        <v>16</v>
      </c>
      <c r="BL95" s="355">
        <v>10</v>
      </c>
      <c r="BM95" s="355">
        <v>4</v>
      </c>
      <c r="BN95" s="362">
        <v>3</v>
      </c>
      <c r="BO95" s="446">
        <v>69.459999999999994</v>
      </c>
      <c r="BP95" s="447">
        <v>70.13</v>
      </c>
      <c r="BQ95" s="448">
        <v>68.150000000000006</v>
      </c>
      <c r="BR95" s="363">
        <v>60</v>
      </c>
      <c r="BS95" s="364" t="s">
        <v>6662</v>
      </c>
      <c r="BT95" s="364" t="s">
        <v>6662</v>
      </c>
      <c r="BU95" s="364" t="s">
        <v>6662</v>
      </c>
      <c r="BV95" s="364" t="s">
        <v>6662</v>
      </c>
      <c r="BW95" s="364" t="s">
        <v>6662</v>
      </c>
      <c r="BX95" s="364">
        <v>1</v>
      </c>
      <c r="BY95" s="364">
        <v>4</v>
      </c>
      <c r="BZ95" s="364">
        <v>2</v>
      </c>
      <c r="CA95" s="364">
        <v>3</v>
      </c>
      <c r="CB95" s="364">
        <v>7</v>
      </c>
      <c r="CC95" s="364">
        <v>15</v>
      </c>
      <c r="CD95" s="364">
        <v>19</v>
      </c>
      <c r="CE95" s="364">
        <v>5</v>
      </c>
      <c r="CF95" s="364">
        <v>3</v>
      </c>
      <c r="CG95" s="365">
        <v>1</v>
      </c>
      <c r="CH95" s="432">
        <v>60</v>
      </c>
      <c r="CI95" s="433">
        <v>12</v>
      </c>
      <c r="CJ95" s="433">
        <v>12</v>
      </c>
      <c r="CK95" s="433" t="s">
        <v>6662</v>
      </c>
      <c r="CL95" s="433" t="s">
        <v>6662</v>
      </c>
      <c r="CM95" s="433" t="s">
        <v>6662</v>
      </c>
      <c r="CN95" s="433">
        <v>48</v>
      </c>
      <c r="CO95" s="433">
        <v>43</v>
      </c>
      <c r="CP95" s="433">
        <v>10</v>
      </c>
      <c r="CQ95" s="433">
        <v>10</v>
      </c>
      <c r="CR95" s="433" t="s">
        <v>6662</v>
      </c>
      <c r="CS95" s="433" t="s">
        <v>6662</v>
      </c>
      <c r="CT95" s="433" t="s">
        <v>6662</v>
      </c>
      <c r="CU95" s="455">
        <v>33</v>
      </c>
      <c r="CV95" s="389"/>
      <c r="CW95" s="390"/>
      <c r="CX95" s="390"/>
      <c r="CY95" s="390"/>
      <c r="CZ95" s="390"/>
      <c r="DA95" s="390"/>
      <c r="DB95" s="394"/>
      <c r="DC95" s="363">
        <v>205</v>
      </c>
      <c r="DD95" s="364">
        <v>150</v>
      </c>
      <c r="DE95" s="364">
        <v>59</v>
      </c>
      <c r="DF95" s="364">
        <v>83</v>
      </c>
      <c r="DG95" s="364">
        <v>8</v>
      </c>
      <c r="DH95" s="364">
        <v>14</v>
      </c>
      <c r="DI95" s="364">
        <v>41</v>
      </c>
      <c r="DJ95" s="394"/>
      <c r="DK95" s="363">
        <v>59</v>
      </c>
      <c r="DL95" s="364">
        <v>53</v>
      </c>
      <c r="DM95" s="364" t="s">
        <v>6662</v>
      </c>
      <c r="DN95" s="364" t="s">
        <v>6662</v>
      </c>
      <c r="DO95" s="364" t="s">
        <v>6662</v>
      </c>
      <c r="DP95" s="364">
        <v>3</v>
      </c>
      <c r="DQ95" s="364" t="s">
        <v>6662</v>
      </c>
      <c r="DR95" s="364" t="s">
        <v>6662</v>
      </c>
      <c r="DS95" s="364">
        <v>1</v>
      </c>
      <c r="DT95" s="364">
        <v>1</v>
      </c>
      <c r="DU95" s="364" t="s">
        <v>6662</v>
      </c>
      <c r="DV95" s="364">
        <v>1</v>
      </c>
      <c r="DW95" s="364" t="s">
        <v>6662</v>
      </c>
      <c r="DX95" s="364" t="s">
        <v>6662</v>
      </c>
      <c r="DY95" s="364" t="s">
        <v>6662</v>
      </c>
      <c r="DZ95" s="365" t="s">
        <v>6662</v>
      </c>
      <c r="EA95" s="363">
        <v>60</v>
      </c>
      <c r="EB95" s="364">
        <v>8808</v>
      </c>
      <c r="EC95" s="364">
        <v>8017</v>
      </c>
      <c r="ED95" s="364">
        <v>760</v>
      </c>
      <c r="EE95" s="365">
        <v>31</v>
      </c>
      <c r="EF95" s="363">
        <v>104</v>
      </c>
      <c r="EG95" s="364">
        <v>89</v>
      </c>
      <c r="EH95" s="364">
        <v>39</v>
      </c>
      <c r="EI95" s="364">
        <v>45</v>
      </c>
      <c r="EJ95" s="364">
        <v>5</v>
      </c>
      <c r="EK95" s="364">
        <v>8</v>
      </c>
      <c r="EL95" s="364">
        <v>7</v>
      </c>
      <c r="EM95" s="394"/>
      <c r="EN95" s="363">
        <v>101</v>
      </c>
      <c r="EO95" s="364">
        <v>61</v>
      </c>
      <c r="EP95" s="364">
        <v>20</v>
      </c>
      <c r="EQ95" s="364">
        <v>38</v>
      </c>
      <c r="ER95" s="364">
        <v>3</v>
      </c>
      <c r="ES95" s="364">
        <v>6</v>
      </c>
      <c r="ET95" s="364">
        <v>34</v>
      </c>
      <c r="EU95" s="394"/>
    </row>
    <row r="96" spans="1:151" s="357" customFormat="1" ht="15" hidden="1" customHeight="1" x14ac:dyDescent="0.15">
      <c r="A96" s="442" t="s">
        <v>175</v>
      </c>
      <c r="B96" s="442" t="s">
        <v>247</v>
      </c>
      <c r="C96" s="442" t="s">
        <v>250</v>
      </c>
      <c r="D96" s="442" t="s">
        <v>650</v>
      </c>
      <c r="E96" s="387">
        <v>94</v>
      </c>
      <c r="F96" s="355">
        <v>93</v>
      </c>
      <c r="G96" s="355">
        <v>6</v>
      </c>
      <c r="H96" s="355">
        <v>7</v>
      </c>
      <c r="I96" s="355">
        <v>80</v>
      </c>
      <c r="J96" s="388">
        <v>1</v>
      </c>
      <c r="K96" s="395">
        <v>1</v>
      </c>
      <c r="L96" s="387"/>
      <c r="M96" s="361">
        <v>225</v>
      </c>
      <c r="N96" s="355" t="s">
        <v>6662</v>
      </c>
      <c r="O96" s="355">
        <v>3</v>
      </c>
      <c r="P96" s="355">
        <v>7</v>
      </c>
      <c r="Q96" s="355">
        <v>5</v>
      </c>
      <c r="R96" s="355">
        <v>9</v>
      </c>
      <c r="S96" s="355">
        <v>12</v>
      </c>
      <c r="T96" s="355">
        <v>14</v>
      </c>
      <c r="U96" s="355">
        <v>8</v>
      </c>
      <c r="V96" s="355">
        <v>15</v>
      </c>
      <c r="W96" s="355">
        <v>36</v>
      </c>
      <c r="X96" s="355">
        <v>37</v>
      </c>
      <c r="Y96" s="355">
        <v>36</v>
      </c>
      <c r="Z96" s="355">
        <v>18</v>
      </c>
      <c r="AA96" s="355">
        <v>16</v>
      </c>
      <c r="AB96" s="362">
        <v>9</v>
      </c>
      <c r="AC96" s="366">
        <v>62.36</v>
      </c>
      <c r="AD96" s="356">
        <v>60.2</v>
      </c>
      <c r="AE96" s="367">
        <v>65.48</v>
      </c>
      <c r="AF96" s="387"/>
      <c r="AG96" s="388"/>
      <c r="AH96" s="388"/>
      <c r="AI96" s="388"/>
      <c r="AJ96" s="388"/>
      <c r="AK96" s="388"/>
      <c r="AL96" s="388"/>
      <c r="AM96" s="388"/>
      <c r="AN96" s="388"/>
      <c r="AO96" s="388"/>
      <c r="AP96" s="388"/>
      <c r="AQ96" s="388"/>
      <c r="AR96" s="388"/>
      <c r="AS96" s="388"/>
      <c r="AT96" s="388"/>
      <c r="AU96" s="388"/>
      <c r="AV96" s="449"/>
      <c r="AW96" s="450"/>
      <c r="AX96" s="451"/>
      <c r="AY96" s="361">
        <v>83</v>
      </c>
      <c r="AZ96" s="355" t="s">
        <v>6662</v>
      </c>
      <c r="BA96" s="355" t="s">
        <v>6662</v>
      </c>
      <c r="BB96" s="355" t="s">
        <v>6662</v>
      </c>
      <c r="BC96" s="355" t="s">
        <v>6662</v>
      </c>
      <c r="BD96" s="355" t="s">
        <v>6662</v>
      </c>
      <c r="BE96" s="355">
        <v>1</v>
      </c>
      <c r="BF96" s="355">
        <v>2</v>
      </c>
      <c r="BG96" s="355">
        <v>1</v>
      </c>
      <c r="BH96" s="355">
        <v>1</v>
      </c>
      <c r="BI96" s="355">
        <v>4</v>
      </c>
      <c r="BJ96" s="355">
        <v>19</v>
      </c>
      <c r="BK96" s="355">
        <v>26</v>
      </c>
      <c r="BL96" s="355">
        <v>14</v>
      </c>
      <c r="BM96" s="355">
        <v>13</v>
      </c>
      <c r="BN96" s="362">
        <v>2</v>
      </c>
      <c r="BO96" s="446">
        <v>71.94</v>
      </c>
      <c r="BP96" s="447">
        <v>71.55</v>
      </c>
      <c r="BQ96" s="448">
        <v>72.63</v>
      </c>
      <c r="BR96" s="363">
        <v>93</v>
      </c>
      <c r="BS96" s="364" t="s">
        <v>6662</v>
      </c>
      <c r="BT96" s="364" t="s">
        <v>6662</v>
      </c>
      <c r="BU96" s="364" t="s">
        <v>6662</v>
      </c>
      <c r="BV96" s="364" t="s">
        <v>6662</v>
      </c>
      <c r="BW96" s="364" t="s">
        <v>6662</v>
      </c>
      <c r="BX96" s="364">
        <v>2</v>
      </c>
      <c r="BY96" s="364">
        <v>2</v>
      </c>
      <c r="BZ96" s="364">
        <v>1</v>
      </c>
      <c r="CA96" s="364">
        <v>8</v>
      </c>
      <c r="CB96" s="364">
        <v>18</v>
      </c>
      <c r="CC96" s="364">
        <v>20</v>
      </c>
      <c r="CD96" s="364">
        <v>20</v>
      </c>
      <c r="CE96" s="364">
        <v>11</v>
      </c>
      <c r="CF96" s="364">
        <v>10</v>
      </c>
      <c r="CG96" s="365">
        <v>1</v>
      </c>
      <c r="CH96" s="432">
        <v>93</v>
      </c>
      <c r="CI96" s="433">
        <v>17</v>
      </c>
      <c r="CJ96" s="433">
        <v>17</v>
      </c>
      <c r="CK96" s="433" t="s">
        <v>6662</v>
      </c>
      <c r="CL96" s="433" t="s">
        <v>6662</v>
      </c>
      <c r="CM96" s="433">
        <v>1</v>
      </c>
      <c r="CN96" s="433">
        <v>75</v>
      </c>
      <c r="CO96" s="433">
        <v>62</v>
      </c>
      <c r="CP96" s="433">
        <v>15</v>
      </c>
      <c r="CQ96" s="433">
        <v>15</v>
      </c>
      <c r="CR96" s="433" t="s">
        <v>6662</v>
      </c>
      <c r="CS96" s="433" t="s">
        <v>6662</v>
      </c>
      <c r="CT96" s="433">
        <v>1</v>
      </c>
      <c r="CU96" s="455">
        <v>46</v>
      </c>
      <c r="CV96" s="389"/>
      <c r="CW96" s="390"/>
      <c r="CX96" s="390"/>
      <c r="CY96" s="390"/>
      <c r="CZ96" s="390"/>
      <c r="DA96" s="390"/>
      <c r="DB96" s="394"/>
      <c r="DC96" s="363">
        <v>334</v>
      </c>
      <c r="DD96" s="364">
        <v>254</v>
      </c>
      <c r="DE96" s="364">
        <v>83</v>
      </c>
      <c r="DF96" s="364">
        <v>149</v>
      </c>
      <c r="DG96" s="364">
        <v>22</v>
      </c>
      <c r="DH96" s="364">
        <v>20</v>
      </c>
      <c r="DI96" s="364">
        <v>60</v>
      </c>
      <c r="DJ96" s="394"/>
      <c r="DK96" s="363">
        <v>83</v>
      </c>
      <c r="DL96" s="364">
        <v>80</v>
      </c>
      <c r="DM96" s="364" t="s">
        <v>6662</v>
      </c>
      <c r="DN96" s="364" t="s">
        <v>6662</v>
      </c>
      <c r="DO96" s="364" t="s">
        <v>6662</v>
      </c>
      <c r="DP96" s="364">
        <v>2</v>
      </c>
      <c r="DQ96" s="364" t="s">
        <v>6662</v>
      </c>
      <c r="DR96" s="364" t="s">
        <v>6662</v>
      </c>
      <c r="DS96" s="364" t="s">
        <v>6662</v>
      </c>
      <c r="DT96" s="364" t="s">
        <v>6662</v>
      </c>
      <c r="DU96" s="364">
        <v>1</v>
      </c>
      <c r="DV96" s="364" t="s">
        <v>6662</v>
      </c>
      <c r="DW96" s="364" t="s">
        <v>6662</v>
      </c>
      <c r="DX96" s="364" t="s">
        <v>6662</v>
      </c>
      <c r="DY96" s="364" t="s">
        <v>6662</v>
      </c>
      <c r="DZ96" s="365" t="s">
        <v>6662</v>
      </c>
      <c r="EA96" s="363">
        <v>93</v>
      </c>
      <c r="EB96" s="364">
        <v>19951</v>
      </c>
      <c r="EC96" s="364">
        <v>17738</v>
      </c>
      <c r="ED96" s="364">
        <v>2213</v>
      </c>
      <c r="EE96" s="365" t="s">
        <v>6662</v>
      </c>
      <c r="EF96" s="363">
        <v>171</v>
      </c>
      <c r="EG96" s="364">
        <v>153</v>
      </c>
      <c r="EH96" s="364">
        <v>53</v>
      </c>
      <c r="EI96" s="364">
        <v>82</v>
      </c>
      <c r="EJ96" s="364">
        <v>18</v>
      </c>
      <c r="EK96" s="364">
        <v>9</v>
      </c>
      <c r="EL96" s="364">
        <v>9</v>
      </c>
      <c r="EM96" s="394"/>
      <c r="EN96" s="363">
        <v>163</v>
      </c>
      <c r="EO96" s="364">
        <v>101</v>
      </c>
      <c r="EP96" s="364">
        <v>30</v>
      </c>
      <c r="EQ96" s="364">
        <v>67</v>
      </c>
      <c r="ER96" s="364">
        <v>4</v>
      </c>
      <c r="ES96" s="364">
        <v>11</v>
      </c>
      <c r="ET96" s="364">
        <v>51</v>
      </c>
      <c r="EU96" s="394"/>
    </row>
    <row r="97" spans="1:151" s="357" customFormat="1" ht="15" hidden="1" customHeight="1" x14ac:dyDescent="0.15">
      <c r="A97" s="442" t="s">
        <v>175</v>
      </c>
      <c r="B97" s="442" t="s">
        <v>247</v>
      </c>
      <c r="C97" s="442" t="s">
        <v>251</v>
      </c>
      <c r="D97" s="442" t="s">
        <v>651</v>
      </c>
      <c r="E97" s="387">
        <v>151</v>
      </c>
      <c r="F97" s="355">
        <v>148</v>
      </c>
      <c r="G97" s="355">
        <v>27</v>
      </c>
      <c r="H97" s="355">
        <v>9</v>
      </c>
      <c r="I97" s="355">
        <v>112</v>
      </c>
      <c r="J97" s="388">
        <v>3</v>
      </c>
      <c r="K97" s="395">
        <v>2</v>
      </c>
      <c r="L97" s="387"/>
      <c r="M97" s="361">
        <v>345</v>
      </c>
      <c r="N97" s="355">
        <v>3</v>
      </c>
      <c r="O97" s="355">
        <v>2</v>
      </c>
      <c r="P97" s="355">
        <v>4</v>
      </c>
      <c r="Q97" s="355">
        <v>11</v>
      </c>
      <c r="R97" s="355">
        <v>18</v>
      </c>
      <c r="S97" s="355">
        <v>26</v>
      </c>
      <c r="T97" s="355">
        <v>24</v>
      </c>
      <c r="U97" s="355">
        <v>20</v>
      </c>
      <c r="V97" s="355">
        <v>20</v>
      </c>
      <c r="W97" s="355">
        <v>51</v>
      </c>
      <c r="X97" s="355">
        <v>50</v>
      </c>
      <c r="Y97" s="355">
        <v>48</v>
      </c>
      <c r="Z97" s="355">
        <v>41</v>
      </c>
      <c r="AA97" s="355">
        <v>20</v>
      </c>
      <c r="AB97" s="362">
        <v>7</v>
      </c>
      <c r="AC97" s="366">
        <v>60.91</v>
      </c>
      <c r="AD97" s="356">
        <v>59.1</v>
      </c>
      <c r="AE97" s="367">
        <v>63.54</v>
      </c>
      <c r="AF97" s="387"/>
      <c r="AG97" s="388"/>
      <c r="AH97" s="388"/>
      <c r="AI97" s="388"/>
      <c r="AJ97" s="388"/>
      <c r="AK97" s="388"/>
      <c r="AL97" s="388"/>
      <c r="AM97" s="388"/>
      <c r="AN97" s="388"/>
      <c r="AO97" s="388"/>
      <c r="AP97" s="388"/>
      <c r="AQ97" s="388"/>
      <c r="AR97" s="388"/>
      <c r="AS97" s="388"/>
      <c r="AT97" s="388"/>
      <c r="AU97" s="388"/>
      <c r="AV97" s="449"/>
      <c r="AW97" s="450"/>
      <c r="AX97" s="451"/>
      <c r="AY97" s="361">
        <v>160</v>
      </c>
      <c r="AZ97" s="355" t="s">
        <v>6662</v>
      </c>
      <c r="BA97" s="355" t="s">
        <v>6662</v>
      </c>
      <c r="BB97" s="355" t="s">
        <v>6662</v>
      </c>
      <c r="BC97" s="355">
        <v>3</v>
      </c>
      <c r="BD97" s="355">
        <v>4</v>
      </c>
      <c r="BE97" s="355">
        <v>6</v>
      </c>
      <c r="BF97" s="355">
        <v>4</v>
      </c>
      <c r="BG97" s="355">
        <v>4</v>
      </c>
      <c r="BH97" s="355">
        <v>3</v>
      </c>
      <c r="BI97" s="355">
        <v>13</v>
      </c>
      <c r="BJ97" s="355">
        <v>30</v>
      </c>
      <c r="BK97" s="355">
        <v>42</v>
      </c>
      <c r="BL97" s="355">
        <v>33</v>
      </c>
      <c r="BM97" s="355">
        <v>14</v>
      </c>
      <c r="BN97" s="362">
        <v>4</v>
      </c>
      <c r="BO97" s="446">
        <v>68.48</v>
      </c>
      <c r="BP97" s="447">
        <v>68.19</v>
      </c>
      <c r="BQ97" s="448">
        <v>68.92</v>
      </c>
      <c r="BR97" s="363">
        <v>148</v>
      </c>
      <c r="BS97" s="364" t="s">
        <v>6662</v>
      </c>
      <c r="BT97" s="364" t="s">
        <v>6662</v>
      </c>
      <c r="BU97" s="364">
        <v>1</v>
      </c>
      <c r="BV97" s="364">
        <v>1</v>
      </c>
      <c r="BW97" s="364">
        <v>1</v>
      </c>
      <c r="BX97" s="364">
        <v>2</v>
      </c>
      <c r="BY97" s="364">
        <v>7</v>
      </c>
      <c r="BZ97" s="364">
        <v>7</v>
      </c>
      <c r="CA97" s="364">
        <v>11</v>
      </c>
      <c r="CB97" s="364">
        <v>28</v>
      </c>
      <c r="CC97" s="364">
        <v>27</v>
      </c>
      <c r="CD97" s="364">
        <v>32</v>
      </c>
      <c r="CE97" s="364">
        <v>20</v>
      </c>
      <c r="CF97" s="364">
        <v>10</v>
      </c>
      <c r="CG97" s="365">
        <v>1</v>
      </c>
      <c r="CH97" s="432">
        <v>148</v>
      </c>
      <c r="CI97" s="433">
        <v>24</v>
      </c>
      <c r="CJ97" s="433">
        <v>24</v>
      </c>
      <c r="CK97" s="433" t="s">
        <v>6662</v>
      </c>
      <c r="CL97" s="433" t="s">
        <v>6662</v>
      </c>
      <c r="CM97" s="433">
        <v>2</v>
      </c>
      <c r="CN97" s="433">
        <v>122</v>
      </c>
      <c r="CO97" s="433">
        <v>90</v>
      </c>
      <c r="CP97" s="433">
        <v>19</v>
      </c>
      <c r="CQ97" s="433">
        <v>19</v>
      </c>
      <c r="CR97" s="433" t="s">
        <v>6662</v>
      </c>
      <c r="CS97" s="433" t="s">
        <v>6662</v>
      </c>
      <c r="CT97" s="433">
        <v>2</v>
      </c>
      <c r="CU97" s="455">
        <v>69</v>
      </c>
      <c r="CV97" s="389"/>
      <c r="CW97" s="390"/>
      <c r="CX97" s="390"/>
      <c r="CY97" s="390"/>
      <c r="CZ97" s="390"/>
      <c r="DA97" s="390"/>
      <c r="DB97" s="394"/>
      <c r="DC97" s="363">
        <v>501</v>
      </c>
      <c r="DD97" s="364">
        <v>384</v>
      </c>
      <c r="DE97" s="364">
        <v>160</v>
      </c>
      <c r="DF97" s="364">
        <v>201</v>
      </c>
      <c r="DG97" s="364">
        <v>23</v>
      </c>
      <c r="DH97" s="364">
        <v>32</v>
      </c>
      <c r="DI97" s="364">
        <v>85</v>
      </c>
      <c r="DJ97" s="394"/>
      <c r="DK97" s="363">
        <v>135</v>
      </c>
      <c r="DL97" s="364">
        <v>103</v>
      </c>
      <c r="DM97" s="364" t="s">
        <v>6662</v>
      </c>
      <c r="DN97" s="364" t="s">
        <v>6662</v>
      </c>
      <c r="DO97" s="364">
        <v>3</v>
      </c>
      <c r="DP97" s="364">
        <v>10</v>
      </c>
      <c r="DQ97" s="364">
        <v>14</v>
      </c>
      <c r="DR97" s="364">
        <v>2</v>
      </c>
      <c r="DS97" s="364">
        <v>2</v>
      </c>
      <c r="DT97" s="364" t="s">
        <v>6662</v>
      </c>
      <c r="DU97" s="364" t="s">
        <v>6662</v>
      </c>
      <c r="DV97" s="364" t="s">
        <v>6662</v>
      </c>
      <c r="DW97" s="364">
        <v>1</v>
      </c>
      <c r="DX97" s="364" t="s">
        <v>6662</v>
      </c>
      <c r="DY97" s="364" t="s">
        <v>6662</v>
      </c>
      <c r="DZ97" s="365" t="s">
        <v>6662</v>
      </c>
      <c r="EA97" s="363">
        <v>148</v>
      </c>
      <c r="EB97" s="364">
        <v>37140</v>
      </c>
      <c r="EC97" s="364">
        <v>28187</v>
      </c>
      <c r="ED97" s="364">
        <v>8892</v>
      </c>
      <c r="EE97" s="365">
        <v>61</v>
      </c>
      <c r="EF97" s="363">
        <v>262</v>
      </c>
      <c r="EG97" s="364">
        <v>232</v>
      </c>
      <c r="EH97" s="364">
        <v>97</v>
      </c>
      <c r="EI97" s="364">
        <v>117</v>
      </c>
      <c r="EJ97" s="364">
        <v>18</v>
      </c>
      <c r="EK97" s="364">
        <v>16</v>
      </c>
      <c r="EL97" s="364">
        <v>14</v>
      </c>
      <c r="EM97" s="394"/>
      <c r="EN97" s="363">
        <v>239</v>
      </c>
      <c r="EO97" s="364">
        <v>152</v>
      </c>
      <c r="EP97" s="364">
        <v>63</v>
      </c>
      <c r="EQ97" s="364">
        <v>84</v>
      </c>
      <c r="ER97" s="364">
        <v>5</v>
      </c>
      <c r="ES97" s="364">
        <v>16</v>
      </c>
      <c r="ET97" s="364">
        <v>71</v>
      </c>
      <c r="EU97" s="394"/>
    </row>
    <row r="98" spans="1:151" s="357" customFormat="1" ht="15" hidden="1" customHeight="1" x14ac:dyDescent="0.15">
      <c r="A98" s="442" t="s">
        <v>175</v>
      </c>
      <c r="B98" s="442" t="s">
        <v>247</v>
      </c>
      <c r="C98" s="442" t="s">
        <v>252</v>
      </c>
      <c r="D98" s="442" t="s">
        <v>652</v>
      </c>
      <c r="E98" s="387">
        <v>45</v>
      </c>
      <c r="F98" s="355">
        <v>44</v>
      </c>
      <c r="G98" s="355">
        <v>8</v>
      </c>
      <c r="H98" s="355">
        <v>8</v>
      </c>
      <c r="I98" s="355">
        <v>28</v>
      </c>
      <c r="J98" s="388">
        <v>1</v>
      </c>
      <c r="K98" s="395">
        <v>1</v>
      </c>
      <c r="L98" s="387"/>
      <c r="M98" s="361">
        <v>112</v>
      </c>
      <c r="N98" s="355" t="s">
        <v>6662</v>
      </c>
      <c r="O98" s="355">
        <v>2</v>
      </c>
      <c r="P98" s="355">
        <v>3</v>
      </c>
      <c r="Q98" s="355">
        <v>5</v>
      </c>
      <c r="R98" s="355">
        <v>4</v>
      </c>
      <c r="S98" s="355">
        <v>3</v>
      </c>
      <c r="T98" s="355">
        <v>12</v>
      </c>
      <c r="U98" s="355">
        <v>7</v>
      </c>
      <c r="V98" s="355">
        <v>6</v>
      </c>
      <c r="W98" s="355">
        <v>13</v>
      </c>
      <c r="X98" s="355">
        <v>12</v>
      </c>
      <c r="Y98" s="355">
        <v>10</v>
      </c>
      <c r="Z98" s="355">
        <v>19</v>
      </c>
      <c r="AA98" s="355">
        <v>10</v>
      </c>
      <c r="AB98" s="362">
        <v>6</v>
      </c>
      <c r="AC98" s="366">
        <v>62.27</v>
      </c>
      <c r="AD98" s="356">
        <v>60.05</v>
      </c>
      <c r="AE98" s="367">
        <v>65.459999999999994</v>
      </c>
      <c r="AF98" s="387"/>
      <c r="AG98" s="388"/>
      <c r="AH98" s="388"/>
      <c r="AI98" s="388"/>
      <c r="AJ98" s="388"/>
      <c r="AK98" s="388"/>
      <c r="AL98" s="388"/>
      <c r="AM98" s="388"/>
      <c r="AN98" s="388"/>
      <c r="AO98" s="388"/>
      <c r="AP98" s="388"/>
      <c r="AQ98" s="388"/>
      <c r="AR98" s="388"/>
      <c r="AS98" s="388"/>
      <c r="AT98" s="388"/>
      <c r="AU98" s="388"/>
      <c r="AV98" s="449"/>
      <c r="AW98" s="450"/>
      <c r="AX98" s="451"/>
      <c r="AY98" s="361">
        <v>62</v>
      </c>
      <c r="AZ98" s="355" t="s">
        <v>6662</v>
      </c>
      <c r="BA98" s="355" t="s">
        <v>6662</v>
      </c>
      <c r="BB98" s="355" t="s">
        <v>6662</v>
      </c>
      <c r="BC98" s="355" t="s">
        <v>6662</v>
      </c>
      <c r="BD98" s="355">
        <v>1</v>
      </c>
      <c r="BE98" s="355">
        <v>1</v>
      </c>
      <c r="BF98" s="355">
        <v>2</v>
      </c>
      <c r="BG98" s="355">
        <v>4</v>
      </c>
      <c r="BH98" s="355">
        <v>1</v>
      </c>
      <c r="BI98" s="355">
        <v>6</v>
      </c>
      <c r="BJ98" s="355">
        <v>9</v>
      </c>
      <c r="BK98" s="355">
        <v>8</v>
      </c>
      <c r="BL98" s="355">
        <v>16</v>
      </c>
      <c r="BM98" s="355">
        <v>9</v>
      </c>
      <c r="BN98" s="362">
        <v>5</v>
      </c>
      <c r="BO98" s="446">
        <v>70.89</v>
      </c>
      <c r="BP98" s="447">
        <v>70.459999999999994</v>
      </c>
      <c r="BQ98" s="448">
        <v>71.61</v>
      </c>
      <c r="BR98" s="363">
        <v>44</v>
      </c>
      <c r="BS98" s="364" t="s">
        <v>6662</v>
      </c>
      <c r="BT98" s="364" t="s">
        <v>6662</v>
      </c>
      <c r="BU98" s="364" t="s">
        <v>6662</v>
      </c>
      <c r="BV98" s="364" t="s">
        <v>6662</v>
      </c>
      <c r="BW98" s="364">
        <v>1</v>
      </c>
      <c r="BX98" s="364" t="s">
        <v>6662</v>
      </c>
      <c r="BY98" s="364">
        <v>1</v>
      </c>
      <c r="BZ98" s="364">
        <v>3</v>
      </c>
      <c r="CA98" s="364">
        <v>3</v>
      </c>
      <c r="CB98" s="364">
        <v>7</v>
      </c>
      <c r="CC98" s="364">
        <v>7</v>
      </c>
      <c r="CD98" s="364">
        <v>4</v>
      </c>
      <c r="CE98" s="364">
        <v>11</v>
      </c>
      <c r="CF98" s="364">
        <v>5</v>
      </c>
      <c r="CG98" s="365">
        <v>2</v>
      </c>
      <c r="CH98" s="432">
        <v>44</v>
      </c>
      <c r="CI98" s="433">
        <v>6</v>
      </c>
      <c r="CJ98" s="433">
        <v>6</v>
      </c>
      <c r="CK98" s="433" t="s">
        <v>6662</v>
      </c>
      <c r="CL98" s="433" t="s">
        <v>6662</v>
      </c>
      <c r="CM98" s="433">
        <v>2</v>
      </c>
      <c r="CN98" s="433">
        <v>36</v>
      </c>
      <c r="CO98" s="433">
        <v>29</v>
      </c>
      <c r="CP98" s="433">
        <v>6</v>
      </c>
      <c r="CQ98" s="433">
        <v>6</v>
      </c>
      <c r="CR98" s="433" t="s">
        <v>6662</v>
      </c>
      <c r="CS98" s="433" t="s">
        <v>6662</v>
      </c>
      <c r="CT98" s="433">
        <v>1</v>
      </c>
      <c r="CU98" s="455">
        <v>22</v>
      </c>
      <c r="CV98" s="389"/>
      <c r="CW98" s="390"/>
      <c r="CX98" s="390"/>
      <c r="CY98" s="390"/>
      <c r="CZ98" s="390"/>
      <c r="DA98" s="390"/>
      <c r="DB98" s="394"/>
      <c r="DC98" s="363">
        <v>161</v>
      </c>
      <c r="DD98" s="364">
        <v>118</v>
      </c>
      <c r="DE98" s="364">
        <v>62</v>
      </c>
      <c r="DF98" s="364">
        <v>55</v>
      </c>
      <c r="DG98" s="364">
        <v>1</v>
      </c>
      <c r="DH98" s="364">
        <v>13</v>
      </c>
      <c r="DI98" s="364">
        <v>30</v>
      </c>
      <c r="DJ98" s="394"/>
      <c r="DK98" s="363">
        <v>42</v>
      </c>
      <c r="DL98" s="364">
        <v>36</v>
      </c>
      <c r="DM98" s="364">
        <v>1</v>
      </c>
      <c r="DN98" s="364" t="s">
        <v>6662</v>
      </c>
      <c r="DO98" s="364" t="s">
        <v>6662</v>
      </c>
      <c r="DP98" s="364">
        <v>2</v>
      </c>
      <c r="DQ98" s="364">
        <v>1</v>
      </c>
      <c r="DR98" s="364" t="s">
        <v>6662</v>
      </c>
      <c r="DS98" s="364">
        <v>1</v>
      </c>
      <c r="DT98" s="364" t="s">
        <v>6662</v>
      </c>
      <c r="DU98" s="364">
        <v>1</v>
      </c>
      <c r="DV98" s="364" t="s">
        <v>6662</v>
      </c>
      <c r="DW98" s="364" t="s">
        <v>6662</v>
      </c>
      <c r="DX98" s="364" t="s">
        <v>6662</v>
      </c>
      <c r="DY98" s="364" t="s">
        <v>6662</v>
      </c>
      <c r="DZ98" s="365" t="s">
        <v>6662</v>
      </c>
      <c r="EA98" s="363">
        <v>44</v>
      </c>
      <c r="EB98" s="364">
        <v>15376</v>
      </c>
      <c r="EC98" s="364">
        <v>10037</v>
      </c>
      <c r="ED98" s="364">
        <v>5079</v>
      </c>
      <c r="EE98" s="365">
        <v>260</v>
      </c>
      <c r="EF98" s="363">
        <v>81</v>
      </c>
      <c r="EG98" s="364">
        <v>73</v>
      </c>
      <c r="EH98" s="364">
        <v>39</v>
      </c>
      <c r="EI98" s="364">
        <v>33</v>
      </c>
      <c r="EJ98" s="364">
        <v>1</v>
      </c>
      <c r="EK98" s="364">
        <v>4</v>
      </c>
      <c r="EL98" s="364">
        <v>4</v>
      </c>
      <c r="EM98" s="394"/>
      <c r="EN98" s="363">
        <v>80</v>
      </c>
      <c r="EO98" s="364">
        <v>45</v>
      </c>
      <c r="EP98" s="364">
        <v>23</v>
      </c>
      <c r="EQ98" s="364">
        <v>22</v>
      </c>
      <c r="ER98" s="364" t="s">
        <v>6662</v>
      </c>
      <c r="ES98" s="364">
        <v>9</v>
      </c>
      <c r="ET98" s="364">
        <v>26</v>
      </c>
      <c r="EU98" s="394"/>
    </row>
    <row r="99" spans="1:151" s="357" customFormat="1" ht="15" hidden="1" customHeight="1" x14ac:dyDescent="0.15">
      <c r="A99" s="442" t="s">
        <v>175</v>
      </c>
      <c r="B99" s="442" t="s">
        <v>247</v>
      </c>
      <c r="C99" s="442" t="s">
        <v>253</v>
      </c>
      <c r="D99" s="442" t="s">
        <v>653</v>
      </c>
      <c r="E99" s="387">
        <v>87</v>
      </c>
      <c r="F99" s="355">
        <v>86</v>
      </c>
      <c r="G99" s="355">
        <v>10</v>
      </c>
      <c r="H99" s="355">
        <v>5</v>
      </c>
      <c r="I99" s="355">
        <v>71</v>
      </c>
      <c r="J99" s="388">
        <v>1</v>
      </c>
      <c r="K99" s="395">
        <v>1</v>
      </c>
      <c r="L99" s="387"/>
      <c r="M99" s="361">
        <v>206</v>
      </c>
      <c r="N99" s="355">
        <v>2</v>
      </c>
      <c r="O99" s="355" t="s">
        <v>6662</v>
      </c>
      <c r="P99" s="355">
        <v>3</v>
      </c>
      <c r="Q99" s="355">
        <v>5</v>
      </c>
      <c r="R99" s="355">
        <v>7</v>
      </c>
      <c r="S99" s="355">
        <v>11</v>
      </c>
      <c r="T99" s="355">
        <v>13</v>
      </c>
      <c r="U99" s="355">
        <v>8</v>
      </c>
      <c r="V99" s="355">
        <v>10</v>
      </c>
      <c r="W99" s="355">
        <v>22</v>
      </c>
      <c r="X99" s="355">
        <v>50</v>
      </c>
      <c r="Y99" s="355">
        <v>40</v>
      </c>
      <c r="Z99" s="355">
        <v>17</v>
      </c>
      <c r="AA99" s="355">
        <v>10</v>
      </c>
      <c r="AB99" s="362">
        <v>8</v>
      </c>
      <c r="AC99" s="366">
        <v>63.31</v>
      </c>
      <c r="AD99" s="356">
        <v>62.5</v>
      </c>
      <c r="AE99" s="367">
        <v>64.39</v>
      </c>
      <c r="AF99" s="387"/>
      <c r="AG99" s="388"/>
      <c r="AH99" s="388"/>
      <c r="AI99" s="388"/>
      <c r="AJ99" s="388"/>
      <c r="AK99" s="388"/>
      <c r="AL99" s="388"/>
      <c r="AM99" s="388"/>
      <c r="AN99" s="388"/>
      <c r="AO99" s="388"/>
      <c r="AP99" s="388"/>
      <c r="AQ99" s="388"/>
      <c r="AR99" s="388"/>
      <c r="AS99" s="388"/>
      <c r="AT99" s="388"/>
      <c r="AU99" s="388"/>
      <c r="AV99" s="449"/>
      <c r="AW99" s="450"/>
      <c r="AX99" s="451"/>
      <c r="AY99" s="361">
        <v>96</v>
      </c>
      <c r="AZ99" s="355" t="s">
        <v>6662</v>
      </c>
      <c r="BA99" s="355" t="s">
        <v>6662</v>
      </c>
      <c r="BB99" s="355" t="s">
        <v>6662</v>
      </c>
      <c r="BC99" s="355">
        <v>1</v>
      </c>
      <c r="BD99" s="355" t="s">
        <v>6662</v>
      </c>
      <c r="BE99" s="355">
        <v>5</v>
      </c>
      <c r="BF99" s="355">
        <v>1</v>
      </c>
      <c r="BG99" s="355">
        <v>2</v>
      </c>
      <c r="BH99" s="355">
        <v>2</v>
      </c>
      <c r="BI99" s="355">
        <v>5</v>
      </c>
      <c r="BJ99" s="355">
        <v>28</v>
      </c>
      <c r="BK99" s="355">
        <v>28</v>
      </c>
      <c r="BL99" s="355">
        <v>12</v>
      </c>
      <c r="BM99" s="355">
        <v>7</v>
      </c>
      <c r="BN99" s="362">
        <v>5</v>
      </c>
      <c r="BO99" s="446">
        <v>69.41</v>
      </c>
      <c r="BP99" s="447">
        <v>69.73</v>
      </c>
      <c r="BQ99" s="448">
        <v>68.75</v>
      </c>
      <c r="BR99" s="363">
        <v>86</v>
      </c>
      <c r="BS99" s="364" t="s">
        <v>6662</v>
      </c>
      <c r="BT99" s="364" t="s">
        <v>6662</v>
      </c>
      <c r="BU99" s="364" t="s">
        <v>6662</v>
      </c>
      <c r="BV99" s="364" t="s">
        <v>6662</v>
      </c>
      <c r="BW99" s="364" t="s">
        <v>6662</v>
      </c>
      <c r="BX99" s="364" t="s">
        <v>6662</v>
      </c>
      <c r="BY99" s="364">
        <v>2</v>
      </c>
      <c r="BZ99" s="364">
        <v>3</v>
      </c>
      <c r="CA99" s="364">
        <v>3</v>
      </c>
      <c r="CB99" s="364">
        <v>10</v>
      </c>
      <c r="CC99" s="364">
        <v>26</v>
      </c>
      <c r="CD99" s="364">
        <v>26</v>
      </c>
      <c r="CE99" s="364">
        <v>9</v>
      </c>
      <c r="CF99" s="364">
        <v>5</v>
      </c>
      <c r="CG99" s="365">
        <v>2</v>
      </c>
      <c r="CH99" s="432">
        <v>86</v>
      </c>
      <c r="CI99" s="433">
        <v>22</v>
      </c>
      <c r="CJ99" s="433">
        <v>22</v>
      </c>
      <c r="CK99" s="433" t="s">
        <v>6662</v>
      </c>
      <c r="CL99" s="433" t="s">
        <v>6662</v>
      </c>
      <c r="CM99" s="433">
        <v>5</v>
      </c>
      <c r="CN99" s="433">
        <v>59</v>
      </c>
      <c r="CO99" s="433">
        <v>68</v>
      </c>
      <c r="CP99" s="433">
        <v>19</v>
      </c>
      <c r="CQ99" s="433">
        <v>19</v>
      </c>
      <c r="CR99" s="433" t="s">
        <v>6662</v>
      </c>
      <c r="CS99" s="433" t="s">
        <v>6662</v>
      </c>
      <c r="CT99" s="433">
        <v>2</v>
      </c>
      <c r="CU99" s="455">
        <v>47</v>
      </c>
      <c r="CV99" s="389"/>
      <c r="CW99" s="390"/>
      <c r="CX99" s="390"/>
      <c r="CY99" s="390"/>
      <c r="CZ99" s="390"/>
      <c r="DA99" s="390"/>
      <c r="DB99" s="394"/>
      <c r="DC99" s="363">
        <v>278</v>
      </c>
      <c r="DD99" s="364">
        <v>216</v>
      </c>
      <c r="DE99" s="364">
        <v>96</v>
      </c>
      <c r="DF99" s="364">
        <v>107</v>
      </c>
      <c r="DG99" s="364">
        <v>13</v>
      </c>
      <c r="DH99" s="364">
        <v>10</v>
      </c>
      <c r="DI99" s="364">
        <v>52</v>
      </c>
      <c r="DJ99" s="394"/>
      <c r="DK99" s="363">
        <v>83</v>
      </c>
      <c r="DL99" s="364">
        <v>76</v>
      </c>
      <c r="DM99" s="364" t="s">
        <v>6662</v>
      </c>
      <c r="DN99" s="364" t="s">
        <v>6662</v>
      </c>
      <c r="DO99" s="364" t="s">
        <v>6662</v>
      </c>
      <c r="DP99" s="364">
        <v>2</v>
      </c>
      <c r="DQ99" s="364">
        <v>3</v>
      </c>
      <c r="DR99" s="364">
        <v>1</v>
      </c>
      <c r="DS99" s="364">
        <v>1</v>
      </c>
      <c r="DT99" s="364" t="s">
        <v>6662</v>
      </c>
      <c r="DU99" s="364" t="s">
        <v>6662</v>
      </c>
      <c r="DV99" s="364" t="s">
        <v>6662</v>
      </c>
      <c r="DW99" s="364" t="s">
        <v>6662</v>
      </c>
      <c r="DX99" s="364" t="s">
        <v>6662</v>
      </c>
      <c r="DY99" s="364" t="s">
        <v>6662</v>
      </c>
      <c r="DZ99" s="365" t="s">
        <v>6662</v>
      </c>
      <c r="EA99" s="363">
        <v>86</v>
      </c>
      <c r="EB99" s="364">
        <v>40738</v>
      </c>
      <c r="EC99" s="364">
        <v>27396</v>
      </c>
      <c r="ED99" s="364">
        <v>13309</v>
      </c>
      <c r="EE99" s="365">
        <v>33</v>
      </c>
      <c r="EF99" s="363">
        <v>139</v>
      </c>
      <c r="EG99" s="364">
        <v>130</v>
      </c>
      <c r="EH99" s="364">
        <v>64</v>
      </c>
      <c r="EI99" s="364">
        <v>56</v>
      </c>
      <c r="EJ99" s="364">
        <v>10</v>
      </c>
      <c r="EK99" s="364">
        <v>6</v>
      </c>
      <c r="EL99" s="364">
        <v>3</v>
      </c>
      <c r="EM99" s="394"/>
      <c r="EN99" s="363">
        <v>139</v>
      </c>
      <c r="EO99" s="364">
        <v>86</v>
      </c>
      <c r="EP99" s="364">
        <v>32</v>
      </c>
      <c r="EQ99" s="364">
        <v>51</v>
      </c>
      <c r="ER99" s="364">
        <v>3</v>
      </c>
      <c r="ES99" s="364">
        <v>4</v>
      </c>
      <c r="ET99" s="364">
        <v>49</v>
      </c>
      <c r="EU99" s="394"/>
    </row>
    <row r="100" spans="1:151" s="357" customFormat="1" ht="15" hidden="1" customHeight="1" x14ac:dyDescent="0.15">
      <c r="A100" s="442" t="s">
        <v>175</v>
      </c>
      <c r="B100" s="442" t="s">
        <v>247</v>
      </c>
      <c r="C100" s="442" t="s">
        <v>254</v>
      </c>
      <c r="D100" s="442" t="s">
        <v>654</v>
      </c>
      <c r="E100" s="387">
        <v>114</v>
      </c>
      <c r="F100" s="355">
        <v>111</v>
      </c>
      <c r="G100" s="355">
        <v>7</v>
      </c>
      <c r="H100" s="355">
        <v>10</v>
      </c>
      <c r="I100" s="355">
        <v>94</v>
      </c>
      <c r="J100" s="388">
        <v>3</v>
      </c>
      <c r="K100" s="395">
        <v>3</v>
      </c>
      <c r="L100" s="387"/>
      <c r="M100" s="361">
        <v>259</v>
      </c>
      <c r="N100" s="355" t="s">
        <v>6662</v>
      </c>
      <c r="O100" s="355">
        <v>4</v>
      </c>
      <c r="P100" s="355">
        <v>7</v>
      </c>
      <c r="Q100" s="355">
        <v>5</v>
      </c>
      <c r="R100" s="355">
        <v>13</v>
      </c>
      <c r="S100" s="355">
        <v>9</v>
      </c>
      <c r="T100" s="355">
        <v>10</v>
      </c>
      <c r="U100" s="355">
        <v>9</v>
      </c>
      <c r="V100" s="355">
        <v>15</v>
      </c>
      <c r="W100" s="355">
        <v>38</v>
      </c>
      <c r="X100" s="355">
        <v>58</v>
      </c>
      <c r="Y100" s="355">
        <v>43</v>
      </c>
      <c r="Z100" s="355">
        <v>19</v>
      </c>
      <c r="AA100" s="355">
        <v>18</v>
      </c>
      <c r="AB100" s="362">
        <v>11</v>
      </c>
      <c r="AC100" s="366">
        <v>63.03</v>
      </c>
      <c r="AD100" s="356">
        <v>61.97</v>
      </c>
      <c r="AE100" s="367">
        <v>64.540000000000006</v>
      </c>
      <c r="AF100" s="387"/>
      <c r="AG100" s="388"/>
      <c r="AH100" s="388"/>
      <c r="AI100" s="388"/>
      <c r="AJ100" s="388"/>
      <c r="AK100" s="388"/>
      <c r="AL100" s="388"/>
      <c r="AM100" s="388"/>
      <c r="AN100" s="388"/>
      <c r="AO100" s="388"/>
      <c r="AP100" s="388"/>
      <c r="AQ100" s="388"/>
      <c r="AR100" s="388"/>
      <c r="AS100" s="388"/>
      <c r="AT100" s="388"/>
      <c r="AU100" s="388"/>
      <c r="AV100" s="449"/>
      <c r="AW100" s="450"/>
      <c r="AX100" s="451"/>
      <c r="AY100" s="361">
        <v>100</v>
      </c>
      <c r="AZ100" s="355" t="s">
        <v>6662</v>
      </c>
      <c r="BA100" s="355" t="s">
        <v>6662</v>
      </c>
      <c r="BB100" s="355" t="s">
        <v>6662</v>
      </c>
      <c r="BC100" s="355" t="s">
        <v>6662</v>
      </c>
      <c r="BD100" s="355">
        <v>2</v>
      </c>
      <c r="BE100" s="355" t="s">
        <v>6662</v>
      </c>
      <c r="BF100" s="355">
        <v>2</v>
      </c>
      <c r="BG100" s="355">
        <v>1</v>
      </c>
      <c r="BH100" s="355">
        <v>1</v>
      </c>
      <c r="BI100" s="355">
        <v>5</v>
      </c>
      <c r="BJ100" s="355">
        <v>26</v>
      </c>
      <c r="BK100" s="355">
        <v>32</v>
      </c>
      <c r="BL100" s="355">
        <v>11</v>
      </c>
      <c r="BM100" s="355">
        <v>12</v>
      </c>
      <c r="BN100" s="362">
        <v>8</v>
      </c>
      <c r="BO100" s="446">
        <v>71.430000000000007</v>
      </c>
      <c r="BP100" s="447">
        <v>70.91</v>
      </c>
      <c r="BQ100" s="448">
        <v>72.44</v>
      </c>
      <c r="BR100" s="363">
        <v>111</v>
      </c>
      <c r="BS100" s="364" t="s">
        <v>6662</v>
      </c>
      <c r="BT100" s="364" t="s">
        <v>6662</v>
      </c>
      <c r="BU100" s="364" t="s">
        <v>6662</v>
      </c>
      <c r="BV100" s="364" t="s">
        <v>6662</v>
      </c>
      <c r="BW100" s="364" t="s">
        <v>6662</v>
      </c>
      <c r="BX100" s="364" t="s">
        <v>6662</v>
      </c>
      <c r="BY100" s="364">
        <v>1</v>
      </c>
      <c r="BZ100" s="364">
        <v>2</v>
      </c>
      <c r="CA100" s="364">
        <v>6</v>
      </c>
      <c r="CB100" s="364">
        <v>19</v>
      </c>
      <c r="CC100" s="364">
        <v>27</v>
      </c>
      <c r="CD100" s="364">
        <v>29</v>
      </c>
      <c r="CE100" s="364">
        <v>10</v>
      </c>
      <c r="CF100" s="364">
        <v>11</v>
      </c>
      <c r="CG100" s="365">
        <v>6</v>
      </c>
      <c r="CH100" s="432">
        <v>111</v>
      </c>
      <c r="CI100" s="433">
        <v>32</v>
      </c>
      <c r="CJ100" s="433">
        <v>32</v>
      </c>
      <c r="CK100" s="433" t="s">
        <v>6662</v>
      </c>
      <c r="CL100" s="433" t="s">
        <v>6662</v>
      </c>
      <c r="CM100" s="433">
        <v>2</v>
      </c>
      <c r="CN100" s="433">
        <v>77</v>
      </c>
      <c r="CO100" s="433">
        <v>83</v>
      </c>
      <c r="CP100" s="433">
        <v>24</v>
      </c>
      <c r="CQ100" s="433">
        <v>24</v>
      </c>
      <c r="CR100" s="433" t="s">
        <v>6662</v>
      </c>
      <c r="CS100" s="433" t="s">
        <v>6662</v>
      </c>
      <c r="CT100" s="433">
        <v>1</v>
      </c>
      <c r="CU100" s="455">
        <v>58</v>
      </c>
      <c r="CV100" s="389"/>
      <c r="CW100" s="390"/>
      <c r="CX100" s="390"/>
      <c r="CY100" s="390"/>
      <c r="CZ100" s="390"/>
      <c r="DA100" s="390"/>
      <c r="DB100" s="394"/>
      <c r="DC100" s="363">
        <v>382</v>
      </c>
      <c r="DD100" s="364">
        <v>288</v>
      </c>
      <c r="DE100" s="364">
        <v>100</v>
      </c>
      <c r="DF100" s="364">
        <v>169</v>
      </c>
      <c r="DG100" s="364">
        <v>19</v>
      </c>
      <c r="DH100" s="364">
        <v>15</v>
      </c>
      <c r="DI100" s="364">
        <v>79</v>
      </c>
      <c r="DJ100" s="394"/>
      <c r="DK100" s="363">
        <v>106</v>
      </c>
      <c r="DL100" s="364">
        <v>103</v>
      </c>
      <c r="DM100" s="364" t="s">
        <v>6662</v>
      </c>
      <c r="DN100" s="364" t="s">
        <v>6662</v>
      </c>
      <c r="DO100" s="364" t="s">
        <v>6662</v>
      </c>
      <c r="DP100" s="364" t="s">
        <v>6662</v>
      </c>
      <c r="DQ100" s="364">
        <v>3</v>
      </c>
      <c r="DR100" s="364" t="s">
        <v>6662</v>
      </c>
      <c r="DS100" s="364" t="s">
        <v>6662</v>
      </c>
      <c r="DT100" s="364" t="s">
        <v>6662</v>
      </c>
      <c r="DU100" s="364" t="s">
        <v>6662</v>
      </c>
      <c r="DV100" s="364" t="s">
        <v>6662</v>
      </c>
      <c r="DW100" s="364" t="s">
        <v>6662</v>
      </c>
      <c r="DX100" s="364" t="s">
        <v>6662</v>
      </c>
      <c r="DY100" s="364" t="s">
        <v>6662</v>
      </c>
      <c r="DZ100" s="365" t="s">
        <v>6662</v>
      </c>
      <c r="EA100" s="363">
        <v>111</v>
      </c>
      <c r="EB100" s="364">
        <v>32556</v>
      </c>
      <c r="EC100" s="364">
        <v>30553</v>
      </c>
      <c r="ED100" s="364">
        <v>1993</v>
      </c>
      <c r="EE100" s="365">
        <v>10</v>
      </c>
      <c r="EF100" s="363">
        <v>200</v>
      </c>
      <c r="EG100" s="364">
        <v>177</v>
      </c>
      <c r="EH100" s="364">
        <v>66</v>
      </c>
      <c r="EI100" s="364">
        <v>97</v>
      </c>
      <c r="EJ100" s="364">
        <v>14</v>
      </c>
      <c r="EK100" s="364">
        <v>9</v>
      </c>
      <c r="EL100" s="364">
        <v>14</v>
      </c>
      <c r="EM100" s="394"/>
      <c r="EN100" s="363">
        <v>182</v>
      </c>
      <c r="EO100" s="364">
        <v>111</v>
      </c>
      <c r="EP100" s="364">
        <v>34</v>
      </c>
      <c r="EQ100" s="364">
        <v>72</v>
      </c>
      <c r="ER100" s="364">
        <v>5</v>
      </c>
      <c r="ES100" s="364">
        <v>6</v>
      </c>
      <c r="ET100" s="364">
        <v>65</v>
      </c>
      <c r="EU100" s="394"/>
    </row>
    <row r="101" spans="1:151" s="357" customFormat="1" ht="15" hidden="1" customHeight="1" x14ac:dyDescent="0.15">
      <c r="A101" s="442" t="s">
        <v>175</v>
      </c>
      <c r="B101" s="442" t="s">
        <v>247</v>
      </c>
      <c r="C101" s="442" t="s">
        <v>255</v>
      </c>
      <c r="D101" s="442" t="s">
        <v>655</v>
      </c>
      <c r="E101" s="387">
        <v>110</v>
      </c>
      <c r="F101" s="355">
        <v>110</v>
      </c>
      <c r="G101" s="355">
        <v>10</v>
      </c>
      <c r="H101" s="355">
        <v>9</v>
      </c>
      <c r="I101" s="355">
        <v>91</v>
      </c>
      <c r="J101" s="388" t="s">
        <v>6662</v>
      </c>
      <c r="K101" s="395" t="s">
        <v>6662</v>
      </c>
      <c r="L101" s="387"/>
      <c r="M101" s="361">
        <v>282</v>
      </c>
      <c r="N101" s="355">
        <v>3</v>
      </c>
      <c r="O101" s="355">
        <v>7</v>
      </c>
      <c r="P101" s="355">
        <v>7</v>
      </c>
      <c r="Q101" s="355">
        <v>8</v>
      </c>
      <c r="R101" s="355">
        <v>8</v>
      </c>
      <c r="S101" s="355">
        <v>18</v>
      </c>
      <c r="T101" s="355">
        <v>23</v>
      </c>
      <c r="U101" s="355">
        <v>12</v>
      </c>
      <c r="V101" s="355">
        <v>17</v>
      </c>
      <c r="W101" s="355">
        <v>23</v>
      </c>
      <c r="X101" s="355">
        <v>51</v>
      </c>
      <c r="Y101" s="355">
        <v>53</v>
      </c>
      <c r="Z101" s="355">
        <v>26</v>
      </c>
      <c r="AA101" s="355">
        <v>17</v>
      </c>
      <c r="AB101" s="362">
        <v>9</v>
      </c>
      <c r="AC101" s="366">
        <v>60.99</v>
      </c>
      <c r="AD101" s="356">
        <v>59.96</v>
      </c>
      <c r="AE101" s="367">
        <v>62.37</v>
      </c>
      <c r="AF101" s="387"/>
      <c r="AG101" s="388"/>
      <c r="AH101" s="388"/>
      <c r="AI101" s="388"/>
      <c r="AJ101" s="388"/>
      <c r="AK101" s="388"/>
      <c r="AL101" s="388"/>
      <c r="AM101" s="388"/>
      <c r="AN101" s="388"/>
      <c r="AO101" s="388"/>
      <c r="AP101" s="388"/>
      <c r="AQ101" s="388"/>
      <c r="AR101" s="388"/>
      <c r="AS101" s="388"/>
      <c r="AT101" s="388"/>
      <c r="AU101" s="388"/>
      <c r="AV101" s="449"/>
      <c r="AW101" s="450"/>
      <c r="AX101" s="451"/>
      <c r="AY101" s="361">
        <v>120</v>
      </c>
      <c r="AZ101" s="355" t="s">
        <v>6662</v>
      </c>
      <c r="BA101" s="355">
        <v>2</v>
      </c>
      <c r="BB101" s="355">
        <v>1</v>
      </c>
      <c r="BC101" s="355">
        <v>2</v>
      </c>
      <c r="BD101" s="355" t="s">
        <v>6662</v>
      </c>
      <c r="BE101" s="355">
        <v>1</v>
      </c>
      <c r="BF101" s="355">
        <v>4</v>
      </c>
      <c r="BG101" s="355">
        <v>3</v>
      </c>
      <c r="BH101" s="355">
        <v>2</v>
      </c>
      <c r="BI101" s="355">
        <v>4</v>
      </c>
      <c r="BJ101" s="355">
        <v>19</v>
      </c>
      <c r="BK101" s="355">
        <v>36</v>
      </c>
      <c r="BL101" s="355">
        <v>25</v>
      </c>
      <c r="BM101" s="355">
        <v>14</v>
      </c>
      <c r="BN101" s="362">
        <v>7</v>
      </c>
      <c r="BO101" s="446">
        <v>70.209999999999994</v>
      </c>
      <c r="BP101" s="447">
        <v>70.44</v>
      </c>
      <c r="BQ101" s="448">
        <v>69.849999999999994</v>
      </c>
      <c r="BR101" s="363">
        <v>110</v>
      </c>
      <c r="BS101" s="364" t="s">
        <v>6662</v>
      </c>
      <c r="BT101" s="364" t="s">
        <v>6662</v>
      </c>
      <c r="BU101" s="364" t="s">
        <v>6662</v>
      </c>
      <c r="BV101" s="364">
        <v>1</v>
      </c>
      <c r="BW101" s="364" t="s">
        <v>6662</v>
      </c>
      <c r="BX101" s="364">
        <v>1</v>
      </c>
      <c r="BY101" s="364">
        <v>2</v>
      </c>
      <c r="BZ101" s="364">
        <v>3</v>
      </c>
      <c r="CA101" s="364">
        <v>6</v>
      </c>
      <c r="CB101" s="364">
        <v>10</v>
      </c>
      <c r="CC101" s="364">
        <v>30</v>
      </c>
      <c r="CD101" s="364">
        <v>28</v>
      </c>
      <c r="CE101" s="364">
        <v>17</v>
      </c>
      <c r="CF101" s="364">
        <v>8</v>
      </c>
      <c r="CG101" s="365">
        <v>4</v>
      </c>
      <c r="CH101" s="432">
        <v>110</v>
      </c>
      <c r="CI101" s="433">
        <v>51</v>
      </c>
      <c r="CJ101" s="433">
        <v>51</v>
      </c>
      <c r="CK101" s="433" t="s">
        <v>6662</v>
      </c>
      <c r="CL101" s="433" t="s">
        <v>6662</v>
      </c>
      <c r="CM101" s="433">
        <v>5</v>
      </c>
      <c r="CN101" s="433">
        <v>54</v>
      </c>
      <c r="CO101" s="433">
        <v>87</v>
      </c>
      <c r="CP101" s="433">
        <v>42</v>
      </c>
      <c r="CQ101" s="433">
        <v>42</v>
      </c>
      <c r="CR101" s="433" t="s">
        <v>6662</v>
      </c>
      <c r="CS101" s="433" t="s">
        <v>6662</v>
      </c>
      <c r="CT101" s="433">
        <v>2</v>
      </c>
      <c r="CU101" s="455">
        <v>43</v>
      </c>
      <c r="CV101" s="389"/>
      <c r="CW101" s="390"/>
      <c r="CX101" s="390"/>
      <c r="CY101" s="390"/>
      <c r="CZ101" s="390"/>
      <c r="DA101" s="390"/>
      <c r="DB101" s="394"/>
      <c r="DC101" s="363">
        <v>381</v>
      </c>
      <c r="DD101" s="364">
        <v>301</v>
      </c>
      <c r="DE101" s="364">
        <v>120</v>
      </c>
      <c r="DF101" s="364">
        <v>158</v>
      </c>
      <c r="DG101" s="364">
        <v>23</v>
      </c>
      <c r="DH101" s="364">
        <v>23</v>
      </c>
      <c r="DI101" s="364">
        <v>57</v>
      </c>
      <c r="DJ101" s="394"/>
      <c r="DK101" s="363">
        <v>105</v>
      </c>
      <c r="DL101" s="364">
        <v>104</v>
      </c>
      <c r="DM101" s="364" t="s">
        <v>6662</v>
      </c>
      <c r="DN101" s="364" t="s">
        <v>6662</v>
      </c>
      <c r="DO101" s="364" t="s">
        <v>6662</v>
      </c>
      <c r="DP101" s="364" t="s">
        <v>6662</v>
      </c>
      <c r="DQ101" s="364" t="s">
        <v>6662</v>
      </c>
      <c r="DR101" s="364" t="s">
        <v>6662</v>
      </c>
      <c r="DS101" s="364">
        <v>1</v>
      </c>
      <c r="DT101" s="364" t="s">
        <v>6662</v>
      </c>
      <c r="DU101" s="364" t="s">
        <v>6662</v>
      </c>
      <c r="DV101" s="364" t="s">
        <v>6662</v>
      </c>
      <c r="DW101" s="364" t="s">
        <v>6662</v>
      </c>
      <c r="DX101" s="364" t="s">
        <v>6662</v>
      </c>
      <c r="DY101" s="364" t="s">
        <v>6662</v>
      </c>
      <c r="DZ101" s="365" t="s">
        <v>6662</v>
      </c>
      <c r="EA101" s="363">
        <v>110</v>
      </c>
      <c r="EB101" s="364">
        <v>45410</v>
      </c>
      <c r="EC101" s="364">
        <v>37626</v>
      </c>
      <c r="ED101" s="364">
        <v>7779</v>
      </c>
      <c r="EE101" s="365">
        <v>5</v>
      </c>
      <c r="EF101" s="363">
        <v>199</v>
      </c>
      <c r="EG101" s="364">
        <v>181</v>
      </c>
      <c r="EH101" s="364">
        <v>73</v>
      </c>
      <c r="EI101" s="364">
        <v>90</v>
      </c>
      <c r="EJ101" s="364">
        <v>18</v>
      </c>
      <c r="EK101" s="364">
        <v>13</v>
      </c>
      <c r="EL101" s="364">
        <v>5</v>
      </c>
      <c r="EM101" s="394"/>
      <c r="EN101" s="363">
        <v>182</v>
      </c>
      <c r="EO101" s="364">
        <v>120</v>
      </c>
      <c r="EP101" s="364">
        <v>47</v>
      </c>
      <c r="EQ101" s="364">
        <v>68</v>
      </c>
      <c r="ER101" s="364">
        <v>5</v>
      </c>
      <c r="ES101" s="364">
        <v>10</v>
      </c>
      <c r="ET101" s="364">
        <v>52</v>
      </c>
      <c r="EU101" s="394"/>
    </row>
    <row r="102" spans="1:151" s="357" customFormat="1" ht="15" hidden="1" customHeight="1" x14ac:dyDescent="0.15">
      <c r="A102" s="442" t="s">
        <v>175</v>
      </c>
      <c r="B102" s="442" t="s">
        <v>247</v>
      </c>
      <c r="C102" s="442" t="s">
        <v>256</v>
      </c>
      <c r="D102" s="442" t="s">
        <v>656</v>
      </c>
      <c r="E102" s="387">
        <v>32</v>
      </c>
      <c r="F102" s="355">
        <v>31</v>
      </c>
      <c r="G102" s="355">
        <v>8</v>
      </c>
      <c r="H102" s="355">
        <v>1</v>
      </c>
      <c r="I102" s="355">
        <v>22</v>
      </c>
      <c r="J102" s="388">
        <v>1</v>
      </c>
      <c r="K102" s="395">
        <v>1</v>
      </c>
      <c r="L102" s="387"/>
      <c r="M102" s="361">
        <v>87</v>
      </c>
      <c r="N102" s="355">
        <v>5</v>
      </c>
      <c r="O102" s="355">
        <v>1</v>
      </c>
      <c r="P102" s="355">
        <v>1</v>
      </c>
      <c r="Q102" s="355">
        <v>1</v>
      </c>
      <c r="R102" s="355">
        <v>2</v>
      </c>
      <c r="S102" s="355">
        <v>10</v>
      </c>
      <c r="T102" s="355">
        <v>6</v>
      </c>
      <c r="U102" s="355">
        <v>7</v>
      </c>
      <c r="V102" s="355">
        <v>6</v>
      </c>
      <c r="W102" s="355">
        <v>3</v>
      </c>
      <c r="X102" s="355">
        <v>12</v>
      </c>
      <c r="Y102" s="355">
        <v>14</v>
      </c>
      <c r="Z102" s="355">
        <v>12</v>
      </c>
      <c r="AA102" s="355">
        <v>7</v>
      </c>
      <c r="AB102" s="362" t="s">
        <v>6662</v>
      </c>
      <c r="AC102" s="366">
        <v>59.05</v>
      </c>
      <c r="AD102" s="356">
        <v>58.35</v>
      </c>
      <c r="AE102" s="367">
        <v>60.03</v>
      </c>
      <c r="AF102" s="387"/>
      <c r="AG102" s="388"/>
      <c r="AH102" s="388"/>
      <c r="AI102" s="388"/>
      <c r="AJ102" s="388"/>
      <c r="AK102" s="388"/>
      <c r="AL102" s="388"/>
      <c r="AM102" s="388"/>
      <c r="AN102" s="388"/>
      <c r="AO102" s="388"/>
      <c r="AP102" s="388"/>
      <c r="AQ102" s="388"/>
      <c r="AR102" s="388"/>
      <c r="AS102" s="388"/>
      <c r="AT102" s="388"/>
      <c r="AU102" s="388"/>
      <c r="AV102" s="449"/>
      <c r="AW102" s="450"/>
      <c r="AX102" s="451"/>
      <c r="AY102" s="361">
        <v>48</v>
      </c>
      <c r="AZ102" s="355" t="s">
        <v>6662</v>
      </c>
      <c r="BA102" s="355" t="s">
        <v>6662</v>
      </c>
      <c r="BB102" s="355" t="s">
        <v>6662</v>
      </c>
      <c r="BC102" s="355">
        <v>1</v>
      </c>
      <c r="BD102" s="355">
        <v>1</v>
      </c>
      <c r="BE102" s="355">
        <v>2</v>
      </c>
      <c r="BF102" s="355">
        <v>4</v>
      </c>
      <c r="BG102" s="355" t="s">
        <v>6662</v>
      </c>
      <c r="BH102" s="355">
        <v>1</v>
      </c>
      <c r="BI102" s="355">
        <v>3</v>
      </c>
      <c r="BJ102" s="355">
        <v>8</v>
      </c>
      <c r="BK102" s="355">
        <v>11</v>
      </c>
      <c r="BL102" s="355">
        <v>11</v>
      </c>
      <c r="BM102" s="355">
        <v>6</v>
      </c>
      <c r="BN102" s="362" t="s">
        <v>6662</v>
      </c>
      <c r="BO102" s="446">
        <v>67.73</v>
      </c>
      <c r="BP102" s="447">
        <v>66.17</v>
      </c>
      <c r="BQ102" s="448">
        <v>70.11</v>
      </c>
      <c r="BR102" s="363">
        <v>31</v>
      </c>
      <c r="BS102" s="364" t="s">
        <v>6662</v>
      </c>
      <c r="BT102" s="364" t="s">
        <v>6662</v>
      </c>
      <c r="BU102" s="364" t="s">
        <v>6662</v>
      </c>
      <c r="BV102" s="364" t="s">
        <v>6662</v>
      </c>
      <c r="BW102" s="364" t="s">
        <v>6662</v>
      </c>
      <c r="BX102" s="364">
        <v>2</v>
      </c>
      <c r="BY102" s="364">
        <v>2</v>
      </c>
      <c r="BZ102" s="364">
        <v>2</v>
      </c>
      <c r="CA102" s="364">
        <v>2</v>
      </c>
      <c r="CB102" s="364">
        <v>2</v>
      </c>
      <c r="CC102" s="364">
        <v>5</v>
      </c>
      <c r="CD102" s="364">
        <v>7</v>
      </c>
      <c r="CE102" s="364">
        <v>5</v>
      </c>
      <c r="CF102" s="364">
        <v>4</v>
      </c>
      <c r="CG102" s="365" t="s">
        <v>6662</v>
      </c>
      <c r="CH102" s="432">
        <v>31</v>
      </c>
      <c r="CI102" s="433">
        <v>14</v>
      </c>
      <c r="CJ102" s="433">
        <v>14</v>
      </c>
      <c r="CK102" s="433" t="s">
        <v>6662</v>
      </c>
      <c r="CL102" s="433" t="s">
        <v>6662</v>
      </c>
      <c r="CM102" s="433" t="s">
        <v>6662</v>
      </c>
      <c r="CN102" s="433">
        <v>17</v>
      </c>
      <c r="CO102" s="433">
        <v>21</v>
      </c>
      <c r="CP102" s="433">
        <v>8</v>
      </c>
      <c r="CQ102" s="433">
        <v>8</v>
      </c>
      <c r="CR102" s="433" t="s">
        <v>6662</v>
      </c>
      <c r="CS102" s="433" t="s">
        <v>6662</v>
      </c>
      <c r="CT102" s="433" t="s">
        <v>6662</v>
      </c>
      <c r="CU102" s="455">
        <v>13</v>
      </c>
      <c r="CV102" s="389"/>
      <c r="CW102" s="390"/>
      <c r="CX102" s="390"/>
      <c r="CY102" s="390"/>
      <c r="CZ102" s="390"/>
      <c r="DA102" s="390"/>
      <c r="DB102" s="394"/>
      <c r="DC102" s="363">
        <v>105</v>
      </c>
      <c r="DD102" s="364">
        <v>80</v>
      </c>
      <c r="DE102" s="364">
        <v>48</v>
      </c>
      <c r="DF102" s="364">
        <v>28</v>
      </c>
      <c r="DG102" s="364">
        <v>4</v>
      </c>
      <c r="DH102" s="364">
        <v>8</v>
      </c>
      <c r="DI102" s="364">
        <v>17</v>
      </c>
      <c r="DJ102" s="394"/>
      <c r="DK102" s="363">
        <v>28</v>
      </c>
      <c r="DL102" s="364">
        <v>16</v>
      </c>
      <c r="DM102" s="364" t="s">
        <v>6662</v>
      </c>
      <c r="DN102" s="364" t="s">
        <v>6662</v>
      </c>
      <c r="DO102" s="364" t="s">
        <v>6662</v>
      </c>
      <c r="DP102" s="364">
        <v>9</v>
      </c>
      <c r="DQ102" s="364">
        <v>2</v>
      </c>
      <c r="DR102" s="364" t="s">
        <v>6662</v>
      </c>
      <c r="DS102" s="364" t="s">
        <v>6662</v>
      </c>
      <c r="DT102" s="364" t="s">
        <v>6662</v>
      </c>
      <c r="DU102" s="364" t="s">
        <v>6662</v>
      </c>
      <c r="DV102" s="364">
        <v>1</v>
      </c>
      <c r="DW102" s="364" t="s">
        <v>6662</v>
      </c>
      <c r="DX102" s="364" t="s">
        <v>6662</v>
      </c>
      <c r="DY102" s="364" t="s">
        <v>6662</v>
      </c>
      <c r="DZ102" s="365" t="s">
        <v>6662</v>
      </c>
      <c r="EA102" s="363">
        <v>31</v>
      </c>
      <c r="EB102" s="364">
        <v>12631</v>
      </c>
      <c r="EC102" s="364">
        <v>8806</v>
      </c>
      <c r="ED102" s="364">
        <v>3795</v>
      </c>
      <c r="EE102" s="365">
        <v>30</v>
      </c>
      <c r="EF102" s="363">
        <v>56</v>
      </c>
      <c r="EG102" s="364">
        <v>50</v>
      </c>
      <c r="EH102" s="364">
        <v>29</v>
      </c>
      <c r="EI102" s="364">
        <v>18</v>
      </c>
      <c r="EJ102" s="364">
        <v>3</v>
      </c>
      <c r="EK102" s="364">
        <v>3</v>
      </c>
      <c r="EL102" s="364">
        <v>3</v>
      </c>
      <c r="EM102" s="394"/>
      <c r="EN102" s="363">
        <v>49</v>
      </c>
      <c r="EO102" s="364">
        <v>30</v>
      </c>
      <c r="EP102" s="364">
        <v>19</v>
      </c>
      <c r="EQ102" s="364">
        <v>10</v>
      </c>
      <c r="ER102" s="364">
        <v>1</v>
      </c>
      <c r="ES102" s="364">
        <v>5</v>
      </c>
      <c r="ET102" s="364">
        <v>14</v>
      </c>
      <c r="EU102" s="394"/>
    </row>
    <row r="103" spans="1:151" s="357" customFormat="1" ht="15" hidden="1" customHeight="1" x14ac:dyDescent="0.15">
      <c r="A103" s="442" t="s">
        <v>175</v>
      </c>
      <c r="B103" s="442" t="s">
        <v>247</v>
      </c>
      <c r="C103" s="442" t="s">
        <v>257</v>
      </c>
      <c r="D103" s="442" t="s">
        <v>657</v>
      </c>
      <c r="E103" s="387">
        <v>104</v>
      </c>
      <c r="F103" s="355">
        <v>101</v>
      </c>
      <c r="G103" s="355">
        <v>18</v>
      </c>
      <c r="H103" s="355">
        <v>13</v>
      </c>
      <c r="I103" s="355">
        <v>70</v>
      </c>
      <c r="J103" s="388">
        <v>3</v>
      </c>
      <c r="K103" s="395">
        <v>3</v>
      </c>
      <c r="L103" s="387"/>
      <c r="M103" s="361">
        <v>276</v>
      </c>
      <c r="N103" s="355">
        <v>3</v>
      </c>
      <c r="O103" s="355">
        <v>4</v>
      </c>
      <c r="P103" s="355">
        <v>9</v>
      </c>
      <c r="Q103" s="355">
        <v>8</v>
      </c>
      <c r="R103" s="355">
        <v>12</v>
      </c>
      <c r="S103" s="355">
        <v>8</v>
      </c>
      <c r="T103" s="355">
        <v>17</v>
      </c>
      <c r="U103" s="355">
        <v>24</v>
      </c>
      <c r="V103" s="355">
        <v>15</v>
      </c>
      <c r="W103" s="355">
        <v>26</v>
      </c>
      <c r="X103" s="355">
        <v>57</v>
      </c>
      <c r="Y103" s="355">
        <v>29</v>
      </c>
      <c r="Z103" s="355">
        <v>33</v>
      </c>
      <c r="AA103" s="355">
        <v>18</v>
      </c>
      <c r="AB103" s="362">
        <v>13</v>
      </c>
      <c r="AC103" s="366">
        <v>61.68</v>
      </c>
      <c r="AD103" s="356">
        <v>60.06</v>
      </c>
      <c r="AE103" s="367">
        <v>63.69</v>
      </c>
      <c r="AF103" s="387"/>
      <c r="AG103" s="388"/>
      <c r="AH103" s="388"/>
      <c r="AI103" s="388"/>
      <c r="AJ103" s="388"/>
      <c r="AK103" s="388"/>
      <c r="AL103" s="388"/>
      <c r="AM103" s="388"/>
      <c r="AN103" s="388"/>
      <c r="AO103" s="388"/>
      <c r="AP103" s="388"/>
      <c r="AQ103" s="388"/>
      <c r="AR103" s="388"/>
      <c r="AS103" s="388"/>
      <c r="AT103" s="388"/>
      <c r="AU103" s="388"/>
      <c r="AV103" s="449"/>
      <c r="AW103" s="450"/>
      <c r="AX103" s="451"/>
      <c r="AY103" s="361">
        <v>136</v>
      </c>
      <c r="AZ103" s="355" t="s">
        <v>6662</v>
      </c>
      <c r="BA103" s="355" t="s">
        <v>6662</v>
      </c>
      <c r="BB103" s="355">
        <v>2</v>
      </c>
      <c r="BC103" s="355">
        <v>2</v>
      </c>
      <c r="BD103" s="355">
        <v>2</v>
      </c>
      <c r="BE103" s="355">
        <v>3</v>
      </c>
      <c r="BF103" s="355">
        <v>3</v>
      </c>
      <c r="BG103" s="355">
        <v>2</v>
      </c>
      <c r="BH103" s="355">
        <v>6</v>
      </c>
      <c r="BI103" s="355">
        <v>12</v>
      </c>
      <c r="BJ103" s="355">
        <v>38</v>
      </c>
      <c r="BK103" s="355">
        <v>19</v>
      </c>
      <c r="BL103" s="355">
        <v>24</v>
      </c>
      <c r="BM103" s="355">
        <v>12</v>
      </c>
      <c r="BN103" s="362">
        <v>11</v>
      </c>
      <c r="BO103" s="446">
        <v>69.069999999999993</v>
      </c>
      <c r="BP103" s="447">
        <v>68.14</v>
      </c>
      <c r="BQ103" s="448">
        <v>70.25</v>
      </c>
      <c r="BR103" s="363">
        <v>101</v>
      </c>
      <c r="BS103" s="364" t="s">
        <v>6662</v>
      </c>
      <c r="BT103" s="364" t="s">
        <v>6662</v>
      </c>
      <c r="BU103" s="364" t="s">
        <v>6662</v>
      </c>
      <c r="BV103" s="364">
        <v>1</v>
      </c>
      <c r="BW103" s="364" t="s">
        <v>6662</v>
      </c>
      <c r="BX103" s="364">
        <v>1</v>
      </c>
      <c r="BY103" s="364">
        <v>3</v>
      </c>
      <c r="BZ103" s="364">
        <v>7</v>
      </c>
      <c r="CA103" s="364">
        <v>9</v>
      </c>
      <c r="CB103" s="364">
        <v>10</v>
      </c>
      <c r="CC103" s="364">
        <v>28</v>
      </c>
      <c r="CD103" s="364">
        <v>20</v>
      </c>
      <c r="CE103" s="364">
        <v>13</v>
      </c>
      <c r="CF103" s="364">
        <v>8</v>
      </c>
      <c r="CG103" s="365">
        <v>1</v>
      </c>
      <c r="CH103" s="432">
        <v>101</v>
      </c>
      <c r="CI103" s="433">
        <v>22</v>
      </c>
      <c r="CJ103" s="433">
        <v>22</v>
      </c>
      <c r="CK103" s="433" t="s">
        <v>6662</v>
      </c>
      <c r="CL103" s="433" t="s">
        <v>6662</v>
      </c>
      <c r="CM103" s="433">
        <v>4</v>
      </c>
      <c r="CN103" s="433">
        <v>75</v>
      </c>
      <c r="CO103" s="433">
        <v>70</v>
      </c>
      <c r="CP103" s="433">
        <v>17</v>
      </c>
      <c r="CQ103" s="433">
        <v>17</v>
      </c>
      <c r="CR103" s="433" t="s">
        <v>6662</v>
      </c>
      <c r="CS103" s="433" t="s">
        <v>6662</v>
      </c>
      <c r="CT103" s="433">
        <v>1</v>
      </c>
      <c r="CU103" s="455">
        <v>52</v>
      </c>
      <c r="CV103" s="389"/>
      <c r="CW103" s="390"/>
      <c r="CX103" s="390"/>
      <c r="CY103" s="390"/>
      <c r="CZ103" s="390"/>
      <c r="DA103" s="390"/>
      <c r="DB103" s="394"/>
      <c r="DC103" s="363">
        <v>366</v>
      </c>
      <c r="DD103" s="364">
        <v>291</v>
      </c>
      <c r="DE103" s="364">
        <v>136</v>
      </c>
      <c r="DF103" s="364">
        <v>134</v>
      </c>
      <c r="DG103" s="364">
        <v>21</v>
      </c>
      <c r="DH103" s="364">
        <v>23</v>
      </c>
      <c r="DI103" s="364">
        <v>52</v>
      </c>
      <c r="DJ103" s="394"/>
      <c r="DK103" s="363">
        <v>89</v>
      </c>
      <c r="DL103" s="364">
        <v>72</v>
      </c>
      <c r="DM103" s="364" t="s">
        <v>6662</v>
      </c>
      <c r="DN103" s="364" t="s">
        <v>6662</v>
      </c>
      <c r="DO103" s="364">
        <v>1</v>
      </c>
      <c r="DP103" s="364">
        <v>3</v>
      </c>
      <c r="DQ103" s="364" t="s">
        <v>6662</v>
      </c>
      <c r="DR103" s="364">
        <v>1</v>
      </c>
      <c r="DS103" s="364">
        <v>2</v>
      </c>
      <c r="DT103" s="364">
        <v>2</v>
      </c>
      <c r="DU103" s="364">
        <v>5</v>
      </c>
      <c r="DV103" s="364">
        <v>2</v>
      </c>
      <c r="DW103" s="364">
        <v>1</v>
      </c>
      <c r="DX103" s="364" t="s">
        <v>6662</v>
      </c>
      <c r="DY103" s="364" t="s">
        <v>6662</v>
      </c>
      <c r="DZ103" s="365" t="s">
        <v>6662</v>
      </c>
      <c r="EA103" s="363">
        <v>100</v>
      </c>
      <c r="EB103" s="364">
        <v>35671</v>
      </c>
      <c r="EC103" s="364">
        <v>25198</v>
      </c>
      <c r="ED103" s="364">
        <v>10293</v>
      </c>
      <c r="EE103" s="365">
        <v>180</v>
      </c>
      <c r="EF103" s="363">
        <v>192</v>
      </c>
      <c r="EG103" s="364">
        <v>170</v>
      </c>
      <c r="EH103" s="364">
        <v>76</v>
      </c>
      <c r="EI103" s="364">
        <v>79</v>
      </c>
      <c r="EJ103" s="364">
        <v>15</v>
      </c>
      <c r="EK103" s="364">
        <v>16</v>
      </c>
      <c r="EL103" s="364">
        <v>6</v>
      </c>
      <c r="EM103" s="394"/>
      <c r="EN103" s="363">
        <v>174</v>
      </c>
      <c r="EO103" s="364">
        <v>121</v>
      </c>
      <c r="EP103" s="364">
        <v>60</v>
      </c>
      <c r="EQ103" s="364">
        <v>55</v>
      </c>
      <c r="ER103" s="364">
        <v>6</v>
      </c>
      <c r="ES103" s="364">
        <v>7</v>
      </c>
      <c r="ET103" s="364">
        <v>46</v>
      </c>
      <c r="EU103" s="394"/>
    </row>
    <row r="104" spans="1:151" s="357" customFormat="1" ht="15" hidden="1" customHeight="1" x14ac:dyDescent="0.15">
      <c r="A104" s="442" t="s">
        <v>175</v>
      </c>
      <c r="B104" s="442" t="s">
        <v>247</v>
      </c>
      <c r="C104" s="442" t="s">
        <v>1585</v>
      </c>
      <c r="D104" s="442" t="s">
        <v>658</v>
      </c>
      <c r="E104" s="387">
        <v>9</v>
      </c>
      <c r="F104" s="355">
        <v>9</v>
      </c>
      <c r="G104" s="355" t="s">
        <v>6662</v>
      </c>
      <c r="H104" s="355">
        <v>1</v>
      </c>
      <c r="I104" s="355">
        <v>8</v>
      </c>
      <c r="J104" s="388" t="s">
        <v>6662</v>
      </c>
      <c r="K104" s="395" t="s">
        <v>6662</v>
      </c>
      <c r="L104" s="387"/>
      <c r="M104" s="361">
        <v>20</v>
      </c>
      <c r="N104" s="355" t="s">
        <v>6662</v>
      </c>
      <c r="O104" s="355" t="s">
        <v>6662</v>
      </c>
      <c r="P104" s="355" t="s">
        <v>6662</v>
      </c>
      <c r="Q104" s="355" t="s">
        <v>6662</v>
      </c>
      <c r="R104" s="355">
        <v>1</v>
      </c>
      <c r="S104" s="355">
        <v>4</v>
      </c>
      <c r="T104" s="355" t="s">
        <v>6662</v>
      </c>
      <c r="U104" s="355" t="s">
        <v>6662</v>
      </c>
      <c r="V104" s="355" t="s">
        <v>6662</v>
      </c>
      <c r="W104" s="355">
        <v>3</v>
      </c>
      <c r="X104" s="355">
        <v>6</v>
      </c>
      <c r="Y104" s="355">
        <v>4</v>
      </c>
      <c r="Z104" s="355">
        <v>2</v>
      </c>
      <c r="AA104" s="355" t="s">
        <v>6662</v>
      </c>
      <c r="AB104" s="362" t="s">
        <v>6662</v>
      </c>
      <c r="AC104" s="366">
        <v>62.1</v>
      </c>
      <c r="AD104" s="356">
        <v>60.67</v>
      </c>
      <c r="AE104" s="367">
        <v>64.25</v>
      </c>
      <c r="AF104" s="387"/>
      <c r="AG104" s="388"/>
      <c r="AH104" s="388"/>
      <c r="AI104" s="388"/>
      <c r="AJ104" s="388"/>
      <c r="AK104" s="388"/>
      <c r="AL104" s="388"/>
      <c r="AM104" s="388"/>
      <c r="AN104" s="388"/>
      <c r="AO104" s="388"/>
      <c r="AP104" s="388"/>
      <c r="AQ104" s="388"/>
      <c r="AR104" s="388"/>
      <c r="AS104" s="388"/>
      <c r="AT104" s="388"/>
      <c r="AU104" s="388"/>
      <c r="AV104" s="449"/>
      <c r="AW104" s="450"/>
      <c r="AX104" s="451"/>
      <c r="AY104" s="361">
        <v>11</v>
      </c>
      <c r="AZ104" s="355" t="s">
        <v>6662</v>
      </c>
      <c r="BA104" s="355" t="s">
        <v>6662</v>
      </c>
      <c r="BB104" s="355" t="s">
        <v>6662</v>
      </c>
      <c r="BC104" s="355" t="s">
        <v>6662</v>
      </c>
      <c r="BD104" s="355" t="s">
        <v>6662</v>
      </c>
      <c r="BE104" s="355" t="s">
        <v>6662</v>
      </c>
      <c r="BF104" s="355" t="s">
        <v>6662</v>
      </c>
      <c r="BG104" s="355" t="s">
        <v>6662</v>
      </c>
      <c r="BH104" s="355" t="s">
        <v>6662</v>
      </c>
      <c r="BI104" s="355" t="s">
        <v>6662</v>
      </c>
      <c r="BJ104" s="355">
        <v>5</v>
      </c>
      <c r="BK104" s="355">
        <v>4</v>
      </c>
      <c r="BL104" s="355">
        <v>2</v>
      </c>
      <c r="BM104" s="355" t="s">
        <v>6662</v>
      </c>
      <c r="BN104" s="362" t="s">
        <v>6662</v>
      </c>
      <c r="BO104" s="446">
        <v>70.64</v>
      </c>
      <c r="BP104" s="447">
        <v>71.290000000000006</v>
      </c>
      <c r="BQ104" s="448">
        <v>69.5</v>
      </c>
      <c r="BR104" s="363">
        <v>9</v>
      </c>
      <c r="BS104" s="364" t="s">
        <v>6662</v>
      </c>
      <c r="BT104" s="364" t="s">
        <v>6662</v>
      </c>
      <c r="BU104" s="364" t="s">
        <v>6662</v>
      </c>
      <c r="BV104" s="364" t="s">
        <v>6662</v>
      </c>
      <c r="BW104" s="364" t="s">
        <v>6662</v>
      </c>
      <c r="BX104" s="364">
        <v>1</v>
      </c>
      <c r="BY104" s="364" t="s">
        <v>6662</v>
      </c>
      <c r="BZ104" s="364" t="s">
        <v>6662</v>
      </c>
      <c r="CA104" s="364" t="s">
        <v>6662</v>
      </c>
      <c r="CB104" s="364">
        <v>1</v>
      </c>
      <c r="CC104" s="364">
        <v>3</v>
      </c>
      <c r="CD104" s="364">
        <v>2</v>
      </c>
      <c r="CE104" s="364">
        <v>2</v>
      </c>
      <c r="CF104" s="364" t="s">
        <v>6662</v>
      </c>
      <c r="CG104" s="365" t="s">
        <v>6662</v>
      </c>
      <c r="CH104" s="432">
        <v>9</v>
      </c>
      <c r="CI104" s="433">
        <v>1</v>
      </c>
      <c r="CJ104" s="433">
        <v>1</v>
      </c>
      <c r="CK104" s="433" t="s">
        <v>6662</v>
      </c>
      <c r="CL104" s="433" t="s">
        <v>6662</v>
      </c>
      <c r="CM104" s="433" t="s">
        <v>6662</v>
      </c>
      <c r="CN104" s="433">
        <v>8</v>
      </c>
      <c r="CO104" s="433">
        <v>7</v>
      </c>
      <c r="CP104" s="433">
        <v>1</v>
      </c>
      <c r="CQ104" s="433">
        <v>1</v>
      </c>
      <c r="CR104" s="433" t="s">
        <v>6662</v>
      </c>
      <c r="CS104" s="433" t="s">
        <v>6662</v>
      </c>
      <c r="CT104" s="433" t="s">
        <v>6662</v>
      </c>
      <c r="CU104" s="455">
        <v>6</v>
      </c>
      <c r="CV104" s="389"/>
      <c r="CW104" s="390"/>
      <c r="CX104" s="390"/>
      <c r="CY104" s="390"/>
      <c r="CZ104" s="390"/>
      <c r="DA104" s="390"/>
      <c r="DB104" s="394"/>
      <c r="DC104" s="363">
        <v>29</v>
      </c>
      <c r="DD104" s="364">
        <v>24</v>
      </c>
      <c r="DE104" s="364">
        <v>11</v>
      </c>
      <c r="DF104" s="364">
        <v>13</v>
      </c>
      <c r="DG104" s="364" t="s">
        <v>6662</v>
      </c>
      <c r="DH104" s="364" t="s">
        <v>6662</v>
      </c>
      <c r="DI104" s="364">
        <v>5</v>
      </c>
      <c r="DJ104" s="394"/>
      <c r="DK104" s="363">
        <v>9</v>
      </c>
      <c r="DL104" s="364">
        <v>8</v>
      </c>
      <c r="DM104" s="364" t="s">
        <v>6662</v>
      </c>
      <c r="DN104" s="364" t="s">
        <v>6662</v>
      </c>
      <c r="DO104" s="364" t="s">
        <v>6662</v>
      </c>
      <c r="DP104" s="364" t="s">
        <v>6662</v>
      </c>
      <c r="DQ104" s="364" t="s">
        <v>6662</v>
      </c>
      <c r="DR104" s="364" t="s">
        <v>6662</v>
      </c>
      <c r="DS104" s="364">
        <v>1</v>
      </c>
      <c r="DT104" s="364" t="s">
        <v>6662</v>
      </c>
      <c r="DU104" s="364" t="s">
        <v>6662</v>
      </c>
      <c r="DV104" s="364" t="s">
        <v>6662</v>
      </c>
      <c r="DW104" s="364" t="s">
        <v>6662</v>
      </c>
      <c r="DX104" s="364" t="s">
        <v>6662</v>
      </c>
      <c r="DY104" s="364" t="s">
        <v>6662</v>
      </c>
      <c r="DZ104" s="365" t="s">
        <v>6662</v>
      </c>
      <c r="EA104" s="363">
        <v>9</v>
      </c>
      <c r="EB104" s="364">
        <v>1875</v>
      </c>
      <c r="EC104" s="364">
        <v>1786</v>
      </c>
      <c r="ED104" s="364">
        <v>89</v>
      </c>
      <c r="EE104" s="365" t="s">
        <v>6662</v>
      </c>
      <c r="EF104" s="363">
        <v>16</v>
      </c>
      <c r="EG104" s="364">
        <v>15</v>
      </c>
      <c r="EH104" s="364">
        <v>7</v>
      </c>
      <c r="EI104" s="364">
        <v>8</v>
      </c>
      <c r="EJ104" s="364" t="s">
        <v>6662</v>
      </c>
      <c r="EK104" s="364" t="s">
        <v>6662</v>
      </c>
      <c r="EL104" s="364">
        <v>1</v>
      </c>
      <c r="EM104" s="394"/>
      <c r="EN104" s="363">
        <v>13</v>
      </c>
      <c r="EO104" s="364">
        <v>9</v>
      </c>
      <c r="EP104" s="364">
        <v>4</v>
      </c>
      <c r="EQ104" s="364">
        <v>5</v>
      </c>
      <c r="ER104" s="364" t="s">
        <v>6662</v>
      </c>
      <c r="ES104" s="364" t="s">
        <v>6662</v>
      </c>
      <c r="ET104" s="364">
        <v>4</v>
      </c>
      <c r="EU104" s="394"/>
    </row>
    <row r="105" spans="1:151" s="357" customFormat="1" ht="15" hidden="1" customHeight="1" x14ac:dyDescent="0.15">
      <c r="A105" s="442" t="s">
        <v>175</v>
      </c>
      <c r="B105" s="442" t="s">
        <v>247</v>
      </c>
      <c r="C105" s="442" t="s">
        <v>1586</v>
      </c>
      <c r="D105" s="442" t="s">
        <v>659</v>
      </c>
      <c r="E105" s="387">
        <v>26</v>
      </c>
      <c r="F105" s="355">
        <v>25</v>
      </c>
      <c r="G105" s="355">
        <v>4</v>
      </c>
      <c r="H105" s="355">
        <v>4</v>
      </c>
      <c r="I105" s="355">
        <v>17</v>
      </c>
      <c r="J105" s="388">
        <v>1</v>
      </c>
      <c r="K105" s="395">
        <v>1</v>
      </c>
      <c r="L105" s="387"/>
      <c r="M105" s="361">
        <v>63</v>
      </c>
      <c r="N105" s="355" t="s">
        <v>6662</v>
      </c>
      <c r="O105" s="355">
        <v>2</v>
      </c>
      <c r="P105" s="355">
        <v>2</v>
      </c>
      <c r="Q105" s="355">
        <v>3</v>
      </c>
      <c r="R105" s="355">
        <v>2</v>
      </c>
      <c r="S105" s="355">
        <v>4</v>
      </c>
      <c r="T105" s="355">
        <v>6</v>
      </c>
      <c r="U105" s="355">
        <v>2</v>
      </c>
      <c r="V105" s="355">
        <v>5</v>
      </c>
      <c r="W105" s="355">
        <v>9</v>
      </c>
      <c r="X105" s="355">
        <v>7</v>
      </c>
      <c r="Y105" s="355">
        <v>10</v>
      </c>
      <c r="Z105" s="355">
        <v>7</v>
      </c>
      <c r="AA105" s="355">
        <v>1</v>
      </c>
      <c r="AB105" s="362">
        <v>3</v>
      </c>
      <c r="AC105" s="366">
        <v>59.24</v>
      </c>
      <c r="AD105" s="356">
        <v>58.28</v>
      </c>
      <c r="AE105" s="367">
        <v>60.52</v>
      </c>
      <c r="AF105" s="387"/>
      <c r="AG105" s="388"/>
      <c r="AH105" s="388"/>
      <c r="AI105" s="388"/>
      <c r="AJ105" s="388"/>
      <c r="AK105" s="388"/>
      <c r="AL105" s="388"/>
      <c r="AM105" s="388"/>
      <c r="AN105" s="388"/>
      <c r="AO105" s="388"/>
      <c r="AP105" s="388"/>
      <c r="AQ105" s="388"/>
      <c r="AR105" s="388"/>
      <c r="AS105" s="388"/>
      <c r="AT105" s="388"/>
      <c r="AU105" s="388"/>
      <c r="AV105" s="449"/>
      <c r="AW105" s="450"/>
      <c r="AX105" s="451"/>
      <c r="AY105" s="361">
        <v>27</v>
      </c>
      <c r="AZ105" s="355" t="s">
        <v>6662</v>
      </c>
      <c r="BA105" s="355" t="s">
        <v>6662</v>
      </c>
      <c r="BB105" s="355" t="s">
        <v>6662</v>
      </c>
      <c r="BC105" s="355" t="s">
        <v>6662</v>
      </c>
      <c r="BD105" s="355" t="s">
        <v>6662</v>
      </c>
      <c r="BE105" s="355" t="s">
        <v>6662</v>
      </c>
      <c r="BF105" s="355" t="s">
        <v>6662</v>
      </c>
      <c r="BG105" s="355" t="s">
        <v>6662</v>
      </c>
      <c r="BH105" s="355">
        <v>1</v>
      </c>
      <c r="BI105" s="355">
        <v>3</v>
      </c>
      <c r="BJ105" s="355">
        <v>4</v>
      </c>
      <c r="BK105" s="355">
        <v>9</v>
      </c>
      <c r="BL105" s="355">
        <v>6</v>
      </c>
      <c r="BM105" s="355">
        <v>1</v>
      </c>
      <c r="BN105" s="362">
        <v>3</v>
      </c>
      <c r="BO105" s="446">
        <v>72.59</v>
      </c>
      <c r="BP105" s="447">
        <v>74.31</v>
      </c>
      <c r="BQ105" s="448">
        <v>70.09</v>
      </c>
      <c r="BR105" s="363">
        <v>25</v>
      </c>
      <c r="BS105" s="364" t="s">
        <v>6662</v>
      </c>
      <c r="BT105" s="364" t="s">
        <v>6662</v>
      </c>
      <c r="BU105" s="364" t="s">
        <v>6662</v>
      </c>
      <c r="BV105" s="364" t="s">
        <v>6662</v>
      </c>
      <c r="BW105" s="364" t="s">
        <v>6662</v>
      </c>
      <c r="BX105" s="364" t="s">
        <v>6662</v>
      </c>
      <c r="BY105" s="364">
        <v>1</v>
      </c>
      <c r="BZ105" s="364">
        <v>2</v>
      </c>
      <c r="CA105" s="364">
        <v>3</v>
      </c>
      <c r="CB105" s="364">
        <v>3</v>
      </c>
      <c r="CC105" s="364">
        <v>3</v>
      </c>
      <c r="CD105" s="364">
        <v>6</v>
      </c>
      <c r="CE105" s="364">
        <v>4</v>
      </c>
      <c r="CF105" s="364">
        <v>1</v>
      </c>
      <c r="CG105" s="365">
        <v>2</v>
      </c>
      <c r="CH105" s="432">
        <v>25</v>
      </c>
      <c r="CI105" s="433">
        <v>3</v>
      </c>
      <c r="CJ105" s="433">
        <v>3</v>
      </c>
      <c r="CK105" s="433" t="s">
        <v>6662</v>
      </c>
      <c r="CL105" s="433" t="s">
        <v>6662</v>
      </c>
      <c r="CM105" s="433" t="s">
        <v>6662</v>
      </c>
      <c r="CN105" s="433">
        <v>22</v>
      </c>
      <c r="CO105" s="433">
        <v>16</v>
      </c>
      <c r="CP105" s="433">
        <v>1</v>
      </c>
      <c r="CQ105" s="433">
        <v>1</v>
      </c>
      <c r="CR105" s="433" t="s">
        <v>6662</v>
      </c>
      <c r="CS105" s="433" t="s">
        <v>6662</v>
      </c>
      <c r="CT105" s="433" t="s">
        <v>6662</v>
      </c>
      <c r="CU105" s="455">
        <v>15</v>
      </c>
      <c r="CV105" s="389"/>
      <c r="CW105" s="390"/>
      <c r="CX105" s="390"/>
      <c r="CY105" s="390"/>
      <c r="CZ105" s="390"/>
      <c r="DA105" s="390"/>
      <c r="DB105" s="394"/>
      <c r="DC105" s="363">
        <v>91</v>
      </c>
      <c r="DD105" s="364">
        <v>75</v>
      </c>
      <c r="DE105" s="364">
        <v>27</v>
      </c>
      <c r="DF105" s="364">
        <v>47</v>
      </c>
      <c r="DG105" s="364">
        <v>1</v>
      </c>
      <c r="DH105" s="364">
        <v>5</v>
      </c>
      <c r="DI105" s="364">
        <v>11</v>
      </c>
      <c r="DJ105" s="394"/>
      <c r="DK105" s="363">
        <v>22</v>
      </c>
      <c r="DL105" s="364">
        <v>22</v>
      </c>
      <c r="DM105" s="364" t="s">
        <v>6662</v>
      </c>
      <c r="DN105" s="364" t="s">
        <v>6662</v>
      </c>
      <c r="DO105" s="364" t="s">
        <v>6662</v>
      </c>
      <c r="DP105" s="364" t="s">
        <v>6662</v>
      </c>
      <c r="DQ105" s="364" t="s">
        <v>6662</v>
      </c>
      <c r="DR105" s="364" t="s">
        <v>6662</v>
      </c>
      <c r="DS105" s="364" t="s">
        <v>6662</v>
      </c>
      <c r="DT105" s="364" t="s">
        <v>6662</v>
      </c>
      <c r="DU105" s="364" t="s">
        <v>6662</v>
      </c>
      <c r="DV105" s="364" t="s">
        <v>6662</v>
      </c>
      <c r="DW105" s="364" t="s">
        <v>6662</v>
      </c>
      <c r="DX105" s="364" t="s">
        <v>6662</v>
      </c>
      <c r="DY105" s="364" t="s">
        <v>6662</v>
      </c>
      <c r="DZ105" s="365" t="s">
        <v>6662</v>
      </c>
      <c r="EA105" s="363">
        <v>25</v>
      </c>
      <c r="EB105" s="364">
        <v>6811</v>
      </c>
      <c r="EC105" s="364">
        <v>6655</v>
      </c>
      <c r="ED105" s="364">
        <v>156</v>
      </c>
      <c r="EE105" s="365" t="s">
        <v>6662</v>
      </c>
      <c r="EF105" s="363">
        <v>44</v>
      </c>
      <c r="EG105" s="364">
        <v>41</v>
      </c>
      <c r="EH105" s="364">
        <v>16</v>
      </c>
      <c r="EI105" s="364">
        <v>24</v>
      </c>
      <c r="EJ105" s="364">
        <v>1</v>
      </c>
      <c r="EK105" s="364">
        <v>3</v>
      </c>
      <c r="EL105" s="364" t="s">
        <v>6662</v>
      </c>
      <c r="EM105" s="394"/>
      <c r="EN105" s="363">
        <v>47</v>
      </c>
      <c r="EO105" s="364">
        <v>34</v>
      </c>
      <c r="EP105" s="364">
        <v>11</v>
      </c>
      <c r="EQ105" s="364">
        <v>23</v>
      </c>
      <c r="ER105" s="364" t="s">
        <v>6662</v>
      </c>
      <c r="ES105" s="364">
        <v>2</v>
      </c>
      <c r="ET105" s="364">
        <v>11</v>
      </c>
      <c r="EU105" s="394"/>
    </row>
    <row r="106" spans="1:151" s="357" customFormat="1" ht="15" hidden="1" customHeight="1" x14ac:dyDescent="0.15">
      <c r="A106" s="442" t="s">
        <v>175</v>
      </c>
      <c r="B106" s="442" t="s">
        <v>247</v>
      </c>
      <c r="C106" s="442" t="s">
        <v>258</v>
      </c>
      <c r="D106" s="442" t="s">
        <v>660</v>
      </c>
      <c r="E106" s="387">
        <v>91</v>
      </c>
      <c r="F106" s="355">
        <v>90</v>
      </c>
      <c r="G106" s="355">
        <v>6</v>
      </c>
      <c r="H106" s="355">
        <v>10</v>
      </c>
      <c r="I106" s="355">
        <v>74</v>
      </c>
      <c r="J106" s="388">
        <v>1</v>
      </c>
      <c r="K106" s="395">
        <v>1</v>
      </c>
      <c r="L106" s="387"/>
      <c r="M106" s="361">
        <v>226</v>
      </c>
      <c r="N106" s="355" t="s">
        <v>6662</v>
      </c>
      <c r="O106" s="355">
        <v>5</v>
      </c>
      <c r="P106" s="355">
        <v>8</v>
      </c>
      <c r="Q106" s="355">
        <v>2</v>
      </c>
      <c r="R106" s="355">
        <v>8</v>
      </c>
      <c r="S106" s="355">
        <v>14</v>
      </c>
      <c r="T106" s="355">
        <v>14</v>
      </c>
      <c r="U106" s="355">
        <v>13</v>
      </c>
      <c r="V106" s="355">
        <v>20</v>
      </c>
      <c r="W106" s="355">
        <v>16</v>
      </c>
      <c r="X106" s="355">
        <v>37</v>
      </c>
      <c r="Y106" s="355">
        <v>41</v>
      </c>
      <c r="Z106" s="355">
        <v>23</v>
      </c>
      <c r="AA106" s="355">
        <v>18</v>
      </c>
      <c r="AB106" s="362">
        <v>7</v>
      </c>
      <c r="AC106" s="366">
        <v>61.9</v>
      </c>
      <c r="AD106" s="356">
        <v>60.12</v>
      </c>
      <c r="AE106" s="367">
        <v>64.400000000000006</v>
      </c>
      <c r="AF106" s="387"/>
      <c r="AG106" s="388"/>
      <c r="AH106" s="388"/>
      <c r="AI106" s="388"/>
      <c r="AJ106" s="388"/>
      <c r="AK106" s="388"/>
      <c r="AL106" s="388"/>
      <c r="AM106" s="388"/>
      <c r="AN106" s="388"/>
      <c r="AO106" s="388"/>
      <c r="AP106" s="388"/>
      <c r="AQ106" s="388"/>
      <c r="AR106" s="388"/>
      <c r="AS106" s="388"/>
      <c r="AT106" s="388"/>
      <c r="AU106" s="388"/>
      <c r="AV106" s="449"/>
      <c r="AW106" s="450"/>
      <c r="AX106" s="451"/>
      <c r="AY106" s="361">
        <v>86</v>
      </c>
      <c r="AZ106" s="355" t="s">
        <v>6662</v>
      </c>
      <c r="BA106" s="355" t="s">
        <v>6662</v>
      </c>
      <c r="BB106" s="355">
        <v>1</v>
      </c>
      <c r="BC106" s="355" t="s">
        <v>6662</v>
      </c>
      <c r="BD106" s="355" t="s">
        <v>6662</v>
      </c>
      <c r="BE106" s="355">
        <v>4</v>
      </c>
      <c r="BF106" s="355" t="s">
        <v>6662</v>
      </c>
      <c r="BG106" s="355" t="s">
        <v>6662</v>
      </c>
      <c r="BH106" s="355" t="s">
        <v>6662</v>
      </c>
      <c r="BI106" s="355">
        <v>4</v>
      </c>
      <c r="BJ106" s="355">
        <v>19</v>
      </c>
      <c r="BK106" s="355">
        <v>28</v>
      </c>
      <c r="BL106" s="355">
        <v>17</v>
      </c>
      <c r="BM106" s="355">
        <v>10</v>
      </c>
      <c r="BN106" s="362">
        <v>3</v>
      </c>
      <c r="BO106" s="446">
        <v>71.09</v>
      </c>
      <c r="BP106" s="447">
        <v>70.319999999999993</v>
      </c>
      <c r="BQ106" s="448">
        <v>72.33</v>
      </c>
      <c r="BR106" s="363">
        <v>90</v>
      </c>
      <c r="BS106" s="364" t="s">
        <v>6662</v>
      </c>
      <c r="BT106" s="364" t="s">
        <v>6662</v>
      </c>
      <c r="BU106" s="364">
        <v>1</v>
      </c>
      <c r="BV106" s="364" t="s">
        <v>6662</v>
      </c>
      <c r="BW106" s="364">
        <v>1</v>
      </c>
      <c r="BX106" s="364">
        <v>3</v>
      </c>
      <c r="BY106" s="364">
        <v>1</v>
      </c>
      <c r="BZ106" s="364">
        <v>3</v>
      </c>
      <c r="CA106" s="364">
        <v>8</v>
      </c>
      <c r="CB106" s="364">
        <v>6</v>
      </c>
      <c r="CC106" s="364">
        <v>19</v>
      </c>
      <c r="CD106" s="364">
        <v>25</v>
      </c>
      <c r="CE106" s="364">
        <v>11</v>
      </c>
      <c r="CF106" s="364">
        <v>10</v>
      </c>
      <c r="CG106" s="365">
        <v>2</v>
      </c>
      <c r="CH106" s="432">
        <v>90</v>
      </c>
      <c r="CI106" s="433">
        <v>19</v>
      </c>
      <c r="CJ106" s="433">
        <v>17</v>
      </c>
      <c r="CK106" s="433">
        <v>1</v>
      </c>
      <c r="CL106" s="433">
        <v>1</v>
      </c>
      <c r="CM106" s="433">
        <v>5</v>
      </c>
      <c r="CN106" s="433">
        <v>66</v>
      </c>
      <c r="CO106" s="433">
        <v>67</v>
      </c>
      <c r="CP106" s="433">
        <v>13</v>
      </c>
      <c r="CQ106" s="433">
        <v>12</v>
      </c>
      <c r="CR106" s="433" t="s">
        <v>6662</v>
      </c>
      <c r="CS106" s="433">
        <v>1</v>
      </c>
      <c r="CT106" s="433">
        <v>2</v>
      </c>
      <c r="CU106" s="455">
        <v>52</v>
      </c>
      <c r="CV106" s="389"/>
      <c r="CW106" s="390"/>
      <c r="CX106" s="390"/>
      <c r="CY106" s="390"/>
      <c r="CZ106" s="390"/>
      <c r="DA106" s="390"/>
      <c r="DB106" s="394"/>
      <c r="DC106" s="363">
        <v>332</v>
      </c>
      <c r="DD106" s="364">
        <v>241</v>
      </c>
      <c r="DE106" s="364">
        <v>86</v>
      </c>
      <c r="DF106" s="364">
        <v>137</v>
      </c>
      <c r="DG106" s="364">
        <v>18</v>
      </c>
      <c r="DH106" s="364">
        <v>20</v>
      </c>
      <c r="DI106" s="364">
        <v>71</v>
      </c>
      <c r="DJ106" s="394"/>
      <c r="DK106" s="363">
        <v>83</v>
      </c>
      <c r="DL106" s="364">
        <v>76</v>
      </c>
      <c r="DM106" s="364" t="s">
        <v>6662</v>
      </c>
      <c r="DN106" s="364" t="s">
        <v>6662</v>
      </c>
      <c r="DO106" s="364" t="s">
        <v>6662</v>
      </c>
      <c r="DP106" s="364">
        <v>1</v>
      </c>
      <c r="DQ106" s="364">
        <v>4</v>
      </c>
      <c r="DR106" s="364">
        <v>1</v>
      </c>
      <c r="DS106" s="364" t="s">
        <v>6662</v>
      </c>
      <c r="DT106" s="364" t="s">
        <v>6662</v>
      </c>
      <c r="DU106" s="364">
        <v>1</v>
      </c>
      <c r="DV106" s="364" t="s">
        <v>6662</v>
      </c>
      <c r="DW106" s="364" t="s">
        <v>6662</v>
      </c>
      <c r="DX106" s="364" t="s">
        <v>6662</v>
      </c>
      <c r="DY106" s="364" t="s">
        <v>6662</v>
      </c>
      <c r="DZ106" s="365" t="s">
        <v>6662</v>
      </c>
      <c r="EA106" s="363">
        <v>90</v>
      </c>
      <c r="EB106" s="364">
        <v>26060</v>
      </c>
      <c r="EC106" s="364">
        <v>18845</v>
      </c>
      <c r="ED106" s="364">
        <v>7153</v>
      </c>
      <c r="EE106" s="365">
        <v>62</v>
      </c>
      <c r="EF106" s="363">
        <v>169</v>
      </c>
      <c r="EG106" s="364">
        <v>145</v>
      </c>
      <c r="EH106" s="364">
        <v>53</v>
      </c>
      <c r="EI106" s="364">
        <v>78</v>
      </c>
      <c r="EJ106" s="364">
        <v>14</v>
      </c>
      <c r="EK106" s="364">
        <v>10</v>
      </c>
      <c r="EL106" s="364">
        <v>14</v>
      </c>
      <c r="EM106" s="394"/>
      <c r="EN106" s="363">
        <v>163</v>
      </c>
      <c r="EO106" s="364">
        <v>96</v>
      </c>
      <c r="EP106" s="364">
        <v>33</v>
      </c>
      <c r="EQ106" s="364">
        <v>59</v>
      </c>
      <c r="ER106" s="364">
        <v>4</v>
      </c>
      <c r="ES106" s="364">
        <v>10</v>
      </c>
      <c r="ET106" s="364">
        <v>57</v>
      </c>
      <c r="EU106" s="394"/>
    </row>
    <row r="107" spans="1:151" s="357" customFormat="1" ht="15" hidden="1" customHeight="1" x14ac:dyDescent="0.15">
      <c r="A107" s="442" t="s">
        <v>175</v>
      </c>
      <c r="B107" s="442" t="s">
        <v>247</v>
      </c>
      <c r="C107" s="442" t="s">
        <v>1587</v>
      </c>
      <c r="D107" s="442" t="s">
        <v>661</v>
      </c>
      <c r="E107" s="387">
        <v>70</v>
      </c>
      <c r="F107" s="355">
        <v>69</v>
      </c>
      <c r="G107" s="355">
        <v>5</v>
      </c>
      <c r="H107" s="355">
        <v>8</v>
      </c>
      <c r="I107" s="355">
        <v>56</v>
      </c>
      <c r="J107" s="388">
        <v>1</v>
      </c>
      <c r="K107" s="395">
        <v>1</v>
      </c>
      <c r="L107" s="387"/>
      <c r="M107" s="361">
        <v>177</v>
      </c>
      <c r="N107" s="355">
        <v>1</v>
      </c>
      <c r="O107" s="355">
        <v>3</v>
      </c>
      <c r="P107" s="355">
        <v>11</v>
      </c>
      <c r="Q107" s="355">
        <v>2</v>
      </c>
      <c r="R107" s="355">
        <v>5</v>
      </c>
      <c r="S107" s="355">
        <v>7</v>
      </c>
      <c r="T107" s="355">
        <v>7</v>
      </c>
      <c r="U107" s="355">
        <v>21</v>
      </c>
      <c r="V107" s="355">
        <v>16</v>
      </c>
      <c r="W107" s="355">
        <v>23</v>
      </c>
      <c r="X107" s="355">
        <v>32</v>
      </c>
      <c r="Y107" s="355">
        <v>18</v>
      </c>
      <c r="Z107" s="355">
        <v>19</v>
      </c>
      <c r="AA107" s="355">
        <v>8</v>
      </c>
      <c r="AB107" s="362">
        <v>4</v>
      </c>
      <c r="AC107" s="366">
        <v>59.8</v>
      </c>
      <c r="AD107" s="356">
        <v>59.87</v>
      </c>
      <c r="AE107" s="367">
        <v>59.73</v>
      </c>
      <c r="AF107" s="387"/>
      <c r="AG107" s="388"/>
      <c r="AH107" s="388"/>
      <c r="AI107" s="388"/>
      <c r="AJ107" s="388"/>
      <c r="AK107" s="388"/>
      <c r="AL107" s="388"/>
      <c r="AM107" s="388"/>
      <c r="AN107" s="388"/>
      <c r="AO107" s="388"/>
      <c r="AP107" s="388"/>
      <c r="AQ107" s="388"/>
      <c r="AR107" s="388"/>
      <c r="AS107" s="388"/>
      <c r="AT107" s="388"/>
      <c r="AU107" s="388"/>
      <c r="AV107" s="449"/>
      <c r="AW107" s="450"/>
      <c r="AX107" s="451"/>
      <c r="AY107" s="361">
        <v>72</v>
      </c>
      <c r="AZ107" s="355" t="s">
        <v>6662</v>
      </c>
      <c r="BA107" s="355" t="s">
        <v>6662</v>
      </c>
      <c r="BB107" s="355">
        <v>1</v>
      </c>
      <c r="BC107" s="355" t="s">
        <v>6662</v>
      </c>
      <c r="BD107" s="355">
        <v>1</v>
      </c>
      <c r="BE107" s="355">
        <v>2</v>
      </c>
      <c r="BF107" s="355">
        <v>1</v>
      </c>
      <c r="BG107" s="355">
        <v>1</v>
      </c>
      <c r="BH107" s="355">
        <v>1</v>
      </c>
      <c r="BI107" s="355">
        <v>6</v>
      </c>
      <c r="BJ107" s="355">
        <v>22</v>
      </c>
      <c r="BK107" s="355">
        <v>14</v>
      </c>
      <c r="BL107" s="355">
        <v>15</v>
      </c>
      <c r="BM107" s="355">
        <v>5</v>
      </c>
      <c r="BN107" s="362">
        <v>3</v>
      </c>
      <c r="BO107" s="446">
        <v>69.239999999999995</v>
      </c>
      <c r="BP107" s="447">
        <v>68.86</v>
      </c>
      <c r="BQ107" s="448">
        <v>69.790000000000006</v>
      </c>
      <c r="BR107" s="363">
        <v>69</v>
      </c>
      <c r="BS107" s="364" t="s">
        <v>6662</v>
      </c>
      <c r="BT107" s="364" t="s">
        <v>6662</v>
      </c>
      <c r="BU107" s="364" t="s">
        <v>6662</v>
      </c>
      <c r="BV107" s="364" t="s">
        <v>6662</v>
      </c>
      <c r="BW107" s="364" t="s">
        <v>6662</v>
      </c>
      <c r="BX107" s="364">
        <v>3</v>
      </c>
      <c r="BY107" s="364">
        <v>3</v>
      </c>
      <c r="BZ107" s="364">
        <v>5</v>
      </c>
      <c r="CA107" s="364">
        <v>9</v>
      </c>
      <c r="CB107" s="364">
        <v>10</v>
      </c>
      <c r="CC107" s="364">
        <v>18</v>
      </c>
      <c r="CD107" s="364">
        <v>12</v>
      </c>
      <c r="CE107" s="364">
        <v>6</v>
      </c>
      <c r="CF107" s="364">
        <v>1</v>
      </c>
      <c r="CG107" s="365">
        <v>2</v>
      </c>
      <c r="CH107" s="432">
        <v>69</v>
      </c>
      <c r="CI107" s="433">
        <v>10</v>
      </c>
      <c r="CJ107" s="433">
        <v>10</v>
      </c>
      <c r="CK107" s="433" t="s">
        <v>6662</v>
      </c>
      <c r="CL107" s="433" t="s">
        <v>6662</v>
      </c>
      <c r="CM107" s="433">
        <v>5</v>
      </c>
      <c r="CN107" s="433">
        <v>54</v>
      </c>
      <c r="CO107" s="433">
        <v>39</v>
      </c>
      <c r="CP107" s="433">
        <v>8</v>
      </c>
      <c r="CQ107" s="433">
        <v>8</v>
      </c>
      <c r="CR107" s="433" t="s">
        <v>6662</v>
      </c>
      <c r="CS107" s="433" t="s">
        <v>6662</v>
      </c>
      <c r="CT107" s="433" t="s">
        <v>6662</v>
      </c>
      <c r="CU107" s="455">
        <v>31</v>
      </c>
      <c r="CV107" s="389"/>
      <c r="CW107" s="390"/>
      <c r="CX107" s="390"/>
      <c r="CY107" s="390"/>
      <c r="CZ107" s="390"/>
      <c r="DA107" s="390"/>
      <c r="DB107" s="394"/>
      <c r="DC107" s="363">
        <v>252</v>
      </c>
      <c r="DD107" s="364">
        <v>190</v>
      </c>
      <c r="DE107" s="364">
        <v>72</v>
      </c>
      <c r="DF107" s="364">
        <v>109</v>
      </c>
      <c r="DG107" s="364">
        <v>9</v>
      </c>
      <c r="DH107" s="364">
        <v>21</v>
      </c>
      <c r="DI107" s="364">
        <v>41</v>
      </c>
      <c r="DJ107" s="394"/>
      <c r="DK107" s="363">
        <v>67</v>
      </c>
      <c r="DL107" s="364">
        <v>63</v>
      </c>
      <c r="DM107" s="364" t="s">
        <v>6662</v>
      </c>
      <c r="DN107" s="364" t="s">
        <v>6662</v>
      </c>
      <c r="DO107" s="364" t="s">
        <v>6662</v>
      </c>
      <c r="DP107" s="364" t="s">
        <v>6662</v>
      </c>
      <c r="DQ107" s="364">
        <v>1</v>
      </c>
      <c r="DR107" s="364">
        <v>1</v>
      </c>
      <c r="DS107" s="364">
        <v>1</v>
      </c>
      <c r="DT107" s="364" t="s">
        <v>6662</v>
      </c>
      <c r="DU107" s="364">
        <v>1</v>
      </c>
      <c r="DV107" s="364" t="s">
        <v>6662</v>
      </c>
      <c r="DW107" s="364" t="s">
        <v>6662</v>
      </c>
      <c r="DX107" s="364" t="s">
        <v>6662</v>
      </c>
      <c r="DY107" s="364" t="s">
        <v>6662</v>
      </c>
      <c r="DZ107" s="365" t="s">
        <v>6662</v>
      </c>
      <c r="EA107" s="363">
        <v>69</v>
      </c>
      <c r="EB107" s="364">
        <v>16566</v>
      </c>
      <c r="EC107" s="364">
        <v>13810</v>
      </c>
      <c r="ED107" s="364">
        <v>2676</v>
      </c>
      <c r="EE107" s="365">
        <v>80</v>
      </c>
      <c r="EF107" s="363">
        <v>117</v>
      </c>
      <c r="EG107" s="364">
        <v>104</v>
      </c>
      <c r="EH107" s="364">
        <v>43</v>
      </c>
      <c r="EI107" s="364">
        <v>54</v>
      </c>
      <c r="EJ107" s="364">
        <v>7</v>
      </c>
      <c r="EK107" s="364">
        <v>9</v>
      </c>
      <c r="EL107" s="364">
        <v>4</v>
      </c>
      <c r="EM107" s="394"/>
      <c r="EN107" s="363">
        <v>135</v>
      </c>
      <c r="EO107" s="364">
        <v>86</v>
      </c>
      <c r="EP107" s="364">
        <v>29</v>
      </c>
      <c r="EQ107" s="364">
        <v>55</v>
      </c>
      <c r="ER107" s="364">
        <v>2</v>
      </c>
      <c r="ES107" s="364">
        <v>12</v>
      </c>
      <c r="ET107" s="364">
        <v>37</v>
      </c>
      <c r="EU107" s="394"/>
    </row>
    <row r="108" spans="1:151" s="357" customFormat="1" ht="15" hidden="1" customHeight="1" x14ac:dyDescent="0.15">
      <c r="A108" s="442" t="s">
        <v>175</v>
      </c>
      <c r="B108" s="442" t="s">
        <v>247</v>
      </c>
      <c r="C108" s="442" t="s">
        <v>115</v>
      </c>
      <c r="D108" s="442" t="s">
        <v>662</v>
      </c>
      <c r="E108" s="387">
        <v>105</v>
      </c>
      <c r="F108" s="355">
        <v>103</v>
      </c>
      <c r="G108" s="355">
        <v>9</v>
      </c>
      <c r="H108" s="355">
        <v>13</v>
      </c>
      <c r="I108" s="355">
        <v>81</v>
      </c>
      <c r="J108" s="388">
        <v>2</v>
      </c>
      <c r="K108" s="395">
        <v>2</v>
      </c>
      <c r="L108" s="387"/>
      <c r="M108" s="361">
        <v>272</v>
      </c>
      <c r="N108" s="355">
        <v>1</v>
      </c>
      <c r="O108" s="355">
        <v>4</v>
      </c>
      <c r="P108" s="355">
        <v>4</v>
      </c>
      <c r="Q108" s="355">
        <v>5</v>
      </c>
      <c r="R108" s="355">
        <v>20</v>
      </c>
      <c r="S108" s="355">
        <v>17</v>
      </c>
      <c r="T108" s="355">
        <v>14</v>
      </c>
      <c r="U108" s="355">
        <v>18</v>
      </c>
      <c r="V108" s="355">
        <v>14</v>
      </c>
      <c r="W108" s="355">
        <v>38</v>
      </c>
      <c r="X108" s="355">
        <v>60</v>
      </c>
      <c r="Y108" s="355">
        <v>32</v>
      </c>
      <c r="Z108" s="355">
        <v>21</v>
      </c>
      <c r="AA108" s="355">
        <v>17</v>
      </c>
      <c r="AB108" s="362">
        <v>7</v>
      </c>
      <c r="AC108" s="366">
        <v>60.92</v>
      </c>
      <c r="AD108" s="356">
        <v>59.77</v>
      </c>
      <c r="AE108" s="367">
        <v>62.51</v>
      </c>
      <c r="AF108" s="387"/>
      <c r="AG108" s="388"/>
      <c r="AH108" s="388"/>
      <c r="AI108" s="388"/>
      <c r="AJ108" s="388"/>
      <c r="AK108" s="388"/>
      <c r="AL108" s="388"/>
      <c r="AM108" s="388"/>
      <c r="AN108" s="388"/>
      <c r="AO108" s="388"/>
      <c r="AP108" s="388"/>
      <c r="AQ108" s="388"/>
      <c r="AR108" s="388"/>
      <c r="AS108" s="388"/>
      <c r="AT108" s="388"/>
      <c r="AU108" s="388"/>
      <c r="AV108" s="449"/>
      <c r="AW108" s="450"/>
      <c r="AX108" s="451"/>
      <c r="AY108" s="361">
        <v>102</v>
      </c>
      <c r="AZ108" s="355" t="s">
        <v>6662</v>
      </c>
      <c r="BA108" s="355" t="s">
        <v>6662</v>
      </c>
      <c r="BB108" s="355" t="s">
        <v>6662</v>
      </c>
      <c r="BC108" s="355" t="s">
        <v>6662</v>
      </c>
      <c r="BD108" s="355" t="s">
        <v>6662</v>
      </c>
      <c r="BE108" s="355">
        <v>3</v>
      </c>
      <c r="BF108" s="355" t="s">
        <v>6662</v>
      </c>
      <c r="BG108" s="355" t="s">
        <v>6662</v>
      </c>
      <c r="BH108" s="355" t="s">
        <v>6662</v>
      </c>
      <c r="BI108" s="355">
        <v>12</v>
      </c>
      <c r="BJ108" s="355">
        <v>33</v>
      </c>
      <c r="BK108" s="355">
        <v>27</v>
      </c>
      <c r="BL108" s="355">
        <v>14</v>
      </c>
      <c r="BM108" s="355">
        <v>13</v>
      </c>
      <c r="BN108" s="362" t="s">
        <v>6662</v>
      </c>
      <c r="BO108" s="446">
        <v>70.44</v>
      </c>
      <c r="BP108" s="447">
        <v>70.13</v>
      </c>
      <c r="BQ108" s="448">
        <v>71.03</v>
      </c>
      <c r="BR108" s="363">
        <v>103</v>
      </c>
      <c r="BS108" s="364" t="s">
        <v>6662</v>
      </c>
      <c r="BT108" s="364" t="s">
        <v>6662</v>
      </c>
      <c r="BU108" s="364" t="s">
        <v>6662</v>
      </c>
      <c r="BV108" s="364" t="s">
        <v>6662</v>
      </c>
      <c r="BW108" s="364">
        <v>1</v>
      </c>
      <c r="BX108" s="364">
        <v>1</v>
      </c>
      <c r="BY108" s="364">
        <v>1</v>
      </c>
      <c r="BZ108" s="364">
        <v>8</v>
      </c>
      <c r="CA108" s="364">
        <v>3</v>
      </c>
      <c r="CB108" s="364">
        <v>17</v>
      </c>
      <c r="CC108" s="364">
        <v>33</v>
      </c>
      <c r="CD108" s="364">
        <v>22</v>
      </c>
      <c r="CE108" s="364">
        <v>10</v>
      </c>
      <c r="CF108" s="364">
        <v>6</v>
      </c>
      <c r="CG108" s="365">
        <v>1</v>
      </c>
      <c r="CH108" s="432">
        <v>103</v>
      </c>
      <c r="CI108" s="433">
        <v>28</v>
      </c>
      <c r="CJ108" s="433">
        <v>28</v>
      </c>
      <c r="CK108" s="433" t="s">
        <v>6662</v>
      </c>
      <c r="CL108" s="433" t="s">
        <v>6662</v>
      </c>
      <c r="CM108" s="433" t="s">
        <v>6662</v>
      </c>
      <c r="CN108" s="433">
        <v>75</v>
      </c>
      <c r="CO108" s="433">
        <v>72</v>
      </c>
      <c r="CP108" s="433">
        <v>22</v>
      </c>
      <c r="CQ108" s="433">
        <v>22</v>
      </c>
      <c r="CR108" s="433" t="s">
        <v>6662</v>
      </c>
      <c r="CS108" s="433" t="s">
        <v>6662</v>
      </c>
      <c r="CT108" s="433" t="s">
        <v>6662</v>
      </c>
      <c r="CU108" s="455">
        <v>50</v>
      </c>
      <c r="CV108" s="389"/>
      <c r="CW108" s="390"/>
      <c r="CX108" s="390"/>
      <c r="CY108" s="390"/>
      <c r="CZ108" s="390"/>
      <c r="DA108" s="390"/>
      <c r="DB108" s="394"/>
      <c r="DC108" s="363">
        <v>375</v>
      </c>
      <c r="DD108" s="364">
        <v>292</v>
      </c>
      <c r="DE108" s="364">
        <v>102</v>
      </c>
      <c r="DF108" s="364">
        <v>163</v>
      </c>
      <c r="DG108" s="364">
        <v>27</v>
      </c>
      <c r="DH108" s="364">
        <v>14</v>
      </c>
      <c r="DI108" s="364">
        <v>69</v>
      </c>
      <c r="DJ108" s="394"/>
      <c r="DK108" s="363">
        <v>99</v>
      </c>
      <c r="DL108" s="364">
        <v>98</v>
      </c>
      <c r="DM108" s="364" t="s">
        <v>6662</v>
      </c>
      <c r="DN108" s="364" t="s">
        <v>6662</v>
      </c>
      <c r="DO108" s="364" t="s">
        <v>6662</v>
      </c>
      <c r="DP108" s="364" t="s">
        <v>6662</v>
      </c>
      <c r="DQ108" s="364" t="s">
        <v>6662</v>
      </c>
      <c r="DR108" s="364" t="s">
        <v>6662</v>
      </c>
      <c r="DS108" s="364">
        <v>1</v>
      </c>
      <c r="DT108" s="364" t="s">
        <v>6662</v>
      </c>
      <c r="DU108" s="364" t="s">
        <v>6662</v>
      </c>
      <c r="DV108" s="364" t="s">
        <v>6662</v>
      </c>
      <c r="DW108" s="364" t="s">
        <v>6662</v>
      </c>
      <c r="DX108" s="364" t="s">
        <v>6662</v>
      </c>
      <c r="DY108" s="364" t="s">
        <v>6662</v>
      </c>
      <c r="DZ108" s="365" t="s">
        <v>6662</v>
      </c>
      <c r="EA108" s="363">
        <v>103</v>
      </c>
      <c r="EB108" s="364">
        <v>33081</v>
      </c>
      <c r="EC108" s="364">
        <v>25617</v>
      </c>
      <c r="ED108" s="364">
        <v>7458</v>
      </c>
      <c r="EE108" s="365">
        <v>6</v>
      </c>
      <c r="EF108" s="363">
        <v>187</v>
      </c>
      <c r="EG108" s="364">
        <v>171</v>
      </c>
      <c r="EH108" s="364">
        <v>67</v>
      </c>
      <c r="EI108" s="364">
        <v>87</v>
      </c>
      <c r="EJ108" s="364">
        <v>17</v>
      </c>
      <c r="EK108" s="364">
        <v>6</v>
      </c>
      <c r="EL108" s="364">
        <v>10</v>
      </c>
      <c r="EM108" s="394"/>
      <c r="EN108" s="363">
        <v>188</v>
      </c>
      <c r="EO108" s="364">
        <v>121</v>
      </c>
      <c r="EP108" s="364">
        <v>35</v>
      </c>
      <c r="EQ108" s="364">
        <v>76</v>
      </c>
      <c r="ER108" s="364">
        <v>10</v>
      </c>
      <c r="ES108" s="364">
        <v>8</v>
      </c>
      <c r="ET108" s="364">
        <v>59</v>
      </c>
      <c r="EU108" s="394"/>
    </row>
    <row r="109" spans="1:151" s="357" customFormat="1" ht="15" hidden="1" customHeight="1" x14ac:dyDescent="0.15">
      <c r="A109" s="442" t="s">
        <v>175</v>
      </c>
      <c r="B109" s="442" t="s">
        <v>247</v>
      </c>
      <c r="C109" s="442" t="s">
        <v>663</v>
      </c>
      <c r="D109" s="442" t="s">
        <v>664</v>
      </c>
      <c r="E109" s="387">
        <v>98</v>
      </c>
      <c r="F109" s="355">
        <v>96</v>
      </c>
      <c r="G109" s="355">
        <v>22</v>
      </c>
      <c r="H109" s="355">
        <v>8</v>
      </c>
      <c r="I109" s="355">
        <v>66</v>
      </c>
      <c r="J109" s="388">
        <v>2</v>
      </c>
      <c r="K109" s="395">
        <v>2</v>
      </c>
      <c r="L109" s="387"/>
      <c r="M109" s="361">
        <v>254</v>
      </c>
      <c r="N109" s="355">
        <v>4</v>
      </c>
      <c r="O109" s="355">
        <v>4</v>
      </c>
      <c r="P109" s="355">
        <v>6</v>
      </c>
      <c r="Q109" s="355">
        <v>18</v>
      </c>
      <c r="R109" s="355">
        <v>14</v>
      </c>
      <c r="S109" s="355">
        <v>11</v>
      </c>
      <c r="T109" s="355">
        <v>9</v>
      </c>
      <c r="U109" s="355">
        <v>10</v>
      </c>
      <c r="V109" s="355">
        <v>29</v>
      </c>
      <c r="W109" s="355">
        <v>35</v>
      </c>
      <c r="X109" s="355">
        <v>43</v>
      </c>
      <c r="Y109" s="355">
        <v>36</v>
      </c>
      <c r="Z109" s="355">
        <v>16</v>
      </c>
      <c r="AA109" s="355">
        <v>9</v>
      </c>
      <c r="AB109" s="362">
        <v>10</v>
      </c>
      <c r="AC109" s="366">
        <v>58.82</v>
      </c>
      <c r="AD109" s="356">
        <v>57.98</v>
      </c>
      <c r="AE109" s="367">
        <v>60.03</v>
      </c>
      <c r="AF109" s="387"/>
      <c r="AG109" s="388"/>
      <c r="AH109" s="388"/>
      <c r="AI109" s="388"/>
      <c r="AJ109" s="388"/>
      <c r="AK109" s="388"/>
      <c r="AL109" s="388"/>
      <c r="AM109" s="388"/>
      <c r="AN109" s="388"/>
      <c r="AO109" s="388"/>
      <c r="AP109" s="388"/>
      <c r="AQ109" s="388"/>
      <c r="AR109" s="388"/>
      <c r="AS109" s="388"/>
      <c r="AT109" s="388"/>
      <c r="AU109" s="388"/>
      <c r="AV109" s="449"/>
      <c r="AW109" s="450"/>
      <c r="AX109" s="451"/>
      <c r="AY109" s="361">
        <v>135</v>
      </c>
      <c r="AZ109" s="355">
        <v>1</v>
      </c>
      <c r="BA109" s="355" t="s">
        <v>6662</v>
      </c>
      <c r="BB109" s="355">
        <v>1</v>
      </c>
      <c r="BC109" s="355">
        <v>4</v>
      </c>
      <c r="BD109" s="355">
        <v>5</v>
      </c>
      <c r="BE109" s="355" t="s">
        <v>6662</v>
      </c>
      <c r="BF109" s="355">
        <v>4</v>
      </c>
      <c r="BG109" s="355">
        <v>3</v>
      </c>
      <c r="BH109" s="355">
        <v>16</v>
      </c>
      <c r="BI109" s="355">
        <v>19</v>
      </c>
      <c r="BJ109" s="355">
        <v>31</v>
      </c>
      <c r="BK109" s="355">
        <v>27</v>
      </c>
      <c r="BL109" s="355">
        <v>13</v>
      </c>
      <c r="BM109" s="355">
        <v>4</v>
      </c>
      <c r="BN109" s="362">
        <v>7</v>
      </c>
      <c r="BO109" s="446">
        <v>64.67</v>
      </c>
      <c r="BP109" s="447">
        <v>64.33</v>
      </c>
      <c r="BQ109" s="448">
        <v>65.209999999999994</v>
      </c>
      <c r="BR109" s="363">
        <v>96</v>
      </c>
      <c r="BS109" s="364" t="s">
        <v>6662</v>
      </c>
      <c r="BT109" s="364" t="s">
        <v>6662</v>
      </c>
      <c r="BU109" s="364" t="s">
        <v>6662</v>
      </c>
      <c r="BV109" s="364" t="s">
        <v>6662</v>
      </c>
      <c r="BW109" s="364">
        <v>1</v>
      </c>
      <c r="BX109" s="364" t="s">
        <v>6662</v>
      </c>
      <c r="BY109" s="364">
        <v>2</v>
      </c>
      <c r="BZ109" s="364">
        <v>1</v>
      </c>
      <c r="CA109" s="364">
        <v>12</v>
      </c>
      <c r="CB109" s="364">
        <v>20</v>
      </c>
      <c r="CC109" s="364">
        <v>22</v>
      </c>
      <c r="CD109" s="364">
        <v>22</v>
      </c>
      <c r="CE109" s="364">
        <v>12</v>
      </c>
      <c r="CF109" s="364">
        <v>3</v>
      </c>
      <c r="CG109" s="365">
        <v>1</v>
      </c>
      <c r="CH109" s="432">
        <v>96</v>
      </c>
      <c r="CI109" s="433">
        <v>32</v>
      </c>
      <c r="CJ109" s="433">
        <v>32</v>
      </c>
      <c r="CK109" s="433" t="s">
        <v>6662</v>
      </c>
      <c r="CL109" s="433" t="s">
        <v>6662</v>
      </c>
      <c r="CM109" s="433">
        <v>1</v>
      </c>
      <c r="CN109" s="433">
        <v>63</v>
      </c>
      <c r="CO109" s="433">
        <v>60</v>
      </c>
      <c r="CP109" s="433">
        <v>17</v>
      </c>
      <c r="CQ109" s="433">
        <v>17</v>
      </c>
      <c r="CR109" s="433" t="s">
        <v>6662</v>
      </c>
      <c r="CS109" s="433" t="s">
        <v>6662</v>
      </c>
      <c r="CT109" s="433" t="s">
        <v>6662</v>
      </c>
      <c r="CU109" s="455">
        <v>43</v>
      </c>
      <c r="CV109" s="389"/>
      <c r="CW109" s="390"/>
      <c r="CX109" s="390"/>
      <c r="CY109" s="390"/>
      <c r="CZ109" s="390"/>
      <c r="DA109" s="390"/>
      <c r="DB109" s="394"/>
      <c r="DC109" s="363">
        <v>373</v>
      </c>
      <c r="DD109" s="364">
        <v>282</v>
      </c>
      <c r="DE109" s="364">
        <v>135</v>
      </c>
      <c r="DF109" s="364">
        <v>126</v>
      </c>
      <c r="DG109" s="364">
        <v>21</v>
      </c>
      <c r="DH109" s="364">
        <v>21</v>
      </c>
      <c r="DI109" s="364">
        <v>70</v>
      </c>
      <c r="DJ109" s="394"/>
      <c r="DK109" s="363">
        <v>91</v>
      </c>
      <c r="DL109" s="364">
        <v>57</v>
      </c>
      <c r="DM109" s="364" t="s">
        <v>6662</v>
      </c>
      <c r="DN109" s="364" t="s">
        <v>6662</v>
      </c>
      <c r="DO109" s="364" t="s">
        <v>6662</v>
      </c>
      <c r="DP109" s="364">
        <v>22</v>
      </c>
      <c r="DQ109" s="364">
        <v>9</v>
      </c>
      <c r="DR109" s="364">
        <v>1</v>
      </c>
      <c r="DS109" s="364">
        <v>1</v>
      </c>
      <c r="DT109" s="364">
        <v>1</v>
      </c>
      <c r="DU109" s="364" t="s">
        <v>6662</v>
      </c>
      <c r="DV109" s="364" t="s">
        <v>6662</v>
      </c>
      <c r="DW109" s="364" t="s">
        <v>6662</v>
      </c>
      <c r="DX109" s="364" t="s">
        <v>6662</v>
      </c>
      <c r="DY109" s="364" t="s">
        <v>6662</v>
      </c>
      <c r="DZ109" s="365" t="s">
        <v>6662</v>
      </c>
      <c r="EA109" s="363">
        <v>95</v>
      </c>
      <c r="EB109" s="364">
        <v>19589</v>
      </c>
      <c r="EC109" s="364">
        <v>12125</v>
      </c>
      <c r="ED109" s="364">
        <v>7454</v>
      </c>
      <c r="EE109" s="365">
        <v>10</v>
      </c>
      <c r="EF109" s="363">
        <v>188</v>
      </c>
      <c r="EG109" s="364">
        <v>165</v>
      </c>
      <c r="EH109" s="364">
        <v>82</v>
      </c>
      <c r="EI109" s="364">
        <v>68</v>
      </c>
      <c r="EJ109" s="364">
        <v>15</v>
      </c>
      <c r="EK109" s="364">
        <v>9</v>
      </c>
      <c r="EL109" s="364">
        <v>14</v>
      </c>
      <c r="EM109" s="394"/>
      <c r="EN109" s="363">
        <v>185</v>
      </c>
      <c r="EO109" s="364">
        <v>117</v>
      </c>
      <c r="EP109" s="364">
        <v>53</v>
      </c>
      <c r="EQ109" s="364">
        <v>58</v>
      </c>
      <c r="ER109" s="364">
        <v>6</v>
      </c>
      <c r="ES109" s="364">
        <v>12</v>
      </c>
      <c r="ET109" s="364">
        <v>56</v>
      </c>
      <c r="EU109" s="394"/>
    </row>
    <row r="110" spans="1:151" s="357" customFormat="1" ht="15" hidden="1" customHeight="1" x14ac:dyDescent="0.15">
      <c r="A110" s="442" t="s">
        <v>175</v>
      </c>
      <c r="B110" s="442" t="s">
        <v>247</v>
      </c>
      <c r="C110" s="442" t="s">
        <v>259</v>
      </c>
      <c r="D110" s="442" t="s">
        <v>665</v>
      </c>
      <c r="E110" s="387">
        <v>210</v>
      </c>
      <c r="F110" s="355">
        <v>205</v>
      </c>
      <c r="G110" s="355">
        <v>55</v>
      </c>
      <c r="H110" s="355">
        <v>20</v>
      </c>
      <c r="I110" s="355">
        <v>130</v>
      </c>
      <c r="J110" s="388">
        <v>5</v>
      </c>
      <c r="K110" s="395">
        <v>4</v>
      </c>
      <c r="L110" s="387"/>
      <c r="M110" s="361">
        <v>516</v>
      </c>
      <c r="N110" s="355">
        <v>3</v>
      </c>
      <c r="O110" s="355">
        <v>12</v>
      </c>
      <c r="P110" s="355">
        <v>9</v>
      </c>
      <c r="Q110" s="355">
        <v>13</v>
      </c>
      <c r="R110" s="355">
        <v>16</v>
      </c>
      <c r="S110" s="355">
        <v>29</v>
      </c>
      <c r="T110" s="355">
        <v>34</v>
      </c>
      <c r="U110" s="355">
        <v>36</v>
      </c>
      <c r="V110" s="355">
        <v>43</v>
      </c>
      <c r="W110" s="355">
        <v>51</v>
      </c>
      <c r="X110" s="355">
        <v>81</v>
      </c>
      <c r="Y110" s="355">
        <v>85</v>
      </c>
      <c r="Z110" s="355">
        <v>58</v>
      </c>
      <c r="AA110" s="355">
        <v>31</v>
      </c>
      <c r="AB110" s="362">
        <v>15</v>
      </c>
      <c r="AC110" s="366">
        <v>61.45</v>
      </c>
      <c r="AD110" s="356">
        <v>60.67</v>
      </c>
      <c r="AE110" s="367">
        <v>62.46</v>
      </c>
      <c r="AF110" s="387"/>
      <c r="AG110" s="388"/>
      <c r="AH110" s="388"/>
      <c r="AI110" s="388"/>
      <c r="AJ110" s="388"/>
      <c r="AK110" s="388"/>
      <c r="AL110" s="388"/>
      <c r="AM110" s="388"/>
      <c r="AN110" s="388"/>
      <c r="AO110" s="388"/>
      <c r="AP110" s="388"/>
      <c r="AQ110" s="388"/>
      <c r="AR110" s="388"/>
      <c r="AS110" s="388"/>
      <c r="AT110" s="388"/>
      <c r="AU110" s="388"/>
      <c r="AV110" s="449"/>
      <c r="AW110" s="450"/>
      <c r="AX110" s="451"/>
      <c r="AY110" s="361">
        <v>302</v>
      </c>
      <c r="AZ110" s="355" t="s">
        <v>6662</v>
      </c>
      <c r="BA110" s="355">
        <v>1</v>
      </c>
      <c r="BB110" s="355">
        <v>2</v>
      </c>
      <c r="BC110" s="355">
        <v>2</v>
      </c>
      <c r="BD110" s="355">
        <v>5</v>
      </c>
      <c r="BE110" s="355">
        <v>15</v>
      </c>
      <c r="BF110" s="355">
        <v>14</v>
      </c>
      <c r="BG110" s="355">
        <v>19</v>
      </c>
      <c r="BH110" s="355">
        <v>24</v>
      </c>
      <c r="BI110" s="355">
        <v>20</v>
      </c>
      <c r="BJ110" s="355">
        <v>58</v>
      </c>
      <c r="BK110" s="355">
        <v>57</v>
      </c>
      <c r="BL110" s="355">
        <v>49</v>
      </c>
      <c r="BM110" s="355">
        <v>23</v>
      </c>
      <c r="BN110" s="362">
        <v>13</v>
      </c>
      <c r="BO110" s="446">
        <v>66.17</v>
      </c>
      <c r="BP110" s="447">
        <v>65.239999999999995</v>
      </c>
      <c r="BQ110" s="448">
        <v>67.53</v>
      </c>
      <c r="BR110" s="363">
        <v>205</v>
      </c>
      <c r="BS110" s="364" t="s">
        <v>6662</v>
      </c>
      <c r="BT110" s="364" t="s">
        <v>6662</v>
      </c>
      <c r="BU110" s="364" t="s">
        <v>6662</v>
      </c>
      <c r="BV110" s="364" t="s">
        <v>6662</v>
      </c>
      <c r="BW110" s="364">
        <v>1</v>
      </c>
      <c r="BX110" s="364">
        <v>5</v>
      </c>
      <c r="BY110" s="364">
        <v>14</v>
      </c>
      <c r="BZ110" s="364">
        <v>15</v>
      </c>
      <c r="CA110" s="364">
        <v>14</v>
      </c>
      <c r="CB110" s="364">
        <v>31</v>
      </c>
      <c r="CC110" s="364">
        <v>29</v>
      </c>
      <c r="CD110" s="364">
        <v>44</v>
      </c>
      <c r="CE110" s="364">
        <v>28</v>
      </c>
      <c r="CF110" s="364">
        <v>18</v>
      </c>
      <c r="CG110" s="365">
        <v>6</v>
      </c>
      <c r="CH110" s="432">
        <v>205</v>
      </c>
      <c r="CI110" s="433">
        <v>47</v>
      </c>
      <c r="CJ110" s="433">
        <v>47</v>
      </c>
      <c r="CK110" s="433" t="s">
        <v>6662</v>
      </c>
      <c r="CL110" s="433" t="s">
        <v>6662</v>
      </c>
      <c r="CM110" s="433">
        <v>2</v>
      </c>
      <c r="CN110" s="433">
        <v>156</v>
      </c>
      <c r="CO110" s="433">
        <v>125</v>
      </c>
      <c r="CP110" s="433">
        <v>34</v>
      </c>
      <c r="CQ110" s="433">
        <v>34</v>
      </c>
      <c r="CR110" s="433" t="s">
        <v>6662</v>
      </c>
      <c r="CS110" s="433" t="s">
        <v>6662</v>
      </c>
      <c r="CT110" s="433" t="s">
        <v>6662</v>
      </c>
      <c r="CU110" s="455">
        <v>91</v>
      </c>
      <c r="CV110" s="389"/>
      <c r="CW110" s="390"/>
      <c r="CX110" s="390"/>
      <c r="CY110" s="390"/>
      <c r="CZ110" s="390"/>
      <c r="DA110" s="390"/>
      <c r="DB110" s="394"/>
      <c r="DC110" s="363">
        <v>780</v>
      </c>
      <c r="DD110" s="364">
        <v>588</v>
      </c>
      <c r="DE110" s="364">
        <v>302</v>
      </c>
      <c r="DF110" s="364">
        <v>247</v>
      </c>
      <c r="DG110" s="364">
        <v>39</v>
      </c>
      <c r="DH110" s="364">
        <v>54</v>
      </c>
      <c r="DI110" s="364">
        <v>138</v>
      </c>
      <c r="DJ110" s="394"/>
      <c r="DK110" s="363">
        <v>188</v>
      </c>
      <c r="DL110" s="364">
        <v>108</v>
      </c>
      <c r="DM110" s="364" t="s">
        <v>6662</v>
      </c>
      <c r="DN110" s="364" t="s">
        <v>6662</v>
      </c>
      <c r="DO110" s="364">
        <v>1</v>
      </c>
      <c r="DP110" s="364">
        <v>50</v>
      </c>
      <c r="DQ110" s="364">
        <v>22</v>
      </c>
      <c r="DR110" s="364">
        <v>4</v>
      </c>
      <c r="DS110" s="364">
        <v>1</v>
      </c>
      <c r="DT110" s="364" t="s">
        <v>6662</v>
      </c>
      <c r="DU110" s="364">
        <v>2</v>
      </c>
      <c r="DV110" s="364" t="s">
        <v>6662</v>
      </c>
      <c r="DW110" s="364" t="s">
        <v>6662</v>
      </c>
      <c r="DX110" s="364" t="s">
        <v>6662</v>
      </c>
      <c r="DY110" s="364" t="s">
        <v>6662</v>
      </c>
      <c r="DZ110" s="365" t="s">
        <v>6662</v>
      </c>
      <c r="EA110" s="363">
        <v>205</v>
      </c>
      <c r="EB110" s="364">
        <v>45870</v>
      </c>
      <c r="EC110" s="364">
        <v>24564</v>
      </c>
      <c r="ED110" s="364">
        <v>20446</v>
      </c>
      <c r="EE110" s="365">
        <v>860</v>
      </c>
      <c r="EF110" s="363">
        <v>386</v>
      </c>
      <c r="EG110" s="364">
        <v>340</v>
      </c>
      <c r="EH110" s="364">
        <v>179</v>
      </c>
      <c r="EI110" s="364">
        <v>133</v>
      </c>
      <c r="EJ110" s="364">
        <v>28</v>
      </c>
      <c r="EK110" s="364">
        <v>26</v>
      </c>
      <c r="EL110" s="364">
        <v>20</v>
      </c>
      <c r="EM110" s="394"/>
      <c r="EN110" s="363">
        <v>394</v>
      </c>
      <c r="EO110" s="364">
        <v>248</v>
      </c>
      <c r="EP110" s="364">
        <v>123</v>
      </c>
      <c r="EQ110" s="364">
        <v>114</v>
      </c>
      <c r="ER110" s="364">
        <v>11</v>
      </c>
      <c r="ES110" s="364">
        <v>28</v>
      </c>
      <c r="ET110" s="364">
        <v>118</v>
      </c>
      <c r="EU110" s="394"/>
    </row>
    <row r="111" spans="1:151" s="357" customFormat="1" ht="15" customHeight="1" x14ac:dyDescent="0.15">
      <c r="A111" s="442" t="s">
        <v>175</v>
      </c>
      <c r="B111" s="442" t="s">
        <v>260</v>
      </c>
      <c r="C111" s="442"/>
      <c r="D111" s="442" t="s">
        <v>666</v>
      </c>
      <c r="E111" s="387">
        <v>2012</v>
      </c>
      <c r="F111" s="355">
        <v>1999</v>
      </c>
      <c r="G111" s="355">
        <v>172</v>
      </c>
      <c r="H111" s="355">
        <v>180</v>
      </c>
      <c r="I111" s="355">
        <v>1647</v>
      </c>
      <c r="J111" s="388">
        <v>13</v>
      </c>
      <c r="K111" s="395">
        <v>11</v>
      </c>
      <c r="L111" s="387"/>
      <c r="M111" s="361">
        <v>4254</v>
      </c>
      <c r="N111" s="355">
        <v>29</v>
      </c>
      <c r="O111" s="355">
        <v>63</v>
      </c>
      <c r="P111" s="355">
        <v>64</v>
      </c>
      <c r="Q111" s="355">
        <v>93</v>
      </c>
      <c r="R111" s="355">
        <v>102</v>
      </c>
      <c r="S111" s="355">
        <v>140</v>
      </c>
      <c r="T111" s="355">
        <v>142</v>
      </c>
      <c r="U111" s="355">
        <v>209</v>
      </c>
      <c r="V111" s="355">
        <v>343</v>
      </c>
      <c r="W111" s="355">
        <v>557</v>
      </c>
      <c r="X111" s="355">
        <v>725</v>
      </c>
      <c r="Y111" s="355">
        <v>613</v>
      </c>
      <c r="Z111" s="355">
        <v>466</v>
      </c>
      <c r="AA111" s="355">
        <v>373</v>
      </c>
      <c r="AB111" s="362">
        <v>335</v>
      </c>
      <c r="AC111" s="366">
        <v>64.989999999999995</v>
      </c>
      <c r="AD111" s="356">
        <v>63.99</v>
      </c>
      <c r="AE111" s="367">
        <v>66.34</v>
      </c>
      <c r="AF111" s="387"/>
      <c r="AG111" s="388"/>
      <c r="AH111" s="388"/>
      <c r="AI111" s="388"/>
      <c r="AJ111" s="388"/>
      <c r="AK111" s="388"/>
      <c r="AL111" s="388"/>
      <c r="AM111" s="388"/>
      <c r="AN111" s="388"/>
      <c r="AO111" s="388"/>
      <c r="AP111" s="388"/>
      <c r="AQ111" s="388"/>
      <c r="AR111" s="388"/>
      <c r="AS111" s="388"/>
      <c r="AT111" s="388"/>
      <c r="AU111" s="388"/>
      <c r="AV111" s="449"/>
      <c r="AW111" s="450"/>
      <c r="AX111" s="451"/>
      <c r="AY111" s="361">
        <v>1915</v>
      </c>
      <c r="AZ111" s="355" t="s">
        <v>6662</v>
      </c>
      <c r="BA111" s="355">
        <v>3</v>
      </c>
      <c r="BB111" s="355">
        <v>8</v>
      </c>
      <c r="BC111" s="355">
        <v>17</v>
      </c>
      <c r="BD111" s="355">
        <v>12</v>
      </c>
      <c r="BE111" s="355">
        <v>24</v>
      </c>
      <c r="BF111" s="355">
        <v>21</v>
      </c>
      <c r="BG111" s="355">
        <v>35</v>
      </c>
      <c r="BH111" s="355">
        <v>46</v>
      </c>
      <c r="BI111" s="355">
        <v>145</v>
      </c>
      <c r="BJ111" s="355">
        <v>379</v>
      </c>
      <c r="BK111" s="355">
        <v>408</v>
      </c>
      <c r="BL111" s="355">
        <v>341</v>
      </c>
      <c r="BM111" s="355">
        <v>263</v>
      </c>
      <c r="BN111" s="362">
        <v>213</v>
      </c>
      <c r="BO111" s="446">
        <v>72.040000000000006</v>
      </c>
      <c r="BP111" s="447">
        <v>72.040000000000006</v>
      </c>
      <c r="BQ111" s="448">
        <v>72.040000000000006</v>
      </c>
      <c r="BR111" s="363">
        <v>1999</v>
      </c>
      <c r="BS111" s="364" t="s">
        <v>6662</v>
      </c>
      <c r="BT111" s="364" t="s">
        <v>6662</v>
      </c>
      <c r="BU111" s="364">
        <v>1</v>
      </c>
      <c r="BV111" s="364">
        <v>5</v>
      </c>
      <c r="BW111" s="364">
        <v>5</v>
      </c>
      <c r="BX111" s="364">
        <v>9</v>
      </c>
      <c r="BY111" s="364">
        <v>23</v>
      </c>
      <c r="BZ111" s="364">
        <v>58</v>
      </c>
      <c r="CA111" s="364">
        <v>128</v>
      </c>
      <c r="CB111" s="364">
        <v>252</v>
      </c>
      <c r="CC111" s="364">
        <v>396</v>
      </c>
      <c r="CD111" s="364">
        <v>360</v>
      </c>
      <c r="CE111" s="364">
        <v>303</v>
      </c>
      <c r="CF111" s="364">
        <v>234</v>
      </c>
      <c r="CG111" s="365">
        <v>225</v>
      </c>
      <c r="CH111" s="432">
        <v>1999</v>
      </c>
      <c r="CI111" s="433">
        <v>665</v>
      </c>
      <c r="CJ111" s="433">
        <v>661</v>
      </c>
      <c r="CK111" s="433" t="s">
        <v>6662</v>
      </c>
      <c r="CL111" s="433">
        <v>4</v>
      </c>
      <c r="CM111" s="433">
        <v>72</v>
      </c>
      <c r="CN111" s="433">
        <v>1262</v>
      </c>
      <c r="CO111" s="433">
        <v>1518</v>
      </c>
      <c r="CP111" s="433">
        <v>543</v>
      </c>
      <c r="CQ111" s="433">
        <v>541</v>
      </c>
      <c r="CR111" s="433" t="s">
        <v>6662</v>
      </c>
      <c r="CS111" s="433">
        <v>2</v>
      </c>
      <c r="CT111" s="433">
        <v>22</v>
      </c>
      <c r="CU111" s="455">
        <v>953</v>
      </c>
      <c r="CV111" s="389"/>
      <c r="CW111" s="390"/>
      <c r="CX111" s="390"/>
      <c r="CY111" s="390"/>
      <c r="CZ111" s="390"/>
      <c r="DA111" s="390"/>
      <c r="DB111" s="394"/>
      <c r="DC111" s="363">
        <v>5430</v>
      </c>
      <c r="DD111" s="364">
        <v>3892</v>
      </c>
      <c r="DE111" s="364">
        <v>1915</v>
      </c>
      <c r="DF111" s="364">
        <v>1757</v>
      </c>
      <c r="DG111" s="364">
        <v>220</v>
      </c>
      <c r="DH111" s="364">
        <v>189</v>
      </c>
      <c r="DI111" s="364">
        <v>1349</v>
      </c>
      <c r="DJ111" s="394"/>
      <c r="DK111" s="363">
        <v>1711</v>
      </c>
      <c r="DL111" s="364">
        <v>1478</v>
      </c>
      <c r="DM111" s="364">
        <v>1</v>
      </c>
      <c r="DN111" s="364">
        <v>43</v>
      </c>
      <c r="DO111" s="364">
        <v>4</v>
      </c>
      <c r="DP111" s="364">
        <v>43</v>
      </c>
      <c r="DQ111" s="364">
        <v>8</v>
      </c>
      <c r="DR111" s="364">
        <v>77</v>
      </c>
      <c r="DS111" s="364">
        <v>18</v>
      </c>
      <c r="DT111" s="364">
        <v>11</v>
      </c>
      <c r="DU111" s="364">
        <v>6</v>
      </c>
      <c r="DV111" s="364">
        <v>18</v>
      </c>
      <c r="DW111" s="364" t="s">
        <v>6662</v>
      </c>
      <c r="DX111" s="364">
        <v>4</v>
      </c>
      <c r="DY111" s="364" t="s">
        <v>6662</v>
      </c>
      <c r="DZ111" s="365" t="s">
        <v>6662</v>
      </c>
      <c r="EA111" s="363">
        <v>1996</v>
      </c>
      <c r="EB111" s="364">
        <v>230288</v>
      </c>
      <c r="EC111" s="364">
        <v>194225</v>
      </c>
      <c r="ED111" s="364">
        <v>30321</v>
      </c>
      <c r="EE111" s="365">
        <v>5742</v>
      </c>
      <c r="EF111" s="363">
        <v>2820</v>
      </c>
      <c r="EG111" s="364">
        <v>2447</v>
      </c>
      <c r="EH111" s="364">
        <v>1243</v>
      </c>
      <c r="EI111" s="364">
        <v>1058</v>
      </c>
      <c r="EJ111" s="364">
        <v>146</v>
      </c>
      <c r="EK111" s="364">
        <v>109</v>
      </c>
      <c r="EL111" s="364">
        <v>264</v>
      </c>
      <c r="EM111" s="394"/>
      <c r="EN111" s="363">
        <v>2610</v>
      </c>
      <c r="EO111" s="364">
        <v>1445</v>
      </c>
      <c r="EP111" s="364">
        <v>672</v>
      </c>
      <c r="EQ111" s="364">
        <v>699</v>
      </c>
      <c r="ER111" s="364">
        <v>74</v>
      </c>
      <c r="ES111" s="364">
        <v>80</v>
      </c>
      <c r="ET111" s="364">
        <v>1085</v>
      </c>
      <c r="EU111" s="394"/>
    </row>
    <row r="112" spans="1:151" s="357" customFormat="1" ht="15" hidden="1" customHeight="1" x14ac:dyDescent="0.15">
      <c r="A112" s="442" t="s">
        <v>175</v>
      </c>
      <c r="B112" s="442" t="s">
        <v>260</v>
      </c>
      <c r="C112" s="442" t="s">
        <v>261</v>
      </c>
      <c r="D112" s="442" t="s">
        <v>667</v>
      </c>
      <c r="E112" s="387">
        <v>7</v>
      </c>
      <c r="F112" s="355">
        <v>7</v>
      </c>
      <c r="G112" s="355">
        <v>2</v>
      </c>
      <c r="H112" s="355">
        <v>1</v>
      </c>
      <c r="I112" s="355">
        <v>4</v>
      </c>
      <c r="J112" s="388" t="s">
        <v>6662</v>
      </c>
      <c r="K112" s="395" t="s">
        <v>6662</v>
      </c>
      <c r="L112" s="387"/>
      <c r="M112" s="361">
        <v>13</v>
      </c>
      <c r="N112" s="355" t="s">
        <v>6662</v>
      </c>
      <c r="O112" s="355" t="s">
        <v>6662</v>
      </c>
      <c r="P112" s="355" t="s">
        <v>6662</v>
      </c>
      <c r="Q112" s="355" t="s">
        <v>6662</v>
      </c>
      <c r="R112" s="355" t="s">
        <v>6662</v>
      </c>
      <c r="S112" s="355" t="s">
        <v>6662</v>
      </c>
      <c r="T112" s="355">
        <v>1</v>
      </c>
      <c r="U112" s="355">
        <v>2</v>
      </c>
      <c r="V112" s="355">
        <v>1</v>
      </c>
      <c r="W112" s="355">
        <v>1</v>
      </c>
      <c r="X112" s="355">
        <v>2</v>
      </c>
      <c r="Y112" s="355">
        <v>1</v>
      </c>
      <c r="Z112" s="355">
        <v>1</v>
      </c>
      <c r="AA112" s="355">
        <v>1</v>
      </c>
      <c r="AB112" s="362">
        <v>3</v>
      </c>
      <c r="AC112" s="366">
        <v>68.92</v>
      </c>
      <c r="AD112" s="356">
        <v>69.88</v>
      </c>
      <c r="AE112" s="367">
        <v>67.400000000000006</v>
      </c>
      <c r="AF112" s="387"/>
      <c r="AG112" s="388"/>
      <c r="AH112" s="388"/>
      <c r="AI112" s="388"/>
      <c r="AJ112" s="388"/>
      <c r="AK112" s="388"/>
      <c r="AL112" s="388"/>
      <c r="AM112" s="388"/>
      <c r="AN112" s="388"/>
      <c r="AO112" s="388"/>
      <c r="AP112" s="388"/>
      <c r="AQ112" s="388"/>
      <c r="AR112" s="388"/>
      <c r="AS112" s="388"/>
      <c r="AT112" s="388"/>
      <c r="AU112" s="388"/>
      <c r="AV112" s="449"/>
      <c r="AW112" s="450"/>
      <c r="AX112" s="451"/>
      <c r="AY112" s="361">
        <v>6</v>
      </c>
      <c r="AZ112" s="355" t="s">
        <v>6662</v>
      </c>
      <c r="BA112" s="355" t="s">
        <v>6662</v>
      </c>
      <c r="BB112" s="355" t="s">
        <v>6662</v>
      </c>
      <c r="BC112" s="355" t="s">
        <v>6662</v>
      </c>
      <c r="BD112" s="355" t="s">
        <v>6662</v>
      </c>
      <c r="BE112" s="355" t="s">
        <v>6662</v>
      </c>
      <c r="BF112" s="355" t="s">
        <v>6662</v>
      </c>
      <c r="BG112" s="355">
        <v>1</v>
      </c>
      <c r="BH112" s="355" t="s">
        <v>6662</v>
      </c>
      <c r="BI112" s="355">
        <v>1</v>
      </c>
      <c r="BJ112" s="355">
        <v>1</v>
      </c>
      <c r="BK112" s="355" t="s">
        <v>6662</v>
      </c>
      <c r="BL112" s="355" t="s">
        <v>6662</v>
      </c>
      <c r="BM112" s="355">
        <v>1</v>
      </c>
      <c r="BN112" s="362">
        <v>2</v>
      </c>
      <c r="BO112" s="446">
        <v>72.17</v>
      </c>
      <c r="BP112" s="447">
        <v>69.599999999999994</v>
      </c>
      <c r="BQ112" s="448">
        <v>85</v>
      </c>
      <c r="BR112" s="363">
        <v>7</v>
      </c>
      <c r="BS112" s="364" t="s">
        <v>6662</v>
      </c>
      <c r="BT112" s="364" t="s">
        <v>6662</v>
      </c>
      <c r="BU112" s="364" t="s">
        <v>6662</v>
      </c>
      <c r="BV112" s="364" t="s">
        <v>6662</v>
      </c>
      <c r="BW112" s="364" t="s">
        <v>6662</v>
      </c>
      <c r="BX112" s="364" t="s">
        <v>6662</v>
      </c>
      <c r="BY112" s="364" t="s">
        <v>6662</v>
      </c>
      <c r="BZ112" s="364">
        <v>2</v>
      </c>
      <c r="CA112" s="364" t="s">
        <v>6662</v>
      </c>
      <c r="CB112" s="364">
        <v>1</v>
      </c>
      <c r="CC112" s="364">
        <v>2</v>
      </c>
      <c r="CD112" s="364">
        <v>1</v>
      </c>
      <c r="CE112" s="364" t="s">
        <v>6662</v>
      </c>
      <c r="CF112" s="364">
        <v>1</v>
      </c>
      <c r="CG112" s="365" t="s">
        <v>6662</v>
      </c>
      <c r="CH112" s="432">
        <v>7</v>
      </c>
      <c r="CI112" s="433">
        <v>3</v>
      </c>
      <c r="CJ112" s="433">
        <v>3</v>
      </c>
      <c r="CK112" s="433" t="s">
        <v>6662</v>
      </c>
      <c r="CL112" s="433" t="s">
        <v>6662</v>
      </c>
      <c r="CM112" s="433" t="s">
        <v>6662</v>
      </c>
      <c r="CN112" s="433">
        <v>4</v>
      </c>
      <c r="CO112" s="433">
        <v>4</v>
      </c>
      <c r="CP112" s="433">
        <v>2</v>
      </c>
      <c r="CQ112" s="433">
        <v>2</v>
      </c>
      <c r="CR112" s="433" t="s">
        <v>6662</v>
      </c>
      <c r="CS112" s="433" t="s">
        <v>6662</v>
      </c>
      <c r="CT112" s="433" t="s">
        <v>6662</v>
      </c>
      <c r="CU112" s="455">
        <v>2</v>
      </c>
      <c r="CV112" s="389"/>
      <c r="CW112" s="390"/>
      <c r="CX112" s="390"/>
      <c r="CY112" s="390"/>
      <c r="CZ112" s="390"/>
      <c r="DA112" s="390"/>
      <c r="DB112" s="394"/>
      <c r="DC112" s="363">
        <v>23</v>
      </c>
      <c r="DD112" s="364">
        <v>19</v>
      </c>
      <c r="DE112" s="364">
        <v>6</v>
      </c>
      <c r="DF112" s="364">
        <v>7</v>
      </c>
      <c r="DG112" s="364">
        <v>6</v>
      </c>
      <c r="DH112" s="364">
        <v>2</v>
      </c>
      <c r="DI112" s="364">
        <v>2</v>
      </c>
      <c r="DJ112" s="394"/>
      <c r="DK112" s="363">
        <v>6</v>
      </c>
      <c r="DL112" s="364">
        <v>4</v>
      </c>
      <c r="DM112" s="364" t="s">
        <v>6662</v>
      </c>
      <c r="DN112" s="364" t="s">
        <v>6662</v>
      </c>
      <c r="DO112" s="364" t="s">
        <v>6662</v>
      </c>
      <c r="DP112" s="364">
        <v>1</v>
      </c>
      <c r="DQ112" s="364" t="s">
        <v>6662</v>
      </c>
      <c r="DR112" s="364" t="s">
        <v>6662</v>
      </c>
      <c r="DS112" s="364">
        <v>1</v>
      </c>
      <c r="DT112" s="364" t="s">
        <v>6662</v>
      </c>
      <c r="DU112" s="364" t="s">
        <v>6662</v>
      </c>
      <c r="DV112" s="364" t="s">
        <v>6662</v>
      </c>
      <c r="DW112" s="364" t="s">
        <v>6662</v>
      </c>
      <c r="DX112" s="364" t="s">
        <v>6662</v>
      </c>
      <c r="DY112" s="364" t="s">
        <v>6662</v>
      </c>
      <c r="DZ112" s="365" t="s">
        <v>6662</v>
      </c>
      <c r="EA112" s="363">
        <v>7</v>
      </c>
      <c r="EB112" s="364">
        <v>1809</v>
      </c>
      <c r="EC112" s="364">
        <v>1689</v>
      </c>
      <c r="ED112" s="364">
        <v>120</v>
      </c>
      <c r="EE112" s="365" t="s">
        <v>6662</v>
      </c>
      <c r="EF112" s="363">
        <v>14</v>
      </c>
      <c r="EG112" s="364">
        <v>12</v>
      </c>
      <c r="EH112" s="364">
        <v>5</v>
      </c>
      <c r="EI112" s="364">
        <v>3</v>
      </c>
      <c r="EJ112" s="364">
        <v>4</v>
      </c>
      <c r="EK112" s="364">
        <v>2</v>
      </c>
      <c r="EL112" s="364" t="s">
        <v>6662</v>
      </c>
      <c r="EM112" s="394"/>
      <c r="EN112" s="363">
        <v>9</v>
      </c>
      <c r="EO112" s="364">
        <v>7</v>
      </c>
      <c r="EP112" s="364">
        <v>1</v>
      </c>
      <c r="EQ112" s="364">
        <v>4</v>
      </c>
      <c r="ER112" s="364">
        <v>2</v>
      </c>
      <c r="ES112" s="364" t="s">
        <v>6662</v>
      </c>
      <c r="ET112" s="364">
        <v>2</v>
      </c>
      <c r="EU112" s="394"/>
    </row>
    <row r="113" spans="1:151" s="357" customFormat="1" ht="15" hidden="1" customHeight="1" x14ac:dyDescent="0.15">
      <c r="A113" s="442" t="s">
        <v>175</v>
      </c>
      <c r="B113" s="442" t="s">
        <v>260</v>
      </c>
      <c r="C113" s="442" t="s">
        <v>262</v>
      </c>
      <c r="D113" s="442" t="s">
        <v>668</v>
      </c>
      <c r="E113" s="387">
        <v>171</v>
      </c>
      <c r="F113" s="355">
        <v>171</v>
      </c>
      <c r="G113" s="355">
        <v>13</v>
      </c>
      <c r="H113" s="355">
        <v>19</v>
      </c>
      <c r="I113" s="355">
        <v>139</v>
      </c>
      <c r="J113" s="388" t="s">
        <v>6662</v>
      </c>
      <c r="K113" s="395" t="s">
        <v>6662</v>
      </c>
      <c r="L113" s="387"/>
      <c r="M113" s="361">
        <v>365</v>
      </c>
      <c r="N113" s="355">
        <v>5</v>
      </c>
      <c r="O113" s="355">
        <v>5</v>
      </c>
      <c r="P113" s="355">
        <v>2</v>
      </c>
      <c r="Q113" s="355">
        <v>11</v>
      </c>
      <c r="R113" s="355">
        <v>7</v>
      </c>
      <c r="S113" s="355">
        <v>8</v>
      </c>
      <c r="T113" s="355">
        <v>16</v>
      </c>
      <c r="U113" s="355">
        <v>17</v>
      </c>
      <c r="V113" s="355">
        <v>27</v>
      </c>
      <c r="W113" s="355">
        <v>39</v>
      </c>
      <c r="X113" s="355">
        <v>67</v>
      </c>
      <c r="Y113" s="355">
        <v>57</v>
      </c>
      <c r="Z113" s="355">
        <v>39</v>
      </c>
      <c r="AA113" s="355">
        <v>31</v>
      </c>
      <c r="AB113" s="362">
        <v>34</v>
      </c>
      <c r="AC113" s="366">
        <v>65.44</v>
      </c>
      <c r="AD113" s="356">
        <v>63.88</v>
      </c>
      <c r="AE113" s="367">
        <v>67.650000000000006</v>
      </c>
      <c r="AF113" s="387"/>
      <c r="AG113" s="388"/>
      <c r="AH113" s="388"/>
      <c r="AI113" s="388"/>
      <c r="AJ113" s="388"/>
      <c r="AK113" s="388"/>
      <c r="AL113" s="388"/>
      <c r="AM113" s="388"/>
      <c r="AN113" s="388"/>
      <c r="AO113" s="388"/>
      <c r="AP113" s="388"/>
      <c r="AQ113" s="388"/>
      <c r="AR113" s="388"/>
      <c r="AS113" s="388"/>
      <c r="AT113" s="388"/>
      <c r="AU113" s="388"/>
      <c r="AV113" s="449"/>
      <c r="AW113" s="450"/>
      <c r="AX113" s="451"/>
      <c r="AY113" s="361">
        <v>165</v>
      </c>
      <c r="AZ113" s="355" t="s">
        <v>6662</v>
      </c>
      <c r="BA113" s="355" t="s">
        <v>6662</v>
      </c>
      <c r="BB113" s="355" t="s">
        <v>6662</v>
      </c>
      <c r="BC113" s="355">
        <v>3</v>
      </c>
      <c r="BD113" s="355">
        <v>1</v>
      </c>
      <c r="BE113" s="355">
        <v>2</v>
      </c>
      <c r="BF113" s="355">
        <v>1</v>
      </c>
      <c r="BG113" s="355" t="s">
        <v>6662</v>
      </c>
      <c r="BH113" s="355">
        <v>7</v>
      </c>
      <c r="BI113" s="355">
        <v>15</v>
      </c>
      <c r="BJ113" s="355">
        <v>26</v>
      </c>
      <c r="BK113" s="355">
        <v>38</v>
      </c>
      <c r="BL113" s="355">
        <v>26</v>
      </c>
      <c r="BM113" s="355">
        <v>20</v>
      </c>
      <c r="BN113" s="362">
        <v>26</v>
      </c>
      <c r="BO113" s="446">
        <v>72.760000000000005</v>
      </c>
      <c r="BP113" s="447">
        <v>72.319999999999993</v>
      </c>
      <c r="BQ113" s="448">
        <v>73.680000000000007</v>
      </c>
      <c r="BR113" s="363">
        <v>171</v>
      </c>
      <c r="BS113" s="364" t="s">
        <v>6662</v>
      </c>
      <c r="BT113" s="364" t="s">
        <v>6662</v>
      </c>
      <c r="BU113" s="364" t="s">
        <v>6662</v>
      </c>
      <c r="BV113" s="364">
        <v>1</v>
      </c>
      <c r="BW113" s="364">
        <v>2</v>
      </c>
      <c r="BX113" s="364">
        <v>1</v>
      </c>
      <c r="BY113" s="364">
        <v>2</v>
      </c>
      <c r="BZ113" s="364">
        <v>3</v>
      </c>
      <c r="CA113" s="364">
        <v>12</v>
      </c>
      <c r="CB113" s="364">
        <v>15</v>
      </c>
      <c r="CC113" s="364">
        <v>33</v>
      </c>
      <c r="CD113" s="364">
        <v>36</v>
      </c>
      <c r="CE113" s="364">
        <v>23</v>
      </c>
      <c r="CF113" s="364">
        <v>19</v>
      </c>
      <c r="CG113" s="365">
        <v>24</v>
      </c>
      <c r="CH113" s="432">
        <v>171</v>
      </c>
      <c r="CI113" s="433">
        <v>63</v>
      </c>
      <c r="CJ113" s="433">
        <v>62</v>
      </c>
      <c r="CK113" s="433" t="s">
        <v>6662</v>
      </c>
      <c r="CL113" s="433">
        <v>1</v>
      </c>
      <c r="CM113" s="433">
        <v>10</v>
      </c>
      <c r="CN113" s="433">
        <v>98</v>
      </c>
      <c r="CO113" s="433">
        <v>135</v>
      </c>
      <c r="CP113" s="433">
        <v>55</v>
      </c>
      <c r="CQ113" s="433">
        <v>54</v>
      </c>
      <c r="CR113" s="433" t="s">
        <v>6662</v>
      </c>
      <c r="CS113" s="433">
        <v>1</v>
      </c>
      <c r="CT113" s="433" t="s">
        <v>6662</v>
      </c>
      <c r="CU113" s="455">
        <v>80</v>
      </c>
      <c r="CV113" s="389"/>
      <c r="CW113" s="390"/>
      <c r="CX113" s="390"/>
      <c r="CY113" s="390"/>
      <c r="CZ113" s="390"/>
      <c r="DA113" s="390"/>
      <c r="DB113" s="394"/>
      <c r="DC113" s="363">
        <v>446</v>
      </c>
      <c r="DD113" s="364">
        <v>309</v>
      </c>
      <c r="DE113" s="364">
        <v>165</v>
      </c>
      <c r="DF113" s="364">
        <v>131</v>
      </c>
      <c r="DG113" s="364">
        <v>13</v>
      </c>
      <c r="DH113" s="364">
        <v>19</v>
      </c>
      <c r="DI113" s="364">
        <v>118</v>
      </c>
      <c r="DJ113" s="394"/>
      <c r="DK113" s="363">
        <v>131</v>
      </c>
      <c r="DL113" s="364">
        <v>119</v>
      </c>
      <c r="DM113" s="364" t="s">
        <v>6662</v>
      </c>
      <c r="DN113" s="364">
        <v>2</v>
      </c>
      <c r="DO113" s="364" t="s">
        <v>6662</v>
      </c>
      <c r="DP113" s="364">
        <v>2</v>
      </c>
      <c r="DQ113" s="364">
        <v>5</v>
      </c>
      <c r="DR113" s="364">
        <v>2</v>
      </c>
      <c r="DS113" s="364">
        <v>1</v>
      </c>
      <c r="DT113" s="364" t="s">
        <v>6662</v>
      </c>
      <c r="DU113" s="364" t="s">
        <v>6662</v>
      </c>
      <c r="DV113" s="364" t="s">
        <v>6662</v>
      </c>
      <c r="DW113" s="364" t="s">
        <v>6662</v>
      </c>
      <c r="DX113" s="364" t="s">
        <v>6662</v>
      </c>
      <c r="DY113" s="364" t="s">
        <v>6662</v>
      </c>
      <c r="DZ113" s="365" t="s">
        <v>6662</v>
      </c>
      <c r="EA113" s="363">
        <v>171</v>
      </c>
      <c r="EB113" s="364">
        <v>17894</v>
      </c>
      <c r="EC113" s="364">
        <v>15617</v>
      </c>
      <c r="ED113" s="364">
        <v>2109</v>
      </c>
      <c r="EE113" s="365">
        <v>168</v>
      </c>
      <c r="EF113" s="363">
        <v>241</v>
      </c>
      <c r="EG113" s="364">
        <v>204</v>
      </c>
      <c r="EH113" s="364">
        <v>112</v>
      </c>
      <c r="EI113" s="364">
        <v>83</v>
      </c>
      <c r="EJ113" s="364">
        <v>9</v>
      </c>
      <c r="EK113" s="364">
        <v>13</v>
      </c>
      <c r="EL113" s="364">
        <v>24</v>
      </c>
      <c r="EM113" s="394"/>
      <c r="EN113" s="363">
        <v>205</v>
      </c>
      <c r="EO113" s="364">
        <v>105</v>
      </c>
      <c r="EP113" s="364">
        <v>53</v>
      </c>
      <c r="EQ113" s="364">
        <v>48</v>
      </c>
      <c r="ER113" s="364">
        <v>4</v>
      </c>
      <c r="ES113" s="364">
        <v>6</v>
      </c>
      <c r="ET113" s="364">
        <v>94</v>
      </c>
      <c r="EU113" s="394"/>
    </row>
    <row r="114" spans="1:151" s="357" customFormat="1" ht="15" hidden="1" customHeight="1" x14ac:dyDescent="0.15">
      <c r="A114" s="442" t="s">
        <v>175</v>
      </c>
      <c r="B114" s="442" t="s">
        <v>260</v>
      </c>
      <c r="C114" s="442" t="s">
        <v>263</v>
      </c>
      <c r="D114" s="442" t="s">
        <v>669</v>
      </c>
      <c r="E114" s="387">
        <v>165</v>
      </c>
      <c r="F114" s="355">
        <v>165</v>
      </c>
      <c r="G114" s="355">
        <v>10</v>
      </c>
      <c r="H114" s="355">
        <v>11</v>
      </c>
      <c r="I114" s="355">
        <v>144</v>
      </c>
      <c r="J114" s="388" t="s">
        <v>6662</v>
      </c>
      <c r="K114" s="395" t="s">
        <v>6662</v>
      </c>
      <c r="L114" s="387"/>
      <c r="M114" s="361">
        <v>338</v>
      </c>
      <c r="N114" s="355">
        <v>1</v>
      </c>
      <c r="O114" s="355">
        <v>2</v>
      </c>
      <c r="P114" s="355">
        <v>4</v>
      </c>
      <c r="Q114" s="355">
        <v>10</v>
      </c>
      <c r="R114" s="355">
        <v>14</v>
      </c>
      <c r="S114" s="355">
        <v>11</v>
      </c>
      <c r="T114" s="355">
        <v>10</v>
      </c>
      <c r="U114" s="355">
        <v>13</v>
      </c>
      <c r="V114" s="355">
        <v>20</v>
      </c>
      <c r="W114" s="355">
        <v>39</v>
      </c>
      <c r="X114" s="355">
        <v>65</v>
      </c>
      <c r="Y114" s="355">
        <v>55</v>
      </c>
      <c r="Z114" s="355">
        <v>41</v>
      </c>
      <c r="AA114" s="355">
        <v>22</v>
      </c>
      <c r="AB114" s="362">
        <v>31</v>
      </c>
      <c r="AC114" s="366">
        <v>65.73</v>
      </c>
      <c r="AD114" s="356">
        <v>64.86</v>
      </c>
      <c r="AE114" s="367">
        <v>66.83</v>
      </c>
      <c r="AF114" s="387"/>
      <c r="AG114" s="388"/>
      <c r="AH114" s="388"/>
      <c r="AI114" s="388"/>
      <c r="AJ114" s="388"/>
      <c r="AK114" s="388"/>
      <c r="AL114" s="388"/>
      <c r="AM114" s="388"/>
      <c r="AN114" s="388"/>
      <c r="AO114" s="388"/>
      <c r="AP114" s="388"/>
      <c r="AQ114" s="388"/>
      <c r="AR114" s="388"/>
      <c r="AS114" s="388"/>
      <c r="AT114" s="388"/>
      <c r="AU114" s="388"/>
      <c r="AV114" s="449"/>
      <c r="AW114" s="450"/>
      <c r="AX114" s="451"/>
      <c r="AY114" s="361">
        <v>167</v>
      </c>
      <c r="AZ114" s="355" t="s">
        <v>6662</v>
      </c>
      <c r="BA114" s="355">
        <v>1</v>
      </c>
      <c r="BB114" s="355">
        <v>1</v>
      </c>
      <c r="BC114" s="355">
        <v>1</v>
      </c>
      <c r="BD114" s="355">
        <v>4</v>
      </c>
      <c r="BE114" s="355" t="s">
        <v>6662</v>
      </c>
      <c r="BF114" s="355">
        <v>1</v>
      </c>
      <c r="BG114" s="355">
        <v>2</v>
      </c>
      <c r="BH114" s="355">
        <v>6</v>
      </c>
      <c r="BI114" s="355">
        <v>10</v>
      </c>
      <c r="BJ114" s="355">
        <v>38</v>
      </c>
      <c r="BK114" s="355">
        <v>39</v>
      </c>
      <c r="BL114" s="355">
        <v>34</v>
      </c>
      <c r="BM114" s="355">
        <v>11</v>
      </c>
      <c r="BN114" s="362">
        <v>19</v>
      </c>
      <c r="BO114" s="446">
        <v>71.2</v>
      </c>
      <c r="BP114" s="447">
        <v>71.19</v>
      </c>
      <c r="BQ114" s="448">
        <v>71.209999999999994</v>
      </c>
      <c r="BR114" s="363">
        <v>165</v>
      </c>
      <c r="BS114" s="364" t="s">
        <v>6662</v>
      </c>
      <c r="BT114" s="364" t="s">
        <v>6662</v>
      </c>
      <c r="BU114" s="364" t="s">
        <v>6662</v>
      </c>
      <c r="BV114" s="364">
        <v>1</v>
      </c>
      <c r="BW114" s="364">
        <v>1</v>
      </c>
      <c r="BX114" s="364" t="s">
        <v>6662</v>
      </c>
      <c r="BY114" s="364">
        <v>1</v>
      </c>
      <c r="BZ114" s="364">
        <v>5</v>
      </c>
      <c r="CA114" s="364">
        <v>9</v>
      </c>
      <c r="CB114" s="364">
        <v>18</v>
      </c>
      <c r="CC114" s="364">
        <v>37</v>
      </c>
      <c r="CD114" s="364">
        <v>32</v>
      </c>
      <c r="CE114" s="364">
        <v>27</v>
      </c>
      <c r="CF114" s="364">
        <v>17</v>
      </c>
      <c r="CG114" s="365">
        <v>17</v>
      </c>
      <c r="CH114" s="432">
        <v>165</v>
      </c>
      <c r="CI114" s="433">
        <v>49</v>
      </c>
      <c r="CJ114" s="433">
        <v>49</v>
      </c>
      <c r="CK114" s="433" t="s">
        <v>6662</v>
      </c>
      <c r="CL114" s="433" t="s">
        <v>6662</v>
      </c>
      <c r="CM114" s="433">
        <v>9</v>
      </c>
      <c r="CN114" s="433">
        <v>107</v>
      </c>
      <c r="CO114" s="433">
        <v>130</v>
      </c>
      <c r="CP114" s="433">
        <v>39</v>
      </c>
      <c r="CQ114" s="433">
        <v>39</v>
      </c>
      <c r="CR114" s="433" t="s">
        <v>6662</v>
      </c>
      <c r="CS114" s="433" t="s">
        <v>6662</v>
      </c>
      <c r="CT114" s="433">
        <v>6</v>
      </c>
      <c r="CU114" s="455">
        <v>85</v>
      </c>
      <c r="CV114" s="389"/>
      <c r="CW114" s="390"/>
      <c r="CX114" s="390"/>
      <c r="CY114" s="390"/>
      <c r="CZ114" s="390"/>
      <c r="DA114" s="390"/>
      <c r="DB114" s="394"/>
      <c r="DC114" s="363">
        <v>425</v>
      </c>
      <c r="DD114" s="364">
        <v>291</v>
      </c>
      <c r="DE114" s="364">
        <v>167</v>
      </c>
      <c r="DF114" s="364">
        <v>117</v>
      </c>
      <c r="DG114" s="364">
        <v>7</v>
      </c>
      <c r="DH114" s="364">
        <v>13</v>
      </c>
      <c r="DI114" s="364">
        <v>121</v>
      </c>
      <c r="DJ114" s="394"/>
      <c r="DK114" s="363">
        <v>138</v>
      </c>
      <c r="DL114" s="364">
        <v>122</v>
      </c>
      <c r="DM114" s="364" t="s">
        <v>6662</v>
      </c>
      <c r="DN114" s="364">
        <v>2</v>
      </c>
      <c r="DO114" s="364" t="s">
        <v>6662</v>
      </c>
      <c r="DP114" s="364">
        <v>2</v>
      </c>
      <c r="DQ114" s="364" t="s">
        <v>6662</v>
      </c>
      <c r="DR114" s="364">
        <v>10</v>
      </c>
      <c r="DS114" s="364" t="s">
        <v>6662</v>
      </c>
      <c r="DT114" s="364">
        <v>1</v>
      </c>
      <c r="DU114" s="364" t="s">
        <v>6662</v>
      </c>
      <c r="DV114" s="364">
        <v>1</v>
      </c>
      <c r="DW114" s="364" t="s">
        <v>6662</v>
      </c>
      <c r="DX114" s="364" t="s">
        <v>6662</v>
      </c>
      <c r="DY114" s="364" t="s">
        <v>6662</v>
      </c>
      <c r="DZ114" s="365" t="s">
        <v>6662</v>
      </c>
      <c r="EA114" s="363">
        <v>165</v>
      </c>
      <c r="EB114" s="364">
        <v>18225</v>
      </c>
      <c r="EC114" s="364">
        <v>15573</v>
      </c>
      <c r="ED114" s="364">
        <v>1845</v>
      </c>
      <c r="EE114" s="365">
        <v>807</v>
      </c>
      <c r="EF114" s="363">
        <v>214</v>
      </c>
      <c r="EG114" s="364">
        <v>186</v>
      </c>
      <c r="EH114" s="364">
        <v>105</v>
      </c>
      <c r="EI114" s="364">
        <v>75</v>
      </c>
      <c r="EJ114" s="364">
        <v>6</v>
      </c>
      <c r="EK114" s="364">
        <v>5</v>
      </c>
      <c r="EL114" s="364">
        <v>23</v>
      </c>
      <c r="EM114" s="394"/>
      <c r="EN114" s="363">
        <v>211</v>
      </c>
      <c r="EO114" s="364">
        <v>105</v>
      </c>
      <c r="EP114" s="364">
        <v>62</v>
      </c>
      <c r="EQ114" s="364">
        <v>42</v>
      </c>
      <c r="ER114" s="364">
        <v>1</v>
      </c>
      <c r="ES114" s="364">
        <v>8</v>
      </c>
      <c r="ET114" s="364">
        <v>98</v>
      </c>
      <c r="EU114" s="394"/>
    </row>
    <row r="115" spans="1:151" s="357" customFormat="1" ht="15" hidden="1" customHeight="1" x14ac:dyDescent="0.15">
      <c r="A115" s="442" t="s">
        <v>175</v>
      </c>
      <c r="B115" s="442" t="s">
        <v>260</v>
      </c>
      <c r="C115" s="442" t="s">
        <v>264</v>
      </c>
      <c r="D115" s="442" t="s">
        <v>670</v>
      </c>
      <c r="E115" s="387">
        <v>134</v>
      </c>
      <c r="F115" s="355">
        <v>133</v>
      </c>
      <c r="G115" s="355">
        <v>13</v>
      </c>
      <c r="H115" s="355">
        <v>9</v>
      </c>
      <c r="I115" s="355">
        <v>111</v>
      </c>
      <c r="J115" s="388">
        <v>1</v>
      </c>
      <c r="K115" s="395">
        <v>1</v>
      </c>
      <c r="L115" s="387"/>
      <c r="M115" s="361">
        <v>284</v>
      </c>
      <c r="N115" s="355">
        <v>4</v>
      </c>
      <c r="O115" s="355">
        <v>4</v>
      </c>
      <c r="P115" s="355">
        <v>3</v>
      </c>
      <c r="Q115" s="355">
        <v>8</v>
      </c>
      <c r="R115" s="355">
        <v>4</v>
      </c>
      <c r="S115" s="355">
        <v>10</v>
      </c>
      <c r="T115" s="355">
        <v>12</v>
      </c>
      <c r="U115" s="355">
        <v>19</v>
      </c>
      <c r="V115" s="355">
        <v>17</v>
      </c>
      <c r="W115" s="355">
        <v>35</v>
      </c>
      <c r="X115" s="355">
        <v>51</v>
      </c>
      <c r="Y115" s="355">
        <v>37</v>
      </c>
      <c r="Z115" s="355">
        <v>39</v>
      </c>
      <c r="AA115" s="355">
        <v>26</v>
      </c>
      <c r="AB115" s="362">
        <v>15</v>
      </c>
      <c r="AC115" s="366">
        <v>64.3</v>
      </c>
      <c r="AD115" s="356">
        <v>63.54</v>
      </c>
      <c r="AE115" s="367">
        <v>65.3</v>
      </c>
      <c r="AF115" s="387"/>
      <c r="AG115" s="388"/>
      <c r="AH115" s="388"/>
      <c r="AI115" s="388"/>
      <c r="AJ115" s="388"/>
      <c r="AK115" s="388"/>
      <c r="AL115" s="388"/>
      <c r="AM115" s="388"/>
      <c r="AN115" s="388"/>
      <c r="AO115" s="388"/>
      <c r="AP115" s="388"/>
      <c r="AQ115" s="388"/>
      <c r="AR115" s="388"/>
      <c r="AS115" s="388"/>
      <c r="AT115" s="388"/>
      <c r="AU115" s="388"/>
      <c r="AV115" s="449"/>
      <c r="AW115" s="450"/>
      <c r="AX115" s="451"/>
      <c r="AY115" s="361">
        <v>127</v>
      </c>
      <c r="AZ115" s="355" t="s">
        <v>6662</v>
      </c>
      <c r="BA115" s="355" t="s">
        <v>6662</v>
      </c>
      <c r="BB115" s="355">
        <v>1</v>
      </c>
      <c r="BC115" s="355">
        <v>1</v>
      </c>
      <c r="BD115" s="355">
        <v>1</v>
      </c>
      <c r="BE115" s="355">
        <v>2</v>
      </c>
      <c r="BF115" s="355">
        <v>2</v>
      </c>
      <c r="BG115" s="355">
        <v>4</v>
      </c>
      <c r="BH115" s="355">
        <v>2</v>
      </c>
      <c r="BI115" s="355">
        <v>11</v>
      </c>
      <c r="BJ115" s="355">
        <v>26</v>
      </c>
      <c r="BK115" s="355">
        <v>23</v>
      </c>
      <c r="BL115" s="355">
        <v>29</v>
      </c>
      <c r="BM115" s="355">
        <v>16</v>
      </c>
      <c r="BN115" s="362">
        <v>9</v>
      </c>
      <c r="BO115" s="446">
        <v>70.97</v>
      </c>
      <c r="BP115" s="447">
        <v>70.12</v>
      </c>
      <c r="BQ115" s="448">
        <v>72.63</v>
      </c>
      <c r="BR115" s="363">
        <v>133</v>
      </c>
      <c r="BS115" s="364" t="s">
        <v>6662</v>
      </c>
      <c r="BT115" s="364" t="s">
        <v>6662</v>
      </c>
      <c r="BU115" s="364" t="s">
        <v>6662</v>
      </c>
      <c r="BV115" s="364" t="s">
        <v>6662</v>
      </c>
      <c r="BW115" s="364" t="s">
        <v>6662</v>
      </c>
      <c r="BX115" s="364">
        <v>1</v>
      </c>
      <c r="BY115" s="364">
        <v>3</v>
      </c>
      <c r="BZ115" s="364">
        <v>6</v>
      </c>
      <c r="CA115" s="364">
        <v>8</v>
      </c>
      <c r="CB115" s="364">
        <v>16</v>
      </c>
      <c r="CC115" s="364">
        <v>27</v>
      </c>
      <c r="CD115" s="364">
        <v>25</v>
      </c>
      <c r="CE115" s="364">
        <v>25</v>
      </c>
      <c r="CF115" s="364">
        <v>13</v>
      </c>
      <c r="CG115" s="365">
        <v>9</v>
      </c>
      <c r="CH115" s="432">
        <v>133</v>
      </c>
      <c r="CI115" s="433">
        <v>43</v>
      </c>
      <c r="CJ115" s="433">
        <v>43</v>
      </c>
      <c r="CK115" s="433" t="s">
        <v>6662</v>
      </c>
      <c r="CL115" s="433" t="s">
        <v>6662</v>
      </c>
      <c r="CM115" s="433">
        <v>4</v>
      </c>
      <c r="CN115" s="433">
        <v>86</v>
      </c>
      <c r="CO115" s="433">
        <v>99</v>
      </c>
      <c r="CP115" s="433">
        <v>33</v>
      </c>
      <c r="CQ115" s="433">
        <v>33</v>
      </c>
      <c r="CR115" s="433" t="s">
        <v>6662</v>
      </c>
      <c r="CS115" s="433" t="s">
        <v>6662</v>
      </c>
      <c r="CT115" s="433">
        <v>1</v>
      </c>
      <c r="CU115" s="455">
        <v>65</v>
      </c>
      <c r="CV115" s="389"/>
      <c r="CW115" s="390"/>
      <c r="CX115" s="390"/>
      <c r="CY115" s="390"/>
      <c r="CZ115" s="390"/>
      <c r="DA115" s="390"/>
      <c r="DB115" s="394"/>
      <c r="DC115" s="363">
        <v>367</v>
      </c>
      <c r="DD115" s="364">
        <v>272</v>
      </c>
      <c r="DE115" s="364">
        <v>127</v>
      </c>
      <c r="DF115" s="364">
        <v>132</v>
      </c>
      <c r="DG115" s="364">
        <v>13</v>
      </c>
      <c r="DH115" s="364">
        <v>12</v>
      </c>
      <c r="DI115" s="364">
        <v>83</v>
      </c>
      <c r="DJ115" s="394"/>
      <c r="DK115" s="363">
        <v>108</v>
      </c>
      <c r="DL115" s="364">
        <v>103</v>
      </c>
      <c r="DM115" s="364" t="s">
        <v>6662</v>
      </c>
      <c r="DN115" s="364" t="s">
        <v>6662</v>
      </c>
      <c r="DO115" s="364" t="s">
        <v>6662</v>
      </c>
      <c r="DP115" s="364" t="s">
        <v>6662</v>
      </c>
      <c r="DQ115" s="364" t="s">
        <v>6662</v>
      </c>
      <c r="DR115" s="364">
        <v>4</v>
      </c>
      <c r="DS115" s="364">
        <v>1</v>
      </c>
      <c r="DT115" s="364" t="s">
        <v>6662</v>
      </c>
      <c r="DU115" s="364" t="s">
        <v>6662</v>
      </c>
      <c r="DV115" s="364" t="s">
        <v>6662</v>
      </c>
      <c r="DW115" s="364" t="s">
        <v>6662</v>
      </c>
      <c r="DX115" s="364" t="s">
        <v>6662</v>
      </c>
      <c r="DY115" s="364" t="s">
        <v>6662</v>
      </c>
      <c r="DZ115" s="365" t="s">
        <v>6662</v>
      </c>
      <c r="EA115" s="363">
        <v>133</v>
      </c>
      <c r="EB115" s="364">
        <v>15803</v>
      </c>
      <c r="EC115" s="364">
        <v>14727</v>
      </c>
      <c r="ED115" s="364">
        <v>899</v>
      </c>
      <c r="EE115" s="365">
        <v>177</v>
      </c>
      <c r="EF115" s="363">
        <v>191</v>
      </c>
      <c r="EG115" s="364">
        <v>163</v>
      </c>
      <c r="EH115" s="364">
        <v>84</v>
      </c>
      <c r="EI115" s="364">
        <v>70</v>
      </c>
      <c r="EJ115" s="364">
        <v>9</v>
      </c>
      <c r="EK115" s="364">
        <v>9</v>
      </c>
      <c r="EL115" s="364">
        <v>19</v>
      </c>
      <c r="EM115" s="394"/>
      <c r="EN115" s="363">
        <v>176</v>
      </c>
      <c r="EO115" s="364">
        <v>109</v>
      </c>
      <c r="EP115" s="364">
        <v>43</v>
      </c>
      <c r="EQ115" s="364">
        <v>62</v>
      </c>
      <c r="ER115" s="364">
        <v>4</v>
      </c>
      <c r="ES115" s="364">
        <v>3</v>
      </c>
      <c r="ET115" s="364">
        <v>64</v>
      </c>
      <c r="EU115" s="394"/>
    </row>
    <row r="116" spans="1:151" s="357" customFormat="1" ht="15" hidden="1" customHeight="1" x14ac:dyDescent="0.15">
      <c r="A116" s="442" t="s">
        <v>175</v>
      </c>
      <c r="B116" s="442" t="s">
        <v>260</v>
      </c>
      <c r="C116" s="442" t="s">
        <v>265</v>
      </c>
      <c r="D116" s="442" t="s">
        <v>671</v>
      </c>
      <c r="E116" s="387">
        <v>179</v>
      </c>
      <c r="F116" s="355">
        <v>179</v>
      </c>
      <c r="G116" s="355">
        <v>13</v>
      </c>
      <c r="H116" s="355">
        <v>14</v>
      </c>
      <c r="I116" s="355">
        <v>152</v>
      </c>
      <c r="J116" s="388" t="s">
        <v>6662</v>
      </c>
      <c r="K116" s="395" t="s">
        <v>6662</v>
      </c>
      <c r="L116" s="387"/>
      <c r="M116" s="361">
        <v>399</v>
      </c>
      <c r="N116" s="355">
        <v>6</v>
      </c>
      <c r="O116" s="355">
        <v>6</v>
      </c>
      <c r="P116" s="355">
        <v>7</v>
      </c>
      <c r="Q116" s="355">
        <v>12</v>
      </c>
      <c r="R116" s="355">
        <v>14</v>
      </c>
      <c r="S116" s="355">
        <v>13</v>
      </c>
      <c r="T116" s="355">
        <v>20</v>
      </c>
      <c r="U116" s="355">
        <v>26</v>
      </c>
      <c r="V116" s="355">
        <v>27</v>
      </c>
      <c r="W116" s="355">
        <v>51</v>
      </c>
      <c r="X116" s="355">
        <v>57</v>
      </c>
      <c r="Y116" s="355">
        <v>52</v>
      </c>
      <c r="Z116" s="355">
        <v>48</v>
      </c>
      <c r="AA116" s="355">
        <v>35</v>
      </c>
      <c r="AB116" s="362">
        <v>25</v>
      </c>
      <c r="AC116" s="366">
        <v>63.08</v>
      </c>
      <c r="AD116" s="356">
        <v>62.23</v>
      </c>
      <c r="AE116" s="367">
        <v>64.28</v>
      </c>
      <c r="AF116" s="387"/>
      <c r="AG116" s="388"/>
      <c r="AH116" s="388"/>
      <c r="AI116" s="388"/>
      <c r="AJ116" s="388"/>
      <c r="AK116" s="388"/>
      <c r="AL116" s="388"/>
      <c r="AM116" s="388"/>
      <c r="AN116" s="388"/>
      <c r="AO116" s="388"/>
      <c r="AP116" s="388"/>
      <c r="AQ116" s="388"/>
      <c r="AR116" s="388"/>
      <c r="AS116" s="388"/>
      <c r="AT116" s="388"/>
      <c r="AU116" s="388"/>
      <c r="AV116" s="449"/>
      <c r="AW116" s="450"/>
      <c r="AX116" s="451"/>
      <c r="AY116" s="361">
        <v>173</v>
      </c>
      <c r="AZ116" s="355" t="s">
        <v>6662</v>
      </c>
      <c r="BA116" s="355" t="s">
        <v>6662</v>
      </c>
      <c r="BB116" s="355" t="s">
        <v>6662</v>
      </c>
      <c r="BC116" s="355">
        <v>2</v>
      </c>
      <c r="BD116" s="355">
        <v>1</v>
      </c>
      <c r="BE116" s="355">
        <v>6</v>
      </c>
      <c r="BF116" s="355">
        <v>2</v>
      </c>
      <c r="BG116" s="355">
        <v>2</v>
      </c>
      <c r="BH116" s="355">
        <v>3</v>
      </c>
      <c r="BI116" s="355">
        <v>14</v>
      </c>
      <c r="BJ116" s="355">
        <v>32</v>
      </c>
      <c r="BK116" s="355">
        <v>32</v>
      </c>
      <c r="BL116" s="355">
        <v>36</v>
      </c>
      <c r="BM116" s="355">
        <v>25</v>
      </c>
      <c r="BN116" s="362">
        <v>18</v>
      </c>
      <c r="BO116" s="446">
        <v>71.89</v>
      </c>
      <c r="BP116" s="447">
        <v>72.56</v>
      </c>
      <c r="BQ116" s="448">
        <v>70.66</v>
      </c>
      <c r="BR116" s="363">
        <v>179</v>
      </c>
      <c r="BS116" s="364" t="s">
        <v>6662</v>
      </c>
      <c r="BT116" s="364" t="s">
        <v>6662</v>
      </c>
      <c r="BU116" s="364" t="s">
        <v>6662</v>
      </c>
      <c r="BV116" s="364" t="s">
        <v>6662</v>
      </c>
      <c r="BW116" s="364" t="s">
        <v>6662</v>
      </c>
      <c r="BX116" s="364">
        <v>2</v>
      </c>
      <c r="BY116" s="364">
        <v>3</v>
      </c>
      <c r="BZ116" s="364">
        <v>10</v>
      </c>
      <c r="CA116" s="364">
        <v>14</v>
      </c>
      <c r="CB116" s="364">
        <v>26</v>
      </c>
      <c r="CC116" s="364">
        <v>27</v>
      </c>
      <c r="CD116" s="364">
        <v>26</v>
      </c>
      <c r="CE116" s="364">
        <v>36</v>
      </c>
      <c r="CF116" s="364">
        <v>18</v>
      </c>
      <c r="CG116" s="365">
        <v>17</v>
      </c>
      <c r="CH116" s="432">
        <v>179</v>
      </c>
      <c r="CI116" s="433">
        <v>67</v>
      </c>
      <c r="CJ116" s="433">
        <v>67</v>
      </c>
      <c r="CK116" s="433" t="s">
        <v>6662</v>
      </c>
      <c r="CL116" s="433" t="s">
        <v>6662</v>
      </c>
      <c r="CM116" s="433">
        <v>5</v>
      </c>
      <c r="CN116" s="433">
        <v>107</v>
      </c>
      <c r="CO116" s="433">
        <v>124</v>
      </c>
      <c r="CP116" s="433">
        <v>49</v>
      </c>
      <c r="CQ116" s="433">
        <v>49</v>
      </c>
      <c r="CR116" s="433" t="s">
        <v>6662</v>
      </c>
      <c r="CS116" s="433" t="s">
        <v>6662</v>
      </c>
      <c r="CT116" s="433">
        <v>2</v>
      </c>
      <c r="CU116" s="455">
        <v>73</v>
      </c>
      <c r="CV116" s="389"/>
      <c r="CW116" s="390"/>
      <c r="CX116" s="390"/>
      <c r="CY116" s="390"/>
      <c r="CZ116" s="390"/>
      <c r="DA116" s="390"/>
      <c r="DB116" s="394"/>
      <c r="DC116" s="363">
        <v>523</v>
      </c>
      <c r="DD116" s="364">
        <v>367</v>
      </c>
      <c r="DE116" s="364">
        <v>173</v>
      </c>
      <c r="DF116" s="364">
        <v>173</v>
      </c>
      <c r="DG116" s="364">
        <v>21</v>
      </c>
      <c r="DH116" s="364">
        <v>30</v>
      </c>
      <c r="DI116" s="364">
        <v>126</v>
      </c>
      <c r="DJ116" s="394"/>
      <c r="DK116" s="363">
        <v>159</v>
      </c>
      <c r="DL116" s="364">
        <v>153</v>
      </c>
      <c r="DM116" s="364" t="s">
        <v>6662</v>
      </c>
      <c r="DN116" s="364" t="s">
        <v>6662</v>
      </c>
      <c r="DO116" s="364" t="s">
        <v>6662</v>
      </c>
      <c r="DP116" s="364">
        <v>4</v>
      </c>
      <c r="DQ116" s="364" t="s">
        <v>6662</v>
      </c>
      <c r="DR116" s="364">
        <v>1</v>
      </c>
      <c r="DS116" s="364">
        <v>1</v>
      </c>
      <c r="DT116" s="364" t="s">
        <v>6662</v>
      </c>
      <c r="DU116" s="364" t="s">
        <v>6662</v>
      </c>
      <c r="DV116" s="364" t="s">
        <v>6662</v>
      </c>
      <c r="DW116" s="364" t="s">
        <v>6662</v>
      </c>
      <c r="DX116" s="364" t="s">
        <v>6662</v>
      </c>
      <c r="DY116" s="364" t="s">
        <v>6662</v>
      </c>
      <c r="DZ116" s="365" t="s">
        <v>6662</v>
      </c>
      <c r="EA116" s="363">
        <v>179</v>
      </c>
      <c r="EB116" s="364">
        <v>28461</v>
      </c>
      <c r="EC116" s="364">
        <v>26431</v>
      </c>
      <c r="ED116" s="364">
        <v>2025</v>
      </c>
      <c r="EE116" s="365">
        <v>5</v>
      </c>
      <c r="EF116" s="363">
        <v>269</v>
      </c>
      <c r="EG116" s="364">
        <v>229</v>
      </c>
      <c r="EH116" s="364">
        <v>112</v>
      </c>
      <c r="EI116" s="364">
        <v>104</v>
      </c>
      <c r="EJ116" s="364">
        <v>13</v>
      </c>
      <c r="EK116" s="364">
        <v>15</v>
      </c>
      <c r="EL116" s="364">
        <v>25</v>
      </c>
      <c r="EM116" s="394"/>
      <c r="EN116" s="363">
        <v>254</v>
      </c>
      <c r="EO116" s="364">
        <v>138</v>
      </c>
      <c r="EP116" s="364">
        <v>61</v>
      </c>
      <c r="EQ116" s="364">
        <v>69</v>
      </c>
      <c r="ER116" s="364">
        <v>8</v>
      </c>
      <c r="ES116" s="364">
        <v>15</v>
      </c>
      <c r="ET116" s="364">
        <v>101</v>
      </c>
      <c r="EU116" s="394"/>
    </row>
    <row r="117" spans="1:151" s="357" customFormat="1" ht="15" hidden="1" customHeight="1" x14ac:dyDescent="0.15">
      <c r="A117" s="442" t="s">
        <v>175</v>
      </c>
      <c r="B117" s="442" t="s">
        <v>260</v>
      </c>
      <c r="C117" s="442" t="s">
        <v>266</v>
      </c>
      <c r="D117" s="442" t="s">
        <v>672</v>
      </c>
      <c r="E117" s="387">
        <v>116</v>
      </c>
      <c r="F117" s="355">
        <v>115</v>
      </c>
      <c r="G117" s="355">
        <v>11</v>
      </c>
      <c r="H117" s="355">
        <v>9</v>
      </c>
      <c r="I117" s="355">
        <v>95</v>
      </c>
      <c r="J117" s="388">
        <v>1</v>
      </c>
      <c r="K117" s="395">
        <v>1</v>
      </c>
      <c r="L117" s="387"/>
      <c r="M117" s="361">
        <v>238</v>
      </c>
      <c r="N117" s="355" t="s">
        <v>6662</v>
      </c>
      <c r="O117" s="355">
        <v>1</v>
      </c>
      <c r="P117" s="355">
        <v>3</v>
      </c>
      <c r="Q117" s="355">
        <v>4</v>
      </c>
      <c r="R117" s="355">
        <v>1</v>
      </c>
      <c r="S117" s="355">
        <v>9</v>
      </c>
      <c r="T117" s="355">
        <v>11</v>
      </c>
      <c r="U117" s="355">
        <v>6</v>
      </c>
      <c r="V117" s="355">
        <v>20</v>
      </c>
      <c r="W117" s="355">
        <v>40</v>
      </c>
      <c r="X117" s="355">
        <v>45</v>
      </c>
      <c r="Y117" s="355">
        <v>37</v>
      </c>
      <c r="Z117" s="355">
        <v>27</v>
      </c>
      <c r="AA117" s="355">
        <v>22</v>
      </c>
      <c r="AB117" s="362">
        <v>12</v>
      </c>
      <c r="AC117" s="366">
        <v>66.11</v>
      </c>
      <c r="AD117" s="356">
        <v>64.77</v>
      </c>
      <c r="AE117" s="367">
        <v>68.069999999999993</v>
      </c>
      <c r="AF117" s="387"/>
      <c r="AG117" s="388"/>
      <c r="AH117" s="388"/>
      <c r="AI117" s="388"/>
      <c r="AJ117" s="388"/>
      <c r="AK117" s="388"/>
      <c r="AL117" s="388"/>
      <c r="AM117" s="388"/>
      <c r="AN117" s="388"/>
      <c r="AO117" s="388"/>
      <c r="AP117" s="388"/>
      <c r="AQ117" s="388"/>
      <c r="AR117" s="388"/>
      <c r="AS117" s="388"/>
      <c r="AT117" s="388"/>
      <c r="AU117" s="388"/>
      <c r="AV117" s="449"/>
      <c r="AW117" s="450"/>
      <c r="AX117" s="451"/>
      <c r="AY117" s="361">
        <v>103</v>
      </c>
      <c r="AZ117" s="355" t="s">
        <v>6662</v>
      </c>
      <c r="BA117" s="355" t="s">
        <v>6662</v>
      </c>
      <c r="BB117" s="355" t="s">
        <v>6662</v>
      </c>
      <c r="BC117" s="355" t="s">
        <v>6662</v>
      </c>
      <c r="BD117" s="355" t="s">
        <v>6662</v>
      </c>
      <c r="BE117" s="355">
        <v>1</v>
      </c>
      <c r="BF117" s="355">
        <v>4</v>
      </c>
      <c r="BG117" s="355">
        <v>1</v>
      </c>
      <c r="BH117" s="355">
        <v>1</v>
      </c>
      <c r="BI117" s="355">
        <v>6</v>
      </c>
      <c r="BJ117" s="355">
        <v>27</v>
      </c>
      <c r="BK117" s="355">
        <v>23</v>
      </c>
      <c r="BL117" s="355">
        <v>15</v>
      </c>
      <c r="BM117" s="355">
        <v>18</v>
      </c>
      <c r="BN117" s="362">
        <v>7</v>
      </c>
      <c r="BO117" s="446">
        <v>72.290000000000006</v>
      </c>
      <c r="BP117" s="447">
        <v>72.13</v>
      </c>
      <c r="BQ117" s="448">
        <v>72.62</v>
      </c>
      <c r="BR117" s="363">
        <v>115</v>
      </c>
      <c r="BS117" s="364" t="s">
        <v>6662</v>
      </c>
      <c r="BT117" s="364" t="s">
        <v>6662</v>
      </c>
      <c r="BU117" s="364" t="s">
        <v>6662</v>
      </c>
      <c r="BV117" s="364" t="s">
        <v>6662</v>
      </c>
      <c r="BW117" s="364" t="s">
        <v>6662</v>
      </c>
      <c r="BX117" s="364" t="s">
        <v>6662</v>
      </c>
      <c r="BY117" s="364">
        <v>3</v>
      </c>
      <c r="BZ117" s="364">
        <v>1</v>
      </c>
      <c r="CA117" s="364">
        <v>8</v>
      </c>
      <c r="CB117" s="364">
        <v>16</v>
      </c>
      <c r="CC117" s="364">
        <v>25</v>
      </c>
      <c r="CD117" s="364">
        <v>21</v>
      </c>
      <c r="CE117" s="364">
        <v>18</v>
      </c>
      <c r="CF117" s="364">
        <v>12</v>
      </c>
      <c r="CG117" s="365">
        <v>11</v>
      </c>
      <c r="CH117" s="432">
        <v>115</v>
      </c>
      <c r="CI117" s="433">
        <v>40</v>
      </c>
      <c r="CJ117" s="433">
        <v>40</v>
      </c>
      <c r="CK117" s="433" t="s">
        <v>6662</v>
      </c>
      <c r="CL117" s="433" t="s">
        <v>6662</v>
      </c>
      <c r="CM117" s="433">
        <v>1</v>
      </c>
      <c r="CN117" s="433">
        <v>74</v>
      </c>
      <c r="CO117" s="433">
        <v>87</v>
      </c>
      <c r="CP117" s="433">
        <v>29</v>
      </c>
      <c r="CQ117" s="433">
        <v>29</v>
      </c>
      <c r="CR117" s="433" t="s">
        <v>6662</v>
      </c>
      <c r="CS117" s="433" t="s">
        <v>6662</v>
      </c>
      <c r="CT117" s="433" t="s">
        <v>6662</v>
      </c>
      <c r="CU117" s="455">
        <v>58</v>
      </c>
      <c r="CV117" s="389"/>
      <c r="CW117" s="390"/>
      <c r="CX117" s="390"/>
      <c r="CY117" s="390"/>
      <c r="CZ117" s="390"/>
      <c r="DA117" s="390"/>
      <c r="DB117" s="394"/>
      <c r="DC117" s="363">
        <v>314</v>
      </c>
      <c r="DD117" s="364">
        <v>220</v>
      </c>
      <c r="DE117" s="364">
        <v>103</v>
      </c>
      <c r="DF117" s="364">
        <v>109</v>
      </c>
      <c r="DG117" s="364">
        <v>8</v>
      </c>
      <c r="DH117" s="364">
        <v>4</v>
      </c>
      <c r="DI117" s="364">
        <v>90</v>
      </c>
      <c r="DJ117" s="394"/>
      <c r="DK117" s="363">
        <v>96</v>
      </c>
      <c r="DL117" s="364">
        <v>91</v>
      </c>
      <c r="DM117" s="364" t="s">
        <v>6662</v>
      </c>
      <c r="DN117" s="364" t="s">
        <v>6662</v>
      </c>
      <c r="DO117" s="364" t="s">
        <v>6662</v>
      </c>
      <c r="DP117" s="364">
        <v>2</v>
      </c>
      <c r="DQ117" s="364" t="s">
        <v>6662</v>
      </c>
      <c r="DR117" s="364">
        <v>2</v>
      </c>
      <c r="DS117" s="364">
        <v>1</v>
      </c>
      <c r="DT117" s="364" t="s">
        <v>6662</v>
      </c>
      <c r="DU117" s="364" t="s">
        <v>6662</v>
      </c>
      <c r="DV117" s="364" t="s">
        <v>6662</v>
      </c>
      <c r="DW117" s="364" t="s">
        <v>6662</v>
      </c>
      <c r="DX117" s="364" t="s">
        <v>6662</v>
      </c>
      <c r="DY117" s="364" t="s">
        <v>6662</v>
      </c>
      <c r="DZ117" s="365" t="s">
        <v>6662</v>
      </c>
      <c r="EA117" s="363">
        <v>115</v>
      </c>
      <c r="EB117" s="364">
        <v>18534</v>
      </c>
      <c r="EC117" s="364">
        <v>17140</v>
      </c>
      <c r="ED117" s="364">
        <v>1128</v>
      </c>
      <c r="EE117" s="365">
        <v>266</v>
      </c>
      <c r="EF117" s="363">
        <v>166</v>
      </c>
      <c r="EG117" s="364">
        <v>144</v>
      </c>
      <c r="EH117" s="364">
        <v>69</v>
      </c>
      <c r="EI117" s="364">
        <v>71</v>
      </c>
      <c r="EJ117" s="364">
        <v>4</v>
      </c>
      <c r="EK117" s="364">
        <v>2</v>
      </c>
      <c r="EL117" s="364">
        <v>20</v>
      </c>
      <c r="EM117" s="394"/>
      <c r="EN117" s="363">
        <v>148</v>
      </c>
      <c r="EO117" s="364">
        <v>76</v>
      </c>
      <c r="EP117" s="364">
        <v>34</v>
      </c>
      <c r="EQ117" s="364">
        <v>38</v>
      </c>
      <c r="ER117" s="364">
        <v>4</v>
      </c>
      <c r="ES117" s="364">
        <v>2</v>
      </c>
      <c r="ET117" s="364">
        <v>70</v>
      </c>
      <c r="EU117" s="394"/>
    </row>
    <row r="118" spans="1:151" s="357" customFormat="1" ht="15" hidden="1" customHeight="1" x14ac:dyDescent="0.15">
      <c r="A118" s="442" t="s">
        <v>175</v>
      </c>
      <c r="B118" s="442" t="s">
        <v>260</v>
      </c>
      <c r="C118" s="442" t="s">
        <v>267</v>
      </c>
      <c r="D118" s="442" t="s">
        <v>673</v>
      </c>
      <c r="E118" s="387">
        <v>97</v>
      </c>
      <c r="F118" s="355">
        <v>97</v>
      </c>
      <c r="G118" s="355">
        <v>21</v>
      </c>
      <c r="H118" s="355">
        <v>12</v>
      </c>
      <c r="I118" s="355">
        <v>64</v>
      </c>
      <c r="J118" s="388" t="s">
        <v>6662</v>
      </c>
      <c r="K118" s="395" t="s">
        <v>6662</v>
      </c>
      <c r="L118" s="387"/>
      <c r="M118" s="361">
        <v>227</v>
      </c>
      <c r="N118" s="355">
        <v>1</v>
      </c>
      <c r="O118" s="355">
        <v>5</v>
      </c>
      <c r="P118" s="355">
        <v>7</v>
      </c>
      <c r="Q118" s="355">
        <v>4</v>
      </c>
      <c r="R118" s="355">
        <v>9</v>
      </c>
      <c r="S118" s="355">
        <v>7</v>
      </c>
      <c r="T118" s="355">
        <v>8</v>
      </c>
      <c r="U118" s="355">
        <v>19</v>
      </c>
      <c r="V118" s="355">
        <v>20</v>
      </c>
      <c r="W118" s="355">
        <v>25</v>
      </c>
      <c r="X118" s="355">
        <v>42</v>
      </c>
      <c r="Y118" s="355">
        <v>27</v>
      </c>
      <c r="Z118" s="355">
        <v>15</v>
      </c>
      <c r="AA118" s="355">
        <v>24</v>
      </c>
      <c r="AB118" s="362">
        <v>14</v>
      </c>
      <c r="AC118" s="366">
        <v>62.63</v>
      </c>
      <c r="AD118" s="356">
        <v>61.28</v>
      </c>
      <c r="AE118" s="367">
        <v>64.25</v>
      </c>
      <c r="AF118" s="387"/>
      <c r="AG118" s="388"/>
      <c r="AH118" s="388"/>
      <c r="AI118" s="388"/>
      <c r="AJ118" s="388"/>
      <c r="AK118" s="388"/>
      <c r="AL118" s="388"/>
      <c r="AM118" s="388"/>
      <c r="AN118" s="388"/>
      <c r="AO118" s="388"/>
      <c r="AP118" s="388"/>
      <c r="AQ118" s="388"/>
      <c r="AR118" s="388"/>
      <c r="AS118" s="388"/>
      <c r="AT118" s="388"/>
      <c r="AU118" s="388"/>
      <c r="AV118" s="449"/>
      <c r="AW118" s="450"/>
      <c r="AX118" s="451"/>
      <c r="AY118" s="361">
        <v>127</v>
      </c>
      <c r="AZ118" s="355" t="s">
        <v>6662</v>
      </c>
      <c r="BA118" s="355">
        <v>1</v>
      </c>
      <c r="BB118" s="355">
        <v>2</v>
      </c>
      <c r="BC118" s="355">
        <v>2</v>
      </c>
      <c r="BD118" s="355" t="s">
        <v>6662</v>
      </c>
      <c r="BE118" s="355" t="s">
        <v>6662</v>
      </c>
      <c r="BF118" s="355">
        <v>3</v>
      </c>
      <c r="BG118" s="355">
        <v>10</v>
      </c>
      <c r="BH118" s="355">
        <v>9</v>
      </c>
      <c r="BI118" s="355">
        <v>12</v>
      </c>
      <c r="BJ118" s="355">
        <v>29</v>
      </c>
      <c r="BK118" s="355">
        <v>21</v>
      </c>
      <c r="BL118" s="355">
        <v>12</v>
      </c>
      <c r="BM118" s="355">
        <v>17</v>
      </c>
      <c r="BN118" s="362">
        <v>9</v>
      </c>
      <c r="BO118" s="446">
        <v>67.739999999999995</v>
      </c>
      <c r="BP118" s="447">
        <v>67.42</v>
      </c>
      <c r="BQ118" s="448">
        <v>68.19</v>
      </c>
      <c r="BR118" s="363">
        <v>97</v>
      </c>
      <c r="BS118" s="364" t="s">
        <v>6662</v>
      </c>
      <c r="BT118" s="364" t="s">
        <v>6662</v>
      </c>
      <c r="BU118" s="364" t="s">
        <v>6662</v>
      </c>
      <c r="BV118" s="364" t="s">
        <v>6662</v>
      </c>
      <c r="BW118" s="364" t="s">
        <v>6662</v>
      </c>
      <c r="BX118" s="364" t="s">
        <v>6662</v>
      </c>
      <c r="BY118" s="364">
        <v>2</v>
      </c>
      <c r="BZ118" s="364">
        <v>6</v>
      </c>
      <c r="CA118" s="364">
        <v>7</v>
      </c>
      <c r="CB118" s="364">
        <v>7</v>
      </c>
      <c r="CC118" s="364">
        <v>25</v>
      </c>
      <c r="CD118" s="364">
        <v>16</v>
      </c>
      <c r="CE118" s="364">
        <v>10</v>
      </c>
      <c r="CF118" s="364">
        <v>13</v>
      </c>
      <c r="CG118" s="365">
        <v>11</v>
      </c>
      <c r="CH118" s="432">
        <v>97</v>
      </c>
      <c r="CI118" s="433">
        <v>27</v>
      </c>
      <c r="CJ118" s="433">
        <v>27</v>
      </c>
      <c r="CK118" s="433" t="s">
        <v>6662</v>
      </c>
      <c r="CL118" s="433" t="s">
        <v>6662</v>
      </c>
      <c r="CM118" s="433">
        <v>9</v>
      </c>
      <c r="CN118" s="433">
        <v>61</v>
      </c>
      <c r="CO118" s="433">
        <v>75</v>
      </c>
      <c r="CP118" s="433">
        <v>24</v>
      </c>
      <c r="CQ118" s="433">
        <v>24</v>
      </c>
      <c r="CR118" s="433" t="s">
        <v>6662</v>
      </c>
      <c r="CS118" s="433" t="s">
        <v>6662</v>
      </c>
      <c r="CT118" s="433">
        <v>4</v>
      </c>
      <c r="CU118" s="455">
        <v>47</v>
      </c>
      <c r="CV118" s="389"/>
      <c r="CW118" s="390"/>
      <c r="CX118" s="390"/>
      <c r="CY118" s="390"/>
      <c r="CZ118" s="390"/>
      <c r="DA118" s="390"/>
      <c r="DB118" s="394"/>
      <c r="DC118" s="363">
        <v>280</v>
      </c>
      <c r="DD118" s="364">
        <v>212</v>
      </c>
      <c r="DE118" s="364">
        <v>127</v>
      </c>
      <c r="DF118" s="364">
        <v>76</v>
      </c>
      <c r="DG118" s="364">
        <v>9</v>
      </c>
      <c r="DH118" s="364">
        <v>10</v>
      </c>
      <c r="DI118" s="364">
        <v>58</v>
      </c>
      <c r="DJ118" s="394"/>
      <c r="DK118" s="363">
        <v>88</v>
      </c>
      <c r="DL118" s="364">
        <v>40</v>
      </c>
      <c r="DM118" s="364" t="s">
        <v>6662</v>
      </c>
      <c r="DN118" s="364">
        <v>3</v>
      </c>
      <c r="DO118" s="364" t="s">
        <v>6662</v>
      </c>
      <c r="DP118" s="364">
        <v>3</v>
      </c>
      <c r="DQ118" s="364" t="s">
        <v>6662</v>
      </c>
      <c r="DR118" s="364">
        <v>37</v>
      </c>
      <c r="DS118" s="364">
        <v>4</v>
      </c>
      <c r="DT118" s="364">
        <v>1</v>
      </c>
      <c r="DU118" s="364" t="s">
        <v>6662</v>
      </c>
      <c r="DV118" s="364" t="s">
        <v>6662</v>
      </c>
      <c r="DW118" s="364" t="s">
        <v>6662</v>
      </c>
      <c r="DX118" s="364" t="s">
        <v>6662</v>
      </c>
      <c r="DY118" s="364" t="s">
        <v>6662</v>
      </c>
      <c r="DZ118" s="365" t="s">
        <v>6662</v>
      </c>
      <c r="EA118" s="363">
        <v>97</v>
      </c>
      <c r="EB118" s="364">
        <v>8264</v>
      </c>
      <c r="EC118" s="364">
        <v>4545</v>
      </c>
      <c r="ED118" s="364">
        <v>1170</v>
      </c>
      <c r="EE118" s="365">
        <v>2549</v>
      </c>
      <c r="EF118" s="363">
        <v>143</v>
      </c>
      <c r="EG118" s="364">
        <v>127</v>
      </c>
      <c r="EH118" s="364">
        <v>74</v>
      </c>
      <c r="EI118" s="364">
        <v>46</v>
      </c>
      <c r="EJ118" s="364">
        <v>7</v>
      </c>
      <c r="EK118" s="364">
        <v>6</v>
      </c>
      <c r="EL118" s="364">
        <v>10</v>
      </c>
      <c r="EM118" s="394"/>
      <c r="EN118" s="363">
        <v>137</v>
      </c>
      <c r="EO118" s="364">
        <v>85</v>
      </c>
      <c r="EP118" s="364">
        <v>53</v>
      </c>
      <c r="EQ118" s="364">
        <v>30</v>
      </c>
      <c r="ER118" s="364">
        <v>2</v>
      </c>
      <c r="ES118" s="364">
        <v>4</v>
      </c>
      <c r="ET118" s="364">
        <v>48</v>
      </c>
      <c r="EU118" s="394"/>
    </row>
    <row r="119" spans="1:151" s="357" customFormat="1" ht="15" hidden="1" customHeight="1" x14ac:dyDescent="0.15">
      <c r="A119" s="442" t="s">
        <v>175</v>
      </c>
      <c r="B119" s="442" t="s">
        <v>260</v>
      </c>
      <c r="C119" s="442" t="s">
        <v>268</v>
      </c>
      <c r="D119" s="442" t="s">
        <v>674</v>
      </c>
      <c r="E119" s="387">
        <v>87</v>
      </c>
      <c r="F119" s="355">
        <v>87</v>
      </c>
      <c r="G119" s="355">
        <v>3</v>
      </c>
      <c r="H119" s="355">
        <v>12</v>
      </c>
      <c r="I119" s="355">
        <v>72</v>
      </c>
      <c r="J119" s="388" t="s">
        <v>6662</v>
      </c>
      <c r="K119" s="395" t="s">
        <v>6662</v>
      </c>
      <c r="L119" s="387"/>
      <c r="M119" s="361">
        <v>189</v>
      </c>
      <c r="N119" s="355">
        <v>1</v>
      </c>
      <c r="O119" s="355">
        <v>5</v>
      </c>
      <c r="P119" s="355">
        <v>2</v>
      </c>
      <c r="Q119" s="355">
        <v>6</v>
      </c>
      <c r="R119" s="355">
        <v>4</v>
      </c>
      <c r="S119" s="355">
        <v>6</v>
      </c>
      <c r="T119" s="355">
        <v>3</v>
      </c>
      <c r="U119" s="355">
        <v>5</v>
      </c>
      <c r="V119" s="355">
        <v>20</v>
      </c>
      <c r="W119" s="355">
        <v>32</v>
      </c>
      <c r="X119" s="355">
        <v>37</v>
      </c>
      <c r="Y119" s="355">
        <v>22</v>
      </c>
      <c r="Z119" s="355">
        <v>20</v>
      </c>
      <c r="AA119" s="355">
        <v>11</v>
      </c>
      <c r="AB119" s="362">
        <v>15</v>
      </c>
      <c r="AC119" s="366">
        <v>64.150000000000006</v>
      </c>
      <c r="AD119" s="356">
        <v>64.02</v>
      </c>
      <c r="AE119" s="367">
        <v>64.319999999999993</v>
      </c>
      <c r="AF119" s="387"/>
      <c r="AG119" s="388"/>
      <c r="AH119" s="388"/>
      <c r="AI119" s="388"/>
      <c r="AJ119" s="388"/>
      <c r="AK119" s="388"/>
      <c r="AL119" s="388"/>
      <c r="AM119" s="388"/>
      <c r="AN119" s="388"/>
      <c r="AO119" s="388"/>
      <c r="AP119" s="388"/>
      <c r="AQ119" s="388"/>
      <c r="AR119" s="388"/>
      <c r="AS119" s="388"/>
      <c r="AT119" s="388"/>
      <c r="AU119" s="388"/>
      <c r="AV119" s="449"/>
      <c r="AW119" s="450"/>
      <c r="AX119" s="451"/>
      <c r="AY119" s="361">
        <v>75</v>
      </c>
      <c r="AZ119" s="355" t="s">
        <v>6662</v>
      </c>
      <c r="BA119" s="355" t="s">
        <v>6662</v>
      </c>
      <c r="BB119" s="355" t="s">
        <v>6662</v>
      </c>
      <c r="BC119" s="355" t="s">
        <v>6662</v>
      </c>
      <c r="BD119" s="355" t="s">
        <v>6662</v>
      </c>
      <c r="BE119" s="355">
        <v>2</v>
      </c>
      <c r="BF119" s="355">
        <v>2</v>
      </c>
      <c r="BG119" s="355" t="s">
        <v>6662</v>
      </c>
      <c r="BH119" s="355">
        <v>3</v>
      </c>
      <c r="BI119" s="355">
        <v>4</v>
      </c>
      <c r="BJ119" s="355">
        <v>21</v>
      </c>
      <c r="BK119" s="355">
        <v>14</v>
      </c>
      <c r="BL119" s="355">
        <v>15</v>
      </c>
      <c r="BM119" s="355">
        <v>8</v>
      </c>
      <c r="BN119" s="362">
        <v>6</v>
      </c>
      <c r="BO119" s="446">
        <v>71.31</v>
      </c>
      <c r="BP119" s="447">
        <v>74.63</v>
      </c>
      <c r="BQ119" s="448">
        <v>66.03</v>
      </c>
      <c r="BR119" s="363">
        <v>87</v>
      </c>
      <c r="BS119" s="364" t="s">
        <v>6662</v>
      </c>
      <c r="BT119" s="364" t="s">
        <v>6662</v>
      </c>
      <c r="BU119" s="364" t="s">
        <v>6662</v>
      </c>
      <c r="BV119" s="364" t="s">
        <v>6662</v>
      </c>
      <c r="BW119" s="364" t="s">
        <v>6662</v>
      </c>
      <c r="BX119" s="364" t="s">
        <v>6662</v>
      </c>
      <c r="BY119" s="364" t="s">
        <v>6662</v>
      </c>
      <c r="BZ119" s="364">
        <v>1</v>
      </c>
      <c r="CA119" s="364">
        <v>9</v>
      </c>
      <c r="CB119" s="364">
        <v>15</v>
      </c>
      <c r="CC119" s="364">
        <v>20</v>
      </c>
      <c r="CD119" s="364">
        <v>12</v>
      </c>
      <c r="CE119" s="364">
        <v>11</v>
      </c>
      <c r="CF119" s="364">
        <v>9</v>
      </c>
      <c r="CG119" s="365">
        <v>10</v>
      </c>
      <c r="CH119" s="432">
        <v>87</v>
      </c>
      <c r="CI119" s="433">
        <v>29</v>
      </c>
      <c r="CJ119" s="433">
        <v>29</v>
      </c>
      <c r="CK119" s="433" t="s">
        <v>6662</v>
      </c>
      <c r="CL119" s="433" t="s">
        <v>6662</v>
      </c>
      <c r="CM119" s="433" t="s">
        <v>6662</v>
      </c>
      <c r="CN119" s="433">
        <v>58</v>
      </c>
      <c r="CO119" s="433">
        <v>62</v>
      </c>
      <c r="CP119" s="433">
        <v>26</v>
      </c>
      <c r="CQ119" s="433">
        <v>26</v>
      </c>
      <c r="CR119" s="433" t="s">
        <v>6662</v>
      </c>
      <c r="CS119" s="433" t="s">
        <v>6662</v>
      </c>
      <c r="CT119" s="433" t="s">
        <v>6662</v>
      </c>
      <c r="CU119" s="455">
        <v>36</v>
      </c>
      <c r="CV119" s="389"/>
      <c r="CW119" s="390"/>
      <c r="CX119" s="390"/>
      <c r="CY119" s="390"/>
      <c r="CZ119" s="390"/>
      <c r="DA119" s="390"/>
      <c r="DB119" s="394"/>
      <c r="DC119" s="363">
        <v>233</v>
      </c>
      <c r="DD119" s="364">
        <v>160</v>
      </c>
      <c r="DE119" s="364">
        <v>75</v>
      </c>
      <c r="DF119" s="364">
        <v>82</v>
      </c>
      <c r="DG119" s="364">
        <v>3</v>
      </c>
      <c r="DH119" s="364">
        <v>7</v>
      </c>
      <c r="DI119" s="364">
        <v>66</v>
      </c>
      <c r="DJ119" s="394"/>
      <c r="DK119" s="363">
        <v>66</v>
      </c>
      <c r="DL119" s="364">
        <v>60</v>
      </c>
      <c r="DM119" s="364" t="s">
        <v>6662</v>
      </c>
      <c r="DN119" s="364">
        <v>3</v>
      </c>
      <c r="DO119" s="364" t="s">
        <v>6662</v>
      </c>
      <c r="DP119" s="364">
        <v>1</v>
      </c>
      <c r="DQ119" s="364" t="s">
        <v>6662</v>
      </c>
      <c r="DR119" s="364">
        <v>1</v>
      </c>
      <c r="DS119" s="364" t="s">
        <v>6662</v>
      </c>
      <c r="DT119" s="364">
        <v>1</v>
      </c>
      <c r="DU119" s="364" t="s">
        <v>6662</v>
      </c>
      <c r="DV119" s="364" t="s">
        <v>6662</v>
      </c>
      <c r="DW119" s="364" t="s">
        <v>6662</v>
      </c>
      <c r="DX119" s="364" t="s">
        <v>6662</v>
      </c>
      <c r="DY119" s="364" t="s">
        <v>6662</v>
      </c>
      <c r="DZ119" s="365" t="s">
        <v>6662</v>
      </c>
      <c r="EA119" s="363">
        <v>87</v>
      </c>
      <c r="EB119" s="364">
        <v>7223</v>
      </c>
      <c r="EC119" s="364">
        <v>5696</v>
      </c>
      <c r="ED119" s="364">
        <v>1340</v>
      </c>
      <c r="EE119" s="365">
        <v>187</v>
      </c>
      <c r="EF119" s="363">
        <v>121</v>
      </c>
      <c r="EG119" s="364">
        <v>105</v>
      </c>
      <c r="EH119" s="364">
        <v>46</v>
      </c>
      <c r="EI119" s="364">
        <v>57</v>
      </c>
      <c r="EJ119" s="364">
        <v>2</v>
      </c>
      <c r="EK119" s="364">
        <v>4</v>
      </c>
      <c r="EL119" s="364">
        <v>12</v>
      </c>
      <c r="EM119" s="394"/>
      <c r="EN119" s="363">
        <v>112</v>
      </c>
      <c r="EO119" s="364">
        <v>55</v>
      </c>
      <c r="EP119" s="364">
        <v>29</v>
      </c>
      <c r="EQ119" s="364">
        <v>25</v>
      </c>
      <c r="ER119" s="364">
        <v>1</v>
      </c>
      <c r="ES119" s="364">
        <v>3</v>
      </c>
      <c r="ET119" s="364">
        <v>54</v>
      </c>
      <c r="EU119" s="394"/>
    </row>
    <row r="120" spans="1:151" s="357" customFormat="1" ht="15" hidden="1" customHeight="1" x14ac:dyDescent="0.15">
      <c r="A120" s="442" t="s">
        <v>175</v>
      </c>
      <c r="B120" s="442" t="s">
        <v>260</v>
      </c>
      <c r="C120" s="442" t="s">
        <v>1588</v>
      </c>
      <c r="D120" s="442" t="s">
        <v>675</v>
      </c>
      <c r="E120" s="387">
        <v>27</v>
      </c>
      <c r="F120" s="355">
        <v>25</v>
      </c>
      <c r="G120" s="355">
        <v>2</v>
      </c>
      <c r="H120" s="355">
        <v>3</v>
      </c>
      <c r="I120" s="355">
        <v>20</v>
      </c>
      <c r="J120" s="388">
        <v>2</v>
      </c>
      <c r="K120" s="395">
        <v>1</v>
      </c>
      <c r="L120" s="387"/>
      <c r="M120" s="361">
        <v>60</v>
      </c>
      <c r="N120" s="355" t="s">
        <v>6662</v>
      </c>
      <c r="O120" s="355">
        <v>3</v>
      </c>
      <c r="P120" s="355">
        <v>1</v>
      </c>
      <c r="Q120" s="355" t="s">
        <v>6662</v>
      </c>
      <c r="R120" s="355" t="s">
        <v>6662</v>
      </c>
      <c r="S120" s="355">
        <v>4</v>
      </c>
      <c r="T120" s="355">
        <v>3</v>
      </c>
      <c r="U120" s="355">
        <v>6</v>
      </c>
      <c r="V120" s="355">
        <v>3</v>
      </c>
      <c r="W120" s="355">
        <v>4</v>
      </c>
      <c r="X120" s="355">
        <v>8</v>
      </c>
      <c r="Y120" s="355">
        <v>11</v>
      </c>
      <c r="Z120" s="355">
        <v>5</v>
      </c>
      <c r="AA120" s="355">
        <v>5</v>
      </c>
      <c r="AB120" s="362">
        <v>7</v>
      </c>
      <c r="AC120" s="366">
        <v>64.27</v>
      </c>
      <c r="AD120" s="356">
        <v>62.2</v>
      </c>
      <c r="AE120" s="367">
        <v>67.16</v>
      </c>
      <c r="AF120" s="387"/>
      <c r="AG120" s="388"/>
      <c r="AH120" s="388"/>
      <c r="AI120" s="388"/>
      <c r="AJ120" s="388"/>
      <c r="AK120" s="388"/>
      <c r="AL120" s="388"/>
      <c r="AM120" s="388"/>
      <c r="AN120" s="388"/>
      <c r="AO120" s="388"/>
      <c r="AP120" s="388"/>
      <c r="AQ120" s="388"/>
      <c r="AR120" s="388"/>
      <c r="AS120" s="388"/>
      <c r="AT120" s="388"/>
      <c r="AU120" s="388"/>
      <c r="AV120" s="449"/>
      <c r="AW120" s="450"/>
      <c r="AX120" s="451"/>
      <c r="AY120" s="361">
        <v>28</v>
      </c>
      <c r="AZ120" s="355" t="s">
        <v>6662</v>
      </c>
      <c r="BA120" s="355" t="s">
        <v>6662</v>
      </c>
      <c r="BB120" s="355" t="s">
        <v>6662</v>
      </c>
      <c r="BC120" s="355" t="s">
        <v>6662</v>
      </c>
      <c r="BD120" s="355" t="s">
        <v>6662</v>
      </c>
      <c r="BE120" s="355">
        <v>1</v>
      </c>
      <c r="BF120" s="355" t="s">
        <v>6662</v>
      </c>
      <c r="BG120" s="355">
        <v>1</v>
      </c>
      <c r="BH120" s="355">
        <v>1</v>
      </c>
      <c r="BI120" s="355" t="s">
        <v>6662</v>
      </c>
      <c r="BJ120" s="355">
        <v>5</v>
      </c>
      <c r="BK120" s="355">
        <v>6</v>
      </c>
      <c r="BL120" s="355">
        <v>5</v>
      </c>
      <c r="BM120" s="355">
        <v>3</v>
      </c>
      <c r="BN120" s="362">
        <v>6</v>
      </c>
      <c r="BO120" s="446">
        <v>74.040000000000006</v>
      </c>
      <c r="BP120" s="447">
        <v>75.06</v>
      </c>
      <c r="BQ120" s="448">
        <v>72.2</v>
      </c>
      <c r="BR120" s="363">
        <v>25</v>
      </c>
      <c r="BS120" s="364" t="s">
        <v>6662</v>
      </c>
      <c r="BT120" s="364" t="s">
        <v>6662</v>
      </c>
      <c r="BU120" s="364" t="s">
        <v>6662</v>
      </c>
      <c r="BV120" s="364" t="s">
        <v>6662</v>
      </c>
      <c r="BW120" s="364" t="s">
        <v>6662</v>
      </c>
      <c r="BX120" s="364">
        <v>1</v>
      </c>
      <c r="BY120" s="364" t="s">
        <v>6662</v>
      </c>
      <c r="BZ120" s="364">
        <v>2</v>
      </c>
      <c r="CA120" s="364">
        <v>2</v>
      </c>
      <c r="CB120" s="364">
        <v>2</v>
      </c>
      <c r="CC120" s="364">
        <v>4</v>
      </c>
      <c r="CD120" s="364">
        <v>4</v>
      </c>
      <c r="CE120" s="364">
        <v>4</v>
      </c>
      <c r="CF120" s="364">
        <v>2</v>
      </c>
      <c r="CG120" s="365">
        <v>4</v>
      </c>
      <c r="CH120" s="432">
        <v>25</v>
      </c>
      <c r="CI120" s="433">
        <v>6</v>
      </c>
      <c r="CJ120" s="433">
        <v>6</v>
      </c>
      <c r="CK120" s="433" t="s">
        <v>6662</v>
      </c>
      <c r="CL120" s="433" t="s">
        <v>6662</v>
      </c>
      <c r="CM120" s="433">
        <v>1</v>
      </c>
      <c r="CN120" s="433">
        <v>18</v>
      </c>
      <c r="CO120" s="433">
        <v>18</v>
      </c>
      <c r="CP120" s="433">
        <v>3</v>
      </c>
      <c r="CQ120" s="433">
        <v>3</v>
      </c>
      <c r="CR120" s="433" t="s">
        <v>6662</v>
      </c>
      <c r="CS120" s="433" t="s">
        <v>6662</v>
      </c>
      <c r="CT120" s="433" t="s">
        <v>6662</v>
      </c>
      <c r="CU120" s="455">
        <v>15</v>
      </c>
      <c r="CV120" s="389"/>
      <c r="CW120" s="390"/>
      <c r="CX120" s="390"/>
      <c r="CY120" s="390"/>
      <c r="CZ120" s="390"/>
      <c r="DA120" s="390"/>
      <c r="DB120" s="394"/>
      <c r="DC120" s="363">
        <v>72</v>
      </c>
      <c r="DD120" s="364">
        <v>55</v>
      </c>
      <c r="DE120" s="364">
        <v>28</v>
      </c>
      <c r="DF120" s="364">
        <v>20</v>
      </c>
      <c r="DG120" s="364">
        <v>7</v>
      </c>
      <c r="DH120" s="364">
        <v>2</v>
      </c>
      <c r="DI120" s="364">
        <v>15</v>
      </c>
      <c r="DJ120" s="394"/>
      <c r="DK120" s="363">
        <v>18</v>
      </c>
      <c r="DL120" s="364">
        <v>13</v>
      </c>
      <c r="DM120" s="364" t="s">
        <v>6662</v>
      </c>
      <c r="DN120" s="364">
        <v>3</v>
      </c>
      <c r="DO120" s="364" t="s">
        <v>6662</v>
      </c>
      <c r="DP120" s="364">
        <v>1</v>
      </c>
      <c r="DQ120" s="364" t="s">
        <v>6662</v>
      </c>
      <c r="DR120" s="364">
        <v>1</v>
      </c>
      <c r="DS120" s="364" t="s">
        <v>6662</v>
      </c>
      <c r="DT120" s="364" t="s">
        <v>6662</v>
      </c>
      <c r="DU120" s="364" t="s">
        <v>6662</v>
      </c>
      <c r="DV120" s="364" t="s">
        <v>6662</v>
      </c>
      <c r="DW120" s="364" t="s">
        <v>6662</v>
      </c>
      <c r="DX120" s="364" t="s">
        <v>6662</v>
      </c>
      <c r="DY120" s="364" t="s">
        <v>6662</v>
      </c>
      <c r="DZ120" s="365" t="s">
        <v>6662</v>
      </c>
      <c r="EA120" s="363">
        <v>25</v>
      </c>
      <c r="EB120" s="364">
        <v>1751</v>
      </c>
      <c r="EC120" s="364">
        <v>1296</v>
      </c>
      <c r="ED120" s="364">
        <v>431</v>
      </c>
      <c r="EE120" s="365">
        <v>24</v>
      </c>
      <c r="EF120" s="363">
        <v>40</v>
      </c>
      <c r="EG120" s="364">
        <v>36</v>
      </c>
      <c r="EH120" s="364">
        <v>18</v>
      </c>
      <c r="EI120" s="364">
        <v>14</v>
      </c>
      <c r="EJ120" s="364">
        <v>4</v>
      </c>
      <c r="EK120" s="364">
        <v>2</v>
      </c>
      <c r="EL120" s="364">
        <v>2</v>
      </c>
      <c r="EM120" s="394"/>
      <c r="EN120" s="363">
        <v>32</v>
      </c>
      <c r="EO120" s="364">
        <v>19</v>
      </c>
      <c r="EP120" s="364">
        <v>10</v>
      </c>
      <c r="EQ120" s="364">
        <v>6</v>
      </c>
      <c r="ER120" s="364">
        <v>3</v>
      </c>
      <c r="ES120" s="364" t="s">
        <v>6662</v>
      </c>
      <c r="ET120" s="364">
        <v>13</v>
      </c>
      <c r="EU120" s="394"/>
    </row>
    <row r="121" spans="1:151" s="357" customFormat="1" ht="15" hidden="1" customHeight="1" x14ac:dyDescent="0.15">
      <c r="A121" s="442" t="s">
        <v>175</v>
      </c>
      <c r="B121" s="442" t="s">
        <v>260</v>
      </c>
      <c r="C121" s="442" t="s">
        <v>269</v>
      </c>
      <c r="D121" s="442" t="s">
        <v>676</v>
      </c>
      <c r="E121" s="387">
        <v>177</v>
      </c>
      <c r="F121" s="355">
        <v>176</v>
      </c>
      <c r="G121" s="355">
        <v>13</v>
      </c>
      <c r="H121" s="355">
        <v>19</v>
      </c>
      <c r="I121" s="355">
        <v>144</v>
      </c>
      <c r="J121" s="388">
        <v>1</v>
      </c>
      <c r="K121" s="395">
        <v>1</v>
      </c>
      <c r="L121" s="387"/>
      <c r="M121" s="361">
        <v>346</v>
      </c>
      <c r="N121" s="355">
        <v>1</v>
      </c>
      <c r="O121" s="355">
        <v>3</v>
      </c>
      <c r="P121" s="355">
        <v>8</v>
      </c>
      <c r="Q121" s="355">
        <v>9</v>
      </c>
      <c r="R121" s="355">
        <v>7</v>
      </c>
      <c r="S121" s="355">
        <v>8</v>
      </c>
      <c r="T121" s="355">
        <v>8</v>
      </c>
      <c r="U121" s="355">
        <v>18</v>
      </c>
      <c r="V121" s="355">
        <v>29</v>
      </c>
      <c r="W121" s="355">
        <v>57</v>
      </c>
      <c r="X121" s="355">
        <v>62</v>
      </c>
      <c r="Y121" s="355">
        <v>47</v>
      </c>
      <c r="Z121" s="355">
        <v>31</v>
      </c>
      <c r="AA121" s="355">
        <v>30</v>
      </c>
      <c r="AB121" s="362">
        <v>28</v>
      </c>
      <c r="AC121" s="366">
        <v>65.14</v>
      </c>
      <c r="AD121" s="356">
        <v>64.680000000000007</v>
      </c>
      <c r="AE121" s="367">
        <v>65.87</v>
      </c>
      <c r="AF121" s="387"/>
      <c r="AG121" s="388"/>
      <c r="AH121" s="388"/>
      <c r="AI121" s="388"/>
      <c r="AJ121" s="388"/>
      <c r="AK121" s="388"/>
      <c r="AL121" s="388"/>
      <c r="AM121" s="388"/>
      <c r="AN121" s="388"/>
      <c r="AO121" s="388"/>
      <c r="AP121" s="388"/>
      <c r="AQ121" s="388"/>
      <c r="AR121" s="388"/>
      <c r="AS121" s="388"/>
      <c r="AT121" s="388"/>
      <c r="AU121" s="388"/>
      <c r="AV121" s="449"/>
      <c r="AW121" s="450"/>
      <c r="AX121" s="451"/>
      <c r="AY121" s="361">
        <v>158</v>
      </c>
      <c r="AZ121" s="355" t="s">
        <v>6662</v>
      </c>
      <c r="BA121" s="355" t="s">
        <v>6662</v>
      </c>
      <c r="BB121" s="355">
        <v>1</v>
      </c>
      <c r="BC121" s="355">
        <v>3</v>
      </c>
      <c r="BD121" s="355" t="s">
        <v>6662</v>
      </c>
      <c r="BE121" s="355" t="s">
        <v>6662</v>
      </c>
      <c r="BF121" s="355" t="s">
        <v>6662</v>
      </c>
      <c r="BG121" s="355">
        <v>5</v>
      </c>
      <c r="BH121" s="355">
        <v>1</v>
      </c>
      <c r="BI121" s="355">
        <v>19</v>
      </c>
      <c r="BJ121" s="355">
        <v>34</v>
      </c>
      <c r="BK121" s="355">
        <v>28</v>
      </c>
      <c r="BL121" s="355">
        <v>23</v>
      </c>
      <c r="BM121" s="355">
        <v>22</v>
      </c>
      <c r="BN121" s="362">
        <v>22</v>
      </c>
      <c r="BO121" s="446">
        <v>72.27</v>
      </c>
      <c r="BP121" s="447">
        <v>71.87</v>
      </c>
      <c r="BQ121" s="448">
        <v>73.41</v>
      </c>
      <c r="BR121" s="363">
        <v>176</v>
      </c>
      <c r="BS121" s="364" t="s">
        <v>6662</v>
      </c>
      <c r="BT121" s="364" t="s">
        <v>6662</v>
      </c>
      <c r="BU121" s="364" t="s">
        <v>6662</v>
      </c>
      <c r="BV121" s="364">
        <v>1</v>
      </c>
      <c r="BW121" s="364" t="s">
        <v>6662</v>
      </c>
      <c r="BX121" s="364" t="s">
        <v>6662</v>
      </c>
      <c r="BY121" s="364">
        <v>1</v>
      </c>
      <c r="BZ121" s="364">
        <v>8</v>
      </c>
      <c r="CA121" s="364">
        <v>12</v>
      </c>
      <c r="CB121" s="364">
        <v>24</v>
      </c>
      <c r="CC121" s="364">
        <v>42</v>
      </c>
      <c r="CD121" s="364">
        <v>27</v>
      </c>
      <c r="CE121" s="364">
        <v>21</v>
      </c>
      <c r="CF121" s="364">
        <v>18</v>
      </c>
      <c r="CG121" s="365">
        <v>22</v>
      </c>
      <c r="CH121" s="432">
        <v>176</v>
      </c>
      <c r="CI121" s="433">
        <v>66</v>
      </c>
      <c r="CJ121" s="433">
        <v>66</v>
      </c>
      <c r="CK121" s="433" t="s">
        <v>6662</v>
      </c>
      <c r="CL121" s="433" t="s">
        <v>6662</v>
      </c>
      <c r="CM121" s="433">
        <v>6</v>
      </c>
      <c r="CN121" s="433">
        <v>104</v>
      </c>
      <c r="CO121" s="433">
        <v>130</v>
      </c>
      <c r="CP121" s="433">
        <v>56</v>
      </c>
      <c r="CQ121" s="433">
        <v>56</v>
      </c>
      <c r="CR121" s="433" t="s">
        <v>6662</v>
      </c>
      <c r="CS121" s="433" t="s">
        <v>6662</v>
      </c>
      <c r="CT121" s="433">
        <v>1</v>
      </c>
      <c r="CU121" s="455">
        <v>73</v>
      </c>
      <c r="CV121" s="389"/>
      <c r="CW121" s="390"/>
      <c r="CX121" s="390"/>
      <c r="CY121" s="390"/>
      <c r="CZ121" s="390"/>
      <c r="DA121" s="390"/>
      <c r="DB121" s="394"/>
      <c r="DC121" s="363">
        <v>460</v>
      </c>
      <c r="DD121" s="364">
        <v>332</v>
      </c>
      <c r="DE121" s="364">
        <v>158</v>
      </c>
      <c r="DF121" s="364">
        <v>153</v>
      </c>
      <c r="DG121" s="364">
        <v>21</v>
      </c>
      <c r="DH121" s="364">
        <v>9</v>
      </c>
      <c r="DI121" s="364">
        <v>119</v>
      </c>
      <c r="DJ121" s="394"/>
      <c r="DK121" s="363">
        <v>167</v>
      </c>
      <c r="DL121" s="364">
        <v>164</v>
      </c>
      <c r="DM121" s="364" t="s">
        <v>6662</v>
      </c>
      <c r="DN121" s="364" t="s">
        <v>6662</v>
      </c>
      <c r="DO121" s="364" t="s">
        <v>6662</v>
      </c>
      <c r="DP121" s="364">
        <v>2</v>
      </c>
      <c r="DQ121" s="364" t="s">
        <v>6662</v>
      </c>
      <c r="DR121" s="364" t="s">
        <v>6662</v>
      </c>
      <c r="DS121" s="364">
        <v>1</v>
      </c>
      <c r="DT121" s="364" t="s">
        <v>6662</v>
      </c>
      <c r="DU121" s="364" t="s">
        <v>6662</v>
      </c>
      <c r="DV121" s="364" t="s">
        <v>6662</v>
      </c>
      <c r="DW121" s="364" t="s">
        <v>6662</v>
      </c>
      <c r="DX121" s="364" t="s">
        <v>6662</v>
      </c>
      <c r="DY121" s="364" t="s">
        <v>6662</v>
      </c>
      <c r="DZ121" s="365" t="s">
        <v>6662</v>
      </c>
      <c r="EA121" s="363">
        <v>176</v>
      </c>
      <c r="EB121" s="364">
        <v>22492</v>
      </c>
      <c r="EC121" s="364">
        <v>20667</v>
      </c>
      <c r="ED121" s="364">
        <v>1825</v>
      </c>
      <c r="EE121" s="365" t="s">
        <v>6662</v>
      </c>
      <c r="EF121" s="363">
        <v>249</v>
      </c>
      <c r="EG121" s="364">
        <v>221</v>
      </c>
      <c r="EH121" s="364">
        <v>117</v>
      </c>
      <c r="EI121" s="364">
        <v>88</v>
      </c>
      <c r="EJ121" s="364">
        <v>16</v>
      </c>
      <c r="EK121" s="364">
        <v>7</v>
      </c>
      <c r="EL121" s="364">
        <v>21</v>
      </c>
      <c r="EM121" s="394"/>
      <c r="EN121" s="363">
        <v>211</v>
      </c>
      <c r="EO121" s="364">
        <v>111</v>
      </c>
      <c r="EP121" s="364">
        <v>41</v>
      </c>
      <c r="EQ121" s="364">
        <v>65</v>
      </c>
      <c r="ER121" s="364">
        <v>5</v>
      </c>
      <c r="ES121" s="364">
        <v>2</v>
      </c>
      <c r="ET121" s="364">
        <v>98</v>
      </c>
      <c r="EU121" s="394"/>
    </row>
    <row r="122" spans="1:151" s="357" customFormat="1" ht="15" hidden="1" customHeight="1" x14ac:dyDescent="0.15">
      <c r="A122" s="442" t="s">
        <v>175</v>
      </c>
      <c r="B122" s="442" t="s">
        <v>260</v>
      </c>
      <c r="C122" s="442" t="s">
        <v>270</v>
      </c>
      <c r="D122" s="442" t="s">
        <v>677</v>
      </c>
      <c r="E122" s="387">
        <v>163</v>
      </c>
      <c r="F122" s="355">
        <v>162</v>
      </c>
      <c r="G122" s="355">
        <v>13</v>
      </c>
      <c r="H122" s="355">
        <v>15</v>
      </c>
      <c r="I122" s="355">
        <v>134</v>
      </c>
      <c r="J122" s="388">
        <v>1</v>
      </c>
      <c r="K122" s="395">
        <v>1</v>
      </c>
      <c r="L122" s="387"/>
      <c r="M122" s="361">
        <v>363</v>
      </c>
      <c r="N122" s="355">
        <v>5</v>
      </c>
      <c r="O122" s="355">
        <v>9</v>
      </c>
      <c r="P122" s="355">
        <v>8</v>
      </c>
      <c r="Q122" s="355">
        <v>3</v>
      </c>
      <c r="R122" s="355">
        <v>6</v>
      </c>
      <c r="S122" s="355">
        <v>19</v>
      </c>
      <c r="T122" s="355">
        <v>8</v>
      </c>
      <c r="U122" s="355">
        <v>16</v>
      </c>
      <c r="V122" s="355">
        <v>33</v>
      </c>
      <c r="W122" s="355">
        <v>53</v>
      </c>
      <c r="X122" s="355">
        <v>57</v>
      </c>
      <c r="Y122" s="355">
        <v>40</v>
      </c>
      <c r="Z122" s="355">
        <v>47</v>
      </c>
      <c r="AA122" s="355">
        <v>31</v>
      </c>
      <c r="AB122" s="362">
        <v>28</v>
      </c>
      <c r="AC122" s="366">
        <v>64.17</v>
      </c>
      <c r="AD122" s="356">
        <v>62.42</v>
      </c>
      <c r="AE122" s="367">
        <v>66.38</v>
      </c>
      <c r="AF122" s="387"/>
      <c r="AG122" s="388"/>
      <c r="AH122" s="388"/>
      <c r="AI122" s="388"/>
      <c r="AJ122" s="388"/>
      <c r="AK122" s="388"/>
      <c r="AL122" s="388"/>
      <c r="AM122" s="388"/>
      <c r="AN122" s="388"/>
      <c r="AO122" s="388"/>
      <c r="AP122" s="388"/>
      <c r="AQ122" s="388"/>
      <c r="AR122" s="388"/>
      <c r="AS122" s="388"/>
      <c r="AT122" s="388"/>
      <c r="AU122" s="388"/>
      <c r="AV122" s="449"/>
      <c r="AW122" s="450"/>
      <c r="AX122" s="451"/>
      <c r="AY122" s="361">
        <v>135</v>
      </c>
      <c r="AZ122" s="355" t="s">
        <v>6662</v>
      </c>
      <c r="BA122" s="355" t="s">
        <v>6662</v>
      </c>
      <c r="BB122" s="355">
        <v>1</v>
      </c>
      <c r="BC122" s="355">
        <v>1</v>
      </c>
      <c r="BD122" s="355" t="s">
        <v>6662</v>
      </c>
      <c r="BE122" s="355">
        <v>5</v>
      </c>
      <c r="BF122" s="355" t="s">
        <v>6662</v>
      </c>
      <c r="BG122" s="355">
        <v>2</v>
      </c>
      <c r="BH122" s="355">
        <v>4</v>
      </c>
      <c r="BI122" s="355">
        <v>6</v>
      </c>
      <c r="BJ122" s="355">
        <v>29</v>
      </c>
      <c r="BK122" s="355">
        <v>22</v>
      </c>
      <c r="BL122" s="355">
        <v>30</v>
      </c>
      <c r="BM122" s="355">
        <v>19</v>
      </c>
      <c r="BN122" s="362">
        <v>16</v>
      </c>
      <c r="BO122" s="446">
        <v>72.3</v>
      </c>
      <c r="BP122" s="447">
        <v>71.760000000000005</v>
      </c>
      <c r="BQ122" s="448">
        <v>73.5</v>
      </c>
      <c r="BR122" s="363">
        <v>162</v>
      </c>
      <c r="BS122" s="364" t="s">
        <v>6662</v>
      </c>
      <c r="BT122" s="364" t="s">
        <v>6662</v>
      </c>
      <c r="BU122" s="364" t="s">
        <v>6662</v>
      </c>
      <c r="BV122" s="364" t="s">
        <v>6662</v>
      </c>
      <c r="BW122" s="364" t="s">
        <v>6662</v>
      </c>
      <c r="BX122" s="364">
        <v>1</v>
      </c>
      <c r="BY122" s="364">
        <v>2</v>
      </c>
      <c r="BZ122" s="364">
        <v>3</v>
      </c>
      <c r="CA122" s="364">
        <v>8</v>
      </c>
      <c r="CB122" s="364">
        <v>25</v>
      </c>
      <c r="CC122" s="364">
        <v>35</v>
      </c>
      <c r="CD122" s="364">
        <v>22</v>
      </c>
      <c r="CE122" s="364">
        <v>24</v>
      </c>
      <c r="CF122" s="364">
        <v>23</v>
      </c>
      <c r="CG122" s="365">
        <v>19</v>
      </c>
      <c r="CH122" s="432">
        <v>162</v>
      </c>
      <c r="CI122" s="433">
        <v>63</v>
      </c>
      <c r="CJ122" s="433">
        <v>62</v>
      </c>
      <c r="CK122" s="433" t="s">
        <v>6662</v>
      </c>
      <c r="CL122" s="433">
        <v>1</v>
      </c>
      <c r="CM122" s="433">
        <v>6</v>
      </c>
      <c r="CN122" s="433">
        <v>93</v>
      </c>
      <c r="CO122" s="433">
        <v>123</v>
      </c>
      <c r="CP122" s="433">
        <v>55</v>
      </c>
      <c r="CQ122" s="433">
        <v>55</v>
      </c>
      <c r="CR122" s="433" t="s">
        <v>6662</v>
      </c>
      <c r="CS122" s="433" t="s">
        <v>6662</v>
      </c>
      <c r="CT122" s="433">
        <v>1</v>
      </c>
      <c r="CU122" s="455">
        <v>67</v>
      </c>
      <c r="CV122" s="389"/>
      <c r="CW122" s="390"/>
      <c r="CX122" s="390"/>
      <c r="CY122" s="390"/>
      <c r="CZ122" s="390"/>
      <c r="DA122" s="390"/>
      <c r="DB122" s="394"/>
      <c r="DC122" s="363">
        <v>453</v>
      </c>
      <c r="DD122" s="364">
        <v>320</v>
      </c>
      <c r="DE122" s="364">
        <v>135</v>
      </c>
      <c r="DF122" s="364">
        <v>165</v>
      </c>
      <c r="DG122" s="364">
        <v>20</v>
      </c>
      <c r="DH122" s="364">
        <v>16</v>
      </c>
      <c r="DI122" s="364">
        <v>117</v>
      </c>
      <c r="DJ122" s="394"/>
      <c r="DK122" s="363">
        <v>147</v>
      </c>
      <c r="DL122" s="364">
        <v>141</v>
      </c>
      <c r="DM122" s="364" t="s">
        <v>6662</v>
      </c>
      <c r="DN122" s="364">
        <v>2</v>
      </c>
      <c r="DO122" s="364" t="s">
        <v>6662</v>
      </c>
      <c r="DP122" s="364">
        <v>1</v>
      </c>
      <c r="DQ122" s="364" t="s">
        <v>6662</v>
      </c>
      <c r="DR122" s="364">
        <v>1</v>
      </c>
      <c r="DS122" s="364">
        <v>1</v>
      </c>
      <c r="DT122" s="364" t="s">
        <v>6662</v>
      </c>
      <c r="DU122" s="364" t="s">
        <v>6662</v>
      </c>
      <c r="DV122" s="364">
        <v>1</v>
      </c>
      <c r="DW122" s="364" t="s">
        <v>6662</v>
      </c>
      <c r="DX122" s="364" t="s">
        <v>6662</v>
      </c>
      <c r="DY122" s="364" t="s">
        <v>6662</v>
      </c>
      <c r="DZ122" s="365" t="s">
        <v>6662</v>
      </c>
      <c r="EA122" s="363">
        <v>162</v>
      </c>
      <c r="EB122" s="364">
        <v>24422</v>
      </c>
      <c r="EC122" s="364">
        <v>22405</v>
      </c>
      <c r="ED122" s="364">
        <v>2017</v>
      </c>
      <c r="EE122" s="365" t="s">
        <v>6662</v>
      </c>
      <c r="EF122" s="363">
        <v>237</v>
      </c>
      <c r="EG122" s="364">
        <v>207</v>
      </c>
      <c r="EH122" s="364">
        <v>93</v>
      </c>
      <c r="EI122" s="364">
        <v>100</v>
      </c>
      <c r="EJ122" s="364">
        <v>14</v>
      </c>
      <c r="EK122" s="364">
        <v>10</v>
      </c>
      <c r="EL122" s="364">
        <v>20</v>
      </c>
      <c r="EM122" s="394"/>
      <c r="EN122" s="363">
        <v>216</v>
      </c>
      <c r="EO122" s="364">
        <v>113</v>
      </c>
      <c r="EP122" s="364">
        <v>42</v>
      </c>
      <c r="EQ122" s="364">
        <v>65</v>
      </c>
      <c r="ER122" s="364">
        <v>6</v>
      </c>
      <c r="ES122" s="364">
        <v>6</v>
      </c>
      <c r="ET122" s="364">
        <v>97</v>
      </c>
      <c r="EU122" s="394"/>
    </row>
    <row r="123" spans="1:151" s="357" customFormat="1" ht="15" hidden="1" customHeight="1" x14ac:dyDescent="0.15">
      <c r="A123" s="442" t="s">
        <v>175</v>
      </c>
      <c r="B123" s="442" t="s">
        <v>260</v>
      </c>
      <c r="C123" s="442" t="s">
        <v>271</v>
      </c>
      <c r="D123" s="442" t="s">
        <v>678</v>
      </c>
      <c r="E123" s="387">
        <v>186</v>
      </c>
      <c r="F123" s="355">
        <v>185</v>
      </c>
      <c r="G123" s="355">
        <v>8</v>
      </c>
      <c r="H123" s="355">
        <v>10</v>
      </c>
      <c r="I123" s="355">
        <v>167</v>
      </c>
      <c r="J123" s="388">
        <v>1</v>
      </c>
      <c r="K123" s="395">
        <v>1</v>
      </c>
      <c r="L123" s="387"/>
      <c r="M123" s="361">
        <v>385</v>
      </c>
      <c r="N123" s="355">
        <v>2</v>
      </c>
      <c r="O123" s="355">
        <v>6</v>
      </c>
      <c r="P123" s="355">
        <v>10</v>
      </c>
      <c r="Q123" s="355">
        <v>9</v>
      </c>
      <c r="R123" s="355">
        <v>9</v>
      </c>
      <c r="S123" s="355">
        <v>6</v>
      </c>
      <c r="T123" s="355">
        <v>6</v>
      </c>
      <c r="U123" s="355">
        <v>19</v>
      </c>
      <c r="V123" s="355">
        <v>40</v>
      </c>
      <c r="W123" s="355">
        <v>44</v>
      </c>
      <c r="X123" s="355">
        <v>61</v>
      </c>
      <c r="Y123" s="355">
        <v>56</v>
      </c>
      <c r="Z123" s="355">
        <v>42</v>
      </c>
      <c r="AA123" s="355">
        <v>35</v>
      </c>
      <c r="AB123" s="362">
        <v>40</v>
      </c>
      <c r="AC123" s="366">
        <v>65.709999999999994</v>
      </c>
      <c r="AD123" s="356">
        <v>64.27</v>
      </c>
      <c r="AE123" s="367">
        <v>67.66</v>
      </c>
      <c r="AF123" s="387"/>
      <c r="AG123" s="388"/>
      <c r="AH123" s="388"/>
      <c r="AI123" s="388"/>
      <c r="AJ123" s="388"/>
      <c r="AK123" s="388"/>
      <c r="AL123" s="388"/>
      <c r="AM123" s="388"/>
      <c r="AN123" s="388"/>
      <c r="AO123" s="388"/>
      <c r="AP123" s="388"/>
      <c r="AQ123" s="388"/>
      <c r="AR123" s="388"/>
      <c r="AS123" s="388"/>
      <c r="AT123" s="388"/>
      <c r="AU123" s="388"/>
      <c r="AV123" s="449"/>
      <c r="AW123" s="450"/>
      <c r="AX123" s="451"/>
      <c r="AY123" s="361">
        <v>153</v>
      </c>
      <c r="AZ123" s="355" t="s">
        <v>6662</v>
      </c>
      <c r="BA123" s="355">
        <v>1</v>
      </c>
      <c r="BB123" s="355">
        <v>1</v>
      </c>
      <c r="BC123" s="355">
        <v>1</v>
      </c>
      <c r="BD123" s="355" t="s">
        <v>6662</v>
      </c>
      <c r="BE123" s="355" t="s">
        <v>6662</v>
      </c>
      <c r="BF123" s="355">
        <v>1</v>
      </c>
      <c r="BG123" s="355">
        <v>1</v>
      </c>
      <c r="BH123" s="355">
        <v>4</v>
      </c>
      <c r="BI123" s="355">
        <v>8</v>
      </c>
      <c r="BJ123" s="355">
        <v>22</v>
      </c>
      <c r="BK123" s="355">
        <v>35</v>
      </c>
      <c r="BL123" s="355">
        <v>30</v>
      </c>
      <c r="BM123" s="355">
        <v>27</v>
      </c>
      <c r="BN123" s="362">
        <v>22</v>
      </c>
      <c r="BO123" s="446">
        <v>74.09</v>
      </c>
      <c r="BP123" s="447">
        <v>73.099999999999994</v>
      </c>
      <c r="BQ123" s="448">
        <v>76.02</v>
      </c>
      <c r="BR123" s="363">
        <v>185</v>
      </c>
      <c r="BS123" s="364" t="s">
        <v>6662</v>
      </c>
      <c r="BT123" s="364" t="s">
        <v>6662</v>
      </c>
      <c r="BU123" s="364" t="s">
        <v>6662</v>
      </c>
      <c r="BV123" s="364" t="s">
        <v>6662</v>
      </c>
      <c r="BW123" s="364" t="s">
        <v>6662</v>
      </c>
      <c r="BX123" s="364" t="s">
        <v>6662</v>
      </c>
      <c r="BY123" s="364">
        <v>2</v>
      </c>
      <c r="BZ123" s="364">
        <v>3</v>
      </c>
      <c r="CA123" s="364">
        <v>13</v>
      </c>
      <c r="CB123" s="364">
        <v>17</v>
      </c>
      <c r="CC123" s="364">
        <v>36</v>
      </c>
      <c r="CD123" s="364">
        <v>40</v>
      </c>
      <c r="CE123" s="364">
        <v>25</v>
      </c>
      <c r="CF123" s="364">
        <v>25</v>
      </c>
      <c r="CG123" s="365">
        <v>24</v>
      </c>
      <c r="CH123" s="432">
        <v>185</v>
      </c>
      <c r="CI123" s="433">
        <v>67</v>
      </c>
      <c r="CJ123" s="433">
        <v>67</v>
      </c>
      <c r="CK123" s="433" t="s">
        <v>6662</v>
      </c>
      <c r="CL123" s="433" t="s">
        <v>6662</v>
      </c>
      <c r="CM123" s="433">
        <v>10</v>
      </c>
      <c r="CN123" s="433">
        <v>108</v>
      </c>
      <c r="CO123" s="433">
        <v>150</v>
      </c>
      <c r="CP123" s="433">
        <v>56</v>
      </c>
      <c r="CQ123" s="433">
        <v>56</v>
      </c>
      <c r="CR123" s="433" t="s">
        <v>6662</v>
      </c>
      <c r="CS123" s="433" t="s">
        <v>6662</v>
      </c>
      <c r="CT123" s="433">
        <v>4</v>
      </c>
      <c r="CU123" s="455">
        <v>90</v>
      </c>
      <c r="CV123" s="389"/>
      <c r="CW123" s="390"/>
      <c r="CX123" s="390"/>
      <c r="CY123" s="390"/>
      <c r="CZ123" s="390"/>
      <c r="DA123" s="390"/>
      <c r="DB123" s="394"/>
      <c r="DC123" s="363">
        <v>518</v>
      </c>
      <c r="DD123" s="364">
        <v>357</v>
      </c>
      <c r="DE123" s="364">
        <v>153</v>
      </c>
      <c r="DF123" s="364">
        <v>176</v>
      </c>
      <c r="DG123" s="364">
        <v>28</v>
      </c>
      <c r="DH123" s="364">
        <v>19</v>
      </c>
      <c r="DI123" s="364">
        <v>142</v>
      </c>
      <c r="DJ123" s="394"/>
      <c r="DK123" s="363">
        <v>175</v>
      </c>
      <c r="DL123" s="364">
        <v>163</v>
      </c>
      <c r="DM123" s="364" t="s">
        <v>6662</v>
      </c>
      <c r="DN123" s="364">
        <v>3</v>
      </c>
      <c r="DO123" s="364" t="s">
        <v>6662</v>
      </c>
      <c r="DP123" s="364">
        <v>6</v>
      </c>
      <c r="DQ123" s="364">
        <v>1</v>
      </c>
      <c r="DR123" s="364">
        <v>1</v>
      </c>
      <c r="DS123" s="364" t="s">
        <v>6662</v>
      </c>
      <c r="DT123" s="364" t="s">
        <v>6662</v>
      </c>
      <c r="DU123" s="364" t="s">
        <v>6662</v>
      </c>
      <c r="DV123" s="364" t="s">
        <v>6662</v>
      </c>
      <c r="DW123" s="364" t="s">
        <v>6662</v>
      </c>
      <c r="DX123" s="364">
        <v>1</v>
      </c>
      <c r="DY123" s="364" t="s">
        <v>6662</v>
      </c>
      <c r="DZ123" s="365" t="s">
        <v>6662</v>
      </c>
      <c r="EA123" s="363">
        <v>184</v>
      </c>
      <c r="EB123" s="364">
        <v>24746</v>
      </c>
      <c r="EC123" s="364">
        <v>20902</v>
      </c>
      <c r="ED123" s="364">
        <v>3782</v>
      </c>
      <c r="EE123" s="365">
        <v>62</v>
      </c>
      <c r="EF123" s="363">
        <v>256</v>
      </c>
      <c r="EG123" s="364">
        <v>220</v>
      </c>
      <c r="EH123" s="364">
        <v>101</v>
      </c>
      <c r="EI123" s="364">
        <v>102</v>
      </c>
      <c r="EJ123" s="364">
        <v>17</v>
      </c>
      <c r="EK123" s="364">
        <v>8</v>
      </c>
      <c r="EL123" s="364">
        <v>28</v>
      </c>
      <c r="EM123" s="394"/>
      <c r="EN123" s="363">
        <v>262</v>
      </c>
      <c r="EO123" s="364">
        <v>137</v>
      </c>
      <c r="EP123" s="364">
        <v>52</v>
      </c>
      <c r="EQ123" s="364">
        <v>74</v>
      </c>
      <c r="ER123" s="364">
        <v>11</v>
      </c>
      <c r="ES123" s="364">
        <v>11</v>
      </c>
      <c r="ET123" s="364">
        <v>114</v>
      </c>
      <c r="EU123" s="394"/>
    </row>
    <row r="124" spans="1:151" s="357" customFormat="1" ht="15" hidden="1" customHeight="1" x14ac:dyDescent="0.15">
      <c r="A124" s="442" t="s">
        <v>175</v>
      </c>
      <c r="B124" s="442" t="s">
        <v>260</v>
      </c>
      <c r="C124" s="442" t="s">
        <v>272</v>
      </c>
      <c r="D124" s="442" t="s">
        <v>679</v>
      </c>
      <c r="E124" s="387">
        <v>79</v>
      </c>
      <c r="F124" s="355">
        <v>77</v>
      </c>
      <c r="G124" s="355">
        <v>3</v>
      </c>
      <c r="H124" s="355">
        <v>4</v>
      </c>
      <c r="I124" s="355">
        <v>70</v>
      </c>
      <c r="J124" s="388">
        <v>2</v>
      </c>
      <c r="K124" s="395">
        <v>1</v>
      </c>
      <c r="L124" s="387"/>
      <c r="M124" s="361">
        <v>158</v>
      </c>
      <c r="N124" s="355">
        <v>1</v>
      </c>
      <c r="O124" s="355">
        <v>1</v>
      </c>
      <c r="P124" s="355">
        <v>3</v>
      </c>
      <c r="Q124" s="355">
        <v>3</v>
      </c>
      <c r="R124" s="355">
        <v>1</v>
      </c>
      <c r="S124" s="355">
        <v>4</v>
      </c>
      <c r="T124" s="355">
        <v>2</v>
      </c>
      <c r="U124" s="355">
        <v>5</v>
      </c>
      <c r="V124" s="355">
        <v>11</v>
      </c>
      <c r="W124" s="355">
        <v>19</v>
      </c>
      <c r="X124" s="355">
        <v>23</v>
      </c>
      <c r="Y124" s="355">
        <v>28</v>
      </c>
      <c r="Z124" s="355">
        <v>16</v>
      </c>
      <c r="AA124" s="355">
        <v>18</v>
      </c>
      <c r="AB124" s="362">
        <v>23</v>
      </c>
      <c r="AC124" s="366">
        <v>68.81</v>
      </c>
      <c r="AD124" s="356">
        <v>67.78</v>
      </c>
      <c r="AE124" s="367">
        <v>70.14</v>
      </c>
      <c r="AF124" s="387"/>
      <c r="AG124" s="388"/>
      <c r="AH124" s="388"/>
      <c r="AI124" s="388"/>
      <c r="AJ124" s="388"/>
      <c r="AK124" s="388"/>
      <c r="AL124" s="388"/>
      <c r="AM124" s="388"/>
      <c r="AN124" s="388"/>
      <c r="AO124" s="388"/>
      <c r="AP124" s="388"/>
      <c r="AQ124" s="388"/>
      <c r="AR124" s="388"/>
      <c r="AS124" s="388"/>
      <c r="AT124" s="388"/>
      <c r="AU124" s="388"/>
      <c r="AV124" s="449"/>
      <c r="AW124" s="450"/>
      <c r="AX124" s="451"/>
      <c r="AY124" s="361">
        <v>81</v>
      </c>
      <c r="AZ124" s="355" t="s">
        <v>6662</v>
      </c>
      <c r="BA124" s="355" t="s">
        <v>6662</v>
      </c>
      <c r="BB124" s="355" t="s">
        <v>6662</v>
      </c>
      <c r="BC124" s="355" t="s">
        <v>6662</v>
      </c>
      <c r="BD124" s="355" t="s">
        <v>6662</v>
      </c>
      <c r="BE124" s="355" t="s">
        <v>6662</v>
      </c>
      <c r="BF124" s="355">
        <v>1</v>
      </c>
      <c r="BG124" s="355" t="s">
        <v>6662</v>
      </c>
      <c r="BH124" s="355">
        <v>1</v>
      </c>
      <c r="BI124" s="355">
        <v>4</v>
      </c>
      <c r="BJ124" s="355">
        <v>11</v>
      </c>
      <c r="BK124" s="355">
        <v>18</v>
      </c>
      <c r="BL124" s="355">
        <v>12</v>
      </c>
      <c r="BM124" s="355">
        <v>15</v>
      </c>
      <c r="BN124" s="362">
        <v>19</v>
      </c>
      <c r="BO124" s="446">
        <v>76.599999999999994</v>
      </c>
      <c r="BP124" s="447">
        <v>75.67</v>
      </c>
      <c r="BQ124" s="448">
        <v>78.28</v>
      </c>
      <c r="BR124" s="363">
        <v>77</v>
      </c>
      <c r="BS124" s="364" t="s">
        <v>6662</v>
      </c>
      <c r="BT124" s="364" t="s">
        <v>6662</v>
      </c>
      <c r="BU124" s="364" t="s">
        <v>6662</v>
      </c>
      <c r="BV124" s="364" t="s">
        <v>6662</v>
      </c>
      <c r="BW124" s="364" t="s">
        <v>6662</v>
      </c>
      <c r="BX124" s="364">
        <v>1</v>
      </c>
      <c r="BY124" s="364" t="s">
        <v>6662</v>
      </c>
      <c r="BZ124" s="364" t="s">
        <v>6662</v>
      </c>
      <c r="CA124" s="364">
        <v>3</v>
      </c>
      <c r="CB124" s="364">
        <v>11</v>
      </c>
      <c r="CC124" s="364">
        <v>11</v>
      </c>
      <c r="CD124" s="364">
        <v>17</v>
      </c>
      <c r="CE124" s="364">
        <v>9</v>
      </c>
      <c r="CF124" s="364">
        <v>10</v>
      </c>
      <c r="CG124" s="365">
        <v>15</v>
      </c>
      <c r="CH124" s="432">
        <v>77</v>
      </c>
      <c r="CI124" s="433">
        <v>12</v>
      </c>
      <c r="CJ124" s="433">
        <v>12</v>
      </c>
      <c r="CK124" s="433" t="s">
        <v>6662</v>
      </c>
      <c r="CL124" s="433" t="s">
        <v>6662</v>
      </c>
      <c r="CM124" s="433">
        <v>1</v>
      </c>
      <c r="CN124" s="433">
        <v>64</v>
      </c>
      <c r="CO124" s="433">
        <v>62</v>
      </c>
      <c r="CP124" s="433">
        <v>11</v>
      </c>
      <c r="CQ124" s="433">
        <v>11</v>
      </c>
      <c r="CR124" s="433" t="s">
        <v>6662</v>
      </c>
      <c r="CS124" s="433" t="s">
        <v>6662</v>
      </c>
      <c r="CT124" s="433" t="s">
        <v>6662</v>
      </c>
      <c r="CU124" s="455">
        <v>51</v>
      </c>
      <c r="CV124" s="389"/>
      <c r="CW124" s="390"/>
      <c r="CX124" s="390"/>
      <c r="CY124" s="390"/>
      <c r="CZ124" s="390"/>
      <c r="DA124" s="390"/>
      <c r="DB124" s="394"/>
      <c r="DC124" s="363">
        <v>192</v>
      </c>
      <c r="DD124" s="364">
        <v>141</v>
      </c>
      <c r="DE124" s="364">
        <v>81</v>
      </c>
      <c r="DF124" s="364">
        <v>53</v>
      </c>
      <c r="DG124" s="364">
        <v>7</v>
      </c>
      <c r="DH124" s="364">
        <v>5</v>
      </c>
      <c r="DI124" s="364">
        <v>46</v>
      </c>
      <c r="DJ124" s="394"/>
      <c r="DK124" s="363">
        <v>62</v>
      </c>
      <c r="DL124" s="364">
        <v>39</v>
      </c>
      <c r="DM124" s="364" t="s">
        <v>6662</v>
      </c>
      <c r="DN124" s="364">
        <v>17</v>
      </c>
      <c r="DO124" s="364" t="s">
        <v>6662</v>
      </c>
      <c r="DP124" s="364">
        <v>1</v>
      </c>
      <c r="DQ124" s="364" t="s">
        <v>6662</v>
      </c>
      <c r="DR124" s="364" t="s">
        <v>6662</v>
      </c>
      <c r="DS124" s="364">
        <v>2</v>
      </c>
      <c r="DT124" s="364" t="s">
        <v>6662</v>
      </c>
      <c r="DU124" s="364">
        <v>1</v>
      </c>
      <c r="DV124" s="364">
        <v>2</v>
      </c>
      <c r="DW124" s="364" t="s">
        <v>6662</v>
      </c>
      <c r="DX124" s="364" t="s">
        <v>6662</v>
      </c>
      <c r="DY124" s="364" t="s">
        <v>6662</v>
      </c>
      <c r="DZ124" s="365" t="s">
        <v>6662</v>
      </c>
      <c r="EA124" s="363">
        <v>77</v>
      </c>
      <c r="EB124" s="364">
        <v>6552</v>
      </c>
      <c r="EC124" s="364">
        <v>3710</v>
      </c>
      <c r="ED124" s="364">
        <v>2686</v>
      </c>
      <c r="EE124" s="365">
        <v>156</v>
      </c>
      <c r="EF124" s="363">
        <v>98</v>
      </c>
      <c r="EG124" s="364">
        <v>86</v>
      </c>
      <c r="EH124" s="364">
        <v>52</v>
      </c>
      <c r="EI124" s="364">
        <v>28</v>
      </c>
      <c r="EJ124" s="364">
        <v>6</v>
      </c>
      <c r="EK124" s="364">
        <v>3</v>
      </c>
      <c r="EL124" s="364">
        <v>9</v>
      </c>
      <c r="EM124" s="394"/>
      <c r="EN124" s="363">
        <v>94</v>
      </c>
      <c r="EO124" s="364">
        <v>55</v>
      </c>
      <c r="EP124" s="364">
        <v>29</v>
      </c>
      <c r="EQ124" s="364">
        <v>25</v>
      </c>
      <c r="ER124" s="364">
        <v>1</v>
      </c>
      <c r="ES124" s="364">
        <v>2</v>
      </c>
      <c r="ET124" s="364">
        <v>37</v>
      </c>
      <c r="EU124" s="394"/>
    </row>
    <row r="125" spans="1:151" s="357" customFormat="1" ht="15" hidden="1" customHeight="1" x14ac:dyDescent="0.15">
      <c r="A125" s="442" t="s">
        <v>175</v>
      </c>
      <c r="B125" s="442" t="s">
        <v>260</v>
      </c>
      <c r="C125" s="442" t="s">
        <v>273</v>
      </c>
      <c r="D125" s="442" t="s">
        <v>680</v>
      </c>
      <c r="E125" s="387">
        <v>21</v>
      </c>
      <c r="F125" s="355">
        <v>21</v>
      </c>
      <c r="G125" s="355">
        <v>3</v>
      </c>
      <c r="H125" s="355">
        <v>1</v>
      </c>
      <c r="I125" s="355">
        <v>17</v>
      </c>
      <c r="J125" s="388" t="s">
        <v>6662</v>
      </c>
      <c r="K125" s="395" t="s">
        <v>6662</v>
      </c>
      <c r="L125" s="387"/>
      <c r="M125" s="361">
        <v>39</v>
      </c>
      <c r="N125" s="355" t="s">
        <v>6662</v>
      </c>
      <c r="O125" s="355">
        <v>1</v>
      </c>
      <c r="P125" s="355" t="s">
        <v>6662</v>
      </c>
      <c r="Q125" s="355">
        <v>2</v>
      </c>
      <c r="R125" s="355">
        <v>1</v>
      </c>
      <c r="S125" s="355" t="s">
        <v>6662</v>
      </c>
      <c r="T125" s="355" t="s">
        <v>6662</v>
      </c>
      <c r="U125" s="355">
        <v>1</v>
      </c>
      <c r="V125" s="355">
        <v>2</v>
      </c>
      <c r="W125" s="355">
        <v>4</v>
      </c>
      <c r="X125" s="355">
        <v>7</v>
      </c>
      <c r="Y125" s="355">
        <v>6</v>
      </c>
      <c r="Z125" s="355">
        <v>7</v>
      </c>
      <c r="AA125" s="355">
        <v>5</v>
      </c>
      <c r="AB125" s="362">
        <v>3</v>
      </c>
      <c r="AC125" s="366">
        <v>67.900000000000006</v>
      </c>
      <c r="AD125" s="356">
        <v>68.88</v>
      </c>
      <c r="AE125" s="367">
        <v>65.92</v>
      </c>
      <c r="AF125" s="387"/>
      <c r="AG125" s="388"/>
      <c r="AH125" s="388"/>
      <c r="AI125" s="388"/>
      <c r="AJ125" s="388"/>
      <c r="AK125" s="388"/>
      <c r="AL125" s="388"/>
      <c r="AM125" s="388"/>
      <c r="AN125" s="388"/>
      <c r="AO125" s="388"/>
      <c r="AP125" s="388"/>
      <c r="AQ125" s="388"/>
      <c r="AR125" s="388"/>
      <c r="AS125" s="388"/>
      <c r="AT125" s="388"/>
      <c r="AU125" s="388"/>
      <c r="AV125" s="449"/>
      <c r="AW125" s="450"/>
      <c r="AX125" s="451"/>
      <c r="AY125" s="361">
        <v>28</v>
      </c>
      <c r="AZ125" s="355" t="s">
        <v>6662</v>
      </c>
      <c r="BA125" s="355" t="s">
        <v>6662</v>
      </c>
      <c r="BB125" s="355" t="s">
        <v>6662</v>
      </c>
      <c r="BC125" s="355">
        <v>2</v>
      </c>
      <c r="BD125" s="355" t="s">
        <v>6662</v>
      </c>
      <c r="BE125" s="355" t="s">
        <v>6662</v>
      </c>
      <c r="BF125" s="355" t="s">
        <v>6662</v>
      </c>
      <c r="BG125" s="355" t="s">
        <v>6662</v>
      </c>
      <c r="BH125" s="355">
        <v>2</v>
      </c>
      <c r="BI125" s="355">
        <v>2</v>
      </c>
      <c r="BJ125" s="355">
        <v>4</v>
      </c>
      <c r="BK125" s="355">
        <v>5</v>
      </c>
      <c r="BL125" s="355">
        <v>7</v>
      </c>
      <c r="BM125" s="355">
        <v>4</v>
      </c>
      <c r="BN125" s="362">
        <v>2</v>
      </c>
      <c r="BO125" s="446">
        <v>70.319999999999993</v>
      </c>
      <c r="BP125" s="447">
        <v>71.05</v>
      </c>
      <c r="BQ125" s="448">
        <v>68.78</v>
      </c>
      <c r="BR125" s="363">
        <v>21</v>
      </c>
      <c r="BS125" s="364" t="s">
        <v>6662</v>
      </c>
      <c r="BT125" s="364" t="s">
        <v>6662</v>
      </c>
      <c r="BU125" s="364" t="s">
        <v>6662</v>
      </c>
      <c r="BV125" s="364">
        <v>1</v>
      </c>
      <c r="BW125" s="364" t="s">
        <v>6662</v>
      </c>
      <c r="BX125" s="364" t="s">
        <v>6662</v>
      </c>
      <c r="BY125" s="364" t="s">
        <v>6662</v>
      </c>
      <c r="BZ125" s="364" t="s">
        <v>6662</v>
      </c>
      <c r="CA125" s="364">
        <v>1</v>
      </c>
      <c r="CB125" s="364">
        <v>1</v>
      </c>
      <c r="CC125" s="364">
        <v>4</v>
      </c>
      <c r="CD125" s="364">
        <v>2</v>
      </c>
      <c r="CE125" s="364">
        <v>4</v>
      </c>
      <c r="CF125" s="364">
        <v>5</v>
      </c>
      <c r="CG125" s="365">
        <v>3</v>
      </c>
      <c r="CH125" s="432">
        <v>21</v>
      </c>
      <c r="CI125" s="433">
        <v>6</v>
      </c>
      <c r="CJ125" s="433">
        <v>6</v>
      </c>
      <c r="CK125" s="433" t="s">
        <v>6662</v>
      </c>
      <c r="CL125" s="433" t="s">
        <v>6662</v>
      </c>
      <c r="CM125" s="433">
        <v>1</v>
      </c>
      <c r="CN125" s="433">
        <v>14</v>
      </c>
      <c r="CO125" s="433">
        <v>18</v>
      </c>
      <c r="CP125" s="433">
        <v>5</v>
      </c>
      <c r="CQ125" s="433">
        <v>5</v>
      </c>
      <c r="CR125" s="433" t="s">
        <v>6662</v>
      </c>
      <c r="CS125" s="433" t="s">
        <v>6662</v>
      </c>
      <c r="CT125" s="433">
        <v>1</v>
      </c>
      <c r="CU125" s="455">
        <v>12</v>
      </c>
      <c r="CV125" s="389"/>
      <c r="CW125" s="390"/>
      <c r="CX125" s="390"/>
      <c r="CY125" s="390"/>
      <c r="CZ125" s="390"/>
      <c r="DA125" s="390"/>
      <c r="DB125" s="394"/>
      <c r="DC125" s="363">
        <v>49</v>
      </c>
      <c r="DD125" s="364">
        <v>40</v>
      </c>
      <c r="DE125" s="364">
        <v>28</v>
      </c>
      <c r="DF125" s="364">
        <v>11</v>
      </c>
      <c r="DG125" s="364">
        <v>1</v>
      </c>
      <c r="DH125" s="364">
        <v>2</v>
      </c>
      <c r="DI125" s="364">
        <v>7</v>
      </c>
      <c r="DJ125" s="394"/>
      <c r="DK125" s="363">
        <v>19</v>
      </c>
      <c r="DL125" s="364">
        <v>9</v>
      </c>
      <c r="DM125" s="364" t="s">
        <v>6662</v>
      </c>
      <c r="DN125" s="364">
        <v>1</v>
      </c>
      <c r="DO125" s="364" t="s">
        <v>6662</v>
      </c>
      <c r="DP125" s="364">
        <v>1</v>
      </c>
      <c r="DQ125" s="364" t="s">
        <v>6662</v>
      </c>
      <c r="DR125" s="364">
        <v>2</v>
      </c>
      <c r="DS125" s="364" t="s">
        <v>6662</v>
      </c>
      <c r="DT125" s="364">
        <v>1</v>
      </c>
      <c r="DU125" s="364">
        <v>1</v>
      </c>
      <c r="DV125" s="364">
        <v>4</v>
      </c>
      <c r="DW125" s="364" t="s">
        <v>6662</v>
      </c>
      <c r="DX125" s="364" t="s">
        <v>6662</v>
      </c>
      <c r="DY125" s="364" t="s">
        <v>6662</v>
      </c>
      <c r="DZ125" s="365" t="s">
        <v>6662</v>
      </c>
      <c r="EA125" s="363">
        <v>20</v>
      </c>
      <c r="EB125" s="364">
        <v>1766</v>
      </c>
      <c r="EC125" s="364">
        <v>921</v>
      </c>
      <c r="ED125" s="364">
        <v>818</v>
      </c>
      <c r="EE125" s="365">
        <v>27</v>
      </c>
      <c r="EF125" s="363">
        <v>30</v>
      </c>
      <c r="EG125" s="364">
        <v>28</v>
      </c>
      <c r="EH125" s="364">
        <v>19</v>
      </c>
      <c r="EI125" s="364">
        <v>8</v>
      </c>
      <c r="EJ125" s="364">
        <v>1</v>
      </c>
      <c r="EK125" s="364">
        <v>1</v>
      </c>
      <c r="EL125" s="364">
        <v>1</v>
      </c>
      <c r="EM125" s="394"/>
      <c r="EN125" s="363">
        <v>19</v>
      </c>
      <c r="EO125" s="364">
        <v>12</v>
      </c>
      <c r="EP125" s="364">
        <v>9</v>
      </c>
      <c r="EQ125" s="364">
        <v>3</v>
      </c>
      <c r="ER125" s="364" t="s">
        <v>6662</v>
      </c>
      <c r="ES125" s="364">
        <v>1</v>
      </c>
      <c r="ET125" s="364">
        <v>6</v>
      </c>
      <c r="EU125" s="394"/>
    </row>
    <row r="126" spans="1:151" s="357" customFormat="1" ht="15" hidden="1" customHeight="1" x14ac:dyDescent="0.15">
      <c r="A126" s="442" t="s">
        <v>175</v>
      </c>
      <c r="B126" s="442" t="s">
        <v>260</v>
      </c>
      <c r="C126" s="442" t="s">
        <v>274</v>
      </c>
      <c r="D126" s="442" t="s">
        <v>681</v>
      </c>
      <c r="E126" s="387">
        <v>73</v>
      </c>
      <c r="F126" s="355">
        <v>73</v>
      </c>
      <c r="G126" s="355">
        <v>9</v>
      </c>
      <c r="H126" s="355">
        <v>8</v>
      </c>
      <c r="I126" s="355">
        <v>56</v>
      </c>
      <c r="J126" s="388" t="s">
        <v>6662</v>
      </c>
      <c r="K126" s="395" t="s">
        <v>6662</v>
      </c>
      <c r="L126" s="387"/>
      <c r="M126" s="361">
        <v>149</v>
      </c>
      <c r="N126" s="355" t="s">
        <v>6662</v>
      </c>
      <c r="O126" s="355">
        <v>1</v>
      </c>
      <c r="P126" s="355">
        <v>2</v>
      </c>
      <c r="Q126" s="355">
        <v>3</v>
      </c>
      <c r="R126" s="355">
        <v>2</v>
      </c>
      <c r="S126" s="355">
        <v>4</v>
      </c>
      <c r="T126" s="355">
        <v>6</v>
      </c>
      <c r="U126" s="355">
        <v>4</v>
      </c>
      <c r="V126" s="355">
        <v>14</v>
      </c>
      <c r="W126" s="355">
        <v>24</v>
      </c>
      <c r="X126" s="355">
        <v>18</v>
      </c>
      <c r="Y126" s="355">
        <v>29</v>
      </c>
      <c r="Z126" s="355">
        <v>17</v>
      </c>
      <c r="AA126" s="355">
        <v>10</v>
      </c>
      <c r="AB126" s="362">
        <v>15</v>
      </c>
      <c r="AC126" s="366">
        <v>66.77</v>
      </c>
      <c r="AD126" s="356">
        <v>66.510000000000005</v>
      </c>
      <c r="AE126" s="367">
        <v>67.069999999999993</v>
      </c>
      <c r="AF126" s="387"/>
      <c r="AG126" s="388"/>
      <c r="AH126" s="388"/>
      <c r="AI126" s="388"/>
      <c r="AJ126" s="388"/>
      <c r="AK126" s="388"/>
      <c r="AL126" s="388"/>
      <c r="AM126" s="388"/>
      <c r="AN126" s="388"/>
      <c r="AO126" s="388"/>
      <c r="AP126" s="388"/>
      <c r="AQ126" s="388"/>
      <c r="AR126" s="388"/>
      <c r="AS126" s="388"/>
      <c r="AT126" s="388"/>
      <c r="AU126" s="388"/>
      <c r="AV126" s="449"/>
      <c r="AW126" s="450"/>
      <c r="AX126" s="451"/>
      <c r="AY126" s="361">
        <v>70</v>
      </c>
      <c r="AZ126" s="355" t="s">
        <v>6662</v>
      </c>
      <c r="BA126" s="355" t="s">
        <v>6662</v>
      </c>
      <c r="BB126" s="355" t="s">
        <v>6662</v>
      </c>
      <c r="BC126" s="355" t="s">
        <v>6662</v>
      </c>
      <c r="BD126" s="355">
        <v>1</v>
      </c>
      <c r="BE126" s="355" t="s">
        <v>6662</v>
      </c>
      <c r="BF126" s="355" t="s">
        <v>6662</v>
      </c>
      <c r="BG126" s="355">
        <v>1</v>
      </c>
      <c r="BH126" s="355" t="s">
        <v>6662</v>
      </c>
      <c r="BI126" s="355">
        <v>10</v>
      </c>
      <c r="BJ126" s="355">
        <v>8</v>
      </c>
      <c r="BK126" s="355">
        <v>23</v>
      </c>
      <c r="BL126" s="355">
        <v>11</v>
      </c>
      <c r="BM126" s="355">
        <v>8</v>
      </c>
      <c r="BN126" s="362">
        <v>8</v>
      </c>
      <c r="BO126" s="446">
        <v>72.959999999999994</v>
      </c>
      <c r="BP126" s="447">
        <v>73.069999999999993</v>
      </c>
      <c r="BQ126" s="448">
        <v>72.790000000000006</v>
      </c>
      <c r="BR126" s="363">
        <v>73</v>
      </c>
      <c r="BS126" s="364" t="s">
        <v>6662</v>
      </c>
      <c r="BT126" s="364" t="s">
        <v>6662</v>
      </c>
      <c r="BU126" s="364" t="s">
        <v>6662</v>
      </c>
      <c r="BV126" s="364">
        <v>1</v>
      </c>
      <c r="BW126" s="364" t="s">
        <v>6662</v>
      </c>
      <c r="BX126" s="364" t="s">
        <v>6662</v>
      </c>
      <c r="BY126" s="364" t="s">
        <v>6662</v>
      </c>
      <c r="BZ126" s="364" t="s">
        <v>6662</v>
      </c>
      <c r="CA126" s="364">
        <v>5</v>
      </c>
      <c r="CB126" s="364">
        <v>10</v>
      </c>
      <c r="CC126" s="364">
        <v>11</v>
      </c>
      <c r="CD126" s="364">
        <v>14</v>
      </c>
      <c r="CE126" s="364">
        <v>13</v>
      </c>
      <c r="CF126" s="364">
        <v>7</v>
      </c>
      <c r="CG126" s="365">
        <v>12</v>
      </c>
      <c r="CH126" s="432">
        <v>73</v>
      </c>
      <c r="CI126" s="433">
        <v>27</v>
      </c>
      <c r="CJ126" s="433">
        <v>27</v>
      </c>
      <c r="CK126" s="433" t="s">
        <v>6662</v>
      </c>
      <c r="CL126" s="433" t="s">
        <v>6662</v>
      </c>
      <c r="CM126" s="433">
        <v>3</v>
      </c>
      <c r="CN126" s="433">
        <v>43</v>
      </c>
      <c r="CO126" s="433">
        <v>57</v>
      </c>
      <c r="CP126" s="433">
        <v>21</v>
      </c>
      <c r="CQ126" s="433">
        <v>21</v>
      </c>
      <c r="CR126" s="433" t="s">
        <v>6662</v>
      </c>
      <c r="CS126" s="433" t="s">
        <v>6662</v>
      </c>
      <c r="CT126" s="433" t="s">
        <v>6662</v>
      </c>
      <c r="CU126" s="455">
        <v>36</v>
      </c>
      <c r="CV126" s="389"/>
      <c r="CW126" s="390"/>
      <c r="CX126" s="390"/>
      <c r="CY126" s="390"/>
      <c r="CZ126" s="390"/>
      <c r="DA126" s="390"/>
      <c r="DB126" s="394"/>
      <c r="DC126" s="363">
        <v>181</v>
      </c>
      <c r="DD126" s="364">
        <v>136</v>
      </c>
      <c r="DE126" s="364">
        <v>70</v>
      </c>
      <c r="DF126" s="364">
        <v>54</v>
      </c>
      <c r="DG126" s="364">
        <v>12</v>
      </c>
      <c r="DH126" s="364">
        <v>6</v>
      </c>
      <c r="DI126" s="364">
        <v>39</v>
      </c>
      <c r="DJ126" s="394"/>
      <c r="DK126" s="363">
        <v>57</v>
      </c>
      <c r="DL126" s="364">
        <v>46</v>
      </c>
      <c r="DM126" s="364" t="s">
        <v>6662</v>
      </c>
      <c r="DN126" s="364">
        <v>2</v>
      </c>
      <c r="DO126" s="364" t="s">
        <v>6662</v>
      </c>
      <c r="DP126" s="364">
        <v>3</v>
      </c>
      <c r="DQ126" s="364" t="s">
        <v>6662</v>
      </c>
      <c r="DR126" s="364">
        <v>2</v>
      </c>
      <c r="DS126" s="364">
        <v>2</v>
      </c>
      <c r="DT126" s="364" t="s">
        <v>6662</v>
      </c>
      <c r="DU126" s="364" t="s">
        <v>6662</v>
      </c>
      <c r="DV126" s="364">
        <v>2</v>
      </c>
      <c r="DW126" s="364" t="s">
        <v>6662</v>
      </c>
      <c r="DX126" s="364" t="s">
        <v>6662</v>
      </c>
      <c r="DY126" s="364" t="s">
        <v>6662</v>
      </c>
      <c r="DZ126" s="365" t="s">
        <v>6662</v>
      </c>
      <c r="EA126" s="363">
        <v>73</v>
      </c>
      <c r="EB126" s="364">
        <v>5021</v>
      </c>
      <c r="EC126" s="364">
        <v>4004</v>
      </c>
      <c r="ED126" s="364">
        <v>871</v>
      </c>
      <c r="EE126" s="365">
        <v>146</v>
      </c>
      <c r="EF126" s="363">
        <v>92</v>
      </c>
      <c r="EG126" s="364">
        <v>80</v>
      </c>
      <c r="EH126" s="364">
        <v>42</v>
      </c>
      <c r="EI126" s="364">
        <v>30</v>
      </c>
      <c r="EJ126" s="364">
        <v>8</v>
      </c>
      <c r="EK126" s="364">
        <v>3</v>
      </c>
      <c r="EL126" s="364">
        <v>9</v>
      </c>
      <c r="EM126" s="394"/>
      <c r="EN126" s="363">
        <v>89</v>
      </c>
      <c r="EO126" s="364">
        <v>56</v>
      </c>
      <c r="EP126" s="364">
        <v>28</v>
      </c>
      <c r="EQ126" s="364">
        <v>24</v>
      </c>
      <c r="ER126" s="364">
        <v>4</v>
      </c>
      <c r="ES126" s="364">
        <v>3</v>
      </c>
      <c r="ET126" s="364">
        <v>30</v>
      </c>
      <c r="EU126" s="394"/>
    </row>
    <row r="127" spans="1:151" s="357" customFormat="1" ht="15" hidden="1" customHeight="1" x14ac:dyDescent="0.15">
      <c r="A127" s="442" t="s">
        <v>175</v>
      </c>
      <c r="B127" s="442" t="s">
        <v>260</v>
      </c>
      <c r="C127" s="442" t="s">
        <v>275</v>
      </c>
      <c r="D127" s="442" t="s">
        <v>682</v>
      </c>
      <c r="E127" s="387">
        <v>11</v>
      </c>
      <c r="F127" s="355">
        <v>11</v>
      </c>
      <c r="G127" s="355" t="s">
        <v>6662</v>
      </c>
      <c r="H127" s="355" t="s">
        <v>6662</v>
      </c>
      <c r="I127" s="355">
        <v>11</v>
      </c>
      <c r="J127" s="388" t="s">
        <v>6662</v>
      </c>
      <c r="K127" s="395" t="s">
        <v>6662</v>
      </c>
      <c r="L127" s="387"/>
      <c r="M127" s="361">
        <v>23</v>
      </c>
      <c r="N127" s="355" t="s">
        <v>6662</v>
      </c>
      <c r="O127" s="355" t="s">
        <v>6662</v>
      </c>
      <c r="P127" s="355" t="s">
        <v>6662</v>
      </c>
      <c r="Q127" s="355" t="s">
        <v>6662</v>
      </c>
      <c r="R127" s="355" t="s">
        <v>6662</v>
      </c>
      <c r="S127" s="355" t="s">
        <v>6662</v>
      </c>
      <c r="T127" s="355" t="s">
        <v>6662</v>
      </c>
      <c r="U127" s="355">
        <v>2</v>
      </c>
      <c r="V127" s="355">
        <v>2</v>
      </c>
      <c r="W127" s="355">
        <v>3</v>
      </c>
      <c r="X127" s="355">
        <v>1</v>
      </c>
      <c r="Y127" s="355">
        <v>1</v>
      </c>
      <c r="Z127" s="355">
        <v>2</v>
      </c>
      <c r="AA127" s="355">
        <v>10</v>
      </c>
      <c r="AB127" s="362">
        <v>2</v>
      </c>
      <c r="AC127" s="366">
        <v>73.52</v>
      </c>
      <c r="AD127" s="356">
        <v>74.33</v>
      </c>
      <c r="AE127" s="367">
        <v>72.64</v>
      </c>
      <c r="AF127" s="387"/>
      <c r="AG127" s="388"/>
      <c r="AH127" s="388"/>
      <c r="AI127" s="388"/>
      <c r="AJ127" s="388"/>
      <c r="AK127" s="388"/>
      <c r="AL127" s="388"/>
      <c r="AM127" s="388"/>
      <c r="AN127" s="388"/>
      <c r="AO127" s="388"/>
      <c r="AP127" s="388"/>
      <c r="AQ127" s="388"/>
      <c r="AR127" s="388"/>
      <c r="AS127" s="388"/>
      <c r="AT127" s="388"/>
      <c r="AU127" s="388"/>
      <c r="AV127" s="449"/>
      <c r="AW127" s="450"/>
      <c r="AX127" s="451"/>
      <c r="AY127" s="361">
        <v>13</v>
      </c>
      <c r="AZ127" s="355" t="s">
        <v>6662</v>
      </c>
      <c r="BA127" s="355" t="s">
        <v>6662</v>
      </c>
      <c r="BB127" s="355" t="s">
        <v>6662</v>
      </c>
      <c r="BC127" s="355" t="s">
        <v>6662</v>
      </c>
      <c r="BD127" s="355" t="s">
        <v>6662</v>
      </c>
      <c r="BE127" s="355" t="s">
        <v>6662</v>
      </c>
      <c r="BF127" s="355" t="s">
        <v>6662</v>
      </c>
      <c r="BG127" s="355" t="s">
        <v>6662</v>
      </c>
      <c r="BH127" s="355" t="s">
        <v>6662</v>
      </c>
      <c r="BI127" s="355" t="s">
        <v>6662</v>
      </c>
      <c r="BJ127" s="355">
        <v>1</v>
      </c>
      <c r="BK127" s="355">
        <v>1</v>
      </c>
      <c r="BL127" s="355">
        <v>2</v>
      </c>
      <c r="BM127" s="355">
        <v>7</v>
      </c>
      <c r="BN127" s="362">
        <v>2</v>
      </c>
      <c r="BO127" s="446">
        <v>79.77</v>
      </c>
      <c r="BP127" s="447">
        <v>79.709999999999994</v>
      </c>
      <c r="BQ127" s="448">
        <v>79.83</v>
      </c>
      <c r="BR127" s="363">
        <v>11</v>
      </c>
      <c r="BS127" s="364" t="s">
        <v>6662</v>
      </c>
      <c r="BT127" s="364" t="s">
        <v>6662</v>
      </c>
      <c r="BU127" s="364" t="s">
        <v>6662</v>
      </c>
      <c r="BV127" s="364" t="s">
        <v>6662</v>
      </c>
      <c r="BW127" s="364" t="s">
        <v>6662</v>
      </c>
      <c r="BX127" s="364" t="s">
        <v>6662</v>
      </c>
      <c r="BY127" s="364" t="s">
        <v>6662</v>
      </c>
      <c r="BZ127" s="364" t="s">
        <v>6662</v>
      </c>
      <c r="CA127" s="364" t="s">
        <v>6662</v>
      </c>
      <c r="CB127" s="364">
        <v>1</v>
      </c>
      <c r="CC127" s="364">
        <v>1</v>
      </c>
      <c r="CD127" s="364" t="s">
        <v>6662</v>
      </c>
      <c r="CE127" s="364">
        <v>2</v>
      </c>
      <c r="CF127" s="364">
        <v>5</v>
      </c>
      <c r="CG127" s="365">
        <v>2</v>
      </c>
      <c r="CH127" s="432">
        <v>11</v>
      </c>
      <c r="CI127" s="433">
        <v>3</v>
      </c>
      <c r="CJ127" s="433">
        <v>2</v>
      </c>
      <c r="CK127" s="433" t="s">
        <v>6662</v>
      </c>
      <c r="CL127" s="433">
        <v>1</v>
      </c>
      <c r="CM127" s="433" t="s">
        <v>6662</v>
      </c>
      <c r="CN127" s="433">
        <v>8</v>
      </c>
      <c r="CO127" s="433">
        <v>10</v>
      </c>
      <c r="CP127" s="433">
        <v>3</v>
      </c>
      <c r="CQ127" s="433">
        <v>2</v>
      </c>
      <c r="CR127" s="433" t="s">
        <v>6662</v>
      </c>
      <c r="CS127" s="433">
        <v>1</v>
      </c>
      <c r="CT127" s="433" t="s">
        <v>6662</v>
      </c>
      <c r="CU127" s="455">
        <v>7</v>
      </c>
      <c r="CV127" s="389"/>
      <c r="CW127" s="390"/>
      <c r="CX127" s="390"/>
      <c r="CY127" s="390"/>
      <c r="CZ127" s="390"/>
      <c r="DA127" s="390"/>
      <c r="DB127" s="394"/>
      <c r="DC127" s="363">
        <v>29</v>
      </c>
      <c r="DD127" s="364">
        <v>23</v>
      </c>
      <c r="DE127" s="364">
        <v>13</v>
      </c>
      <c r="DF127" s="364">
        <v>8</v>
      </c>
      <c r="DG127" s="364">
        <v>2</v>
      </c>
      <c r="DH127" s="364" t="s">
        <v>6662</v>
      </c>
      <c r="DI127" s="364">
        <v>6</v>
      </c>
      <c r="DJ127" s="394"/>
      <c r="DK127" s="363">
        <v>9</v>
      </c>
      <c r="DL127" s="364">
        <v>4</v>
      </c>
      <c r="DM127" s="364" t="s">
        <v>6662</v>
      </c>
      <c r="DN127" s="364" t="s">
        <v>6662</v>
      </c>
      <c r="DO127" s="364">
        <v>2</v>
      </c>
      <c r="DP127" s="364" t="s">
        <v>6662</v>
      </c>
      <c r="DQ127" s="364" t="s">
        <v>6662</v>
      </c>
      <c r="DR127" s="364" t="s">
        <v>6662</v>
      </c>
      <c r="DS127" s="364" t="s">
        <v>6662</v>
      </c>
      <c r="DT127" s="364">
        <v>2</v>
      </c>
      <c r="DU127" s="364" t="s">
        <v>6662</v>
      </c>
      <c r="DV127" s="364" t="s">
        <v>6662</v>
      </c>
      <c r="DW127" s="364" t="s">
        <v>6662</v>
      </c>
      <c r="DX127" s="364">
        <v>1</v>
      </c>
      <c r="DY127" s="364" t="s">
        <v>6662</v>
      </c>
      <c r="DZ127" s="365" t="s">
        <v>6662</v>
      </c>
      <c r="EA127" s="363">
        <v>11</v>
      </c>
      <c r="EB127" s="364">
        <v>634</v>
      </c>
      <c r="EC127" s="364">
        <v>300</v>
      </c>
      <c r="ED127" s="364">
        <v>334</v>
      </c>
      <c r="EE127" s="365" t="s">
        <v>6662</v>
      </c>
      <c r="EF127" s="363">
        <v>14</v>
      </c>
      <c r="EG127" s="364">
        <v>12</v>
      </c>
      <c r="EH127" s="364">
        <v>7</v>
      </c>
      <c r="EI127" s="364">
        <v>5</v>
      </c>
      <c r="EJ127" s="364" t="s">
        <v>6662</v>
      </c>
      <c r="EK127" s="364" t="s">
        <v>6662</v>
      </c>
      <c r="EL127" s="364">
        <v>2</v>
      </c>
      <c r="EM127" s="394"/>
      <c r="EN127" s="363">
        <v>15</v>
      </c>
      <c r="EO127" s="364">
        <v>11</v>
      </c>
      <c r="EP127" s="364">
        <v>6</v>
      </c>
      <c r="EQ127" s="364">
        <v>3</v>
      </c>
      <c r="ER127" s="364">
        <v>2</v>
      </c>
      <c r="ES127" s="364" t="s">
        <v>6662</v>
      </c>
      <c r="ET127" s="364">
        <v>4</v>
      </c>
      <c r="EU127" s="394"/>
    </row>
    <row r="128" spans="1:151" s="357" customFormat="1" ht="15" hidden="1" customHeight="1" x14ac:dyDescent="0.15">
      <c r="A128" s="442" t="s">
        <v>175</v>
      </c>
      <c r="B128" s="442" t="s">
        <v>260</v>
      </c>
      <c r="C128" s="442" t="s">
        <v>276</v>
      </c>
      <c r="D128" s="442" t="s">
        <v>683</v>
      </c>
      <c r="E128" s="387">
        <v>102</v>
      </c>
      <c r="F128" s="355">
        <v>100</v>
      </c>
      <c r="G128" s="355">
        <v>14</v>
      </c>
      <c r="H128" s="355">
        <v>12</v>
      </c>
      <c r="I128" s="355">
        <v>74</v>
      </c>
      <c r="J128" s="388">
        <v>2</v>
      </c>
      <c r="K128" s="395">
        <v>2</v>
      </c>
      <c r="L128" s="387"/>
      <c r="M128" s="361">
        <v>218</v>
      </c>
      <c r="N128" s="355" t="s">
        <v>6662</v>
      </c>
      <c r="O128" s="355">
        <v>5</v>
      </c>
      <c r="P128" s="355" t="s">
        <v>6662</v>
      </c>
      <c r="Q128" s="355">
        <v>2</v>
      </c>
      <c r="R128" s="355">
        <v>6</v>
      </c>
      <c r="S128" s="355">
        <v>12</v>
      </c>
      <c r="T128" s="355">
        <v>9</v>
      </c>
      <c r="U128" s="355">
        <v>9</v>
      </c>
      <c r="V128" s="355">
        <v>20</v>
      </c>
      <c r="W128" s="355">
        <v>24</v>
      </c>
      <c r="X128" s="355">
        <v>39</v>
      </c>
      <c r="Y128" s="355">
        <v>33</v>
      </c>
      <c r="Z128" s="355">
        <v>26</v>
      </c>
      <c r="AA128" s="355">
        <v>18</v>
      </c>
      <c r="AB128" s="362">
        <v>15</v>
      </c>
      <c r="AC128" s="366">
        <v>65.19</v>
      </c>
      <c r="AD128" s="356">
        <v>65.010000000000005</v>
      </c>
      <c r="AE128" s="367">
        <v>65.45</v>
      </c>
      <c r="AF128" s="387"/>
      <c r="AG128" s="388"/>
      <c r="AH128" s="388"/>
      <c r="AI128" s="388"/>
      <c r="AJ128" s="388"/>
      <c r="AK128" s="388"/>
      <c r="AL128" s="388"/>
      <c r="AM128" s="388"/>
      <c r="AN128" s="388"/>
      <c r="AO128" s="388"/>
      <c r="AP128" s="388"/>
      <c r="AQ128" s="388"/>
      <c r="AR128" s="388"/>
      <c r="AS128" s="388"/>
      <c r="AT128" s="388"/>
      <c r="AU128" s="388"/>
      <c r="AV128" s="449"/>
      <c r="AW128" s="450"/>
      <c r="AX128" s="451"/>
      <c r="AY128" s="361">
        <v>110</v>
      </c>
      <c r="AZ128" s="355" t="s">
        <v>6662</v>
      </c>
      <c r="BA128" s="355" t="s">
        <v>6662</v>
      </c>
      <c r="BB128" s="355" t="s">
        <v>6662</v>
      </c>
      <c r="BC128" s="355" t="s">
        <v>6662</v>
      </c>
      <c r="BD128" s="355">
        <v>3</v>
      </c>
      <c r="BE128" s="355">
        <v>2</v>
      </c>
      <c r="BF128" s="355" t="s">
        <v>6662</v>
      </c>
      <c r="BG128" s="355">
        <v>2</v>
      </c>
      <c r="BH128" s="355" t="s">
        <v>6662</v>
      </c>
      <c r="BI128" s="355">
        <v>11</v>
      </c>
      <c r="BJ128" s="355">
        <v>21</v>
      </c>
      <c r="BK128" s="355">
        <v>28</v>
      </c>
      <c r="BL128" s="355">
        <v>20</v>
      </c>
      <c r="BM128" s="355">
        <v>13</v>
      </c>
      <c r="BN128" s="362">
        <v>10</v>
      </c>
      <c r="BO128" s="446">
        <v>71.64</v>
      </c>
      <c r="BP128" s="447">
        <v>72.430000000000007</v>
      </c>
      <c r="BQ128" s="448">
        <v>70.290000000000006</v>
      </c>
      <c r="BR128" s="363">
        <v>100</v>
      </c>
      <c r="BS128" s="364" t="s">
        <v>6662</v>
      </c>
      <c r="BT128" s="364" t="s">
        <v>6662</v>
      </c>
      <c r="BU128" s="364" t="s">
        <v>6662</v>
      </c>
      <c r="BV128" s="364" t="s">
        <v>6662</v>
      </c>
      <c r="BW128" s="364">
        <v>1</v>
      </c>
      <c r="BX128" s="364" t="s">
        <v>6662</v>
      </c>
      <c r="BY128" s="364">
        <v>1</v>
      </c>
      <c r="BZ128" s="364">
        <v>1</v>
      </c>
      <c r="CA128" s="364">
        <v>5</v>
      </c>
      <c r="CB128" s="364">
        <v>15</v>
      </c>
      <c r="CC128" s="364">
        <v>15</v>
      </c>
      <c r="CD128" s="364">
        <v>21</v>
      </c>
      <c r="CE128" s="364">
        <v>19</v>
      </c>
      <c r="CF128" s="364">
        <v>9</v>
      </c>
      <c r="CG128" s="365">
        <v>13</v>
      </c>
      <c r="CH128" s="432">
        <v>100</v>
      </c>
      <c r="CI128" s="433">
        <v>28</v>
      </c>
      <c r="CJ128" s="433">
        <v>28</v>
      </c>
      <c r="CK128" s="433" t="s">
        <v>6662</v>
      </c>
      <c r="CL128" s="433" t="s">
        <v>6662</v>
      </c>
      <c r="CM128" s="433" t="s">
        <v>6662</v>
      </c>
      <c r="CN128" s="433">
        <v>72</v>
      </c>
      <c r="CO128" s="433">
        <v>77</v>
      </c>
      <c r="CP128" s="433">
        <v>25</v>
      </c>
      <c r="CQ128" s="433">
        <v>25</v>
      </c>
      <c r="CR128" s="433" t="s">
        <v>6662</v>
      </c>
      <c r="CS128" s="433" t="s">
        <v>6662</v>
      </c>
      <c r="CT128" s="433" t="s">
        <v>6662</v>
      </c>
      <c r="CU128" s="455">
        <v>52</v>
      </c>
      <c r="CV128" s="389"/>
      <c r="CW128" s="390"/>
      <c r="CX128" s="390"/>
      <c r="CY128" s="390"/>
      <c r="CZ128" s="390"/>
      <c r="DA128" s="390"/>
      <c r="DB128" s="394"/>
      <c r="DC128" s="363">
        <v>270</v>
      </c>
      <c r="DD128" s="364">
        <v>195</v>
      </c>
      <c r="DE128" s="364">
        <v>110</v>
      </c>
      <c r="DF128" s="364">
        <v>76</v>
      </c>
      <c r="DG128" s="364">
        <v>9</v>
      </c>
      <c r="DH128" s="364">
        <v>11</v>
      </c>
      <c r="DI128" s="364">
        <v>64</v>
      </c>
      <c r="DJ128" s="394"/>
      <c r="DK128" s="363">
        <v>93</v>
      </c>
      <c r="DL128" s="364">
        <v>71</v>
      </c>
      <c r="DM128" s="364" t="s">
        <v>6662</v>
      </c>
      <c r="DN128" s="364">
        <v>1</v>
      </c>
      <c r="DO128" s="364" t="s">
        <v>6662</v>
      </c>
      <c r="DP128" s="364">
        <v>3</v>
      </c>
      <c r="DQ128" s="364">
        <v>2</v>
      </c>
      <c r="DR128" s="364">
        <v>11</v>
      </c>
      <c r="DS128" s="364">
        <v>3</v>
      </c>
      <c r="DT128" s="364">
        <v>1</v>
      </c>
      <c r="DU128" s="364" t="s">
        <v>6662</v>
      </c>
      <c r="DV128" s="364">
        <v>1</v>
      </c>
      <c r="DW128" s="364" t="s">
        <v>6662</v>
      </c>
      <c r="DX128" s="364" t="s">
        <v>6662</v>
      </c>
      <c r="DY128" s="364" t="s">
        <v>6662</v>
      </c>
      <c r="DZ128" s="365" t="s">
        <v>6662</v>
      </c>
      <c r="EA128" s="363">
        <v>100</v>
      </c>
      <c r="EB128" s="364">
        <v>7249</v>
      </c>
      <c r="EC128" s="364">
        <v>4720</v>
      </c>
      <c r="ED128" s="364">
        <v>1655</v>
      </c>
      <c r="EE128" s="365">
        <v>874</v>
      </c>
      <c r="EF128" s="363">
        <v>146</v>
      </c>
      <c r="EG128" s="364">
        <v>126</v>
      </c>
      <c r="EH128" s="364">
        <v>69</v>
      </c>
      <c r="EI128" s="364">
        <v>51</v>
      </c>
      <c r="EJ128" s="364">
        <v>6</v>
      </c>
      <c r="EK128" s="364">
        <v>8</v>
      </c>
      <c r="EL128" s="364">
        <v>12</v>
      </c>
      <c r="EM128" s="394"/>
      <c r="EN128" s="363">
        <v>124</v>
      </c>
      <c r="EO128" s="364">
        <v>69</v>
      </c>
      <c r="EP128" s="364">
        <v>41</v>
      </c>
      <c r="EQ128" s="364">
        <v>25</v>
      </c>
      <c r="ER128" s="364">
        <v>3</v>
      </c>
      <c r="ES128" s="364">
        <v>3</v>
      </c>
      <c r="ET128" s="364">
        <v>52</v>
      </c>
      <c r="EU128" s="394"/>
    </row>
    <row r="129" spans="1:151" s="357" customFormat="1" ht="15" hidden="1" customHeight="1" x14ac:dyDescent="0.15">
      <c r="A129" s="442" t="s">
        <v>175</v>
      </c>
      <c r="B129" s="442" t="s">
        <v>260</v>
      </c>
      <c r="C129" s="442" t="s">
        <v>1589</v>
      </c>
      <c r="D129" s="442" t="s">
        <v>684</v>
      </c>
      <c r="E129" s="387" t="s">
        <v>6662</v>
      </c>
      <c r="F129" s="355" t="s">
        <v>6662</v>
      </c>
      <c r="G129" s="355" t="s">
        <v>6662</v>
      </c>
      <c r="H129" s="355" t="s">
        <v>6662</v>
      </c>
      <c r="I129" s="355" t="s">
        <v>6662</v>
      </c>
      <c r="J129" s="388" t="s">
        <v>6662</v>
      </c>
      <c r="K129" s="395" t="s">
        <v>6662</v>
      </c>
      <c r="L129" s="387"/>
      <c r="M129" s="361" t="s">
        <v>6662</v>
      </c>
      <c r="N129" s="355" t="s">
        <v>6662</v>
      </c>
      <c r="O129" s="355" t="s">
        <v>6662</v>
      </c>
      <c r="P129" s="355" t="s">
        <v>6662</v>
      </c>
      <c r="Q129" s="355" t="s">
        <v>6662</v>
      </c>
      <c r="R129" s="355" t="s">
        <v>6662</v>
      </c>
      <c r="S129" s="355" t="s">
        <v>6662</v>
      </c>
      <c r="T129" s="355" t="s">
        <v>6662</v>
      </c>
      <c r="U129" s="355" t="s">
        <v>6662</v>
      </c>
      <c r="V129" s="355" t="s">
        <v>6662</v>
      </c>
      <c r="W129" s="355" t="s">
        <v>6662</v>
      </c>
      <c r="X129" s="355" t="s">
        <v>6662</v>
      </c>
      <c r="Y129" s="355" t="s">
        <v>6662</v>
      </c>
      <c r="Z129" s="355" t="s">
        <v>6662</v>
      </c>
      <c r="AA129" s="355" t="s">
        <v>6662</v>
      </c>
      <c r="AB129" s="362" t="s">
        <v>6662</v>
      </c>
      <c r="AC129" s="366" t="s">
        <v>6662</v>
      </c>
      <c r="AD129" s="356" t="s">
        <v>6662</v>
      </c>
      <c r="AE129" s="367" t="s">
        <v>6662</v>
      </c>
      <c r="AF129" s="387"/>
      <c r="AG129" s="388"/>
      <c r="AH129" s="388"/>
      <c r="AI129" s="388"/>
      <c r="AJ129" s="388"/>
      <c r="AK129" s="388"/>
      <c r="AL129" s="388"/>
      <c r="AM129" s="388"/>
      <c r="AN129" s="388"/>
      <c r="AO129" s="388"/>
      <c r="AP129" s="388"/>
      <c r="AQ129" s="388"/>
      <c r="AR129" s="388"/>
      <c r="AS129" s="388"/>
      <c r="AT129" s="388"/>
      <c r="AU129" s="388"/>
      <c r="AV129" s="449"/>
      <c r="AW129" s="450"/>
      <c r="AX129" s="451"/>
      <c r="AY129" s="361" t="s">
        <v>6662</v>
      </c>
      <c r="AZ129" s="355" t="s">
        <v>6662</v>
      </c>
      <c r="BA129" s="355" t="s">
        <v>6662</v>
      </c>
      <c r="BB129" s="355" t="s">
        <v>6662</v>
      </c>
      <c r="BC129" s="355" t="s">
        <v>6662</v>
      </c>
      <c r="BD129" s="355" t="s">
        <v>6662</v>
      </c>
      <c r="BE129" s="355" t="s">
        <v>6662</v>
      </c>
      <c r="BF129" s="355" t="s">
        <v>6662</v>
      </c>
      <c r="BG129" s="355" t="s">
        <v>6662</v>
      </c>
      <c r="BH129" s="355" t="s">
        <v>6662</v>
      </c>
      <c r="BI129" s="355" t="s">
        <v>6662</v>
      </c>
      <c r="BJ129" s="355" t="s">
        <v>6662</v>
      </c>
      <c r="BK129" s="355" t="s">
        <v>6662</v>
      </c>
      <c r="BL129" s="355" t="s">
        <v>6662</v>
      </c>
      <c r="BM129" s="355" t="s">
        <v>6662</v>
      </c>
      <c r="BN129" s="362" t="s">
        <v>6662</v>
      </c>
      <c r="BO129" s="446" t="s">
        <v>6662</v>
      </c>
      <c r="BP129" s="447" t="s">
        <v>6662</v>
      </c>
      <c r="BQ129" s="448" t="s">
        <v>6662</v>
      </c>
      <c r="BR129" s="363" t="s">
        <v>6662</v>
      </c>
      <c r="BS129" s="364" t="s">
        <v>6662</v>
      </c>
      <c r="BT129" s="364" t="s">
        <v>6662</v>
      </c>
      <c r="BU129" s="364" t="s">
        <v>6662</v>
      </c>
      <c r="BV129" s="364" t="s">
        <v>6662</v>
      </c>
      <c r="BW129" s="364" t="s">
        <v>6662</v>
      </c>
      <c r="BX129" s="364" t="s">
        <v>6662</v>
      </c>
      <c r="BY129" s="364" t="s">
        <v>6662</v>
      </c>
      <c r="BZ129" s="364" t="s">
        <v>6662</v>
      </c>
      <c r="CA129" s="364" t="s">
        <v>6662</v>
      </c>
      <c r="CB129" s="364" t="s">
        <v>6662</v>
      </c>
      <c r="CC129" s="364" t="s">
        <v>6662</v>
      </c>
      <c r="CD129" s="364" t="s">
        <v>6662</v>
      </c>
      <c r="CE129" s="364" t="s">
        <v>6662</v>
      </c>
      <c r="CF129" s="364" t="s">
        <v>6662</v>
      </c>
      <c r="CG129" s="365" t="s">
        <v>6662</v>
      </c>
      <c r="CH129" s="432" t="s">
        <v>6662</v>
      </c>
      <c r="CI129" s="433" t="s">
        <v>6662</v>
      </c>
      <c r="CJ129" s="433" t="s">
        <v>6662</v>
      </c>
      <c r="CK129" s="433" t="s">
        <v>6662</v>
      </c>
      <c r="CL129" s="433" t="s">
        <v>6662</v>
      </c>
      <c r="CM129" s="433" t="s">
        <v>6662</v>
      </c>
      <c r="CN129" s="433" t="s">
        <v>6662</v>
      </c>
      <c r="CO129" s="433" t="s">
        <v>6662</v>
      </c>
      <c r="CP129" s="433" t="s">
        <v>6662</v>
      </c>
      <c r="CQ129" s="433" t="s">
        <v>6662</v>
      </c>
      <c r="CR129" s="433" t="s">
        <v>6662</v>
      </c>
      <c r="CS129" s="433" t="s">
        <v>6662</v>
      </c>
      <c r="CT129" s="433" t="s">
        <v>6662</v>
      </c>
      <c r="CU129" s="455" t="s">
        <v>6662</v>
      </c>
      <c r="CV129" s="389"/>
      <c r="CW129" s="390"/>
      <c r="CX129" s="390"/>
      <c r="CY129" s="390"/>
      <c r="CZ129" s="390"/>
      <c r="DA129" s="390"/>
      <c r="DB129" s="394"/>
      <c r="DC129" s="363" t="s">
        <v>6662</v>
      </c>
      <c r="DD129" s="364" t="s">
        <v>6662</v>
      </c>
      <c r="DE129" s="364" t="s">
        <v>6662</v>
      </c>
      <c r="DF129" s="364" t="s">
        <v>6662</v>
      </c>
      <c r="DG129" s="364" t="s">
        <v>6662</v>
      </c>
      <c r="DH129" s="364" t="s">
        <v>6662</v>
      </c>
      <c r="DI129" s="364" t="s">
        <v>6662</v>
      </c>
      <c r="DJ129" s="394"/>
      <c r="DK129" s="363" t="s">
        <v>6662</v>
      </c>
      <c r="DL129" s="364" t="s">
        <v>6662</v>
      </c>
      <c r="DM129" s="364" t="s">
        <v>6662</v>
      </c>
      <c r="DN129" s="364" t="s">
        <v>6662</v>
      </c>
      <c r="DO129" s="364" t="s">
        <v>6662</v>
      </c>
      <c r="DP129" s="364" t="s">
        <v>6662</v>
      </c>
      <c r="DQ129" s="364" t="s">
        <v>6662</v>
      </c>
      <c r="DR129" s="364" t="s">
        <v>6662</v>
      </c>
      <c r="DS129" s="364" t="s">
        <v>6662</v>
      </c>
      <c r="DT129" s="364" t="s">
        <v>6662</v>
      </c>
      <c r="DU129" s="364" t="s">
        <v>6662</v>
      </c>
      <c r="DV129" s="364" t="s">
        <v>6662</v>
      </c>
      <c r="DW129" s="364" t="s">
        <v>6662</v>
      </c>
      <c r="DX129" s="364" t="s">
        <v>6662</v>
      </c>
      <c r="DY129" s="364" t="s">
        <v>6662</v>
      </c>
      <c r="DZ129" s="365" t="s">
        <v>6662</v>
      </c>
      <c r="EA129" s="363" t="s">
        <v>6662</v>
      </c>
      <c r="EB129" s="364" t="s">
        <v>6662</v>
      </c>
      <c r="EC129" s="364" t="s">
        <v>6662</v>
      </c>
      <c r="ED129" s="364" t="s">
        <v>6662</v>
      </c>
      <c r="EE129" s="365" t="s">
        <v>6662</v>
      </c>
      <c r="EF129" s="363" t="s">
        <v>6662</v>
      </c>
      <c r="EG129" s="364" t="s">
        <v>6662</v>
      </c>
      <c r="EH129" s="364" t="s">
        <v>6662</v>
      </c>
      <c r="EI129" s="364" t="s">
        <v>6662</v>
      </c>
      <c r="EJ129" s="364" t="s">
        <v>6662</v>
      </c>
      <c r="EK129" s="364" t="s">
        <v>6662</v>
      </c>
      <c r="EL129" s="364" t="s">
        <v>6662</v>
      </c>
      <c r="EM129" s="394"/>
      <c r="EN129" s="363" t="s">
        <v>6662</v>
      </c>
      <c r="EO129" s="364" t="s">
        <v>6662</v>
      </c>
      <c r="EP129" s="364" t="s">
        <v>6662</v>
      </c>
      <c r="EQ129" s="364" t="s">
        <v>6662</v>
      </c>
      <c r="ER129" s="364" t="s">
        <v>6662</v>
      </c>
      <c r="ES129" s="364" t="s">
        <v>6662</v>
      </c>
      <c r="ET129" s="364" t="s">
        <v>6662</v>
      </c>
      <c r="EU129" s="394"/>
    </row>
    <row r="130" spans="1:151" s="357" customFormat="1" ht="15" hidden="1" customHeight="1" x14ac:dyDescent="0.15">
      <c r="A130" s="442" t="s">
        <v>175</v>
      </c>
      <c r="B130" s="442" t="s">
        <v>260</v>
      </c>
      <c r="C130" s="442" t="s">
        <v>277</v>
      </c>
      <c r="D130" s="442" t="s">
        <v>685</v>
      </c>
      <c r="E130" s="387">
        <v>151</v>
      </c>
      <c r="F130" s="355">
        <v>150</v>
      </c>
      <c r="G130" s="355">
        <v>15</v>
      </c>
      <c r="H130" s="355">
        <v>15</v>
      </c>
      <c r="I130" s="355">
        <v>120</v>
      </c>
      <c r="J130" s="388">
        <v>1</v>
      </c>
      <c r="K130" s="395">
        <v>1</v>
      </c>
      <c r="L130" s="387"/>
      <c r="M130" s="361">
        <v>326</v>
      </c>
      <c r="N130" s="355">
        <v>2</v>
      </c>
      <c r="O130" s="355">
        <v>4</v>
      </c>
      <c r="P130" s="355">
        <v>2</v>
      </c>
      <c r="Q130" s="355">
        <v>7</v>
      </c>
      <c r="R130" s="355">
        <v>11</v>
      </c>
      <c r="S130" s="355">
        <v>14</v>
      </c>
      <c r="T130" s="355">
        <v>16</v>
      </c>
      <c r="U130" s="355">
        <v>14</v>
      </c>
      <c r="V130" s="355">
        <v>24</v>
      </c>
      <c r="W130" s="355">
        <v>51</v>
      </c>
      <c r="X130" s="355">
        <v>51</v>
      </c>
      <c r="Y130" s="355">
        <v>55</v>
      </c>
      <c r="Z130" s="355">
        <v>31</v>
      </c>
      <c r="AA130" s="355">
        <v>28</v>
      </c>
      <c r="AB130" s="362">
        <v>16</v>
      </c>
      <c r="AC130" s="366">
        <v>64.08</v>
      </c>
      <c r="AD130" s="356">
        <v>62.26</v>
      </c>
      <c r="AE130" s="367">
        <v>66.290000000000006</v>
      </c>
      <c r="AF130" s="387"/>
      <c r="AG130" s="388"/>
      <c r="AH130" s="388"/>
      <c r="AI130" s="388"/>
      <c r="AJ130" s="388"/>
      <c r="AK130" s="388"/>
      <c r="AL130" s="388"/>
      <c r="AM130" s="388"/>
      <c r="AN130" s="388"/>
      <c r="AO130" s="388"/>
      <c r="AP130" s="388"/>
      <c r="AQ130" s="388"/>
      <c r="AR130" s="388"/>
      <c r="AS130" s="388"/>
      <c r="AT130" s="388"/>
      <c r="AU130" s="388"/>
      <c r="AV130" s="449"/>
      <c r="AW130" s="450"/>
      <c r="AX130" s="451"/>
      <c r="AY130" s="361">
        <v>140</v>
      </c>
      <c r="AZ130" s="355" t="s">
        <v>6662</v>
      </c>
      <c r="BA130" s="355" t="s">
        <v>6662</v>
      </c>
      <c r="BB130" s="355">
        <v>1</v>
      </c>
      <c r="BC130" s="355">
        <v>1</v>
      </c>
      <c r="BD130" s="355">
        <v>1</v>
      </c>
      <c r="BE130" s="355">
        <v>3</v>
      </c>
      <c r="BF130" s="355">
        <v>3</v>
      </c>
      <c r="BG130" s="355">
        <v>1</v>
      </c>
      <c r="BH130" s="355" t="s">
        <v>6662</v>
      </c>
      <c r="BI130" s="355">
        <v>10</v>
      </c>
      <c r="BJ130" s="355">
        <v>28</v>
      </c>
      <c r="BK130" s="355">
        <v>39</v>
      </c>
      <c r="BL130" s="355">
        <v>27</v>
      </c>
      <c r="BM130" s="355">
        <v>20</v>
      </c>
      <c r="BN130" s="362">
        <v>6</v>
      </c>
      <c r="BO130" s="446">
        <v>71.180000000000007</v>
      </c>
      <c r="BP130" s="447">
        <v>71.48</v>
      </c>
      <c r="BQ130" s="448">
        <v>70.760000000000005</v>
      </c>
      <c r="BR130" s="363">
        <v>150</v>
      </c>
      <c r="BS130" s="364" t="s">
        <v>6662</v>
      </c>
      <c r="BT130" s="364" t="s">
        <v>6662</v>
      </c>
      <c r="BU130" s="364">
        <v>1</v>
      </c>
      <c r="BV130" s="364" t="s">
        <v>6662</v>
      </c>
      <c r="BW130" s="364">
        <v>1</v>
      </c>
      <c r="BX130" s="364">
        <v>2</v>
      </c>
      <c r="BY130" s="364">
        <v>3</v>
      </c>
      <c r="BZ130" s="364">
        <v>5</v>
      </c>
      <c r="CA130" s="364">
        <v>7</v>
      </c>
      <c r="CB130" s="364">
        <v>26</v>
      </c>
      <c r="CC130" s="364">
        <v>24</v>
      </c>
      <c r="CD130" s="364">
        <v>34</v>
      </c>
      <c r="CE130" s="364">
        <v>21</v>
      </c>
      <c r="CF130" s="364">
        <v>20</v>
      </c>
      <c r="CG130" s="365">
        <v>6</v>
      </c>
      <c r="CH130" s="432">
        <v>150</v>
      </c>
      <c r="CI130" s="433">
        <v>48</v>
      </c>
      <c r="CJ130" s="433">
        <v>47</v>
      </c>
      <c r="CK130" s="433" t="s">
        <v>6662</v>
      </c>
      <c r="CL130" s="433">
        <v>1</v>
      </c>
      <c r="CM130" s="433">
        <v>4</v>
      </c>
      <c r="CN130" s="433">
        <v>98</v>
      </c>
      <c r="CO130" s="433">
        <v>105</v>
      </c>
      <c r="CP130" s="433">
        <v>34</v>
      </c>
      <c r="CQ130" s="433">
        <v>34</v>
      </c>
      <c r="CR130" s="433" t="s">
        <v>6662</v>
      </c>
      <c r="CS130" s="433" t="s">
        <v>6662</v>
      </c>
      <c r="CT130" s="433">
        <v>2</v>
      </c>
      <c r="CU130" s="455">
        <v>69</v>
      </c>
      <c r="CV130" s="389"/>
      <c r="CW130" s="390"/>
      <c r="CX130" s="390"/>
      <c r="CY130" s="390"/>
      <c r="CZ130" s="390"/>
      <c r="DA130" s="390"/>
      <c r="DB130" s="394"/>
      <c r="DC130" s="363">
        <v>415</v>
      </c>
      <c r="DD130" s="364">
        <v>315</v>
      </c>
      <c r="DE130" s="364">
        <v>140</v>
      </c>
      <c r="DF130" s="364">
        <v>154</v>
      </c>
      <c r="DG130" s="364">
        <v>21</v>
      </c>
      <c r="DH130" s="364">
        <v>18</v>
      </c>
      <c r="DI130" s="364">
        <v>82</v>
      </c>
      <c r="DJ130" s="394"/>
      <c r="DK130" s="363">
        <v>122</v>
      </c>
      <c r="DL130" s="364">
        <v>103</v>
      </c>
      <c r="DM130" s="364" t="s">
        <v>6662</v>
      </c>
      <c r="DN130" s="364">
        <v>2</v>
      </c>
      <c r="DO130" s="364" t="s">
        <v>6662</v>
      </c>
      <c r="DP130" s="364">
        <v>6</v>
      </c>
      <c r="DQ130" s="364" t="s">
        <v>6662</v>
      </c>
      <c r="DR130" s="364">
        <v>1</v>
      </c>
      <c r="DS130" s="364" t="s">
        <v>6662</v>
      </c>
      <c r="DT130" s="364" t="s">
        <v>6662</v>
      </c>
      <c r="DU130" s="364">
        <v>3</v>
      </c>
      <c r="DV130" s="364">
        <v>6</v>
      </c>
      <c r="DW130" s="364" t="s">
        <v>6662</v>
      </c>
      <c r="DX130" s="364">
        <v>1</v>
      </c>
      <c r="DY130" s="364" t="s">
        <v>6662</v>
      </c>
      <c r="DZ130" s="365" t="s">
        <v>6662</v>
      </c>
      <c r="EA130" s="363">
        <v>150</v>
      </c>
      <c r="EB130" s="364">
        <v>14483</v>
      </c>
      <c r="EC130" s="364">
        <v>10416</v>
      </c>
      <c r="ED130" s="364">
        <v>3914</v>
      </c>
      <c r="EE130" s="365">
        <v>153</v>
      </c>
      <c r="EF130" s="363">
        <v>210</v>
      </c>
      <c r="EG130" s="364">
        <v>183</v>
      </c>
      <c r="EH130" s="364">
        <v>82</v>
      </c>
      <c r="EI130" s="364">
        <v>87</v>
      </c>
      <c r="EJ130" s="364">
        <v>14</v>
      </c>
      <c r="EK130" s="364">
        <v>8</v>
      </c>
      <c r="EL130" s="364">
        <v>19</v>
      </c>
      <c r="EM130" s="394"/>
      <c r="EN130" s="363">
        <v>205</v>
      </c>
      <c r="EO130" s="364">
        <v>132</v>
      </c>
      <c r="EP130" s="364">
        <v>58</v>
      </c>
      <c r="EQ130" s="364">
        <v>67</v>
      </c>
      <c r="ER130" s="364">
        <v>7</v>
      </c>
      <c r="ES130" s="364">
        <v>10</v>
      </c>
      <c r="ET130" s="364">
        <v>63</v>
      </c>
      <c r="EU130" s="394"/>
    </row>
    <row r="131" spans="1:151" s="357" customFormat="1" ht="15" hidden="1" customHeight="1" x14ac:dyDescent="0.15">
      <c r="A131" s="442" t="s">
        <v>175</v>
      </c>
      <c r="B131" s="442" t="s">
        <v>260</v>
      </c>
      <c r="C131" s="442" t="s">
        <v>278</v>
      </c>
      <c r="D131" s="442" t="s">
        <v>686</v>
      </c>
      <c r="E131" s="387">
        <v>66</v>
      </c>
      <c r="F131" s="355">
        <v>65</v>
      </c>
      <c r="G131" s="355">
        <v>6</v>
      </c>
      <c r="H131" s="355">
        <v>6</v>
      </c>
      <c r="I131" s="355">
        <v>53</v>
      </c>
      <c r="J131" s="388">
        <v>1</v>
      </c>
      <c r="K131" s="395">
        <v>1</v>
      </c>
      <c r="L131" s="387"/>
      <c r="M131" s="361">
        <v>134</v>
      </c>
      <c r="N131" s="355" t="s">
        <v>6662</v>
      </c>
      <c r="O131" s="355">
        <v>2</v>
      </c>
      <c r="P131" s="355">
        <v>2</v>
      </c>
      <c r="Q131" s="355" t="s">
        <v>6662</v>
      </c>
      <c r="R131" s="355">
        <v>6</v>
      </c>
      <c r="S131" s="355">
        <v>5</v>
      </c>
      <c r="T131" s="355">
        <v>3</v>
      </c>
      <c r="U131" s="355">
        <v>8</v>
      </c>
      <c r="V131" s="355">
        <v>13</v>
      </c>
      <c r="W131" s="355">
        <v>12</v>
      </c>
      <c r="X131" s="355">
        <v>32</v>
      </c>
      <c r="Y131" s="355">
        <v>19</v>
      </c>
      <c r="Z131" s="355">
        <v>12</v>
      </c>
      <c r="AA131" s="355">
        <v>11</v>
      </c>
      <c r="AB131" s="362">
        <v>9</v>
      </c>
      <c r="AC131" s="366">
        <v>65.180000000000007</v>
      </c>
      <c r="AD131" s="356">
        <v>65.08</v>
      </c>
      <c r="AE131" s="367">
        <v>65.33</v>
      </c>
      <c r="AF131" s="387"/>
      <c r="AG131" s="388"/>
      <c r="AH131" s="388"/>
      <c r="AI131" s="388"/>
      <c r="AJ131" s="388"/>
      <c r="AK131" s="388"/>
      <c r="AL131" s="388"/>
      <c r="AM131" s="388"/>
      <c r="AN131" s="388"/>
      <c r="AO131" s="388"/>
      <c r="AP131" s="388"/>
      <c r="AQ131" s="388"/>
      <c r="AR131" s="388"/>
      <c r="AS131" s="388"/>
      <c r="AT131" s="388"/>
      <c r="AU131" s="388"/>
      <c r="AV131" s="449"/>
      <c r="AW131" s="450"/>
      <c r="AX131" s="451"/>
      <c r="AY131" s="361">
        <v>56</v>
      </c>
      <c r="AZ131" s="355" t="s">
        <v>6662</v>
      </c>
      <c r="BA131" s="355" t="s">
        <v>6662</v>
      </c>
      <c r="BB131" s="355" t="s">
        <v>6662</v>
      </c>
      <c r="BC131" s="355" t="s">
        <v>6662</v>
      </c>
      <c r="BD131" s="355" t="s">
        <v>6662</v>
      </c>
      <c r="BE131" s="355" t="s">
        <v>6662</v>
      </c>
      <c r="BF131" s="355">
        <v>1</v>
      </c>
      <c r="BG131" s="355">
        <v>2</v>
      </c>
      <c r="BH131" s="355">
        <v>2</v>
      </c>
      <c r="BI131" s="355">
        <v>2</v>
      </c>
      <c r="BJ131" s="355">
        <v>16</v>
      </c>
      <c r="BK131" s="355">
        <v>13</v>
      </c>
      <c r="BL131" s="355">
        <v>7</v>
      </c>
      <c r="BM131" s="355">
        <v>9</v>
      </c>
      <c r="BN131" s="362">
        <v>4</v>
      </c>
      <c r="BO131" s="446">
        <v>71.959999999999994</v>
      </c>
      <c r="BP131" s="447">
        <v>72.83</v>
      </c>
      <c r="BQ131" s="448">
        <v>70.400000000000006</v>
      </c>
      <c r="BR131" s="363">
        <v>65</v>
      </c>
      <c r="BS131" s="364" t="s">
        <v>6662</v>
      </c>
      <c r="BT131" s="364" t="s">
        <v>6662</v>
      </c>
      <c r="BU131" s="364" t="s">
        <v>6662</v>
      </c>
      <c r="BV131" s="364" t="s">
        <v>6662</v>
      </c>
      <c r="BW131" s="364" t="s">
        <v>6662</v>
      </c>
      <c r="BX131" s="364" t="s">
        <v>6662</v>
      </c>
      <c r="BY131" s="364" t="s">
        <v>6662</v>
      </c>
      <c r="BZ131" s="364">
        <v>2</v>
      </c>
      <c r="CA131" s="364">
        <v>5</v>
      </c>
      <c r="CB131" s="364">
        <v>6</v>
      </c>
      <c r="CC131" s="364">
        <v>17</v>
      </c>
      <c r="CD131" s="364">
        <v>10</v>
      </c>
      <c r="CE131" s="364">
        <v>11</v>
      </c>
      <c r="CF131" s="364">
        <v>8</v>
      </c>
      <c r="CG131" s="365">
        <v>6</v>
      </c>
      <c r="CH131" s="432">
        <v>65</v>
      </c>
      <c r="CI131" s="433">
        <v>18</v>
      </c>
      <c r="CJ131" s="433">
        <v>18</v>
      </c>
      <c r="CK131" s="433" t="s">
        <v>6662</v>
      </c>
      <c r="CL131" s="433" t="s">
        <v>6662</v>
      </c>
      <c r="CM131" s="433">
        <v>2</v>
      </c>
      <c r="CN131" s="433">
        <v>45</v>
      </c>
      <c r="CO131" s="433">
        <v>52</v>
      </c>
      <c r="CP131" s="433">
        <v>17</v>
      </c>
      <c r="CQ131" s="433">
        <v>17</v>
      </c>
      <c r="CR131" s="433" t="s">
        <v>6662</v>
      </c>
      <c r="CS131" s="433" t="s">
        <v>6662</v>
      </c>
      <c r="CT131" s="433" t="s">
        <v>6662</v>
      </c>
      <c r="CU131" s="455">
        <v>35</v>
      </c>
      <c r="CV131" s="389"/>
      <c r="CW131" s="390"/>
      <c r="CX131" s="390"/>
      <c r="CY131" s="390"/>
      <c r="CZ131" s="390"/>
      <c r="DA131" s="390"/>
      <c r="DB131" s="394"/>
      <c r="DC131" s="363">
        <v>180</v>
      </c>
      <c r="DD131" s="364">
        <v>128</v>
      </c>
      <c r="DE131" s="364">
        <v>56</v>
      </c>
      <c r="DF131" s="364">
        <v>60</v>
      </c>
      <c r="DG131" s="364">
        <v>12</v>
      </c>
      <c r="DH131" s="364">
        <v>4</v>
      </c>
      <c r="DI131" s="364">
        <v>48</v>
      </c>
      <c r="DJ131" s="394"/>
      <c r="DK131" s="363">
        <v>50</v>
      </c>
      <c r="DL131" s="364">
        <v>33</v>
      </c>
      <c r="DM131" s="364">
        <v>1</v>
      </c>
      <c r="DN131" s="364">
        <v>2</v>
      </c>
      <c r="DO131" s="364">
        <v>2</v>
      </c>
      <c r="DP131" s="364">
        <v>4</v>
      </c>
      <c r="DQ131" s="364" t="s">
        <v>6662</v>
      </c>
      <c r="DR131" s="364">
        <v>1</v>
      </c>
      <c r="DS131" s="364" t="s">
        <v>6662</v>
      </c>
      <c r="DT131" s="364">
        <v>4</v>
      </c>
      <c r="DU131" s="364">
        <v>1</v>
      </c>
      <c r="DV131" s="364">
        <v>1</v>
      </c>
      <c r="DW131" s="364" t="s">
        <v>6662</v>
      </c>
      <c r="DX131" s="364">
        <v>1</v>
      </c>
      <c r="DY131" s="364" t="s">
        <v>6662</v>
      </c>
      <c r="DZ131" s="365" t="s">
        <v>6662</v>
      </c>
      <c r="EA131" s="363">
        <v>64</v>
      </c>
      <c r="EB131" s="364">
        <v>4959</v>
      </c>
      <c r="EC131" s="364">
        <v>3466</v>
      </c>
      <c r="ED131" s="364">
        <v>1352</v>
      </c>
      <c r="EE131" s="365">
        <v>141</v>
      </c>
      <c r="EF131" s="363">
        <v>89</v>
      </c>
      <c r="EG131" s="364">
        <v>78</v>
      </c>
      <c r="EH131" s="364">
        <v>36</v>
      </c>
      <c r="EI131" s="364">
        <v>36</v>
      </c>
      <c r="EJ131" s="364">
        <v>6</v>
      </c>
      <c r="EK131" s="364">
        <v>3</v>
      </c>
      <c r="EL131" s="364">
        <v>8</v>
      </c>
      <c r="EM131" s="394"/>
      <c r="EN131" s="363">
        <v>91</v>
      </c>
      <c r="EO131" s="364">
        <v>50</v>
      </c>
      <c r="EP131" s="364">
        <v>20</v>
      </c>
      <c r="EQ131" s="364">
        <v>24</v>
      </c>
      <c r="ER131" s="364">
        <v>6</v>
      </c>
      <c r="ES131" s="364">
        <v>1</v>
      </c>
      <c r="ET131" s="364">
        <v>40</v>
      </c>
      <c r="EU131" s="394"/>
    </row>
    <row r="132" spans="1:151" s="357" customFormat="1" ht="15" customHeight="1" x14ac:dyDescent="0.15">
      <c r="A132" s="442" t="s">
        <v>175</v>
      </c>
      <c r="B132" s="442" t="s">
        <v>279</v>
      </c>
      <c r="C132" s="442"/>
      <c r="D132" s="442" t="s">
        <v>687</v>
      </c>
      <c r="E132" s="387">
        <v>280</v>
      </c>
      <c r="F132" s="355">
        <v>266</v>
      </c>
      <c r="G132" s="355">
        <v>35</v>
      </c>
      <c r="H132" s="355">
        <v>32</v>
      </c>
      <c r="I132" s="355">
        <v>199</v>
      </c>
      <c r="J132" s="388">
        <v>14</v>
      </c>
      <c r="K132" s="395">
        <v>12</v>
      </c>
      <c r="L132" s="387"/>
      <c r="M132" s="361">
        <v>610</v>
      </c>
      <c r="N132" s="355">
        <v>7</v>
      </c>
      <c r="O132" s="355">
        <v>11</v>
      </c>
      <c r="P132" s="355">
        <v>12</v>
      </c>
      <c r="Q132" s="355">
        <v>21</v>
      </c>
      <c r="R132" s="355">
        <v>13</v>
      </c>
      <c r="S132" s="355">
        <v>16</v>
      </c>
      <c r="T132" s="355">
        <v>25</v>
      </c>
      <c r="U132" s="355">
        <v>33</v>
      </c>
      <c r="V132" s="355">
        <v>60</v>
      </c>
      <c r="W132" s="355">
        <v>79</v>
      </c>
      <c r="X132" s="355">
        <v>99</v>
      </c>
      <c r="Y132" s="355">
        <v>79</v>
      </c>
      <c r="Z132" s="355">
        <v>66</v>
      </c>
      <c r="AA132" s="355">
        <v>49</v>
      </c>
      <c r="AB132" s="362">
        <v>40</v>
      </c>
      <c r="AC132" s="366">
        <v>63.39</v>
      </c>
      <c r="AD132" s="356">
        <v>63.01</v>
      </c>
      <c r="AE132" s="367">
        <v>63.86</v>
      </c>
      <c r="AF132" s="387"/>
      <c r="AG132" s="388"/>
      <c r="AH132" s="388"/>
      <c r="AI132" s="388"/>
      <c r="AJ132" s="388"/>
      <c r="AK132" s="388"/>
      <c r="AL132" s="388"/>
      <c r="AM132" s="388"/>
      <c r="AN132" s="388"/>
      <c r="AO132" s="388"/>
      <c r="AP132" s="388"/>
      <c r="AQ132" s="388"/>
      <c r="AR132" s="388"/>
      <c r="AS132" s="388"/>
      <c r="AT132" s="388"/>
      <c r="AU132" s="388"/>
      <c r="AV132" s="449"/>
      <c r="AW132" s="450"/>
      <c r="AX132" s="451"/>
      <c r="AY132" s="361">
        <v>288</v>
      </c>
      <c r="AZ132" s="355" t="s">
        <v>6662</v>
      </c>
      <c r="BA132" s="355" t="s">
        <v>6662</v>
      </c>
      <c r="BB132" s="355" t="s">
        <v>6662</v>
      </c>
      <c r="BC132" s="355">
        <v>1</v>
      </c>
      <c r="BD132" s="355">
        <v>4</v>
      </c>
      <c r="BE132" s="355">
        <v>5</v>
      </c>
      <c r="BF132" s="355">
        <v>7</v>
      </c>
      <c r="BG132" s="355">
        <v>7</v>
      </c>
      <c r="BH132" s="355">
        <v>13</v>
      </c>
      <c r="BI132" s="355">
        <v>21</v>
      </c>
      <c r="BJ132" s="355">
        <v>53</v>
      </c>
      <c r="BK132" s="355">
        <v>62</v>
      </c>
      <c r="BL132" s="355">
        <v>52</v>
      </c>
      <c r="BM132" s="355">
        <v>42</v>
      </c>
      <c r="BN132" s="362">
        <v>21</v>
      </c>
      <c r="BO132" s="446">
        <v>71.02</v>
      </c>
      <c r="BP132" s="447">
        <v>70.39</v>
      </c>
      <c r="BQ132" s="448">
        <v>72.180000000000007</v>
      </c>
      <c r="BR132" s="363">
        <v>266</v>
      </c>
      <c r="BS132" s="364" t="s">
        <v>6662</v>
      </c>
      <c r="BT132" s="364" t="s">
        <v>6662</v>
      </c>
      <c r="BU132" s="364" t="s">
        <v>6662</v>
      </c>
      <c r="BV132" s="364" t="s">
        <v>6662</v>
      </c>
      <c r="BW132" s="364">
        <v>1</v>
      </c>
      <c r="BX132" s="364">
        <v>2</v>
      </c>
      <c r="BY132" s="364">
        <v>8</v>
      </c>
      <c r="BZ132" s="364">
        <v>6</v>
      </c>
      <c r="CA132" s="364">
        <v>24</v>
      </c>
      <c r="CB132" s="364">
        <v>37</v>
      </c>
      <c r="CC132" s="364">
        <v>55</v>
      </c>
      <c r="CD132" s="364">
        <v>49</v>
      </c>
      <c r="CE132" s="364">
        <v>36</v>
      </c>
      <c r="CF132" s="364">
        <v>25</v>
      </c>
      <c r="CG132" s="365">
        <v>23</v>
      </c>
      <c r="CH132" s="432">
        <v>266</v>
      </c>
      <c r="CI132" s="433">
        <v>60</v>
      </c>
      <c r="CJ132" s="433">
        <v>60</v>
      </c>
      <c r="CK132" s="433" t="s">
        <v>6662</v>
      </c>
      <c r="CL132" s="433" t="s">
        <v>6662</v>
      </c>
      <c r="CM132" s="433">
        <v>3</v>
      </c>
      <c r="CN132" s="433">
        <v>203</v>
      </c>
      <c r="CO132" s="433">
        <v>188</v>
      </c>
      <c r="CP132" s="433">
        <v>45</v>
      </c>
      <c r="CQ132" s="433">
        <v>45</v>
      </c>
      <c r="CR132" s="433" t="s">
        <v>6662</v>
      </c>
      <c r="CS132" s="433" t="s">
        <v>6662</v>
      </c>
      <c r="CT132" s="433">
        <v>2</v>
      </c>
      <c r="CU132" s="455">
        <v>141</v>
      </c>
      <c r="CV132" s="389"/>
      <c r="CW132" s="390"/>
      <c r="CX132" s="390"/>
      <c r="CY132" s="390"/>
      <c r="CZ132" s="390"/>
      <c r="DA132" s="390"/>
      <c r="DB132" s="394"/>
      <c r="DC132" s="363">
        <v>736</v>
      </c>
      <c r="DD132" s="364">
        <v>556</v>
      </c>
      <c r="DE132" s="364">
        <v>288</v>
      </c>
      <c r="DF132" s="364">
        <v>240</v>
      </c>
      <c r="DG132" s="364">
        <v>28</v>
      </c>
      <c r="DH132" s="364">
        <v>31</v>
      </c>
      <c r="DI132" s="364">
        <v>149</v>
      </c>
      <c r="DJ132" s="394"/>
      <c r="DK132" s="363">
        <v>234</v>
      </c>
      <c r="DL132" s="364">
        <v>189</v>
      </c>
      <c r="DM132" s="364" t="s">
        <v>6662</v>
      </c>
      <c r="DN132" s="364">
        <v>2</v>
      </c>
      <c r="DO132" s="364" t="s">
        <v>6662</v>
      </c>
      <c r="DP132" s="364">
        <v>18</v>
      </c>
      <c r="DQ132" s="364">
        <v>4</v>
      </c>
      <c r="DR132" s="364">
        <v>1</v>
      </c>
      <c r="DS132" s="364">
        <v>4</v>
      </c>
      <c r="DT132" s="364">
        <v>2</v>
      </c>
      <c r="DU132" s="364">
        <v>2</v>
      </c>
      <c r="DV132" s="364">
        <v>9</v>
      </c>
      <c r="DW132" s="364" t="s">
        <v>6662</v>
      </c>
      <c r="DX132" s="364">
        <v>3</v>
      </c>
      <c r="DY132" s="364" t="s">
        <v>6662</v>
      </c>
      <c r="DZ132" s="365" t="s">
        <v>6662</v>
      </c>
      <c r="EA132" s="363">
        <v>266</v>
      </c>
      <c r="EB132" s="364">
        <v>34781</v>
      </c>
      <c r="EC132" s="364">
        <v>27528</v>
      </c>
      <c r="ED132" s="364">
        <v>7097</v>
      </c>
      <c r="EE132" s="365">
        <v>156</v>
      </c>
      <c r="EF132" s="363">
        <v>376</v>
      </c>
      <c r="EG132" s="364">
        <v>336</v>
      </c>
      <c r="EH132" s="364">
        <v>186</v>
      </c>
      <c r="EI132" s="364">
        <v>132</v>
      </c>
      <c r="EJ132" s="364">
        <v>18</v>
      </c>
      <c r="EK132" s="364">
        <v>14</v>
      </c>
      <c r="EL132" s="364">
        <v>26</v>
      </c>
      <c r="EM132" s="394"/>
      <c r="EN132" s="363">
        <v>360</v>
      </c>
      <c r="EO132" s="364">
        <v>220</v>
      </c>
      <c r="EP132" s="364">
        <v>102</v>
      </c>
      <c r="EQ132" s="364">
        <v>108</v>
      </c>
      <c r="ER132" s="364">
        <v>10</v>
      </c>
      <c r="ES132" s="364">
        <v>17</v>
      </c>
      <c r="ET132" s="364">
        <v>123</v>
      </c>
      <c r="EU132" s="394"/>
    </row>
    <row r="133" spans="1:151" s="357" customFormat="1" ht="15" hidden="1" customHeight="1" x14ac:dyDescent="0.15">
      <c r="A133" s="442" t="s">
        <v>175</v>
      </c>
      <c r="B133" s="442" t="s">
        <v>279</v>
      </c>
      <c r="C133" s="442" t="s">
        <v>280</v>
      </c>
      <c r="D133" s="442" t="s">
        <v>688</v>
      </c>
      <c r="E133" s="387">
        <v>122</v>
      </c>
      <c r="F133" s="355">
        <v>111</v>
      </c>
      <c r="G133" s="355">
        <v>21</v>
      </c>
      <c r="H133" s="355">
        <v>17</v>
      </c>
      <c r="I133" s="355">
        <v>73</v>
      </c>
      <c r="J133" s="388">
        <v>11</v>
      </c>
      <c r="K133" s="395">
        <v>10</v>
      </c>
      <c r="L133" s="387"/>
      <c r="M133" s="361">
        <v>258</v>
      </c>
      <c r="N133" s="355">
        <v>3</v>
      </c>
      <c r="O133" s="355">
        <v>6</v>
      </c>
      <c r="P133" s="355">
        <v>3</v>
      </c>
      <c r="Q133" s="355">
        <v>16</v>
      </c>
      <c r="R133" s="355">
        <v>8</v>
      </c>
      <c r="S133" s="355">
        <v>4</v>
      </c>
      <c r="T133" s="355">
        <v>11</v>
      </c>
      <c r="U133" s="355">
        <v>17</v>
      </c>
      <c r="V133" s="355">
        <v>27</v>
      </c>
      <c r="W133" s="355">
        <v>37</v>
      </c>
      <c r="X133" s="355">
        <v>45</v>
      </c>
      <c r="Y133" s="355">
        <v>17</v>
      </c>
      <c r="Z133" s="355">
        <v>25</v>
      </c>
      <c r="AA133" s="355">
        <v>20</v>
      </c>
      <c r="AB133" s="362">
        <v>19</v>
      </c>
      <c r="AC133" s="366">
        <v>61.8</v>
      </c>
      <c r="AD133" s="356">
        <v>60.95</v>
      </c>
      <c r="AE133" s="367">
        <v>63.05</v>
      </c>
      <c r="AF133" s="387"/>
      <c r="AG133" s="388"/>
      <c r="AH133" s="388"/>
      <c r="AI133" s="388"/>
      <c r="AJ133" s="388"/>
      <c r="AK133" s="388"/>
      <c r="AL133" s="388"/>
      <c r="AM133" s="388"/>
      <c r="AN133" s="388"/>
      <c r="AO133" s="388"/>
      <c r="AP133" s="388"/>
      <c r="AQ133" s="388"/>
      <c r="AR133" s="388"/>
      <c r="AS133" s="388"/>
      <c r="AT133" s="388"/>
      <c r="AU133" s="388"/>
      <c r="AV133" s="449"/>
      <c r="AW133" s="450"/>
      <c r="AX133" s="451"/>
      <c r="AY133" s="361">
        <v>109</v>
      </c>
      <c r="AZ133" s="355" t="s">
        <v>6662</v>
      </c>
      <c r="BA133" s="355" t="s">
        <v>6662</v>
      </c>
      <c r="BB133" s="355" t="s">
        <v>6662</v>
      </c>
      <c r="BC133" s="355">
        <v>1</v>
      </c>
      <c r="BD133" s="355">
        <v>3</v>
      </c>
      <c r="BE133" s="355">
        <v>2</v>
      </c>
      <c r="BF133" s="355">
        <v>3</v>
      </c>
      <c r="BG133" s="355">
        <v>3</v>
      </c>
      <c r="BH133" s="355">
        <v>8</v>
      </c>
      <c r="BI133" s="355">
        <v>8</v>
      </c>
      <c r="BJ133" s="355">
        <v>21</v>
      </c>
      <c r="BK133" s="355">
        <v>13</v>
      </c>
      <c r="BL133" s="355">
        <v>18</v>
      </c>
      <c r="BM133" s="355">
        <v>17</v>
      </c>
      <c r="BN133" s="362">
        <v>12</v>
      </c>
      <c r="BO133" s="446">
        <v>70.290000000000006</v>
      </c>
      <c r="BP133" s="447">
        <v>69.48</v>
      </c>
      <c r="BQ133" s="448">
        <v>71.94</v>
      </c>
      <c r="BR133" s="363">
        <v>111</v>
      </c>
      <c r="BS133" s="364" t="s">
        <v>6662</v>
      </c>
      <c r="BT133" s="364" t="s">
        <v>6662</v>
      </c>
      <c r="BU133" s="364" t="s">
        <v>6662</v>
      </c>
      <c r="BV133" s="364" t="s">
        <v>6662</v>
      </c>
      <c r="BW133" s="364" t="s">
        <v>6662</v>
      </c>
      <c r="BX133" s="364" t="s">
        <v>6662</v>
      </c>
      <c r="BY133" s="364">
        <v>5</v>
      </c>
      <c r="BZ133" s="364">
        <v>4</v>
      </c>
      <c r="CA133" s="364">
        <v>11</v>
      </c>
      <c r="CB133" s="364">
        <v>14</v>
      </c>
      <c r="CC133" s="364">
        <v>29</v>
      </c>
      <c r="CD133" s="364">
        <v>15</v>
      </c>
      <c r="CE133" s="364">
        <v>10</v>
      </c>
      <c r="CF133" s="364">
        <v>11</v>
      </c>
      <c r="CG133" s="365">
        <v>12</v>
      </c>
      <c r="CH133" s="432">
        <v>111</v>
      </c>
      <c r="CI133" s="433">
        <v>33</v>
      </c>
      <c r="CJ133" s="433">
        <v>33</v>
      </c>
      <c r="CK133" s="433" t="s">
        <v>6662</v>
      </c>
      <c r="CL133" s="433" t="s">
        <v>6662</v>
      </c>
      <c r="CM133" s="433">
        <v>3</v>
      </c>
      <c r="CN133" s="433">
        <v>75</v>
      </c>
      <c r="CO133" s="433">
        <v>77</v>
      </c>
      <c r="CP133" s="433">
        <v>25</v>
      </c>
      <c r="CQ133" s="433">
        <v>25</v>
      </c>
      <c r="CR133" s="433" t="s">
        <v>6662</v>
      </c>
      <c r="CS133" s="433" t="s">
        <v>6662</v>
      </c>
      <c r="CT133" s="433">
        <v>2</v>
      </c>
      <c r="CU133" s="455">
        <v>50</v>
      </c>
      <c r="CV133" s="389"/>
      <c r="CW133" s="390"/>
      <c r="CX133" s="390"/>
      <c r="CY133" s="390"/>
      <c r="CZ133" s="390"/>
      <c r="DA133" s="390"/>
      <c r="DB133" s="394"/>
      <c r="DC133" s="363">
        <v>312</v>
      </c>
      <c r="DD133" s="364">
        <v>231</v>
      </c>
      <c r="DE133" s="364">
        <v>109</v>
      </c>
      <c r="DF133" s="364">
        <v>109</v>
      </c>
      <c r="DG133" s="364">
        <v>13</v>
      </c>
      <c r="DH133" s="364">
        <v>15</v>
      </c>
      <c r="DI133" s="364">
        <v>66</v>
      </c>
      <c r="DJ133" s="394"/>
      <c r="DK133" s="363">
        <v>99</v>
      </c>
      <c r="DL133" s="364">
        <v>85</v>
      </c>
      <c r="DM133" s="364" t="s">
        <v>6662</v>
      </c>
      <c r="DN133" s="364">
        <v>2</v>
      </c>
      <c r="DO133" s="364" t="s">
        <v>6662</v>
      </c>
      <c r="DP133" s="364">
        <v>3</v>
      </c>
      <c r="DQ133" s="364">
        <v>1</v>
      </c>
      <c r="DR133" s="364">
        <v>1</v>
      </c>
      <c r="DS133" s="364">
        <v>1</v>
      </c>
      <c r="DT133" s="364">
        <v>1</v>
      </c>
      <c r="DU133" s="364">
        <v>1</v>
      </c>
      <c r="DV133" s="364">
        <v>4</v>
      </c>
      <c r="DW133" s="364" t="s">
        <v>6662</v>
      </c>
      <c r="DX133" s="364" t="s">
        <v>6662</v>
      </c>
      <c r="DY133" s="364" t="s">
        <v>6662</v>
      </c>
      <c r="DZ133" s="365" t="s">
        <v>6662</v>
      </c>
      <c r="EA133" s="363">
        <v>111</v>
      </c>
      <c r="EB133" s="364">
        <v>19130</v>
      </c>
      <c r="EC133" s="364">
        <v>15381</v>
      </c>
      <c r="ED133" s="364">
        <v>3664</v>
      </c>
      <c r="EE133" s="365">
        <v>85</v>
      </c>
      <c r="EF133" s="363">
        <v>170</v>
      </c>
      <c r="EG133" s="364">
        <v>149</v>
      </c>
      <c r="EH133" s="364">
        <v>73</v>
      </c>
      <c r="EI133" s="364">
        <v>69</v>
      </c>
      <c r="EJ133" s="364">
        <v>7</v>
      </c>
      <c r="EK133" s="364">
        <v>10</v>
      </c>
      <c r="EL133" s="364">
        <v>11</v>
      </c>
      <c r="EM133" s="394"/>
      <c r="EN133" s="363">
        <v>142</v>
      </c>
      <c r="EO133" s="364">
        <v>82</v>
      </c>
      <c r="EP133" s="364">
        <v>36</v>
      </c>
      <c r="EQ133" s="364">
        <v>40</v>
      </c>
      <c r="ER133" s="364">
        <v>6</v>
      </c>
      <c r="ES133" s="364">
        <v>5</v>
      </c>
      <c r="ET133" s="364">
        <v>55</v>
      </c>
      <c r="EU133" s="394"/>
    </row>
    <row r="134" spans="1:151" s="357" customFormat="1" ht="15" hidden="1" customHeight="1" x14ac:dyDescent="0.15">
      <c r="A134" s="442" t="s">
        <v>175</v>
      </c>
      <c r="B134" s="442" t="s">
        <v>279</v>
      </c>
      <c r="C134" s="442" t="s">
        <v>281</v>
      </c>
      <c r="D134" s="442" t="s">
        <v>689</v>
      </c>
      <c r="E134" s="387">
        <v>90</v>
      </c>
      <c r="F134" s="355">
        <v>89</v>
      </c>
      <c r="G134" s="355">
        <v>9</v>
      </c>
      <c r="H134" s="355">
        <v>7</v>
      </c>
      <c r="I134" s="355">
        <v>73</v>
      </c>
      <c r="J134" s="388">
        <v>1</v>
      </c>
      <c r="K134" s="395" t="s">
        <v>6662</v>
      </c>
      <c r="L134" s="387"/>
      <c r="M134" s="361">
        <v>206</v>
      </c>
      <c r="N134" s="355">
        <v>3</v>
      </c>
      <c r="O134" s="355">
        <v>4</v>
      </c>
      <c r="P134" s="355">
        <v>7</v>
      </c>
      <c r="Q134" s="355">
        <v>2</v>
      </c>
      <c r="R134" s="355">
        <v>4</v>
      </c>
      <c r="S134" s="355">
        <v>9</v>
      </c>
      <c r="T134" s="355">
        <v>9</v>
      </c>
      <c r="U134" s="355">
        <v>8</v>
      </c>
      <c r="V134" s="355">
        <v>22</v>
      </c>
      <c r="W134" s="355">
        <v>17</v>
      </c>
      <c r="X134" s="355">
        <v>32</v>
      </c>
      <c r="Y134" s="355">
        <v>43</v>
      </c>
      <c r="Z134" s="355">
        <v>25</v>
      </c>
      <c r="AA134" s="355">
        <v>13</v>
      </c>
      <c r="AB134" s="362">
        <v>8</v>
      </c>
      <c r="AC134" s="366">
        <v>63.07</v>
      </c>
      <c r="AD134" s="356">
        <v>63.82</v>
      </c>
      <c r="AE134" s="367">
        <v>62.2</v>
      </c>
      <c r="AF134" s="387"/>
      <c r="AG134" s="388"/>
      <c r="AH134" s="388"/>
      <c r="AI134" s="388"/>
      <c r="AJ134" s="388"/>
      <c r="AK134" s="388"/>
      <c r="AL134" s="388"/>
      <c r="AM134" s="388"/>
      <c r="AN134" s="388"/>
      <c r="AO134" s="388"/>
      <c r="AP134" s="388"/>
      <c r="AQ134" s="388"/>
      <c r="AR134" s="388"/>
      <c r="AS134" s="388"/>
      <c r="AT134" s="388"/>
      <c r="AU134" s="388"/>
      <c r="AV134" s="449"/>
      <c r="AW134" s="450"/>
      <c r="AX134" s="451"/>
      <c r="AY134" s="361">
        <v>110</v>
      </c>
      <c r="AZ134" s="355" t="s">
        <v>6662</v>
      </c>
      <c r="BA134" s="355" t="s">
        <v>6662</v>
      </c>
      <c r="BB134" s="355" t="s">
        <v>6662</v>
      </c>
      <c r="BC134" s="355" t="s">
        <v>6662</v>
      </c>
      <c r="BD134" s="355">
        <v>1</v>
      </c>
      <c r="BE134" s="355">
        <v>3</v>
      </c>
      <c r="BF134" s="355">
        <v>2</v>
      </c>
      <c r="BG134" s="355">
        <v>2</v>
      </c>
      <c r="BH134" s="355">
        <v>3</v>
      </c>
      <c r="BI134" s="355">
        <v>6</v>
      </c>
      <c r="BJ134" s="355">
        <v>20</v>
      </c>
      <c r="BK134" s="355">
        <v>35</v>
      </c>
      <c r="BL134" s="355">
        <v>21</v>
      </c>
      <c r="BM134" s="355">
        <v>13</v>
      </c>
      <c r="BN134" s="362">
        <v>4</v>
      </c>
      <c r="BO134" s="446">
        <v>70.95</v>
      </c>
      <c r="BP134" s="447">
        <v>70.62</v>
      </c>
      <c r="BQ134" s="448">
        <v>71.540000000000006</v>
      </c>
      <c r="BR134" s="363">
        <v>89</v>
      </c>
      <c r="BS134" s="364" t="s">
        <v>6662</v>
      </c>
      <c r="BT134" s="364" t="s">
        <v>6662</v>
      </c>
      <c r="BU134" s="364" t="s">
        <v>6662</v>
      </c>
      <c r="BV134" s="364" t="s">
        <v>6662</v>
      </c>
      <c r="BW134" s="364" t="s">
        <v>6662</v>
      </c>
      <c r="BX134" s="364">
        <v>2</v>
      </c>
      <c r="BY134" s="364">
        <v>2</v>
      </c>
      <c r="BZ134" s="364">
        <v>1</v>
      </c>
      <c r="CA134" s="364">
        <v>7</v>
      </c>
      <c r="CB134" s="364">
        <v>11</v>
      </c>
      <c r="CC134" s="364">
        <v>15</v>
      </c>
      <c r="CD134" s="364">
        <v>21</v>
      </c>
      <c r="CE134" s="364">
        <v>18</v>
      </c>
      <c r="CF134" s="364">
        <v>8</v>
      </c>
      <c r="CG134" s="365">
        <v>4</v>
      </c>
      <c r="CH134" s="432">
        <v>89</v>
      </c>
      <c r="CI134" s="433">
        <v>13</v>
      </c>
      <c r="CJ134" s="433">
        <v>13</v>
      </c>
      <c r="CK134" s="433" t="s">
        <v>6662</v>
      </c>
      <c r="CL134" s="433" t="s">
        <v>6662</v>
      </c>
      <c r="CM134" s="433" t="s">
        <v>6662</v>
      </c>
      <c r="CN134" s="433">
        <v>76</v>
      </c>
      <c r="CO134" s="433">
        <v>66</v>
      </c>
      <c r="CP134" s="433">
        <v>8</v>
      </c>
      <c r="CQ134" s="433">
        <v>8</v>
      </c>
      <c r="CR134" s="433" t="s">
        <v>6662</v>
      </c>
      <c r="CS134" s="433" t="s">
        <v>6662</v>
      </c>
      <c r="CT134" s="433" t="s">
        <v>6662</v>
      </c>
      <c r="CU134" s="455">
        <v>58</v>
      </c>
      <c r="CV134" s="389"/>
      <c r="CW134" s="390"/>
      <c r="CX134" s="390"/>
      <c r="CY134" s="390"/>
      <c r="CZ134" s="390"/>
      <c r="DA134" s="390"/>
      <c r="DB134" s="394"/>
      <c r="DC134" s="363">
        <v>253</v>
      </c>
      <c r="DD134" s="364">
        <v>200</v>
      </c>
      <c r="DE134" s="364">
        <v>110</v>
      </c>
      <c r="DF134" s="364">
        <v>87</v>
      </c>
      <c r="DG134" s="364">
        <v>3</v>
      </c>
      <c r="DH134" s="364">
        <v>12</v>
      </c>
      <c r="DI134" s="364">
        <v>41</v>
      </c>
      <c r="DJ134" s="394"/>
      <c r="DK134" s="363">
        <v>77</v>
      </c>
      <c r="DL134" s="364">
        <v>55</v>
      </c>
      <c r="DM134" s="364" t="s">
        <v>6662</v>
      </c>
      <c r="DN134" s="364" t="s">
        <v>6662</v>
      </c>
      <c r="DO134" s="364" t="s">
        <v>6662</v>
      </c>
      <c r="DP134" s="364">
        <v>15</v>
      </c>
      <c r="DQ134" s="364">
        <v>2</v>
      </c>
      <c r="DR134" s="364" t="s">
        <v>6662</v>
      </c>
      <c r="DS134" s="364">
        <v>2</v>
      </c>
      <c r="DT134" s="364" t="s">
        <v>6662</v>
      </c>
      <c r="DU134" s="364" t="s">
        <v>6662</v>
      </c>
      <c r="DV134" s="364" t="s">
        <v>6662</v>
      </c>
      <c r="DW134" s="364" t="s">
        <v>6662</v>
      </c>
      <c r="DX134" s="364">
        <v>3</v>
      </c>
      <c r="DY134" s="364" t="s">
        <v>6662</v>
      </c>
      <c r="DZ134" s="365" t="s">
        <v>6662</v>
      </c>
      <c r="EA134" s="363">
        <v>89</v>
      </c>
      <c r="EB134" s="364">
        <v>10143</v>
      </c>
      <c r="EC134" s="364">
        <v>7850</v>
      </c>
      <c r="ED134" s="364">
        <v>2254</v>
      </c>
      <c r="EE134" s="365">
        <v>39</v>
      </c>
      <c r="EF134" s="363">
        <v>120</v>
      </c>
      <c r="EG134" s="364">
        <v>110</v>
      </c>
      <c r="EH134" s="364">
        <v>71</v>
      </c>
      <c r="EI134" s="364">
        <v>37</v>
      </c>
      <c r="EJ134" s="364">
        <v>2</v>
      </c>
      <c r="EK134" s="364">
        <v>4</v>
      </c>
      <c r="EL134" s="364">
        <v>6</v>
      </c>
      <c r="EM134" s="394"/>
      <c r="EN134" s="363">
        <v>133</v>
      </c>
      <c r="EO134" s="364">
        <v>90</v>
      </c>
      <c r="EP134" s="364">
        <v>39</v>
      </c>
      <c r="EQ134" s="364">
        <v>50</v>
      </c>
      <c r="ER134" s="364">
        <v>1</v>
      </c>
      <c r="ES134" s="364">
        <v>8</v>
      </c>
      <c r="ET134" s="364">
        <v>35</v>
      </c>
      <c r="EU134" s="394"/>
    </row>
    <row r="135" spans="1:151" s="357" customFormat="1" ht="15" hidden="1" customHeight="1" x14ac:dyDescent="0.15">
      <c r="A135" s="442" t="s">
        <v>175</v>
      </c>
      <c r="B135" s="442" t="s">
        <v>279</v>
      </c>
      <c r="C135" s="442" t="s">
        <v>282</v>
      </c>
      <c r="D135" s="442" t="s">
        <v>690</v>
      </c>
      <c r="E135" s="387">
        <v>63</v>
      </c>
      <c r="F135" s="355">
        <v>61</v>
      </c>
      <c r="G135" s="355">
        <v>5</v>
      </c>
      <c r="H135" s="355">
        <v>8</v>
      </c>
      <c r="I135" s="355">
        <v>48</v>
      </c>
      <c r="J135" s="388">
        <v>2</v>
      </c>
      <c r="K135" s="395">
        <v>2</v>
      </c>
      <c r="L135" s="387"/>
      <c r="M135" s="361">
        <v>138</v>
      </c>
      <c r="N135" s="355">
        <v>1</v>
      </c>
      <c r="O135" s="355">
        <v>1</v>
      </c>
      <c r="P135" s="355">
        <v>2</v>
      </c>
      <c r="Q135" s="355">
        <v>3</v>
      </c>
      <c r="R135" s="355">
        <v>1</v>
      </c>
      <c r="S135" s="355">
        <v>3</v>
      </c>
      <c r="T135" s="355">
        <v>5</v>
      </c>
      <c r="U135" s="355">
        <v>7</v>
      </c>
      <c r="V135" s="355">
        <v>9</v>
      </c>
      <c r="W135" s="355">
        <v>25</v>
      </c>
      <c r="X135" s="355">
        <v>21</v>
      </c>
      <c r="Y135" s="355">
        <v>18</v>
      </c>
      <c r="Z135" s="355">
        <v>15</v>
      </c>
      <c r="AA135" s="355">
        <v>15</v>
      </c>
      <c r="AB135" s="362">
        <v>12</v>
      </c>
      <c r="AC135" s="366">
        <v>66.5</v>
      </c>
      <c r="AD135" s="356">
        <v>65.61</v>
      </c>
      <c r="AE135" s="367">
        <v>67.45</v>
      </c>
      <c r="AF135" s="387"/>
      <c r="AG135" s="388"/>
      <c r="AH135" s="388"/>
      <c r="AI135" s="388"/>
      <c r="AJ135" s="388"/>
      <c r="AK135" s="388"/>
      <c r="AL135" s="388"/>
      <c r="AM135" s="388"/>
      <c r="AN135" s="388"/>
      <c r="AO135" s="388"/>
      <c r="AP135" s="388"/>
      <c r="AQ135" s="388"/>
      <c r="AR135" s="388"/>
      <c r="AS135" s="388"/>
      <c r="AT135" s="388"/>
      <c r="AU135" s="388"/>
      <c r="AV135" s="449"/>
      <c r="AW135" s="450"/>
      <c r="AX135" s="451"/>
      <c r="AY135" s="361">
        <v>64</v>
      </c>
      <c r="AZ135" s="355" t="s">
        <v>6662</v>
      </c>
      <c r="BA135" s="355" t="s">
        <v>6662</v>
      </c>
      <c r="BB135" s="355" t="s">
        <v>6662</v>
      </c>
      <c r="BC135" s="355" t="s">
        <v>6662</v>
      </c>
      <c r="BD135" s="355" t="s">
        <v>6662</v>
      </c>
      <c r="BE135" s="355" t="s">
        <v>6662</v>
      </c>
      <c r="BF135" s="355">
        <v>2</v>
      </c>
      <c r="BG135" s="355">
        <v>2</v>
      </c>
      <c r="BH135" s="355">
        <v>1</v>
      </c>
      <c r="BI135" s="355">
        <v>7</v>
      </c>
      <c r="BJ135" s="355">
        <v>11</v>
      </c>
      <c r="BK135" s="355">
        <v>13</v>
      </c>
      <c r="BL135" s="355">
        <v>13</v>
      </c>
      <c r="BM135" s="355">
        <v>11</v>
      </c>
      <c r="BN135" s="362">
        <v>4</v>
      </c>
      <c r="BO135" s="446">
        <v>72.25</v>
      </c>
      <c r="BP135" s="447">
        <v>70.97</v>
      </c>
      <c r="BQ135" s="448">
        <v>74.12</v>
      </c>
      <c r="BR135" s="363">
        <v>61</v>
      </c>
      <c r="BS135" s="364" t="s">
        <v>6662</v>
      </c>
      <c r="BT135" s="364" t="s">
        <v>6662</v>
      </c>
      <c r="BU135" s="364" t="s">
        <v>6662</v>
      </c>
      <c r="BV135" s="364" t="s">
        <v>6662</v>
      </c>
      <c r="BW135" s="364">
        <v>1</v>
      </c>
      <c r="BX135" s="364" t="s">
        <v>6662</v>
      </c>
      <c r="BY135" s="364">
        <v>1</v>
      </c>
      <c r="BZ135" s="364">
        <v>1</v>
      </c>
      <c r="CA135" s="364">
        <v>5</v>
      </c>
      <c r="CB135" s="364">
        <v>12</v>
      </c>
      <c r="CC135" s="364">
        <v>10</v>
      </c>
      <c r="CD135" s="364">
        <v>12</v>
      </c>
      <c r="CE135" s="364">
        <v>8</v>
      </c>
      <c r="CF135" s="364">
        <v>5</v>
      </c>
      <c r="CG135" s="365">
        <v>6</v>
      </c>
      <c r="CH135" s="432">
        <v>61</v>
      </c>
      <c r="CI135" s="433">
        <v>14</v>
      </c>
      <c r="CJ135" s="433">
        <v>14</v>
      </c>
      <c r="CK135" s="433" t="s">
        <v>6662</v>
      </c>
      <c r="CL135" s="433" t="s">
        <v>6662</v>
      </c>
      <c r="CM135" s="433" t="s">
        <v>6662</v>
      </c>
      <c r="CN135" s="433">
        <v>47</v>
      </c>
      <c r="CO135" s="433">
        <v>41</v>
      </c>
      <c r="CP135" s="433">
        <v>12</v>
      </c>
      <c r="CQ135" s="433">
        <v>12</v>
      </c>
      <c r="CR135" s="433" t="s">
        <v>6662</v>
      </c>
      <c r="CS135" s="433" t="s">
        <v>6662</v>
      </c>
      <c r="CT135" s="433" t="s">
        <v>6662</v>
      </c>
      <c r="CU135" s="455">
        <v>29</v>
      </c>
      <c r="CV135" s="389"/>
      <c r="CW135" s="390"/>
      <c r="CX135" s="390"/>
      <c r="CY135" s="390"/>
      <c r="CZ135" s="390"/>
      <c r="DA135" s="390"/>
      <c r="DB135" s="394"/>
      <c r="DC135" s="363">
        <v>160</v>
      </c>
      <c r="DD135" s="364">
        <v>118</v>
      </c>
      <c r="DE135" s="364">
        <v>64</v>
      </c>
      <c r="DF135" s="364">
        <v>43</v>
      </c>
      <c r="DG135" s="364">
        <v>11</v>
      </c>
      <c r="DH135" s="364">
        <v>4</v>
      </c>
      <c r="DI135" s="364">
        <v>38</v>
      </c>
      <c r="DJ135" s="394"/>
      <c r="DK135" s="363">
        <v>54</v>
      </c>
      <c r="DL135" s="364">
        <v>45</v>
      </c>
      <c r="DM135" s="364" t="s">
        <v>6662</v>
      </c>
      <c r="DN135" s="364" t="s">
        <v>6662</v>
      </c>
      <c r="DO135" s="364" t="s">
        <v>6662</v>
      </c>
      <c r="DP135" s="364" t="s">
        <v>6662</v>
      </c>
      <c r="DQ135" s="364">
        <v>1</v>
      </c>
      <c r="DR135" s="364" t="s">
        <v>6662</v>
      </c>
      <c r="DS135" s="364">
        <v>1</v>
      </c>
      <c r="DT135" s="364">
        <v>1</v>
      </c>
      <c r="DU135" s="364">
        <v>1</v>
      </c>
      <c r="DV135" s="364">
        <v>5</v>
      </c>
      <c r="DW135" s="364" t="s">
        <v>6662</v>
      </c>
      <c r="DX135" s="364" t="s">
        <v>6662</v>
      </c>
      <c r="DY135" s="364" t="s">
        <v>6662</v>
      </c>
      <c r="DZ135" s="365" t="s">
        <v>6662</v>
      </c>
      <c r="EA135" s="363">
        <v>61</v>
      </c>
      <c r="EB135" s="364">
        <v>5248</v>
      </c>
      <c r="EC135" s="364">
        <v>4080</v>
      </c>
      <c r="ED135" s="364">
        <v>1136</v>
      </c>
      <c r="EE135" s="365">
        <v>32</v>
      </c>
      <c r="EF135" s="363">
        <v>79</v>
      </c>
      <c r="EG135" s="364">
        <v>71</v>
      </c>
      <c r="EH135" s="364">
        <v>38</v>
      </c>
      <c r="EI135" s="364">
        <v>25</v>
      </c>
      <c r="EJ135" s="364">
        <v>8</v>
      </c>
      <c r="EK135" s="364" t="s">
        <v>6662</v>
      </c>
      <c r="EL135" s="364">
        <v>8</v>
      </c>
      <c r="EM135" s="394"/>
      <c r="EN135" s="363">
        <v>81</v>
      </c>
      <c r="EO135" s="364">
        <v>47</v>
      </c>
      <c r="EP135" s="364">
        <v>26</v>
      </c>
      <c r="EQ135" s="364">
        <v>18</v>
      </c>
      <c r="ER135" s="364">
        <v>3</v>
      </c>
      <c r="ES135" s="364">
        <v>4</v>
      </c>
      <c r="ET135" s="364">
        <v>30</v>
      </c>
      <c r="EU135" s="394"/>
    </row>
    <row r="136" spans="1:151" s="357" customFormat="1" ht="15" hidden="1" customHeight="1" x14ac:dyDescent="0.15">
      <c r="A136" s="442" t="s">
        <v>175</v>
      </c>
      <c r="B136" s="442" t="s">
        <v>279</v>
      </c>
      <c r="C136" s="442" t="s">
        <v>1590</v>
      </c>
      <c r="D136" s="442" t="s">
        <v>691</v>
      </c>
      <c r="E136" s="387">
        <v>5</v>
      </c>
      <c r="F136" s="355">
        <v>5</v>
      </c>
      <c r="G136" s="355" t="s">
        <v>6662</v>
      </c>
      <c r="H136" s="355" t="s">
        <v>6662</v>
      </c>
      <c r="I136" s="355">
        <v>5</v>
      </c>
      <c r="J136" s="388" t="s">
        <v>6662</v>
      </c>
      <c r="K136" s="395" t="s">
        <v>6662</v>
      </c>
      <c r="L136" s="387"/>
      <c r="M136" s="361">
        <v>8</v>
      </c>
      <c r="N136" s="355" t="s">
        <v>6662</v>
      </c>
      <c r="O136" s="355" t="s">
        <v>6662</v>
      </c>
      <c r="P136" s="355" t="s">
        <v>6662</v>
      </c>
      <c r="Q136" s="355" t="s">
        <v>6662</v>
      </c>
      <c r="R136" s="355" t="s">
        <v>6662</v>
      </c>
      <c r="S136" s="355" t="s">
        <v>6662</v>
      </c>
      <c r="T136" s="355" t="s">
        <v>6662</v>
      </c>
      <c r="U136" s="355">
        <v>1</v>
      </c>
      <c r="V136" s="355">
        <v>2</v>
      </c>
      <c r="W136" s="355" t="s">
        <v>6662</v>
      </c>
      <c r="X136" s="355">
        <v>1</v>
      </c>
      <c r="Y136" s="355">
        <v>1</v>
      </c>
      <c r="Z136" s="355">
        <v>1</v>
      </c>
      <c r="AA136" s="355">
        <v>1</v>
      </c>
      <c r="AB136" s="362">
        <v>1</v>
      </c>
      <c r="AC136" s="366">
        <v>69</v>
      </c>
      <c r="AD136" s="356">
        <v>70.33</v>
      </c>
      <c r="AE136" s="367">
        <v>65</v>
      </c>
      <c r="AF136" s="387"/>
      <c r="AG136" s="388"/>
      <c r="AH136" s="388"/>
      <c r="AI136" s="388"/>
      <c r="AJ136" s="388"/>
      <c r="AK136" s="388"/>
      <c r="AL136" s="388"/>
      <c r="AM136" s="388"/>
      <c r="AN136" s="388"/>
      <c r="AO136" s="388"/>
      <c r="AP136" s="388"/>
      <c r="AQ136" s="388"/>
      <c r="AR136" s="388"/>
      <c r="AS136" s="388"/>
      <c r="AT136" s="388"/>
      <c r="AU136" s="388"/>
      <c r="AV136" s="449"/>
      <c r="AW136" s="450"/>
      <c r="AX136" s="451"/>
      <c r="AY136" s="361">
        <v>5</v>
      </c>
      <c r="AZ136" s="355" t="s">
        <v>6662</v>
      </c>
      <c r="BA136" s="355" t="s">
        <v>6662</v>
      </c>
      <c r="BB136" s="355" t="s">
        <v>6662</v>
      </c>
      <c r="BC136" s="355" t="s">
        <v>6662</v>
      </c>
      <c r="BD136" s="355" t="s">
        <v>6662</v>
      </c>
      <c r="BE136" s="355" t="s">
        <v>6662</v>
      </c>
      <c r="BF136" s="355" t="s">
        <v>6662</v>
      </c>
      <c r="BG136" s="355" t="s">
        <v>6662</v>
      </c>
      <c r="BH136" s="355">
        <v>1</v>
      </c>
      <c r="BI136" s="355" t="s">
        <v>6662</v>
      </c>
      <c r="BJ136" s="355">
        <v>1</v>
      </c>
      <c r="BK136" s="355">
        <v>1</v>
      </c>
      <c r="BL136" s="355" t="s">
        <v>6662</v>
      </c>
      <c r="BM136" s="355">
        <v>1</v>
      </c>
      <c r="BN136" s="362">
        <v>1</v>
      </c>
      <c r="BO136" s="446">
        <v>73</v>
      </c>
      <c r="BP136" s="447">
        <v>77.5</v>
      </c>
      <c r="BQ136" s="448">
        <v>55</v>
      </c>
      <c r="BR136" s="363">
        <v>5</v>
      </c>
      <c r="BS136" s="364" t="s">
        <v>6662</v>
      </c>
      <c r="BT136" s="364" t="s">
        <v>6662</v>
      </c>
      <c r="BU136" s="364" t="s">
        <v>6662</v>
      </c>
      <c r="BV136" s="364" t="s">
        <v>6662</v>
      </c>
      <c r="BW136" s="364" t="s">
        <v>6662</v>
      </c>
      <c r="BX136" s="364" t="s">
        <v>6662</v>
      </c>
      <c r="BY136" s="364" t="s">
        <v>6662</v>
      </c>
      <c r="BZ136" s="364" t="s">
        <v>6662</v>
      </c>
      <c r="CA136" s="364">
        <v>1</v>
      </c>
      <c r="CB136" s="364" t="s">
        <v>6662</v>
      </c>
      <c r="CC136" s="364">
        <v>1</v>
      </c>
      <c r="CD136" s="364">
        <v>1</v>
      </c>
      <c r="CE136" s="364" t="s">
        <v>6662</v>
      </c>
      <c r="CF136" s="364">
        <v>1</v>
      </c>
      <c r="CG136" s="365">
        <v>1</v>
      </c>
      <c r="CH136" s="432">
        <v>5</v>
      </c>
      <c r="CI136" s="433" t="s">
        <v>6662</v>
      </c>
      <c r="CJ136" s="433" t="s">
        <v>6662</v>
      </c>
      <c r="CK136" s="433" t="s">
        <v>6662</v>
      </c>
      <c r="CL136" s="433" t="s">
        <v>6662</v>
      </c>
      <c r="CM136" s="433" t="s">
        <v>6662</v>
      </c>
      <c r="CN136" s="433">
        <v>5</v>
      </c>
      <c r="CO136" s="433">
        <v>4</v>
      </c>
      <c r="CP136" s="433" t="s">
        <v>6662</v>
      </c>
      <c r="CQ136" s="433" t="s">
        <v>6662</v>
      </c>
      <c r="CR136" s="433" t="s">
        <v>6662</v>
      </c>
      <c r="CS136" s="433" t="s">
        <v>6662</v>
      </c>
      <c r="CT136" s="433" t="s">
        <v>6662</v>
      </c>
      <c r="CU136" s="455">
        <v>4</v>
      </c>
      <c r="CV136" s="389"/>
      <c r="CW136" s="390"/>
      <c r="CX136" s="390"/>
      <c r="CY136" s="390"/>
      <c r="CZ136" s="390"/>
      <c r="DA136" s="390"/>
      <c r="DB136" s="394"/>
      <c r="DC136" s="363">
        <v>11</v>
      </c>
      <c r="DD136" s="364">
        <v>7</v>
      </c>
      <c r="DE136" s="364">
        <v>5</v>
      </c>
      <c r="DF136" s="364">
        <v>1</v>
      </c>
      <c r="DG136" s="364">
        <v>1</v>
      </c>
      <c r="DH136" s="364" t="s">
        <v>6662</v>
      </c>
      <c r="DI136" s="364">
        <v>4</v>
      </c>
      <c r="DJ136" s="394"/>
      <c r="DK136" s="363">
        <v>4</v>
      </c>
      <c r="DL136" s="364">
        <v>4</v>
      </c>
      <c r="DM136" s="364" t="s">
        <v>6662</v>
      </c>
      <c r="DN136" s="364" t="s">
        <v>6662</v>
      </c>
      <c r="DO136" s="364" t="s">
        <v>6662</v>
      </c>
      <c r="DP136" s="364" t="s">
        <v>6662</v>
      </c>
      <c r="DQ136" s="364" t="s">
        <v>6662</v>
      </c>
      <c r="DR136" s="364" t="s">
        <v>6662</v>
      </c>
      <c r="DS136" s="364" t="s">
        <v>6662</v>
      </c>
      <c r="DT136" s="364" t="s">
        <v>6662</v>
      </c>
      <c r="DU136" s="364" t="s">
        <v>6662</v>
      </c>
      <c r="DV136" s="364" t="s">
        <v>6662</v>
      </c>
      <c r="DW136" s="364" t="s">
        <v>6662</v>
      </c>
      <c r="DX136" s="364" t="s">
        <v>6662</v>
      </c>
      <c r="DY136" s="364" t="s">
        <v>6662</v>
      </c>
      <c r="DZ136" s="365" t="s">
        <v>6662</v>
      </c>
      <c r="EA136" s="363">
        <v>5</v>
      </c>
      <c r="EB136" s="364">
        <v>260</v>
      </c>
      <c r="EC136" s="364">
        <v>217</v>
      </c>
      <c r="ED136" s="364">
        <v>43</v>
      </c>
      <c r="EE136" s="365" t="s">
        <v>6662</v>
      </c>
      <c r="EF136" s="363">
        <v>7</v>
      </c>
      <c r="EG136" s="364">
        <v>6</v>
      </c>
      <c r="EH136" s="364">
        <v>4</v>
      </c>
      <c r="EI136" s="364">
        <v>1</v>
      </c>
      <c r="EJ136" s="364">
        <v>1</v>
      </c>
      <c r="EK136" s="364" t="s">
        <v>6662</v>
      </c>
      <c r="EL136" s="364">
        <v>1</v>
      </c>
      <c r="EM136" s="394"/>
      <c r="EN136" s="363">
        <v>4</v>
      </c>
      <c r="EO136" s="364">
        <v>1</v>
      </c>
      <c r="EP136" s="364">
        <v>1</v>
      </c>
      <c r="EQ136" s="364" t="s">
        <v>6662</v>
      </c>
      <c r="ER136" s="364" t="s">
        <v>6662</v>
      </c>
      <c r="ES136" s="364" t="s">
        <v>6662</v>
      </c>
      <c r="ET136" s="364">
        <v>3</v>
      </c>
      <c r="EU136" s="394"/>
    </row>
    <row r="137" spans="1:151" s="357" customFormat="1" ht="15" customHeight="1" x14ac:dyDescent="0.15">
      <c r="A137" s="442" t="s">
        <v>175</v>
      </c>
      <c r="B137" s="442" t="s">
        <v>283</v>
      </c>
      <c r="C137" s="442"/>
      <c r="D137" s="442" t="s">
        <v>692</v>
      </c>
      <c r="E137" s="387">
        <v>653</v>
      </c>
      <c r="F137" s="355">
        <v>649</v>
      </c>
      <c r="G137" s="355">
        <v>49</v>
      </c>
      <c r="H137" s="355">
        <v>101</v>
      </c>
      <c r="I137" s="355">
        <v>499</v>
      </c>
      <c r="J137" s="388">
        <v>4</v>
      </c>
      <c r="K137" s="395">
        <v>4</v>
      </c>
      <c r="L137" s="387"/>
      <c r="M137" s="361">
        <v>1524</v>
      </c>
      <c r="N137" s="355">
        <v>28</v>
      </c>
      <c r="O137" s="355">
        <v>33</v>
      </c>
      <c r="P137" s="355">
        <v>41</v>
      </c>
      <c r="Q137" s="355">
        <v>47</v>
      </c>
      <c r="R137" s="355">
        <v>44</v>
      </c>
      <c r="S137" s="355">
        <v>59</v>
      </c>
      <c r="T137" s="355">
        <v>69</v>
      </c>
      <c r="U137" s="355">
        <v>89</v>
      </c>
      <c r="V137" s="355">
        <v>157</v>
      </c>
      <c r="W137" s="355">
        <v>211</v>
      </c>
      <c r="X137" s="355">
        <v>232</v>
      </c>
      <c r="Y137" s="355">
        <v>162</v>
      </c>
      <c r="Z137" s="355">
        <v>144</v>
      </c>
      <c r="AA137" s="355">
        <v>98</v>
      </c>
      <c r="AB137" s="362">
        <v>110</v>
      </c>
      <c r="AC137" s="366">
        <v>61.57</v>
      </c>
      <c r="AD137" s="356">
        <v>60.65</v>
      </c>
      <c r="AE137" s="367">
        <v>62.85</v>
      </c>
      <c r="AF137" s="387"/>
      <c r="AG137" s="388"/>
      <c r="AH137" s="388"/>
      <c r="AI137" s="388"/>
      <c r="AJ137" s="388"/>
      <c r="AK137" s="388"/>
      <c r="AL137" s="388"/>
      <c r="AM137" s="388"/>
      <c r="AN137" s="388"/>
      <c r="AO137" s="388"/>
      <c r="AP137" s="388"/>
      <c r="AQ137" s="388"/>
      <c r="AR137" s="388"/>
      <c r="AS137" s="388"/>
      <c r="AT137" s="388"/>
      <c r="AU137" s="388"/>
      <c r="AV137" s="449"/>
      <c r="AW137" s="450"/>
      <c r="AX137" s="451"/>
      <c r="AY137" s="361">
        <v>560</v>
      </c>
      <c r="AZ137" s="355" t="s">
        <v>6662</v>
      </c>
      <c r="BA137" s="355" t="s">
        <v>6662</v>
      </c>
      <c r="BB137" s="355">
        <v>2</v>
      </c>
      <c r="BC137" s="355">
        <v>5</v>
      </c>
      <c r="BD137" s="355">
        <v>6</v>
      </c>
      <c r="BE137" s="355">
        <v>10</v>
      </c>
      <c r="BF137" s="355">
        <v>5</v>
      </c>
      <c r="BG137" s="355">
        <v>6</v>
      </c>
      <c r="BH137" s="355">
        <v>12</v>
      </c>
      <c r="BI137" s="355">
        <v>44</v>
      </c>
      <c r="BJ137" s="355">
        <v>121</v>
      </c>
      <c r="BK137" s="355">
        <v>112</v>
      </c>
      <c r="BL137" s="355">
        <v>94</v>
      </c>
      <c r="BM137" s="355">
        <v>77</v>
      </c>
      <c r="BN137" s="362">
        <v>66</v>
      </c>
      <c r="BO137" s="446">
        <v>72.06</v>
      </c>
      <c r="BP137" s="447">
        <v>72.12</v>
      </c>
      <c r="BQ137" s="448">
        <v>71.94</v>
      </c>
      <c r="BR137" s="363">
        <v>649</v>
      </c>
      <c r="BS137" s="364" t="s">
        <v>6662</v>
      </c>
      <c r="BT137" s="364" t="s">
        <v>6662</v>
      </c>
      <c r="BU137" s="364" t="s">
        <v>6662</v>
      </c>
      <c r="BV137" s="364" t="s">
        <v>6662</v>
      </c>
      <c r="BW137" s="364">
        <v>4</v>
      </c>
      <c r="BX137" s="364">
        <v>9</v>
      </c>
      <c r="BY137" s="364">
        <v>17</v>
      </c>
      <c r="BZ137" s="364">
        <v>22</v>
      </c>
      <c r="CA137" s="364">
        <v>64</v>
      </c>
      <c r="CB137" s="364">
        <v>112</v>
      </c>
      <c r="CC137" s="364">
        <v>123</v>
      </c>
      <c r="CD137" s="364">
        <v>94</v>
      </c>
      <c r="CE137" s="364">
        <v>85</v>
      </c>
      <c r="CF137" s="364">
        <v>58</v>
      </c>
      <c r="CG137" s="365">
        <v>61</v>
      </c>
      <c r="CH137" s="432">
        <v>649</v>
      </c>
      <c r="CI137" s="433">
        <v>199</v>
      </c>
      <c r="CJ137" s="433">
        <v>198</v>
      </c>
      <c r="CK137" s="433" t="s">
        <v>6662</v>
      </c>
      <c r="CL137" s="433">
        <v>1</v>
      </c>
      <c r="CM137" s="433">
        <v>28</v>
      </c>
      <c r="CN137" s="433">
        <v>422</v>
      </c>
      <c r="CO137" s="433">
        <v>421</v>
      </c>
      <c r="CP137" s="433">
        <v>164</v>
      </c>
      <c r="CQ137" s="433">
        <v>163</v>
      </c>
      <c r="CR137" s="433" t="s">
        <v>6662</v>
      </c>
      <c r="CS137" s="433">
        <v>1</v>
      </c>
      <c r="CT137" s="433">
        <v>8</v>
      </c>
      <c r="CU137" s="455">
        <v>249</v>
      </c>
      <c r="CV137" s="389"/>
      <c r="CW137" s="390"/>
      <c r="CX137" s="390"/>
      <c r="CY137" s="390"/>
      <c r="CZ137" s="390"/>
      <c r="DA137" s="390"/>
      <c r="DB137" s="394"/>
      <c r="DC137" s="363">
        <v>1906</v>
      </c>
      <c r="DD137" s="364">
        <v>1344</v>
      </c>
      <c r="DE137" s="364">
        <v>560</v>
      </c>
      <c r="DF137" s="364">
        <v>694</v>
      </c>
      <c r="DG137" s="364">
        <v>90</v>
      </c>
      <c r="DH137" s="364">
        <v>93</v>
      </c>
      <c r="DI137" s="364">
        <v>469</v>
      </c>
      <c r="DJ137" s="394"/>
      <c r="DK137" s="363">
        <v>568</v>
      </c>
      <c r="DL137" s="364">
        <v>475</v>
      </c>
      <c r="DM137" s="364" t="s">
        <v>6662</v>
      </c>
      <c r="DN137" s="364">
        <v>4</v>
      </c>
      <c r="DO137" s="364" t="s">
        <v>6662</v>
      </c>
      <c r="DP137" s="364">
        <v>15</v>
      </c>
      <c r="DQ137" s="364">
        <v>6</v>
      </c>
      <c r="DR137" s="364">
        <v>2</v>
      </c>
      <c r="DS137" s="364">
        <v>9</v>
      </c>
      <c r="DT137" s="364">
        <v>44</v>
      </c>
      <c r="DU137" s="364" t="s">
        <v>6662</v>
      </c>
      <c r="DV137" s="364">
        <v>13</v>
      </c>
      <c r="DW137" s="364" t="s">
        <v>6662</v>
      </c>
      <c r="DX137" s="364" t="s">
        <v>6662</v>
      </c>
      <c r="DY137" s="364" t="s">
        <v>6662</v>
      </c>
      <c r="DZ137" s="365" t="s">
        <v>6662</v>
      </c>
      <c r="EA137" s="363">
        <v>649</v>
      </c>
      <c r="EB137" s="364">
        <v>79843</v>
      </c>
      <c r="EC137" s="364">
        <v>72357</v>
      </c>
      <c r="ED137" s="364">
        <v>7285</v>
      </c>
      <c r="EE137" s="365">
        <v>201</v>
      </c>
      <c r="EF137" s="363">
        <v>987</v>
      </c>
      <c r="EG137" s="364">
        <v>863</v>
      </c>
      <c r="EH137" s="364">
        <v>375</v>
      </c>
      <c r="EI137" s="364">
        <v>423</v>
      </c>
      <c r="EJ137" s="364">
        <v>65</v>
      </c>
      <c r="EK137" s="364">
        <v>49</v>
      </c>
      <c r="EL137" s="364">
        <v>75</v>
      </c>
      <c r="EM137" s="394"/>
      <c r="EN137" s="363">
        <v>919</v>
      </c>
      <c r="EO137" s="364">
        <v>481</v>
      </c>
      <c r="EP137" s="364">
        <v>185</v>
      </c>
      <c r="EQ137" s="364">
        <v>271</v>
      </c>
      <c r="ER137" s="364">
        <v>25</v>
      </c>
      <c r="ES137" s="364">
        <v>44</v>
      </c>
      <c r="ET137" s="364">
        <v>394</v>
      </c>
      <c r="EU137" s="394"/>
    </row>
    <row r="138" spans="1:151" s="357" customFormat="1" ht="15" hidden="1" customHeight="1" x14ac:dyDescent="0.15">
      <c r="A138" s="442" t="s">
        <v>175</v>
      </c>
      <c r="B138" s="442" t="s">
        <v>283</v>
      </c>
      <c r="C138" s="442" t="s">
        <v>284</v>
      </c>
      <c r="D138" s="442" t="s">
        <v>693</v>
      </c>
      <c r="E138" s="387">
        <v>150</v>
      </c>
      <c r="F138" s="355">
        <v>150</v>
      </c>
      <c r="G138" s="355">
        <v>15</v>
      </c>
      <c r="H138" s="355">
        <v>18</v>
      </c>
      <c r="I138" s="355">
        <v>117</v>
      </c>
      <c r="J138" s="388" t="s">
        <v>6662</v>
      </c>
      <c r="K138" s="395" t="s">
        <v>6662</v>
      </c>
      <c r="L138" s="387"/>
      <c r="M138" s="361">
        <v>332</v>
      </c>
      <c r="N138" s="355">
        <v>1</v>
      </c>
      <c r="O138" s="355">
        <v>3</v>
      </c>
      <c r="P138" s="355">
        <v>11</v>
      </c>
      <c r="Q138" s="355">
        <v>10</v>
      </c>
      <c r="R138" s="355">
        <v>11</v>
      </c>
      <c r="S138" s="355">
        <v>17</v>
      </c>
      <c r="T138" s="355">
        <v>12</v>
      </c>
      <c r="U138" s="355">
        <v>14</v>
      </c>
      <c r="V138" s="355">
        <v>28</v>
      </c>
      <c r="W138" s="355">
        <v>43</v>
      </c>
      <c r="X138" s="355">
        <v>55</v>
      </c>
      <c r="Y138" s="355">
        <v>40</v>
      </c>
      <c r="Z138" s="355">
        <v>37</v>
      </c>
      <c r="AA138" s="355">
        <v>27</v>
      </c>
      <c r="AB138" s="362">
        <v>23</v>
      </c>
      <c r="AC138" s="366">
        <v>63.31</v>
      </c>
      <c r="AD138" s="356">
        <v>62.54</v>
      </c>
      <c r="AE138" s="367">
        <v>64.349999999999994</v>
      </c>
      <c r="AF138" s="387"/>
      <c r="AG138" s="388"/>
      <c r="AH138" s="388"/>
      <c r="AI138" s="388"/>
      <c r="AJ138" s="388"/>
      <c r="AK138" s="388"/>
      <c r="AL138" s="388"/>
      <c r="AM138" s="388"/>
      <c r="AN138" s="388"/>
      <c r="AO138" s="388"/>
      <c r="AP138" s="388"/>
      <c r="AQ138" s="388"/>
      <c r="AR138" s="388"/>
      <c r="AS138" s="388"/>
      <c r="AT138" s="388"/>
      <c r="AU138" s="388"/>
      <c r="AV138" s="449"/>
      <c r="AW138" s="450"/>
      <c r="AX138" s="451"/>
      <c r="AY138" s="361">
        <v>149</v>
      </c>
      <c r="AZ138" s="355" t="s">
        <v>6662</v>
      </c>
      <c r="BA138" s="355" t="s">
        <v>6662</v>
      </c>
      <c r="BB138" s="355">
        <v>1</v>
      </c>
      <c r="BC138" s="355">
        <v>2</v>
      </c>
      <c r="BD138" s="355">
        <v>1</v>
      </c>
      <c r="BE138" s="355">
        <v>4</v>
      </c>
      <c r="BF138" s="355">
        <v>3</v>
      </c>
      <c r="BG138" s="355">
        <v>4</v>
      </c>
      <c r="BH138" s="355">
        <v>3</v>
      </c>
      <c r="BI138" s="355">
        <v>10</v>
      </c>
      <c r="BJ138" s="355">
        <v>28</v>
      </c>
      <c r="BK138" s="355">
        <v>30</v>
      </c>
      <c r="BL138" s="355">
        <v>25</v>
      </c>
      <c r="BM138" s="355">
        <v>23</v>
      </c>
      <c r="BN138" s="362">
        <v>15</v>
      </c>
      <c r="BO138" s="446">
        <v>71.2</v>
      </c>
      <c r="BP138" s="447">
        <v>71.91</v>
      </c>
      <c r="BQ138" s="448">
        <v>69.84</v>
      </c>
      <c r="BR138" s="363">
        <v>150</v>
      </c>
      <c r="BS138" s="364" t="s">
        <v>6662</v>
      </c>
      <c r="BT138" s="364" t="s">
        <v>6662</v>
      </c>
      <c r="BU138" s="364" t="s">
        <v>6662</v>
      </c>
      <c r="BV138" s="364" t="s">
        <v>6662</v>
      </c>
      <c r="BW138" s="364">
        <v>1</v>
      </c>
      <c r="BX138" s="364">
        <v>5</v>
      </c>
      <c r="BY138" s="364">
        <v>6</v>
      </c>
      <c r="BZ138" s="364">
        <v>3</v>
      </c>
      <c r="CA138" s="364">
        <v>11</v>
      </c>
      <c r="CB138" s="364">
        <v>24</v>
      </c>
      <c r="CC138" s="364">
        <v>30</v>
      </c>
      <c r="CD138" s="364">
        <v>23</v>
      </c>
      <c r="CE138" s="364">
        <v>22</v>
      </c>
      <c r="CF138" s="364">
        <v>18</v>
      </c>
      <c r="CG138" s="365">
        <v>7</v>
      </c>
      <c r="CH138" s="432">
        <v>150</v>
      </c>
      <c r="CI138" s="433">
        <v>40</v>
      </c>
      <c r="CJ138" s="433">
        <v>40</v>
      </c>
      <c r="CK138" s="433" t="s">
        <v>6662</v>
      </c>
      <c r="CL138" s="433" t="s">
        <v>6662</v>
      </c>
      <c r="CM138" s="433">
        <v>11</v>
      </c>
      <c r="CN138" s="433">
        <v>99</v>
      </c>
      <c r="CO138" s="433">
        <v>100</v>
      </c>
      <c r="CP138" s="433">
        <v>34</v>
      </c>
      <c r="CQ138" s="433">
        <v>34</v>
      </c>
      <c r="CR138" s="433" t="s">
        <v>6662</v>
      </c>
      <c r="CS138" s="433" t="s">
        <v>6662</v>
      </c>
      <c r="CT138" s="433">
        <v>3</v>
      </c>
      <c r="CU138" s="455">
        <v>63</v>
      </c>
      <c r="CV138" s="389"/>
      <c r="CW138" s="390"/>
      <c r="CX138" s="390"/>
      <c r="CY138" s="390"/>
      <c r="CZ138" s="390"/>
      <c r="DA138" s="390"/>
      <c r="DB138" s="394"/>
      <c r="DC138" s="363">
        <v>407</v>
      </c>
      <c r="DD138" s="364">
        <v>304</v>
      </c>
      <c r="DE138" s="364">
        <v>149</v>
      </c>
      <c r="DF138" s="364">
        <v>142</v>
      </c>
      <c r="DG138" s="364">
        <v>13</v>
      </c>
      <c r="DH138" s="364">
        <v>14</v>
      </c>
      <c r="DI138" s="364">
        <v>89</v>
      </c>
      <c r="DJ138" s="394"/>
      <c r="DK138" s="363">
        <v>130</v>
      </c>
      <c r="DL138" s="364">
        <v>104</v>
      </c>
      <c r="DM138" s="364" t="s">
        <v>6662</v>
      </c>
      <c r="DN138" s="364" t="s">
        <v>6662</v>
      </c>
      <c r="DO138" s="364" t="s">
        <v>6662</v>
      </c>
      <c r="DP138" s="364">
        <v>1</v>
      </c>
      <c r="DQ138" s="364">
        <v>4</v>
      </c>
      <c r="DR138" s="364">
        <v>1</v>
      </c>
      <c r="DS138" s="364">
        <v>2</v>
      </c>
      <c r="DT138" s="364">
        <v>14</v>
      </c>
      <c r="DU138" s="364" t="s">
        <v>6662</v>
      </c>
      <c r="DV138" s="364">
        <v>4</v>
      </c>
      <c r="DW138" s="364" t="s">
        <v>6662</v>
      </c>
      <c r="DX138" s="364" t="s">
        <v>6662</v>
      </c>
      <c r="DY138" s="364" t="s">
        <v>6662</v>
      </c>
      <c r="DZ138" s="365" t="s">
        <v>6662</v>
      </c>
      <c r="EA138" s="363">
        <v>150</v>
      </c>
      <c r="EB138" s="364">
        <v>22787</v>
      </c>
      <c r="EC138" s="364">
        <v>21302</v>
      </c>
      <c r="ED138" s="364">
        <v>1385</v>
      </c>
      <c r="EE138" s="365">
        <v>100</v>
      </c>
      <c r="EF138" s="363">
        <v>212</v>
      </c>
      <c r="EG138" s="364">
        <v>196</v>
      </c>
      <c r="EH138" s="364">
        <v>98</v>
      </c>
      <c r="EI138" s="364">
        <v>90</v>
      </c>
      <c r="EJ138" s="364">
        <v>8</v>
      </c>
      <c r="EK138" s="364">
        <v>7</v>
      </c>
      <c r="EL138" s="364">
        <v>9</v>
      </c>
      <c r="EM138" s="394"/>
      <c r="EN138" s="363">
        <v>195</v>
      </c>
      <c r="EO138" s="364">
        <v>108</v>
      </c>
      <c r="EP138" s="364">
        <v>51</v>
      </c>
      <c r="EQ138" s="364">
        <v>52</v>
      </c>
      <c r="ER138" s="364">
        <v>5</v>
      </c>
      <c r="ES138" s="364">
        <v>7</v>
      </c>
      <c r="ET138" s="364">
        <v>80</v>
      </c>
      <c r="EU138" s="394"/>
    </row>
    <row r="139" spans="1:151" s="357" customFormat="1" ht="15" hidden="1" customHeight="1" x14ac:dyDescent="0.15">
      <c r="A139" s="442" t="s">
        <v>175</v>
      </c>
      <c r="B139" s="442" t="s">
        <v>283</v>
      </c>
      <c r="C139" s="442" t="s">
        <v>285</v>
      </c>
      <c r="D139" s="442" t="s">
        <v>694</v>
      </c>
      <c r="E139" s="387">
        <v>141</v>
      </c>
      <c r="F139" s="355">
        <v>140</v>
      </c>
      <c r="G139" s="355">
        <v>7</v>
      </c>
      <c r="H139" s="355">
        <v>29</v>
      </c>
      <c r="I139" s="355">
        <v>104</v>
      </c>
      <c r="J139" s="388">
        <v>1</v>
      </c>
      <c r="K139" s="395">
        <v>1</v>
      </c>
      <c r="L139" s="387"/>
      <c r="M139" s="361">
        <v>322</v>
      </c>
      <c r="N139" s="355">
        <v>6</v>
      </c>
      <c r="O139" s="355">
        <v>8</v>
      </c>
      <c r="P139" s="355">
        <v>8</v>
      </c>
      <c r="Q139" s="355">
        <v>13</v>
      </c>
      <c r="R139" s="355">
        <v>7</v>
      </c>
      <c r="S139" s="355">
        <v>12</v>
      </c>
      <c r="T139" s="355">
        <v>15</v>
      </c>
      <c r="U139" s="355">
        <v>21</v>
      </c>
      <c r="V139" s="355">
        <v>33</v>
      </c>
      <c r="W139" s="355">
        <v>50</v>
      </c>
      <c r="X139" s="355">
        <v>53</v>
      </c>
      <c r="Y139" s="355">
        <v>33</v>
      </c>
      <c r="Z139" s="355">
        <v>24</v>
      </c>
      <c r="AA139" s="355">
        <v>23</v>
      </c>
      <c r="AB139" s="362">
        <v>16</v>
      </c>
      <c r="AC139" s="366">
        <v>60.6</v>
      </c>
      <c r="AD139" s="356">
        <v>59.57</v>
      </c>
      <c r="AE139" s="367">
        <v>62.05</v>
      </c>
      <c r="AF139" s="387"/>
      <c r="AG139" s="388"/>
      <c r="AH139" s="388"/>
      <c r="AI139" s="388"/>
      <c r="AJ139" s="388"/>
      <c r="AK139" s="388"/>
      <c r="AL139" s="388"/>
      <c r="AM139" s="388"/>
      <c r="AN139" s="388"/>
      <c r="AO139" s="388"/>
      <c r="AP139" s="388"/>
      <c r="AQ139" s="388"/>
      <c r="AR139" s="388"/>
      <c r="AS139" s="388"/>
      <c r="AT139" s="388"/>
      <c r="AU139" s="388"/>
      <c r="AV139" s="449"/>
      <c r="AW139" s="450"/>
      <c r="AX139" s="451"/>
      <c r="AY139" s="361">
        <v>103</v>
      </c>
      <c r="AZ139" s="355" t="s">
        <v>6662</v>
      </c>
      <c r="BA139" s="355" t="s">
        <v>6662</v>
      </c>
      <c r="BB139" s="355" t="s">
        <v>6662</v>
      </c>
      <c r="BC139" s="355">
        <v>2</v>
      </c>
      <c r="BD139" s="355">
        <v>1</v>
      </c>
      <c r="BE139" s="355">
        <v>1</v>
      </c>
      <c r="BF139" s="355" t="s">
        <v>6662</v>
      </c>
      <c r="BG139" s="355">
        <v>2</v>
      </c>
      <c r="BH139" s="355">
        <v>2</v>
      </c>
      <c r="BI139" s="355">
        <v>11</v>
      </c>
      <c r="BJ139" s="355">
        <v>21</v>
      </c>
      <c r="BK139" s="355">
        <v>22</v>
      </c>
      <c r="BL139" s="355">
        <v>16</v>
      </c>
      <c r="BM139" s="355">
        <v>17</v>
      </c>
      <c r="BN139" s="362">
        <v>8</v>
      </c>
      <c r="BO139" s="446">
        <v>71.459999999999994</v>
      </c>
      <c r="BP139" s="447">
        <v>70.97</v>
      </c>
      <c r="BQ139" s="448">
        <v>72.75</v>
      </c>
      <c r="BR139" s="363">
        <v>140</v>
      </c>
      <c r="BS139" s="364" t="s">
        <v>6662</v>
      </c>
      <c r="BT139" s="364" t="s">
        <v>6662</v>
      </c>
      <c r="BU139" s="364" t="s">
        <v>6662</v>
      </c>
      <c r="BV139" s="364" t="s">
        <v>6662</v>
      </c>
      <c r="BW139" s="364" t="s">
        <v>6662</v>
      </c>
      <c r="BX139" s="364" t="s">
        <v>6662</v>
      </c>
      <c r="BY139" s="364">
        <v>5</v>
      </c>
      <c r="BZ139" s="364">
        <v>6</v>
      </c>
      <c r="CA139" s="364">
        <v>15</v>
      </c>
      <c r="CB139" s="364">
        <v>25</v>
      </c>
      <c r="CC139" s="364">
        <v>30</v>
      </c>
      <c r="CD139" s="364">
        <v>20</v>
      </c>
      <c r="CE139" s="364">
        <v>14</v>
      </c>
      <c r="CF139" s="364">
        <v>16</v>
      </c>
      <c r="CG139" s="365">
        <v>9</v>
      </c>
      <c r="CH139" s="432">
        <v>140</v>
      </c>
      <c r="CI139" s="433">
        <v>39</v>
      </c>
      <c r="CJ139" s="433">
        <v>38</v>
      </c>
      <c r="CK139" s="433" t="s">
        <v>6662</v>
      </c>
      <c r="CL139" s="433">
        <v>1</v>
      </c>
      <c r="CM139" s="433">
        <v>8</v>
      </c>
      <c r="CN139" s="433">
        <v>93</v>
      </c>
      <c r="CO139" s="433">
        <v>89</v>
      </c>
      <c r="CP139" s="433">
        <v>33</v>
      </c>
      <c r="CQ139" s="433">
        <v>32</v>
      </c>
      <c r="CR139" s="433" t="s">
        <v>6662</v>
      </c>
      <c r="CS139" s="433">
        <v>1</v>
      </c>
      <c r="CT139" s="433">
        <v>1</v>
      </c>
      <c r="CU139" s="455">
        <v>55</v>
      </c>
      <c r="CV139" s="389"/>
      <c r="CW139" s="390"/>
      <c r="CX139" s="390"/>
      <c r="CY139" s="390"/>
      <c r="CZ139" s="390"/>
      <c r="DA139" s="390"/>
      <c r="DB139" s="394"/>
      <c r="DC139" s="363">
        <v>401</v>
      </c>
      <c r="DD139" s="364">
        <v>266</v>
      </c>
      <c r="DE139" s="364">
        <v>103</v>
      </c>
      <c r="DF139" s="364">
        <v>136</v>
      </c>
      <c r="DG139" s="364">
        <v>27</v>
      </c>
      <c r="DH139" s="364">
        <v>20</v>
      </c>
      <c r="DI139" s="364">
        <v>115</v>
      </c>
      <c r="DJ139" s="394"/>
      <c r="DK139" s="363">
        <v>124</v>
      </c>
      <c r="DL139" s="364">
        <v>110</v>
      </c>
      <c r="DM139" s="364" t="s">
        <v>6662</v>
      </c>
      <c r="DN139" s="364">
        <v>1</v>
      </c>
      <c r="DO139" s="364" t="s">
        <v>6662</v>
      </c>
      <c r="DP139" s="364">
        <v>4</v>
      </c>
      <c r="DQ139" s="364" t="s">
        <v>6662</v>
      </c>
      <c r="DR139" s="364" t="s">
        <v>6662</v>
      </c>
      <c r="DS139" s="364">
        <v>3</v>
      </c>
      <c r="DT139" s="364">
        <v>5</v>
      </c>
      <c r="DU139" s="364" t="s">
        <v>6662</v>
      </c>
      <c r="DV139" s="364">
        <v>1</v>
      </c>
      <c r="DW139" s="364" t="s">
        <v>6662</v>
      </c>
      <c r="DX139" s="364" t="s">
        <v>6662</v>
      </c>
      <c r="DY139" s="364" t="s">
        <v>6662</v>
      </c>
      <c r="DZ139" s="365" t="s">
        <v>6662</v>
      </c>
      <c r="EA139" s="363">
        <v>140</v>
      </c>
      <c r="EB139" s="364">
        <v>16470</v>
      </c>
      <c r="EC139" s="364">
        <v>15396</v>
      </c>
      <c r="ED139" s="364">
        <v>1045</v>
      </c>
      <c r="EE139" s="365">
        <v>29</v>
      </c>
      <c r="EF139" s="363">
        <v>207</v>
      </c>
      <c r="EG139" s="364">
        <v>179</v>
      </c>
      <c r="EH139" s="364">
        <v>75</v>
      </c>
      <c r="EI139" s="364">
        <v>86</v>
      </c>
      <c r="EJ139" s="364">
        <v>18</v>
      </c>
      <c r="EK139" s="364">
        <v>10</v>
      </c>
      <c r="EL139" s="364">
        <v>18</v>
      </c>
      <c r="EM139" s="394"/>
      <c r="EN139" s="363">
        <v>194</v>
      </c>
      <c r="EO139" s="364">
        <v>87</v>
      </c>
      <c r="EP139" s="364">
        <v>28</v>
      </c>
      <c r="EQ139" s="364">
        <v>50</v>
      </c>
      <c r="ER139" s="364">
        <v>9</v>
      </c>
      <c r="ES139" s="364">
        <v>10</v>
      </c>
      <c r="ET139" s="364">
        <v>97</v>
      </c>
      <c r="EU139" s="394"/>
    </row>
    <row r="140" spans="1:151" s="357" customFormat="1" ht="15" hidden="1" customHeight="1" x14ac:dyDescent="0.15">
      <c r="A140" s="442" t="s">
        <v>175</v>
      </c>
      <c r="B140" s="442" t="s">
        <v>283</v>
      </c>
      <c r="C140" s="442" t="s">
        <v>286</v>
      </c>
      <c r="D140" s="442" t="s">
        <v>695</v>
      </c>
      <c r="E140" s="387">
        <v>122</v>
      </c>
      <c r="F140" s="355">
        <v>120</v>
      </c>
      <c r="G140" s="355">
        <v>12</v>
      </c>
      <c r="H140" s="355">
        <v>20</v>
      </c>
      <c r="I140" s="355">
        <v>88</v>
      </c>
      <c r="J140" s="388">
        <v>2</v>
      </c>
      <c r="K140" s="395">
        <v>2</v>
      </c>
      <c r="L140" s="387"/>
      <c r="M140" s="361">
        <v>299</v>
      </c>
      <c r="N140" s="355">
        <v>7</v>
      </c>
      <c r="O140" s="355">
        <v>9</v>
      </c>
      <c r="P140" s="355">
        <v>5</v>
      </c>
      <c r="Q140" s="355">
        <v>6</v>
      </c>
      <c r="R140" s="355">
        <v>16</v>
      </c>
      <c r="S140" s="355">
        <v>15</v>
      </c>
      <c r="T140" s="355">
        <v>16</v>
      </c>
      <c r="U140" s="355">
        <v>19</v>
      </c>
      <c r="V140" s="355">
        <v>29</v>
      </c>
      <c r="W140" s="355">
        <v>39</v>
      </c>
      <c r="X140" s="355">
        <v>39</v>
      </c>
      <c r="Y140" s="355">
        <v>36</v>
      </c>
      <c r="Z140" s="355">
        <v>29</v>
      </c>
      <c r="AA140" s="355">
        <v>17</v>
      </c>
      <c r="AB140" s="362">
        <v>17</v>
      </c>
      <c r="AC140" s="366">
        <v>60.21</v>
      </c>
      <c r="AD140" s="356">
        <v>60.15</v>
      </c>
      <c r="AE140" s="367">
        <v>60.27</v>
      </c>
      <c r="AF140" s="387"/>
      <c r="AG140" s="388"/>
      <c r="AH140" s="388"/>
      <c r="AI140" s="388"/>
      <c r="AJ140" s="388"/>
      <c r="AK140" s="388"/>
      <c r="AL140" s="388"/>
      <c r="AM140" s="388"/>
      <c r="AN140" s="388"/>
      <c r="AO140" s="388"/>
      <c r="AP140" s="388"/>
      <c r="AQ140" s="388"/>
      <c r="AR140" s="388"/>
      <c r="AS140" s="388"/>
      <c r="AT140" s="388"/>
      <c r="AU140" s="388"/>
      <c r="AV140" s="449"/>
      <c r="AW140" s="450"/>
      <c r="AX140" s="451"/>
      <c r="AY140" s="361">
        <v>116</v>
      </c>
      <c r="AZ140" s="355" t="s">
        <v>6662</v>
      </c>
      <c r="BA140" s="355" t="s">
        <v>6662</v>
      </c>
      <c r="BB140" s="355" t="s">
        <v>6662</v>
      </c>
      <c r="BC140" s="355">
        <v>1</v>
      </c>
      <c r="BD140" s="355">
        <v>4</v>
      </c>
      <c r="BE140" s="355">
        <v>4</v>
      </c>
      <c r="BF140" s="355">
        <v>1</v>
      </c>
      <c r="BG140" s="355" t="s">
        <v>6662</v>
      </c>
      <c r="BH140" s="355">
        <v>4</v>
      </c>
      <c r="BI140" s="355">
        <v>6</v>
      </c>
      <c r="BJ140" s="355">
        <v>24</v>
      </c>
      <c r="BK140" s="355">
        <v>29</v>
      </c>
      <c r="BL140" s="355">
        <v>22</v>
      </c>
      <c r="BM140" s="355">
        <v>11</v>
      </c>
      <c r="BN140" s="362">
        <v>10</v>
      </c>
      <c r="BO140" s="446">
        <v>70.459999999999994</v>
      </c>
      <c r="BP140" s="447">
        <v>71.23</v>
      </c>
      <c r="BQ140" s="448">
        <v>69.319999999999993</v>
      </c>
      <c r="BR140" s="363">
        <v>120</v>
      </c>
      <c r="BS140" s="364" t="s">
        <v>6662</v>
      </c>
      <c r="BT140" s="364" t="s">
        <v>6662</v>
      </c>
      <c r="BU140" s="364" t="s">
        <v>6662</v>
      </c>
      <c r="BV140" s="364" t="s">
        <v>6662</v>
      </c>
      <c r="BW140" s="364">
        <v>1</v>
      </c>
      <c r="BX140" s="364">
        <v>2</v>
      </c>
      <c r="BY140" s="364">
        <v>2</v>
      </c>
      <c r="BZ140" s="364">
        <v>6</v>
      </c>
      <c r="CA140" s="364">
        <v>11</v>
      </c>
      <c r="CB140" s="364">
        <v>24</v>
      </c>
      <c r="CC140" s="364">
        <v>16</v>
      </c>
      <c r="CD140" s="364">
        <v>20</v>
      </c>
      <c r="CE140" s="364">
        <v>20</v>
      </c>
      <c r="CF140" s="364">
        <v>7</v>
      </c>
      <c r="CG140" s="365">
        <v>11</v>
      </c>
      <c r="CH140" s="432">
        <v>120</v>
      </c>
      <c r="CI140" s="433">
        <v>51</v>
      </c>
      <c r="CJ140" s="433">
        <v>51</v>
      </c>
      <c r="CK140" s="433" t="s">
        <v>6662</v>
      </c>
      <c r="CL140" s="433" t="s">
        <v>6662</v>
      </c>
      <c r="CM140" s="433">
        <v>2</v>
      </c>
      <c r="CN140" s="433">
        <v>67</v>
      </c>
      <c r="CO140" s="433">
        <v>74</v>
      </c>
      <c r="CP140" s="433">
        <v>37</v>
      </c>
      <c r="CQ140" s="433">
        <v>37</v>
      </c>
      <c r="CR140" s="433" t="s">
        <v>6662</v>
      </c>
      <c r="CS140" s="433" t="s">
        <v>6662</v>
      </c>
      <c r="CT140" s="433">
        <v>1</v>
      </c>
      <c r="CU140" s="455">
        <v>36</v>
      </c>
      <c r="CV140" s="389"/>
      <c r="CW140" s="390"/>
      <c r="CX140" s="390"/>
      <c r="CY140" s="390"/>
      <c r="CZ140" s="390"/>
      <c r="DA140" s="390"/>
      <c r="DB140" s="394"/>
      <c r="DC140" s="363">
        <v>368</v>
      </c>
      <c r="DD140" s="364">
        <v>272</v>
      </c>
      <c r="DE140" s="364">
        <v>116</v>
      </c>
      <c r="DF140" s="364">
        <v>139</v>
      </c>
      <c r="DG140" s="364">
        <v>17</v>
      </c>
      <c r="DH140" s="364">
        <v>18</v>
      </c>
      <c r="DI140" s="364">
        <v>78</v>
      </c>
      <c r="DJ140" s="394"/>
      <c r="DK140" s="363">
        <v>103</v>
      </c>
      <c r="DL140" s="364">
        <v>81</v>
      </c>
      <c r="DM140" s="364" t="s">
        <v>6662</v>
      </c>
      <c r="DN140" s="364">
        <v>3</v>
      </c>
      <c r="DO140" s="364" t="s">
        <v>6662</v>
      </c>
      <c r="DP140" s="364">
        <v>2</v>
      </c>
      <c r="DQ140" s="364" t="s">
        <v>6662</v>
      </c>
      <c r="DR140" s="364" t="s">
        <v>6662</v>
      </c>
      <c r="DS140" s="364">
        <v>1</v>
      </c>
      <c r="DT140" s="364">
        <v>9</v>
      </c>
      <c r="DU140" s="364" t="s">
        <v>6662</v>
      </c>
      <c r="DV140" s="364">
        <v>7</v>
      </c>
      <c r="DW140" s="364" t="s">
        <v>6662</v>
      </c>
      <c r="DX140" s="364" t="s">
        <v>6662</v>
      </c>
      <c r="DY140" s="364" t="s">
        <v>6662</v>
      </c>
      <c r="DZ140" s="365" t="s">
        <v>6662</v>
      </c>
      <c r="EA140" s="363">
        <v>120</v>
      </c>
      <c r="EB140" s="364">
        <v>15025</v>
      </c>
      <c r="EC140" s="364">
        <v>12941</v>
      </c>
      <c r="ED140" s="364">
        <v>2045</v>
      </c>
      <c r="EE140" s="365">
        <v>39</v>
      </c>
      <c r="EF140" s="363">
        <v>189</v>
      </c>
      <c r="EG140" s="364">
        <v>162</v>
      </c>
      <c r="EH140" s="364">
        <v>69</v>
      </c>
      <c r="EI140" s="364">
        <v>82</v>
      </c>
      <c r="EJ140" s="364">
        <v>11</v>
      </c>
      <c r="EK140" s="364">
        <v>11</v>
      </c>
      <c r="EL140" s="364">
        <v>16</v>
      </c>
      <c r="EM140" s="394"/>
      <c r="EN140" s="363">
        <v>179</v>
      </c>
      <c r="EO140" s="364">
        <v>110</v>
      </c>
      <c r="EP140" s="364">
        <v>47</v>
      </c>
      <c r="EQ140" s="364">
        <v>57</v>
      </c>
      <c r="ER140" s="364">
        <v>6</v>
      </c>
      <c r="ES140" s="364">
        <v>7</v>
      </c>
      <c r="ET140" s="364">
        <v>62</v>
      </c>
      <c r="EU140" s="394"/>
    </row>
    <row r="141" spans="1:151" s="357" customFormat="1" ht="15" hidden="1" customHeight="1" x14ac:dyDescent="0.15">
      <c r="A141" s="442" t="s">
        <v>175</v>
      </c>
      <c r="B141" s="442" t="s">
        <v>283</v>
      </c>
      <c r="C141" s="442" t="s">
        <v>287</v>
      </c>
      <c r="D141" s="442" t="s">
        <v>696</v>
      </c>
      <c r="E141" s="387">
        <v>88</v>
      </c>
      <c r="F141" s="355">
        <v>88</v>
      </c>
      <c r="G141" s="355">
        <v>5</v>
      </c>
      <c r="H141" s="355">
        <v>16</v>
      </c>
      <c r="I141" s="355">
        <v>67</v>
      </c>
      <c r="J141" s="388" t="s">
        <v>6662</v>
      </c>
      <c r="K141" s="395" t="s">
        <v>6662</v>
      </c>
      <c r="L141" s="387"/>
      <c r="M141" s="361">
        <v>213</v>
      </c>
      <c r="N141" s="355">
        <v>6</v>
      </c>
      <c r="O141" s="355">
        <v>7</v>
      </c>
      <c r="P141" s="355">
        <v>6</v>
      </c>
      <c r="Q141" s="355">
        <v>10</v>
      </c>
      <c r="R141" s="355">
        <v>3</v>
      </c>
      <c r="S141" s="355">
        <v>6</v>
      </c>
      <c r="T141" s="355">
        <v>9</v>
      </c>
      <c r="U141" s="355">
        <v>9</v>
      </c>
      <c r="V141" s="355">
        <v>22</v>
      </c>
      <c r="W141" s="355">
        <v>34</v>
      </c>
      <c r="X141" s="355">
        <v>31</v>
      </c>
      <c r="Y141" s="355">
        <v>20</v>
      </c>
      <c r="Z141" s="355">
        <v>18</v>
      </c>
      <c r="AA141" s="355">
        <v>10</v>
      </c>
      <c r="AB141" s="362">
        <v>22</v>
      </c>
      <c r="AC141" s="366">
        <v>61.13</v>
      </c>
      <c r="AD141" s="356">
        <v>59.55</v>
      </c>
      <c r="AE141" s="367">
        <v>63.47</v>
      </c>
      <c r="AF141" s="387"/>
      <c r="AG141" s="388"/>
      <c r="AH141" s="388"/>
      <c r="AI141" s="388"/>
      <c r="AJ141" s="388"/>
      <c r="AK141" s="388"/>
      <c r="AL141" s="388"/>
      <c r="AM141" s="388"/>
      <c r="AN141" s="388"/>
      <c r="AO141" s="388"/>
      <c r="AP141" s="388"/>
      <c r="AQ141" s="388"/>
      <c r="AR141" s="388"/>
      <c r="AS141" s="388"/>
      <c r="AT141" s="388"/>
      <c r="AU141" s="388"/>
      <c r="AV141" s="449"/>
      <c r="AW141" s="450"/>
      <c r="AX141" s="451"/>
      <c r="AY141" s="361">
        <v>67</v>
      </c>
      <c r="AZ141" s="355" t="s">
        <v>6662</v>
      </c>
      <c r="BA141" s="355" t="s">
        <v>6662</v>
      </c>
      <c r="BB141" s="355" t="s">
        <v>6662</v>
      </c>
      <c r="BC141" s="355" t="s">
        <v>6662</v>
      </c>
      <c r="BD141" s="355" t="s">
        <v>6662</v>
      </c>
      <c r="BE141" s="355">
        <v>1</v>
      </c>
      <c r="BF141" s="355">
        <v>1</v>
      </c>
      <c r="BG141" s="355" t="s">
        <v>6662</v>
      </c>
      <c r="BH141" s="355">
        <v>1</v>
      </c>
      <c r="BI141" s="355">
        <v>6</v>
      </c>
      <c r="BJ141" s="355">
        <v>21</v>
      </c>
      <c r="BK141" s="355">
        <v>12</v>
      </c>
      <c r="BL141" s="355">
        <v>9</v>
      </c>
      <c r="BM141" s="355">
        <v>7</v>
      </c>
      <c r="BN141" s="362">
        <v>9</v>
      </c>
      <c r="BO141" s="446">
        <v>72.3</v>
      </c>
      <c r="BP141" s="447">
        <v>72.09</v>
      </c>
      <c r="BQ141" s="448">
        <v>72.760000000000005</v>
      </c>
      <c r="BR141" s="363">
        <v>88</v>
      </c>
      <c r="BS141" s="364" t="s">
        <v>6662</v>
      </c>
      <c r="BT141" s="364" t="s">
        <v>6662</v>
      </c>
      <c r="BU141" s="364" t="s">
        <v>6662</v>
      </c>
      <c r="BV141" s="364" t="s">
        <v>6662</v>
      </c>
      <c r="BW141" s="364" t="s">
        <v>6662</v>
      </c>
      <c r="BX141" s="364" t="s">
        <v>6662</v>
      </c>
      <c r="BY141" s="364">
        <v>2</v>
      </c>
      <c r="BZ141" s="364">
        <v>2</v>
      </c>
      <c r="CA141" s="364">
        <v>9</v>
      </c>
      <c r="CB141" s="364">
        <v>17</v>
      </c>
      <c r="CC141" s="364">
        <v>19</v>
      </c>
      <c r="CD141" s="364">
        <v>12</v>
      </c>
      <c r="CE141" s="364">
        <v>9</v>
      </c>
      <c r="CF141" s="364">
        <v>6</v>
      </c>
      <c r="CG141" s="365">
        <v>12</v>
      </c>
      <c r="CH141" s="432">
        <v>88</v>
      </c>
      <c r="CI141" s="433">
        <v>23</v>
      </c>
      <c r="CJ141" s="433">
        <v>23</v>
      </c>
      <c r="CK141" s="433" t="s">
        <v>6662</v>
      </c>
      <c r="CL141" s="433" t="s">
        <v>6662</v>
      </c>
      <c r="CM141" s="433">
        <v>2</v>
      </c>
      <c r="CN141" s="433">
        <v>63</v>
      </c>
      <c r="CO141" s="433">
        <v>58</v>
      </c>
      <c r="CP141" s="433">
        <v>19</v>
      </c>
      <c r="CQ141" s="433">
        <v>19</v>
      </c>
      <c r="CR141" s="433" t="s">
        <v>6662</v>
      </c>
      <c r="CS141" s="433" t="s">
        <v>6662</v>
      </c>
      <c r="CT141" s="433">
        <v>1</v>
      </c>
      <c r="CU141" s="455">
        <v>38</v>
      </c>
      <c r="CV141" s="389"/>
      <c r="CW141" s="390"/>
      <c r="CX141" s="390"/>
      <c r="CY141" s="390"/>
      <c r="CZ141" s="390"/>
      <c r="DA141" s="390"/>
      <c r="DB141" s="394"/>
      <c r="DC141" s="363">
        <v>260</v>
      </c>
      <c r="DD141" s="364">
        <v>167</v>
      </c>
      <c r="DE141" s="364">
        <v>67</v>
      </c>
      <c r="DF141" s="364">
        <v>90</v>
      </c>
      <c r="DG141" s="364">
        <v>10</v>
      </c>
      <c r="DH141" s="364">
        <v>18</v>
      </c>
      <c r="DI141" s="364">
        <v>75</v>
      </c>
      <c r="DJ141" s="394"/>
      <c r="DK141" s="363">
        <v>79</v>
      </c>
      <c r="DL141" s="364">
        <v>67</v>
      </c>
      <c r="DM141" s="364" t="s">
        <v>6662</v>
      </c>
      <c r="DN141" s="364" t="s">
        <v>6662</v>
      </c>
      <c r="DO141" s="364" t="s">
        <v>6662</v>
      </c>
      <c r="DP141" s="364">
        <v>2</v>
      </c>
      <c r="DQ141" s="364">
        <v>2</v>
      </c>
      <c r="DR141" s="364" t="s">
        <v>6662</v>
      </c>
      <c r="DS141" s="364" t="s">
        <v>6662</v>
      </c>
      <c r="DT141" s="364">
        <v>8</v>
      </c>
      <c r="DU141" s="364" t="s">
        <v>6662</v>
      </c>
      <c r="DV141" s="364" t="s">
        <v>6662</v>
      </c>
      <c r="DW141" s="364" t="s">
        <v>6662</v>
      </c>
      <c r="DX141" s="364" t="s">
        <v>6662</v>
      </c>
      <c r="DY141" s="364" t="s">
        <v>6662</v>
      </c>
      <c r="DZ141" s="365" t="s">
        <v>6662</v>
      </c>
      <c r="EA141" s="363">
        <v>88</v>
      </c>
      <c r="EB141" s="364">
        <v>9508</v>
      </c>
      <c r="EC141" s="364">
        <v>8799</v>
      </c>
      <c r="ED141" s="364">
        <v>705</v>
      </c>
      <c r="EE141" s="365">
        <v>4</v>
      </c>
      <c r="EF141" s="363">
        <v>135</v>
      </c>
      <c r="EG141" s="364">
        <v>108</v>
      </c>
      <c r="EH141" s="364">
        <v>46</v>
      </c>
      <c r="EI141" s="364">
        <v>53</v>
      </c>
      <c r="EJ141" s="364">
        <v>9</v>
      </c>
      <c r="EK141" s="364">
        <v>11</v>
      </c>
      <c r="EL141" s="364">
        <v>16</v>
      </c>
      <c r="EM141" s="394"/>
      <c r="EN141" s="363">
        <v>125</v>
      </c>
      <c r="EO141" s="364">
        <v>59</v>
      </c>
      <c r="EP141" s="364">
        <v>21</v>
      </c>
      <c r="EQ141" s="364">
        <v>37</v>
      </c>
      <c r="ER141" s="364">
        <v>1</v>
      </c>
      <c r="ES141" s="364">
        <v>7</v>
      </c>
      <c r="ET141" s="364">
        <v>59</v>
      </c>
      <c r="EU141" s="394"/>
    </row>
    <row r="142" spans="1:151" s="357" customFormat="1" ht="15" hidden="1" customHeight="1" x14ac:dyDescent="0.15">
      <c r="A142" s="442" t="s">
        <v>175</v>
      </c>
      <c r="B142" s="442" t="s">
        <v>283</v>
      </c>
      <c r="C142" s="442" t="s">
        <v>288</v>
      </c>
      <c r="D142" s="442" t="s">
        <v>697</v>
      </c>
      <c r="E142" s="387">
        <v>11</v>
      </c>
      <c r="F142" s="355">
        <v>11</v>
      </c>
      <c r="G142" s="355">
        <v>1</v>
      </c>
      <c r="H142" s="355">
        <v>1</v>
      </c>
      <c r="I142" s="355">
        <v>9</v>
      </c>
      <c r="J142" s="388" t="s">
        <v>6662</v>
      </c>
      <c r="K142" s="395" t="s">
        <v>6662</v>
      </c>
      <c r="L142" s="387"/>
      <c r="M142" s="361">
        <v>28</v>
      </c>
      <c r="N142" s="355" t="s">
        <v>6662</v>
      </c>
      <c r="O142" s="355" t="s">
        <v>6662</v>
      </c>
      <c r="P142" s="355">
        <v>2</v>
      </c>
      <c r="Q142" s="355">
        <v>1</v>
      </c>
      <c r="R142" s="355" t="s">
        <v>6662</v>
      </c>
      <c r="S142" s="355">
        <v>1</v>
      </c>
      <c r="T142" s="355">
        <v>1</v>
      </c>
      <c r="U142" s="355" t="s">
        <v>6662</v>
      </c>
      <c r="V142" s="355">
        <v>1</v>
      </c>
      <c r="W142" s="355">
        <v>6</v>
      </c>
      <c r="X142" s="355">
        <v>7</v>
      </c>
      <c r="Y142" s="355">
        <v>1</v>
      </c>
      <c r="Z142" s="355">
        <v>3</v>
      </c>
      <c r="AA142" s="355">
        <v>1</v>
      </c>
      <c r="AB142" s="362">
        <v>4</v>
      </c>
      <c r="AC142" s="366">
        <v>65.040000000000006</v>
      </c>
      <c r="AD142" s="356">
        <v>64.25</v>
      </c>
      <c r="AE142" s="367">
        <v>66.08</v>
      </c>
      <c r="AF142" s="387"/>
      <c r="AG142" s="388"/>
      <c r="AH142" s="388"/>
      <c r="AI142" s="388"/>
      <c r="AJ142" s="388"/>
      <c r="AK142" s="388"/>
      <c r="AL142" s="388"/>
      <c r="AM142" s="388"/>
      <c r="AN142" s="388"/>
      <c r="AO142" s="388"/>
      <c r="AP142" s="388"/>
      <c r="AQ142" s="388"/>
      <c r="AR142" s="388"/>
      <c r="AS142" s="388"/>
      <c r="AT142" s="388"/>
      <c r="AU142" s="388"/>
      <c r="AV142" s="449"/>
      <c r="AW142" s="450"/>
      <c r="AX142" s="451"/>
      <c r="AY142" s="361">
        <v>8</v>
      </c>
      <c r="AZ142" s="355" t="s">
        <v>6662</v>
      </c>
      <c r="BA142" s="355" t="s">
        <v>6662</v>
      </c>
      <c r="BB142" s="355" t="s">
        <v>6662</v>
      </c>
      <c r="BC142" s="355" t="s">
        <v>6662</v>
      </c>
      <c r="BD142" s="355" t="s">
        <v>6662</v>
      </c>
      <c r="BE142" s="355" t="s">
        <v>6662</v>
      </c>
      <c r="BF142" s="355" t="s">
        <v>6662</v>
      </c>
      <c r="BG142" s="355" t="s">
        <v>6662</v>
      </c>
      <c r="BH142" s="355" t="s">
        <v>6662</v>
      </c>
      <c r="BI142" s="355">
        <v>2</v>
      </c>
      <c r="BJ142" s="355">
        <v>1</v>
      </c>
      <c r="BK142" s="355" t="s">
        <v>6662</v>
      </c>
      <c r="BL142" s="355">
        <v>2</v>
      </c>
      <c r="BM142" s="355" t="s">
        <v>6662</v>
      </c>
      <c r="BN142" s="362">
        <v>3</v>
      </c>
      <c r="BO142" s="446">
        <v>75.63</v>
      </c>
      <c r="BP142" s="447">
        <v>79.5</v>
      </c>
      <c r="BQ142" s="448">
        <v>71.75</v>
      </c>
      <c r="BR142" s="363">
        <v>11</v>
      </c>
      <c r="BS142" s="364" t="s">
        <v>6662</v>
      </c>
      <c r="BT142" s="364" t="s">
        <v>6662</v>
      </c>
      <c r="BU142" s="364" t="s">
        <v>6662</v>
      </c>
      <c r="BV142" s="364" t="s">
        <v>6662</v>
      </c>
      <c r="BW142" s="364" t="s">
        <v>6662</v>
      </c>
      <c r="BX142" s="364" t="s">
        <v>6662</v>
      </c>
      <c r="BY142" s="364" t="s">
        <v>6662</v>
      </c>
      <c r="BZ142" s="364" t="s">
        <v>6662</v>
      </c>
      <c r="CA142" s="364" t="s">
        <v>6662</v>
      </c>
      <c r="CB142" s="364">
        <v>2</v>
      </c>
      <c r="CC142" s="364">
        <v>4</v>
      </c>
      <c r="CD142" s="364" t="s">
        <v>6662</v>
      </c>
      <c r="CE142" s="364">
        <v>2</v>
      </c>
      <c r="CF142" s="364" t="s">
        <v>6662</v>
      </c>
      <c r="CG142" s="365">
        <v>3</v>
      </c>
      <c r="CH142" s="432">
        <v>11</v>
      </c>
      <c r="CI142" s="433">
        <v>4</v>
      </c>
      <c r="CJ142" s="433">
        <v>4</v>
      </c>
      <c r="CK142" s="433" t="s">
        <v>6662</v>
      </c>
      <c r="CL142" s="433" t="s">
        <v>6662</v>
      </c>
      <c r="CM142" s="433">
        <v>1</v>
      </c>
      <c r="CN142" s="433">
        <v>6</v>
      </c>
      <c r="CO142" s="433">
        <v>9</v>
      </c>
      <c r="CP142" s="433">
        <v>3</v>
      </c>
      <c r="CQ142" s="433">
        <v>3</v>
      </c>
      <c r="CR142" s="433" t="s">
        <v>6662</v>
      </c>
      <c r="CS142" s="433" t="s">
        <v>6662</v>
      </c>
      <c r="CT142" s="433">
        <v>1</v>
      </c>
      <c r="CU142" s="455">
        <v>5</v>
      </c>
      <c r="CV142" s="389"/>
      <c r="CW142" s="390"/>
      <c r="CX142" s="390"/>
      <c r="CY142" s="390"/>
      <c r="CZ142" s="390"/>
      <c r="DA142" s="390"/>
      <c r="DB142" s="394"/>
      <c r="DC142" s="363">
        <v>37</v>
      </c>
      <c r="DD142" s="364">
        <v>24</v>
      </c>
      <c r="DE142" s="364">
        <v>8</v>
      </c>
      <c r="DF142" s="364">
        <v>12</v>
      </c>
      <c r="DG142" s="364">
        <v>4</v>
      </c>
      <c r="DH142" s="364" t="s">
        <v>6662</v>
      </c>
      <c r="DI142" s="364">
        <v>13</v>
      </c>
      <c r="DJ142" s="394"/>
      <c r="DK142" s="363">
        <v>9</v>
      </c>
      <c r="DL142" s="364">
        <v>8</v>
      </c>
      <c r="DM142" s="364" t="s">
        <v>6662</v>
      </c>
      <c r="DN142" s="364" t="s">
        <v>6662</v>
      </c>
      <c r="DO142" s="364" t="s">
        <v>6662</v>
      </c>
      <c r="DP142" s="364" t="s">
        <v>6662</v>
      </c>
      <c r="DQ142" s="364" t="s">
        <v>6662</v>
      </c>
      <c r="DR142" s="364" t="s">
        <v>6662</v>
      </c>
      <c r="DS142" s="364" t="s">
        <v>6662</v>
      </c>
      <c r="DT142" s="364">
        <v>1</v>
      </c>
      <c r="DU142" s="364" t="s">
        <v>6662</v>
      </c>
      <c r="DV142" s="364" t="s">
        <v>6662</v>
      </c>
      <c r="DW142" s="364" t="s">
        <v>6662</v>
      </c>
      <c r="DX142" s="364" t="s">
        <v>6662</v>
      </c>
      <c r="DY142" s="364" t="s">
        <v>6662</v>
      </c>
      <c r="DZ142" s="365" t="s">
        <v>6662</v>
      </c>
      <c r="EA142" s="363">
        <v>11</v>
      </c>
      <c r="EB142" s="364">
        <v>753</v>
      </c>
      <c r="EC142" s="364">
        <v>706</v>
      </c>
      <c r="ED142" s="364">
        <v>47</v>
      </c>
      <c r="EE142" s="365" t="s">
        <v>6662</v>
      </c>
      <c r="EF142" s="363">
        <v>18</v>
      </c>
      <c r="EG142" s="364">
        <v>16</v>
      </c>
      <c r="EH142" s="364">
        <v>4</v>
      </c>
      <c r="EI142" s="364">
        <v>8</v>
      </c>
      <c r="EJ142" s="364">
        <v>4</v>
      </c>
      <c r="EK142" s="364" t="s">
        <v>6662</v>
      </c>
      <c r="EL142" s="364">
        <v>2</v>
      </c>
      <c r="EM142" s="394"/>
      <c r="EN142" s="363">
        <v>19</v>
      </c>
      <c r="EO142" s="364">
        <v>8</v>
      </c>
      <c r="EP142" s="364">
        <v>4</v>
      </c>
      <c r="EQ142" s="364">
        <v>4</v>
      </c>
      <c r="ER142" s="364" t="s">
        <v>6662</v>
      </c>
      <c r="ES142" s="364" t="s">
        <v>6662</v>
      </c>
      <c r="ET142" s="364">
        <v>11</v>
      </c>
      <c r="EU142" s="394"/>
    </row>
    <row r="143" spans="1:151" s="357" customFormat="1" ht="15" hidden="1" customHeight="1" x14ac:dyDescent="0.15">
      <c r="A143" s="442" t="s">
        <v>175</v>
      </c>
      <c r="B143" s="442" t="s">
        <v>283</v>
      </c>
      <c r="C143" s="442" t="s">
        <v>289</v>
      </c>
      <c r="D143" s="442" t="s">
        <v>698</v>
      </c>
      <c r="E143" s="387" t="s">
        <v>6662</v>
      </c>
      <c r="F143" s="355" t="s">
        <v>6662</v>
      </c>
      <c r="G143" s="355" t="s">
        <v>6662</v>
      </c>
      <c r="H143" s="355" t="s">
        <v>6662</v>
      </c>
      <c r="I143" s="355" t="s">
        <v>6662</v>
      </c>
      <c r="J143" s="388" t="s">
        <v>6662</v>
      </c>
      <c r="K143" s="395" t="s">
        <v>6662</v>
      </c>
      <c r="L143" s="387"/>
      <c r="M143" s="361" t="s">
        <v>6662</v>
      </c>
      <c r="N143" s="355" t="s">
        <v>6662</v>
      </c>
      <c r="O143" s="355" t="s">
        <v>6662</v>
      </c>
      <c r="P143" s="355" t="s">
        <v>6662</v>
      </c>
      <c r="Q143" s="355" t="s">
        <v>6662</v>
      </c>
      <c r="R143" s="355" t="s">
        <v>6662</v>
      </c>
      <c r="S143" s="355" t="s">
        <v>6662</v>
      </c>
      <c r="T143" s="355" t="s">
        <v>6662</v>
      </c>
      <c r="U143" s="355" t="s">
        <v>6662</v>
      </c>
      <c r="V143" s="355" t="s">
        <v>6662</v>
      </c>
      <c r="W143" s="355" t="s">
        <v>6662</v>
      </c>
      <c r="X143" s="355" t="s">
        <v>6662</v>
      </c>
      <c r="Y143" s="355" t="s">
        <v>6662</v>
      </c>
      <c r="Z143" s="355" t="s">
        <v>6662</v>
      </c>
      <c r="AA143" s="355" t="s">
        <v>6662</v>
      </c>
      <c r="AB143" s="362" t="s">
        <v>6662</v>
      </c>
      <c r="AC143" s="366" t="s">
        <v>6662</v>
      </c>
      <c r="AD143" s="356" t="s">
        <v>6662</v>
      </c>
      <c r="AE143" s="367" t="s">
        <v>6662</v>
      </c>
      <c r="AF143" s="387"/>
      <c r="AG143" s="388"/>
      <c r="AH143" s="388"/>
      <c r="AI143" s="388"/>
      <c r="AJ143" s="388"/>
      <c r="AK143" s="388"/>
      <c r="AL143" s="388"/>
      <c r="AM143" s="388"/>
      <c r="AN143" s="388"/>
      <c r="AO143" s="388"/>
      <c r="AP143" s="388"/>
      <c r="AQ143" s="388"/>
      <c r="AR143" s="388"/>
      <c r="AS143" s="388"/>
      <c r="AT143" s="388"/>
      <c r="AU143" s="388"/>
      <c r="AV143" s="449"/>
      <c r="AW143" s="450"/>
      <c r="AX143" s="451"/>
      <c r="AY143" s="361" t="s">
        <v>6662</v>
      </c>
      <c r="AZ143" s="355" t="s">
        <v>6662</v>
      </c>
      <c r="BA143" s="355" t="s">
        <v>6662</v>
      </c>
      <c r="BB143" s="355" t="s">
        <v>6662</v>
      </c>
      <c r="BC143" s="355" t="s">
        <v>6662</v>
      </c>
      <c r="BD143" s="355" t="s">
        <v>6662</v>
      </c>
      <c r="BE143" s="355" t="s">
        <v>6662</v>
      </c>
      <c r="BF143" s="355" t="s">
        <v>6662</v>
      </c>
      <c r="BG143" s="355" t="s">
        <v>6662</v>
      </c>
      <c r="BH143" s="355" t="s">
        <v>6662</v>
      </c>
      <c r="BI143" s="355" t="s">
        <v>6662</v>
      </c>
      <c r="BJ143" s="355" t="s">
        <v>6662</v>
      </c>
      <c r="BK143" s="355" t="s">
        <v>6662</v>
      </c>
      <c r="BL143" s="355" t="s">
        <v>6662</v>
      </c>
      <c r="BM143" s="355" t="s">
        <v>6662</v>
      </c>
      <c r="BN143" s="362" t="s">
        <v>6662</v>
      </c>
      <c r="BO143" s="446" t="s">
        <v>6662</v>
      </c>
      <c r="BP143" s="447" t="s">
        <v>6662</v>
      </c>
      <c r="BQ143" s="448" t="s">
        <v>6662</v>
      </c>
      <c r="BR143" s="363" t="s">
        <v>6662</v>
      </c>
      <c r="BS143" s="364" t="s">
        <v>6662</v>
      </c>
      <c r="BT143" s="364" t="s">
        <v>6662</v>
      </c>
      <c r="BU143" s="364" t="s">
        <v>6662</v>
      </c>
      <c r="BV143" s="364" t="s">
        <v>6662</v>
      </c>
      <c r="BW143" s="364" t="s">
        <v>6662</v>
      </c>
      <c r="BX143" s="364" t="s">
        <v>6662</v>
      </c>
      <c r="BY143" s="364" t="s">
        <v>6662</v>
      </c>
      <c r="BZ143" s="364" t="s">
        <v>6662</v>
      </c>
      <c r="CA143" s="364" t="s">
        <v>6662</v>
      </c>
      <c r="CB143" s="364" t="s">
        <v>6662</v>
      </c>
      <c r="CC143" s="364" t="s">
        <v>6662</v>
      </c>
      <c r="CD143" s="364" t="s">
        <v>6662</v>
      </c>
      <c r="CE143" s="364" t="s">
        <v>6662</v>
      </c>
      <c r="CF143" s="364" t="s">
        <v>6662</v>
      </c>
      <c r="CG143" s="365" t="s">
        <v>6662</v>
      </c>
      <c r="CH143" s="432" t="s">
        <v>6662</v>
      </c>
      <c r="CI143" s="433" t="s">
        <v>6662</v>
      </c>
      <c r="CJ143" s="433" t="s">
        <v>6662</v>
      </c>
      <c r="CK143" s="433" t="s">
        <v>6662</v>
      </c>
      <c r="CL143" s="433" t="s">
        <v>6662</v>
      </c>
      <c r="CM143" s="433" t="s">
        <v>6662</v>
      </c>
      <c r="CN143" s="433" t="s">
        <v>6662</v>
      </c>
      <c r="CO143" s="433" t="s">
        <v>6662</v>
      </c>
      <c r="CP143" s="433" t="s">
        <v>6662</v>
      </c>
      <c r="CQ143" s="433" t="s">
        <v>6662</v>
      </c>
      <c r="CR143" s="433" t="s">
        <v>6662</v>
      </c>
      <c r="CS143" s="433" t="s">
        <v>6662</v>
      </c>
      <c r="CT143" s="433" t="s">
        <v>6662</v>
      </c>
      <c r="CU143" s="455" t="s">
        <v>6662</v>
      </c>
      <c r="CV143" s="389"/>
      <c r="CW143" s="390"/>
      <c r="CX143" s="390"/>
      <c r="CY143" s="390"/>
      <c r="CZ143" s="390"/>
      <c r="DA143" s="390"/>
      <c r="DB143" s="394"/>
      <c r="DC143" s="363" t="s">
        <v>6662</v>
      </c>
      <c r="DD143" s="364" t="s">
        <v>6662</v>
      </c>
      <c r="DE143" s="364" t="s">
        <v>6662</v>
      </c>
      <c r="DF143" s="364" t="s">
        <v>6662</v>
      </c>
      <c r="DG143" s="364" t="s">
        <v>6662</v>
      </c>
      <c r="DH143" s="364" t="s">
        <v>6662</v>
      </c>
      <c r="DI143" s="364" t="s">
        <v>6662</v>
      </c>
      <c r="DJ143" s="394"/>
      <c r="DK143" s="363" t="s">
        <v>6662</v>
      </c>
      <c r="DL143" s="364" t="s">
        <v>6662</v>
      </c>
      <c r="DM143" s="364" t="s">
        <v>6662</v>
      </c>
      <c r="DN143" s="364" t="s">
        <v>6662</v>
      </c>
      <c r="DO143" s="364" t="s">
        <v>6662</v>
      </c>
      <c r="DP143" s="364" t="s">
        <v>6662</v>
      </c>
      <c r="DQ143" s="364" t="s">
        <v>6662</v>
      </c>
      <c r="DR143" s="364" t="s">
        <v>6662</v>
      </c>
      <c r="DS143" s="364" t="s">
        <v>6662</v>
      </c>
      <c r="DT143" s="364" t="s">
        <v>6662</v>
      </c>
      <c r="DU143" s="364" t="s">
        <v>6662</v>
      </c>
      <c r="DV143" s="364" t="s">
        <v>6662</v>
      </c>
      <c r="DW143" s="364" t="s">
        <v>6662</v>
      </c>
      <c r="DX143" s="364" t="s">
        <v>6662</v>
      </c>
      <c r="DY143" s="364" t="s">
        <v>6662</v>
      </c>
      <c r="DZ143" s="365" t="s">
        <v>6662</v>
      </c>
      <c r="EA143" s="363" t="s">
        <v>6662</v>
      </c>
      <c r="EB143" s="364" t="s">
        <v>6662</v>
      </c>
      <c r="EC143" s="364" t="s">
        <v>6662</v>
      </c>
      <c r="ED143" s="364" t="s">
        <v>6662</v>
      </c>
      <c r="EE143" s="365" t="s">
        <v>6662</v>
      </c>
      <c r="EF143" s="363" t="s">
        <v>6662</v>
      </c>
      <c r="EG143" s="364" t="s">
        <v>6662</v>
      </c>
      <c r="EH143" s="364" t="s">
        <v>6662</v>
      </c>
      <c r="EI143" s="364" t="s">
        <v>6662</v>
      </c>
      <c r="EJ143" s="364" t="s">
        <v>6662</v>
      </c>
      <c r="EK143" s="364" t="s">
        <v>6662</v>
      </c>
      <c r="EL143" s="364" t="s">
        <v>6662</v>
      </c>
      <c r="EM143" s="394"/>
      <c r="EN143" s="363" t="s">
        <v>6662</v>
      </c>
      <c r="EO143" s="364" t="s">
        <v>6662</v>
      </c>
      <c r="EP143" s="364" t="s">
        <v>6662</v>
      </c>
      <c r="EQ143" s="364" t="s">
        <v>6662</v>
      </c>
      <c r="ER143" s="364" t="s">
        <v>6662</v>
      </c>
      <c r="ES143" s="364" t="s">
        <v>6662</v>
      </c>
      <c r="ET143" s="364" t="s">
        <v>6662</v>
      </c>
      <c r="EU143" s="394"/>
    </row>
    <row r="144" spans="1:151" s="357" customFormat="1" ht="15" hidden="1" customHeight="1" x14ac:dyDescent="0.15">
      <c r="A144" s="442" t="s">
        <v>175</v>
      </c>
      <c r="B144" s="442" t="s">
        <v>283</v>
      </c>
      <c r="C144" s="442" t="s">
        <v>290</v>
      </c>
      <c r="D144" s="442" t="s">
        <v>699</v>
      </c>
      <c r="E144" s="387">
        <v>141</v>
      </c>
      <c r="F144" s="355">
        <v>140</v>
      </c>
      <c r="G144" s="355">
        <v>9</v>
      </c>
      <c r="H144" s="355">
        <v>17</v>
      </c>
      <c r="I144" s="355">
        <v>114</v>
      </c>
      <c r="J144" s="388">
        <v>1</v>
      </c>
      <c r="K144" s="395">
        <v>1</v>
      </c>
      <c r="L144" s="387"/>
      <c r="M144" s="361">
        <v>330</v>
      </c>
      <c r="N144" s="355">
        <v>8</v>
      </c>
      <c r="O144" s="355">
        <v>6</v>
      </c>
      <c r="P144" s="355">
        <v>9</v>
      </c>
      <c r="Q144" s="355">
        <v>7</v>
      </c>
      <c r="R144" s="355">
        <v>7</v>
      </c>
      <c r="S144" s="355">
        <v>8</v>
      </c>
      <c r="T144" s="355">
        <v>16</v>
      </c>
      <c r="U144" s="355">
        <v>26</v>
      </c>
      <c r="V144" s="355">
        <v>44</v>
      </c>
      <c r="W144" s="355">
        <v>39</v>
      </c>
      <c r="X144" s="355">
        <v>47</v>
      </c>
      <c r="Y144" s="355">
        <v>32</v>
      </c>
      <c r="Z144" s="355">
        <v>33</v>
      </c>
      <c r="AA144" s="355">
        <v>20</v>
      </c>
      <c r="AB144" s="362">
        <v>28</v>
      </c>
      <c r="AC144" s="366">
        <v>62.01</v>
      </c>
      <c r="AD144" s="356">
        <v>60.68</v>
      </c>
      <c r="AE144" s="367">
        <v>64.040000000000006</v>
      </c>
      <c r="AF144" s="387"/>
      <c r="AG144" s="388"/>
      <c r="AH144" s="388"/>
      <c r="AI144" s="388"/>
      <c r="AJ144" s="388"/>
      <c r="AK144" s="388"/>
      <c r="AL144" s="388"/>
      <c r="AM144" s="388"/>
      <c r="AN144" s="388"/>
      <c r="AO144" s="388"/>
      <c r="AP144" s="388"/>
      <c r="AQ144" s="388"/>
      <c r="AR144" s="388"/>
      <c r="AS144" s="388"/>
      <c r="AT144" s="388"/>
      <c r="AU144" s="388"/>
      <c r="AV144" s="449"/>
      <c r="AW144" s="450"/>
      <c r="AX144" s="451"/>
      <c r="AY144" s="361">
        <v>117</v>
      </c>
      <c r="AZ144" s="355" t="s">
        <v>6662</v>
      </c>
      <c r="BA144" s="355" t="s">
        <v>6662</v>
      </c>
      <c r="BB144" s="355">
        <v>1</v>
      </c>
      <c r="BC144" s="355" t="s">
        <v>6662</v>
      </c>
      <c r="BD144" s="355" t="s">
        <v>6662</v>
      </c>
      <c r="BE144" s="355" t="s">
        <v>6662</v>
      </c>
      <c r="BF144" s="355" t="s">
        <v>6662</v>
      </c>
      <c r="BG144" s="355" t="s">
        <v>6662</v>
      </c>
      <c r="BH144" s="355">
        <v>2</v>
      </c>
      <c r="BI144" s="355">
        <v>9</v>
      </c>
      <c r="BJ144" s="355">
        <v>26</v>
      </c>
      <c r="BK144" s="355">
        <v>19</v>
      </c>
      <c r="BL144" s="355">
        <v>20</v>
      </c>
      <c r="BM144" s="355">
        <v>19</v>
      </c>
      <c r="BN144" s="362">
        <v>21</v>
      </c>
      <c r="BO144" s="446">
        <v>74.91</v>
      </c>
      <c r="BP144" s="447">
        <v>73.819999999999993</v>
      </c>
      <c r="BQ144" s="448">
        <v>77.56</v>
      </c>
      <c r="BR144" s="363">
        <v>140</v>
      </c>
      <c r="BS144" s="364" t="s">
        <v>6662</v>
      </c>
      <c r="BT144" s="364" t="s">
        <v>6662</v>
      </c>
      <c r="BU144" s="364" t="s">
        <v>6662</v>
      </c>
      <c r="BV144" s="364" t="s">
        <v>6662</v>
      </c>
      <c r="BW144" s="364">
        <v>2</v>
      </c>
      <c r="BX144" s="364">
        <v>2</v>
      </c>
      <c r="BY144" s="364">
        <v>2</v>
      </c>
      <c r="BZ144" s="364">
        <v>5</v>
      </c>
      <c r="CA144" s="364">
        <v>18</v>
      </c>
      <c r="CB144" s="364">
        <v>20</v>
      </c>
      <c r="CC144" s="364">
        <v>24</v>
      </c>
      <c r="CD144" s="364">
        <v>19</v>
      </c>
      <c r="CE144" s="364">
        <v>18</v>
      </c>
      <c r="CF144" s="364">
        <v>11</v>
      </c>
      <c r="CG144" s="365">
        <v>19</v>
      </c>
      <c r="CH144" s="432">
        <v>140</v>
      </c>
      <c r="CI144" s="433">
        <v>42</v>
      </c>
      <c r="CJ144" s="433">
        <v>42</v>
      </c>
      <c r="CK144" s="433" t="s">
        <v>6662</v>
      </c>
      <c r="CL144" s="433" t="s">
        <v>6662</v>
      </c>
      <c r="CM144" s="433">
        <v>4</v>
      </c>
      <c r="CN144" s="433">
        <v>94</v>
      </c>
      <c r="CO144" s="433">
        <v>91</v>
      </c>
      <c r="CP144" s="433">
        <v>38</v>
      </c>
      <c r="CQ144" s="433">
        <v>38</v>
      </c>
      <c r="CR144" s="433" t="s">
        <v>6662</v>
      </c>
      <c r="CS144" s="433" t="s">
        <v>6662</v>
      </c>
      <c r="CT144" s="433">
        <v>1</v>
      </c>
      <c r="CU144" s="455">
        <v>52</v>
      </c>
      <c r="CV144" s="389"/>
      <c r="CW144" s="390"/>
      <c r="CX144" s="390"/>
      <c r="CY144" s="390"/>
      <c r="CZ144" s="390"/>
      <c r="DA144" s="390"/>
      <c r="DB144" s="394"/>
      <c r="DC144" s="363">
        <v>433</v>
      </c>
      <c r="DD144" s="364">
        <v>311</v>
      </c>
      <c r="DE144" s="364">
        <v>117</v>
      </c>
      <c r="DF144" s="364">
        <v>175</v>
      </c>
      <c r="DG144" s="364">
        <v>19</v>
      </c>
      <c r="DH144" s="364">
        <v>23</v>
      </c>
      <c r="DI144" s="364">
        <v>99</v>
      </c>
      <c r="DJ144" s="394"/>
      <c r="DK144" s="363">
        <v>123</v>
      </c>
      <c r="DL144" s="364">
        <v>105</v>
      </c>
      <c r="DM144" s="364" t="s">
        <v>6662</v>
      </c>
      <c r="DN144" s="364" t="s">
        <v>6662</v>
      </c>
      <c r="DO144" s="364" t="s">
        <v>6662</v>
      </c>
      <c r="DP144" s="364">
        <v>6</v>
      </c>
      <c r="DQ144" s="364" t="s">
        <v>6662</v>
      </c>
      <c r="DR144" s="364">
        <v>1</v>
      </c>
      <c r="DS144" s="364">
        <v>3</v>
      </c>
      <c r="DT144" s="364">
        <v>7</v>
      </c>
      <c r="DU144" s="364" t="s">
        <v>6662</v>
      </c>
      <c r="DV144" s="364">
        <v>1</v>
      </c>
      <c r="DW144" s="364" t="s">
        <v>6662</v>
      </c>
      <c r="DX144" s="364" t="s">
        <v>6662</v>
      </c>
      <c r="DY144" s="364" t="s">
        <v>6662</v>
      </c>
      <c r="DZ144" s="365" t="s">
        <v>6662</v>
      </c>
      <c r="EA144" s="363">
        <v>140</v>
      </c>
      <c r="EB144" s="364">
        <v>15300</v>
      </c>
      <c r="EC144" s="364">
        <v>13213</v>
      </c>
      <c r="ED144" s="364">
        <v>2058</v>
      </c>
      <c r="EE144" s="365">
        <v>29</v>
      </c>
      <c r="EF144" s="363">
        <v>226</v>
      </c>
      <c r="EG144" s="364">
        <v>202</v>
      </c>
      <c r="EH144" s="364">
        <v>83</v>
      </c>
      <c r="EI144" s="364">
        <v>104</v>
      </c>
      <c r="EJ144" s="364">
        <v>15</v>
      </c>
      <c r="EK144" s="364">
        <v>10</v>
      </c>
      <c r="EL144" s="364">
        <v>14</v>
      </c>
      <c r="EM144" s="394"/>
      <c r="EN144" s="363">
        <v>207</v>
      </c>
      <c r="EO144" s="364">
        <v>109</v>
      </c>
      <c r="EP144" s="364">
        <v>34</v>
      </c>
      <c r="EQ144" s="364">
        <v>71</v>
      </c>
      <c r="ER144" s="364">
        <v>4</v>
      </c>
      <c r="ES144" s="364">
        <v>13</v>
      </c>
      <c r="ET144" s="364">
        <v>85</v>
      </c>
      <c r="EU144" s="394"/>
    </row>
    <row r="145" spans="1:151" s="357" customFormat="1" ht="15" customHeight="1" x14ac:dyDescent="0.15">
      <c r="A145" s="442" t="s">
        <v>175</v>
      </c>
      <c r="B145" s="442" t="s">
        <v>291</v>
      </c>
      <c r="C145" s="442"/>
      <c r="D145" s="442" t="s">
        <v>700</v>
      </c>
      <c r="E145" s="387">
        <v>2106</v>
      </c>
      <c r="F145" s="355">
        <v>2073</v>
      </c>
      <c r="G145" s="355">
        <v>211</v>
      </c>
      <c r="H145" s="355">
        <v>298</v>
      </c>
      <c r="I145" s="355">
        <v>1564</v>
      </c>
      <c r="J145" s="388">
        <v>33</v>
      </c>
      <c r="K145" s="395">
        <v>25</v>
      </c>
      <c r="L145" s="387"/>
      <c r="M145" s="361">
        <v>4734</v>
      </c>
      <c r="N145" s="355">
        <v>37</v>
      </c>
      <c r="O145" s="355">
        <v>52</v>
      </c>
      <c r="P145" s="355">
        <v>96</v>
      </c>
      <c r="Q145" s="355">
        <v>117</v>
      </c>
      <c r="R145" s="355">
        <v>142</v>
      </c>
      <c r="S145" s="355">
        <v>172</v>
      </c>
      <c r="T145" s="355">
        <v>242</v>
      </c>
      <c r="U145" s="355">
        <v>259</v>
      </c>
      <c r="V145" s="355">
        <v>432</v>
      </c>
      <c r="W145" s="355">
        <v>661</v>
      </c>
      <c r="X145" s="355">
        <v>821</v>
      </c>
      <c r="Y145" s="355">
        <v>604</v>
      </c>
      <c r="Z145" s="355">
        <v>432</v>
      </c>
      <c r="AA145" s="355">
        <v>371</v>
      </c>
      <c r="AB145" s="362">
        <v>296</v>
      </c>
      <c r="AC145" s="366">
        <v>63.24</v>
      </c>
      <c r="AD145" s="356">
        <v>61.92</v>
      </c>
      <c r="AE145" s="367">
        <v>64.98</v>
      </c>
      <c r="AF145" s="387"/>
      <c r="AG145" s="388"/>
      <c r="AH145" s="388"/>
      <c r="AI145" s="388"/>
      <c r="AJ145" s="388"/>
      <c r="AK145" s="388"/>
      <c r="AL145" s="388"/>
      <c r="AM145" s="388"/>
      <c r="AN145" s="388"/>
      <c r="AO145" s="388"/>
      <c r="AP145" s="388"/>
      <c r="AQ145" s="388"/>
      <c r="AR145" s="388"/>
      <c r="AS145" s="388"/>
      <c r="AT145" s="388"/>
      <c r="AU145" s="388"/>
      <c r="AV145" s="449"/>
      <c r="AW145" s="450"/>
      <c r="AX145" s="451"/>
      <c r="AY145" s="361">
        <v>2206</v>
      </c>
      <c r="AZ145" s="355" t="s">
        <v>6662</v>
      </c>
      <c r="BA145" s="355">
        <v>1</v>
      </c>
      <c r="BB145" s="355">
        <v>10</v>
      </c>
      <c r="BC145" s="355">
        <v>19</v>
      </c>
      <c r="BD145" s="355">
        <v>17</v>
      </c>
      <c r="BE145" s="355">
        <v>28</v>
      </c>
      <c r="BF145" s="355">
        <v>34</v>
      </c>
      <c r="BG145" s="355">
        <v>29</v>
      </c>
      <c r="BH145" s="355">
        <v>77</v>
      </c>
      <c r="BI145" s="355">
        <v>208</v>
      </c>
      <c r="BJ145" s="355">
        <v>486</v>
      </c>
      <c r="BK145" s="355">
        <v>432</v>
      </c>
      <c r="BL145" s="355">
        <v>351</v>
      </c>
      <c r="BM145" s="355">
        <v>291</v>
      </c>
      <c r="BN145" s="362">
        <v>223</v>
      </c>
      <c r="BO145" s="446">
        <v>71.319999999999993</v>
      </c>
      <c r="BP145" s="447">
        <v>70.88</v>
      </c>
      <c r="BQ145" s="448">
        <v>71.989999999999995</v>
      </c>
      <c r="BR145" s="363">
        <v>2073</v>
      </c>
      <c r="BS145" s="364" t="s">
        <v>6662</v>
      </c>
      <c r="BT145" s="364" t="s">
        <v>6662</v>
      </c>
      <c r="BU145" s="364">
        <v>1</v>
      </c>
      <c r="BV145" s="364">
        <v>8</v>
      </c>
      <c r="BW145" s="364">
        <v>9</v>
      </c>
      <c r="BX145" s="364">
        <v>17</v>
      </c>
      <c r="BY145" s="364">
        <v>54</v>
      </c>
      <c r="BZ145" s="364">
        <v>91</v>
      </c>
      <c r="CA145" s="364">
        <v>196</v>
      </c>
      <c r="CB145" s="364">
        <v>331</v>
      </c>
      <c r="CC145" s="364">
        <v>458</v>
      </c>
      <c r="CD145" s="364">
        <v>355</v>
      </c>
      <c r="CE145" s="364">
        <v>246</v>
      </c>
      <c r="CF145" s="364">
        <v>194</v>
      </c>
      <c r="CG145" s="365">
        <v>113</v>
      </c>
      <c r="CH145" s="432">
        <v>2073</v>
      </c>
      <c r="CI145" s="433">
        <v>382</v>
      </c>
      <c r="CJ145" s="433">
        <v>378</v>
      </c>
      <c r="CK145" s="433">
        <v>1</v>
      </c>
      <c r="CL145" s="433">
        <v>3</v>
      </c>
      <c r="CM145" s="433">
        <v>55</v>
      </c>
      <c r="CN145" s="433">
        <v>1636</v>
      </c>
      <c r="CO145" s="433">
        <v>1366</v>
      </c>
      <c r="CP145" s="433">
        <v>300</v>
      </c>
      <c r="CQ145" s="433">
        <v>296</v>
      </c>
      <c r="CR145" s="433">
        <v>1</v>
      </c>
      <c r="CS145" s="433">
        <v>3</v>
      </c>
      <c r="CT145" s="433">
        <v>22</v>
      </c>
      <c r="CU145" s="455">
        <v>1044</v>
      </c>
      <c r="CV145" s="389"/>
      <c r="CW145" s="390"/>
      <c r="CX145" s="390"/>
      <c r="CY145" s="390"/>
      <c r="CZ145" s="390"/>
      <c r="DA145" s="390"/>
      <c r="DB145" s="394"/>
      <c r="DC145" s="363">
        <v>6433</v>
      </c>
      <c r="DD145" s="364">
        <v>4927</v>
      </c>
      <c r="DE145" s="364">
        <v>2206</v>
      </c>
      <c r="DF145" s="364">
        <v>2446</v>
      </c>
      <c r="DG145" s="364">
        <v>275</v>
      </c>
      <c r="DH145" s="364">
        <v>295</v>
      </c>
      <c r="DI145" s="364">
        <v>1211</v>
      </c>
      <c r="DJ145" s="394"/>
      <c r="DK145" s="363">
        <v>1734</v>
      </c>
      <c r="DL145" s="364">
        <v>1165</v>
      </c>
      <c r="DM145" s="364">
        <v>2</v>
      </c>
      <c r="DN145" s="364">
        <v>10</v>
      </c>
      <c r="DO145" s="364">
        <v>2</v>
      </c>
      <c r="DP145" s="364">
        <v>55</v>
      </c>
      <c r="DQ145" s="364">
        <v>30</v>
      </c>
      <c r="DR145" s="364">
        <v>378</v>
      </c>
      <c r="DS145" s="364">
        <v>48</v>
      </c>
      <c r="DT145" s="364">
        <v>10</v>
      </c>
      <c r="DU145" s="364">
        <v>26</v>
      </c>
      <c r="DV145" s="364">
        <v>6</v>
      </c>
      <c r="DW145" s="364" t="s">
        <v>6662</v>
      </c>
      <c r="DX145" s="364">
        <v>2</v>
      </c>
      <c r="DY145" s="364" t="s">
        <v>6662</v>
      </c>
      <c r="DZ145" s="365" t="s">
        <v>6662</v>
      </c>
      <c r="EA145" s="363">
        <v>2069</v>
      </c>
      <c r="EB145" s="364">
        <v>297243</v>
      </c>
      <c r="EC145" s="364">
        <v>180886</v>
      </c>
      <c r="ED145" s="364">
        <v>60601</v>
      </c>
      <c r="EE145" s="365">
        <v>55756</v>
      </c>
      <c r="EF145" s="363">
        <v>3240</v>
      </c>
      <c r="EG145" s="364">
        <v>2942</v>
      </c>
      <c r="EH145" s="364">
        <v>1334</v>
      </c>
      <c r="EI145" s="364">
        <v>1409</v>
      </c>
      <c r="EJ145" s="364">
        <v>199</v>
      </c>
      <c r="EK145" s="364">
        <v>134</v>
      </c>
      <c r="EL145" s="364">
        <v>164</v>
      </c>
      <c r="EM145" s="394"/>
      <c r="EN145" s="363">
        <v>3193</v>
      </c>
      <c r="EO145" s="364">
        <v>1985</v>
      </c>
      <c r="EP145" s="364">
        <v>872</v>
      </c>
      <c r="EQ145" s="364">
        <v>1037</v>
      </c>
      <c r="ER145" s="364">
        <v>76</v>
      </c>
      <c r="ES145" s="364">
        <v>161</v>
      </c>
      <c r="ET145" s="364">
        <v>1047</v>
      </c>
      <c r="EU145" s="394"/>
    </row>
    <row r="146" spans="1:151" s="357" customFormat="1" ht="15" hidden="1" customHeight="1" x14ac:dyDescent="0.15">
      <c r="A146" s="442" t="s">
        <v>175</v>
      </c>
      <c r="B146" s="442" t="s">
        <v>291</v>
      </c>
      <c r="C146" s="442" t="s">
        <v>292</v>
      </c>
      <c r="D146" s="442" t="s">
        <v>701</v>
      </c>
      <c r="E146" s="387">
        <v>80</v>
      </c>
      <c r="F146" s="355">
        <v>80</v>
      </c>
      <c r="G146" s="355">
        <v>7</v>
      </c>
      <c r="H146" s="355">
        <v>11</v>
      </c>
      <c r="I146" s="355">
        <v>62</v>
      </c>
      <c r="J146" s="388" t="s">
        <v>6662</v>
      </c>
      <c r="K146" s="395" t="s">
        <v>6662</v>
      </c>
      <c r="L146" s="387"/>
      <c r="M146" s="361">
        <v>190</v>
      </c>
      <c r="N146" s="355">
        <v>2</v>
      </c>
      <c r="O146" s="355">
        <v>1</v>
      </c>
      <c r="P146" s="355">
        <v>2</v>
      </c>
      <c r="Q146" s="355">
        <v>3</v>
      </c>
      <c r="R146" s="355">
        <v>6</v>
      </c>
      <c r="S146" s="355">
        <v>4</v>
      </c>
      <c r="T146" s="355">
        <v>4</v>
      </c>
      <c r="U146" s="355">
        <v>11</v>
      </c>
      <c r="V146" s="355">
        <v>16</v>
      </c>
      <c r="W146" s="355">
        <v>23</v>
      </c>
      <c r="X146" s="355">
        <v>39</v>
      </c>
      <c r="Y146" s="355">
        <v>29</v>
      </c>
      <c r="Z146" s="355">
        <v>12</v>
      </c>
      <c r="AA146" s="355">
        <v>26</v>
      </c>
      <c r="AB146" s="362">
        <v>12</v>
      </c>
      <c r="AC146" s="366">
        <v>65.790000000000006</v>
      </c>
      <c r="AD146" s="356">
        <v>64.81</v>
      </c>
      <c r="AE146" s="367">
        <v>67.069999999999993</v>
      </c>
      <c r="AF146" s="387"/>
      <c r="AG146" s="388"/>
      <c r="AH146" s="388"/>
      <c r="AI146" s="388"/>
      <c r="AJ146" s="388"/>
      <c r="AK146" s="388"/>
      <c r="AL146" s="388"/>
      <c r="AM146" s="388"/>
      <c r="AN146" s="388"/>
      <c r="AO146" s="388"/>
      <c r="AP146" s="388"/>
      <c r="AQ146" s="388"/>
      <c r="AR146" s="388"/>
      <c r="AS146" s="388"/>
      <c r="AT146" s="388"/>
      <c r="AU146" s="388"/>
      <c r="AV146" s="449"/>
      <c r="AW146" s="450"/>
      <c r="AX146" s="451"/>
      <c r="AY146" s="361">
        <v>95</v>
      </c>
      <c r="AZ146" s="355" t="s">
        <v>6662</v>
      </c>
      <c r="BA146" s="355" t="s">
        <v>6662</v>
      </c>
      <c r="BB146" s="355" t="s">
        <v>6662</v>
      </c>
      <c r="BC146" s="355">
        <v>1</v>
      </c>
      <c r="BD146" s="355">
        <v>1</v>
      </c>
      <c r="BE146" s="355">
        <v>1</v>
      </c>
      <c r="BF146" s="355" t="s">
        <v>6662</v>
      </c>
      <c r="BG146" s="355">
        <v>2</v>
      </c>
      <c r="BH146" s="355">
        <v>1</v>
      </c>
      <c r="BI146" s="355">
        <v>9</v>
      </c>
      <c r="BJ146" s="355">
        <v>18</v>
      </c>
      <c r="BK146" s="355">
        <v>19</v>
      </c>
      <c r="BL146" s="355">
        <v>8</v>
      </c>
      <c r="BM146" s="355">
        <v>24</v>
      </c>
      <c r="BN146" s="362">
        <v>11</v>
      </c>
      <c r="BO146" s="446">
        <v>73.150000000000006</v>
      </c>
      <c r="BP146" s="447">
        <v>72.23</v>
      </c>
      <c r="BQ146" s="448">
        <v>74.459999999999994</v>
      </c>
      <c r="BR146" s="363">
        <v>80</v>
      </c>
      <c r="BS146" s="364" t="s">
        <v>6662</v>
      </c>
      <c r="BT146" s="364" t="s">
        <v>6662</v>
      </c>
      <c r="BU146" s="364" t="s">
        <v>6662</v>
      </c>
      <c r="BV146" s="364" t="s">
        <v>6662</v>
      </c>
      <c r="BW146" s="364" t="s">
        <v>6662</v>
      </c>
      <c r="BX146" s="364">
        <v>1</v>
      </c>
      <c r="BY146" s="364" t="s">
        <v>6662</v>
      </c>
      <c r="BZ146" s="364">
        <v>3</v>
      </c>
      <c r="CA146" s="364">
        <v>5</v>
      </c>
      <c r="CB146" s="364">
        <v>9</v>
      </c>
      <c r="CC146" s="364">
        <v>19</v>
      </c>
      <c r="CD146" s="364">
        <v>14</v>
      </c>
      <c r="CE146" s="364">
        <v>9</v>
      </c>
      <c r="CF146" s="364">
        <v>14</v>
      </c>
      <c r="CG146" s="365">
        <v>6</v>
      </c>
      <c r="CH146" s="432">
        <v>80</v>
      </c>
      <c r="CI146" s="433">
        <v>30</v>
      </c>
      <c r="CJ146" s="433">
        <v>30</v>
      </c>
      <c r="CK146" s="433" t="s">
        <v>6662</v>
      </c>
      <c r="CL146" s="433" t="s">
        <v>6662</v>
      </c>
      <c r="CM146" s="433">
        <v>2</v>
      </c>
      <c r="CN146" s="433">
        <v>48</v>
      </c>
      <c r="CO146" s="433">
        <v>62</v>
      </c>
      <c r="CP146" s="433">
        <v>24</v>
      </c>
      <c r="CQ146" s="433">
        <v>24</v>
      </c>
      <c r="CR146" s="433" t="s">
        <v>6662</v>
      </c>
      <c r="CS146" s="433" t="s">
        <v>6662</v>
      </c>
      <c r="CT146" s="433">
        <v>2</v>
      </c>
      <c r="CU146" s="455">
        <v>36</v>
      </c>
      <c r="CV146" s="389"/>
      <c r="CW146" s="390"/>
      <c r="CX146" s="390"/>
      <c r="CY146" s="390"/>
      <c r="CZ146" s="390"/>
      <c r="DA146" s="390"/>
      <c r="DB146" s="394"/>
      <c r="DC146" s="363">
        <v>248</v>
      </c>
      <c r="DD146" s="364">
        <v>185</v>
      </c>
      <c r="DE146" s="364">
        <v>95</v>
      </c>
      <c r="DF146" s="364">
        <v>80</v>
      </c>
      <c r="DG146" s="364">
        <v>10</v>
      </c>
      <c r="DH146" s="364">
        <v>12</v>
      </c>
      <c r="DI146" s="364">
        <v>51</v>
      </c>
      <c r="DJ146" s="394"/>
      <c r="DK146" s="363">
        <v>70</v>
      </c>
      <c r="DL146" s="364">
        <v>53</v>
      </c>
      <c r="DM146" s="364" t="s">
        <v>6662</v>
      </c>
      <c r="DN146" s="364" t="s">
        <v>6662</v>
      </c>
      <c r="DO146" s="364">
        <v>1</v>
      </c>
      <c r="DP146" s="364">
        <v>2</v>
      </c>
      <c r="DQ146" s="364">
        <v>2</v>
      </c>
      <c r="DR146" s="364">
        <v>5</v>
      </c>
      <c r="DS146" s="364">
        <v>2</v>
      </c>
      <c r="DT146" s="364">
        <v>1</v>
      </c>
      <c r="DU146" s="364">
        <v>3</v>
      </c>
      <c r="DV146" s="364">
        <v>1</v>
      </c>
      <c r="DW146" s="364" t="s">
        <v>6662</v>
      </c>
      <c r="DX146" s="364" t="s">
        <v>6662</v>
      </c>
      <c r="DY146" s="364" t="s">
        <v>6662</v>
      </c>
      <c r="DZ146" s="365" t="s">
        <v>6662</v>
      </c>
      <c r="EA146" s="363">
        <v>80</v>
      </c>
      <c r="EB146" s="364">
        <v>8422</v>
      </c>
      <c r="EC146" s="364">
        <v>5477</v>
      </c>
      <c r="ED146" s="364">
        <v>2150</v>
      </c>
      <c r="EE146" s="365">
        <v>795</v>
      </c>
      <c r="EF146" s="363">
        <v>121</v>
      </c>
      <c r="EG146" s="364">
        <v>111</v>
      </c>
      <c r="EH146" s="364">
        <v>56</v>
      </c>
      <c r="EI146" s="364">
        <v>47</v>
      </c>
      <c r="EJ146" s="364">
        <v>8</v>
      </c>
      <c r="EK146" s="364">
        <v>7</v>
      </c>
      <c r="EL146" s="364">
        <v>3</v>
      </c>
      <c r="EM146" s="394"/>
      <c r="EN146" s="363">
        <v>127</v>
      </c>
      <c r="EO146" s="364">
        <v>74</v>
      </c>
      <c r="EP146" s="364">
        <v>39</v>
      </c>
      <c r="EQ146" s="364">
        <v>33</v>
      </c>
      <c r="ER146" s="364">
        <v>2</v>
      </c>
      <c r="ES146" s="364">
        <v>5</v>
      </c>
      <c r="ET146" s="364">
        <v>48</v>
      </c>
      <c r="EU146" s="394"/>
    </row>
    <row r="147" spans="1:151" s="357" customFormat="1" ht="15" hidden="1" customHeight="1" x14ac:dyDescent="0.15">
      <c r="A147" s="442" t="s">
        <v>175</v>
      </c>
      <c r="B147" s="442" t="s">
        <v>291</v>
      </c>
      <c r="C147" s="442" t="s">
        <v>293</v>
      </c>
      <c r="D147" s="442" t="s">
        <v>702</v>
      </c>
      <c r="E147" s="387">
        <v>188</v>
      </c>
      <c r="F147" s="355">
        <v>186</v>
      </c>
      <c r="G147" s="355">
        <v>15</v>
      </c>
      <c r="H147" s="355">
        <v>24</v>
      </c>
      <c r="I147" s="355">
        <v>147</v>
      </c>
      <c r="J147" s="388">
        <v>2</v>
      </c>
      <c r="K147" s="395">
        <v>2</v>
      </c>
      <c r="L147" s="387"/>
      <c r="M147" s="361">
        <v>429</v>
      </c>
      <c r="N147" s="355">
        <v>4</v>
      </c>
      <c r="O147" s="355">
        <v>3</v>
      </c>
      <c r="P147" s="355">
        <v>8</v>
      </c>
      <c r="Q147" s="355">
        <v>14</v>
      </c>
      <c r="R147" s="355">
        <v>7</v>
      </c>
      <c r="S147" s="355">
        <v>22</v>
      </c>
      <c r="T147" s="355">
        <v>30</v>
      </c>
      <c r="U147" s="355">
        <v>24</v>
      </c>
      <c r="V147" s="355">
        <v>38</v>
      </c>
      <c r="W147" s="355">
        <v>54</v>
      </c>
      <c r="X147" s="355">
        <v>66</v>
      </c>
      <c r="Y147" s="355">
        <v>68</v>
      </c>
      <c r="Z147" s="355">
        <v>35</v>
      </c>
      <c r="AA147" s="355">
        <v>29</v>
      </c>
      <c r="AB147" s="362">
        <v>27</v>
      </c>
      <c r="AC147" s="366">
        <v>62.78</v>
      </c>
      <c r="AD147" s="356">
        <v>61.54</v>
      </c>
      <c r="AE147" s="367">
        <v>64.56</v>
      </c>
      <c r="AF147" s="387"/>
      <c r="AG147" s="388"/>
      <c r="AH147" s="388"/>
      <c r="AI147" s="388"/>
      <c r="AJ147" s="388"/>
      <c r="AK147" s="388"/>
      <c r="AL147" s="388"/>
      <c r="AM147" s="388"/>
      <c r="AN147" s="388"/>
      <c r="AO147" s="388"/>
      <c r="AP147" s="388"/>
      <c r="AQ147" s="388"/>
      <c r="AR147" s="388"/>
      <c r="AS147" s="388"/>
      <c r="AT147" s="388"/>
      <c r="AU147" s="388"/>
      <c r="AV147" s="449"/>
      <c r="AW147" s="450"/>
      <c r="AX147" s="451"/>
      <c r="AY147" s="361">
        <v>188</v>
      </c>
      <c r="AZ147" s="355" t="s">
        <v>6662</v>
      </c>
      <c r="BA147" s="355" t="s">
        <v>6662</v>
      </c>
      <c r="BB147" s="355">
        <v>1</v>
      </c>
      <c r="BC147" s="355">
        <v>1</v>
      </c>
      <c r="BD147" s="355" t="s">
        <v>6662</v>
      </c>
      <c r="BE147" s="355">
        <v>1</v>
      </c>
      <c r="BF147" s="355">
        <v>5</v>
      </c>
      <c r="BG147" s="355">
        <v>3</v>
      </c>
      <c r="BH147" s="355">
        <v>6</v>
      </c>
      <c r="BI147" s="355">
        <v>16</v>
      </c>
      <c r="BJ147" s="355">
        <v>36</v>
      </c>
      <c r="BK147" s="355">
        <v>53</v>
      </c>
      <c r="BL147" s="355">
        <v>27</v>
      </c>
      <c r="BM147" s="355">
        <v>19</v>
      </c>
      <c r="BN147" s="362">
        <v>20</v>
      </c>
      <c r="BO147" s="446">
        <v>71.599999999999994</v>
      </c>
      <c r="BP147" s="447">
        <v>72</v>
      </c>
      <c r="BQ147" s="448">
        <v>70.959999999999994</v>
      </c>
      <c r="BR147" s="363">
        <v>186</v>
      </c>
      <c r="BS147" s="364" t="s">
        <v>6662</v>
      </c>
      <c r="BT147" s="364" t="s">
        <v>6662</v>
      </c>
      <c r="BU147" s="364" t="s">
        <v>6662</v>
      </c>
      <c r="BV147" s="364">
        <v>1</v>
      </c>
      <c r="BW147" s="364">
        <v>1</v>
      </c>
      <c r="BX147" s="364">
        <v>1</v>
      </c>
      <c r="BY147" s="364">
        <v>8</v>
      </c>
      <c r="BZ147" s="364">
        <v>8</v>
      </c>
      <c r="CA147" s="364">
        <v>17</v>
      </c>
      <c r="CB147" s="364">
        <v>23</v>
      </c>
      <c r="CC147" s="364">
        <v>38</v>
      </c>
      <c r="CD147" s="364">
        <v>45</v>
      </c>
      <c r="CE147" s="364">
        <v>20</v>
      </c>
      <c r="CF147" s="364">
        <v>12</v>
      </c>
      <c r="CG147" s="365">
        <v>12</v>
      </c>
      <c r="CH147" s="432">
        <v>186</v>
      </c>
      <c r="CI147" s="433">
        <v>38</v>
      </c>
      <c r="CJ147" s="433">
        <v>38</v>
      </c>
      <c r="CK147" s="433" t="s">
        <v>6662</v>
      </c>
      <c r="CL147" s="433" t="s">
        <v>6662</v>
      </c>
      <c r="CM147" s="433">
        <v>2</v>
      </c>
      <c r="CN147" s="433">
        <v>146</v>
      </c>
      <c r="CO147" s="433">
        <v>127</v>
      </c>
      <c r="CP147" s="433">
        <v>30</v>
      </c>
      <c r="CQ147" s="433">
        <v>30</v>
      </c>
      <c r="CR147" s="433" t="s">
        <v>6662</v>
      </c>
      <c r="CS147" s="433" t="s">
        <v>6662</v>
      </c>
      <c r="CT147" s="433">
        <v>2</v>
      </c>
      <c r="CU147" s="455">
        <v>95</v>
      </c>
      <c r="CV147" s="389"/>
      <c r="CW147" s="390"/>
      <c r="CX147" s="390"/>
      <c r="CY147" s="390"/>
      <c r="CZ147" s="390"/>
      <c r="DA147" s="390"/>
      <c r="DB147" s="394"/>
      <c r="DC147" s="363">
        <v>592</v>
      </c>
      <c r="DD147" s="364">
        <v>418</v>
      </c>
      <c r="DE147" s="364">
        <v>188</v>
      </c>
      <c r="DF147" s="364">
        <v>201</v>
      </c>
      <c r="DG147" s="364">
        <v>29</v>
      </c>
      <c r="DH147" s="364">
        <v>36</v>
      </c>
      <c r="DI147" s="364">
        <v>138</v>
      </c>
      <c r="DJ147" s="394"/>
      <c r="DK147" s="363">
        <v>151</v>
      </c>
      <c r="DL147" s="364">
        <v>128</v>
      </c>
      <c r="DM147" s="364" t="s">
        <v>6662</v>
      </c>
      <c r="DN147" s="364" t="s">
        <v>6662</v>
      </c>
      <c r="DO147" s="364" t="s">
        <v>6662</v>
      </c>
      <c r="DP147" s="364">
        <v>3</v>
      </c>
      <c r="DQ147" s="364">
        <v>8</v>
      </c>
      <c r="DR147" s="364">
        <v>12</v>
      </c>
      <c r="DS147" s="364" t="s">
        <v>6662</v>
      </c>
      <c r="DT147" s="364" t="s">
        <v>6662</v>
      </c>
      <c r="DU147" s="364" t="s">
        <v>6662</v>
      </c>
      <c r="DV147" s="364" t="s">
        <v>6662</v>
      </c>
      <c r="DW147" s="364" t="s">
        <v>6662</v>
      </c>
      <c r="DX147" s="364" t="s">
        <v>6662</v>
      </c>
      <c r="DY147" s="364" t="s">
        <v>6662</v>
      </c>
      <c r="DZ147" s="365" t="s">
        <v>6662</v>
      </c>
      <c r="EA147" s="363">
        <v>186</v>
      </c>
      <c r="EB147" s="364">
        <v>24674</v>
      </c>
      <c r="EC147" s="364">
        <v>17084</v>
      </c>
      <c r="ED147" s="364">
        <v>5889</v>
      </c>
      <c r="EE147" s="365">
        <v>1701</v>
      </c>
      <c r="EF147" s="363">
        <v>292</v>
      </c>
      <c r="EG147" s="364">
        <v>256</v>
      </c>
      <c r="EH147" s="364">
        <v>115</v>
      </c>
      <c r="EI147" s="364">
        <v>117</v>
      </c>
      <c r="EJ147" s="364">
        <v>24</v>
      </c>
      <c r="EK147" s="364">
        <v>15</v>
      </c>
      <c r="EL147" s="364">
        <v>21</v>
      </c>
      <c r="EM147" s="394"/>
      <c r="EN147" s="363">
        <v>300</v>
      </c>
      <c r="EO147" s="364">
        <v>162</v>
      </c>
      <c r="EP147" s="364">
        <v>73</v>
      </c>
      <c r="EQ147" s="364">
        <v>84</v>
      </c>
      <c r="ER147" s="364">
        <v>5</v>
      </c>
      <c r="ES147" s="364">
        <v>21</v>
      </c>
      <c r="ET147" s="364">
        <v>117</v>
      </c>
      <c r="EU147" s="394"/>
    </row>
    <row r="148" spans="1:151" s="357" customFormat="1" ht="15" hidden="1" customHeight="1" x14ac:dyDescent="0.15">
      <c r="A148" s="442" t="s">
        <v>175</v>
      </c>
      <c r="B148" s="442" t="s">
        <v>291</v>
      </c>
      <c r="C148" s="442" t="s">
        <v>294</v>
      </c>
      <c r="D148" s="442" t="s">
        <v>703</v>
      </c>
      <c r="E148" s="387">
        <v>188</v>
      </c>
      <c r="F148" s="355">
        <v>183</v>
      </c>
      <c r="G148" s="355">
        <v>13</v>
      </c>
      <c r="H148" s="355">
        <v>23</v>
      </c>
      <c r="I148" s="355">
        <v>147</v>
      </c>
      <c r="J148" s="388">
        <v>5</v>
      </c>
      <c r="K148" s="395">
        <v>3</v>
      </c>
      <c r="L148" s="387"/>
      <c r="M148" s="361">
        <v>420</v>
      </c>
      <c r="N148" s="355">
        <v>3</v>
      </c>
      <c r="O148" s="355">
        <v>4</v>
      </c>
      <c r="P148" s="355">
        <v>10</v>
      </c>
      <c r="Q148" s="355">
        <v>12</v>
      </c>
      <c r="R148" s="355">
        <v>9</v>
      </c>
      <c r="S148" s="355">
        <v>17</v>
      </c>
      <c r="T148" s="355">
        <v>20</v>
      </c>
      <c r="U148" s="355">
        <v>26</v>
      </c>
      <c r="V148" s="355">
        <v>28</v>
      </c>
      <c r="W148" s="355">
        <v>50</v>
      </c>
      <c r="X148" s="355">
        <v>75</v>
      </c>
      <c r="Y148" s="355">
        <v>53</v>
      </c>
      <c r="Z148" s="355">
        <v>49</v>
      </c>
      <c r="AA148" s="355">
        <v>32</v>
      </c>
      <c r="AB148" s="362">
        <v>32</v>
      </c>
      <c r="AC148" s="366">
        <v>63.98</v>
      </c>
      <c r="AD148" s="356">
        <v>62.27</v>
      </c>
      <c r="AE148" s="367">
        <v>66.31</v>
      </c>
      <c r="AF148" s="387"/>
      <c r="AG148" s="388"/>
      <c r="AH148" s="388"/>
      <c r="AI148" s="388"/>
      <c r="AJ148" s="388"/>
      <c r="AK148" s="388"/>
      <c r="AL148" s="388"/>
      <c r="AM148" s="388"/>
      <c r="AN148" s="388"/>
      <c r="AO148" s="388"/>
      <c r="AP148" s="388"/>
      <c r="AQ148" s="388"/>
      <c r="AR148" s="388"/>
      <c r="AS148" s="388"/>
      <c r="AT148" s="388"/>
      <c r="AU148" s="388"/>
      <c r="AV148" s="449"/>
      <c r="AW148" s="450"/>
      <c r="AX148" s="451"/>
      <c r="AY148" s="361">
        <v>189</v>
      </c>
      <c r="AZ148" s="355" t="s">
        <v>6662</v>
      </c>
      <c r="BA148" s="355" t="s">
        <v>6662</v>
      </c>
      <c r="BB148" s="355" t="s">
        <v>6662</v>
      </c>
      <c r="BC148" s="355">
        <v>1</v>
      </c>
      <c r="BD148" s="355" t="s">
        <v>6662</v>
      </c>
      <c r="BE148" s="355" t="s">
        <v>6662</v>
      </c>
      <c r="BF148" s="355" t="s">
        <v>6662</v>
      </c>
      <c r="BG148" s="355">
        <v>1</v>
      </c>
      <c r="BH148" s="355">
        <v>5</v>
      </c>
      <c r="BI148" s="355">
        <v>16</v>
      </c>
      <c r="BJ148" s="355">
        <v>47</v>
      </c>
      <c r="BK148" s="355">
        <v>35</v>
      </c>
      <c r="BL148" s="355">
        <v>43</v>
      </c>
      <c r="BM148" s="355">
        <v>18</v>
      </c>
      <c r="BN148" s="362">
        <v>23</v>
      </c>
      <c r="BO148" s="446">
        <v>73.16</v>
      </c>
      <c r="BP148" s="447">
        <v>72.930000000000007</v>
      </c>
      <c r="BQ148" s="448">
        <v>73.55</v>
      </c>
      <c r="BR148" s="363">
        <v>183</v>
      </c>
      <c r="BS148" s="364" t="s">
        <v>6662</v>
      </c>
      <c r="BT148" s="364" t="s">
        <v>6662</v>
      </c>
      <c r="BU148" s="364" t="s">
        <v>6662</v>
      </c>
      <c r="BV148" s="364">
        <v>2</v>
      </c>
      <c r="BW148" s="364" t="s">
        <v>6662</v>
      </c>
      <c r="BX148" s="364">
        <v>3</v>
      </c>
      <c r="BY148" s="364">
        <v>2</v>
      </c>
      <c r="BZ148" s="364">
        <v>9</v>
      </c>
      <c r="CA148" s="364">
        <v>10</v>
      </c>
      <c r="CB148" s="364">
        <v>26</v>
      </c>
      <c r="CC148" s="364">
        <v>37</v>
      </c>
      <c r="CD148" s="364">
        <v>35</v>
      </c>
      <c r="CE148" s="364">
        <v>29</v>
      </c>
      <c r="CF148" s="364">
        <v>16</v>
      </c>
      <c r="CG148" s="365">
        <v>14</v>
      </c>
      <c r="CH148" s="432">
        <v>183</v>
      </c>
      <c r="CI148" s="433">
        <v>25</v>
      </c>
      <c r="CJ148" s="433">
        <v>25</v>
      </c>
      <c r="CK148" s="433" t="s">
        <v>6662</v>
      </c>
      <c r="CL148" s="433" t="s">
        <v>6662</v>
      </c>
      <c r="CM148" s="433">
        <v>2</v>
      </c>
      <c r="CN148" s="433">
        <v>156</v>
      </c>
      <c r="CO148" s="433">
        <v>131</v>
      </c>
      <c r="CP148" s="433">
        <v>23</v>
      </c>
      <c r="CQ148" s="433">
        <v>23</v>
      </c>
      <c r="CR148" s="433" t="s">
        <v>6662</v>
      </c>
      <c r="CS148" s="433" t="s">
        <v>6662</v>
      </c>
      <c r="CT148" s="433">
        <v>1</v>
      </c>
      <c r="CU148" s="455">
        <v>107</v>
      </c>
      <c r="CV148" s="389"/>
      <c r="CW148" s="390"/>
      <c r="CX148" s="390"/>
      <c r="CY148" s="390"/>
      <c r="CZ148" s="390"/>
      <c r="DA148" s="390"/>
      <c r="DB148" s="394"/>
      <c r="DC148" s="363">
        <v>556</v>
      </c>
      <c r="DD148" s="364">
        <v>437</v>
      </c>
      <c r="DE148" s="364">
        <v>189</v>
      </c>
      <c r="DF148" s="364">
        <v>220</v>
      </c>
      <c r="DG148" s="364">
        <v>28</v>
      </c>
      <c r="DH148" s="364">
        <v>24</v>
      </c>
      <c r="DI148" s="364">
        <v>95</v>
      </c>
      <c r="DJ148" s="394"/>
      <c r="DK148" s="363">
        <v>154</v>
      </c>
      <c r="DL148" s="364">
        <v>142</v>
      </c>
      <c r="DM148" s="364" t="s">
        <v>6662</v>
      </c>
      <c r="DN148" s="364">
        <v>3</v>
      </c>
      <c r="DO148" s="364" t="s">
        <v>6662</v>
      </c>
      <c r="DP148" s="364">
        <v>2</v>
      </c>
      <c r="DQ148" s="364">
        <v>3</v>
      </c>
      <c r="DR148" s="364" t="s">
        <v>6662</v>
      </c>
      <c r="DS148" s="364">
        <v>2</v>
      </c>
      <c r="DT148" s="364">
        <v>1</v>
      </c>
      <c r="DU148" s="364" t="s">
        <v>6662</v>
      </c>
      <c r="DV148" s="364">
        <v>1</v>
      </c>
      <c r="DW148" s="364" t="s">
        <v>6662</v>
      </c>
      <c r="DX148" s="364" t="s">
        <v>6662</v>
      </c>
      <c r="DY148" s="364" t="s">
        <v>6662</v>
      </c>
      <c r="DZ148" s="365" t="s">
        <v>6662</v>
      </c>
      <c r="EA148" s="363">
        <v>183</v>
      </c>
      <c r="EB148" s="364">
        <v>25216</v>
      </c>
      <c r="EC148" s="364">
        <v>19811</v>
      </c>
      <c r="ED148" s="364">
        <v>5027</v>
      </c>
      <c r="EE148" s="365">
        <v>378</v>
      </c>
      <c r="EF148" s="363">
        <v>289</v>
      </c>
      <c r="EG148" s="364">
        <v>261</v>
      </c>
      <c r="EH148" s="364">
        <v>120</v>
      </c>
      <c r="EI148" s="364">
        <v>123</v>
      </c>
      <c r="EJ148" s="364">
        <v>18</v>
      </c>
      <c r="EK148" s="364">
        <v>13</v>
      </c>
      <c r="EL148" s="364">
        <v>15</v>
      </c>
      <c r="EM148" s="394"/>
      <c r="EN148" s="363">
        <v>267</v>
      </c>
      <c r="EO148" s="364">
        <v>176</v>
      </c>
      <c r="EP148" s="364">
        <v>69</v>
      </c>
      <c r="EQ148" s="364">
        <v>97</v>
      </c>
      <c r="ER148" s="364">
        <v>10</v>
      </c>
      <c r="ES148" s="364">
        <v>11</v>
      </c>
      <c r="ET148" s="364">
        <v>80</v>
      </c>
      <c r="EU148" s="394"/>
    </row>
    <row r="149" spans="1:151" s="357" customFormat="1" ht="15" hidden="1" customHeight="1" x14ac:dyDescent="0.15">
      <c r="A149" s="442" t="s">
        <v>175</v>
      </c>
      <c r="B149" s="442" t="s">
        <v>291</v>
      </c>
      <c r="C149" s="442" t="s">
        <v>295</v>
      </c>
      <c r="D149" s="442" t="s">
        <v>704</v>
      </c>
      <c r="E149" s="387">
        <v>257</v>
      </c>
      <c r="F149" s="355">
        <v>253</v>
      </c>
      <c r="G149" s="355">
        <v>13</v>
      </c>
      <c r="H149" s="355">
        <v>41</v>
      </c>
      <c r="I149" s="355">
        <v>199</v>
      </c>
      <c r="J149" s="388">
        <v>4</v>
      </c>
      <c r="K149" s="395">
        <v>2</v>
      </c>
      <c r="L149" s="387"/>
      <c r="M149" s="361">
        <v>608</v>
      </c>
      <c r="N149" s="355">
        <v>6</v>
      </c>
      <c r="O149" s="355">
        <v>10</v>
      </c>
      <c r="P149" s="355">
        <v>6</v>
      </c>
      <c r="Q149" s="355">
        <v>8</v>
      </c>
      <c r="R149" s="355">
        <v>25</v>
      </c>
      <c r="S149" s="355">
        <v>25</v>
      </c>
      <c r="T149" s="355">
        <v>41</v>
      </c>
      <c r="U149" s="355">
        <v>32</v>
      </c>
      <c r="V149" s="355">
        <v>45</v>
      </c>
      <c r="W149" s="355">
        <v>96</v>
      </c>
      <c r="X149" s="355">
        <v>111</v>
      </c>
      <c r="Y149" s="355">
        <v>71</v>
      </c>
      <c r="Z149" s="355">
        <v>54</v>
      </c>
      <c r="AA149" s="355">
        <v>38</v>
      </c>
      <c r="AB149" s="362">
        <v>40</v>
      </c>
      <c r="AC149" s="366">
        <v>62.93</v>
      </c>
      <c r="AD149" s="356">
        <v>60.91</v>
      </c>
      <c r="AE149" s="367">
        <v>65.66</v>
      </c>
      <c r="AF149" s="387"/>
      <c r="AG149" s="388"/>
      <c r="AH149" s="388"/>
      <c r="AI149" s="388"/>
      <c r="AJ149" s="388"/>
      <c r="AK149" s="388"/>
      <c r="AL149" s="388"/>
      <c r="AM149" s="388"/>
      <c r="AN149" s="388"/>
      <c r="AO149" s="388"/>
      <c r="AP149" s="388"/>
      <c r="AQ149" s="388"/>
      <c r="AR149" s="388"/>
      <c r="AS149" s="388"/>
      <c r="AT149" s="388"/>
      <c r="AU149" s="388"/>
      <c r="AV149" s="449"/>
      <c r="AW149" s="450"/>
      <c r="AX149" s="451"/>
      <c r="AY149" s="361">
        <v>239</v>
      </c>
      <c r="AZ149" s="355" t="s">
        <v>6662</v>
      </c>
      <c r="BA149" s="355" t="s">
        <v>6662</v>
      </c>
      <c r="BB149" s="355">
        <v>1</v>
      </c>
      <c r="BC149" s="355" t="s">
        <v>6662</v>
      </c>
      <c r="BD149" s="355" t="s">
        <v>6662</v>
      </c>
      <c r="BE149" s="355">
        <v>1</v>
      </c>
      <c r="BF149" s="355">
        <v>4</v>
      </c>
      <c r="BG149" s="355">
        <v>1</v>
      </c>
      <c r="BH149" s="355">
        <v>4</v>
      </c>
      <c r="BI149" s="355">
        <v>21</v>
      </c>
      <c r="BJ149" s="355">
        <v>53</v>
      </c>
      <c r="BK149" s="355">
        <v>50</v>
      </c>
      <c r="BL149" s="355">
        <v>40</v>
      </c>
      <c r="BM149" s="355">
        <v>33</v>
      </c>
      <c r="BN149" s="362">
        <v>31</v>
      </c>
      <c r="BO149" s="446">
        <v>73.52</v>
      </c>
      <c r="BP149" s="447">
        <v>73.38</v>
      </c>
      <c r="BQ149" s="448">
        <v>73.709999999999994</v>
      </c>
      <c r="BR149" s="363">
        <v>253</v>
      </c>
      <c r="BS149" s="364" t="s">
        <v>6662</v>
      </c>
      <c r="BT149" s="364" t="s">
        <v>6662</v>
      </c>
      <c r="BU149" s="364" t="s">
        <v>6662</v>
      </c>
      <c r="BV149" s="364" t="s">
        <v>6662</v>
      </c>
      <c r="BW149" s="364">
        <v>2</v>
      </c>
      <c r="BX149" s="364">
        <v>2</v>
      </c>
      <c r="BY149" s="364">
        <v>7</v>
      </c>
      <c r="BZ149" s="364">
        <v>11</v>
      </c>
      <c r="CA149" s="364">
        <v>20</v>
      </c>
      <c r="CB149" s="364">
        <v>42</v>
      </c>
      <c r="CC149" s="364">
        <v>64</v>
      </c>
      <c r="CD149" s="364">
        <v>39</v>
      </c>
      <c r="CE149" s="364">
        <v>30</v>
      </c>
      <c r="CF149" s="364">
        <v>21</v>
      </c>
      <c r="CG149" s="365">
        <v>15</v>
      </c>
      <c r="CH149" s="432">
        <v>253</v>
      </c>
      <c r="CI149" s="433">
        <v>70</v>
      </c>
      <c r="CJ149" s="433">
        <v>68</v>
      </c>
      <c r="CK149" s="433" t="s">
        <v>6662</v>
      </c>
      <c r="CL149" s="433">
        <v>2</v>
      </c>
      <c r="CM149" s="433">
        <v>4</v>
      </c>
      <c r="CN149" s="433">
        <v>179</v>
      </c>
      <c r="CO149" s="433">
        <v>169</v>
      </c>
      <c r="CP149" s="433">
        <v>53</v>
      </c>
      <c r="CQ149" s="433">
        <v>51</v>
      </c>
      <c r="CR149" s="433" t="s">
        <v>6662</v>
      </c>
      <c r="CS149" s="433">
        <v>2</v>
      </c>
      <c r="CT149" s="433">
        <v>1</v>
      </c>
      <c r="CU149" s="455">
        <v>115</v>
      </c>
      <c r="CV149" s="389"/>
      <c r="CW149" s="390"/>
      <c r="CX149" s="390"/>
      <c r="CY149" s="390"/>
      <c r="CZ149" s="390"/>
      <c r="DA149" s="390"/>
      <c r="DB149" s="394"/>
      <c r="DC149" s="363">
        <v>801</v>
      </c>
      <c r="DD149" s="364">
        <v>627</v>
      </c>
      <c r="DE149" s="364">
        <v>239</v>
      </c>
      <c r="DF149" s="364">
        <v>351</v>
      </c>
      <c r="DG149" s="364">
        <v>37</v>
      </c>
      <c r="DH149" s="364">
        <v>31</v>
      </c>
      <c r="DI149" s="364">
        <v>143</v>
      </c>
      <c r="DJ149" s="394"/>
      <c r="DK149" s="363">
        <v>209</v>
      </c>
      <c r="DL149" s="364">
        <v>190</v>
      </c>
      <c r="DM149" s="364" t="s">
        <v>6662</v>
      </c>
      <c r="DN149" s="364">
        <v>1</v>
      </c>
      <c r="DO149" s="364">
        <v>1</v>
      </c>
      <c r="DP149" s="364">
        <v>1</v>
      </c>
      <c r="DQ149" s="364" t="s">
        <v>6662</v>
      </c>
      <c r="DR149" s="364">
        <v>13</v>
      </c>
      <c r="DS149" s="364" t="s">
        <v>6662</v>
      </c>
      <c r="DT149" s="364">
        <v>2</v>
      </c>
      <c r="DU149" s="364">
        <v>1</v>
      </c>
      <c r="DV149" s="364" t="s">
        <v>6662</v>
      </c>
      <c r="DW149" s="364" t="s">
        <v>6662</v>
      </c>
      <c r="DX149" s="364" t="s">
        <v>6662</v>
      </c>
      <c r="DY149" s="364" t="s">
        <v>6662</v>
      </c>
      <c r="DZ149" s="365" t="s">
        <v>6662</v>
      </c>
      <c r="EA149" s="363">
        <v>253</v>
      </c>
      <c r="EB149" s="364">
        <v>33766</v>
      </c>
      <c r="EC149" s="364">
        <v>26122</v>
      </c>
      <c r="ED149" s="364">
        <v>4093</v>
      </c>
      <c r="EE149" s="365">
        <v>3551</v>
      </c>
      <c r="EF149" s="363">
        <v>399</v>
      </c>
      <c r="EG149" s="364">
        <v>374</v>
      </c>
      <c r="EH149" s="364">
        <v>138</v>
      </c>
      <c r="EI149" s="364">
        <v>209</v>
      </c>
      <c r="EJ149" s="364">
        <v>27</v>
      </c>
      <c r="EK149" s="364">
        <v>12</v>
      </c>
      <c r="EL149" s="364">
        <v>13</v>
      </c>
      <c r="EM149" s="394"/>
      <c r="EN149" s="363">
        <v>402</v>
      </c>
      <c r="EO149" s="364">
        <v>253</v>
      </c>
      <c r="EP149" s="364">
        <v>101</v>
      </c>
      <c r="EQ149" s="364">
        <v>142</v>
      </c>
      <c r="ER149" s="364">
        <v>10</v>
      </c>
      <c r="ES149" s="364">
        <v>19</v>
      </c>
      <c r="ET149" s="364">
        <v>130</v>
      </c>
      <c r="EU149" s="394"/>
    </row>
    <row r="150" spans="1:151" s="357" customFormat="1" ht="15" hidden="1" customHeight="1" x14ac:dyDescent="0.15">
      <c r="A150" s="442" t="s">
        <v>175</v>
      </c>
      <c r="B150" s="442" t="s">
        <v>291</v>
      </c>
      <c r="C150" s="442" t="s">
        <v>296</v>
      </c>
      <c r="D150" s="442" t="s">
        <v>705</v>
      </c>
      <c r="E150" s="387">
        <v>133</v>
      </c>
      <c r="F150" s="355">
        <v>131</v>
      </c>
      <c r="G150" s="355">
        <v>8</v>
      </c>
      <c r="H150" s="355">
        <v>20</v>
      </c>
      <c r="I150" s="355">
        <v>103</v>
      </c>
      <c r="J150" s="388">
        <v>2</v>
      </c>
      <c r="K150" s="395">
        <v>1</v>
      </c>
      <c r="L150" s="387"/>
      <c r="M150" s="361">
        <v>315</v>
      </c>
      <c r="N150" s="355">
        <v>4</v>
      </c>
      <c r="O150" s="355">
        <v>5</v>
      </c>
      <c r="P150" s="355">
        <v>5</v>
      </c>
      <c r="Q150" s="355">
        <v>12</v>
      </c>
      <c r="R150" s="355">
        <v>11</v>
      </c>
      <c r="S150" s="355">
        <v>15</v>
      </c>
      <c r="T150" s="355">
        <v>17</v>
      </c>
      <c r="U150" s="355">
        <v>22</v>
      </c>
      <c r="V150" s="355">
        <v>33</v>
      </c>
      <c r="W150" s="355">
        <v>42</v>
      </c>
      <c r="X150" s="355">
        <v>38</v>
      </c>
      <c r="Y150" s="355">
        <v>34</v>
      </c>
      <c r="Z150" s="355">
        <v>40</v>
      </c>
      <c r="AA150" s="355">
        <v>21</v>
      </c>
      <c r="AB150" s="362">
        <v>16</v>
      </c>
      <c r="AC150" s="366">
        <v>61.41</v>
      </c>
      <c r="AD150" s="356">
        <v>59.61</v>
      </c>
      <c r="AE150" s="367">
        <v>63.53</v>
      </c>
      <c r="AF150" s="387"/>
      <c r="AG150" s="388"/>
      <c r="AH150" s="388"/>
      <c r="AI150" s="388"/>
      <c r="AJ150" s="388"/>
      <c r="AK150" s="388"/>
      <c r="AL150" s="388"/>
      <c r="AM150" s="388"/>
      <c r="AN150" s="388"/>
      <c r="AO150" s="388"/>
      <c r="AP150" s="388"/>
      <c r="AQ150" s="388"/>
      <c r="AR150" s="388"/>
      <c r="AS150" s="388"/>
      <c r="AT150" s="388"/>
      <c r="AU150" s="388"/>
      <c r="AV150" s="449"/>
      <c r="AW150" s="450"/>
      <c r="AX150" s="451"/>
      <c r="AY150" s="361">
        <v>136</v>
      </c>
      <c r="AZ150" s="355" t="s">
        <v>6662</v>
      </c>
      <c r="BA150" s="355" t="s">
        <v>6662</v>
      </c>
      <c r="BB150" s="355" t="s">
        <v>6662</v>
      </c>
      <c r="BC150" s="355">
        <v>1</v>
      </c>
      <c r="BD150" s="355">
        <v>1</v>
      </c>
      <c r="BE150" s="355">
        <v>2</v>
      </c>
      <c r="BF150" s="355">
        <v>2</v>
      </c>
      <c r="BG150" s="355">
        <v>2</v>
      </c>
      <c r="BH150" s="355">
        <v>3</v>
      </c>
      <c r="BI150" s="355">
        <v>18</v>
      </c>
      <c r="BJ150" s="355">
        <v>26</v>
      </c>
      <c r="BK150" s="355">
        <v>24</v>
      </c>
      <c r="BL150" s="355">
        <v>30</v>
      </c>
      <c r="BM150" s="355">
        <v>16</v>
      </c>
      <c r="BN150" s="362">
        <v>11</v>
      </c>
      <c r="BO150" s="446">
        <v>71.39</v>
      </c>
      <c r="BP150" s="447">
        <v>70.930000000000007</v>
      </c>
      <c r="BQ150" s="448">
        <v>72.09</v>
      </c>
      <c r="BR150" s="363">
        <v>131</v>
      </c>
      <c r="BS150" s="364" t="s">
        <v>6662</v>
      </c>
      <c r="BT150" s="364" t="s">
        <v>6662</v>
      </c>
      <c r="BU150" s="364" t="s">
        <v>6662</v>
      </c>
      <c r="BV150" s="364" t="s">
        <v>6662</v>
      </c>
      <c r="BW150" s="364" t="s">
        <v>6662</v>
      </c>
      <c r="BX150" s="364">
        <v>1</v>
      </c>
      <c r="BY150" s="364">
        <v>5</v>
      </c>
      <c r="BZ150" s="364">
        <v>6</v>
      </c>
      <c r="CA150" s="364">
        <v>15</v>
      </c>
      <c r="CB150" s="364">
        <v>19</v>
      </c>
      <c r="CC150" s="364">
        <v>26</v>
      </c>
      <c r="CD150" s="364">
        <v>19</v>
      </c>
      <c r="CE150" s="364">
        <v>23</v>
      </c>
      <c r="CF150" s="364">
        <v>12</v>
      </c>
      <c r="CG150" s="365">
        <v>5</v>
      </c>
      <c r="CH150" s="432">
        <v>131</v>
      </c>
      <c r="CI150" s="433">
        <v>17</v>
      </c>
      <c r="CJ150" s="433">
        <v>17</v>
      </c>
      <c r="CK150" s="433" t="s">
        <v>6662</v>
      </c>
      <c r="CL150" s="433" t="s">
        <v>6662</v>
      </c>
      <c r="CM150" s="433">
        <v>1</v>
      </c>
      <c r="CN150" s="433">
        <v>113</v>
      </c>
      <c r="CO150" s="433">
        <v>85</v>
      </c>
      <c r="CP150" s="433">
        <v>10</v>
      </c>
      <c r="CQ150" s="433">
        <v>10</v>
      </c>
      <c r="CR150" s="433" t="s">
        <v>6662</v>
      </c>
      <c r="CS150" s="433" t="s">
        <v>6662</v>
      </c>
      <c r="CT150" s="433">
        <v>1</v>
      </c>
      <c r="CU150" s="455">
        <v>74</v>
      </c>
      <c r="CV150" s="389"/>
      <c r="CW150" s="390"/>
      <c r="CX150" s="390"/>
      <c r="CY150" s="390"/>
      <c r="CZ150" s="390"/>
      <c r="DA150" s="390"/>
      <c r="DB150" s="394"/>
      <c r="DC150" s="363">
        <v>394</v>
      </c>
      <c r="DD150" s="364">
        <v>308</v>
      </c>
      <c r="DE150" s="364">
        <v>136</v>
      </c>
      <c r="DF150" s="364">
        <v>151</v>
      </c>
      <c r="DG150" s="364">
        <v>21</v>
      </c>
      <c r="DH150" s="364">
        <v>18</v>
      </c>
      <c r="DI150" s="364">
        <v>68</v>
      </c>
      <c r="DJ150" s="394"/>
      <c r="DK150" s="363">
        <v>111</v>
      </c>
      <c r="DL150" s="364">
        <v>107</v>
      </c>
      <c r="DM150" s="364" t="s">
        <v>6662</v>
      </c>
      <c r="DN150" s="364" t="s">
        <v>6662</v>
      </c>
      <c r="DO150" s="364" t="s">
        <v>6662</v>
      </c>
      <c r="DP150" s="364">
        <v>2</v>
      </c>
      <c r="DQ150" s="364">
        <v>2</v>
      </c>
      <c r="DR150" s="364" t="s">
        <v>6662</v>
      </c>
      <c r="DS150" s="364" t="s">
        <v>6662</v>
      </c>
      <c r="DT150" s="364" t="s">
        <v>6662</v>
      </c>
      <c r="DU150" s="364" t="s">
        <v>6662</v>
      </c>
      <c r="DV150" s="364" t="s">
        <v>6662</v>
      </c>
      <c r="DW150" s="364" t="s">
        <v>6662</v>
      </c>
      <c r="DX150" s="364" t="s">
        <v>6662</v>
      </c>
      <c r="DY150" s="364" t="s">
        <v>6662</v>
      </c>
      <c r="DZ150" s="365" t="s">
        <v>6662</v>
      </c>
      <c r="EA150" s="363">
        <v>131</v>
      </c>
      <c r="EB150" s="364">
        <v>16244</v>
      </c>
      <c r="EC150" s="364">
        <v>14350</v>
      </c>
      <c r="ED150" s="364">
        <v>1706</v>
      </c>
      <c r="EE150" s="365">
        <v>188</v>
      </c>
      <c r="EF150" s="363">
        <v>199</v>
      </c>
      <c r="EG150" s="364">
        <v>182</v>
      </c>
      <c r="EH150" s="364">
        <v>82</v>
      </c>
      <c r="EI150" s="364">
        <v>84</v>
      </c>
      <c r="EJ150" s="364">
        <v>16</v>
      </c>
      <c r="EK150" s="364">
        <v>7</v>
      </c>
      <c r="EL150" s="364">
        <v>10</v>
      </c>
      <c r="EM150" s="394"/>
      <c r="EN150" s="363">
        <v>195</v>
      </c>
      <c r="EO150" s="364">
        <v>126</v>
      </c>
      <c r="EP150" s="364">
        <v>54</v>
      </c>
      <c r="EQ150" s="364">
        <v>67</v>
      </c>
      <c r="ER150" s="364">
        <v>5</v>
      </c>
      <c r="ES150" s="364">
        <v>11</v>
      </c>
      <c r="ET150" s="364">
        <v>58</v>
      </c>
      <c r="EU150" s="394"/>
    </row>
    <row r="151" spans="1:151" s="357" customFormat="1" ht="15" hidden="1" customHeight="1" x14ac:dyDescent="0.15">
      <c r="A151" s="442" t="s">
        <v>175</v>
      </c>
      <c r="B151" s="442" t="s">
        <v>291</v>
      </c>
      <c r="C151" s="442" t="s">
        <v>297</v>
      </c>
      <c r="D151" s="442" t="s">
        <v>706</v>
      </c>
      <c r="E151" s="387">
        <v>250</v>
      </c>
      <c r="F151" s="355">
        <v>245</v>
      </c>
      <c r="G151" s="355">
        <v>33</v>
      </c>
      <c r="H151" s="355">
        <v>35</v>
      </c>
      <c r="I151" s="355">
        <v>177</v>
      </c>
      <c r="J151" s="388">
        <v>5</v>
      </c>
      <c r="K151" s="395">
        <v>4</v>
      </c>
      <c r="L151" s="387"/>
      <c r="M151" s="361">
        <v>553</v>
      </c>
      <c r="N151" s="355">
        <v>3</v>
      </c>
      <c r="O151" s="355">
        <v>9</v>
      </c>
      <c r="P151" s="355">
        <v>16</v>
      </c>
      <c r="Q151" s="355">
        <v>10</v>
      </c>
      <c r="R151" s="355">
        <v>23</v>
      </c>
      <c r="S151" s="355">
        <v>18</v>
      </c>
      <c r="T151" s="355">
        <v>21</v>
      </c>
      <c r="U151" s="355">
        <v>26</v>
      </c>
      <c r="V151" s="355">
        <v>65</v>
      </c>
      <c r="W151" s="355">
        <v>73</v>
      </c>
      <c r="X151" s="355">
        <v>104</v>
      </c>
      <c r="Y151" s="355">
        <v>63</v>
      </c>
      <c r="Z151" s="355">
        <v>32</v>
      </c>
      <c r="AA151" s="355">
        <v>42</v>
      </c>
      <c r="AB151" s="362">
        <v>48</v>
      </c>
      <c r="AC151" s="366">
        <v>63.12</v>
      </c>
      <c r="AD151" s="356">
        <v>61.42</v>
      </c>
      <c r="AE151" s="367">
        <v>65.349999999999994</v>
      </c>
      <c r="AF151" s="387"/>
      <c r="AG151" s="388"/>
      <c r="AH151" s="388"/>
      <c r="AI151" s="388"/>
      <c r="AJ151" s="388"/>
      <c r="AK151" s="388"/>
      <c r="AL151" s="388"/>
      <c r="AM151" s="388"/>
      <c r="AN151" s="388"/>
      <c r="AO151" s="388"/>
      <c r="AP151" s="388"/>
      <c r="AQ151" s="388"/>
      <c r="AR151" s="388"/>
      <c r="AS151" s="388"/>
      <c r="AT151" s="388"/>
      <c r="AU151" s="388"/>
      <c r="AV151" s="449"/>
      <c r="AW151" s="450"/>
      <c r="AX151" s="451"/>
      <c r="AY151" s="361">
        <v>265</v>
      </c>
      <c r="AZ151" s="355" t="s">
        <v>6662</v>
      </c>
      <c r="BA151" s="355" t="s">
        <v>6662</v>
      </c>
      <c r="BB151" s="355">
        <v>2</v>
      </c>
      <c r="BC151" s="355">
        <v>1</v>
      </c>
      <c r="BD151" s="355">
        <v>5</v>
      </c>
      <c r="BE151" s="355">
        <v>7</v>
      </c>
      <c r="BF151" s="355">
        <v>4</v>
      </c>
      <c r="BG151" s="355">
        <v>3</v>
      </c>
      <c r="BH151" s="355">
        <v>15</v>
      </c>
      <c r="BI151" s="355">
        <v>27</v>
      </c>
      <c r="BJ151" s="355">
        <v>66</v>
      </c>
      <c r="BK151" s="355">
        <v>43</v>
      </c>
      <c r="BL151" s="355">
        <v>28</v>
      </c>
      <c r="BM151" s="355">
        <v>32</v>
      </c>
      <c r="BN151" s="362">
        <v>32</v>
      </c>
      <c r="BO151" s="446">
        <v>70.16</v>
      </c>
      <c r="BP151" s="447">
        <v>69.34</v>
      </c>
      <c r="BQ151" s="448">
        <v>71.319999999999993</v>
      </c>
      <c r="BR151" s="363">
        <v>245</v>
      </c>
      <c r="BS151" s="364" t="s">
        <v>6662</v>
      </c>
      <c r="BT151" s="364" t="s">
        <v>6662</v>
      </c>
      <c r="BU151" s="364" t="s">
        <v>6662</v>
      </c>
      <c r="BV151" s="364" t="s">
        <v>6662</v>
      </c>
      <c r="BW151" s="364" t="s">
        <v>6662</v>
      </c>
      <c r="BX151" s="364" t="s">
        <v>6662</v>
      </c>
      <c r="BY151" s="364">
        <v>7</v>
      </c>
      <c r="BZ151" s="364">
        <v>13</v>
      </c>
      <c r="CA151" s="364">
        <v>28</v>
      </c>
      <c r="CB151" s="364">
        <v>45</v>
      </c>
      <c r="CC151" s="364">
        <v>53</v>
      </c>
      <c r="CD151" s="364">
        <v>45</v>
      </c>
      <c r="CE151" s="364">
        <v>19</v>
      </c>
      <c r="CF151" s="364">
        <v>17</v>
      </c>
      <c r="CG151" s="365">
        <v>18</v>
      </c>
      <c r="CH151" s="432">
        <v>245</v>
      </c>
      <c r="CI151" s="433">
        <v>34</v>
      </c>
      <c r="CJ151" s="433">
        <v>33</v>
      </c>
      <c r="CK151" s="433">
        <v>1</v>
      </c>
      <c r="CL151" s="433" t="s">
        <v>6662</v>
      </c>
      <c r="CM151" s="433">
        <v>4</v>
      </c>
      <c r="CN151" s="433">
        <v>207</v>
      </c>
      <c r="CO151" s="433">
        <v>152</v>
      </c>
      <c r="CP151" s="433">
        <v>27</v>
      </c>
      <c r="CQ151" s="433">
        <v>26</v>
      </c>
      <c r="CR151" s="433">
        <v>1</v>
      </c>
      <c r="CS151" s="433" t="s">
        <v>6662</v>
      </c>
      <c r="CT151" s="433">
        <v>3</v>
      </c>
      <c r="CU151" s="455">
        <v>122</v>
      </c>
      <c r="CV151" s="389"/>
      <c r="CW151" s="390"/>
      <c r="CX151" s="390"/>
      <c r="CY151" s="390"/>
      <c r="CZ151" s="390"/>
      <c r="DA151" s="390"/>
      <c r="DB151" s="394"/>
      <c r="DC151" s="363">
        <v>746</v>
      </c>
      <c r="DD151" s="364">
        <v>575</v>
      </c>
      <c r="DE151" s="364">
        <v>265</v>
      </c>
      <c r="DF151" s="364">
        <v>275</v>
      </c>
      <c r="DG151" s="364">
        <v>35</v>
      </c>
      <c r="DH151" s="364">
        <v>29</v>
      </c>
      <c r="DI151" s="364">
        <v>142</v>
      </c>
      <c r="DJ151" s="394"/>
      <c r="DK151" s="363">
        <v>197</v>
      </c>
      <c r="DL151" s="364">
        <v>115</v>
      </c>
      <c r="DM151" s="364">
        <v>2</v>
      </c>
      <c r="DN151" s="364" t="s">
        <v>6662</v>
      </c>
      <c r="DO151" s="364" t="s">
        <v>6662</v>
      </c>
      <c r="DP151" s="364">
        <v>11</v>
      </c>
      <c r="DQ151" s="364">
        <v>2</v>
      </c>
      <c r="DR151" s="364">
        <v>51</v>
      </c>
      <c r="DS151" s="364">
        <v>8</v>
      </c>
      <c r="DT151" s="364">
        <v>2</v>
      </c>
      <c r="DU151" s="364">
        <v>3</v>
      </c>
      <c r="DV151" s="364">
        <v>2</v>
      </c>
      <c r="DW151" s="364" t="s">
        <v>6662</v>
      </c>
      <c r="DX151" s="364">
        <v>1</v>
      </c>
      <c r="DY151" s="364" t="s">
        <v>6662</v>
      </c>
      <c r="DZ151" s="365" t="s">
        <v>6662</v>
      </c>
      <c r="EA151" s="363">
        <v>244</v>
      </c>
      <c r="EB151" s="364">
        <v>35438</v>
      </c>
      <c r="EC151" s="364">
        <v>20623</v>
      </c>
      <c r="ED151" s="364">
        <v>7529</v>
      </c>
      <c r="EE151" s="365">
        <v>7286</v>
      </c>
      <c r="EF151" s="363">
        <v>378</v>
      </c>
      <c r="EG151" s="364">
        <v>338</v>
      </c>
      <c r="EH151" s="364">
        <v>155</v>
      </c>
      <c r="EI151" s="364">
        <v>157</v>
      </c>
      <c r="EJ151" s="364">
        <v>26</v>
      </c>
      <c r="EK151" s="364">
        <v>12</v>
      </c>
      <c r="EL151" s="364">
        <v>28</v>
      </c>
      <c r="EM151" s="394"/>
      <c r="EN151" s="363">
        <v>368</v>
      </c>
      <c r="EO151" s="364">
        <v>237</v>
      </c>
      <c r="EP151" s="364">
        <v>110</v>
      </c>
      <c r="EQ151" s="364">
        <v>118</v>
      </c>
      <c r="ER151" s="364">
        <v>9</v>
      </c>
      <c r="ES151" s="364">
        <v>17</v>
      </c>
      <c r="ET151" s="364">
        <v>114</v>
      </c>
      <c r="EU151" s="394"/>
    </row>
    <row r="152" spans="1:151" s="357" customFormat="1" ht="15" hidden="1" customHeight="1" x14ac:dyDescent="0.15">
      <c r="A152" s="442" t="s">
        <v>175</v>
      </c>
      <c r="B152" s="442" t="s">
        <v>291</v>
      </c>
      <c r="C152" s="442" t="s">
        <v>298</v>
      </c>
      <c r="D152" s="442" t="s">
        <v>707</v>
      </c>
      <c r="E152" s="387">
        <v>200</v>
      </c>
      <c r="F152" s="355">
        <v>196</v>
      </c>
      <c r="G152" s="355">
        <v>34</v>
      </c>
      <c r="H152" s="355">
        <v>25</v>
      </c>
      <c r="I152" s="355">
        <v>137</v>
      </c>
      <c r="J152" s="388">
        <v>4</v>
      </c>
      <c r="K152" s="395">
        <v>2</v>
      </c>
      <c r="L152" s="387"/>
      <c r="M152" s="361">
        <v>426</v>
      </c>
      <c r="N152" s="355">
        <v>3</v>
      </c>
      <c r="O152" s="355">
        <v>5</v>
      </c>
      <c r="P152" s="355">
        <v>13</v>
      </c>
      <c r="Q152" s="355">
        <v>10</v>
      </c>
      <c r="R152" s="355">
        <v>8</v>
      </c>
      <c r="S152" s="355">
        <v>18</v>
      </c>
      <c r="T152" s="355">
        <v>24</v>
      </c>
      <c r="U152" s="355">
        <v>24</v>
      </c>
      <c r="V152" s="355">
        <v>33</v>
      </c>
      <c r="W152" s="355">
        <v>70</v>
      </c>
      <c r="X152" s="355">
        <v>77</v>
      </c>
      <c r="Y152" s="355">
        <v>56</v>
      </c>
      <c r="Z152" s="355">
        <v>36</v>
      </c>
      <c r="AA152" s="355">
        <v>25</v>
      </c>
      <c r="AB152" s="362">
        <v>24</v>
      </c>
      <c r="AC152" s="366">
        <v>62.5</v>
      </c>
      <c r="AD152" s="356">
        <v>62.75</v>
      </c>
      <c r="AE152" s="367">
        <v>62.2</v>
      </c>
      <c r="AF152" s="387"/>
      <c r="AG152" s="388"/>
      <c r="AH152" s="388"/>
      <c r="AI152" s="388"/>
      <c r="AJ152" s="388"/>
      <c r="AK152" s="388"/>
      <c r="AL152" s="388"/>
      <c r="AM152" s="388"/>
      <c r="AN152" s="388"/>
      <c r="AO152" s="388"/>
      <c r="AP152" s="388"/>
      <c r="AQ152" s="388"/>
      <c r="AR152" s="388"/>
      <c r="AS152" s="388"/>
      <c r="AT152" s="388"/>
      <c r="AU152" s="388"/>
      <c r="AV152" s="449"/>
      <c r="AW152" s="450"/>
      <c r="AX152" s="451"/>
      <c r="AY152" s="361">
        <v>222</v>
      </c>
      <c r="AZ152" s="355" t="s">
        <v>6662</v>
      </c>
      <c r="BA152" s="355" t="s">
        <v>6662</v>
      </c>
      <c r="BB152" s="355">
        <v>2</v>
      </c>
      <c r="BC152" s="355">
        <v>1</v>
      </c>
      <c r="BD152" s="355">
        <v>2</v>
      </c>
      <c r="BE152" s="355">
        <v>8</v>
      </c>
      <c r="BF152" s="355">
        <v>8</v>
      </c>
      <c r="BG152" s="355">
        <v>4</v>
      </c>
      <c r="BH152" s="355">
        <v>12</v>
      </c>
      <c r="BI152" s="355">
        <v>25</v>
      </c>
      <c r="BJ152" s="355">
        <v>50</v>
      </c>
      <c r="BK152" s="355">
        <v>42</v>
      </c>
      <c r="BL152" s="355">
        <v>33</v>
      </c>
      <c r="BM152" s="355">
        <v>17</v>
      </c>
      <c r="BN152" s="362">
        <v>18</v>
      </c>
      <c r="BO152" s="446">
        <v>68.41</v>
      </c>
      <c r="BP152" s="447">
        <v>68.12</v>
      </c>
      <c r="BQ152" s="448">
        <v>68.88</v>
      </c>
      <c r="BR152" s="363">
        <v>196</v>
      </c>
      <c r="BS152" s="364" t="s">
        <v>6662</v>
      </c>
      <c r="BT152" s="364" t="s">
        <v>6662</v>
      </c>
      <c r="BU152" s="364">
        <v>1</v>
      </c>
      <c r="BV152" s="364">
        <v>1</v>
      </c>
      <c r="BW152" s="364">
        <v>2</v>
      </c>
      <c r="BX152" s="364">
        <v>3</v>
      </c>
      <c r="BY152" s="364">
        <v>8</v>
      </c>
      <c r="BZ152" s="364">
        <v>13</v>
      </c>
      <c r="CA152" s="364">
        <v>17</v>
      </c>
      <c r="CB152" s="364">
        <v>36</v>
      </c>
      <c r="CC152" s="364">
        <v>44</v>
      </c>
      <c r="CD152" s="364">
        <v>32</v>
      </c>
      <c r="CE152" s="364">
        <v>21</v>
      </c>
      <c r="CF152" s="364">
        <v>14</v>
      </c>
      <c r="CG152" s="365">
        <v>4</v>
      </c>
      <c r="CH152" s="432">
        <v>196</v>
      </c>
      <c r="CI152" s="433">
        <v>24</v>
      </c>
      <c r="CJ152" s="433">
        <v>24</v>
      </c>
      <c r="CK152" s="433" t="s">
        <v>6662</v>
      </c>
      <c r="CL152" s="433" t="s">
        <v>6662</v>
      </c>
      <c r="CM152" s="433">
        <v>13</v>
      </c>
      <c r="CN152" s="433">
        <v>159</v>
      </c>
      <c r="CO152" s="433">
        <v>115</v>
      </c>
      <c r="CP152" s="433">
        <v>15</v>
      </c>
      <c r="CQ152" s="433">
        <v>15</v>
      </c>
      <c r="CR152" s="433" t="s">
        <v>6662</v>
      </c>
      <c r="CS152" s="433" t="s">
        <v>6662</v>
      </c>
      <c r="CT152" s="433">
        <v>4</v>
      </c>
      <c r="CU152" s="455">
        <v>96</v>
      </c>
      <c r="CV152" s="389"/>
      <c r="CW152" s="390"/>
      <c r="CX152" s="390"/>
      <c r="CY152" s="390"/>
      <c r="CZ152" s="390"/>
      <c r="DA152" s="390"/>
      <c r="DB152" s="394"/>
      <c r="DC152" s="363">
        <v>594</v>
      </c>
      <c r="DD152" s="364">
        <v>467</v>
      </c>
      <c r="DE152" s="364">
        <v>222</v>
      </c>
      <c r="DF152" s="364">
        <v>220</v>
      </c>
      <c r="DG152" s="364">
        <v>25</v>
      </c>
      <c r="DH152" s="364">
        <v>22</v>
      </c>
      <c r="DI152" s="364">
        <v>105</v>
      </c>
      <c r="DJ152" s="394"/>
      <c r="DK152" s="363">
        <v>172</v>
      </c>
      <c r="DL152" s="364">
        <v>55</v>
      </c>
      <c r="DM152" s="364" t="s">
        <v>6662</v>
      </c>
      <c r="DN152" s="364">
        <v>2</v>
      </c>
      <c r="DO152" s="364" t="s">
        <v>6662</v>
      </c>
      <c r="DP152" s="364">
        <v>2</v>
      </c>
      <c r="DQ152" s="364">
        <v>6</v>
      </c>
      <c r="DR152" s="364">
        <v>78</v>
      </c>
      <c r="DS152" s="364">
        <v>21</v>
      </c>
      <c r="DT152" s="364" t="s">
        <v>6662</v>
      </c>
      <c r="DU152" s="364">
        <v>8</v>
      </c>
      <c r="DV152" s="364" t="s">
        <v>6662</v>
      </c>
      <c r="DW152" s="364" t="s">
        <v>6662</v>
      </c>
      <c r="DX152" s="364" t="s">
        <v>6662</v>
      </c>
      <c r="DY152" s="364" t="s">
        <v>6662</v>
      </c>
      <c r="DZ152" s="365" t="s">
        <v>6662</v>
      </c>
      <c r="EA152" s="363">
        <v>196</v>
      </c>
      <c r="EB152" s="364">
        <v>33214</v>
      </c>
      <c r="EC152" s="364">
        <v>13279</v>
      </c>
      <c r="ED152" s="364">
        <v>9735</v>
      </c>
      <c r="EE152" s="365">
        <v>10200</v>
      </c>
      <c r="EF152" s="363">
        <v>306</v>
      </c>
      <c r="EG152" s="364">
        <v>276</v>
      </c>
      <c r="EH152" s="364">
        <v>138</v>
      </c>
      <c r="EI152" s="364">
        <v>123</v>
      </c>
      <c r="EJ152" s="364">
        <v>15</v>
      </c>
      <c r="EK152" s="364">
        <v>10</v>
      </c>
      <c r="EL152" s="364">
        <v>20</v>
      </c>
      <c r="EM152" s="394"/>
      <c r="EN152" s="363">
        <v>288</v>
      </c>
      <c r="EO152" s="364">
        <v>191</v>
      </c>
      <c r="EP152" s="364">
        <v>84</v>
      </c>
      <c r="EQ152" s="364">
        <v>97</v>
      </c>
      <c r="ER152" s="364">
        <v>10</v>
      </c>
      <c r="ES152" s="364">
        <v>12</v>
      </c>
      <c r="ET152" s="364">
        <v>85</v>
      </c>
      <c r="EU152" s="394"/>
    </row>
    <row r="153" spans="1:151" s="357" customFormat="1" ht="15" hidden="1" customHeight="1" x14ac:dyDescent="0.15">
      <c r="A153" s="442" t="s">
        <v>175</v>
      </c>
      <c r="B153" s="442" t="s">
        <v>291</v>
      </c>
      <c r="C153" s="442" t="s">
        <v>299</v>
      </c>
      <c r="D153" s="442" t="s">
        <v>708</v>
      </c>
      <c r="E153" s="387">
        <v>150</v>
      </c>
      <c r="F153" s="355">
        <v>149</v>
      </c>
      <c r="G153" s="355">
        <v>18</v>
      </c>
      <c r="H153" s="355">
        <v>20</v>
      </c>
      <c r="I153" s="355">
        <v>111</v>
      </c>
      <c r="J153" s="388">
        <v>1</v>
      </c>
      <c r="K153" s="395">
        <v>1</v>
      </c>
      <c r="L153" s="387"/>
      <c r="M153" s="361">
        <v>335</v>
      </c>
      <c r="N153" s="355">
        <v>2</v>
      </c>
      <c r="O153" s="355">
        <v>5</v>
      </c>
      <c r="P153" s="355">
        <v>5</v>
      </c>
      <c r="Q153" s="355">
        <v>13</v>
      </c>
      <c r="R153" s="355">
        <v>11</v>
      </c>
      <c r="S153" s="355">
        <v>13</v>
      </c>
      <c r="T153" s="355">
        <v>15</v>
      </c>
      <c r="U153" s="355">
        <v>9</v>
      </c>
      <c r="V153" s="355">
        <v>25</v>
      </c>
      <c r="W153" s="355">
        <v>42</v>
      </c>
      <c r="X153" s="355">
        <v>75</v>
      </c>
      <c r="Y153" s="355">
        <v>53</v>
      </c>
      <c r="Z153" s="355">
        <v>22</v>
      </c>
      <c r="AA153" s="355">
        <v>21</v>
      </c>
      <c r="AB153" s="362">
        <v>24</v>
      </c>
      <c r="AC153" s="366">
        <v>63.43</v>
      </c>
      <c r="AD153" s="356">
        <v>61.91</v>
      </c>
      <c r="AE153" s="367">
        <v>65.58</v>
      </c>
      <c r="AF153" s="387"/>
      <c r="AG153" s="388"/>
      <c r="AH153" s="388"/>
      <c r="AI153" s="388"/>
      <c r="AJ153" s="388"/>
      <c r="AK153" s="388"/>
      <c r="AL153" s="388"/>
      <c r="AM153" s="388"/>
      <c r="AN153" s="388"/>
      <c r="AO153" s="388"/>
      <c r="AP153" s="388"/>
      <c r="AQ153" s="388"/>
      <c r="AR153" s="388"/>
      <c r="AS153" s="388"/>
      <c r="AT153" s="388"/>
      <c r="AU153" s="388"/>
      <c r="AV153" s="449"/>
      <c r="AW153" s="450"/>
      <c r="AX153" s="451"/>
      <c r="AY153" s="361">
        <v>168</v>
      </c>
      <c r="AZ153" s="355" t="s">
        <v>6662</v>
      </c>
      <c r="BA153" s="355" t="s">
        <v>6662</v>
      </c>
      <c r="BB153" s="355" t="s">
        <v>6662</v>
      </c>
      <c r="BC153" s="355">
        <v>4</v>
      </c>
      <c r="BD153" s="355">
        <v>2</v>
      </c>
      <c r="BE153" s="355">
        <v>1</v>
      </c>
      <c r="BF153" s="355" t="s">
        <v>6662</v>
      </c>
      <c r="BG153" s="355">
        <v>2</v>
      </c>
      <c r="BH153" s="355">
        <v>3</v>
      </c>
      <c r="BI153" s="355">
        <v>17</v>
      </c>
      <c r="BJ153" s="355">
        <v>46</v>
      </c>
      <c r="BK153" s="355">
        <v>38</v>
      </c>
      <c r="BL153" s="355">
        <v>20</v>
      </c>
      <c r="BM153" s="355">
        <v>17</v>
      </c>
      <c r="BN153" s="362">
        <v>18</v>
      </c>
      <c r="BO153" s="446">
        <v>70.95</v>
      </c>
      <c r="BP153" s="447">
        <v>70.650000000000006</v>
      </c>
      <c r="BQ153" s="448">
        <v>71.48</v>
      </c>
      <c r="BR153" s="363">
        <v>149</v>
      </c>
      <c r="BS153" s="364" t="s">
        <v>6662</v>
      </c>
      <c r="BT153" s="364" t="s">
        <v>6662</v>
      </c>
      <c r="BU153" s="364" t="s">
        <v>6662</v>
      </c>
      <c r="BV153" s="364">
        <v>1</v>
      </c>
      <c r="BW153" s="364" t="s">
        <v>6662</v>
      </c>
      <c r="BX153" s="364">
        <v>1</v>
      </c>
      <c r="BY153" s="364">
        <v>3</v>
      </c>
      <c r="BZ153" s="364">
        <v>2</v>
      </c>
      <c r="CA153" s="364">
        <v>14</v>
      </c>
      <c r="CB153" s="364">
        <v>19</v>
      </c>
      <c r="CC153" s="364">
        <v>39</v>
      </c>
      <c r="CD153" s="364">
        <v>33</v>
      </c>
      <c r="CE153" s="364">
        <v>15</v>
      </c>
      <c r="CF153" s="364">
        <v>14</v>
      </c>
      <c r="CG153" s="365">
        <v>8</v>
      </c>
      <c r="CH153" s="432">
        <v>149</v>
      </c>
      <c r="CI153" s="433">
        <v>25</v>
      </c>
      <c r="CJ153" s="433">
        <v>25</v>
      </c>
      <c r="CK153" s="433" t="s">
        <v>6662</v>
      </c>
      <c r="CL153" s="433" t="s">
        <v>6662</v>
      </c>
      <c r="CM153" s="433">
        <v>6</v>
      </c>
      <c r="CN153" s="433">
        <v>118</v>
      </c>
      <c r="CO153" s="433">
        <v>109</v>
      </c>
      <c r="CP153" s="433">
        <v>21</v>
      </c>
      <c r="CQ153" s="433">
        <v>21</v>
      </c>
      <c r="CR153" s="433" t="s">
        <v>6662</v>
      </c>
      <c r="CS153" s="433" t="s">
        <v>6662</v>
      </c>
      <c r="CT153" s="433">
        <v>1</v>
      </c>
      <c r="CU153" s="455">
        <v>87</v>
      </c>
      <c r="CV153" s="389"/>
      <c r="CW153" s="390"/>
      <c r="CX153" s="390"/>
      <c r="CY153" s="390"/>
      <c r="CZ153" s="390"/>
      <c r="DA153" s="390"/>
      <c r="DB153" s="394"/>
      <c r="DC153" s="363">
        <v>446</v>
      </c>
      <c r="DD153" s="364">
        <v>338</v>
      </c>
      <c r="DE153" s="364">
        <v>168</v>
      </c>
      <c r="DF153" s="364">
        <v>157</v>
      </c>
      <c r="DG153" s="364">
        <v>13</v>
      </c>
      <c r="DH153" s="364">
        <v>17</v>
      </c>
      <c r="DI153" s="364">
        <v>91</v>
      </c>
      <c r="DJ153" s="394"/>
      <c r="DK153" s="363">
        <v>133</v>
      </c>
      <c r="DL153" s="364">
        <v>100</v>
      </c>
      <c r="DM153" s="364" t="s">
        <v>6662</v>
      </c>
      <c r="DN153" s="364">
        <v>2</v>
      </c>
      <c r="DO153" s="364" t="s">
        <v>6662</v>
      </c>
      <c r="DP153" s="364">
        <v>5</v>
      </c>
      <c r="DQ153" s="364">
        <v>3</v>
      </c>
      <c r="DR153" s="364">
        <v>15</v>
      </c>
      <c r="DS153" s="364">
        <v>5</v>
      </c>
      <c r="DT153" s="364">
        <v>2</v>
      </c>
      <c r="DU153" s="364" t="s">
        <v>6662</v>
      </c>
      <c r="DV153" s="364">
        <v>1</v>
      </c>
      <c r="DW153" s="364" t="s">
        <v>6662</v>
      </c>
      <c r="DX153" s="364" t="s">
        <v>6662</v>
      </c>
      <c r="DY153" s="364" t="s">
        <v>6662</v>
      </c>
      <c r="DZ153" s="365" t="s">
        <v>6662</v>
      </c>
      <c r="EA153" s="363">
        <v>148</v>
      </c>
      <c r="EB153" s="364">
        <v>27918</v>
      </c>
      <c r="EC153" s="364">
        <v>19240</v>
      </c>
      <c r="ED153" s="364">
        <v>6381</v>
      </c>
      <c r="EE153" s="365">
        <v>2297</v>
      </c>
      <c r="EF153" s="363">
        <v>228</v>
      </c>
      <c r="EG153" s="364">
        <v>210</v>
      </c>
      <c r="EH153" s="364">
        <v>108</v>
      </c>
      <c r="EI153" s="364">
        <v>93</v>
      </c>
      <c r="EJ153" s="364">
        <v>9</v>
      </c>
      <c r="EK153" s="364">
        <v>8</v>
      </c>
      <c r="EL153" s="364">
        <v>10</v>
      </c>
      <c r="EM153" s="394"/>
      <c r="EN153" s="363">
        <v>218</v>
      </c>
      <c r="EO153" s="364">
        <v>128</v>
      </c>
      <c r="EP153" s="364">
        <v>60</v>
      </c>
      <c r="EQ153" s="364">
        <v>64</v>
      </c>
      <c r="ER153" s="364">
        <v>4</v>
      </c>
      <c r="ES153" s="364">
        <v>9</v>
      </c>
      <c r="ET153" s="364">
        <v>81</v>
      </c>
      <c r="EU153" s="394"/>
    </row>
    <row r="154" spans="1:151" s="357" customFormat="1" ht="15" hidden="1" customHeight="1" x14ac:dyDescent="0.15">
      <c r="A154" s="442" t="s">
        <v>175</v>
      </c>
      <c r="B154" s="442" t="s">
        <v>291</v>
      </c>
      <c r="C154" s="442" t="s">
        <v>1591</v>
      </c>
      <c r="D154" s="442" t="s">
        <v>709</v>
      </c>
      <c r="E154" s="387">
        <v>35</v>
      </c>
      <c r="F154" s="355">
        <v>35</v>
      </c>
      <c r="G154" s="355">
        <v>2</v>
      </c>
      <c r="H154" s="355">
        <v>4</v>
      </c>
      <c r="I154" s="355">
        <v>29</v>
      </c>
      <c r="J154" s="388" t="s">
        <v>6662</v>
      </c>
      <c r="K154" s="395" t="s">
        <v>6662</v>
      </c>
      <c r="L154" s="387"/>
      <c r="M154" s="361">
        <v>79</v>
      </c>
      <c r="N154" s="355" t="s">
        <v>6662</v>
      </c>
      <c r="O154" s="355">
        <v>1</v>
      </c>
      <c r="P154" s="355">
        <v>1</v>
      </c>
      <c r="Q154" s="355">
        <v>1</v>
      </c>
      <c r="R154" s="355">
        <v>3</v>
      </c>
      <c r="S154" s="355">
        <v>3</v>
      </c>
      <c r="T154" s="355">
        <v>3</v>
      </c>
      <c r="U154" s="355">
        <v>4</v>
      </c>
      <c r="V154" s="355">
        <v>6</v>
      </c>
      <c r="W154" s="355">
        <v>16</v>
      </c>
      <c r="X154" s="355">
        <v>10</v>
      </c>
      <c r="Y154" s="355">
        <v>11</v>
      </c>
      <c r="Z154" s="355">
        <v>3</v>
      </c>
      <c r="AA154" s="355">
        <v>6</v>
      </c>
      <c r="AB154" s="362">
        <v>11</v>
      </c>
      <c r="AC154" s="366">
        <v>65.47</v>
      </c>
      <c r="AD154" s="356">
        <v>63.77</v>
      </c>
      <c r="AE154" s="367">
        <v>67.5</v>
      </c>
      <c r="AF154" s="387"/>
      <c r="AG154" s="388"/>
      <c r="AH154" s="388"/>
      <c r="AI154" s="388"/>
      <c r="AJ154" s="388"/>
      <c r="AK154" s="388"/>
      <c r="AL154" s="388"/>
      <c r="AM154" s="388"/>
      <c r="AN154" s="388"/>
      <c r="AO154" s="388"/>
      <c r="AP154" s="388"/>
      <c r="AQ154" s="388"/>
      <c r="AR154" s="388"/>
      <c r="AS154" s="388"/>
      <c r="AT154" s="388"/>
      <c r="AU154" s="388"/>
      <c r="AV154" s="449"/>
      <c r="AW154" s="450"/>
      <c r="AX154" s="451"/>
      <c r="AY154" s="361">
        <v>31</v>
      </c>
      <c r="AZ154" s="355" t="s">
        <v>6662</v>
      </c>
      <c r="BA154" s="355" t="s">
        <v>6662</v>
      </c>
      <c r="BB154" s="355" t="s">
        <v>6662</v>
      </c>
      <c r="BC154" s="355" t="s">
        <v>6662</v>
      </c>
      <c r="BD154" s="355">
        <v>1</v>
      </c>
      <c r="BE154" s="355">
        <v>1</v>
      </c>
      <c r="BF154" s="355">
        <v>1</v>
      </c>
      <c r="BG154" s="355" t="s">
        <v>6662</v>
      </c>
      <c r="BH154" s="355" t="s">
        <v>6662</v>
      </c>
      <c r="BI154" s="355">
        <v>1</v>
      </c>
      <c r="BJ154" s="355">
        <v>4</v>
      </c>
      <c r="BK154" s="355">
        <v>10</v>
      </c>
      <c r="BL154" s="355">
        <v>2</v>
      </c>
      <c r="BM154" s="355">
        <v>4</v>
      </c>
      <c r="BN154" s="362">
        <v>7</v>
      </c>
      <c r="BO154" s="446">
        <v>73.94</v>
      </c>
      <c r="BP154" s="447">
        <v>72.349999999999994</v>
      </c>
      <c r="BQ154" s="448">
        <v>76.819999999999993</v>
      </c>
      <c r="BR154" s="363">
        <v>35</v>
      </c>
      <c r="BS154" s="364" t="s">
        <v>6662</v>
      </c>
      <c r="BT154" s="364" t="s">
        <v>6662</v>
      </c>
      <c r="BU154" s="364" t="s">
        <v>6662</v>
      </c>
      <c r="BV154" s="364" t="s">
        <v>6662</v>
      </c>
      <c r="BW154" s="364" t="s">
        <v>6662</v>
      </c>
      <c r="BX154" s="364" t="s">
        <v>6662</v>
      </c>
      <c r="BY154" s="364">
        <v>2</v>
      </c>
      <c r="BZ154" s="364">
        <v>1</v>
      </c>
      <c r="CA154" s="364">
        <v>4</v>
      </c>
      <c r="CB154" s="364">
        <v>8</v>
      </c>
      <c r="CC154" s="364">
        <v>6</v>
      </c>
      <c r="CD154" s="364">
        <v>4</v>
      </c>
      <c r="CE154" s="364">
        <v>2</v>
      </c>
      <c r="CF154" s="364">
        <v>4</v>
      </c>
      <c r="CG154" s="365">
        <v>4</v>
      </c>
      <c r="CH154" s="432">
        <v>35</v>
      </c>
      <c r="CI154" s="433">
        <v>5</v>
      </c>
      <c r="CJ154" s="433">
        <v>5</v>
      </c>
      <c r="CK154" s="433" t="s">
        <v>6662</v>
      </c>
      <c r="CL154" s="433" t="s">
        <v>6662</v>
      </c>
      <c r="CM154" s="433" t="s">
        <v>6662</v>
      </c>
      <c r="CN154" s="433">
        <v>30</v>
      </c>
      <c r="CO154" s="433">
        <v>20</v>
      </c>
      <c r="CP154" s="433">
        <v>5</v>
      </c>
      <c r="CQ154" s="433">
        <v>5</v>
      </c>
      <c r="CR154" s="433" t="s">
        <v>6662</v>
      </c>
      <c r="CS154" s="433" t="s">
        <v>6662</v>
      </c>
      <c r="CT154" s="433" t="s">
        <v>6662</v>
      </c>
      <c r="CU154" s="455">
        <v>15</v>
      </c>
      <c r="CV154" s="389"/>
      <c r="CW154" s="390"/>
      <c r="CX154" s="390"/>
      <c r="CY154" s="390"/>
      <c r="CZ154" s="390"/>
      <c r="DA154" s="390"/>
      <c r="DB154" s="394"/>
      <c r="DC154" s="363">
        <v>107</v>
      </c>
      <c r="DD154" s="364">
        <v>83</v>
      </c>
      <c r="DE154" s="364">
        <v>31</v>
      </c>
      <c r="DF154" s="364">
        <v>50</v>
      </c>
      <c r="DG154" s="364">
        <v>2</v>
      </c>
      <c r="DH154" s="364">
        <v>2</v>
      </c>
      <c r="DI154" s="364">
        <v>22</v>
      </c>
      <c r="DJ154" s="394"/>
      <c r="DK154" s="363">
        <v>29</v>
      </c>
      <c r="DL154" s="364">
        <v>20</v>
      </c>
      <c r="DM154" s="364" t="s">
        <v>6662</v>
      </c>
      <c r="DN154" s="364" t="s">
        <v>6662</v>
      </c>
      <c r="DO154" s="364" t="s">
        <v>6662</v>
      </c>
      <c r="DP154" s="364">
        <v>1</v>
      </c>
      <c r="DQ154" s="364" t="s">
        <v>6662</v>
      </c>
      <c r="DR154" s="364">
        <v>7</v>
      </c>
      <c r="DS154" s="364">
        <v>1</v>
      </c>
      <c r="DT154" s="364" t="s">
        <v>6662</v>
      </c>
      <c r="DU154" s="364" t="s">
        <v>6662</v>
      </c>
      <c r="DV154" s="364" t="s">
        <v>6662</v>
      </c>
      <c r="DW154" s="364" t="s">
        <v>6662</v>
      </c>
      <c r="DX154" s="364" t="s">
        <v>6662</v>
      </c>
      <c r="DY154" s="364" t="s">
        <v>6662</v>
      </c>
      <c r="DZ154" s="365" t="s">
        <v>6662</v>
      </c>
      <c r="EA154" s="363">
        <v>35</v>
      </c>
      <c r="EB154" s="364">
        <v>4361</v>
      </c>
      <c r="EC154" s="364">
        <v>2993</v>
      </c>
      <c r="ED154" s="364">
        <v>220</v>
      </c>
      <c r="EE154" s="365">
        <v>1148</v>
      </c>
      <c r="EF154" s="363">
        <v>52</v>
      </c>
      <c r="EG154" s="364">
        <v>47</v>
      </c>
      <c r="EH154" s="364">
        <v>20</v>
      </c>
      <c r="EI154" s="364">
        <v>26</v>
      </c>
      <c r="EJ154" s="364">
        <v>1</v>
      </c>
      <c r="EK154" s="364">
        <v>1</v>
      </c>
      <c r="EL154" s="364">
        <v>4</v>
      </c>
      <c r="EM154" s="394"/>
      <c r="EN154" s="363">
        <v>55</v>
      </c>
      <c r="EO154" s="364">
        <v>36</v>
      </c>
      <c r="EP154" s="364">
        <v>11</v>
      </c>
      <c r="EQ154" s="364">
        <v>24</v>
      </c>
      <c r="ER154" s="364">
        <v>1</v>
      </c>
      <c r="ES154" s="364">
        <v>1</v>
      </c>
      <c r="ET154" s="364">
        <v>18</v>
      </c>
      <c r="EU154" s="394"/>
    </row>
    <row r="155" spans="1:151" s="357" customFormat="1" ht="15" hidden="1" customHeight="1" x14ac:dyDescent="0.15">
      <c r="A155" s="442" t="s">
        <v>175</v>
      </c>
      <c r="B155" s="442" t="s">
        <v>291</v>
      </c>
      <c r="C155" s="442" t="s">
        <v>300</v>
      </c>
      <c r="D155" s="442" t="s">
        <v>710</v>
      </c>
      <c r="E155" s="387">
        <v>384</v>
      </c>
      <c r="F155" s="355">
        <v>380</v>
      </c>
      <c r="G155" s="355">
        <v>34</v>
      </c>
      <c r="H155" s="355">
        <v>56</v>
      </c>
      <c r="I155" s="355">
        <v>290</v>
      </c>
      <c r="J155" s="388">
        <v>4</v>
      </c>
      <c r="K155" s="395">
        <v>4</v>
      </c>
      <c r="L155" s="387"/>
      <c r="M155" s="361">
        <v>845</v>
      </c>
      <c r="N155" s="355">
        <v>2</v>
      </c>
      <c r="O155" s="355">
        <v>6</v>
      </c>
      <c r="P155" s="355">
        <v>19</v>
      </c>
      <c r="Q155" s="355">
        <v>16</v>
      </c>
      <c r="R155" s="355">
        <v>24</v>
      </c>
      <c r="S155" s="355">
        <v>24</v>
      </c>
      <c r="T155" s="355">
        <v>43</v>
      </c>
      <c r="U155" s="355">
        <v>52</v>
      </c>
      <c r="V155" s="355">
        <v>92</v>
      </c>
      <c r="W155" s="355">
        <v>116</v>
      </c>
      <c r="X155" s="355">
        <v>131</v>
      </c>
      <c r="Y155" s="355">
        <v>106</v>
      </c>
      <c r="Z155" s="355">
        <v>93</v>
      </c>
      <c r="AA155" s="355">
        <v>81</v>
      </c>
      <c r="AB155" s="362">
        <v>40</v>
      </c>
      <c r="AC155" s="366">
        <v>63.79</v>
      </c>
      <c r="AD155" s="356">
        <v>62.74</v>
      </c>
      <c r="AE155" s="367">
        <v>65.12</v>
      </c>
      <c r="AF155" s="387"/>
      <c r="AG155" s="388"/>
      <c r="AH155" s="388"/>
      <c r="AI155" s="388"/>
      <c r="AJ155" s="388"/>
      <c r="AK155" s="388"/>
      <c r="AL155" s="388"/>
      <c r="AM155" s="388"/>
      <c r="AN155" s="388"/>
      <c r="AO155" s="388"/>
      <c r="AP155" s="388"/>
      <c r="AQ155" s="388"/>
      <c r="AR155" s="388"/>
      <c r="AS155" s="388"/>
      <c r="AT155" s="388"/>
      <c r="AU155" s="388"/>
      <c r="AV155" s="449"/>
      <c r="AW155" s="450"/>
      <c r="AX155" s="451"/>
      <c r="AY155" s="361">
        <v>415</v>
      </c>
      <c r="AZ155" s="355" t="s">
        <v>6662</v>
      </c>
      <c r="BA155" s="355">
        <v>1</v>
      </c>
      <c r="BB155" s="355">
        <v>3</v>
      </c>
      <c r="BC155" s="355">
        <v>5</v>
      </c>
      <c r="BD155" s="355">
        <v>2</v>
      </c>
      <c r="BE155" s="355">
        <v>3</v>
      </c>
      <c r="BF155" s="355">
        <v>5</v>
      </c>
      <c r="BG155" s="355">
        <v>7</v>
      </c>
      <c r="BH155" s="355">
        <v>16</v>
      </c>
      <c r="BI155" s="355">
        <v>35</v>
      </c>
      <c r="BJ155" s="355">
        <v>83</v>
      </c>
      <c r="BK155" s="355">
        <v>78</v>
      </c>
      <c r="BL155" s="355">
        <v>74</v>
      </c>
      <c r="BM155" s="355">
        <v>69</v>
      </c>
      <c r="BN155" s="362">
        <v>34</v>
      </c>
      <c r="BO155" s="446">
        <v>71.47</v>
      </c>
      <c r="BP155" s="447">
        <v>70.69</v>
      </c>
      <c r="BQ155" s="448">
        <v>72.55</v>
      </c>
      <c r="BR155" s="363">
        <v>380</v>
      </c>
      <c r="BS155" s="364" t="s">
        <v>6662</v>
      </c>
      <c r="BT155" s="364" t="s">
        <v>6662</v>
      </c>
      <c r="BU155" s="364" t="s">
        <v>6662</v>
      </c>
      <c r="BV155" s="364">
        <v>1</v>
      </c>
      <c r="BW155" s="364">
        <v>3</v>
      </c>
      <c r="BX155" s="364">
        <v>3</v>
      </c>
      <c r="BY155" s="364">
        <v>10</v>
      </c>
      <c r="BZ155" s="364">
        <v>14</v>
      </c>
      <c r="CA155" s="364">
        <v>46</v>
      </c>
      <c r="CB155" s="364">
        <v>65</v>
      </c>
      <c r="CC155" s="364">
        <v>74</v>
      </c>
      <c r="CD155" s="364">
        <v>59</v>
      </c>
      <c r="CE155" s="364">
        <v>48</v>
      </c>
      <c r="CF155" s="364">
        <v>39</v>
      </c>
      <c r="CG155" s="365">
        <v>18</v>
      </c>
      <c r="CH155" s="432">
        <v>380</v>
      </c>
      <c r="CI155" s="433">
        <v>62</v>
      </c>
      <c r="CJ155" s="433">
        <v>61</v>
      </c>
      <c r="CK155" s="433" t="s">
        <v>6662</v>
      </c>
      <c r="CL155" s="433">
        <v>1</v>
      </c>
      <c r="CM155" s="433">
        <v>12</v>
      </c>
      <c r="CN155" s="433">
        <v>306</v>
      </c>
      <c r="CO155" s="433">
        <v>238</v>
      </c>
      <c r="CP155" s="433">
        <v>49</v>
      </c>
      <c r="CQ155" s="433">
        <v>48</v>
      </c>
      <c r="CR155" s="433" t="s">
        <v>6662</v>
      </c>
      <c r="CS155" s="433">
        <v>1</v>
      </c>
      <c r="CT155" s="433">
        <v>4</v>
      </c>
      <c r="CU155" s="455">
        <v>185</v>
      </c>
      <c r="CV155" s="389"/>
      <c r="CW155" s="390"/>
      <c r="CX155" s="390"/>
      <c r="CY155" s="390"/>
      <c r="CZ155" s="390"/>
      <c r="DA155" s="390"/>
      <c r="DB155" s="394"/>
      <c r="DC155" s="363">
        <v>1202</v>
      </c>
      <c r="DD155" s="364">
        <v>927</v>
      </c>
      <c r="DE155" s="364">
        <v>415</v>
      </c>
      <c r="DF155" s="364">
        <v>460</v>
      </c>
      <c r="DG155" s="364">
        <v>52</v>
      </c>
      <c r="DH155" s="364">
        <v>63</v>
      </c>
      <c r="DI155" s="364">
        <v>212</v>
      </c>
      <c r="DJ155" s="394"/>
      <c r="DK155" s="363">
        <v>305</v>
      </c>
      <c r="DL155" s="364">
        <v>159</v>
      </c>
      <c r="DM155" s="364" t="s">
        <v>6662</v>
      </c>
      <c r="DN155" s="364">
        <v>2</v>
      </c>
      <c r="DO155" s="364" t="s">
        <v>6662</v>
      </c>
      <c r="DP155" s="364">
        <v>11</v>
      </c>
      <c r="DQ155" s="364">
        <v>1</v>
      </c>
      <c r="DR155" s="364">
        <v>121</v>
      </c>
      <c r="DS155" s="364">
        <v>5</v>
      </c>
      <c r="DT155" s="364">
        <v>1</v>
      </c>
      <c r="DU155" s="364">
        <v>5</v>
      </c>
      <c r="DV155" s="364" t="s">
        <v>6662</v>
      </c>
      <c r="DW155" s="364" t="s">
        <v>6662</v>
      </c>
      <c r="DX155" s="364" t="s">
        <v>6662</v>
      </c>
      <c r="DY155" s="364" t="s">
        <v>6662</v>
      </c>
      <c r="DZ155" s="365" t="s">
        <v>6662</v>
      </c>
      <c r="EA155" s="363">
        <v>379</v>
      </c>
      <c r="EB155" s="364">
        <v>48957</v>
      </c>
      <c r="EC155" s="364">
        <v>23761</v>
      </c>
      <c r="ED155" s="364">
        <v>8289</v>
      </c>
      <c r="EE155" s="365">
        <v>16907</v>
      </c>
      <c r="EF155" s="363">
        <v>602</v>
      </c>
      <c r="EG155" s="364">
        <v>546</v>
      </c>
      <c r="EH155" s="364">
        <v>240</v>
      </c>
      <c r="EI155" s="364">
        <v>267</v>
      </c>
      <c r="EJ155" s="364">
        <v>39</v>
      </c>
      <c r="EK155" s="364">
        <v>32</v>
      </c>
      <c r="EL155" s="364">
        <v>24</v>
      </c>
      <c r="EM155" s="394"/>
      <c r="EN155" s="363">
        <v>600</v>
      </c>
      <c r="EO155" s="364">
        <v>381</v>
      </c>
      <c r="EP155" s="364">
        <v>175</v>
      </c>
      <c r="EQ155" s="364">
        <v>193</v>
      </c>
      <c r="ER155" s="364">
        <v>13</v>
      </c>
      <c r="ES155" s="364">
        <v>31</v>
      </c>
      <c r="ET155" s="364">
        <v>188</v>
      </c>
      <c r="EU155" s="394"/>
    </row>
    <row r="156" spans="1:151" s="357" customFormat="1" ht="15" hidden="1" customHeight="1" x14ac:dyDescent="0.15">
      <c r="A156" s="442" t="s">
        <v>175</v>
      </c>
      <c r="B156" s="442" t="s">
        <v>291</v>
      </c>
      <c r="C156" s="442" t="s">
        <v>301</v>
      </c>
      <c r="D156" s="442" t="s">
        <v>711</v>
      </c>
      <c r="E156" s="387">
        <v>241</v>
      </c>
      <c r="F156" s="355">
        <v>235</v>
      </c>
      <c r="G156" s="355">
        <v>34</v>
      </c>
      <c r="H156" s="355">
        <v>39</v>
      </c>
      <c r="I156" s="355">
        <v>162</v>
      </c>
      <c r="J156" s="388">
        <v>6</v>
      </c>
      <c r="K156" s="395">
        <v>6</v>
      </c>
      <c r="L156" s="387"/>
      <c r="M156" s="361">
        <v>534</v>
      </c>
      <c r="N156" s="355">
        <v>8</v>
      </c>
      <c r="O156" s="355">
        <v>3</v>
      </c>
      <c r="P156" s="355">
        <v>11</v>
      </c>
      <c r="Q156" s="355">
        <v>18</v>
      </c>
      <c r="R156" s="355">
        <v>15</v>
      </c>
      <c r="S156" s="355">
        <v>13</v>
      </c>
      <c r="T156" s="355">
        <v>24</v>
      </c>
      <c r="U156" s="355">
        <v>29</v>
      </c>
      <c r="V156" s="355">
        <v>51</v>
      </c>
      <c r="W156" s="355">
        <v>79</v>
      </c>
      <c r="X156" s="355">
        <v>95</v>
      </c>
      <c r="Y156" s="355">
        <v>60</v>
      </c>
      <c r="Z156" s="355">
        <v>56</v>
      </c>
      <c r="AA156" s="355">
        <v>50</v>
      </c>
      <c r="AB156" s="362">
        <v>22</v>
      </c>
      <c r="AC156" s="366">
        <v>62.99</v>
      </c>
      <c r="AD156" s="356">
        <v>61.73</v>
      </c>
      <c r="AE156" s="367">
        <v>64.650000000000006</v>
      </c>
      <c r="AF156" s="387"/>
      <c r="AG156" s="388"/>
      <c r="AH156" s="388"/>
      <c r="AI156" s="388"/>
      <c r="AJ156" s="388"/>
      <c r="AK156" s="388"/>
      <c r="AL156" s="388"/>
      <c r="AM156" s="388"/>
      <c r="AN156" s="388"/>
      <c r="AO156" s="388"/>
      <c r="AP156" s="388"/>
      <c r="AQ156" s="388"/>
      <c r="AR156" s="388"/>
      <c r="AS156" s="388"/>
      <c r="AT156" s="388"/>
      <c r="AU156" s="388"/>
      <c r="AV156" s="449"/>
      <c r="AW156" s="450"/>
      <c r="AX156" s="451"/>
      <c r="AY156" s="361">
        <v>258</v>
      </c>
      <c r="AZ156" s="355" t="s">
        <v>6662</v>
      </c>
      <c r="BA156" s="355" t="s">
        <v>6662</v>
      </c>
      <c r="BB156" s="355">
        <v>1</v>
      </c>
      <c r="BC156" s="355">
        <v>4</v>
      </c>
      <c r="BD156" s="355">
        <v>3</v>
      </c>
      <c r="BE156" s="355">
        <v>3</v>
      </c>
      <c r="BF156" s="355">
        <v>5</v>
      </c>
      <c r="BG156" s="355">
        <v>4</v>
      </c>
      <c r="BH156" s="355">
        <v>12</v>
      </c>
      <c r="BI156" s="355">
        <v>23</v>
      </c>
      <c r="BJ156" s="355">
        <v>57</v>
      </c>
      <c r="BK156" s="355">
        <v>40</v>
      </c>
      <c r="BL156" s="355">
        <v>46</v>
      </c>
      <c r="BM156" s="355">
        <v>42</v>
      </c>
      <c r="BN156" s="362">
        <v>18</v>
      </c>
      <c r="BO156" s="446">
        <v>70.39</v>
      </c>
      <c r="BP156" s="447">
        <v>70.010000000000005</v>
      </c>
      <c r="BQ156" s="448">
        <v>71.03</v>
      </c>
      <c r="BR156" s="363">
        <v>235</v>
      </c>
      <c r="BS156" s="364" t="s">
        <v>6662</v>
      </c>
      <c r="BT156" s="364" t="s">
        <v>6662</v>
      </c>
      <c r="BU156" s="364" t="s">
        <v>6662</v>
      </c>
      <c r="BV156" s="364">
        <v>2</v>
      </c>
      <c r="BW156" s="364">
        <v>1</v>
      </c>
      <c r="BX156" s="364">
        <v>2</v>
      </c>
      <c r="BY156" s="364">
        <v>2</v>
      </c>
      <c r="BZ156" s="364">
        <v>11</v>
      </c>
      <c r="CA156" s="364">
        <v>20</v>
      </c>
      <c r="CB156" s="364">
        <v>39</v>
      </c>
      <c r="CC156" s="364">
        <v>58</v>
      </c>
      <c r="CD156" s="364">
        <v>30</v>
      </c>
      <c r="CE156" s="364">
        <v>30</v>
      </c>
      <c r="CF156" s="364">
        <v>31</v>
      </c>
      <c r="CG156" s="365">
        <v>9</v>
      </c>
      <c r="CH156" s="432">
        <v>235</v>
      </c>
      <c r="CI156" s="433">
        <v>52</v>
      </c>
      <c r="CJ156" s="433">
        <v>52</v>
      </c>
      <c r="CK156" s="433" t="s">
        <v>6662</v>
      </c>
      <c r="CL156" s="433" t="s">
        <v>6662</v>
      </c>
      <c r="CM156" s="433">
        <v>9</v>
      </c>
      <c r="CN156" s="433">
        <v>174</v>
      </c>
      <c r="CO156" s="433">
        <v>158</v>
      </c>
      <c r="CP156" s="433">
        <v>43</v>
      </c>
      <c r="CQ156" s="433">
        <v>43</v>
      </c>
      <c r="CR156" s="433" t="s">
        <v>6662</v>
      </c>
      <c r="CS156" s="433" t="s">
        <v>6662</v>
      </c>
      <c r="CT156" s="433">
        <v>3</v>
      </c>
      <c r="CU156" s="455">
        <v>112</v>
      </c>
      <c r="CV156" s="389"/>
      <c r="CW156" s="390"/>
      <c r="CX156" s="390"/>
      <c r="CY156" s="390"/>
      <c r="CZ156" s="390"/>
      <c r="DA156" s="390"/>
      <c r="DB156" s="394"/>
      <c r="DC156" s="363">
        <v>747</v>
      </c>
      <c r="DD156" s="364">
        <v>562</v>
      </c>
      <c r="DE156" s="364">
        <v>258</v>
      </c>
      <c r="DF156" s="364">
        <v>281</v>
      </c>
      <c r="DG156" s="364">
        <v>23</v>
      </c>
      <c r="DH156" s="364">
        <v>41</v>
      </c>
      <c r="DI156" s="364">
        <v>144</v>
      </c>
      <c r="DJ156" s="394"/>
      <c r="DK156" s="363">
        <v>203</v>
      </c>
      <c r="DL156" s="364">
        <v>96</v>
      </c>
      <c r="DM156" s="364" t="s">
        <v>6662</v>
      </c>
      <c r="DN156" s="364" t="s">
        <v>6662</v>
      </c>
      <c r="DO156" s="364" t="s">
        <v>6662</v>
      </c>
      <c r="DP156" s="364">
        <v>15</v>
      </c>
      <c r="DQ156" s="364">
        <v>3</v>
      </c>
      <c r="DR156" s="364">
        <v>76</v>
      </c>
      <c r="DS156" s="364">
        <v>4</v>
      </c>
      <c r="DT156" s="364">
        <v>1</v>
      </c>
      <c r="DU156" s="364">
        <v>6</v>
      </c>
      <c r="DV156" s="364">
        <v>1</v>
      </c>
      <c r="DW156" s="364" t="s">
        <v>6662</v>
      </c>
      <c r="DX156" s="364">
        <v>1</v>
      </c>
      <c r="DY156" s="364" t="s">
        <v>6662</v>
      </c>
      <c r="DZ156" s="365" t="s">
        <v>6662</v>
      </c>
      <c r="EA156" s="363">
        <v>234</v>
      </c>
      <c r="EB156" s="364">
        <v>39033</v>
      </c>
      <c r="EC156" s="364">
        <v>18146</v>
      </c>
      <c r="ED156" s="364">
        <v>9582</v>
      </c>
      <c r="EE156" s="365">
        <v>11305</v>
      </c>
      <c r="EF156" s="363">
        <v>374</v>
      </c>
      <c r="EG156" s="364">
        <v>341</v>
      </c>
      <c r="EH156" s="364">
        <v>162</v>
      </c>
      <c r="EI156" s="364">
        <v>163</v>
      </c>
      <c r="EJ156" s="364">
        <v>16</v>
      </c>
      <c r="EK156" s="364">
        <v>17</v>
      </c>
      <c r="EL156" s="364">
        <v>16</v>
      </c>
      <c r="EM156" s="394"/>
      <c r="EN156" s="363">
        <v>373</v>
      </c>
      <c r="EO156" s="364">
        <v>221</v>
      </c>
      <c r="EP156" s="364">
        <v>96</v>
      </c>
      <c r="EQ156" s="364">
        <v>118</v>
      </c>
      <c r="ER156" s="364">
        <v>7</v>
      </c>
      <c r="ES156" s="364">
        <v>24</v>
      </c>
      <c r="ET156" s="364">
        <v>128</v>
      </c>
      <c r="EU156" s="394"/>
    </row>
    <row r="157" spans="1:151" s="357" customFormat="1" ht="15" customHeight="1" x14ac:dyDescent="0.15">
      <c r="A157" s="442" t="s">
        <v>175</v>
      </c>
      <c r="B157" s="442" t="s">
        <v>302</v>
      </c>
      <c r="C157" s="442"/>
      <c r="D157" s="442" t="s">
        <v>712</v>
      </c>
      <c r="E157" s="387">
        <v>797</v>
      </c>
      <c r="F157" s="355">
        <v>788</v>
      </c>
      <c r="G157" s="355">
        <v>81</v>
      </c>
      <c r="H157" s="355">
        <v>112</v>
      </c>
      <c r="I157" s="355">
        <v>595</v>
      </c>
      <c r="J157" s="388">
        <v>9</v>
      </c>
      <c r="K157" s="395">
        <v>8</v>
      </c>
      <c r="L157" s="387"/>
      <c r="M157" s="361">
        <v>1899</v>
      </c>
      <c r="N157" s="355">
        <v>22</v>
      </c>
      <c r="O157" s="355">
        <v>29</v>
      </c>
      <c r="P157" s="355">
        <v>41</v>
      </c>
      <c r="Q157" s="355">
        <v>53</v>
      </c>
      <c r="R157" s="355">
        <v>78</v>
      </c>
      <c r="S157" s="355">
        <v>99</v>
      </c>
      <c r="T157" s="355">
        <v>101</v>
      </c>
      <c r="U157" s="355">
        <v>112</v>
      </c>
      <c r="V157" s="355">
        <v>142</v>
      </c>
      <c r="W157" s="355">
        <v>231</v>
      </c>
      <c r="X157" s="355">
        <v>320</v>
      </c>
      <c r="Y157" s="355">
        <v>274</v>
      </c>
      <c r="Z157" s="355">
        <v>187</v>
      </c>
      <c r="AA157" s="355">
        <v>134</v>
      </c>
      <c r="AB157" s="362">
        <v>76</v>
      </c>
      <c r="AC157" s="366">
        <v>61.67</v>
      </c>
      <c r="AD157" s="356">
        <v>59.93</v>
      </c>
      <c r="AE157" s="367">
        <v>63.96</v>
      </c>
      <c r="AF157" s="387"/>
      <c r="AG157" s="388"/>
      <c r="AH157" s="388"/>
      <c r="AI157" s="388"/>
      <c r="AJ157" s="388"/>
      <c r="AK157" s="388"/>
      <c r="AL157" s="388"/>
      <c r="AM157" s="388"/>
      <c r="AN157" s="388"/>
      <c r="AO157" s="388"/>
      <c r="AP157" s="388"/>
      <c r="AQ157" s="388"/>
      <c r="AR157" s="388"/>
      <c r="AS157" s="388"/>
      <c r="AT157" s="388"/>
      <c r="AU157" s="388"/>
      <c r="AV157" s="449"/>
      <c r="AW157" s="450"/>
      <c r="AX157" s="451"/>
      <c r="AY157" s="361">
        <v>806</v>
      </c>
      <c r="AZ157" s="355" t="s">
        <v>6662</v>
      </c>
      <c r="BA157" s="355" t="s">
        <v>6662</v>
      </c>
      <c r="BB157" s="355">
        <v>1</v>
      </c>
      <c r="BC157" s="355">
        <v>2</v>
      </c>
      <c r="BD157" s="355">
        <v>5</v>
      </c>
      <c r="BE157" s="355">
        <v>10</v>
      </c>
      <c r="BF157" s="355">
        <v>11</v>
      </c>
      <c r="BG157" s="355">
        <v>12</v>
      </c>
      <c r="BH157" s="355">
        <v>15</v>
      </c>
      <c r="BI157" s="355">
        <v>65</v>
      </c>
      <c r="BJ157" s="355">
        <v>198</v>
      </c>
      <c r="BK157" s="355">
        <v>209</v>
      </c>
      <c r="BL157" s="355">
        <v>146</v>
      </c>
      <c r="BM157" s="355">
        <v>92</v>
      </c>
      <c r="BN157" s="362">
        <v>40</v>
      </c>
      <c r="BO157" s="446">
        <v>71.099999999999994</v>
      </c>
      <c r="BP157" s="447">
        <v>70.72</v>
      </c>
      <c r="BQ157" s="448">
        <v>71.7</v>
      </c>
      <c r="BR157" s="363">
        <v>788</v>
      </c>
      <c r="BS157" s="364" t="s">
        <v>6662</v>
      </c>
      <c r="BT157" s="364" t="s">
        <v>6662</v>
      </c>
      <c r="BU157" s="364">
        <v>1</v>
      </c>
      <c r="BV157" s="364" t="s">
        <v>6662</v>
      </c>
      <c r="BW157" s="364">
        <v>3</v>
      </c>
      <c r="BX157" s="364">
        <v>14</v>
      </c>
      <c r="BY157" s="364">
        <v>20</v>
      </c>
      <c r="BZ157" s="364">
        <v>33</v>
      </c>
      <c r="CA157" s="364">
        <v>58</v>
      </c>
      <c r="CB157" s="364">
        <v>111</v>
      </c>
      <c r="CC157" s="364">
        <v>177</v>
      </c>
      <c r="CD157" s="364">
        <v>163</v>
      </c>
      <c r="CE157" s="364">
        <v>107</v>
      </c>
      <c r="CF157" s="364">
        <v>69</v>
      </c>
      <c r="CG157" s="365">
        <v>32</v>
      </c>
      <c r="CH157" s="432">
        <v>788</v>
      </c>
      <c r="CI157" s="433">
        <v>206</v>
      </c>
      <c r="CJ157" s="433">
        <v>201</v>
      </c>
      <c r="CK157" s="433">
        <v>1</v>
      </c>
      <c r="CL157" s="433">
        <v>4</v>
      </c>
      <c r="CM157" s="433">
        <v>17</v>
      </c>
      <c r="CN157" s="433">
        <v>565</v>
      </c>
      <c r="CO157" s="433">
        <v>548</v>
      </c>
      <c r="CP157" s="433">
        <v>158</v>
      </c>
      <c r="CQ157" s="433">
        <v>155</v>
      </c>
      <c r="CR157" s="433" t="s">
        <v>6662</v>
      </c>
      <c r="CS157" s="433">
        <v>3</v>
      </c>
      <c r="CT157" s="433">
        <v>8</v>
      </c>
      <c r="CU157" s="455">
        <v>382</v>
      </c>
      <c r="CV157" s="389"/>
      <c r="CW157" s="390"/>
      <c r="CX157" s="390"/>
      <c r="CY157" s="390"/>
      <c r="CZ157" s="390"/>
      <c r="DA157" s="390"/>
      <c r="DB157" s="394"/>
      <c r="DC157" s="363">
        <v>2513</v>
      </c>
      <c r="DD157" s="364">
        <v>1817</v>
      </c>
      <c r="DE157" s="364">
        <v>806</v>
      </c>
      <c r="DF157" s="364">
        <v>912</v>
      </c>
      <c r="DG157" s="364">
        <v>99</v>
      </c>
      <c r="DH157" s="364">
        <v>130</v>
      </c>
      <c r="DI157" s="364">
        <v>566</v>
      </c>
      <c r="DJ157" s="394"/>
      <c r="DK157" s="363">
        <v>735</v>
      </c>
      <c r="DL157" s="364">
        <v>698</v>
      </c>
      <c r="DM157" s="364" t="s">
        <v>6662</v>
      </c>
      <c r="DN157" s="364" t="s">
        <v>6662</v>
      </c>
      <c r="DO157" s="364" t="s">
        <v>6662</v>
      </c>
      <c r="DP157" s="364">
        <v>16</v>
      </c>
      <c r="DQ157" s="364">
        <v>9</v>
      </c>
      <c r="DR157" s="364">
        <v>3</v>
      </c>
      <c r="DS157" s="364">
        <v>6</v>
      </c>
      <c r="DT157" s="364">
        <v>1</v>
      </c>
      <c r="DU157" s="364">
        <v>2</v>
      </c>
      <c r="DV157" s="364" t="s">
        <v>6662</v>
      </c>
      <c r="DW157" s="364" t="s">
        <v>6662</v>
      </c>
      <c r="DX157" s="364" t="s">
        <v>6662</v>
      </c>
      <c r="DY157" s="364" t="s">
        <v>6662</v>
      </c>
      <c r="DZ157" s="365" t="s">
        <v>6662</v>
      </c>
      <c r="EA157" s="363">
        <v>788</v>
      </c>
      <c r="EB157" s="364">
        <v>167093</v>
      </c>
      <c r="EC157" s="364">
        <v>157904</v>
      </c>
      <c r="ED157" s="364">
        <v>8699</v>
      </c>
      <c r="EE157" s="365">
        <v>490</v>
      </c>
      <c r="EF157" s="363">
        <v>1275</v>
      </c>
      <c r="EG157" s="364">
        <v>1114</v>
      </c>
      <c r="EH157" s="364">
        <v>489</v>
      </c>
      <c r="EI157" s="364">
        <v>547</v>
      </c>
      <c r="EJ157" s="364">
        <v>78</v>
      </c>
      <c r="EK157" s="364">
        <v>60</v>
      </c>
      <c r="EL157" s="364">
        <v>101</v>
      </c>
      <c r="EM157" s="394"/>
      <c r="EN157" s="363">
        <v>1238</v>
      </c>
      <c r="EO157" s="364">
        <v>703</v>
      </c>
      <c r="EP157" s="364">
        <v>317</v>
      </c>
      <c r="EQ157" s="364">
        <v>365</v>
      </c>
      <c r="ER157" s="364">
        <v>21</v>
      </c>
      <c r="ES157" s="364">
        <v>70</v>
      </c>
      <c r="ET157" s="364">
        <v>465</v>
      </c>
      <c r="EU157" s="394"/>
    </row>
    <row r="158" spans="1:151" s="357" customFormat="1" ht="15" hidden="1" customHeight="1" x14ac:dyDescent="0.15">
      <c r="A158" s="442" t="s">
        <v>175</v>
      </c>
      <c r="B158" s="442" t="s">
        <v>302</v>
      </c>
      <c r="C158" s="442" t="s">
        <v>303</v>
      </c>
      <c r="D158" s="442" t="s">
        <v>713</v>
      </c>
      <c r="E158" s="387">
        <v>44</v>
      </c>
      <c r="F158" s="355">
        <v>44</v>
      </c>
      <c r="G158" s="355">
        <v>5</v>
      </c>
      <c r="H158" s="355">
        <v>9</v>
      </c>
      <c r="I158" s="355">
        <v>30</v>
      </c>
      <c r="J158" s="388" t="s">
        <v>6662</v>
      </c>
      <c r="K158" s="395" t="s">
        <v>6662</v>
      </c>
      <c r="L158" s="387"/>
      <c r="M158" s="361">
        <v>100</v>
      </c>
      <c r="N158" s="355" t="s">
        <v>6662</v>
      </c>
      <c r="O158" s="355">
        <v>1</v>
      </c>
      <c r="P158" s="355">
        <v>2</v>
      </c>
      <c r="Q158" s="355" t="s">
        <v>6662</v>
      </c>
      <c r="R158" s="355">
        <v>6</v>
      </c>
      <c r="S158" s="355">
        <v>7</v>
      </c>
      <c r="T158" s="355">
        <v>6</v>
      </c>
      <c r="U158" s="355">
        <v>5</v>
      </c>
      <c r="V158" s="355">
        <v>5</v>
      </c>
      <c r="W158" s="355">
        <v>9</v>
      </c>
      <c r="X158" s="355">
        <v>14</v>
      </c>
      <c r="Y158" s="355">
        <v>17</v>
      </c>
      <c r="Z158" s="355">
        <v>16</v>
      </c>
      <c r="AA158" s="355">
        <v>7</v>
      </c>
      <c r="AB158" s="362">
        <v>5</v>
      </c>
      <c r="AC158" s="366">
        <v>63.6</v>
      </c>
      <c r="AD158" s="356">
        <v>60.47</v>
      </c>
      <c r="AE158" s="367">
        <v>68.3</v>
      </c>
      <c r="AF158" s="387"/>
      <c r="AG158" s="388"/>
      <c r="AH158" s="388"/>
      <c r="AI158" s="388"/>
      <c r="AJ158" s="388"/>
      <c r="AK158" s="388"/>
      <c r="AL158" s="388"/>
      <c r="AM158" s="388"/>
      <c r="AN158" s="388"/>
      <c r="AO158" s="388"/>
      <c r="AP158" s="388"/>
      <c r="AQ158" s="388"/>
      <c r="AR158" s="388"/>
      <c r="AS158" s="388"/>
      <c r="AT158" s="388"/>
      <c r="AU158" s="388"/>
      <c r="AV158" s="449"/>
      <c r="AW158" s="450"/>
      <c r="AX158" s="451"/>
      <c r="AY158" s="361">
        <v>58</v>
      </c>
      <c r="AZ158" s="355" t="s">
        <v>6662</v>
      </c>
      <c r="BA158" s="355" t="s">
        <v>6662</v>
      </c>
      <c r="BB158" s="355" t="s">
        <v>6662</v>
      </c>
      <c r="BC158" s="355" t="s">
        <v>6662</v>
      </c>
      <c r="BD158" s="355">
        <v>3</v>
      </c>
      <c r="BE158" s="355" t="s">
        <v>6662</v>
      </c>
      <c r="BF158" s="355">
        <v>2</v>
      </c>
      <c r="BG158" s="355">
        <v>2</v>
      </c>
      <c r="BH158" s="355" t="s">
        <v>6662</v>
      </c>
      <c r="BI158" s="355">
        <v>4</v>
      </c>
      <c r="BJ158" s="355">
        <v>9</v>
      </c>
      <c r="BK158" s="355">
        <v>13</v>
      </c>
      <c r="BL158" s="355">
        <v>15</v>
      </c>
      <c r="BM158" s="355">
        <v>5</v>
      </c>
      <c r="BN158" s="362">
        <v>5</v>
      </c>
      <c r="BO158" s="446">
        <v>70.53</v>
      </c>
      <c r="BP158" s="447">
        <v>68.790000000000006</v>
      </c>
      <c r="BQ158" s="448">
        <v>73</v>
      </c>
      <c r="BR158" s="363">
        <v>44</v>
      </c>
      <c r="BS158" s="364" t="s">
        <v>6662</v>
      </c>
      <c r="BT158" s="364" t="s">
        <v>6662</v>
      </c>
      <c r="BU158" s="364" t="s">
        <v>6662</v>
      </c>
      <c r="BV158" s="364" t="s">
        <v>6662</v>
      </c>
      <c r="BW158" s="364">
        <v>1</v>
      </c>
      <c r="BX158" s="364">
        <v>3</v>
      </c>
      <c r="BY158" s="364">
        <v>2</v>
      </c>
      <c r="BZ158" s="364">
        <v>3</v>
      </c>
      <c r="CA158" s="364">
        <v>2</v>
      </c>
      <c r="CB158" s="364">
        <v>4</v>
      </c>
      <c r="CC158" s="364">
        <v>8</v>
      </c>
      <c r="CD158" s="364">
        <v>6</v>
      </c>
      <c r="CE158" s="364">
        <v>11</v>
      </c>
      <c r="CF158" s="364">
        <v>3</v>
      </c>
      <c r="CG158" s="365">
        <v>1</v>
      </c>
      <c r="CH158" s="432">
        <v>44</v>
      </c>
      <c r="CI158" s="433">
        <v>8</v>
      </c>
      <c r="CJ158" s="433">
        <v>7</v>
      </c>
      <c r="CK158" s="433" t="s">
        <v>6662</v>
      </c>
      <c r="CL158" s="433">
        <v>1</v>
      </c>
      <c r="CM158" s="433" t="s">
        <v>6662</v>
      </c>
      <c r="CN158" s="433">
        <v>36</v>
      </c>
      <c r="CO158" s="433">
        <v>29</v>
      </c>
      <c r="CP158" s="433">
        <v>5</v>
      </c>
      <c r="CQ158" s="433">
        <v>5</v>
      </c>
      <c r="CR158" s="433" t="s">
        <v>6662</v>
      </c>
      <c r="CS158" s="433" t="s">
        <v>6662</v>
      </c>
      <c r="CT158" s="433" t="s">
        <v>6662</v>
      </c>
      <c r="CU158" s="455">
        <v>24</v>
      </c>
      <c r="CV158" s="389"/>
      <c r="CW158" s="390"/>
      <c r="CX158" s="390"/>
      <c r="CY158" s="390"/>
      <c r="CZ158" s="390"/>
      <c r="DA158" s="390"/>
      <c r="DB158" s="394"/>
      <c r="DC158" s="363">
        <v>134</v>
      </c>
      <c r="DD158" s="364">
        <v>104</v>
      </c>
      <c r="DE158" s="364">
        <v>58</v>
      </c>
      <c r="DF158" s="364">
        <v>43</v>
      </c>
      <c r="DG158" s="364">
        <v>3</v>
      </c>
      <c r="DH158" s="364">
        <v>6</v>
      </c>
      <c r="DI158" s="364">
        <v>24</v>
      </c>
      <c r="DJ158" s="394"/>
      <c r="DK158" s="363">
        <v>37</v>
      </c>
      <c r="DL158" s="364">
        <v>28</v>
      </c>
      <c r="DM158" s="364" t="s">
        <v>6662</v>
      </c>
      <c r="DN158" s="364" t="s">
        <v>6662</v>
      </c>
      <c r="DO158" s="364" t="s">
        <v>6662</v>
      </c>
      <c r="DP158" s="364">
        <v>7</v>
      </c>
      <c r="DQ158" s="364">
        <v>1</v>
      </c>
      <c r="DR158" s="364" t="s">
        <v>6662</v>
      </c>
      <c r="DS158" s="364" t="s">
        <v>6662</v>
      </c>
      <c r="DT158" s="364">
        <v>1</v>
      </c>
      <c r="DU158" s="364" t="s">
        <v>6662</v>
      </c>
      <c r="DV158" s="364" t="s">
        <v>6662</v>
      </c>
      <c r="DW158" s="364" t="s">
        <v>6662</v>
      </c>
      <c r="DX158" s="364" t="s">
        <v>6662</v>
      </c>
      <c r="DY158" s="364" t="s">
        <v>6662</v>
      </c>
      <c r="DZ158" s="365" t="s">
        <v>6662</v>
      </c>
      <c r="EA158" s="363">
        <v>44</v>
      </c>
      <c r="EB158" s="364">
        <v>14273</v>
      </c>
      <c r="EC158" s="364">
        <v>13062</v>
      </c>
      <c r="ED158" s="364">
        <v>1179</v>
      </c>
      <c r="EE158" s="365">
        <v>32</v>
      </c>
      <c r="EF158" s="363">
        <v>71</v>
      </c>
      <c r="EG158" s="364">
        <v>64</v>
      </c>
      <c r="EH158" s="364">
        <v>34</v>
      </c>
      <c r="EI158" s="364">
        <v>28</v>
      </c>
      <c r="EJ158" s="364">
        <v>2</v>
      </c>
      <c r="EK158" s="364">
        <v>5</v>
      </c>
      <c r="EL158" s="364">
        <v>2</v>
      </c>
      <c r="EM158" s="394"/>
      <c r="EN158" s="363">
        <v>63</v>
      </c>
      <c r="EO158" s="364">
        <v>40</v>
      </c>
      <c r="EP158" s="364">
        <v>24</v>
      </c>
      <c r="EQ158" s="364">
        <v>15</v>
      </c>
      <c r="ER158" s="364">
        <v>1</v>
      </c>
      <c r="ES158" s="364">
        <v>1</v>
      </c>
      <c r="ET158" s="364">
        <v>22</v>
      </c>
      <c r="EU158" s="394"/>
    </row>
    <row r="159" spans="1:151" s="357" customFormat="1" ht="15" hidden="1" customHeight="1" x14ac:dyDescent="0.15">
      <c r="A159" s="442" t="s">
        <v>175</v>
      </c>
      <c r="B159" s="442" t="s">
        <v>302</v>
      </c>
      <c r="C159" s="442" t="s">
        <v>304</v>
      </c>
      <c r="D159" s="442" t="s">
        <v>714</v>
      </c>
      <c r="E159" s="387">
        <v>65</v>
      </c>
      <c r="F159" s="355">
        <v>65</v>
      </c>
      <c r="G159" s="355">
        <v>4</v>
      </c>
      <c r="H159" s="355">
        <v>11</v>
      </c>
      <c r="I159" s="355">
        <v>50</v>
      </c>
      <c r="J159" s="388" t="s">
        <v>6662</v>
      </c>
      <c r="K159" s="395" t="s">
        <v>6662</v>
      </c>
      <c r="L159" s="387"/>
      <c r="M159" s="361">
        <v>164</v>
      </c>
      <c r="N159" s="355">
        <v>3</v>
      </c>
      <c r="O159" s="355">
        <v>4</v>
      </c>
      <c r="P159" s="355">
        <v>4</v>
      </c>
      <c r="Q159" s="355">
        <v>4</v>
      </c>
      <c r="R159" s="355">
        <v>9</v>
      </c>
      <c r="S159" s="355">
        <v>13</v>
      </c>
      <c r="T159" s="355">
        <v>2</v>
      </c>
      <c r="U159" s="355">
        <v>4</v>
      </c>
      <c r="V159" s="355">
        <v>12</v>
      </c>
      <c r="W159" s="355">
        <v>27</v>
      </c>
      <c r="X159" s="355">
        <v>34</v>
      </c>
      <c r="Y159" s="355">
        <v>17</v>
      </c>
      <c r="Z159" s="355">
        <v>11</v>
      </c>
      <c r="AA159" s="355">
        <v>12</v>
      </c>
      <c r="AB159" s="362">
        <v>8</v>
      </c>
      <c r="AC159" s="366">
        <v>60.73</v>
      </c>
      <c r="AD159" s="356">
        <v>59.66</v>
      </c>
      <c r="AE159" s="367">
        <v>62.19</v>
      </c>
      <c r="AF159" s="387"/>
      <c r="AG159" s="388"/>
      <c r="AH159" s="388"/>
      <c r="AI159" s="388"/>
      <c r="AJ159" s="388"/>
      <c r="AK159" s="388"/>
      <c r="AL159" s="388"/>
      <c r="AM159" s="388"/>
      <c r="AN159" s="388"/>
      <c r="AO159" s="388"/>
      <c r="AP159" s="388"/>
      <c r="AQ159" s="388"/>
      <c r="AR159" s="388"/>
      <c r="AS159" s="388"/>
      <c r="AT159" s="388"/>
      <c r="AU159" s="388"/>
      <c r="AV159" s="449"/>
      <c r="AW159" s="450"/>
      <c r="AX159" s="451"/>
      <c r="AY159" s="361">
        <v>54</v>
      </c>
      <c r="AZ159" s="355" t="s">
        <v>6662</v>
      </c>
      <c r="BA159" s="355" t="s">
        <v>6662</v>
      </c>
      <c r="BB159" s="355" t="s">
        <v>6662</v>
      </c>
      <c r="BC159" s="355">
        <v>1</v>
      </c>
      <c r="BD159" s="355" t="s">
        <v>6662</v>
      </c>
      <c r="BE159" s="355" t="s">
        <v>6662</v>
      </c>
      <c r="BF159" s="355" t="s">
        <v>6662</v>
      </c>
      <c r="BG159" s="355">
        <v>2</v>
      </c>
      <c r="BH159" s="355" t="s">
        <v>6662</v>
      </c>
      <c r="BI159" s="355">
        <v>7</v>
      </c>
      <c r="BJ159" s="355">
        <v>20</v>
      </c>
      <c r="BK159" s="355">
        <v>12</v>
      </c>
      <c r="BL159" s="355">
        <v>6</v>
      </c>
      <c r="BM159" s="355">
        <v>4</v>
      </c>
      <c r="BN159" s="362">
        <v>2</v>
      </c>
      <c r="BO159" s="446">
        <v>69.11</v>
      </c>
      <c r="BP159" s="447">
        <v>69.25</v>
      </c>
      <c r="BQ159" s="448">
        <v>68.709999999999994</v>
      </c>
      <c r="BR159" s="363">
        <v>65</v>
      </c>
      <c r="BS159" s="364" t="s">
        <v>6662</v>
      </c>
      <c r="BT159" s="364" t="s">
        <v>6662</v>
      </c>
      <c r="BU159" s="364" t="s">
        <v>6662</v>
      </c>
      <c r="BV159" s="364" t="s">
        <v>6662</v>
      </c>
      <c r="BW159" s="364" t="s">
        <v>6662</v>
      </c>
      <c r="BX159" s="364">
        <v>2</v>
      </c>
      <c r="BY159" s="364">
        <v>1</v>
      </c>
      <c r="BZ159" s="364">
        <v>1</v>
      </c>
      <c r="CA159" s="364">
        <v>5</v>
      </c>
      <c r="CB159" s="364">
        <v>10</v>
      </c>
      <c r="CC159" s="364">
        <v>21</v>
      </c>
      <c r="CD159" s="364">
        <v>10</v>
      </c>
      <c r="CE159" s="364">
        <v>8</v>
      </c>
      <c r="CF159" s="364">
        <v>3</v>
      </c>
      <c r="CG159" s="365">
        <v>4</v>
      </c>
      <c r="CH159" s="432">
        <v>65</v>
      </c>
      <c r="CI159" s="433">
        <v>26</v>
      </c>
      <c r="CJ159" s="433">
        <v>26</v>
      </c>
      <c r="CK159" s="433" t="s">
        <v>6662</v>
      </c>
      <c r="CL159" s="433" t="s">
        <v>6662</v>
      </c>
      <c r="CM159" s="433">
        <v>2</v>
      </c>
      <c r="CN159" s="433">
        <v>37</v>
      </c>
      <c r="CO159" s="433">
        <v>46</v>
      </c>
      <c r="CP159" s="433">
        <v>19</v>
      </c>
      <c r="CQ159" s="433">
        <v>19</v>
      </c>
      <c r="CR159" s="433" t="s">
        <v>6662</v>
      </c>
      <c r="CS159" s="433" t="s">
        <v>6662</v>
      </c>
      <c r="CT159" s="433">
        <v>2</v>
      </c>
      <c r="CU159" s="455">
        <v>25</v>
      </c>
      <c r="CV159" s="389"/>
      <c r="CW159" s="390"/>
      <c r="CX159" s="390"/>
      <c r="CY159" s="390"/>
      <c r="CZ159" s="390"/>
      <c r="DA159" s="390"/>
      <c r="DB159" s="394"/>
      <c r="DC159" s="363">
        <v>207</v>
      </c>
      <c r="DD159" s="364">
        <v>147</v>
      </c>
      <c r="DE159" s="364">
        <v>54</v>
      </c>
      <c r="DF159" s="364">
        <v>84</v>
      </c>
      <c r="DG159" s="364">
        <v>9</v>
      </c>
      <c r="DH159" s="364">
        <v>13</v>
      </c>
      <c r="DI159" s="364">
        <v>47</v>
      </c>
      <c r="DJ159" s="394"/>
      <c r="DK159" s="363">
        <v>59</v>
      </c>
      <c r="DL159" s="364">
        <v>57</v>
      </c>
      <c r="DM159" s="364" t="s">
        <v>6662</v>
      </c>
      <c r="DN159" s="364" t="s">
        <v>6662</v>
      </c>
      <c r="DO159" s="364" t="s">
        <v>6662</v>
      </c>
      <c r="DP159" s="364" t="s">
        <v>6662</v>
      </c>
      <c r="DQ159" s="364">
        <v>1</v>
      </c>
      <c r="DR159" s="364" t="s">
        <v>6662</v>
      </c>
      <c r="DS159" s="364" t="s">
        <v>6662</v>
      </c>
      <c r="DT159" s="364" t="s">
        <v>6662</v>
      </c>
      <c r="DU159" s="364">
        <v>1</v>
      </c>
      <c r="DV159" s="364" t="s">
        <v>6662</v>
      </c>
      <c r="DW159" s="364" t="s">
        <v>6662</v>
      </c>
      <c r="DX159" s="364" t="s">
        <v>6662</v>
      </c>
      <c r="DY159" s="364" t="s">
        <v>6662</v>
      </c>
      <c r="DZ159" s="365" t="s">
        <v>6662</v>
      </c>
      <c r="EA159" s="363">
        <v>65</v>
      </c>
      <c r="EB159" s="364">
        <v>13591</v>
      </c>
      <c r="EC159" s="364">
        <v>13053</v>
      </c>
      <c r="ED159" s="364">
        <v>528</v>
      </c>
      <c r="EE159" s="365">
        <v>10</v>
      </c>
      <c r="EF159" s="363">
        <v>108</v>
      </c>
      <c r="EG159" s="364">
        <v>96</v>
      </c>
      <c r="EH159" s="364">
        <v>40</v>
      </c>
      <c r="EI159" s="364">
        <v>47</v>
      </c>
      <c r="EJ159" s="364">
        <v>9</v>
      </c>
      <c r="EK159" s="364">
        <v>7</v>
      </c>
      <c r="EL159" s="364">
        <v>5</v>
      </c>
      <c r="EM159" s="394"/>
      <c r="EN159" s="363">
        <v>99</v>
      </c>
      <c r="EO159" s="364">
        <v>51</v>
      </c>
      <c r="EP159" s="364">
        <v>14</v>
      </c>
      <c r="EQ159" s="364">
        <v>37</v>
      </c>
      <c r="ER159" s="364" t="s">
        <v>6662</v>
      </c>
      <c r="ES159" s="364">
        <v>6</v>
      </c>
      <c r="ET159" s="364">
        <v>42</v>
      </c>
      <c r="EU159" s="394"/>
    </row>
    <row r="160" spans="1:151" s="357" customFormat="1" ht="15" hidden="1" customHeight="1" x14ac:dyDescent="0.15">
      <c r="A160" s="442" t="s">
        <v>175</v>
      </c>
      <c r="B160" s="442" t="s">
        <v>302</v>
      </c>
      <c r="C160" s="442" t="s">
        <v>305</v>
      </c>
      <c r="D160" s="442" t="s">
        <v>715</v>
      </c>
      <c r="E160" s="387">
        <v>76</v>
      </c>
      <c r="F160" s="355">
        <v>76</v>
      </c>
      <c r="G160" s="355">
        <v>6</v>
      </c>
      <c r="H160" s="355">
        <v>11</v>
      </c>
      <c r="I160" s="355">
        <v>59</v>
      </c>
      <c r="J160" s="388" t="s">
        <v>6662</v>
      </c>
      <c r="K160" s="395" t="s">
        <v>6662</v>
      </c>
      <c r="L160" s="387"/>
      <c r="M160" s="361">
        <v>177</v>
      </c>
      <c r="N160" s="355" t="s">
        <v>6662</v>
      </c>
      <c r="O160" s="355">
        <v>6</v>
      </c>
      <c r="P160" s="355">
        <v>2</v>
      </c>
      <c r="Q160" s="355">
        <v>5</v>
      </c>
      <c r="R160" s="355">
        <v>3</v>
      </c>
      <c r="S160" s="355">
        <v>7</v>
      </c>
      <c r="T160" s="355">
        <v>9</v>
      </c>
      <c r="U160" s="355">
        <v>8</v>
      </c>
      <c r="V160" s="355">
        <v>13</v>
      </c>
      <c r="W160" s="355">
        <v>24</v>
      </c>
      <c r="X160" s="355">
        <v>24</v>
      </c>
      <c r="Y160" s="355">
        <v>31</v>
      </c>
      <c r="Z160" s="355">
        <v>22</v>
      </c>
      <c r="AA160" s="355">
        <v>13</v>
      </c>
      <c r="AB160" s="362">
        <v>10</v>
      </c>
      <c r="AC160" s="366">
        <v>63.86</v>
      </c>
      <c r="AD160" s="356">
        <v>61.66</v>
      </c>
      <c r="AE160" s="367">
        <v>66.67</v>
      </c>
      <c r="AF160" s="387"/>
      <c r="AG160" s="388"/>
      <c r="AH160" s="388"/>
      <c r="AI160" s="388"/>
      <c r="AJ160" s="388"/>
      <c r="AK160" s="388"/>
      <c r="AL160" s="388"/>
      <c r="AM160" s="388"/>
      <c r="AN160" s="388"/>
      <c r="AO160" s="388"/>
      <c r="AP160" s="388"/>
      <c r="AQ160" s="388"/>
      <c r="AR160" s="388"/>
      <c r="AS160" s="388"/>
      <c r="AT160" s="388"/>
      <c r="AU160" s="388"/>
      <c r="AV160" s="449"/>
      <c r="AW160" s="450"/>
      <c r="AX160" s="451"/>
      <c r="AY160" s="361">
        <v>90</v>
      </c>
      <c r="AZ160" s="355" t="s">
        <v>6662</v>
      </c>
      <c r="BA160" s="355" t="s">
        <v>6662</v>
      </c>
      <c r="BB160" s="355" t="s">
        <v>6662</v>
      </c>
      <c r="BC160" s="355" t="s">
        <v>6662</v>
      </c>
      <c r="BD160" s="355" t="s">
        <v>6662</v>
      </c>
      <c r="BE160" s="355">
        <v>2</v>
      </c>
      <c r="BF160" s="355" t="s">
        <v>6662</v>
      </c>
      <c r="BG160" s="355">
        <v>1</v>
      </c>
      <c r="BH160" s="355">
        <v>2</v>
      </c>
      <c r="BI160" s="355">
        <v>4</v>
      </c>
      <c r="BJ160" s="355">
        <v>19</v>
      </c>
      <c r="BK160" s="355">
        <v>26</v>
      </c>
      <c r="BL160" s="355">
        <v>18</v>
      </c>
      <c r="BM160" s="355">
        <v>10</v>
      </c>
      <c r="BN160" s="362">
        <v>8</v>
      </c>
      <c r="BO160" s="446">
        <v>72.8</v>
      </c>
      <c r="BP160" s="447">
        <v>71.22</v>
      </c>
      <c r="BQ160" s="448">
        <v>74.680000000000007</v>
      </c>
      <c r="BR160" s="363">
        <v>76</v>
      </c>
      <c r="BS160" s="364" t="s">
        <v>6662</v>
      </c>
      <c r="BT160" s="364" t="s">
        <v>6662</v>
      </c>
      <c r="BU160" s="364" t="s">
        <v>6662</v>
      </c>
      <c r="BV160" s="364" t="s">
        <v>6662</v>
      </c>
      <c r="BW160" s="364" t="s">
        <v>6662</v>
      </c>
      <c r="BX160" s="364">
        <v>1</v>
      </c>
      <c r="BY160" s="364">
        <v>1</v>
      </c>
      <c r="BZ160" s="364">
        <v>2</v>
      </c>
      <c r="CA160" s="364">
        <v>5</v>
      </c>
      <c r="CB160" s="364">
        <v>14</v>
      </c>
      <c r="CC160" s="364">
        <v>13</v>
      </c>
      <c r="CD160" s="364">
        <v>19</v>
      </c>
      <c r="CE160" s="364">
        <v>11</v>
      </c>
      <c r="CF160" s="364">
        <v>8</v>
      </c>
      <c r="CG160" s="365">
        <v>2</v>
      </c>
      <c r="CH160" s="432">
        <v>76</v>
      </c>
      <c r="CI160" s="433">
        <v>10</v>
      </c>
      <c r="CJ160" s="433">
        <v>10</v>
      </c>
      <c r="CK160" s="433" t="s">
        <v>6662</v>
      </c>
      <c r="CL160" s="433" t="s">
        <v>6662</v>
      </c>
      <c r="CM160" s="433">
        <v>3</v>
      </c>
      <c r="CN160" s="433">
        <v>63</v>
      </c>
      <c r="CO160" s="433">
        <v>53</v>
      </c>
      <c r="CP160" s="433">
        <v>7</v>
      </c>
      <c r="CQ160" s="433">
        <v>7</v>
      </c>
      <c r="CR160" s="433" t="s">
        <v>6662</v>
      </c>
      <c r="CS160" s="433" t="s">
        <v>6662</v>
      </c>
      <c r="CT160" s="433">
        <v>1</v>
      </c>
      <c r="CU160" s="455">
        <v>45</v>
      </c>
      <c r="CV160" s="389"/>
      <c r="CW160" s="390"/>
      <c r="CX160" s="390"/>
      <c r="CY160" s="390"/>
      <c r="CZ160" s="390"/>
      <c r="DA160" s="390"/>
      <c r="DB160" s="394"/>
      <c r="DC160" s="363">
        <v>232</v>
      </c>
      <c r="DD160" s="364">
        <v>180</v>
      </c>
      <c r="DE160" s="364">
        <v>90</v>
      </c>
      <c r="DF160" s="364">
        <v>85</v>
      </c>
      <c r="DG160" s="364">
        <v>5</v>
      </c>
      <c r="DH160" s="364">
        <v>14</v>
      </c>
      <c r="DI160" s="364">
        <v>38</v>
      </c>
      <c r="DJ160" s="394"/>
      <c r="DK160" s="363">
        <v>69</v>
      </c>
      <c r="DL160" s="364">
        <v>65</v>
      </c>
      <c r="DM160" s="364" t="s">
        <v>6662</v>
      </c>
      <c r="DN160" s="364" t="s">
        <v>6662</v>
      </c>
      <c r="DO160" s="364" t="s">
        <v>6662</v>
      </c>
      <c r="DP160" s="364">
        <v>1</v>
      </c>
      <c r="DQ160" s="364">
        <v>1</v>
      </c>
      <c r="DR160" s="364">
        <v>1</v>
      </c>
      <c r="DS160" s="364">
        <v>1</v>
      </c>
      <c r="DT160" s="364" t="s">
        <v>6662</v>
      </c>
      <c r="DU160" s="364" t="s">
        <v>6662</v>
      </c>
      <c r="DV160" s="364" t="s">
        <v>6662</v>
      </c>
      <c r="DW160" s="364" t="s">
        <v>6662</v>
      </c>
      <c r="DX160" s="364" t="s">
        <v>6662</v>
      </c>
      <c r="DY160" s="364" t="s">
        <v>6662</v>
      </c>
      <c r="DZ160" s="365" t="s">
        <v>6662</v>
      </c>
      <c r="EA160" s="363">
        <v>76</v>
      </c>
      <c r="EB160" s="364">
        <v>13273</v>
      </c>
      <c r="EC160" s="364">
        <v>11711</v>
      </c>
      <c r="ED160" s="364">
        <v>1303</v>
      </c>
      <c r="EE160" s="365">
        <v>259</v>
      </c>
      <c r="EF160" s="363">
        <v>113</v>
      </c>
      <c r="EG160" s="364">
        <v>101</v>
      </c>
      <c r="EH160" s="364">
        <v>49</v>
      </c>
      <c r="EI160" s="364">
        <v>49</v>
      </c>
      <c r="EJ160" s="364">
        <v>3</v>
      </c>
      <c r="EK160" s="364">
        <v>7</v>
      </c>
      <c r="EL160" s="364">
        <v>5</v>
      </c>
      <c r="EM160" s="394"/>
      <c r="EN160" s="363">
        <v>119</v>
      </c>
      <c r="EO160" s="364">
        <v>79</v>
      </c>
      <c r="EP160" s="364">
        <v>41</v>
      </c>
      <c r="EQ160" s="364">
        <v>36</v>
      </c>
      <c r="ER160" s="364">
        <v>2</v>
      </c>
      <c r="ES160" s="364">
        <v>7</v>
      </c>
      <c r="ET160" s="364">
        <v>33</v>
      </c>
      <c r="EU160" s="394"/>
    </row>
    <row r="161" spans="1:151" s="357" customFormat="1" ht="15" hidden="1" customHeight="1" x14ac:dyDescent="0.15">
      <c r="A161" s="442" t="s">
        <v>175</v>
      </c>
      <c r="B161" s="442" t="s">
        <v>302</v>
      </c>
      <c r="C161" s="442" t="s">
        <v>1592</v>
      </c>
      <c r="D161" s="442" t="s">
        <v>716</v>
      </c>
      <c r="E161" s="387">
        <v>42</v>
      </c>
      <c r="F161" s="355">
        <v>40</v>
      </c>
      <c r="G161" s="355">
        <v>2</v>
      </c>
      <c r="H161" s="355">
        <v>9</v>
      </c>
      <c r="I161" s="355">
        <v>29</v>
      </c>
      <c r="J161" s="388">
        <v>2</v>
      </c>
      <c r="K161" s="395">
        <v>2</v>
      </c>
      <c r="L161" s="387"/>
      <c r="M161" s="361">
        <v>90</v>
      </c>
      <c r="N161" s="355" t="s">
        <v>6662</v>
      </c>
      <c r="O161" s="355">
        <v>3</v>
      </c>
      <c r="P161" s="355">
        <v>2</v>
      </c>
      <c r="Q161" s="355">
        <v>4</v>
      </c>
      <c r="R161" s="355">
        <v>6</v>
      </c>
      <c r="S161" s="355">
        <v>4</v>
      </c>
      <c r="T161" s="355">
        <v>4</v>
      </c>
      <c r="U161" s="355">
        <v>6</v>
      </c>
      <c r="V161" s="355">
        <v>4</v>
      </c>
      <c r="W161" s="355">
        <v>10</v>
      </c>
      <c r="X161" s="355">
        <v>16</v>
      </c>
      <c r="Y161" s="355">
        <v>17</v>
      </c>
      <c r="Z161" s="355">
        <v>8</v>
      </c>
      <c r="AA161" s="355">
        <v>3</v>
      </c>
      <c r="AB161" s="362">
        <v>3</v>
      </c>
      <c r="AC161" s="366">
        <v>60.38</v>
      </c>
      <c r="AD161" s="356">
        <v>59.78</v>
      </c>
      <c r="AE161" s="367">
        <v>61.13</v>
      </c>
      <c r="AF161" s="387"/>
      <c r="AG161" s="388"/>
      <c r="AH161" s="388"/>
      <c r="AI161" s="388"/>
      <c r="AJ161" s="388"/>
      <c r="AK161" s="388"/>
      <c r="AL161" s="388"/>
      <c r="AM161" s="388"/>
      <c r="AN161" s="388"/>
      <c r="AO161" s="388"/>
      <c r="AP161" s="388"/>
      <c r="AQ161" s="388"/>
      <c r="AR161" s="388"/>
      <c r="AS161" s="388"/>
      <c r="AT161" s="388"/>
      <c r="AU161" s="388"/>
      <c r="AV161" s="449"/>
      <c r="AW161" s="450"/>
      <c r="AX161" s="451"/>
      <c r="AY161" s="361">
        <v>45</v>
      </c>
      <c r="AZ161" s="355" t="s">
        <v>6662</v>
      </c>
      <c r="BA161" s="355" t="s">
        <v>6662</v>
      </c>
      <c r="BB161" s="355" t="s">
        <v>6662</v>
      </c>
      <c r="BC161" s="355" t="s">
        <v>6662</v>
      </c>
      <c r="BD161" s="355">
        <v>2</v>
      </c>
      <c r="BE161" s="355">
        <v>1</v>
      </c>
      <c r="BF161" s="355">
        <v>1</v>
      </c>
      <c r="BG161" s="355" t="s">
        <v>6662</v>
      </c>
      <c r="BH161" s="355">
        <v>1</v>
      </c>
      <c r="BI161" s="355">
        <v>3</v>
      </c>
      <c r="BJ161" s="355">
        <v>12</v>
      </c>
      <c r="BK161" s="355">
        <v>12</v>
      </c>
      <c r="BL161" s="355">
        <v>8</v>
      </c>
      <c r="BM161" s="355">
        <v>3</v>
      </c>
      <c r="BN161" s="362">
        <v>2</v>
      </c>
      <c r="BO161" s="446">
        <v>69.33</v>
      </c>
      <c r="BP161" s="447">
        <v>67.56</v>
      </c>
      <c r="BQ161" s="448">
        <v>71.55</v>
      </c>
      <c r="BR161" s="363">
        <v>40</v>
      </c>
      <c r="BS161" s="364" t="s">
        <v>6662</v>
      </c>
      <c r="BT161" s="364" t="s">
        <v>6662</v>
      </c>
      <c r="BU161" s="364" t="s">
        <v>6662</v>
      </c>
      <c r="BV161" s="364" t="s">
        <v>6662</v>
      </c>
      <c r="BW161" s="364" t="s">
        <v>6662</v>
      </c>
      <c r="BX161" s="364">
        <v>1</v>
      </c>
      <c r="BY161" s="364" t="s">
        <v>6662</v>
      </c>
      <c r="BZ161" s="364">
        <v>2</v>
      </c>
      <c r="CA161" s="364">
        <v>2</v>
      </c>
      <c r="CB161" s="364">
        <v>8</v>
      </c>
      <c r="CC161" s="364">
        <v>7</v>
      </c>
      <c r="CD161" s="364">
        <v>11</v>
      </c>
      <c r="CE161" s="364">
        <v>5</v>
      </c>
      <c r="CF161" s="364">
        <v>2</v>
      </c>
      <c r="CG161" s="365">
        <v>2</v>
      </c>
      <c r="CH161" s="432">
        <v>40</v>
      </c>
      <c r="CI161" s="433">
        <v>21</v>
      </c>
      <c r="CJ161" s="433">
        <v>21</v>
      </c>
      <c r="CK161" s="433" t="s">
        <v>6662</v>
      </c>
      <c r="CL161" s="433" t="s">
        <v>6662</v>
      </c>
      <c r="CM161" s="433">
        <v>1</v>
      </c>
      <c r="CN161" s="433">
        <v>18</v>
      </c>
      <c r="CO161" s="433">
        <v>27</v>
      </c>
      <c r="CP161" s="433">
        <v>16</v>
      </c>
      <c r="CQ161" s="433">
        <v>16</v>
      </c>
      <c r="CR161" s="433" t="s">
        <v>6662</v>
      </c>
      <c r="CS161" s="433" t="s">
        <v>6662</v>
      </c>
      <c r="CT161" s="433" t="s">
        <v>6662</v>
      </c>
      <c r="CU161" s="455">
        <v>11</v>
      </c>
      <c r="CV161" s="389"/>
      <c r="CW161" s="390"/>
      <c r="CX161" s="390"/>
      <c r="CY161" s="390"/>
      <c r="CZ161" s="390"/>
      <c r="DA161" s="390"/>
      <c r="DB161" s="394"/>
      <c r="DC161" s="363">
        <v>133</v>
      </c>
      <c r="DD161" s="364">
        <v>104</v>
      </c>
      <c r="DE161" s="364">
        <v>45</v>
      </c>
      <c r="DF161" s="364">
        <v>48</v>
      </c>
      <c r="DG161" s="364">
        <v>11</v>
      </c>
      <c r="DH161" s="364">
        <v>5</v>
      </c>
      <c r="DI161" s="364">
        <v>24</v>
      </c>
      <c r="DJ161" s="394"/>
      <c r="DK161" s="363">
        <v>33</v>
      </c>
      <c r="DL161" s="364">
        <v>32</v>
      </c>
      <c r="DM161" s="364" t="s">
        <v>6662</v>
      </c>
      <c r="DN161" s="364" t="s">
        <v>6662</v>
      </c>
      <c r="DO161" s="364" t="s">
        <v>6662</v>
      </c>
      <c r="DP161" s="364">
        <v>1</v>
      </c>
      <c r="DQ161" s="364" t="s">
        <v>6662</v>
      </c>
      <c r="DR161" s="364" t="s">
        <v>6662</v>
      </c>
      <c r="DS161" s="364" t="s">
        <v>6662</v>
      </c>
      <c r="DT161" s="364" t="s">
        <v>6662</v>
      </c>
      <c r="DU161" s="364" t="s">
        <v>6662</v>
      </c>
      <c r="DV161" s="364" t="s">
        <v>6662</v>
      </c>
      <c r="DW161" s="364" t="s">
        <v>6662</v>
      </c>
      <c r="DX161" s="364" t="s">
        <v>6662</v>
      </c>
      <c r="DY161" s="364" t="s">
        <v>6662</v>
      </c>
      <c r="DZ161" s="365" t="s">
        <v>6662</v>
      </c>
      <c r="EA161" s="363">
        <v>40</v>
      </c>
      <c r="EB161" s="364">
        <v>6906</v>
      </c>
      <c r="EC161" s="364">
        <v>6034</v>
      </c>
      <c r="ED161" s="364">
        <v>872</v>
      </c>
      <c r="EE161" s="365" t="s">
        <v>6662</v>
      </c>
      <c r="EF161" s="363">
        <v>66</v>
      </c>
      <c r="EG161" s="364">
        <v>59</v>
      </c>
      <c r="EH161" s="364">
        <v>25</v>
      </c>
      <c r="EI161" s="364">
        <v>24</v>
      </c>
      <c r="EJ161" s="364">
        <v>10</v>
      </c>
      <c r="EK161" s="364">
        <v>1</v>
      </c>
      <c r="EL161" s="364">
        <v>6</v>
      </c>
      <c r="EM161" s="394"/>
      <c r="EN161" s="363">
        <v>67</v>
      </c>
      <c r="EO161" s="364">
        <v>45</v>
      </c>
      <c r="EP161" s="364">
        <v>20</v>
      </c>
      <c r="EQ161" s="364">
        <v>24</v>
      </c>
      <c r="ER161" s="364">
        <v>1</v>
      </c>
      <c r="ES161" s="364">
        <v>4</v>
      </c>
      <c r="ET161" s="364">
        <v>18</v>
      </c>
      <c r="EU161" s="394"/>
    </row>
    <row r="162" spans="1:151" s="357" customFormat="1" ht="15" hidden="1" customHeight="1" x14ac:dyDescent="0.15">
      <c r="A162" s="442" t="s">
        <v>175</v>
      </c>
      <c r="B162" s="442" t="s">
        <v>302</v>
      </c>
      <c r="C162" s="442" t="s">
        <v>306</v>
      </c>
      <c r="D162" s="442" t="s">
        <v>717</v>
      </c>
      <c r="E162" s="387">
        <v>25</v>
      </c>
      <c r="F162" s="355">
        <v>24</v>
      </c>
      <c r="G162" s="355">
        <v>4</v>
      </c>
      <c r="H162" s="355">
        <v>5</v>
      </c>
      <c r="I162" s="355">
        <v>15</v>
      </c>
      <c r="J162" s="388">
        <v>1</v>
      </c>
      <c r="K162" s="395">
        <v>1</v>
      </c>
      <c r="L162" s="387"/>
      <c r="M162" s="361">
        <v>57</v>
      </c>
      <c r="N162" s="355">
        <v>3</v>
      </c>
      <c r="O162" s="355">
        <v>1</v>
      </c>
      <c r="P162" s="355">
        <v>1</v>
      </c>
      <c r="Q162" s="355" t="s">
        <v>6662</v>
      </c>
      <c r="R162" s="355" t="s">
        <v>6662</v>
      </c>
      <c r="S162" s="355">
        <v>2</v>
      </c>
      <c r="T162" s="355">
        <v>3</v>
      </c>
      <c r="U162" s="355">
        <v>6</v>
      </c>
      <c r="V162" s="355">
        <v>8</v>
      </c>
      <c r="W162" s="355">
        <v>5</v>
      </c>
      <c r="X162" s="355">
        <v>7</v>
      </c>
      <c r="Y162" s="355">
        <v>5</v>
      </c>
      <c r="Z162" s="355">
        <v>5</v>
      </c>
      <c r="AA162" s="355">
        <v>9</v>
      </c>
      <c r="AB162" s="362">
        <v>2</v>
      </c>
      <c r="AC162" s="366">
        <v>61.96</v>
      </c>
      <c r="AD162" s="356">
        <v>59.5</v>
      </c>
      <c r="AE162" s="367">
        <v>65.12</v>
      </c>
      <c r="AF162" s="387"/>
      <c r="AG162" s="388"/>
      <c r="AH162" s="388"/>
      <c r="AI162" s="388"/>
      <c r="AJ162" s="388"/>
      <c r="AK162" s="388"/>
      <c r="AL162" s="388"/>
      <c r="AM162" s="388"/>
      <c r="AN162" s="388"/>
      <c r="AO162" s="388"/>
      <c r="AP162" s="388"/>
      <c r="AQ162" s="388"/>
      <c r="AR162" s="388"/>
      <c r="AS162" s="388"/>
      <c r="AT162" s="388"/>
      <c r="AU162" s="388"/>
      <c r="AV162" s="449"/>
      <c r="AW162" s="450"/>
      <c r="AX162" s="451"/>
      <c r="AY162" s="361">
        <v>29</v>
      </c>
      <c r="AZ162" s="355" t="s">
        <v>6662</v>
      </c>
      <c r="BA162" s="355" t="s">
        <v>6662</v>
      </c>
      <c r="BB162" s="355" t="s">
        <v>6662</v>
      </c>
      <c r="BC162" s="355" t="s">
        <v>6662</v>
      </c>
      <c r="BD162" s="355" t="s">
        <v>6662</v>
      </c>
      <c r="BE162" s="355">
        <v>2</v>
      </c>
      <c r="BF162" s="355">
        <v>3</v>
      </c>
      <c r="BG162" s="355" t="s">
        <v>6662</v>
      </c>
      <c r="BH162" s="355">
        <v>3</v>
      </c>
      <c r="BI162" s="355">
        <v>2</v>
      </c>
      <c r="BJ162" s="355">
        <v>2</v>
      </c>
      <c r="BK162" s="355">
        <v>4</v>
      </c>
      <c r="BL162" s="355">
        <v>5</v>
      </c>
      <c r="BM162" s="355">
        <v>7</v>
      </c>
      <c r="BN162" s="362">
        <v>1</v>
      </c>
      <c r="BO162" s="446">
        <v>68.790000000000006</v>
      </c>
      <c r="BP162" s="447">
        <v>67.5</v>
      </c>
      <c r="BQ162" s="448">
        <v>70.38</v>
      </c>
      <c r="BR162" s="363">
        <v>24</v>
      </c>
      <c r="BS162" s="364" t="s">
        <v>6662</v>
      </c>
      <c r="BT162" s="364" t="s">
        <v>6662</v>
      </c>
      <c r="BU162" s="364" t="s">
        <v>6662</v>
      </c>
      <c r="BV162" s="364" t="s">
        <v>6662</v>
      </c>
      <c r="BW162" s="364" t="s">
        <v>6662</v>
      </c>
      <c r="BX162" s="364" t="s">
        <v>6662</v>
      </c>
      <c r="BY162" s="364">
        <v>2</v>
      </c>
      <c r="BZ162" s="364" t="s">
        <v>6662</v>
      </c>
      <c r="CA162" s="364">
        <v>4</v>
      </c>
      <c r="CB162" s="364">
        <v>4</v>
      </c>
      <c r="CC162" s="364">
        <v>3</v>
      </c>
      <c r="CD162" s="364">
        <v>3</v>
      </c>
      <c r="CE162" s="364">
        <v>1</v>
      </c>
      <c r="CF162" s="364">
        <v>5</v>
      </c>
      <c r="CG162" s="365">
        <v>2</v>
      </c>
      <c r="CH162" s="432">
        <v>24</v>
      </c>
      <c r="CI162" s="433">
        <v>2</v>
      </c>
      <c r="CJ162" s="433">
        <v>2</v>
      </c>
      <c r="CK162" s="433" t="s">
        <v>6662</v>
      </c>
      <c r="CL162" s="433" t="s">
        <v>6662</v>
      </c>
      <c r="CM162" s="433" t="s">
        <v>6662</v>
      </c>
      <c r="CN162" s="433">
        <v>22</v>
      </c>
      <c r="CO162" s="433">
        <v>14</v>
      </c>
      <c r="CP162" s="433">
        <v>1</v>
      </c>
      <c r="CQ162" s="433">
        <v>1</v>
      </c>
      <c r="CR162" s="433" t="s">
        <v>6662</v>
      </c>
      <c r="CS162" s="433" t="s">
        <v>6662</v>
      </c>
      <c r="CT162" s="433" t="s">
        <v>6662</v>
      </c>
      <c r="CU162" s="455">
        <v>13</v>
      </c>
      <c r="CV162" s="389"/>
      <c r="CW162" s="390"/>
      <c r="CX162" s="390"/>
      <c r="CY162" s="390"/>
      <c r="CZ162" s="390"/>
      <c r="DA162" s="390"/>
      <c r="DB162" s="394"/>
      <c r="DC162" s="363">
        <v>87</v>
      </c>
      <c r="DD162" s="364">
        <v>61</v>
      </c>
      <c r="DE162" s="364">
        <v>29</v>
      </c>
      <c r="DF162" s="364">
        <v>25</v>
      </c>
      <c r="DG162" s="364">
        <v>7</v>
      </c>
      <c r="DH162" s="364">
        <v>9</v>
      </c>
      <c r="DI162" s="364">
        <v>17</v>
      </c>
      <c r="DJ162" s="394"/>
      <c r="DK162" s="363">
        <v>19</v>
      </c>
      <c r="DL162" s="364">
        <v>13</v>
      </c>
      <c r="DM162" s="364" t="s">
        <v>6662</v>
      </c>
      <c r="DN162" s="364" t="s">
        <v>6662</v>
      </c>
      <c r="DO162" s="364" t="s">
        <v>6662</v>
      </c>
      <c r="DP162" s="364">
        <v>5</v>
      </c>
      <c r="DQ162" s="364" t="s">
        <v>6662</v>
      </c>
      <c r="DR162" s="364" t="s">
        <v>6662</v>
      </c>
      <c r="DS162" s="364">
        <v>1</v>
      </c>
      <c r="DT162" s="364" t="s">
        <v>6662</v>
      </c>
      <c r="DU162" s="364" t="s">
        <v>6662</v>
      </c>
      <c r="DV162" s="364" t="s">
        <v>6662</v>
      </c>
      <c r="DW162" s="364" t="s">
        <v>6662</v>
      </c>
      <c r="DX162" s="364" t="s">
        <v>6662</v>
      </c>
      <c r="DY162" s="364" t="s">
        <v>6662</v>
      </c>
      <c r="DZ162" s="365" t="s">
        <v>6662</v>
      </c>
      <c r="EA162" s="363">
        <v>24</v>
      </c>
      <c r="EB162" s="364">
        <v>2687</v>
      </c>
      <c r="EC162" s="364">
        <v>2136</v>
      </c>
      <c r="ED162" s="364">
        <v>551</v>
      </c>
      <c r="EE162" s="365" t="s">
        <v>6662</v>
      </c>
      <c r="EF162" s="363">
        <v>45</v>
      </c>
      <c r="EG162" s="364">
        <v>38</v>
      </c>
      <c r="EH162" s="364">
        <v>16</v>
      </c>
      <c r="EI162" s="364">
        <v>17</v>
      </c>
      <c r="EJ162" s="364">
        <v>5</v>
      </c>
      <c r="EK162" s="364">
        <v>4</v>
      </c>
      <c r="EL162" s="364">
        <v>3</v>
      </c>
      <c r="EM162" s="394"/>
      <c r="EN162" s="363">
        <v>42</v>
      </c>
      <c r="EO162" s="364">
        <v>23</v>
      </c>
      <c r="EP162" s="364">
        <v>13</v>
      </c>
      <c r="EQ162" s="364">
        <v>8</v>
      </c>
      <c r="ER162" s="364">
        <v>2</v>
      </c>
      <c r="ES162" s="364">
        <v>5</v>
      </c>
      <c r="ET162" s="364">
        <v>14</v>
      </c>
      <c r="EU162" s="394"/>
    </row>
    <row r="163" spans="1:151" s="357" customFormat="1" ht="15" hidden="1" customHeight="1" x14ac:dyDescent="0.15">
      <c r="A163" s="442" t="s">
        <v>175</v>
      </c>
      <c r="B163" s="442" t="s">
        <v>302</v>
      </c>
      <c r="C163" s="442" t="s">
        <v>307</v>
      </c>
      <c r="D163" s="442" t="s">
        <v>718</v>
      </c>
      <c r="E163" s="387">
        <v>70</v>
      </c>
      <c r="F163" s="355">
        <v>68</v>
      </c>
      <c r="G163" s="355">
        <v>7</v>
      </c>
      <c r="H163" s="355">
        <v>6</v>
      </c>
      <c r="I163" s="355">
        <v>55</v>
      </c>
      <c r="J163" s="388">
        <v>2</v>
      </c>
      <c r="K163" s="395">
        <v>2</v>
      </c>
      <c r="L163" s="387"/>
      <c r="M163" s="361">
        <v>168</v>
      </c>
      <c r="N163" s="355">
        <v>4</v>
      </c>
      <c r="O163" s="355">
        <v>1</v>
      </c>
      <c r="P163" s="355">
        <v>4</v>
      </c>
      <c r="Q163" s="355">
        <v>6</v>
      </c>
      <c r="R163" s="355">
        <v>10</v>
      </c>
      <c r="S163" s="355">
        <v>4</v>
      </c>
      <c r="T163" s="355">
        <v>6</v>
      </c>
      <c r="U163" s="355">
        <v>11</v>
      </c>
      <c r="V163" s="355">
        <v>11</v>
      </c>
      <c r="W163" s="355">
        <v>21</v>
      </c>
      <c r="X163" s="355">
        <v>29</v>
      </c>
      <c r="Y163" s="355">
        <v>21</v>
      </c>
      <c r="Z163" s="355">
        <v>17</v>
      </c>
      <c r="AA163" s="355">
        <v>16</v>
      </c>
      <c r="AB163" s="362">
        <v>7</v>
      </c>
      <c r="AC163" s="366">
        <v>61.82</v>
      </c>
      <c r="AD163" s="356">
        <v>60.21</v>
      </c>
      <c r="AE163" s="367">
        <v>64.010000000000005</v>
      </c>
      <c r="AF163" s="387"/>
      <c r="AG163" s="388"/>
      <c r="AH163" s="388"/>
      <c r="AI163" s="388"/>
      <c r="AJ163" s="388"/>
      <c r="AK163" s="388"/>
      <c r="AL163" s="388"/>
      <c r="AM163" s="388"/>
      <c r="AN163" s="388"/>
      <c r="AO163" s="388"/>
      <c r="AP163" s="388"/>
      <c r="AQ163" s="388"/>
      <c r="AR163" s="388"/>
      <c r="AS163" s="388"/>
      <c r="AT163" s="388"/>
      <c r="AU163" s="388"/>
      <c r="AV163" s="449"/>
      <c r="AW163" s="450"/>
      <c r="AX163" s="451"/>
      <c r="AY163" s="361">
        <v>75</v>
      </c>
      <c r="AZ163" s="355" t="s">
        <v>6662</v>
      </c>
      <c r="BA163" s="355" t="s">
        <v>6662</v>
      </c>
      <c r="BB163" s="355" t="s">
        <v>6662</v>
      </c>
      <c r="BC163" s="355" t="s">
        <v>6662</v>
      </c>
      <c r="BD163" s="355" t="s">
        <v>6662</v>
      </c>
      <c r="BE163" s="355" t="s">
        <v>6662</v>
      </c>
      <c r="BF163" s="355" t="s">
        <v>6662</v>
      </c>
      <c r="BG163" s="355">
        <v>1</v>
      </c>
      <c r="BH163" s="355" t="s">
        <v>6662</v>
      </c>
      <c r="BI163" s="355">
        <v>8</v>
      </c>
      <c r="BJ163" s="355">
        <v>19</v>
      </c>
      <c r="BK163" s="355">
        <v>15</v>
      </c>
      <c r="BL163" s="355">
        <v>15</v>
      </c>
      <c r="BM163" s="355">
        <v>14</v>
      </c>
      <c r="BN163" s="362">
        <v>3</v>
      </c>
      <c r="BO163" s="446">
        <v>72.81</v>
      </c>
      <c r="BP163" s="447">
        <v>72.87</v>
      </c>
      <c r="BQ163" s="448">
        <v>72.709999999999994</v>
      </c>
      <c r="BR163" s="363">
        <v>68</v>
      </c>
      <c r="BS163" s="364" t="s">
        <v>6662</v>
      </c>
      <c r="BT163" s="364" t="s">
        <v>6662</v>
      </c>
      <c r="BU163" s="364" t="s">
        <v>6662</v>
      </c>
      <c r="BV163" s="364" t="s">
        <v>6662</v>
      </c>
      <c r="BW163" s="364" t="s">
        <v>6662</v>
      </c>
      <c r="BX163" s="364">
        <v>1</v>
      </c>
      <c r="BY163" s="364">
        <v>1</v>
      </c>
      <c r="BZ163" s="364">
        <v>3</v>
      </c>
      <c r="CA163" s="364">
        <v>4</v>
      </c>
      <c r="CB163" s="364">
        <v>5</v>
      </c>
      <c r="CC163" s="364">
        <v>19</v>
      </c>
      <c r="CD163" s="364">
        <v>10</v>
      </c>
      <c r="CE163" s="364">
        <v>11</v>
      </c>
      <c r="CF163" s="364">
        <v>10</v>
      </c>
      <c r="CG163" s="365">
        <v>4</v>
      </c>
      <c r="CH163" s="432">
        <v>68</v>
      </c>
      <c r="CI163" s="433">
        <v>24</v>
      </c>
      <c r="CJ163" s="433">
        <v>24</v>
      </c>
      <c r="CK163" s="433" t="s">
        <v>6662</v>
      </c>
      <c r="CL163" s="433" t="s">
        <v>6662</v>
      </c>
      <c r="CM163" s="433">
        <v>1</v>
      </c>
      <c r="CN163" s="433">
        <v>43</v>
      </c>
      <c r="CO163" s="433">
        <v>54</v>
      </c>
      <c r="CP163" s="433">
        <v>20</v>
      </c>
      <c r="CQ163" s="433">
        <v>20</v>
      </c>
      <c r="CR163" s="433" t="s">
        <v>6662</v>
      </c>
      <c r="CS163" s="433" t="s">
        <v>6662</v>
      </c>
      <c r="CT163" s="433">
        <v>1</v>
      </c>
      <c r="CU163" s="455">
        <v>33</v>
      </c>
      <c r="CV163" s="389"/>
      <c r="CW163" s="390"/>
      <c r="CX163" s="390"/>
      <c r="CY163" s="390"/>
      <c r="CZ163" s="390"/>
      <c r="DA163" s="390"/>
      <c r="DB163" s="394"/>
      <c r="DC163" s="363">
        <v>228</v>
      </c>
      <c r="DD163" s="364">
        <v>162</v>
      </c>
      <c r="DE163" s="364">
        <v>75</v>
      </c>
      <c r="DF163" s="364">
        <v>81</v>
      </c>
      <c r="DG163" s="364">
        <v>6</v>
      </c>
      <c r="DH163" s="364">
        <v>15</v>
      </c>
      <c r="DI163" s="364">
        <v>51</v>
      </c>
      <c r="DJ163" s="394"/>
      <c r="DK163" s="363">
        <v>66</v>
      </c>
      <c r="DL163" s="364">
        <v>64</v>
      </c>
      <c r="DM163" s="364" t="s">
        <v>6662</v>
      </c>
      <c r="DN163" s="364" t="s">
        <v>6662</v>
      </c>
      <c r="DO163" s="364" t="s">
        <v>6662</v>
      </c>
      <c r="DP163" s="364" t="s">
        <v>6662</v>
      </c>
      <c r="DQ163" s="364">
        <v>1</v>
      </c>
      <c r="DR163" s="364" t="s">
        <v>6662</v>
      </c>
      <c r="DS163" s="364">
        <v>1</v>
      </c>
      <c r="DT163" s="364" t="s">
        <v>6662</v>
      </c>
      <c r="DU163" s="364" t="s">
        <v>6662</v>
      </c>
      <c r="DV163" s="364" t="s">
        <v>6662</v>
      </c>
      <c r="DW163" s="364" t="s">
        <v>6662</v>
      </c>
      <c r="DX163" s="364" t="s">
        <v>6662</v>
      </c>
      <c r="DY163" s="364" t="s">
        <v>6662</v>
      </c>
      <c r="DZ163" s="365" t="s">
        <v>6662</v>
      </c>
      <c r="EA163" s="363">
        <v>68</v>
      </c>
      <c r="EB163" s="364">
        <v>14725</v>
      </c>
      <c r="EC163" s="364">
        <v>14376</v>
      </c>
      <c r="ED163" s="364">
        <v>349</v>
      </c>
      <c r="EE163" s="365" t="s">
        <v>6662</v>
      </c>
      <c r="EF163" s="363">
        <v>120</v>
      </c>
      <c r="EG163" s="364">
        <v>105</v>
      </c>
      <c r="EH163" s="364">
        <v>47</v>
      </c>
      <c r="EI163" s="364">
        <v>52</v>
      </c>
      <c r="EJ163" s="364">
        <v>6</v>
      </c>
      <c r="EK163" s="364">
        <v>6</v>
      </c>
      <c r="EL163" s="364">
        <v>9</v>
      </c>
      <c r="EM163" s="394"/>
      <c r="EN163" s="363">
        <v>108</v>
      </c>
      <c r="EO163" s="364">
        <v>57</v>
      </c>
      <c r="EP163" s="364">
        <v>28</v>
      </c>
      <c r="EQ163" s="364">
        <v>29</v>
      </c>
      <c r="ER163" s="364" t="s">
        <v>6662</v>
      </c>
      <c r="ES163" s="364">
        <v>9</v>
      </c>
      <c r="ET163" s="364">
        <v>42</v>
      </c>
      <c r="EU163" s="394"/>
    </row>
    <row r="164" spans="1:151" s="357" customFormat="1" ht="15" hidden="1" customHeight="1" x14ac:dyDescent="0.15">
      <c r="A164" s="442" t="s">
        <v>175</v>
      </c>
      <c r="B164" s="442" t="s">
        <v>302</v>
      </c>
      <c r="C164" s="442" t="s">
        <v>308</v>
      </c>
      <c r="D164" s="442" t="s">
        <v>719</v>
      </c>
      <c r="E164" s="387">
        <v>109</v>
      </c>
      <c r="F164" s="355">
        <v>107</v>
      </c>
      <c r="G164" s="355">
        <v>13</v>
      </c>
      <c r="H164" s="355">
        <v>19</v>
      </c>
      <c r="I164" s="355">
        <v>75</v>
      </c>
      <c r="J164" s="388">
        <v>2</v>
      </c>
      <c r="K164" s="395">
        <v>2</v>
      </c>
      <c r="L164" s="387"/>
      <c r="M164" s="361">
        <v>263</v>
      </c>
      <c r="N164" s="355">
        <v>2</v>
      </c>
      <c r="O164" s="355">
        <v>6</v>
      </c>
      <c r="P164" s="355">
        <v>6</v>
      </c>
      <c r="Q164" s="355">
        <v>6</v>
      </c>
      <c r="R164" s="355">
        <v>9</v>
      </c>
      <c r="S164" s="355">
        <v>10</v>
      </c>
      <c r="T164" s="355">
        <v>9</v>
      </c>
      <c r="U164" s="355">
        <v>17</v>
      </c>
      <c r="V164" s="355">
        <v>22</v>
      </c>
      <c r="W164" s="355">
        <v>31</v>
      </c>
      <c r="X164" s="355">
        <v>52</v>
      </c>
      <c r="Y164" s="355">
        <v>41</v>
      </c>
      <c r="Z164" s="355">
        <v>22</v>
      </c>
      <c r="AA164" s="355">
        <v>21</v>
      </c>
      <c r="AB164" s="362">
        <v>9</v>
      </c>
      <c r="AC164" s="366">
        <v>62.4</v>
      </c>
      <c r="AD164" s="356">
        <v>60.93</v>
      </c>
      <c r="AE164" s="367">
        <v>64.17</v>
      </c>
      <c r="AF164" s="387"/>
      <c r="AG164" s="388"/>
      <c r="AH164" s="388"/>
      <c r="AI164" s="388"/>
      <c r="AJ164" s="388"/>
      <c r="AK164" s="388"/>
      <c r="AL164" s="388"/>
      <c r="AM164" s="388"/>
      <c r="AN164" s="388"/>
      <c r="AO164" s="388"/>
      <c r="AP164" s="388"/>
      <c r="AQ164" s="388"/>
      <c r="AR164" s="388"/>
      <c r="AS164" s="388"/>
      <c r="AT164" s="388"/>
      <c r="AU164" s="388"/>
      <c r="AV164" s="449"/>
      <c r="AW164" s="450"/>
      <c r="AX164" s="451"/>
      <c r="AY164" s="361">
        <v>124</v>
      </c>
      <c r="AZ164" s="355" t="s">
        <v>6662</v>
      </c>
      <c r="BA164" s="355" t="s">
        <v>6662</v>
      </c>
      <c r="BB164" s="355" t="s">
        <v>6662</v>
      </c>
      <c r="BC164" s="355" t="s">
        <v>6662</v>
      </c>
      <c r="BD164" s="355" t="s">
        <v>6662</v>
      </c>
      <c r="BE164" s="355">
        <v>2</v>
      </c>
      <c r="BF164" s="355" t="s">
        <v>6662</v>
      </c>
      <c r="BG164" s="355">
        <v>4</v>
      </c>
      <c r="BH164" s="355">
        <v>3</v>
      </c>
      <c r="BI164" s="355">
        <v>8</v>
      </c>
      <c r="BJ164" s="355">
        <v>33</v>
      </c>
      <c r="BK164" s="355">
        <v>32</v>
      </c>
      <c r="BL164" s="355">
        <v>18</v>
      </c>
      <c r="BM164" s="355">
        <v>17</v>
      </c>
      <c r="BN164" s="362">
        <v>7</v>
      </c>
      <c r="BO164" s="446">
        <v>71.53</v>
      </c>
      <c r="BP164" s="447">
        <v>71.19</v>
      </c>
      <c r="BQ164" s="448">
        <v>72</v>
      </c>
      <c r="BR164" s="363">
        <v>107</v>
      </c>
      <c r="BS164" s="364" t="s">
        <v>6662</v>
      </c>
      <c r="BT164" s="364" t="s">
        <v>6662</v>
      </c>
      <c r="BU164" s="364">
        <v>1</v>
      </c>
      <c r="BV164" s="364" t="s">
        <v>6662</v>
      </c>
      <c r="BW164" s="364">
        <v>1</v>
      </c>
      <c r="BX164" s="364">
        <v>2</v>
      </c>
      <c r="BY164" s="364">
        <v>2</v>
      </c>
      <c r="BZ164" s="364">
        <v>5</v>
      </c>
      <c r="CA164" s="364">
        <v>8</v>
      </c>
      <c r="CB164" s="364">
        <v>13</v>
      </c>
      <c r="CC164" s="364">
        <v>25</v>
      </c>
      <c r="CD164" s="364">
        <v>27</v>
      </c>
      <c r="CE164" s="364">
        <v>11</v>
      </c>
      <c r="CF164" s="364">
        <v>11</v>
      </c>
      <c r="CG164" s="365">
        <v>1</v>
      </c>
      <c r="CH164" s="432">
        <v>107</v>
      </c>
      <c r="CI164" s="433">
        <v>37</v>
      </c>
      <c r="CJ164" s="433">
        <v>36</v>
      </c>
      <c r="CK164" s="433">
        <v>1</v>
      </c>
      <c r="CL164" s="433" t="s">
        <v>6662</v>
      </c>
      <c r="CM164" s="433">
        <v>3</v>
      </c>
      <c r="CN164" s="433">
        <v>67</v>
      </c>
      <c r="CO164" s="433">
        <v>75</v>
      </c>
      <c r="CP164" s="433">
        <v>28</v>
      </c>
      <c r="CQ164" s="433">
        <v>28</v>
      </c>
      <c r="CR164" s="433" t="s">
        <v>6662</v>
      </c>
      <c r="CS164" s="433" t="s">
        <v>6662</v>
      </c>
      <c r="CT164" s="433">
        <v>3</v>
      </c>
      <c r="CU164" s="455">
        <v>44</v>
      </c>
      <c r="CV164" s="389"/>
      <c r="CW164" s="390"/>
      <c r="CX164" s="390"/>
      <c r="CY164" s="390"/>
      <c r="CZ164" s="390"/>
      <c r="DA164" s="390"/>
      <c r="DB164" s="394"/>
      <c r="DC164" s="363">
        <v>336</v>
      </c>
      <c r="DD164" s="364">
        <v>261</v>
      </c>
      <c r="DE164" s="364">
        <v>124</v>
      </c>
      <c r="DF164" s="364">
        <v>126</v>
      </c>
      <c r="DG164" s="364">
        <v>11</v>
      </c>
      <c r="DH164" s="364">
        <v>11</v>
      </c>
      <c r="DI164" s="364">
        <v>64</v>
      </c>
      <c r="DJ164" s="394"/>
      <c r="DK164" s="363">
        <v>105</v>
      </c>
      <c r="DL164" s="364">
        <v>102</v>
      </c>
      <c r="DM164" s="364" t="s">
        <v>6662</v>
      </c>
      <c r="DN164" s="364" t="s">
        <v>6662</v>
      </c>
      <c r="DO164" s="364" t="s">
        <v>6662</v>
      </c>
      <c r="DP164" s="364" t="s">
        <v>6662</v>
      </c>
      <c r="DQ164" s="364" t="s">
        <v>6662</v>
      </c>
      <c r="DR164" s="364">
        <v>1</v>
      </c>
      <c r="DS164" s="364">
        <v>2</v>
      </c>
      <c r="DT164" s="364" t="s">
        <v>6662</v>
      </c>
      <c r="DU164" s="364" t="s">
        <v>6662</v>
      </c>
      <c r="DV164" s="364" t="s">
        <v>6662</v>
      </c>
      <c r="DW164" s="364" t="s">
        <v>6662</v>
      </c>
      <c r="DX164" s="364" t="s">
        <v>6662</v>
      </c>
      <c r="DY164" s="364" t="s">
        <v>6662</v>
      </c>
      <c r="DZ164" s="365" t="s">
        <v>6662</v>
      </c>
      <c r="EA164" s="363">
        <v>107</v>
      </c>
      <c r="EB164" s="364">
        <v>24823</v>
      </c>
      <c r="EC164" s="364">
        <v>23143</v>
      </c>
      <c r="ED164" s="364">
        <v>1645</v>
      </c>
      <c r="EE164" s="365">
        <v>35</v>
      </c>
      <c r="EF164" s="363">
        <v>167</v>
      </c>
      <c r="EG164" s="364">
        <v>149</v>
      </c>
      <c r="EH164" s="364">
        <v>72</v>
      </c>
      <c r="EI164" s="364">
        <v>68</v>
      </c>
      <c r="EJ164" s="364">
        <v>9</v>
      </c>
      <c r="EK164" s="364">
        <v>5</v>
      </c>
      <c r="EL164" s="364">
        <v>13</v>
      </c>
      <c r="EM164" s="394"/>
      <c r="EN164" s="363">
        <v>169</v>
      </c>
      <c r="EO164" s="364">
        <v>112</v>
      </c>
      <c r="EP164" s="364">
        <v>52</v>
      </c>
      <c r="EQ164" s="364">
        <v>58</v>
      </c>
      <c r="ER164" s="364">
        <v>2</v>
      </c>
      <c r="ES164" s="364">
        <v>6</v>
      </c>
      <c r="ET164" s="364">
        <v>51</v>
      </c>
      <c r="EU164" s="394"/>
    </row>
    <row r="165" spans="1:151" s="357" customFormat="1" ht="15" hidden="1" customHeight="1" x14ac:dyDescent="0.15">
      <c r="A165" s="442" t="s">
        <v>175</v>
      </c>
      <c r="B165" s="442" t="s">
        <v>302</v>
      </c>
      <c r="C165" s="442" t="s">
        <v>1593</v>
      </c>
      <c r="D165" s="442" t="s">
        <v>720</v>
      </c>
      <c r="E165" s="387">
        <v>117</v>
      </c>
      <c r="F165" s="355">
        <v>117</v>
      </c>
      <c r="G165" s="355">
        <v>8</v>
      </c>
      <c r="H165" s="355">
        <v>10</v>
      </c>
      <c r="I165" s="355">
        <v>99</v>
      </c>
      <c r="J165" s="388" t="s">
        <v>6662</v>
      </c>
      <c r="K165" s="395" t="s">
        <v>6662</v>
      </c>
      <c r="L165" s="387"/>
      <c r="M165" s="361">
        <v>290</v>
      </c>
      <c r="N165" s="355">
        <v>3</v>
      </c>
      <c r="O165" s="355">
        <v>6</v>
      </c>
      <c r="P165" s="355">
        <v>11</v>
      </c>
      <c r="Q165" s="355">
        <v>3</v>
      </c>
      <c r="R165" s="355">
        <v>18</v>
      </c>
      <c r="S165" s="355">
        <v>19</v>
      </c>
      <c r="T165" s="355">
        <v>15</v>
      </c>
      <c r="U165" s="355">
        <v>14</v>
      </c>
      <c r="V165" s="355">
        <v>25</v>
      </c>
      <c r="W165" s="355">
        <v>30</v>
      </c>
      <c r="X165" s="355">
        <v>54</v>
      </c>
      <c r="Y165" s="355">
        <v>35</v>
      </c>
      <c r="Z165" s="355">
        <v>19</v>
      </c>
      <c r="AA165" s="355">
        <v>25</v>
      </c>
      <c r="AB165" s="362">
        <v>13</v>
      </c>
      <c r="AC165" s="366">
        <v>60.47</v>
      </c>
      <c r="AD165" s="356">
        <v>58.3</v>
      </c>
      <c r="AE165" s="367">
        <v>63.33</v>
      </c>
      <c r="AF165" s="387"/>
      <c r="AG165" s="388"/>
      <c r="AH165" s="388"/>
      <c r="AI165" s="388"/>
      <c r="AJ165" s="388"/>
      <c r="AK165" s="388"/>
      <c r="AL165" s="388"/>
      <c r="AM165" s="388"/>
      <c r="AN165" s="388"/>
      <c r="AO165" s="388"/>
      <c r="AP165" s="388"/>
      <c r="AQ165" s="388"/>
      <c r="AR165" s="388"/>
      <c r="AS165" s="388"/>
      <c r="AT165" s="388"/>
      <c r="AU165" s="388"/>
      <c r="AV165" s="449"/>
      <c r="AW165" s="450"/>
      <c r="AX165" s="451"/>
      <c r="AY165" s="361">
        <v>105</v>
      </c>
      <c r="AZ165" s="355" t="s">
        <v>6662</v>
      </c>
      <c r="BA165" s="355" t="s">
        <v>6662</v>
      </c>
      <c r="BB165" s="355">
        <v>1</v>
      </c>
      <c r="BC165" s="355" t="s">
        <v>6662</v>
      </c>
      <c r="BD165" s="355" t="s">
        <v>6662</v>
      </c>
      <c r="BE165" s="355" t="s">
        <v>6662</v>
      </c>
      <c r="BF165" s="355">
        <v>1</v>
      </c>
      <c r="BG165" s="355" t="s">
        <v>6662</v>
      </c>
      <c r="BH165" s="355">
        <v>4</v>
      </c>
      <c r="BI165" s="355">
        <v>8</v>
      </c>
      <c r="BJ165" s="355">
        <v>27</v>
      </c>
      <c r="BK165" s="355">
        <v>27</v>
      </c>
      <c r="BL165" s="355">
        <v>14</v>
      </c>
      <c r="BM165" s="355">
        <v>18</v>
      </c>
      <c r="BN165" s="362">
        <v>5</v>
      </c>
      <c r="BO165" s="446">
        <v>71.59</v>
      </c>
      <c r="BP165" s="447">
        <v>71.540000000000006</v>
      </c>
      <c r="BQ165" s="448">
        <v>71.67</v>
      </c>
      <c r="BR165" s="363">
        <v>117</v>
      </c>
      <c r="BS165" s="364" t="s">
        <v>6662</v>
      </c>
      <c r="BT165" s="364" t="s">
        <v>6662</v>
      </c>
      <c r="BU165" s="364" t="s">
        <v>6662</v>
      </c>
      <c r="BV165" s="364" t="s">
        <v>6662</v>
      </c>
      <c r="BW165" s="364">
        <v>1</v>
      </c>
      <c r="BX165" s="364" t="s">
        <v>6662</v>
      </c>
      <c r="BY165" s="364">
        <v>2</v>
      </c>
      <c r="BZ165" s="364">
        <v>4</v>
      </c>
      <c r="CA165" s="364">
        <v>10</v>
      </c>
      <c r="CB165" s="364">
        <v>17</v>
      </c>
      <c r="CC165" s="364">
        <v>31</v>
      </c>
      <c r="CD165" s="364">
        <v>23</v>
      </c>
      <c r="CE165" s="364">
        <v>11</v>
      </c>
      <c r="CF165" s="364">
        <v>13</v>
      </c>
      <c r="CG165" s="365">
        <v>5</v>
      </c>
      <c r="CH165" s="432">
        <v>117</v>
      </c>
      <c r="CI165" s="433">
        <v>23</v>
      </c>
      <c r="CJ165" s="433">
        <v>20</v>
      </c>
      <c r="CK165" s="433" t="s">
        <v>6662</v>
      </c>
      <c r="CL165" s="433">
        <v>3</v>
      </c>
      <c r="CM165" s="433">
        <v>2</v>
      </c>
      <c r="CN165" s="433">
        <v>92</v>
      </c>
      <c r="CO165" s="433">
        <v>83</v>
      </c>
      <c r="CP165" s="433">
        <v>20</v>
      </c>
      <c r="CQ165" s="433">
        <v>17</v>
      </c>
      <c r="CR165" s="433" t="s">
        <v>6662</v>
      </c>
      <c r="CS165" s="433">
        <v>3</v>
      </c>
      <c r="CT165" s="433" t="s">
        <v>6662</v>
      </c>
      <c r="CU165" s="455">
        <v>63</v>
      </c>
      <c r="CV165" s="389"/>
      <c r="CW165" s="390"/>
      <c r="CX165" s="390"/>
      <c r="CY165" s="390"/>
      <c r="CZ165" s="390"/>
      <c r="DA165" s="390"/>
      <c r="DB165" s="394"/>
      <c r="DC165" s="363">
        <v>393</v>
      </c>
      <c r="DD165" s="364">
        <v>270</v>
      </c>
      <c r="DE165" s="364">
        <v>105</v>
      </c>
      <c r="DF165" s="364">
        <v>148</v>
      </c>
      <c r="DG165" s="364">
        <v>17</v>
      </c>
      <c r="DH165" s="364">
        <v>18</v>
      </c>
      <c r="DI165" s="364">
        <v>105</v>
      </c>
      <c r="DJ165" s="394"/>
      <c r="DK165" s="363">
        <v>108</v>
      </c>
      <c r="DL165" s="364">
        <v>105</v>
      </c>
      <c r="DM165" s="364" t="s">
        <v>6662</v>
      </c>
      <c r="DN165" s="364" t="s">
        <v>6662</v>
      </c>
      <c r="DO165" s="364" t="s">
        <v>6662</v>
      </c>
      <c r="DP165" s="364">
        <v>1</v>
      </c>
      <c r="DQ165" s="364">
        <v>1</v>
      </c>
      <c r="DR165" s="364" t="s">
        <v>6662</v>
      </c>
      <c r="DS165" s="364" t="s">
        <v>6662</v>
      </c>
      <c r="DT165" s="364" t="s">
        <v>6662</v>
      </c>
      <c r="DU165" s="364">
        <v>1</v>
      </c>
      <c r="DV165" s="364" t="s">
        <v>6662</v>
      </c>
      <c r="DW165" s="364" t="s">
        <v>6662</v>
      </c>
      <c r="DX165" s="364" t="s">
        <v>6662</v>
      </c>
      <c r="DY165" s="364" t="s">
        <v>6662</v>
      </c>
      <c r="DZ165" s="365" t="s">
        <v>6662</v>
      </c>
      <c r="EA165" s="363">
        <v>117</v>
      </c>
      <c r="EB165" s="364">
        <v>20955</v>
      </c>
      <c r="EC165" s="364">
        <v>19645</v>
      </c>
      <c r="ED165" s="364">
        <v>1310</v>
      </c>
      <c r="EE165" s="365" t="s">
        <v>6662</v>
      </c>
      <c r="EF165" s="363">
        <v>195</v>
      </c>
      <c r="EG165" s="364">
        <v>169</v>
      </c>
      <c r="EH165" s="364">
        <v>63</v>
      </c>
      <c r="EI165" s="364">
        <v>92</v>
      </c>
      <c r="EJ165" s="364">
        <v>14</v>
      </c>
      <c r="EK165" s="364">
        <v>7</v>
      </c>
      <c r="EL165" s="364">
        <v>19</v>
      </c>
      <c r="EM165" s="394"/>
      <c r="EN165" s="363">
        <v>198</v>
      </c>
      <c r="EO165" s="364">
        <v>101</v>
      </c>
      <c r="EP165" s="364">
        <v>42</v>
      </c>
      <c r="EQ165" s="364">
        <v>56</v>
      </c>
      <c r="ER165" s="364">
        <v>3</v>
      </c>
      <c r="ES165" s="364">
        <v>11</v>
      </c>
      <c r="ET165" s="364">
        <v>86</v>
      </c>
      <c r="EU165" s="394"/>
    </row>
    <row r="166" spans="1:151" s="357" customFormat="1" ht="15" hidden="1" customHeight="1" x14ac:dyDescent="0.15">
      <c r="A166" s="442" t="s">
        <v>175</v>
      </c>
      <c r="B166" s="442" t="s">
        <v>302</v>
      </c>
      <c r="C166" s="442" t="s">
        <v>1594</v>
      </c>
      <c r="D166" s="442" t="s">
        <v>721</v>
      </c>
      <c r="E166" s="387">
        <v>89</v>
      </c>
      <c r="F166" s="355">
        <v>88</v>
      </c>
      <c r="G166" s="355">
        <v>10</v>
      </c>
      <c r="H166" s="355">
        <v>8</v>
      </c>
      <c r="I166" s="355">
        <v>70</v>
      </c>
      <c r="J166" s="388">
        <v>1</v>
      </c>
      <c r="K166" s="395">
        <v>1</v>
      </c>
      <c r="L166" s="387"/>
      <c r="M166" s="361">
        <v>193</v>
      </c>
      <c r="N166" s="355">
        <v>3</v>
      </c>
      <c r="O166" s="355" t="s">
        <v>6662</v>
      </c>
      <c r="P166" s="355">
        <v>1</v>
      </c>
      <c r="Q166" s="355">
        <v>7</v>
      </c>
      <c r="R166" s="355" t="s">
        <v>6662</v>
      </c>
      <c r="S166" s="355">
        <v>8</v>
      </c>
      <c r="T166" s="355">
        <v>18</v>
      </c>
      <c r="U166" s="355">
        <v>11</v>
      </c>
      <c r="V166" s="355">
        <v>14</v>
      </c>
      <c r="W166" s="355">
        <v>25</v>
      </c>
      <c r="X166" s="355">
        <v>35</v>
      </c>
      <c r="Y166" s="355">
        <v>30</v>
      </c>
      <c r="Z166" s="355">
        <v>24</v>
      </c>
      <c r="AA166" s="355">
        <v>6</v>
      </c>
      <c r="AB166" s="362">
        <v>11</v>
      </c>
      <c r="AC166" s="366">
        <v>63.35</v>
      </c>
      <c r="AD166" s="356">
        <v>62.92</v>
      </c>
      <c r="AE166" s="367">
        <v>63.92</v>
      </c>
      <c r="AF166" s="387"/>
      <c r="AG166" s="388"/>
      <c r="AH166" s="388"/>
      <c r="AI166" s="388"/>
      <c r="AJ166" s="388"/>
      <c r="AK166" s="388"/>
      <c r="AL166" s="388"/>
      <c r="AM166" s="388"/>
      <c r="AN166" s="388"/>
      <c r="AO166" s="388"/>
      <c r="AP166" s="388"/>
      <c r="AQ166" s="388"/>
      <c r="AR166" s="388"/>
      <c r="AS166" s="388"/>
      <c r="AT166" s="388"/>
      <c r="AU166" s="388"/>
      <c r="AV166" s="449"/>
      <c r="AW166" s="450"/>
      <c r="AX166" s="451"/>
      <c r="AY166" s="361">
        <v>86</v>
      </c>
      <c r="AZ166" s="355" t="s">
        <v>6662</v>
      </c>
      <c r="BA166" s="355" t="s">
        <v>6662</v>
      </c>
      <c r="BB166" s="355" t="s">
        <v>6662</v>
      </c>
      <c r="BC166" s="355" t="s">
        <v>6662</v>
      </c>
      <c r="BD166" s="355" t="s">
        <v>6662</v>
      </c>
      <c r="BE166" s="355">
        <v>2</v>
      </c>
      <c r="BF166" s="355">
        <v>2</v>
      </c>
      <c r="BG166" s="355">
        <v>1</v>
      </c>
      <c r="BH166" s="355">
        <v>1</v>
      </c>
      <c r="BI166" s="355">
        <v>5</v>
      </c>
      <c r="BJ166" s="355">
        <v>24</v>
      </c>
      <c r="BK166" s="355">
        <v>24</v>
      </c>
      <c r="BL166" s="355">
        <v>17</v>
      </c>
      <c r="BM166" s="355">
        <v>4</v>
      </c>
      <c r="BN166" s="362">
        <v>6</v>
      </c>
      <c r="BO166" s="446">
        <v>71.05</v>
      </c>
      <c r="BP166" s="447">
        <v>71.31</v>
      </c>
      <c r="BQ166" s="448">
        <v>70.58</v>
      </c>
      <c r="BR166" s="363">
        <v>88</v>
      </c>
      <c r="BS166" s="364" t="s">
        <v>6662</v>
      </c>
      <c r="BT166" s="364" t="s">
        <v>6662</v>
      </c>
      <c r="BU166" s="364" t="s">
        <v>6662</v>
      </c>
      <c r="BV166" s="364" t="s">
        <v>6662</v>
      </c>
      <c r="BW166" s="364" t="s">
        <v>6662</v>
      </c>
      <c r="BX166" s="364">
        <v>1</v>
      </c>
      <c r="BY166" s="364">
        <v>4</v>
      </c>
      <c r="BZ166" s="364">
        <v>2</v>
      </c>
      <c r="CA166" s="364">
        <v>7</v>
      </c>
      <c r="CB166" s="364">
        <v>13</v>
      </c>
      <c r="CC166" s="364">
        <v>20</v>
      </c>
      <c r="CD166" s="364">
        <v>18</v>
      </c>
      <c r="CE166" s="364">
        <v>12</v>
      </c>
      <c r="CF166" s="364">
        <v>4</v>
      </c>
      <c r="CG166" s="365">
        <v>7</v>
      </c>
      <c r="CH166" s="432">
        <v>88</v>
      </c>
      <c r="CI166" s="433">
        <v>15</v>
      </c>
      <c r="CJ166" s="433">
        <v>15</v>
      </c>
      <c r="CK166" s="433" t="s">
        <v>6662</v>
      </c>
      <c r="CL166" s="433" t="s">
        <v>6662</v>
      </c>
      <c r="CM166" s="433">
        <v>2</v>
      </c>
      <c r="CN166" s="433">
        <v>71</v>
      </c>
      <c r="CO166" s="433">
        <v>61</v>
      </c>
      <c r="CP166" s="433">
        <v>11</v>
      </c>
      <c r="CQ166" s="433">
        <v>11</v>
      </c>
      <c r="CR166" s="433" t="s">
        <v>6662</v>
      </c>
      <c r="CS166" s="433" t="s">
        <v>6662</v>
      </c>
      <c r="CT166" s="433" t="s">
        <v>6662</v>
      </c>
      <c r="CU166" s="455">
        <v>50</v>
      </c>
      <c r="CV166" s="389"/>
      <c r="CW166" s="390"/>
      <c r="CX166" s="390"/>
      <c r="CY166" s="390"/>
      <c r="CZ166" s="390"/>
      <c r="DA166" s="390"/>
      <c r="DB166" s="394"/>
      <c r="DC166" s="363">
        <v>254</v>
      </c>
      <c r="DD166" s="364">
        <v>176</v>
      </c>
      <c r="DE166" s="364">
        <v>86</v>
      </c>
      <c r="DF166" s="364">
        <v>79</v>
      </c>
      <c r="DG166" s="364">
        <v>11</v>
      </c>
      <c r="DH166" s="364">
        <v>14</v>
      </c>
      <c r="DI166" s="364">
        <v>64</v>
      </c>
      <c r="DJ166" s="394"/>
      <c r="DK166" s="363">
        <v>86</v>
      </c>
      <c r="DL166" s="364">
        <v>81</v>
      </c>
      <c r="DM166" s="364" t="s">
        <v>6662</v>
      </c>
      <c r="DN166" s="364" t="s">
        <v>6662</v>
      </c>
      <c r="DO166" s="364" t="s">
        <v>6662</v>
      </c>
      <c r="DP166" s="364">
        <v>1</v>
      </c>
      <c r="DQ166" s="364">
        <v>2</v>
      </c>
      <c r="DR166" s="364">
        <v>1</v>
      </c>
      <c r="DS166" s="364">
        <v>1</v>
      </c>
      <c r="DT166" s="364" t="s">
        <v>6662</v>
      </c>
      <c r="DU166" s="364" t="s">
        <v>6662</v>
      </c>
      <c r="DV166" s="364" t="s">
        <v>6662</v>
      </c>
      <c r="DW166" s="364" t="s">
        <v>6662</v>
      </c>
      <c r="DX166" s="364" t="s">
        <v>6662</v>
      </c>
      <c r="DY166" s="364" t="s">
        <v>6662</v>
      </c>
      <c r="DZ166" s="365" t="s">
        <v>6662</v>
      </c>
      <c r="EA166" s="363">
        <v>88</v>
      </c>
      <c r="EB166" s="364">
        <v>20381</v>
      </c>
      <c r="EC166" s="364">
        <v>19897</v>
      </c>
      <c r="ED166" s="364">
        <v>384</v>
      </c>
      <c r="EE166" s="365">
        <v>100</v>
      </c>
      <c r="EF166" s="363">
        <v>130</v>
      </c>
      <c r="EG166" s="364">
        <v>116</v>
      </c>
      <c r="EH166" s="364">
        <v>55</v>
      </c>
      <c r="EI166" s="364">
        <v>55</v>
      </c>
      <c r="EJ166" s="364">
        <v>6</v>
      </c>
      <c r="EK166" s="364">
        <v>4</v>
      </c>
      <c r="EL166" s="364">
        <v>10</v>
      </c>
      <c r="EM166" s="394"/>
      <c r="EN166" s="363">
        <v>124</v>
      </c>
      <c r="EO166" s="364">
        <v>60</v>
      </c>
      <c r="EP166" s="364">
        <v>31</v>
      </c>
      <c r="EQ166" s="364">
        <v>24</v>
      </c>
      <c r="ER166" s="364">
        <v>5</v>
      </c>
      <c r="ES166" s="364">
        <v>10</v>
      </c>
      <c r="ET166" s="364">
        <v>54</v>
      </c>
      <c r="EU166" s="394"/>
    </row>
    <row r="167" spans="1:151" s="357" customFormat="1" ht="15" hidden="1" customHeight="1" x14ac:dyDescent="0.15">
      <c r="A167" s="442" t="s">
        <v>175</v>
      </c>
      <c r="B167" s="442" t="s">
        <v>302</v>
      </c>
      <c r="C167" s="442" t="s">
        <v>309</v>
      </c>
      <c r="D167" s="442" t="s">
        <v>722</v>
      </c>
      <c r="E167" s="387">
        <v>160</v>
      </c>
      <c r="F167" s="355">
        <v>159</v>
      </c>
      <c r="G167" s="355">
        <v>22</v>
      </c>
      <c r="H167" s="355">
        <v>24</v>
      </c>
      <c r="I167" s="355">
        <v>113</v>
      </c>
      <c r="J167" s="388">
        <v>1</v>
      </c>
      <c r="K167" s="395" t="s">
        <v>6662</v>
      </c>
      <c r="L167" s="387"/>
      <c r="M167" s="361">
        <v>397</v>
      </c>
      <c r="N167" s="355">
        <v>4</v>
      </c>
      <c r="O167" s="355">
        <v>1</v>
      </c>
      <c r="P167" s="355">
        <v>8</v>
      </c>
      <c r="Q167" s="355">
        <v>18</v>
      </c>
      <c r="R167" s="355">
        <v>17</v>
      </c>
      <c r="S167" s="355">
        <v>25</v>
      </c>
      <c r="T167" s="355">
        <v>29</v>
      </c>
      <c r="U167" s="355">
        <v>30</v>
      </c>
      <c r="V167" s="355">
        <v>28</v>
      </c>
      <c r="W167" s="355">
        <v>49</v>
      </c>
      <c r="X167" s="355">
        <v>55</v>
      </c>
      <c r="Y167" s="355">
        <v>60</v>
      </c>
      <c r="Z167" s="355">
        <v>43</v>
      </c>
      <c r="AA167" s="355">
        <v>22</v>
      </c>
      <c r="AB167" s="362">
        <v>8</v>
      </c>
      <c r="AC167" s="366">
        <v>60.37</v>
      </c>
      <c r="AD167" s="356">
        <v>58.25</v>
      </c>
      <c r="AE167" s="367">
        <v>63.22</v>
      </c>
      <c r="AF167" s="387"/>
      <c r="AG167" s="388"/>
      <c r="AH167" s="388"/>
      <c r="AI167" s="388"/>
      <c r="AJ167" s="388"/>
      <c r="AK167" s="388"/>
      <c r="AL167" s="388"/>
      <c r="AM167" s="388"/>
      <c r="AN167" s="388"/>
      <c r="AO167" s="388"/>
      <c r="AP167" s="388"/>
      <c r="AQ167" s="388"/>
      <c r="AR167" s="388"/>
      <c r="AS167" s="388"/>
      <c r="AT167" s="388"/>
      <c r="AU167" s="388"/>
      <c r="AV167" s="449"/>
      <c r="AW167" s="450"/>
      <c r="AX167" s="451"/>
      <c r="AY167" s="361">
        <v>140</v>
      </c>
      <c r="AZ167" s="355" t="s">
        <v>6662</v>
      </c>
      <c r="BA167" s="355" t="s">
        <v>6662</v>
      </c>
      <c r="BB167" s="355" t="s">
        <v>6662</v>
      </c>
      <c r="BC167" s="355">
        <v>1</v>
      </c>
      <c r="BD167" s="355" t="s">
        <v>6662</v>
      </c>
      <c r="BE167" s="355">
        <v>1</v>
      </c>
      <c r="BF167" s="355">
        <v>2</v>
      </c>
      <c r="BG167" s="355">
        <v>1</v>
      </c>
      <c r="BH167" s="355">
        <v>1</v>
      </c>
      <c r="BI167" s="355">
        <v>16</v>
      </c>
      <c r="BJ167" s="355">
        <v>33</v>
      </c>
      <c r="BK167" s="355">
        <v>44</v>
      </c>
      <c r="BL167" s="355">
        <v>30</v>
      </c>
      <c r="BM167" s="355">
        <v>10</v>
      </c>
      <c r="BN167" s="362">
        <v>1</v>
      </c>
      <c r="BO167" s="446">
        <v>70.44</v>
      </c>
      <c r="BP167" s="447">
        <v>70.84</v>
      </c>
      <c r="BQ167" s="448">
        <v>69.77</v>
      </c>
      <c r="BR167" s="363">
        <v>159</v>
      </c>
      <c r="BS167" s="364" t="s">
        <v>6662</v>
      </c>
      <c r="BT167" s="364" t="s">
        <v>6662</v>
      </c>
      <c r="BU167" s="364" t="s">
        <v>6662</v>
      </c>
      <c r="BV167" s="364" t="s">
        <v>6662</v>
      </c>
      <c r="BW167" s="364" t="s">
        <v>6662</v>
      </c>
      <c r="BX167" s="364">
        <v>3</v>
      </c>
      <c r="BY167" s="364">
        <v>5</v>
      </c>
      <c r="BZ167" s="364">
        <v>11</v>
      </c>
      <c r="CA167" s="364">
        <v>11</v>
      </c>
      <c r="CB167" s="364">
        <v>23</v>
      </c>
      <c r="CC167" s="364">
        <v>30</v>
      </c>
      <c r="CD167" s="364">
        <v>36</v>
      </c>
      <c r="CE167" s="364">
        <v>26</v>
      </c>
      <c r="CF167" s="364">
        <v>10</v>
      </c>
      <c r="CG167" s="365">
        <v>4</v>
      </c>
      <c r="CH167" s="432">
        <v>159</v>
      </c>
      <c r="CI167" s="433">
        <v>40</v>
      </c>
      <c r="CJ167" s="433">
        <v>40</v>
      </c>
      <c r="CK167" s="433" t="s">
        <v>6662</v>
      </c>
      <c r="CL167" s="433" t="s">
        <v>6662</v>
      </c>
      <c r="CM167" s="433">
        <v>3</v>
      </c>
      <c r="CN167" s="433">
        <v>116</v>
      </c>
      <c r="CO167" s="433">
        <v>106</v>
      </c>
      <c r="CP167" s="433">
        <v>31</v>
      </c>
      <c r="CQ167" s="433">
        <v>31</v>
      </c>
      <c r="CR167" s="433" t="s">
        <v>6662</v>
      </c>
      <c r="CS167" s="433" t="s">
        <v>6662</v>
      </c>
      <c r="CT167" s="433">
        <v>1</v>
      </c>
      <c r="CU167" s="455">
        <v>74</v>
      </c>
      <c r="CV167" s="389"/>
      <c r="CW167" s="390"/>
      <c r="CX167" s="390"/>
      <c r="CY167" s="390"/>
      <c r="CZ167" s="390"/>
      <c r="DA167" s="390"/>
      <c r="DB167" s="394"/>
      <c r="DC167" s="363">
        <v>509</v>
      </c>
      <c r="DD167" s="364">
        <v>352</v>
      </c>
      <c r="DE167" s="364">
        <v>140</v>
      </c>
      <c r="DF167" s="364">
        <v>193</v>
      </c>
      <c r="DG167" s="364">
        <v>19</v>
      </c>
      <c r="DH167" s="364">
        <v>25</v>
      </c>
      <c r="DI167" s="364">
        <v>132</v>
      </c>
      <c r="DJ167" s="394"/>
      <c r="DK167" s="363">
        <v>153</v>
      </c>
      <c r="DL167" s="364">
        <v>151</v>
      </c>
      <c r="DM167" s="364" t="s">
        <v>6662</v>
      </c>
      <c r="DN167" s="364" t="s">
        <v>6662</v>
      </c>
      <c r="DO167" s="364" t="s">
        <v>6662</v>
      </c>
      <c r="DP167" s="364" t="s">
        <v>6662</v>
      </c>
      <c r="DQ167" s="364">
        <v>2</v>
      </c>
      <c r="DR167" s="364" t="s">
        <v>6662</v>
      </c>
      <c r="DS167" s="364" t="s">
        <v>6662</v>
      </c>
      <c r="DT167" s="364" t="s">
        <v>6662</v>
      </c>
      <c r="DU167" s="364" t="s">
        <v>6662</v>
      </c>
      <c r="DV167" s="364" t="s">
        <v>6662</v>
      </c>
      <c r="DW167" s="364" t="s">
        <v>6662</v>
      </c>
      <c r="DX167" s="364" t="s">
        <v>6662</v>
      </c>
      <c r="DY167" s="364" t="s">
        <v>6662</v>
      </c>
      <c r="DZ167" s="365" t="s">
        <v>6662</v>
      </c>
      <c r="EA167" s="363">
        <v>159</v>
      </c>
      <c r="EB167" s="364">
        <v>35479</v>
      </c>
      <c r="EC167" s="364">
        <v>34847</v>
      </c>
      <c r="ED167" s="364">
        <v>578</v>
      </c>
      <c r="EE167" s="365">
        <v>54</v>
      </c>
      <c r="EF167" s="363">
        <v>260</v>
      </c>
      <c r="EG167" s="364">
        <v>217</v>
      </c>
      <c r="EH167" s="364">
        <v>88</v>
      </c>
      <c r="EI167" s="364">
        <v>115</v>
      </c>
      <c r="EJ167" s="364">
        <v>14</v>
      </c>
      <c r="EK167" s="364">
        <v>14</v>
      </c>
      <c r="EL167" s="364">
        <v>29</v>
      </c>
      <c r="EM167" s="394"/>
      <c r="EN167" s="363">
        <v>249</v>
      </c>
      <c r="EO167" s="364">
        <v>135</v>
      </c>
      <c r="EP167" s="364">
        <v>52</v>
      </c>
      <c r="EQ167" s="364">
        <v>78</v>
      </c>
      <c r="ER167" s="364">
        <v>5</v>
      </c>
      <c r="ES167" s="364">
        <v>11</v>
      </c>
      <c r="ET167" s="364">
        <v>103</v>
      </c>
      <c r="EU167" s="394"/>
    </row>
    <row r="168" spans="1:151" s="357" customFormat="1" ht="15" customHeight="1" x14ac:dyDescent="0.15">
      <c r="A168" s="442" t="s">
        <v>175</v>
      </c>
      <c r="B168" s="442" t="s">
        <v>310</v>
      </c>
      <c r="C168" s="442"/>
      <c r="D168" s="442" t="s">
        <v>723</v>
      </c>
      <c r="E168" s="387">
        <v>321</v>
      </c>
      <c r="F168" s="355">
        <v>309</v>
      </c>
      <c r="G168" s="355">
        <v>71</v>
      </c>
      <c r="H168" s="355">
        <v>37</v>
      </c>
      <c r="I168" s="355">
        <v>201</v>
      </c>
      <c r="J168" s="388">
        <v>12</v>
      </c>
      <c r="K168" s="395">
        <v>12</v>
      </c>
      <c r="L168" s="387"/>
      <c r="M168" s="361">
        <v>704</v>
      </c>
      <c r="N168" s="355">
        <v>2</v>
      </c>
      <c r="O168" s="355">
        <v>14</v>
      </c>
      <c r="P168" s="355">
        <v>17</v>
      </c>
      <c r="Q168" s="355">
        <v>15</v>
      </c>
      <c r="R168" s="355">
        <v>25</v>
      </c>
      <c r="S168" s="355">
        <v>36</v>
      </c>
      <c r="T168" s="355">
        <v>33</v>
      </c>
      <c r="U168" s="355">
        <v>32</v>
      </c>
      <c r="V168" s="355">
        <v>50</v>
      </c>
      <c r="W168" s="355">
        <v>63</v>
      </c>
      <c r="X168" s="355">
        <v>123</v>
      </c>
      <c r="Y168" s="355">
        <v>108</v>
      </c>
      <c r="Z168" s="355">
        <v>60</v>
      </c>
      <c r="AA168" s="355">
        <v>77</v>
      </c>
      <c r="AB168" s="362">
        <v>49</v>
      </c>
      <c r="AC168" s="366">
        <v>63.87</v>
      </c>
      <c r="AD168" s="356">
        <v>62.16</v>
      </c>
      <c r="AE168" s="367">
        <v>66.06</v>
      </c>
      <c r="AF168" s="387"/>
      <c r="AG168" s="388"/>
      <c r="AH168" s="388"/>
      <c r="AI168" s="388"/>
      <c r="AJ168" s="388"/>
      <c r="AK168" s="388"/>
      <c r="AL168" s="388"/>
      <c r="AM168" s="388"/>
      <c r="AN168" s="388"/>
      <c r="AO168" s="388"/>
      <c r="AP168" s="388"/>
      <c r="AQ168" s="388"/>
      <c r="AR168" s="388"/>
      <c r="AS168" s="388"/>
      <c r="AT168" s="388"/>
      <c r="AU168" s="388"/>
      <c r="AV168" s="449"/>
      <c r="AW168" s="450"/>
      <c r="AX168" s="451"/>
      <c r="AY168" s="361">
        <v>430</v>
      </c>
      <c r="AZ168" s="355" t="s">
        <v>6662</v>
      </c>
      <c r="BA168" s="355">
        <v>3</v>
      </c>
      <c r="BB168" s="355">
        <v>6</v>
      </c>
      <c r="BC168" s="355">
        <v>3</v>
      </c>
      <c r="BD168" s="355">
        <v>14</v>
      </c>
      <c r="BE168" s="355">
        <v>11</v>
      </c>
      <c r="BF168" s="355">
        <v>10</v>
      </c>
      <c r="BG168" s="355">
        <v>8</v>
      </c>
      <c r="BH168" s="355">
        <v>25</v>
      </c>
      <c r="BI168" s="355">
        <v>23</v>
      </c>
      <c r="BJ168" s="355">
        <v>84</v>
      </c>
      <c r="BK168" s="355">
        <v>86</v>
      </c>
      <c r="BL168" s="355">
        <v>56</v>
      </c>
      <c r="BM168" s="355">
        <v>67</v>
      </c>
      <c r="BN168" s="362">
        <v>34</v>
      </c>
      <c r="BO168" s="446">
        <v>69</v>
      </c>
      <c r="BP168" s="447">
        <v>67.34</v>
      </c>
      <c r="BQ168" s="448">
        <v>71.28</v>
      </c>
      <c r="BR168" s="363">
        <v>309</v>
      </c>
      <c r="BS168" s="364" t="s">
        <v>6662</v>
      </c>
      <c r="BT168" s="364" t="s">
        <v>6662</v>
      </c>
      <c r="BU168" s="364">
        <v>1</v>
      </c>
      <c r="BV168" s="364">
        <v>2</v>
      </c>
      <c r="BW168" s="364">
        <v>4</v>
      </c>
      <c r="BX168" s="364">
        <v>9</v>
      </c>
      <c r="BY168" s="364">
        <v>6</v>
      </c>
      <c r="BZ168" s="364">
        <v>9</v>
      </c>
      <c r="CA168" s="364">
        <v>24</v>
      </c>
      <c r="CB168" s="364">
        <v>25</v>
      </c>
      <c r="CC168" s="364">
        <v>72</v>
      </c>
      <c r="CD168" s="364">
        <v>59</v>
      </c>
      <c r="CE168" s="364">
        <v>36</v>
      </c>
      <c r="CF168" s="364">
        <v>41</v>
      </c>
      <c r="CG168" s="365">
        <v>21</v>
      </c>
      <c r="CH168" s="432">
        <v>309</v>
      </c>
      <c r="CI168" s="433">
        <v>75</v>
      </c>
      <c r="CJ168" s="433">
        <v>75</v>
      </c>
      <c r="CK168" s="433" t="s">
        <v>6662</v>
      </c>
      <c r="CL168" s="433" t="s">
        <v>6662</v>
      </c>
      <c r="CM168" s="433">
        <v>6</v>
      </c>
      <c r="CN168" s="433">
        <v>228</v>
      </c>
      <c r="CO168" s="433">
        <v>229</v>
      </c>
      <c r="CP168" s="433">
        <v>54</v>
      </c>
      <c r="CQ168" s="433">
        <v>54</v>
      </c>
      <c r="CR168" s="433" t="s">
        <v>6662</v>
      </c>
      <c r="CS168" s="433" t="s">
        <v>6662</v>
      </c>
      <c r="CT168" s="433">
        <v>1</v>
      </c>
      <c r="CU168" s="455">
        <v>174</v>
      </c>
      <c r="CV168" s="389"/>
      <c r="CW168" s="390"/>
      <c r="CX168" s="390"/>
      <c r="CY168" s="390"/>
      <c r="CZ168" s="390"/>
      <c r="DA168" s="390"/>
      <c r="DB168" s="394"/>
      <c r="DC168" s="363">
        <v>1011</v>
      </c>
      <c r="DD168" s="364">
        <v>802</v>
      </c>
      <c r="DE168" s="364">
        <v>430</v>
      </c>
      <c r="DF168" s="364">
        <v>319</v>
      </c>
      <c r="DG168" s="364">
        <v>53</v>
      </c>
      <c r="DH168" s="364">
        <v>58</v>
      </c>
      <c r="DI168" s="364">
        <v>151</v>
      </c>
      <c r="DJ168" s="394"/>
      <c r="DK168" s="363">
        <v>271</v>
      </c>
      <c r="DL168" s="364">
        <v>125</v>
      </c>
      <c r="DM168" s="364" t="s">
        <v>6662</v>
      </c>
      <c r="DN168" s="364">
        <v>37</v>
      </c>
      <c r="DO168" s="364" t="s">
        <v>6662</v>
      </c>
      <c r="DP168" s="364">
        <v>59</v>
      </c>
      <c r="DQ168" s="364">
        <v>12</v>
      </c>
      <c r="DR168" s="364">
        <v>13</v>
      </c>
      <c r="DS168" s="364">
        <v>18</v>
      </c>
      <c r="DT168" s="364">
        <v>3</v>
      </c>
      <c r="DU168" s="364">
        <v>2</v>
      </c>
      <c r="DV168" s="364">
        <v>1</v>
      </c>
      <c r="DW168" s="364" t="s">
        <v>6662</v>
      </c>
      <c r="DX168" s="364">
        <v>1</v>
      </c>
      <c r="DY168" s="364" t="s">
        <v>6662</v>
      </c>
      <c r="DZ168" s="365" t="s">
        <v>6662</v>
      </c>
      <c r="EA168" s="363">
        <v>308</v>
      </c>
      <c r="EB168" s="364">
        <v>59429</v>
      </c>
      <c r="EC168" s="364">
        <v>30259</v>
      </c>
      <c r="ED168" s="364">
        <v>27835</v>
      </c>
      <c r="EE168" s="365">
        <v>1335</v>
      </c>
      <c r="EF168" s="363">
        <v>523</v>
      </c>
      <c r="EG168" s="364">
        <v>467</v>
      </c>
      <c r="EH168" s="364">
        <v>249</v>
      </c>
      <c r="EI168" s="364">
        <v>182</v>
      </c>
      <c r="EJ168" s="364">
        <v>36</v>
      </c>
      <c r="EK168" s="364">
        <v>31</v>
      </c>
      <c r="EL168" s="364">
        <v>25</v>
      </c>
      <c r="EM168" s="394"/>
      <c r="EN168" s="363">
        <v>488</v>
      </c>
      <c r="EO168" s="364">
        <v>335</v>
      </c>
      <c r="EP168" s="364">
        <v>181</v>
      </c>
      <c r="EQ168" s="364">
        <v>137</v>
      </c>
      <c r="ER168" s="364">
        <v>17</v>
      </c>
      <c r="ES168" s="364">
        <v>27</v>
      </c>
      <c r="ET168" s="364">
        <v>126</v>
      </c>
      <c r="EU168" s="394"/>
    </row>
    <row r="169" spans="1:151" s="357" customFormat="1" ht="15" hidden="1" customHeight="1" x14ac:dyDescent="0.15">
      <c r="A169" s="442" t="s">
        <v>175</v>
      </c>
      <c r="B169" s="442" t="s">
        <v>310</v>
      </c>
      <c r="C169" s="442" t="s">
        <v>311</v>
      </c>
      <c r="D169" s="442" t="s">
        <v>724</v>
      </c>
      <c r="E169" s="387">
        <v>55</v>
      </c>
      <c r="F169" s="355">
        <v>53</v>
      </c>
      <c r="G169" s="355">
        <v>9</v>
      </c>
      <c r="H169" s="355">
        <v>10</v>
      </c>
      <c r="I169" s="355">
        <v>34</v>
      </c>
      <c r="J169" s="388">
        <v>2</v>
      </c>
      <c r="K169" s="395">
        <v>2</v>
      </c>
      <c r="L169" s="387"/>
      <c r="M169" s="361">
        <v>133</v>
      </c>
      <c r="N169" s="355" t="s">
        <v>6662</v>
      </c>
      <c r="O169" s="355">
        <v>2</v>
      </c>
      <c r="P169" s="355">
        <v>6</v>
      </c>
      <c r="Q169" s="355">
        <v>7</v>
      </c>
      <c r="R169" s="355">
        <v>3</v>
      </c>
      <c r="S169" s="355">
        <v>9</v>
      </c>
      <c r="T169" s="355">
        <v>4</v>
      </c>
      <c r="U169" s="355">
        <v>6</v>
      </c>
      <c r="V169" s="355">
        <v>10</v>
      </c>
      <c r="W169" s="355">
        <v>18</v>
      </c>
      <c r="X169" s="355">
        <v>21</v>
      </c>
      <c r="Y169" s="355">
        <v>22</v>
      </c>
      <c r="Z169" s="355">
        <v>6</v>
      </c>
      <c r="AA169" s="355">
        <v>11</v>
      </c>
      <c r="AB169" s="362">
        <v>8</v>
      </c>
      <c r="AC169" s="366">
        <v>61.5</v>
      </c>
      <c r="AD169" s="356">
        <v>59.23</v>
      </c>
      <c r="AE169" s="367">
        <v>64.099999999999994</v>
      </c>
      <c r="AF169" s="387"/>
      <c r="AG169" s="388"/>
      <c r="AH169" s="388"/>
      <c r="AI169" s="388"/>
      <c r="AJ169" s="388"/>
      <c r="AK169" s="388"/>
      <c r="AL169" s="388"/>
      <c r="AM169" s="388"/>
      <c r="AN169" s="388"/>
      <c r="AO169" s="388"/>
      <c r="AP169" s="388"/>
      <c r="AQ169" s="388"/>
      <c r="AR169" s="388"/>
      <c r="AS169" s="388"/>
      <c r="AT169" s="388"/>
      <c r="AU169" s="388"/>
      <c r="AV169" s="449"/>
      <c r="AW169" s="450"/>
      <c r="AX169" s="451"/>
      <c r="AY169" s="361">
        <v>64</v>
      </c>
      <c r="AZ169" s="355" t="s">
        <v>6662</v>
      </c>
      <c r="BA169" s="355" t="s">
        <v>6662</v>
      </c>
      <c r="BB169" s="355">
        <v>1</v>
      </c>
      <c r="BC169" s="355" t="s">
        <v>6662</v>
      </c>
      <c r="BD169" s="355">
        <v>1</v>
      </c>
      <c r="BE169" s="355">
        <v>2</v>
      </c>
      <c r="BF169" s="355" t="s">
        <v>6662</v>
      </c>
      <c r="BG169" s="355" t="s">
        <v>6662</v>
      </c>
      <c r="BH169" s="355">
        <v>2</v>
      </c>
      <c r="BI169" s="355">
        <v>6</v>
      </c>
      <c r="BJ169" s="355">
        <v>15</v>
      </c>
      <c r="BK169" s="355">
        <v>17</v>
      </c>
      <c r="BL169" s="355">
        <v>5</v>
      </c>
      <c r="BM169" s="355">
        <v>9</v>
      </c>
      <c r="BN169" s="362">
        <v>6</v>
      </c>
      <c r="BO169" s="446">
        <v>70.7</v>
      </c>
      <c r="BP169" s="447">
        <v>68.12</v>
      </c>
      <c r="BQ169" s="448">
        <v>73.63</v>
      </c>
      <c r="BR169" s="363">
        <v>53</v>
      </c>
      <c r="BS169" s="364" t="s">
        <v>6662</v>
      </c>
      <c r="BT169" s="364" t="s">
        <v>6662</v>
      </c>
      <c r="BU169" s="364" t="s">
        <v>6662</v>
      </c>
      <c r="BV169" s="364" t="s">
        <v>6662</v>
      </c>
      <c r="BW169" s="364">
        <v>1</v>
      </c>
      <c r="BX169" s="364">
        <v>2</v>
      </c>
      <c r="BY169" s="364" t="s">
        <v>6662</v>
      </c>
      <c r="BZ169" s="364" t="s">
        <v>6662</v>
      </c>
      <c r="CA169" s="364">
        <v>4</v>
      </c>
      <c r="CB169" s="364">
        <v>6</v>
      </c>
      <c r="CC169" s="364">
        <v>11</v>
      </c>
      <c r="CD169" s="364">
        <v>13</v>
      </c>
      <c r="CE169" s="364">
        <v>5</v>
      </c>
      <c r="CF169" s="364">
        <v>8</v>
      </c>
      <c r="CG169" s="365">
        <v>3</v>
      </c>
      <c r="CH169" s="432">
        <v>53</v>
      </c>
      <c r="CI169" s="433">
        <v>27</v>
      </c>
      <c r="CJ169" s="433">
        <v>27</v>
      </c>
      <c r="CK169" s="433" t="s">
        <v>6662</v>
      </c>
      <c r="CL169" s="433" t="s">
        <v>6662</v>
      </c>
      <c r="CM169" s="433">
        <v>1</v>
      </c>
      <c r="CN169" s="433">
        <v>25</v>
      </c>
      <c r="CO169" s="433">
        <v>40</v>
      </c>
      <c r="CP169" s="433">
        <v>20</v>
      </c>
      <c r="CQ169" s="433">
        <v>20</v>
      </c>
      <c r="CR169" s="433" t="s">
        <v>6662</v>
      </c>
      <c r="CS169" s="433" t="s">
        <v>6662</v>
      </c>
      <c r="CT169" s="433">
        <v>1</v>
      </c>
      <c r="CU169" s="455">
        <v>19</v>
      </c>
      <c r="CV169" s="389"/>
      <c r="CW169" s="390"/>
      <c r="CX169" s="390"/>
      <c r="CY169" s="390"/>
      <c r="CZ169" s="390"/>
      <c r="DA169" s="390"/>
      <c r="DB169" s="394"/>
      <c r="DC169" s="363">
        <v>186</v>
      </c>
      <c r="DD169" s="364">
        <v>147</v>
      </c>
      <c r="DE169" s="364">
        <v>64</v>
      </c>
      <c r="DF169" s="364">
        <v>73</v>
      </c>
      <c r="DG169" s="364">
        <v>10</v>
      </c>
      <c r="DH169" s="364">
        <v>12</v>
      </c>
      <c r="DI169" s="364">
        <v>27</v>
      </c>
      <c r="DJ169" s="394"/>
      <c r="DK169" s="363">
        <v>41</v>
      </c>
      <c r="DL169" s="364">
        <v>28</v>
      </c>
      <c r="DM169" s="364" t="s">
        <v>6662</v>
      </c>
      <c r="DN169" s="364" t="s">
        <v>6662</v>
      </c>
      <c r="DO169" s="364" t="s">
        <v>6662</v>
      </c>
      <c r="DP169" s="364">
        <v>6</v>
      </c>
      <c r="DQ169" s="364">
        <v>5</v>
      </c>
      <c r="DR169" s="364" t="s">
        <v>6662</v>
      </c>
      <c r="DS169" s="364">
        <v>2</v>
      </c>
      <c r="DT169" s="364" t="s">
        <v>6662</v>
      </c>
      <c r="DU169" s="364" t="s">
        <v>6662</v>
      </c>
      <c r="DV169" s="364" t="s">
        <v>6662</v>
      </c>
      <c r="DW169" s="364" t="s">
        <v>6662</v>
      </c>
      <c r="DX169" s="364" t="s">
        <v>6662</v>
      </c>
      <c r="DY169" s="364" t="s">
        <v>6662</v>
      </c>
      <c r="DZ169" s="365" t="s">
        <v>6662</v>
      </c>
      <c r="EA169" s="363">
        <v>53</v>
      </c>
      <c r="EB169" s="364">
        <v>7646</v>
      </c>
      <c r="EC169" s="364">
        <v>5788</v>
      </c>
      <c r="ED169" s="364">
        <v>1823</v>
      </c>
      <c r="EE169" s="365">
        <v>35</v>
      </c>
      <c r="EF169" s="363">
        <v>92</v>
      </c>
      <c r="EG169" s="364">
        <v>81</v>
      </c>
      <c r="EH169" s="364">
        <v>34</v>
      </c>
      <c r="EI169" s="364">
        <v>39</v>
      </c>
      <c r="EJ169" s="364">
        <v>8</v>
      </c>
      <c r="EK169" s="364">
        <v>6</v>
      </c>
      <c r="EL169" s="364">
        <v>5</v>
      </c>
      <c r="EM169" s="394"/>
      <c r="EN169" s="363">
        <v>94</v>
      </c>
      <c r="EO169" s="364">
        <v>66</v>
      </c>
      <c r="EP169" s="364">
        <v>30</v>
      </c>
      <c r="EQ169" s="364">
        <v>34</v>
      </c>
      <c r="ER169" s="364">
        <v>2</v>
      </c>
      <c r="ES169" s="364">
        <v>6</v>
      </c>
      <c r="ET169" s="364">
        <v>22</v>
      </c>
      <c r="EU169" s="394"/>
    </row>
    <row r="170" spans="1:151" s="357" customFormat="1" ht="15" hidden="1" customHeight="1" x14ac:dyDescent="0.15">
      <c r="A170" s="442" t="s">
        <v>175</v>
      </c>
      <c r="B170" s="442" t="s">
        <v>310</v>
      </c>
      <c r="C170" s="442" t="s">
        <v>663</v>
      </c>
      <c r="D170" s="442" t="s">
        <v>725</v>
      </c>
      <c r="E170" s="387">
        <v>161</v>
      </c>
      <c r="F170" s="355">
        <v>155</v>
      </c>
      <c r="G170" s="355">
        <v>33</v>
      </c>
      <c r="H170" s="355">
        <v>21</v>
      </c>
      <c r="I170" s="355">
        <v>101</v>
      </c>
      <c r="J170" s="388">
        <v>6</v>
      </c>
      <c r="K170" s="395">
        <v>6</v>
      </c>
      <c r="L170" s="387"/>
      <c r="M170" s="361">
        <v>340</v>
      </c>
      <c r="N170" s="355" t="s">
        <v>6662</v>
      </c>
      <c r="O170" s="355">
        <v>6</v>
      </c>
      <c r="P170" s="355">
        <v>6</v>
      </c>
      <c r="Q170" s="355">
        <v>6</v>
      </c>
      <c r="R170" s="355">
        <v>14</v>
      </c>
      <c r="S170" s="355">
        <v>11</v>
      </c>
      <c r="T170" s="355">
        <v>21</v>
      </c>
      <c r="U170" s="355">
        <v>17</v>
      </c>
      <c r="V170" s="355">
        <v>23</v>
      </c>
      <c r="W170" s="355">
        <v>25</v>
      </c>
      <c r="X170" s="355">
        <v>61</v>
      </c>
      <c r="Y170" s="355">
        <v>50</v>
      </c>
      <c r="Z170" s="355">
        <v>34</v>
      </c>
      <c r="AA170" s="355">
        <v>36</v>
      </c>
      <c r="AB170" s="362">
        <v>30</v>
      </c>
      <c r="AC170" s="366">
        <v>65.06</v>
      </c>
      <c r="AD170" s="356">
        <v>62.95</v>
      </c>
      <c r="AE170" s="367">
        <v>67.790000000000006</v>
      </c>
      <c r="AF170" s="387"/>
      <c r="AG170" s="388"/>
      <c r="AH170" s="388"/>
      <c r="AI170" s="388"/>
      <c r="AJ170" s="388"/>
      <c r="AK170" s="388"/>
      <c r="AL170" s="388"/>
      <c r="AM170" s="388"/>
      <c r="AN170" s="388"/>
      <c r="AO170" s="388"/>
      <c r="AP170" s="388"/>
      <c r="AQ170" s="388"/>
      <c r="AR170" s="388"/>
      <c r="AS170" s="388"/>
      <c r="AT170" s="388"/>
      <c r="AU170" s="388"/>
      <c r="AV170" s="449"/>
      <c r="AW170" s="450"/>
      <c r="AX170" s="451"/>
      <c r="AY170" s="361">
        <v>226</v>
      </c>
      <c r="AZ170" s="355" t="s">
        <v>6662</v>
      </c>
      <c r="BA170" s="355">
        <v>1</v>
      </c>
      <c r="BB170" s="355">
        <v>3</v>
      </c>
      <c r="BC170" s="355">
        <v>2</v>
      </c>
      <c r="BD170" s="355">
        <v>9</v>
      </c>
      <c r="BE170" s="355">
        <v>3</v>
      </c>
      <c r="BF170" s="355">
        <v>7</v>
      </c>
      <c r="BG170" s="355">
        <v>4</v>
      </c>
      <c r="BH170" s="355">
        <v>16</v>
      </c>
      <c r="BI170" s="355">
        <v>12</v>
      </c>
      <c r="BJ170" s="355">
        <v>42</v>
      </c>
      <c r="BK170" s="355">
        <v>39</v>
      </c>
      <c r="BL170" s="355">
        <v>32</v>
      </c>
      <c r="BM170" s="355">
        <v>34</v>
      </c>
      <c r="BN170" s="362">
        <v>22</v>
      </c>
      <c r="BO170" s="446">
        <v>69.209999999999994</v>
      </c>
      <c r="BP170" s="447">
        <v>68.599999999999994</v>
      </c>
      <c r="BQ170" s="448">
        <v>69.94</v>
      </c>
      <c r="BR170" s="363">
        <v>155</v>
      </c>
      <c r="BS170" s="364" t="s">
        <v>6662</v>
      </c>
      <c r="BT170" s="364" t="s">
        <v>6662</v>
      </c>
      <c r="BU170" s="364" t="s">
        <v>6662</v>
      </c>
      <c r="BV170" s="364">
        <v>1</v>
      </c>
      <c r="BW170" s="364">
        <v>3</v>
      </c>
      <c r="BX170" s="364">
        <v>2</v>
      </c>
      <c r="BY170" s="364">
        <v>5</v>
      </c>
      <c r="BZ170" s="364">
        <v>6</v>
      </c>
      <c r="CA170" s="364">
        <v>9</v>
      </c>
      <c r="CB170" s="364">
        <v>11</v>
      </c>
      <c r="CC170" s="364">
        <v>38</v>
      </c>
      <c r="CD170" s="364">
        <v>25</v>
      </c>
      <c r="CE170" s="364">
        <v>21</v>
      </c>
      <c r="CF170" s="364">
        <v>19</v>
      </c>
      <c r="CG170" s="365">
        <v>15</v>
      </c>
      <c r="CH170" s="432">
        <v>155</v>
      </c>
      <c r="CI170" s="433">
        <v>33</v>
      </c>
      <c r="CJ170" s="433">
        <v>33</v>
      </c>
      <c r="CK170" s="433" t="s">
        <v>6662</v>
      </c>
      <c r="CL170" s="433" t="s">
        <v>6662</v>
      </c>
      <c r="CM170" s="433">
        <v>3</v>
      </c>
      <c r="CN170" s="433">
        <v>119</v>
      </c>
      <c r="CO170" s="433">
        <v>118</v>
      </c>
      <c r="CP170" s="433">
        <v>24</v>
      </c>
      <c r="CQ170" s="433">
        <v>24</v>
      </c>
      <c r="CR170" s="433" t="s">
        <v>6662</v>
      </c>
      <c r="CS170" s="433" t="s">
        <v>6662</v>
      </c>
      <c r="CT170" s="433" t="s">
        <v>6662</v>
      </c>
      <c r="CU170" s="455">
        <v>94</v>
      </c>
      <c r="CV170" s="389"/>
      <c r="CW170" s="390"/>
      <c r="CX170" s="390"/>
      <c r="CY170" s="390"/>
      <c r="CZ170" s="390"/>
      <c r="DA170" s="390"/>
      <c r="DB170" s="394"/>
      <c r="DC170" s="363">
        <v>487</v>
      </c>
      <c r="DD170" s="364">
        <v>387</v>
      </c>
      <c r="DE170" s="364">
        <v>226</v>
      </c>
      <c r="DF170" s="364">
        <v>132</v>
      </c>
      <c r="DG170" s="364">
        <v>29</v>
      </c>
      <c r="DH170" s="364">
        <v>33</v>
      </c>
      <c r="DI170" s="364">
        <v>67</v>
      </c>
      <c r="DJ170" s="394"/>
      <c r="DK170" s="363">
        <v>140</v>
      </c>
      <c r="DL170" s="364">
        <v>53</v>
      </c>
      <c r="DM170" s="364" t="s">
        <v>6662</v>
      </c>
      <c r="DN170" s="364">
        <v>33</v>
      </c>
      <c r="DO170" s="364" t="s">
        <v>6662</v>
      </c>
      <c r="DP170" s="364">
        <v>37</v>
      </c>
      <c r="DQ170" s="364">
        <v>3</v>
      </c>
      <c r="DR170" s="364">
        <v>5</v>
      </c>
      <c r="DS170" s="364">
        <v>6</v>
      </c>
      <c r="DT170" s="364">
        <v>3</v>
      </c>
      <c r="DU170" s="364" t="s">
        <v>6662</v>
      </c>
      <c r="DV170" s="364" t="s">
        <v>6662</v>
      </c>
      <c r="DW170" s="364" t="s">
        <v>6662</v>
      </c>
      <c r="DX170" s="364" t="s">
        <v>6662</v>
      </c>
      <c r="DY170" s="364" t="s">
        <v>6662</v>
      </c>
      <c r="DZ170" s="365" t="s">
        <v>6662</v>
      </c>
      <c r="EA170" s="363">
        <v>155</v>
      </c>
      <c r="EB170" s="364">
        <v>27426</v>
      </c>
      <c r="EC170" s="364">
        <v>10561</v>
      </c>
      <c r="ED170" s="364">
        <v>16489</v>
      </c>
      <c r="EE170" s="365">
        <v>376</v>
      </c>
      <c r="EF170" s="363">
        <v>255</v>
      </c>
      <c r="EG170" s="364">
        <v>225</v>
      </c>
      <c r="EH170" s="364">
        <v>124</v>
      </c>
      <c r="EI170" s="364">
        <v>81</v>
      </c>
      <c r="EJ170" s="364">
        <v>20</v>
      </c>
      <c r="EK170" s="364">
        <v>19</v>
      </c>
      <c r="EL170" s="364">
        <v>11</v>
      </c>
      <c r="EM170" s="394"/>
      <c r="EN170" s="363">
        <v>232</v>
      </c>
      <c r="EO170" s="364">
        <v>162</v>
      </c>
      <c r="EP170" s="364">
        <v>102</v>
      </c>
      <c r="EQ170" s="364">
        <v>51</v>
      </c>
      <c r="ER170" s="364">
        <v>9</v>
      </c>
      <c r="ES170" s="364">
        <v>14</v>
      </c>
      <c r="ET170" s="364">
        <v>56</v>
      </c>
      <c r="EU170" s="394"/>
    </row>
    <row r="171" spans="1:151" s="357" customFormat="1" ht="15" hidden="1" customHeight="1" x14ac:dyDescent="0.15">
      <c r="A171" s="442" t="s">
        <v>175</v>
      </c>
      <c r="B171" s="442" t="s">
        <v>310</v>
      </c>
      <c r="C171" s="442" t="s">
        <v>312</v>
      </c>
      <c r="D171" s="442" t="s">
        <v>726</v>
      </c>
      <c r="E171" s="387">
        <v>105</v>
      </c>
      <c r="F171" s="355">
        <v>101</v>
      </c>
      <c r="G171" s="355">
        <v>29</v>
      </c>
      <c r="H171" s="355">
        <v>6</v>
      </c>
      <c r="I171" s="355">
        <v>66</v>
      </c>
      <c r="J171" s="388">
        <v>4</v>
      </c>
      <c r="K171" s="395">
        <v>4</v>
      </c>
      <c r="L171" s="387"/>
      <c r="M171" s="361">
        <v>231</v>
      </c>
      <c r="N171" s="355">
        <v>2</v>
      </c>
      <c r="O171" s="355">
        <v>6</v>
      </c>
      <c r="P171" s="355">
        <v>5</v>
      </c>
      <c r="Q171" s="355">
        <v>2</v>
      </c>
      <c r="R171" s="355">
        <v>8</v>
      </c>
      <c r="S171" s="355">
        <v>16</v>
      </c>
      <c r="T171" s="355">
        <v>8</v>
      </c>
      <c r="U171" s="355">
        <v>9</v>
      </c>
      <c r="V171" s="355">
        <v>17</v>
      </c>
      <c r="W171" s="355">
        <v>20</v>
      </c>
      <c r="X171" s="355">
        <v>41</v>
      </c>
      <c r="Y171" s="355">
        <v>36</v>
      </c>
      <c r="Z171" s="355">
        <v>20</v>
      </c>
      <c r="AA171" s="355">
        <v>30</v>
      </c>
      <c r="AB171" s="362">
        <v>11</v>
      </c>
      <c r="AC171" s="366">
        <v>63.5</v>
      </c>
      <c r="AD171" s="356">
        <v>62.6</v>
      </c>
      <c r="AE171" s="367">
        <v>64.709999999999994</v>
      </c>
      <c r="AF171" s="387"/>
      <c r="AG171" s="388"/>
      <c r="AH171" s="388"/>
      <c r="AI171" s="388"/>
      <c r="AJ171" s="388"/>
      <c r="AK171" s="388"/>
      <c r="AL171" s="388"/>
      <c r="AM171" s="388"/>
      <c r="AN171" s="388"/>
      <c r="AO171" s="388"/>
      <c r="AP171" s="388"/>
      <c r="AQ171" s="388"/>
      <c r="AR171" s="388"/>
      <c r="AS171" s="388"/>
      <c r="AT171" s="388"/>
      <c r="AU171" s="388"/>
      <c r="AV171" s="449"/>
      <c r="AW171" s="450"/>
      <c r="AX171" s="451"/>
      <c r="AY171" s="361">
        <v>140</v>
      </c>
      <c r="AZ171" s="355" t="s">
        <v>6662</v>
      </c>
      <c r="BA171" s="355">
        <v>2</v>
      </c>
      <c r="BB171" s="355">
        <v>2</v>
      </c>
      <c r="BC171" s="355">
        <v>1</v>
      </c>
      <c r="BD171" s="355">
        <v>4</v>
      </c>
      <c r="BE171" s="355">
        <v>6</v>
      </c>
      <c r="BF171" s="355">
        <v>3</v>
      </c>
      <c r="BG171" s="355">
        <v>4</v>
      </c>
      <c r="BH171" s="355">
        <v>7</v>
      </c>
      <c r="BI171" s="355">
        <v>5</v>
      </c>
      <c r="BJ171" s="355">
        <v>27</v>
      </c>
      <c r="BK171" s="355">
        <v>30</v>
      </c>
      <c r="BL171" s="355">
        <v>19</v>
      </c>
      <c r="BM171" s="355">
        <v>24</v>
      </c>
      <c r="BN171" s="362">
        <v>6</v>
      </c>
      <c r="BO171" s="446">
        <v>67.89</v>
      </c>
      <c r="BP171" s="447">
        <v>65.33</v>
      </c>
      <c r="BQ171" s="448">
        <v>72.63</v>
      </c>
      <c r="BR171" s="363">
        <v>101</v>
      </c>
      <c r="BS171" s="364" t="s">
        <v>6662</v>
      </c>
      <c r="BT171" s="364" t="s">
        <v>6662</v>
      </c>
      <c r="BU171" s="364">
        <v>1</v>
      </c>
      <c r="BV171" s="364">
        <v>1</v>
      </c>
      <c r="BW171" s="364" t="s">
        <v>6662</v>
      </c>
      <c r="BX171" s="364">
        <v>5</v>
      </c>
      <c r="BY171" s="364">
        <v>1</v>
      </c>
      <c r="BZ171" s="364">
        <v>3</v>
      </c>
      <c r="CA171" s="364">
        <v>11</v>
      </c>
      <c r="CB171" s="364">
        <v>8</v>
      </c>
      <c r="CC171" s="364">
        <v>23</v>
      </c>
      <c r="CD171" s="364">
        <v>21</v>
      </c>
      <c r="CE171" s="364">
        <v>10</v>
      </c>
      <c r="CF171" s="364">
        <v>14</v>
      </c>
      <c r="CG171" s="365">
        <v>3</v>
      </c>
      <c r="CH171" s="432">
        <v>101</v>
      </c>
      <c r="CI171" s="433">
        <v>15</v>
      </c>
      <c r="CJ171" s="433">
        <v>15</v>
      </c>
      <c r="CK171" s="433" t="s">
        <v>6662</v>
      </c>
      <c r="CL171" s="433" t="s">
        <v>6662</v>
      </c>
      <c r="CM171" s="433">
        <v>2</v>
      </c>
      <c r="CN171" s="433">
        <v>84</v>
      </c>
      <c r="CO171" s="433">
        <v>71</v>
      </c>
      <c r="CP171" s="433">
        <v>10</v>
      </c>
      <c r="CQ171" s="433">
        <v>10</v>
      </c>
      <c r="CR171" s="433" t="s">
        <v>6662</v>
      </c>
      <c r="CS171" s="433" t="s">
        <v>6662</v>
      </c>
      <c r="CT171" s="433" t="s">
        <v>6662</v>
      </c>
      <c r="CU171" s="455">
        <v>61</v>
      </c>
      <c r="CV171" s="389"/>
      <c r="CW171" s="390"/>
      <c r="CX171" s="390"/>
      <c r="CY171" s="390"/>
      <c r="CZ171" s="390"/>
      <c r="DA171" s="390"/>
      <c r="DB171" s="394"/>
      <c r="DC171" s="363">
        <v>338</v>
      </c>
      <c r="DD171" s="364">
        <v>268</v>
      </c>
      <c r="DE171" s="364">
        <v>140</v>
      </c>
      <c r="DF171" s="364">
        <v>114</v>
      </c>
      <c r="DG171" s="364">
        <v>14</v>
      </c>
      <c r="DH171" s="364">
        <v>13</v>
      </c>
      <c r="DI171" s="364">
        <v>57</v>
      </c>
      <c r="DJ171" s="394"/>
      <c r="DK171" s="363">
        <v>90</v>
      </c>
      <c r="DL171" s="364">
        <v>44</v>
      </c>
      <c r="DM171" s="364" t="s">
        <v>6662</v>
      </c>
      <c r="DN171" s="364">
        <v>4</v>
      </c>
      <c r="DO171" s="364" t="s">
        <v>6662</v>
      </c>
      <c r="DP171" s="364">
        <v>16</v>
      </c>
      <c r="DQ171" s="364">
        <v>4</v>
      </c>
      <c r="DR171" s="364">
        <v>8</v>
      </c>
      <c r="DS171" s="364">
        <v>10</v>
      </c>
      <c r="DT171" s="364" t="s">
        <v>6662</v>
      </c>
      <c r="DU171" s="364">
        <v>2</v>
      </c>
      <c r="DV171" s="364">
        <v>1</v>
      </c>
      <c r="DW171" s="364" t="s">
        <v>6662</v>
      </c>
      <c r="DX171" s="364">
        <v>1</v>
      </c>
      <c r="DY171" s="364" t="s">
        <v>6662</v>
      </c>
      <c r="DZ171" s="365" t="s">
        <v>6662</v>
      </c>
      <c r="EA171" s="363">
        <v>100</v>
      </c>
      <c r="EB171" s="364">
        <v>24357</v>
      </c>
      <c r="EC171" s="364">
        <v>13910</v>
      </c>
      <c r="ED171" s="364">
        <v>9523</v>
      </c>
      <c r="EE171" s="365">
        <v>924</v>
      </c>
      <c r="EF171" s="363">
        <v>176</v>
      </c>
      <c r="EG171" s="364">
        <v>161</v>
      </c>
      <c r="EH171" s="364">
        <v>91</v>
      </c>
      <c r="EI171" s="364">
        <v>62</v>
      </c>
      <c r="EJ171" s="364">
        <v>8</v>
      </c>
      <c r="EK171" s="364">
        <v>6</v>
      </c>
      <c r="EL171" s="364">
        <v>9</v>
      </c>
      <c r="EM171" s="394"/>
      <c r="EN171" s="363">
        <v>162</v>
      </c>
      <c r="EO171" s="364">
        <v>107</v>
      </c>
      <c r="EP171" s="364">
        <v>49</v>
      </c>
      <c r="EQ171" s="364">
        <v>52</v>
      </c>
      <c r="ER171" s="364">
        <v>6</v>
      </c>
      <c r="ES171" s="364">
        <v>7</v>
      </c>
      <c r="ET171" s="364">
        <v>48</v>
      </c>
      <c r="EU171" s="394"/>
    </row>
    <row r="172" spans="1:151" s="357" customFormat="1" ht="15" customHeight="1" x14ac:dyDescent="0.15">
      <c r="A172" s="442" t="s">
        <v>175</v>
      </c>
      <c r="B172" s="442" t="s">
        <v>313</v>
      </c>
      <c r="C172" s="442"/>
      <c r="D172" s="442" t="s">
        <v>727</v>
      </c>
      <c r="E172" s="387">
        <v>2196</v>
      </c>
      <c r="F172" s="355">
        <v>2137</v>
      </c>
      <c r="G172" s="355">
        <v>237</v>
      </c>
      <c r="H172" s="355">
        <v>228</v>
      </c>
      <c r="I172" s="355">
        <v>1672</v>
      </c>
      <c r="J172" s="388">
        <v>59</v>
      </c>
      <c r="K172" s="395">
        <v>56</v>
      </c>
      <c r="L172" s="387"/>
      <c r="M172" s="361">
        <v>4805</v>
      </c>
      <c r="N172" s="355">
        <v>38</v>
      </c>
      <c r="O172" s="355">
        <v>65</v>
      </c>
      <c r="P172" s="355">
        <v>83</v>
      </c>
      <c r="Q172" s="355">
        <v>113</v>
      </c>
      <c r="R172" s="355">
        <v>149</v>
      </c>
      <c r="S172" s="355">
        <v>199</v>
      </c>
      <c r="T172" s="355">
        <v>263</v>
      </c>
      <c r="U172" s="355">
        <v>274</v>
      </c>
      <c r="V172" s="355">
        <v>394</v>
      </c>
      <c r="W172" s="355">
        <v>567</v>
      </c>
      <c r="X172" s="355">
        <v>732</v>
      </c>
      <c r="Y172" s="355">
        <v>786</v>
      </c>
      <c r="Z172" s="355">
        <v>545</v>
      </c>
      <c r="AA172" s="355">
        <v>375</v>
      </c>
      <c r="AB172" s="362">
        <v>222</v>
      </c>
      <c r="AC172" s="366">
        <v>63.25</v>
      </c>
      <c r="AD172" s="356">
        <v>62.42</v>
      </c>
      <c r="AE172" s="367">
        <v>64.38</v>
      </c>
      <c r="AF172" s="387"/>
      <c r="AG172" s="388"/>
      <c r="AH172" s="388"/>
      <c r="AI172" s="388"/>
      <c r="AJ172" s="388"/>
      <c r="AK172" s="388"/>
      <c r="AL172" s="388"/>
      <c r="AM172" s="388"/>
      <c r="AN172" s="388"/>
      <c r="AO172" s="388"/>
      <c r="AP172" s="388"/>
      <c r="AQ172" s="388"/>
      <c r="AR172" s="388"/>
      <c r="AS172" s="388"/>
      <c r="AT172" s="388"/>
      <c r="AU172" s="388"/>
      <c r="AV172" s="449"/>
      <c r="AW172" s="450"/>
      <c r="AX172" s="451"/>
      <c r="AY172" s="361">
        <v>2162</v>
      </c>
      <c r="AZ172" s="355">
        <v>1</v>
      </c>
      <c r="BA172" s="355">
        <v>3</v>
      </c>
      <c r="BB172" s="355">
        <v>10</v>
      </c>
      <c r="BC172" s="355">
        <v>17</v>
      </c>
      <c r="BD172" s="355">
        <v>29</v>
      </c>
      <c r="BE172" s="355">
        <v>49</v>
      </c>
      <c r="BF172" s="355">
        <v>68</v>
      </c>
      <c r="BG172" s="355">
        <v>42</v>
      </c>
      <c r="BH172" s="355">
        <v>55</v>
      </c>
      <c r="BI172" s="355">
        <v>177</v>
      </c>
      <c r="BJ172" s="355">
        <v>403</v>
      </c>
      <c r="BK172" s="355">
        <v>510</v>
      </c>
      <c r="BL172" s="355">
        <v>406</v>
      </c>
      <c r="BM172" s="355">
        <v>257</v>
      </c>
      <c r="BN172" s="362">
        <v>135</v>
      </c>
      <c r="BO172" s="446">
        <v>70.06</v>
      </c>
      <c r="BP172" s="447">
        <v>69.69</v>
      </c>
      <c r="BQ172" s="448">
        <v>70.69</v>
      </c>
      <c r="BR172" s="363">
        <v>2137</v>
      </c>
      <c r="BS172" s="364" t="s">
        <v>6662</v>
      </c>
      <c r="BT172" s="364" t="s">
        <v>6662</v>
      </c>
      <c r="BU172" s="364">
        <v>1</v>
      </c>
      <c r="BV172" s="364">
        <v>4</v>
      </c>
      <c r="BW172" s="364">
        <v>14</v>
      </c>
      <c r="BX172" s="364">
        <v>28</v>
      </c>
      <c r="BY172" s="364">
        <v>53</v>
      </c>
      <c r="BZ172" s="364">
        <v>96</v>
      </c>
      <c r="CA172" s="364">
        <v>163</v>
      </c>
      <c r="CB172" s="364">
        <v>294</v>
      </c>
      <c r="CC172" s="364">
        <v>410</v>
      </c>
      <c r="CD172" s="364">
        <v>458</v>
      </c>
      <c r="CE172" s="364">
        <v>321</v>
      </c>
      <c r="CF172" s="364">
        <v>201</v>
      </c>
      <c r="CG172" s="365">
        <v>94</v>
      </c>
      <c r="CH172" s="432">
        <v>2137</v>
      </c>
      <c r="CI172" s="433">
        <v>257</v>
      </c>
      <c r="CJ172" s="433">
        <v>251</v>
      </c>
      <c r="CK172" s="433">
        <v>1</v>
      </c>
      <c r="CL172" s="433">
        <v>5</v>
      </c>
      <c r="CM172" s="433">
        <v>101</v>
      </c>
      <c r="CN172" s="433">
        <v>1779</v>
      </c>
      <c r="CO172" s="433">
        <v>1484</v>
      </c>
      <c r="CP172" s="433">
        <v>211</v>
      </c>
      <c r="CQ172" s="433">
        <v>205</v>
      </c>
      <c r="CR172" s="433">
        <v>1</v>
      </c>
      <c r="CS172" s="433">
        <v>5</v>
      </c>
      <c r="CT172" s="433">
        <v>29</v>
      </c>
      <c r="CU172" s="455">
        <v>1244</v>
      </c>
      <c r="CV172" s="389"/>
      <c r="CW172" s="390"/>
      <c r="CX172" s="390"/>
      <c r="CY172" s="390"/>
      <c r="CZ172" s="390"/>
      <c r="DA172" s="390"/>
      <c r="DB172" s="394"/>
      <c r="DC172" s="363">
        <v>7192</v>
      </c>
      <c r="DD172" s="364">
        <v>5135</v>
      </c>
      <c r="DE172" s="364">
        <v>2162</v>
      </c>
      <c r="DF172" s="364">
        <v>2649</v>
      </c>
      <c r="DG172" s="364">
        <v>324</v>
      </c>
      <c r="DH172" s="364">
        <v>374</v>
      </c>
      <c r="DI172" s="364">
        <v>1683</v>
      </c>
      <c r="DJ172" s="394"/>
      <c r="DK172" s="363">
        <v>1726</v>
      </c>
      <c r="DL172" s="364">
        <v>1120</v>
      </c>
      <c r="DM172" s="364">
        <v>1</v>
      </c>
      <c r="DN172" s="364">
        <v>21</v>
      </c>
      <c r="DO172" s="364">
        <v>4</v>
      </c>
      <c r="DP172" s="364">
        <v>139</v>
      </c>
      <c r="DQ172" s="364">
        <v>47</v>
      </c>
      <c r="DR172" s="364">
        <v>64</v>
      </c>
      <c r="DS172" s="364">
        <v>18</v>
      </c>
      <c r="DT172" s="364">
        <v>303</v>
      </c>
      <c r="DU172" s="364" t="s">
        <v>6662</v>
      </c>
      <c r="DV172" s="364">
        <v>5</v>
      </c>
      <c r="DW172" s="364">
        <v>2</v>
      </c>
      <c r="DX172" s="364">
        <v>1</v>
      </c>
      <c r="DY172" s="364" t="s">
        <v>6662</v>
      </c>
      <c r="DZ172" s="365">
        <v>1</v>
      </c>
      <c r="EA172" s="363">
        <v>2093</v>
      </c>
      <c r="EB172" s="364">
        <v>426896</v>
      </c>
      <c r="EC172" s="364">
        <v>296455</v>
      </c>
      <c r="ED172" s="364">
        <v>123031</v>
      </c>
      <c r="EE172" s="365">
        <v>7410</v>
      </c>
      <c r="EF172" s="363">
        <v>3628</v>
      </c>
      <c r="EG172" s="364">
        <v>3073</v>
      </c>
      <c r="EH172" s="364">
        <v>1360</v>
      </c>
      <c r="EI172" s="364">
        <v>1488</v>
      </c>
      <c r="EJ172" s="364">
        <v>225</v>
      </c>
      <c r="EK172" s="364">
        <v>195</v>
      </c>
      <c r="EL172" s="364">
        <v>360</v>
      </c>
      <c r="EM172" s="394"/>
      <c r="EN172" s="363">
        <v>3564</v>
      </c>
      <c r="EO172" s="364">
        <v>2062</v>
      </c>
      <c r="EP172" s="364">
        <v>802</v>
      </c>
      <c r="EQ172" s="364">
        <v>1161</v>
      </c>
      <c r="ER172" s="364">
        <v>99</v>
      </c>
      <c r="ES172" s="364">
        <v>179</v>
      </c>
      <c r="ET172" s="364">
        <v>1323</v>
      </c>
      <c r="EU172" s="394"/>
    </row>
    <row r="173" spans="1:151" s="357" customFormat="1" ht="15" hidden="1" customHeight="1" x14ac:dyDescent="0.15">
      <c r="A173" s="442" t="s">
        <v>175</v>
      </c>
      <c r="B173" s="442" t="s">
        <v>313</v>
      </c>
      <c r="C173" s="442" t="s">
        <v>314</v>
      </c>
      <c r="D173" s="442" t="s">
        <v>728</v>
      </c>
      <c r="E173" s="387">
        <v>83</v>
      </c>
      <c r="F173" s="355">
        <v>82</v>
      </c>
      <c r="G173" s="355">
        <v>8</v>
      </c>
      <c r="H173" s="355">
        <v>11</v>
      </c>
      <c r="I173" s="355">
        <v>63</v>
      </c>
      <c r="J173" s="388">
        <v>1</v>
      </c>
      <c r="K173" s="395">
        <v>1</v>
      </c>
      <c r="L173" s="387"/>
      <c r="M173" s="361">
        <v>194</v>
      </c>
      <c r="N173" s="355">
        <v>2</v>
      </c>
      <c r="O173" s="355">
        <v>1</v>
      </c>
      <c r="P173" s="355">
        <v>4</v>
      </c>
      <c r="Q173" s="355">
        <v>3</v>
      </c>
      <c r="R173" s="355">
        <v>5</v>
      </c>
      <c r="S173" s="355">
        <v>7</v>
      </c>
      <c r="T173" s="355">
        <v>18</v>
      </c>
      <c r="U173" s="355">
        <v>12</v>
      </c>
      <c r="V173" s="355">
        <v>17</v>
      </c>
      <c r="W173" s="355">
        <v>16</v>
      </c>
      <c r="X173" s="355">
        <v>31</v>
      </c>
      <c r="Y173" s="355">
        <v>27</v>
      </c>
      <c r="Z173" s="355">
        <v>29</v>
      </c>
      <c r="AA173" s="355">
        <v>18</v>
      </c>
      <c r="AB173" s="362">
        <v>4</v>
      </c>
      <c r="AC173" s="366">
        <v>63.28</v>
      </c>
      <c r="AD173" s="356">
        <v>62.45</v>
      </c>
      <c r="AE173" s="367">
        <v>64.31</v>
      </c>
      <c r="AF173" s="387"/>
      <c r="AG173" s="388"/>
      <c r="AH173" s="388"/>
      <c r="AI173" s="388"/>
      <c r="AJ173" s="388"/>
      <c r="AK173" s="388"/>
      <c r="AL173" s="388"/>
      <c r="AM173" s="388"/>
      <c r="AN173" s="388"/>
      <c r="AO173" s="388"/>
      <c r="AP173" s="388"/>
      <c r="AQ173" s="388"/>
      <c r="AR173" s="388"/>
      <c r="AS173" s="388"/>
      <c r="AT173" s="388"/>
      <c r="AU173" s="388"/>
      <c r="AV173" s="449"/>
      <c r="AW173" s="450"/>
      <c r="AX173" s="451"/>
      <c r="AY173" s="361">
        <v>93</v>
      </c>
      <c r="AZ173" s="355" t="s">
        <v>6662</v>
      </c>
      <c r="BA173" s="355" t="s">
        <v>6662</v>
      </c>
      <c r="BB173" s="355">
        <v>1</v>
      </c>
      <c r="BC173" s="355" t="s">
        <v>6662</v>
      </c>
      <c r="BD173" s="355" t="s">
        <v>6662</v>
      </c>
      <c r="BE173" s="355">
        <v>1</v>
      </c>
      <c r="BF173" s="355">
        <v>5</v>
      </c>
      <c r="BG173" s="355">
        <v>4</v>
      </c>
      <c r="BH173" s="355">
        <v>3</v>
      </c>
      <c r="BI173" s="355">
        <v>5</v>
      </c>
      <c r="BJ173" s="355">
        <v>16</v>
      </c>
      <c r="BK173" s="355">
        <v>19</v>
      </c>
      <c r="BL173" s="355">
        <v>25</v>
      </c>
      <c r="BM173" s="355">
        <v>11</v>
      </c>
      <c r="BN173" s="362">
        <v>3</v>
      </c>
      <c r="BO173" s="446">
        <v>70.17</v>
      </c>
      <c r="BP173" s="447">
        <v>69.33</v>
      </c>
      <c r="BQ173" s="448">
        <v>71.569999999999993</v>
      </c>
      <c r="BR173" s="363">
        <v>82</v>
      </c>
      <c r="BS173" s="364" t="s">
        <v>6662</v>
      </c>
      <c r="BT173" s="364" t="s">
        <v>6662</v>
      </c>
      <c r="BU173" s="364" t="s">
        <v>6662</v>
      </c>
      <c r="BV173" s="364" t="s">
        <v>6662</v>
      </c>
      <c r="BW173" s="364" t="s">
        <v>6662</v>
      </c>
      <c r="BX173" s="364">
        <v>1</v>
      </c>
      <c r="BY173" s="364">
        <v>6</v>
      </c>
      <c r="BZ173" s="364">
        <v>4</v>
      </c>
      <c r="CA173" s="364">
        <v>8</v>
      </c>
      <c r="CB173" s="364">
        <v>7</v>
      </c>
      <c r="CC173" s="364">
        <v>13</v>
      </c>
      <c r="CD173" s="364">
        <v>17</v>
      </c>
      <c r="CE173" s="364">
        <v>14</v>
      </c>
      <c r="CF173" s="364">
        <v>10</v>
      </c>
      <c r="CG173" s="365">
        <v>2</v>
      </c>
      <c r="CH173" s="432">
        <v>82</v>
      </c>
      <c r="CI173" s="433">
        <v>11</v>
      </c>
      <c r="CJ173" s="433">
        <v>11</v>
      </c>
      <c r="CK173" s="433" t="s">
        <v>6662</v>
      </c>
      <c r="CL173" s="433" t="s">
        <v>6662</v>
      </c>
      <c r="CM173" s="433">
        <v>6</v>
      </c>
      <c r="CN173" s="433">
        <v>65</v>
      </c>
      <c r="CO173" s="433">
        <v>56</v>
      </c>
      <c r="CP173" s="433">
        <v>9</v>
      </c>
      <c r="CQ173" s="433">
        <v>9</v>
      </c>
      <c r="CR173" s="433" t="s">
        <v>6662</v>
      </c>
      <c r="CS173" s="433" t="s">
        <v>6662</v>
      </c>
      <c r="CT173" s="433">
        <v>3</v>
      </c>
      <c r="CU173" s="455">
        <v>44</v>
      </c>
      <c r="CV173" s="389"/>
      <c r="CW173" s="390"/>
      <c r="CX173" s="390"/>
      <c r="CY173" s="390"/>
      <c r="CZ173" s="390"/>
      <c r="DA173" s="390"/>
      <c r="DB173" s="394"/>
      <c r="DC173" s="363">
        <v>291</v>
      </c>
      <c r="DD173" s="364">
        <v>204</v>
      </c>
      <c r="DE173" s="364">
        <v>93</v>
      </c>
      <c r="DF173" s="364">
        <v>101</v>
      </c>
      <c r="DG173" s="364">
        <v>10</v>
      </c>
      <c r="DH173" s="364">
        <v>16</v>
      </c>
      <c r="DI173" s="364">
        <v>71</v>
      </c>
      <c r="DJ173" s="394"/>
      <c r="DK173" s="363">
        <v>74</v>
      </c>
      <c r="DL173" s="364">
        <v>52</v>
      </c>
      <c r="DM173" s="364" t="s">
        <v>6662</v>
      </c>
      <c r="DN173" s="364">
        <v>1</v>
      </c>
      <c r="DO173" s="364" t="s">
        <v>6662</v>
      </c>
      <c r="DP173" s="364">
        <v>7</v>
      </c>
      <c r="DQ173" s="364">
        <v>8</v>
      </c>
      <c r="DR173" s="364">
        <v>2</v>
      </c>
      <c r="DS173" s="364">
        <v>2</v>
      </c>
      <c r="DT173" s="364" t="s">
        <v>6662</v>
      </c>
      <c r="DU173" s="364" t="s">
        <v>6662</v>
      </c>
      <c r="DV173" s="364">
        <v>2</v>
      </c>
      <c r="DW173" s="364" t="s">
        <v>6662</v>
      </c>
      <c r="DX173" s="364" t="s">
        <v>6662</v>
      </c>
      <c r="DY173" s="364" t="s">
        <v>6662</v>
      </c>
      <c r="DZ173" s="365" t="s">
        <v>6662</v>
      </c>
      <c r="EA173" s="363">
        <v>81</v>
      </c>
      <c r="EB173" s="364">
        <v>19594</v>
      </c>
      <c r="EC173" s="364">
        <v>17137</v>
      </c>
      <c r="ED173" s="364">
        <v>2116</v>
      </c>
      <c r="EE173" s="365">
        <v>341</v>
      </c>
      <c r="EF173" s="363">
        <v>150</v>
      </c>
      <c r="EG173" s="364">
        <v>123</v>
      </c>
      <c r="EH173" s="364">
        <v>58</v>
      </c>
      <c r="EI173" s="364">
        <v>58</v>
      </c>
      <c r="EJ173" s="364">
        <v>7</v>
      </c>
      <c r="EK173" s="364">
        <v>9</v>
      </c>
      <c r="EL173" s="364">
        <v>18</v>
      </c>
      <c r="EM173" s="394"/>
      <c r="EN173" s="363">
        <v>141</v>
      </c>
      <c r="EO173" s="364">
        <v>81</v>
      </c>
      <c r="EP173" s="364">
        <v>35</v>
      </c>
      <c r="EQ173" s="364">
        <v>43</v>
      </c>
      <c r="ER173" s="364">
        <v>3</v>
      </c>
      <c r="ES173" s="364">
        <v>7</v>
      </c>
      <c r="ET173" s="364">
        <v>53</v>
      </c>
      <c r="EU173" s="394"/>
    </row>
    <row r="174" spans="1:151" s="357" customFormat="1" ht="15" hidden="1" customHeight="1" x14ac:dyDescent="0.15">
      <c r="A174" s="442" t="s">
        <v>175</v>
      </c>
      <c r="B174" s="442" t="s">
        <v>313</v>
      </c>
      <c r="C174" s="442" t="s">
        <v>315</v>
      </c>
      <c r="D174" s="442" t="s">
        <v>729</v>
      </c>
      <c r="E174" s="387">
        <v>130</v>
      </c>
      <c r="F174" s="355">
        <v>126</v>
      </c>
      <c r="G174" s="355">
        <v>12</v>
      </c>
      <c r="H174" s="355">
        <v>27</v>
      </c>
      <c r="I174" s="355">
        <v>87</v>
      </c>
      <c r="J174" s="388">
        <v>4</v>
      </c>
      <c r="K174" s="395">
        <v>4</v>
      </c>
      <c r="L174" s="387"/>
      <c r="M174" s="361">
        <v>305</v>
      </c>
      <c r="N174" s="355">
        <v>3</v>
      </c>
      <c r="O174" s="355">
        <v>2</v>
      </c>
      <c r="P174" s="355">
        <v>8</v>
      </c>
      <c r="Q174" s="355">
        <v>7</v>
      </c>
      <c r="R174" s="355">
        <v>6</v>
      </c>
      <c r="S174" s="355">
        <v>14</v>
      </c>
      <c r="T174" s="355">
        <v>20</v>
      </c>
      <c r="U174" s="355">
        <v>17</v>
      </c>
      <c r="V174" s="355">
        <v>32</v>
      </c>
      <c r="W174" s="355">
        <v>37</v>
      </c>
      <c r="X174" s="355">
        <v>29</v>
      </c>
      <c r="Y174" s="355">
        <v>50</v>
      </c>
      <c r="Z174" s="355">
        <v>35</v>
      </c>
      <c r="AA174" s="355">
        <v>21</v>
      </c>
      <c r="AB174" s="362">
        <v>24</v>
      </c>
      <c r="AC174" s="366">
        <v>63.48</v>
      </c>
      <c r="AD174" s="356">
        <v>62.44</v>
      </c>
      <c r="AE174" s="367">
        <v>64.81</v>
      </c>
      <c r="AF174" s="387"/>
      <c r="AG174" s="388"/>
      <c r="AH174" s="388"/>
      <c r="AI174" s="388"/>
      <c r="AJ174" s="388"/>
      <c r="AK174" s="388"/>
      <c r="AL174" s="388"/>
      <c r="AM174" s="388"/>
      <c r="AN174" s="388"/>
      <c r="AO174" s="388"/>
      <c r="AP174" s="388"/>
      <c r="AQ174" s="388"/>
      <c r="AR174" s="388"/>
      <c r="AS174" s="388"/>
      <c r="AT174" s="388"/>
      <c r="AU174" s="388"/>
      <c r="AV174" s="449"/>
      <c r="AW174" s="450"/>
      <c r="AX174" s="451"/>
      <c r="AY174" s="361">
        <v>154</v>
      </c>
      <c r="AZ174" s="355" t="s">
        <v>6662</v>
      </c>
      <c r="BA174" s="355" t="s">
        <v>6662</v>
      </c>
      <c r="BB174" s="355">
        <v>1</v>
      </c>
      <c r="BC174" s="355">
        <v>2</v>
      </c>
      <c r="BD174" s="355">
        <v>1</v>
      </c>
      <c r="BE174" s="355">
        <v>3</v>
      </c>
      <c r="BF174" s="355">
        <v>8</v>
      </c>
      <c r="BG174" s="355">
        <v>5</v>
      </c>
      <c r="BH174" s="355">
        <v>7</v>
      </c>
      <c r="BI174" s="355">
        <v>14</v>
      </c>
      <c r="BJ174" s="355">
        <v>18</v>
      </c>
      <c r="BK174" s="355">
        <v>36</v>
      </c>
      <c r="BL174" s="355">
        <v>28</v>
      </c>
      <c r="BM174" s="355">
        <v>16</v>
      </c>
      <c r="BN174" s="362">
        <v>15</v>
      </c>
      <c r="BO174" s="446">
        <v>69.67</v>
      </c>
      <c r="BP174" s="447">
        <v>69.3</v>
      </c>
      <c r="BQ174" s="448">
        <v>70.209999999999994</v>
      </c>
      <c r="BR174" s="363">
        <v>126</v>
      </c>
      <c r="BS174" s="364" t="s">
        <v>6662</v>
      </c>
      <c r="BT174" s="364" t="s">
        <v>6662</v>
      </c>
      <c r="BU174" s="364">
        <v>1</v>
      </c>
      <c r="BV174" s="364" t="s">
        <v>6662</v>
      </c>
      <c r="BW174" s="364">
        <v>1</v>
      </c>
      <c r="BX174" s="364" t="s">
        <v>6662</v>
      </c>
      <c r="BY174" s="364">
        <v>2</v>
      </c>
      <c r="BZ174" s="364">
        <v>5</v>
      </c>
      <c r="CA174" s="364">
        <v>11</v>
      </c>
      <c r="CB174" s="364">
        <v>18</v>
      </c>
      <c r="CC174" s="364">
        <v>15</v>
      </c>
      <c r="CD174" s="364">
        <v>32</v>
      </c>
      <c r="CE174" s="364">
        <v>22</v>
      </c>
      <c r="CF174" s="364">
        <v>11</v>
      </c>
      <c r="CG174" s="365">
        <v>8</v>
      </c>
      <c r="CH174" s="432">
        <v>126</v>
      </c>
      <c r="CI174" s="433">
        <v>23</v>
      </c>
      <c r="CJ174" s="433">
        <v>23</v>
      </c>
      <c r="CK174" s="433" t="s">
        <v>6662</v>
      </c>
      <c r="CL174" s="433" t="s">
        <v>6662</v>
      </c>
      <c r="CM174" s="433">
        <v>12</v>
      </c>
      <c r="CN174" s="433">
        <v>91</v>
      </c>
      <c r="CO174" s="433">
        <v>88</v>
      </c>
      <c r="CP174" s="433">
        <v>19</v>
      </c>
      <c r="CQ174" s="433">
        <v>19</v>
      </c>
      <c r="CR174" s="433" t="s">
        <v>6662</v>
      </c>
      <c r="CS174" s="433" t="s">
        <v>6662</v>
      </c>
      <c r="CT174" s="433">
        <v>4</v>
      </c>
      <c r="CU174" s="455">
        <v>65</v>
      </c>
      <c r="CV174" s="389"/>
      <c r="CW174" s="390"/>
      <c r="CX174" s="390"/>
      <c r="CY174" s="390"/>
      <c r="CZ174" s="390"/>
      <c r="DA174" s="390"/>
      <c r="DB174" s="394"/>
      <c r="DC174" s="363">
        <v>405</v>
      </c>
      <c r="DD174" s="364">
        <v>308</v>
      </c>
      <c r="DE174" s="364">
        <v>154</v>
      </c>
      <c r="DF174" s="364">
        <v>133</v>
      </c>
      <c r="DG174" s="364">
        <v>21</v>
      </c>
      <c r="DH174" s="364">
        <v>16</v>
      </c>
      <c r="DI174" s="364">
        <v>81</v>
      </c>
      <c r="DJ174" s="394"/>
      <c r="DK174" s="363">
        <v>97</v>
      </c>
      <c r="DL174" s="364">
        <v>65</v>
      </c>
      <c r="DM174" s="364" t="s">
        <v>6662</v>
      </c>
      <c r="DN174" s="364" t="s">
        <v>6662</v>
      </c>
      <c r="DO174" s="364" t="s">
        <v>6662</v>
      </c>
      <c r="DP174" s="364">
        <v>9</v>
      </c>
      <c r="DQ174" s="364">
        <v>4</v>
      </c>
      <c r="DR174" s="364">
        <v>13</v>
      </c>
      <c r="DS174" s="364">
        <v>2</v>
      </c>
      <c r="DT174" s="364">
        <v>4</v>
      </c>
      <c r="DU174" s="364" t="s">
        <v>6662</v>
      </c>
      <c r="DV174" s="364" t="s">
        <v>6662</v>
      </c>
      <c r="DW174" s="364" t="s">
        <v>6662</v>
      </c>
      <c r="DX174" s="364" t="s">
        <v>6662</v>
      </c>
      <c r="DY174" s="364" t="s">
        <v>6662</v>
      </c>
      <c r="DZ174" s="365" t="s">
        <v>6662</v>
      </c>
      <c r="EA174" s="363">
        <v>125</v>
      </c>
      <c r="EB174" s="364">
        <v>18455</v>
      </c>
      <c r="EC174" s="364">
        <v>12491</v>
      </c>
      <c r="ED174" s="364">
        <v>4759</v>
      </c>
      <c r="EE174" s="365">
        <v>1205</v>
      </c>
      <c r="EF174" s="363">
        <v>203</v>
      </c>
      <c r="EG174" s="364">
        <v>176</v>
      </c>
      <c r="EH174" s="364">
        <v>92</v>
      </c>
      <c r="EI174" s="364">
        <v>71</v>
      </c>
      <c r="EJ174" s="364">
        <v>13</v>
      </c>
      <c r="EK174" s="364">
        <v>10</v>
      </c>
      <c r="EL174" s="364">
        <v>17</v>
      </c>
      <c r="EM174" s="394"/>
      <c r="EN174" s="363">
        <v>202</v>
      </c>
      <c r="EO174" s="364">
        <v>132</v>
      </c>
      <c r="EP174" s="364">
        <v>62</v>
      </c>
      <c r="EQ174" s="364">
        <v>62</v>
      </c>
      <c r="ER174" s="364">
        <v>8</v>
      </c>
      <c r="ES174" s="364">
        <v>6</v>
      </c>
      <c r="ET174" s="364">
        <v>64</v>
      </c>
      <c r="EU174" s="394"/>
    </row>
    <row r="175" spans="1:151" s="357" customFormat="1" ht="15" hidden="1" customHeight="1" x14ac:dyDescent="0.15">
      <c r="A175" s="442" t="s">
        <v>175</v>
      </c>
      <c r="B175" s="442" t="s">
        <v>313</v>
      </c>
      <c r="C175" s="442" t="s">
        <v>1595</v>
      </c>
      <c r="D175" s="442" t="s">
        <v>730</v>
      </c>
      <c r="E175" s="387">
        <v>61</v>
      </c>
      <c r="F175" s="355">
        <v>61</v>
      </c>
      <c r="G175" s="355">
        <v>2</v>
      </c>
      <c r="H175" s="355">
        <v>4</v>
      </c>
      <c r="I175" s="355">
        <v>55</v>
      </c>
      <c r="J175" s="388" t="s">
        <v>6662</v>
      </c>
      <c r="K175" s="395" t="s">
        <v>6662</v>
      </c>
      <c r="L175" s="387"/>
      <c r="M175" s="361">
        <v>146</v>
      </c>
      <c r="N175" s="355">
        <v>1</v>
      </c>
      <c r="O175" s="355">
        <v>2</v>
      </c>
      <c r="P175" s="355" t="s">
        <v>6662</v>
      </c>
      <c r="Q175" s="355">
        <v>1</v>
      </c>
      <c r="R175" s="355">
        <v>3</v>
      </c>
      <c r="S175" s="355">
        <v>6</v>
      </c>
      <c r="T175" s="355">
        <v>8</v>
      </c>
      <c r="U175" s="355">
        <v>8</v>
      </c>
      <c r="V175" s="355">
        <v>11</v>
      </c>
      <c r="W175" s="355">
        <v>17</v>
      </c>
      <c r="X175" s="355">
        <v>20</v>
      </c>
      <c r="Y175" s="355">
        <v>28</v>
      </c>
      <c r="Z175" s="355">
        <v>16</v>
      </c>
      <c r="AA175" s="355">
        <v>13</v>
      </c>
      <c r="AB175" s="362">
        <v>12</v>
      </c>
      <c r="AC175" s="366">
        <v>65.849999999999994</v>
      </c>
      <c r="AD175" s="356">
        <v>64.95</v>
      </c>
      <c r="AE175" s="367">
        <v>66.97</v>
      </c>
      <c r="AF175" s="387"/>
      <c r="AG175" s="388"/>
      <c r="AH175" s="388"/>
      <c r="AI175" s="388"/>
      <c r="AJ175" s="388"/>
      <c r="AK175" s="388"/>
      <c r="AL175" s="388"/>
      <c r="AM175" s="388"/>
      <c r="AN175" s="388"/>
      <c r="AO175" s="388"/>
      <c r="AP175" s="388"/>
      <c r="AQ175" s="388"/>
      <c r="AR175" s="388"/>
      <c r="AS175" s="388"/>
      <c r="AT175" s="388"/>
      <c r="AU175" s="388"/>
      <c r="AV175" s="449"/>
      <c r="AW175" s="450"/>
      <c r="AX175" s="451"/>
      <c r="AY175" s="361">
        <v>56</v>
      </c>
      <c r="AZ175" s="355" t="s">
        <v>6662</v>
      </c>
      <c r="BA175" s="355" t="s">
        <v>6662</v>
      </c>
      <c r="BB175" s="355" t="s">
        <v>6662</v>
      </c>
      <c r="BC175" s="355" t="s">
        <v>6662</v>
      </c>
      <c r="BD175" s="355" t="s">
        <v>6662</v>
      </c>
      <c r="BE175" s="355" t="s">
        <v>6662</v>
      </c>
      <c r="BF175" s="355" t="s">
        <v>6662</v>
      </c>
      <c r="BG175" s="355">
        <v>1</v>
      </c>
      <c r="BH175" s="355">
        <v>1</v>
      </c>
      <c r="BI175" s="355" t="s">
        <v>6662</v>
      </c>
      <c r="BJ175" s="355">
        <v>10</v>
      </c>
      <c r="BK175" s="355">
        <v>16</v>
      </c>
      <c r="BL175" s="355">
        <v>14</v>
      </c>
      <c r="BM175" s="355">
        <v>10</v>
      </c>
      <c r="BN175" s="362">
        <v>4</v>
      </c>
      <c r="BO175" s="446">
        <v>74.45</v>
      </c>
      <c r="BP175" s="447">
        <v>73.44</v>
      </c>
      <c r="BQ175" s="448">
        <v>75.790000000000006</v>
      </c>
      <c r="BR175" s="363">
        <v>61</v>
      </c>
      <c r="BS175" s="364" t="s">
        <v>6662</v>
      </c>
      <c r="BT175" s="364" t="s">
        <v>6662</v>
      </c>
      <c r="BU175" s="364" t="s">
        <v>6662</v>
      </c>
      <c r="BV175" s="364" t="s">
        <v>6662</v>
      </c>
      <c r="BW175" s="364" t="s">
        <v>6662</v>
      </c>
      <c r="BX175" s="364" t="s">
        <v>6662</v>
      </c>
      <c r="BY175" s="364" t="s">
        <v>6662</v>
      </c>
      <c r="BZ175" s="364">
        <v>4</v>
      </c>
      <c r="CA175" s="364">
        <v>4</v>
      </c>
      <c r="CB175" s="364">
        <v>10</v>
      </c>
      <c r="CC175" s="364">
        <v>9</v>
      </c>
      <c r="CD175" s="364">
        <v>16</v>
      </c>
      <c r="CE175" s="364">
        <v>7</v>
      </c>
      <c r="CF175" s="364">
        <v>8</v>
      </c>
      <c r="CG175" s="365">
        <v>3</v>
      </c>
      <c r="CH175" s="432">
        <v>61</v>
      </c>
      <c r="CI175" s="433">
        <v>8</v>
      </c>
      <c r="CJ175" s="433">
        <v>8</v>
      </c>
      <c r="CK175" s="433" t="s">
        <v>6662</v>
      </c>
      <c r="CL175" s="433" t="s">
        <v>6662</v>
      </c>
      <c r="CM175" s="433">
        <v>6</v>
      </c>
      <c r="CN175" s="433">
        <v>47</v>
      </c>
      <c r="CO175" s="433">
        <v>43</v>
      </c>
      <c r="CP175" s="433">
        <v>8</v>
      </c>
      <c r="CQ175" s="433">
        <v>8</v>
      </c>
      <c r="CR175" s="433" t="s">
        <v>6662</v>
      </c>
      <c r="CS175" s="433" t="s">
        <v>6662</v>
      </c>
      <c r="CT175" s="433">
        <v>1</v>
      </c>
      <c r="CU175" s="455">
        <v>34</v>
      </c>
      <c r="CV175" s="389"/>
      <c r="CW175" s="390"/>
      <c r="CX175" s="390"/>
      <c r="CY175" s="390"/>
      <c r="CZ175" s="390"/>
      <c r="DA175" s="390"/>
      <c r="DB175" s="394"/>
      <c r="DC175" s="363">
        <v>200</v>
      </c>
      <c r="DD175" s="364">
        <v>138</v>
      </c>
      <c r="DE175" s="364">
        <v>56</v>
      </c>
      <c r="DF175" s="364">
        <v>77</v>
      </c>
      <c r="DG175" s="364">
        <v>5</v>
      </c>
      <c r="DH175" s="364">
        <v>16</v>
      </c>
      <c r="DI175" s="364">
        <v>46</v>
      </c>
      <c r="DJ175" s="394"/>
      <c r="DK175" s="363">
        <v>51</v>
      </c>
      <c r="DL175" s="364">
        <v>45</v>
      </c>
      <c r="DM175" s="364">
        <v>1</v>
      </c>
      <c r="DN175" s="364" t="s">
        <v>6662</v>
      </c>
      <c r="DO175" s="364" t="s">
        <v>6662</v>
      </c>
      <c r="DP175" s="364">
        <v>2</v>
      </c>
      <c r="DQ175" s="364">
        <v>1</v>
      </c>
      <c r="DR175" s="364">
        <v>1</v>
      </c>
      <c r="DS175" s="364">
        <v>1</v>
      </c>
      <c r="DT175" s="364" t="s">
        <v>6662</v>
      </c>
      <c r="DU175" s="364" t="s">
        <v>6662</v>
      </c>
      <c r="DV175" s="364" t="s">
        <v>6662</v>
      </c>
      <c r="DW175" s="364" t="s">
        <v>6662</v>
      </c>
      <c r="DX175" s="364" t="s">
        <v>6662</v>
      </c>
      <c r="DY175" s="364" t="s">
        <v>6662</v>
      </c>
      <c r="DZ175" s="365" t="s">
        <v>6662</v>
      </c>
      <c r="EA175" s="363">
        <v>61</v>
      </c>
      <c r="EB175" s="364">
        <v>10905</v>
      </c>
      <c r="EC175" s="364">
        <v>9542</v>
      </c>
      <c r="ED175" s="364">
        <v>1093</v>
      </c>
      <c r="EE175" s="365">
        <v>270</v>
      </c>
      <c r="EF175" s="363">
        <v>98</v>
      </c>
      <c r="EG175" s="364">
        <v>81</v>
      </c>
      <c r="EH175" s="364">
        <v>32</v>
      </c>
      <c r="EI175" s="364">
        <v>46</v>
      </c>
      <c r="EJ175" s="364">
        <v>3</v>
      </c>
      <c r="EK175" s="364">
        <v>8</v>
      </c>
      <c r="EL175" s="364">
        <v>9</v>
      </c>
      <c r="EM175" s="394"/>
      <c r="EN175" s="363">
        <v>102</v>
      </c>
      <c r="EO175" s="364">
        <v>57</v>
      </c>
      <c r="EP175" s="364">
        <v>24</v>
      </c>
      <c r="EQ175" s="364">
        <v>31</v>
      </c>
      <c r="ER175" s="364">
        <v>2</v>
      </c>
      <c r="ES175" s="364">
        <v>8</v>
      </c>
      <c r="ET175" s="364">
        <v>37</v>
      </c>
      <c r="EU175" s="394"/>
    </row>
    <row r="176" spans="1:151" s="357" customFormat="1" ht="15" hidden="1" customHeight="1" x14ac:dyDescent="0.15">
      <c r="A176" s="442" t="s">
        <v>175</v>
      </c>
      <c r="B176" s="442" t="s">
        <v>313</v>
      </c>
      <c r="C176" s="442" t="s">
        <v>316</v>
      </c>
      <c r="D176" s="442" t="s">
        <v>731</v>
      </c>
      <c r="E176" s="387">
        <v>107</v>
      </c>
      <c r="F176" s="355">
        <v>106</v>
      </c>
      <c r="G176" s="355">
        <v>14</v>
      </c>
      <c r="H176" s="355">
        <v>13</v>
      </c>
      <c r="I176" s="355">
        <v>79</v>
      </c>
      <c r="J176" s="388">
        <v>1</v>
      </c>
      <c r="K176" s="395">
        <v>1</v>
      </c>
      <c r="L176" s="387"/>
      <c r="M176" s="361">
        <v>228</v>
      </c>
      <c r="N176" s="355">
        <v>1</v>
      </c>
      <c r="O176" s="355">
        <v>1</v>
      </c>
      <c r="P176" s="355">
        <v>2</v>
      </c>
      <c r="Q176" s="355">
        <v>5</v>
      </c>
      <c r="R176" s="355">
        <v>8</v>
      </c>
      <c r="S176" s="355">
        <v>14</v>
      </c>
      <c r="T176" s="355">
        <v>19</v>
      </c>
      <c r="U176" s="355">
        <v>9</v>
      </c>
      <c r="V176" s="355">
        <v>14</v>
      </c>
      <c r="W176" s="355">
        <v>23</v>
      </c>
      <c r="X176" s="355">
        <v>49</v>
      </c>
      <c r="Y176" s="355">
        <v>43</v>
      </c>
      <c r="Z176" s="355">
        <v>12</v>
      </c>
      <c r="AA176" s="355">
        <v>17</v>
      </c>
      <c r="AB176" s="362">
        <v>11</v>
      </c>
      <c r="AC176" s="366">
        <v>63.14</v>
      </c>
      <c r="AD176" s="356">
        <v>61.42</v>
      </c>
      <c r="AE176" s="367">
        <v>65.52</v>
      </c>
      <c r="AF176" s="387"/>
      <c r="AG176" s="388"/>
      <c r="AH176" s="388"/>
      <c r="AI176" s="388"/>
      <c r="AJ176" s="388"/>
      <c r="AK176" s="388"/>
      <c r="AL176" s="388"/>
      <c r="AM176" s="388"/>
      <c r="AN176" s="388"/>
      <c r="AO176" s="388"/>
      <c r="AP176" s="388"/>
      <c r="AQ176" s="388"/>
      <c r="AR176" s="388"/>
      <c r="AS176" s="388"/>
      <c r="AT176" s="388"/>
      <c r="AU176" s="388"/>
      <c r="AV176" s="449"/>
      <c r="AW176" s="450"/>
      <c r="AX176" s="451"/>
      <c r="AY176" s="361">
        <v>124</v>
      </c>
      <c r="AZ176" s="355" t="s">
        <v>6662</v>
      </c>
      <c r="BA176" s="355" t="s">
        <v>6662</v>
      </c>
      <c r="BB176" s="355" t="s">
        <v>6662</v>
      </c>
      <c r="BC176" s="355">
        <v>1</v>
      </c>
      <c r="BD176" s="355">
        <v>1</v>
      </c>
      <c r="BE176" s="355">
        <v>6</v>
      </c>
      <c r="BF176" s="355">
        <v>5</v>
      </c>
      <c r="BG176" s="355">
        <v>3</v>
      </c>
      <c r="BH176" s="355" t="s">
        <v>6662</v>
      </c>
      <c r="BI176" s="355">
        <v>9</v>
      </c>
      <c r="BJ176" s="355">
        <v>31</v>
      </c>
      <c r="BK176" s="355">
        <v>38</v>
      </c>
      <c r="BL176" s="355">
        <v>8</v>
      </c>
      <c r="BM176" s="355">
        <v>13</v>
      </c>
      <c r="BN176" s="362">
        <v>9</v>
      </c>
      <c r="BO176" s="446">
        <v>69.06</v>
      </c>
      <c r="BP176" s="447">
        <v>67.34</v>
      </c>
      <c r="BQ176" s="448">
        <v>71.510000000000005</v>
      </c>
      <c r="BR176" s="363">
        <v>106</v>
      </c>
      <c r="BS176" s="364" t="s">
        <v>6662</v>
      </c>
      <c r="BT176" s="364" t="s">
        <v>6662</v>
      </c>
      <c r="BU176" s="364" t="s">
        <v>6662</v>
      </c>
      <c r="BV176" s="364" t="s">
        <v>6662</v>
      </c>
      <c r="BW176" s="364">
        <v>1</v>
      </c>
      <c r="BX176" s="364">
        <v>3</v>
      </c>
      <c r="BY176" s="364">
        <v>4</v>
      </c>
      <c r="BZ176" s="364">
        <v>3</v>
      </c>
      <c r="CA176" s="364">
        <v>5</v>
      </c>
      <c r="CB176" s="364">
        <v>11</v>
      </c>
      <c r="CC176" s="364">
        <v>28</v>
      </c>
      <c r="CD176" s="364">
        <v>27</v>
      </c>
      <c r="CE176" s="364">
        <v>7</v>
      </c>
      <c r="CF176" s="364">
        <v>10</v>
      </c>
      <c r="CG176" s="365">
        <v>7</v>
      </c>
      <c r="CH176" s="432">
        <v>106</v>
      </c>
      <c r="CI176" s="433">
        <v>13</v>
      </c>
      <c r="CJ176" s="433">
        <v>13</v>
      </c>
      <c r="CK176" s="433" t="s">
        <v>6662</v>
      </c>
      <c r="CL176" s="433" t="s">
        <v>6662</v>
      </c>
      <c r="CM176" s="433">
        <v>3</v>
      </c>
      <c r="CN176" s="433">
        <v>90</v>
      </c>
      <c r="CO176" s="433">
        <v>79</v>
      </c>
      <c r="CP176" s="433">
        <v>12</v>
      </c>
      <c r="CQ176" s="433">
        <v>12</v>
      </c>
      <c r="CR176" s="433" t="s">
        <v>6662</v>
      </c>
      <c r="CS176" s="433" t="s">
        <v>6662</v>
      </c>
      <c r="CT176" s="433">
        <v>3</v>
      </c>
      <c r="CU176" s="455">
        <v>64</v>
      </c>
      <c r="CV176" s="389"/>
      <c r="CW176" s="390"/>
      <c r="CX176" s="390"/>
      <c r="CY176" s="390"/>
      <c r="CZ176" s="390"/>
      <c r="DA176" s="390"/>
      <c r="DB176" s="394"/>
      <c r="DC176" s="363">
        <v>356</v>
      </c>
      <c r="DD176" s="364">
        <v>264</v>
      </c>
      <c r="DE176" s="364">
        <v>124</v>
      </c>
      <c r="DF176" s="364">
        <v>129</v>
      </c>
      <c r="DG176" s="364">
        <v>11</v>
      </c>
      <c r="DH176" s="364">
        <v>19</v>
      </c>
      <c r="DI176" s="364">
        <v>73</v>
      </c>
      <c r="DJ176" s="394"/>
      <c r="DK176" s="363">
        <v>85</v>
      </c>
      <c r="DL176" s="364">
        <v>45</v>
      </c>
      <c r="DM176" s="364" t="s">
        <v>6662</v>
      </c>
      <c r="DN176" s="364">
        <v>1</v>
      </c>
      <c r="DO176" s="364">
        <v>1</v>
      </c>
      <c r="DP176" s="364">
        <v>11</v>
      </c>
      <c r="DQ176" s="364">
        <v>4</v>
      </c>
      <c r="DR176" s="364">
        <v>11</v>
      </c>
      <c r="DS176" s="364" t="s">
        <v>6662</v>
      </c>
      <c r="DT176" s="364">
        <v>12</v>
      </c>
      <c r="DU176" s="364" t="s">
        <v>6662</v>
      </c>
      <c r="DV176" s="364" t="s">
        <v>6662</v>
      </c>
      <c r="DW176" s="364" t="s">
        <v>6662</v>
      </c>
      <c r="DX176" s="364" t="s">
        <v>6662</v>
      </c>
      <c r="DY176" s="364" t="s">
        <v>6662</v>
      </c>
      <c r="DZ176" s="365" t="s">
        <v>6662</v>
      </c>
      <c r="EA176" s="363">
        <v>105</v>
      </c>
      <c r="EB176" s="364">
        <v>22452</v>
      </c>
      <c r="EC176" s="364">
        <v>14272</v>
      </c>
      <c r="ED176" s="364">
        <v>6841</v>
      </c>
      <c r="EE176" s="365">
        <v>1339</v>
      </c>
      <c r="EF176" s="363">
        <v>180</v>
      </c>
      <c r="EG176" s="364">
        <v>154</v>
      </c>
      <c r="EH176" s="364">
        <v>73</v>
      </c>
      <c r="EI176" s="364">
        <v>75</v>
      </c>
      <c r="EJ176" s="364">
        <v>6</v>
      </c>
      <c r="EK176" s="364">
        <v>13</v>
      </c>
      <c r="EL176" s="364">
        <v>13</v>
      </c>
      <c r="EM176" s="394"/>
      <c r="EN176" s="363">
        <v>176</v>
      </c>
      <c r="EO176" s="364">
        <v>110</v>
      </c>
      <c r="EP176" s="364">
        <v>51</v>
      </c>
      <c r="EQ176" s="364">
        <v>54</v>
      </c>
      <c r="ER176" s="364">
        <v>5</v>
      </c>
      <c r="ES176" s="364">
        <v>6</v>
      </c>
      <c r="ET176" s="364">
        <v>60</v>
      </c>
      <c r="EU176" s="394"/>
    </row>
    <row r="177" spans="1:151" s="357" customFormat="1" ht="15" hidden="1" customHeight="1" x14ac:dyDescent="0.15">
      <c r="A177" s="442" t="s">
        <v>175</v>
      </c>
      <c r="B177" s="442" t="s">
        <v>313</v>
      </c>
      <c r="C177" s="442" t="s">
        <v>317</v>
      </c>
      <c r="D177" s="442" t="s">
        <v>732</v>
      </c>
      <c r="E177" s="387">
        <v>70</v>
      </c>
      <c r="F177" s="355">
        <v>66</v>
      </c>
      <c r="G177" s="355">
        <v>10</v>
      </c>
      <c r="H177" s="355">
        <v>10</v>
      </c>
      <c r="I177" s="355">
        <v>46</v>
      </c>
      <c r="J177" s="388">
        <v>4</v>
      </c>
      <c r="K177" s="395">
        <v>4</v>
      </c>
      <c r="L177" s="387"/>
      <c r="M177" s="361">
        <v>155</v>
      </c>
      <c r="N177" s="355">
        <v>1</v>
      </c>
      <c r="O177" s="355">
        <v>2</v>
      </c>
      <c r="P177" s="355">
        <v>3</v>
      </c>
      <c r="Q177" s="355">
        <v>3</v>
      </c>
      <c r="R177" s="355">
        <v>7</v>
      </c>
      <c r="S177" s="355">
        <v>8</v>
      </c>
      <c r="T177" s="355">
        <v>10</v>
      </c>
      <c r="U177" s="355">
        <v>9</v>
      </c>
      <c r="V177" s="355">
        <v>9</v>
      </c>
      <c r="W177" s="355">
        <v>24</v>
      </c>
      <c r="X177" s="355">
        <v>25</v>
      </c>
      <c r="Y177" s="355">
        <v>23</v>
      </c>
      <c r="Z177" s="355">
        <v>13</v>
      </c>
      <c r="AA177" s="355">
        <v>11</v>
      </c>
      <c r="AB177" s="362">
        <v>7</v>
      </c>
      <c r="AC177" s="366">
        <v>62.08</v>
      </c>
      <c r="AD177" s="356">
        <v>62.67</v>
      </c>
      <c r="AE177" s="367">
        <v>61.38</v>
      </c>
      <c r="AF177" s="387"/>
      <c r="AG177" s="388"/>
      <c r="AH177" s="388"/>
      <c r="AI177" s="388"/>
      <c r="AJ177" s="388"/>
      <c r="AK177" s="388"/>
      <c r="AL177" s="388"/>
      <c r="AM177" s="388"/>
      <c r="AN177" s="388"/>
      <c r="AO177" s="388"/>
      <c r="AP177" s="388"/>
      <c r="AQ177" s="388"/>
      <c r="AR177" s="388"/>
      <c r="AS177" s="388"/>
      <c r="AT177" s="388"/>
      <c r="AU177" s="388"/>
      <c r="AV177" s="449"/>
      <c r="AW177" s="450"/>
      <c r="AX177" s="451"/>
      <c r="AY177" s="361">
        <v>78</v>
      </c>
      <c r="AZ177" s="355">
        <v>1</v>
      </c>
      <c r="BA177" s="355" t="s">
        <v>6662</v>
      </c>
      <c r="BB177" s="355" t="s">
        <v>6662</v>
      </c>
      <c r="BC177" s="355">
        <v>2</v>
      </c>
      <c r="BD177" s="355">
        <v>1</v>
      </c>
      <c r="BE177" s="355">
        <v>4</v>
      </c>
      <c r="BF177" s="355">
        <v>2</v>
      </c>
      <c r="BG177" s="355">
        <v>3</v>
      </c>
      <c r="BH177" s="355">
        <v>1</v>
      </c>
      <c r="BI177" s="355">
        <v>10</v>
      </c>
      <c r="BJ177" s="355">
        <v>12</v>
      </c>
      <c r="BK177" s="355">
        <v>17</v>
      </c>
      <c r="BL177" s="355">
        <v>10</v>
      </c>
      <c r="BM177" s="355">
        <v>9</v>
      </c>
      <c r="BN177" s="362">
        <v>6</v>
      </c>
      <c r="BO177" s="446">
        <v>67.73</v>
      </c>
      <c r="BP177" s="447">
        <v>68.58</v>
      </c>
      <c r="BQ177" s="448">
        <v>66.58</v>
      </c>
      <c r="BR177" s="363">
        <v>66</v>
      </c>
      <c r="BS177" s="364" t="s">
        <v>6662</v>
      </c>
      <c r="BT177" s="364" t="s">
        <v>6662</v>
      </c>
      <c r="BU177" s="364" t="s">
        <v>6662</v>
      </c>
      <c r="BV177" s="364" t="s">
        <v>6662</v>
      </c>
      <c r="BW177" s="364" t="s">
        <v>6662</v>
      </c>
      <c r="BX177" s="364">
        <v>1</v>
      </c>
      <c r="BY177" s="364">
        <v>2</v>
      </c>
      <c r="BZ177" s="364">
        <v>6</v>
      </c>
      <c r="CA177" s="364">
        <v>4</v>
      </c>
      <c r="CB177" s="364">
        <v>11</v>
      </c>
      <c r="CC177" s="364">
        <v>16</v>
      </c>
      <c r="CD177" s="364">
        <v>11</v>
      </c>
      <c r="CE177" s="364">
        <v>8</v>
      </c>
      <c r="CF177" s="364">
        <v>4</v>
      </c>
      <c r="CG177" s="365">
        <v>3</v>
      </c>
      <c r="CH177" s="432">
        <v>66</v>
      </c>
      <c r="CI177" s="433">
        <v>8</v>
      </c>
      <c r="CJ177" s="433">
        <v>8</v>
      </c>
      <c r="CK177" s="433" t="s">
        <v>6662</v>
      </c>
      <c r="CL177" s="433" t="s">
        <v>6662</v>
      </c>
      <c r="CM177" s="433">
        <v>2</v>
      </c>
      <c r="CN177" s="433">
        <v>56</v>
      </c>
      <c r="CO177" s="433">
        <v>42</v>
      </c>
      <c r="CP177" s="433">
        <v>7</v>
      </c>
      <c r="CQ177" s="433">
        <v>7</v>
      </c>
      <c r="CR177" s="433" t="s">
        <v>6662</v>
      </c>
      <c r="CS177" s="433" t="s">
        <v>6662</v>
      </c>
      <c r="CT177" s="433" t="s">
        <v>6662</v>
      </c>
      <c r="CU177" s="455">
        <v>35</v>
      </c>
      <c r="CV177" s="389"/>
      <c r="CW177" s="390"/>
      <c r="CX177" s="390"/>
      <c r="CY177" s="390"/>
      <c r="CZ177" s="390"/>
      <c r="DA177" s="390"/>
      <c r="DB177" s="394"/>
      <c r="DC177" s="363">
        <v>248</v>
      </c>
      <c r="DD177" s="364">
        <v>168</v>
      </c>
      <c r="DE177" s="364">
        <v>78</v>
      </c>
      <c r="DF177" s="364">
        <v>81</v>
      </c>
      <c r="DG177" s="364">
        <v>9</v>
      </c>
      <c r="DH177" s="364">
        <v>24</v>
      </c>
      <c r="DI177" s="364">
        <v>56</v>
      </c>
      <c r="DJ177" s="394"/>
      <c r="DK177" s="363">
        <v>47</v>
      </c>
      <c r="DL177" s="364">
        <v>26</v>
      </c>
      <c r="DM177" s="364" t="s">
        <v>6662</v>
      </c>
      <c r="DN177" s="364">
        <v>1</v>
      </c>
      <c r="DO177" s="364" t="s">
        <v>6662</v>
      </c>
      <c r="DP177" s="364">
        <v>9</v>
      </c>
      <c r="DQ177" s="364">
        <v>4</v>
      </c>
      <c r="DR177" s="364">
        <v>4</v>
      </c>
      <c r="DS177" s="364" t="s">
        <v>6662</v>
      </c>
      <c r="DT177" s="364">
        <v>3</v>
      </c>
      <c r="DU177" s="364" t="s">
        <v>6662</v>
      </c>
      <c r="DV177" s="364" t="s">
        <v>6662</v>
      </c>
      <c r="DW177" s="364" t="s">
        <v>6662</v>
      </c>
      <c r="DX177" s="364" t="s">
        <v>6662</v>
      </c>
      <c r="DY177" s="364" t="s">
        <v>6662</v>
      </c>
      <c r="DZ177" s="365" t="s">
        <v>6662</v>
      </c>
      <c r="EA177" s="363">
        <v>65</v>
      </c>
      <c r="EB177" s="364">
        <v>10208</v>
      </c>
      <c r="EC177" s="364">
        <v>6211</v>
      </c>
      <c r="ED177" s="364">
        <v>3674</v>
      </c>
      <c r="EE177" s="365">
        <v>323</v>
      </c>
      <c r="EF177" s="363">
        <v>126</v>
      </c>
      <c r="EG177" s="364">
        <v>96</v>
      </c>
      <c r="EH177" s="364">
        <v>45</v>
      </c>
      <c r="EI177" s="364">
        <v>47</v>
      </c>
      <c r="EJ177" s="364">
        <v>4</v>
      </c>
      <c r="EK177" s="364">
        <v>14</v>
      </c>
      <c r="EL177" s="364">
        <v>16</v>
      </c>
      <c r="EM177" s="394"/>
      <c r="EN177" s="363">
        <v>122</v>
      </c>
      <c r="EO177" s="364">
        <v>72</v>
      </c>
      <c r="EP177" s="364">
        <v>33</v>
      </c>
      <c r="EQ177" s="364">
        <v>34</v>
      </c>
      <c r="ER177" s="364">
        <v>5</v>
      </c>
      <c r="ES177" s="364">
        <v>10</v>
      </c>
      <c r="ET177" s="364">
        <v>40</v>
      </c>
      <c r="EU177" s="394"/>
    </row>
    <row r="178" spans="1:151" s="357" customFormat="1" ht="15" hidden="1" customHeight="1" x14ac:dyDescent="0.15">
      <c r="A178" s="442" t="s">
        <v>175</v>
      </c>
      <c r="B178" s="442" t="s">
        <v>313</v>
      </c>
      <c r="C178" s="442" t="s">
        <v>318</v>
      </c>
      <c r="D178" s="442" t="s">
        <v>733</v>
      </c>
      <c r="E178" s="387">
        <v>132</v>
      </c>
      <c r="F178" s="355">
        <v>131</v>
      </c>
      <c r="G178" s="355">
        <v>21</v>
      </c>
      <c r="H178" s="355">
        <v>17</v>
      </c>
      <c r="I178" s="355">
        <v>93</v>
      </c>
      <c r="J178" s="388">
        <v>1</v>
      </c>
      <c r="K178" s="395" t="s">
        <v>6662</v>
      </c>
      <c r="L178" s="387"/>
      <c r="M178" s="361">
        <v>298</v>
      </c>
      <c r="N178" s="355">
        <v>1</v>
      </c>
      <c r="O178" s="355">
        <v>4</v>
      </c>
      <c r="P178" s="355">
        <v>5</v>
      </c>
      <c r="Q178" s="355">
        <v>10</v>
      </c>
      <c r="R178" s="355">
        <v>13</v>
      </c>
      <c r="S178" s="355">
        <v>14</v>
      </c>
      <c r="T178" s="355">
        <v>21</v>
      </c>
      <c r="U178" s="355">
        <v>13</v>
      </c>
      <c r="V178" s="355">
        <v>15</v>
      </c>
      <c r="W178" s="355">
        <v>41</v>
      </c>
      <c r="X178" s="355">
        <v>38</v>
      </c>
      <c r="Y178" s="355">
        <v>56</v>
      </c>
      <c r="Z178" s="355">
        <v>41</v>
      </c>
      <c r="AA178" s="355">
        <v>18</v>
      </c>
      <c r="AB178" s="362">
        <v>8</v>
      </c>
      <c r="AC178" s="366">
        <v>62.48</v>
      </c>
      <c r="AD178" s="356">
        <v>61.81</v>
      </c>
      <c r="AE178" s="367">
        <v>63.46</v>
      </c>
      <c r="AF178" s="387"/>
      <c r="AG178" s="388"/>
      <c r="AH178" s="388"/>
      <c r="AI178" s="388"/>
      <c r="AJ178" s="388"/>
      <c r="AK178" s="388"/>
      <c r="AL178" s="388"/>
      <c r="AM178" s="388"/>
      <c r="AN178" s="388"/>
      <c r="AO178" s="388"/>
      <c r="AP178" s="388"/>
      <c r="AQ178" s="388"/>
      <c r="AR178" s="388"/>
      <c r="AS178" s="388"/>
      <c r="AT178" s="388"/>
      <c r="AU178" s="388"/>
      <c r="AV178" s="449"/>
      <c r="AW178" s="450"/>
      <c r="AX178" s="451"/>
      <c r="AY178" s="361">
        <v>150</v>
      </c>
      <c r="AZ178" s="355" t="s">
        <v>6662</v>
      </c>
      <c r="BA178" s="355" t="s">
        <v>6662</v>
      </c>
      <c r="BB178" s="355" t="s">
        <v>6662</v>
      </c>
      <c r="BC178" s="355">
        <v>4</v>
      </c>
      <c r="BD178" s="355">
        <v>3</v>
      </c>
      <c r="BE178" s="355">
        <v>4</v>
      </c>
      <c r="BF178" s="355">
        <v>10</v>
      </c>
      <c r="BG178" s="355">
        <v>2</v>
      </c>
      <c r="BH178" s="355">
        <v>1</v>
      </c>
      <c r="BI178" s="355">
        <v>13</v>
      </c>
      <c r="BJ178" s="355">
        <v>22</v>
      </c>
      <c r="BK178" s="355">
        <v>40</v>
      </c>
      <c r="BL178" s="355">
        <v>35</v>
      </c>
      <c r="BM178" s="355">
        <v>10</v>
      </c>
      <c r="BN178" s="362">
        <v>6</v>
      </c>
      <c r="BO178" s="446">
        <v>68.36</v>
      </c>
      <c r="BP178" s="447">
        <v>67.17</v>
      </c>
      <c r="BQ178" s="448">
        <v>70.599999999999994</v>
      </c>
      <c r="BR178" s="363">
        <v>131</v>
      </c>
      <c r="BS178" s="364" t="s">
        <v>6662</v>
      </c>
      <c r="BT178" s="364" t="s">
        <v>6662</v>
      </c>
      <c r="BU178" s="364" t="s">
        <v>6662</v>
      </c>
      <c r="BV178" s="364">
        <v>1</v>
      </c>
      <c r="BW178" s="364">
        <v>1</v>
      </c>
      <c r="BX178" s="364" t="s">
        <v>6662</v>
      </c>
      <c r="BY178" s="364">
        <v>6</v>
      </c>
      <c r="BZ178" s="364">
        <v>6</v>
      </c>
      <c r="CA178" s="364">
        <v>6</v>
      </c>
      <c r="CB178" s="364">
        <v>18</v>
      </c>
      <c r="CC178" s="364">
        <v>21</v>
      </c>
      <c r="CD178" s="364">
        <v>35</v>
      </c>
      <c r="CE178" s="364">
        <v>24</v>
      </c>
      <c r="CF178" s="364">
        <v>10</v>
      </c>
      <c r="CG178" s="365">
        <v>3</v>
      </c>
      <c r="CH178" s="432">
        <v>131</v>
      </c>
      <c r="CI178" s="433">
        <v>18</v>
      </c>
      <c r="CJ178" s="433">
        <v>16</v>
      </c>
      <c r="CK178" s="433">
        <v>1</v>
      </c>
      <c r="CL178" s="433">
        <v>1</v>
      </c>
      <c r="CM178" s="433">
        <v>9</v>
      </c>
      <c r="CN178" s="433">
        <v>104</v>
      </c>
      <c r="CO178" s="433">
        <v>93</v>
      </c>
      <c r="CP178" s="433">
        <v>15</v>
      </c>
      <c r="CQ178" s="433">
        <v>13</v>
      </c>
      <c r="CR178" s="433">
        <v>1</v>
      </c>
      <c r="CS178" s="433">
        <v>1</v>
      </c>
      <c r="CT178" s="433">
        <v>2</v>
      </c>
      <c r="CU178" s="455">
        <v>76</v>
      </c>
      <c r="CV178" s="389"/>
      <c r="CW178" s="390"/>
      <c r="CX178" s="390"/>
      <c r="CY178" s="390"/>
      <c r="CZ178" s="390"/>
      <c r="DA178" s="390"/>
      <c r="DB178" s="394"/>
      <c r="DC178" s="363">
        <v>481</v>
      </c>
      <c r="DD178" s="364">
        <v>337</v>
      </c>
      <c r="DE178" s="364">
        <v>150</v>
      </c>
      <c r="DF178" s="364">
        <v>165</v>
      </c>
      <c r="DG178" s="364">
        <v>22</v>
      </c>
      <c r="DH178" s="364">
        <v>30</v>
      </c>
      <c r="DI178" s="364">
        <v>114</v>
      </c>
      <c r="DJ178" s="394"/>
      <c r="DK178" s="363">
        <v>116</v>
      </c>
      <c r="DL178" s="364">
        <v>80</v>
      </c>
      <c r="DM178" s="364" t="s">
        <v>6662</v>
      </c>
      <c r="DN178" s="364">
        <v>2</v>
      </c>
      <c r="DO178" s="364">
        <v>1</v>
      </c>
      <c r="DP178" s="364">
        <v>16</v>
      </c>
      <c r="DQ178" s="364">
        <v>5</v>
      </c>
      <c r="DR178" s="364">
        <v>5</v>
      </c>
      <c r="DS178" s="364">
        <v>1</v>
      </c>
      <c r="DT178" s="364">
        <v>5</v>
      </c>
      <c r="DU178" s="364" t="s">
        <v>6662</v>
      </c>
      <c r="DV178" s="364">
        <v>1</v>
      </c>
      <c r="DW178" s="364" t="s">
        <v>6662</v>
      </c>
      <c r="DX178" s="364" t="s">
        <v>6662</v>
      </c>
      <c r="DY178" s="364" t="s">
        <v>6662</v>
      </c>
      <c r="DZ178" s="365" t="s">
        <v>6662</v>
      </c>
      <c r="EA178" s="363">
        <v>130</v>
      </c>
      <c r="EB178" s="364">
        <v>22506</v>
      </c>
      <c r="EC178" s="364">
        <v>13943</v>
      </c>
      <c r="ED178" s="364">
        <v>8290</v>
      </c>
      <c r="EE178" s="365">
        <v>273</v>
      </c>
      <c r="EF178" s="363">
        <v>242</v>
      </c>
      <c r="EG178" s="364">
        <v>204</v>
      </c>
      <c r="EH178" s="364">
        <v>98</v>
      </c>
      <c r="EI178" s="364">
        <v>91</v>
      </c>
      <c r="EJ178" s="364">
        <v>15</v>
      </c>
      <c r="EK178" s="364">
        <v>14</v>
      </c>
      <c r="EL178" s="364">
        <v>24</v>
      </c>
      <c r="EM178" s="394"/>
      <c r="EN178" s="363">
        <v>239</v>
      </c>
      <c r="EO178" s="364">
        <v>133</v>
      </c>
      <c r="EP178" s="364">
        <v>52</v>
      </c>
      <c r="EQ178" s="364">
        <v>74</v>
      </c>
      <c r="ER178" s="364">
        <v>7</v>
      </c>
      <c r="ES178" s="364">
        <v>16</v>
      </c>
      <c r="ET178" s="364">
        <v>90</v>
      </c>
      <c r="EU178" s="394"/>
    </row>
    <row r="179" spans="1:151" s="357" customFormat="1" ht="15" hidden="1" customHeight="1" x14ac:dyDescent="0.15">
      <c r="A179" s="442" t="s">
        <v>175</v>
      </c>
      <c r="B179" s="442" t="s">
        <v>313</v>
      </c>
      <c r="C179" s="442" t="s">
        <v>319</v>
      </c>
      <c r="D179" s="442" t="s">
        <v>734</v>
      </c>
      <c r="E179" s="387">
        <v>86</v>
      </c>
      <c r="F179" s="355">
        <v>83</v>
      </c>
      <c r="G179" s="355">
        <v>12</v>
      </c>
      <c r="H179" s="355">
        <v>9</v>
      </c>
      <c r="I179" s="355">
        <v>62</v>
      </c>
      <c r="J179" s="388">
        <v>3</v>
      </c>
      <c r="K179" s="395">
        <v>3</v>
      </c>
      <c r="L179" s="387"/>
      <c r="M179" s="361">
        <v>211</v>
      </c>
      <c r="N179" s="355">
        <v>1</v>
      </c>
      <c r="O179" s="355">
        <v>4</v>
      </c>
      <c r="P179" s="355">
        <v>4</v>
      </c>
      <c r="Q179" s="355">
        <v>4</v>
      </c>
      <c r="R179" s="355">
        <v>11</v>
      </c>
      <c r="S179" s="355">
        <v>13</v>
      </c>
      <c r="T179" s="355">
        <v>14</v>
      </c>
      <c r="U179" s="355">
        <v>12</v>
      </c>
      <c r="V179" s="355">
        <v>15</v>
      </c>
      <c r="W179" s="355">
        <v>25</v>
      </c>
      <c r="X179" s="355">
        <v>37</v>
      </c>
      <c r="Y179" s="355">
        <v>30</v>
      </c>
      <c r="Z179" s="355">
        <v>17</v>
      </c>
      <c r="AA179" s="355">
        <v>13</v>
      </c>
      <c r="AB179" s="362">
        <v>11</v>
      </c>
      <c r="AC179" s="366">
        <v>61.51</v>
      </c>
      <c r="AD179" s="356">
        <v>60.4</v>
      </c>
      <c r="AE179" s="367">
        <v>62.92</v>
      </c>
      <c r="AF179" s="387"/>
      <c r="AG179" s="388"/>
      <c r="AH179" s="388"/>
      <c r="AI179" s="388"/>
      <c r="AJ179" s="388"/>
      <c r="AK179" s="388"/>
      <c r="AL179" s="388"/>
      <c r="AM179" s="388"/>
      <c r="AN179" s="388"/>
      <c r="AO179" s="388"/>
      <c r="AP179" s="388"/>
      <c r="AQ179" s="388"/>
      <c r="AR179" s="388"/>
      <c r="AS179" s="388"/>
      <c r="AT179" s="388"/>
      <c r="AU179" s="388"/>
      <c r="AV179" s="449"/>
      <c r="AW179" s="450"/>
      <c r="AX179" s="451"/>
      <c r="AY179" s="361">
        <v>88</v>
      </c>
      <c r="AZ179" s="355" t="s">
        <v>6662</v>
      </c>
      <c r="BA179" s="355" t="s">
        <v>6662</v>
      </c>
      <c r="BB179" s="355">
        <v>1</v>
      </c>
      <c r="BC179" s="355">
        <v>1</v>
      </c>
      <c r="BD179" s="355">
        <v>2</v>
      </c>
      <c r="BE179" s="355">
        <v>3</v>
      </c>
      <c r="BF179" s="355">
        <v>5</v>
      </c>
      <c r="BG179" s="355">
        <v>2</v>
      </c>
      <c r="BH179" s="355">
        <v>1</v>
      </c>
      <c r="BI179" s="355">
        <v>6</v>
      </c>
      <c r="BJ179" s="355">
        <v>20</v>
      </c>
      <c r="BK179" s="355">
        <v>20</v>
      </c>
      <c r="BL179" s="355">
        <v>11</v>
      </c>
      <c r="BM179" s="355">
        <v>9</v>
      </c>
      <c r="BN179" s="362">
        <v>7</v>
      </c>
      <c r="BO179" s="446">
        <v>68.45</v>
      </c>
      <c r="BP179" s="447">
        <v>68.67</v>
      </c>
      <c r="BQ179" s="448">
        <v>68.12</v>
      </c>
      <c r="BR179" s="363">
        <v>83</v>
      </c>
      <c r="BS179" s="364" t="s">
        <v>6662</v>
      </c>
      <c r="BT179" s="364" t="s">
        <v>6662</v>
      </c>
      <c r="BU179" s="364" t="s">
        <v>6662</v>
      </c>
      <c r="BV179" s="364">
        <v>1</v>
      </c>
      <c r="BW179" s="364" t="s">
        <v>6662</v>
      </c>
      <c r="BX179" s="364">
        <v>1</v>
      </c>
      <c r="BY179" s="364">
        <v>2</v>
      </c>
      <c r="BZ179" s="364">
        <v>4</v>
      </c>
      <c r="CA179" s="364">
        <v>6</v>
      </c>
      <c r="CB179" s="364">
        <v>10</v>
      </c>
      <c r="CC179" s="364">
        <v>21</v>
      </c>
      <c r="CD179" s="364">
        <v>19</v>
      </c>
      <c r="CE179" s="364">
        <v>7</v>
      </c>
      <c r="CF179" s="364">
        <v>7</v>
      </c>
      <c r="CG179" s="365">
        <v>5</v>
      </c>
      <c r="CH179" s="432">
        <v>83</v>
      </c>
      <c r="CI179" s="433">
        <v>16</v>
      </c>
      <c r="CJ179" s="433">
        <v>16</v>
      </c>
      <c r="CK179" s="433" t="s">
        <v>6662</v>
      </c>
      <c r="CL179" s="433" t="s">
        <v>6662</v>
      </c>
      <c r="CM179" s="433">
        <v>3</v>
      </c>
      <c r="CN179" s="433">
        <v>64</v>
      </c>
      <c r="CO179" s="433">
        <v>59</v>
      </c>
      <c r="CP179" s="433">
        <v>13</v>
      </c>
      <c r="CQ179" s="433">
        <v>13</v>
      </c>
      <c r="CR179" s="433" t="s">
        <v>6662</v>
      </c>
      <c r="CS179" s="433" t="s">
        <v>6662</v>
      </c>
      <c r="CT179" s="433" t="s">
        <v>6662</v>
      </c>
      <c r="CU179" s="455">
        <v>46</v>
      </c>
      <c r="CV179" s="389"/>
      <c r="CW179" s="390"/>
      <c r="CX179" s="390"/>
      <c r="CY179" s="390"/>
      <c r="CZ179" s="390"/>
      <c r="DA179" s="390"/>
      <c r="DB179" s="394"/>
      <c r="DC179" s="363">
        <v>302</v>
      </c>
      <c r="DD179" s="364">
        <v>213</v>
      </c>
      <c r="DE179" s="364">
        <v>88</v>
      </c>
      <c r="DF179" s="364">
        <v>114</v>
      </c>
      <c r="DG179" s="364">
        <v>11</v>
      </c>
      <c r="DH179" s="364">
        <v>19</v>
      </c>
      <c r="DI179" s="364">
        <v>70</v>
      </c>
      <c r="DJ179" s="394"/>
      <c r="DK179" s="363">
        <v>68</v>
      </c>
      <c r="DL179" s="364">
        <v>48</v>
      </c>
      <c r="DM179" s="364" t="s">
        <v>6662</v>
      </c>
      <c r="DN179" s="364">
        <v>5</v>
      </c>
      <c r="DO179" s="364" t="s">
        <v>6662</v>
      </c>
      <c r="DP179" s="364">
        <v>7</v>
      </c>
      <c r="DQ179" s="364">
        <v>4</v>
      </c>
      <c r="DR179" s="364">
        <v>1</v>
      </c>
      <c r="DS179" s="364" t="s">
        <v>6662</v>
      </c>
      <c r="DT179" s="364">
        <v>3</v>
      </c>
      <c r="DU179" s="364" t="s">
        <v>6662</v>
      </c>
      <c r="DV179" s="364" t="s">
        <v>6662</v>
      </c>
      <c r="DW179" s="364" t="s">
        <v>6662</v>
      </c>
      <c r="DX179" s="364" t="s">
        <v>6662</v>
      </c>
      <c r="DY179" s="364" t="s">
        <v>6662</v>
      </c>
      <c r="DZ179" s="365" t="s">
        <v>6662</v>
      </c>
      <c r="EA179" s="363">
        <v>82</v>
      </c>
      <c r="EB179" s="364">
        <v>16521</v>
      </c>
      <c r="EC179" s="364">
        <v>11051</v>
      </c>
      <c r="ED179" s="364">
        <v>4469</v>
      </c>
      <c r="EE179" s="365">
        <v>1001</v>
      </c>
      <c r="EF179" s="363">
        <v>151</v>
      </c>
      <c r="EG179" s="364">
        <v>123</v>
      </c>
      <c r="EH179" s="364">
        <v>54</v>
      </c>
      <c r="EI179" s="364">
        <v>63</v>
      </c>
      <c r="EJ179" s="364">
        <v>6</v>
      </c>
      <c r="EK179" s="364">
        <v>10</v>
      </c>
      <c r="EL179" s="364">
        <v>18</v>
      </c>
      <c r="EM179" s="394"/>
      <c r="EN179" s="363">
        <v>151</v>
      </c>
      <c r="EO179" s="364">
        <v>90</v>
      </c>
      <c r="EP179" s="364">
        <v>34</v>
      </c>
      <c r="EQ179" s="364">
        <v>51</v>
      </c>
      <c r="ER179" s="364">
        <v>5</v>
      </c>
      <c r="ES179" s="364">
        <v>9</v>
      </c>
      <c r="ET179" s="364">
        <v>52</v>
      </c>
      <c r="EU179" s="394"/>
    </row>
    <row r="180" spans="1:151" s="357" customFormat="1" ht="15" hidden="1" customHeight="1" x14ac:dyDescent="0.15">
      <c r="A180" s="442" t="s">
        <v>175</v>
      </c>
      <c r="B180" s="442" t="s">
        <v>313</v>
      </c>
      <c r="C180" s="442" t="s">
        <v>1596</v>
      </c>
      <c r="D180" s="442" t="s">
        <v>735</v>
      </c>
      <c r="E180" s="387">
        <v>93</v>
      </c>
      <c r="F180" s="355">
        <v>92</v>
      </c>
      <c r="G180" s="355">
        <v>10</v>
      </c>
      <c r="H180" s="355">
        <v>4</v>
      </c>
      <c r="I180" s="355">
        <v>78</v>
      </c>
      <c r="J180" s="388">
        <v>1</v>
      </c>
      <c r="K180" s="395">
        <v>1</v>
      </c>
      <c r="L180" s="387"/>
      <c r="M180" s="361">
        <v>204</v>
      </c>
      <c r="N180" s="355">
        <v>1</v>
      </c>
      <c r="O180" s="355">
        <v>2</v>
      </c>
      <c r="P180" s="355">
        <v>4</v>
      </c>
      <c r="Q180" s="355">
        <v>11</v>
      </c>
      <c r="R180" s="355">
        <v>3</v>
      </c>
      <c r="S180" s="355">
        <v>7</v>
      </c>
      <c r="T180" s="355">
        <v>7</v>
      </c>
      <c r="U180" s="355">
        <v>15</v>
      </c>
      <c r="V180" s="355">
        <v>16</v>
      </c>
      <c r="W180" s="355">
        <v>25</v>
      </c>
      <c r="X180" s="355">
        <v>34</v>
      </c>
      <c r="Y180" s="355">
        <v>36</v>
      </c>
      <c r="Z180" s="355">
        <v>23</v>
      </c>
      <c r="AA180" s="355">
        <v>12</v>
      </c>
      <c r="AB180" s="362">
        <v>8</v>
      </c>
      <c r="AC180" s="366">
        <v>62.85</v>
      </c>
      <c r="AD180" s="356">
        <v>62.35</v>
      </c>
      <c r="AE180" s="367">
        <v>63.59</v>
      </c>
      <c r="AF180" s="387"/>
      <c r="AG180" s="388"/>
      <c r="AH180" s="388"/>
      <c r="AI180" s="388"/>
      <c r="AJ180" s="388"/>
      <c r="AK180" s="388"/>
      <c r="AL180" s="388"/>
      <c r="AM180" s="388"/>
      <c r="AN180" s="388"/>
      <c r="AO180" s="388"/>
      <c r="AP180" s="388"/>
      <c r="AQ180" s="388"/>
      <c r="AR180" s="388"/>
      <c r="AS180" s="388"/>
      <c r="AT180" s="388"/>
      <c r="AU180" s="388"/>
      <c r="AV180" s="449"/>
      <c r="AW180" s="450"/>
      <c r="AX180" s="451"/>
      <c r="AY180" s="361">
        <v>83</v>
      </c>
      <c r="AZ180" s="355" t="s">
        <v>6662</v>
      </c>
      <c r="BA180" s="355" t="s">
        <v>6662</v>
      </c>
      <c r="BB180" s="355" t="s">
        <v>6662</v>
      </c>
      <c r="BC180" s="355">
        <v>2</v>
      </c>
      <c r="BD180" s="355" t="s">
        <v>6662</v>
      </c>
      <c r="BE180" s="355" t="s">
        <v>6662</v>
      </c>
      <c r="BF180" s="355">
        <v>2</v>
      </c>
      <c r="BG180" s="355">
        <v>2</v>
      </c>
      <c r="BH180" s="355">
        <v>2</v>
      </c>
      <c r="BI180" s="355">
        <v>6</v>
      </c>
      <c r="BJ180" s="355">
        <v>16</v>
      </c>
      <c r="BK180" s="355">
        <v>23</v>
      </c>
      <c r="BL180" s="355">
        <v>16</v>
      </c>
      <c r="BM180" s="355">
        <v>8</v>
      </c>
      <c r="BN180" s="362">
        <v>6</v>
      </c>
      <c r="BO180" s="446">
        <v>70.95</v>
      </c>
      <c r="BP180" s="447">
        <v>70.55</v>
      </c>
      <c r="BQ180" s="448">
        <v>71.75</v>
      </c>
      <c r="BR180" s="363">
        <v>92</v>
      </c>
      <c r="BS180" s="364" t="s">
        <v>6662</v>
      </c>
      <c r="BT180" s="364" t="s">
        <v>6662</v>
      </c>
      <c r="BU180" s="364" t="s">
        <v>6662</v>
      </c>
      <c r="BV180" s="364" t="s">
        <v>6662</v>
      </c>
      <c r="BW180" s="364" t="s">
        <v>6662</v>
      </c>
      <c r="BX180" s="364" t="s">
        <v>6662</v>
      </c>
      <c r="BY180" s="364">
        <v>1</v>
      </c>
      <c r="BZ180" s="364">
        <v>5</v>
      </c>
      <c r="CA180" s="364">
        <v>7</v>
      </c>
      <c r="CB180" s="364">
        <v>13</v>
      </c>
      <c r="CC180" s="364">
        <v>19</v>
      </c>
      <c r="CD180" s="364">
        <v>25</v>
      </c>
      <c r="CE180" s="364">
        <v>10</v>
      </c>
      <c r="CF180" s="364">
        <v>10</v>
      </c>
      <c r="CG180" s="365">
        <v>2</v>
      </c>
      <c r="CH180" s="432">
        <v>92</v>
      </c>
      <c r="CI180" s="433">
        <v>10</v>
      </c>
      <c r="CJ180" s="433">
        <v>10</v>
      </c>
      <c r="CK180" s="433" t="s">
        <v>6662</v>
      </c>
      <c r="CL180" s="433" t="s">
        <v>6662</v>
      </c>
      <c r="CM180" s="433">
        <v>3</v>
      </c>
      <c r="CN180" s="433">
        <v>79</v>
      </c>
      <c r="CO180" s="433">
        <v>66</v>
      </c>
      <c r="CP180" s="433">
        <v>8</v>
      </c>
      <c r="CQ180" s="433">
        <v>8</v>
      </c>
      <c r="CR180" s="433" t="s">
        <v>6662</v>
      </c>
      <c r="CS180" s="433" t="s">
        <v>6662</v>
      </c>
      <c r="CT180" s="433" t="s">
        <v>6662</v>
      </c>
      <c r="CU180" s="455">
        <v>58</v>
      </c>
      <c r="CV180" s="389"/>
      <c r="CW180" s="390"/>
      <c r="CX180" s="390"/>
      <c r="CY180" s="390"/>
      <c r="CZ180" s="390"/>
      <c r="DA180" s="390"/>
      <c r="DB180" s="394"/>
      <c r="DC180" s="363">
        <v>316</v>
      </c>
      <c r="DD180" s="364">
        <v>222</v>
      </c>
      <c r="DE180" s="364">
        <v>83</v>
      </c>
      <c r="DF180" s="364">
        <v>124</v>
      </c>
      <c r="DG180" s="364">
        <v>15</v>
      </c>
      <c r="DH180" s="364">
        <v>18</v>
      </c>
      <c r="DI180" s="364">
        <v>76</v>
      </c>
      <c r="DJ180" s="394"/>
      <c r="DK180" s="363">
        <v>73</v>
      </c>
      <c r="DL180" s="364">
        <v>69</v>
      </c>
      <c r="DM180" s="364" t="s">
        <v>6662</v>
      </c>
      <c r="DN180" s="364" t="s">
        <v>6662</v>
      </c>
      <c r="DO180" s="364" t="s">
        <v>6662</v>
      </c>
      <c r="DP180" s="364">
        <v>3</v>
      </c>
      <c r="DQ180" s="364" t="s">
        <v>6662</v>
      </c>
      <c r="DR180" s="364" t="s">
        <v>6662</v>
      </c>
      <c r="DS180" s="364">
        <v>1</v>
      </c>
      <c r="DT180" s="364" t="s">
        <v>6662</v>
      </c>
      <c r="DU180" s="364" t="s">
        <v>6662</v>
      </c>
      <c r="DV180" s="364" t="s">
        <v>6662</v>
      </c>
      <c r="DW180" s="364" t="s">
        <v>6662</v>
      </c>
      <c r="DX180" s="364" t="s">
        <v>6662</v>
      </c>
      <c r="DY180" s="364" t="s">
        <v>6662</v>
      </c>
      <c r="DZ180" s="365" t="s">
        <v>6662</v>
      </c>
      <c r="EA180" s="363">
        <v>91</v>
      </c>
      <c r="EB180" s="364">
        <v>25537</v>
      </c>
      <c r="EC180" s="364">
        <v>21371</v>
      </c>
      <c r="ED180" s="364">
        <v>4149</v>
      </c>
      <c r="EE180" s="365">
        <v>17</v>
      </c>
      <c r="EF180" s="363">
        <v>165</v>
      </c>
      <c r="EG180" s="364">
        <v>138</v>
      </c>
      <c r="EH180" s="364">
        <v>55</v>
      </c>
      <c r="EI180" s="364">
        <v>70</v>
      </c>
      <c r="EJ180" s="364">
        <v>13</v>
      </c>
      <c r="EK180" s="364">
        <v>10</v>
      </c>
      <c r="EL180" s="364">
        <v>17</v>
      </c>
      <c r="EM180" s="394"/>
      <c r="EN180" s="363">
        <v>151</v>
      </c>
      <c r="EO180" s="364">
        <v>84</v>
      </c>
      <c r="EP180" s="364">
        <v>28</v>
      </c>
      <c r="EQ180" s="364">
        <v>54</v>
      </c>
      <c r="ER180" s="364">
        <v>2</v>
      </c>
      <c r="ES180" s="364">
        <v>8</v>
      </c>
      <c r="ET180" s="364">
        <v>59</v>
      </c>
      <c r="EU180" s="394"/>
    </row>
    <row r="181" spans="1:151" s="357" customFormat="1" ht="15" hidden="1" customHeight="1" x14ac:dyDescent="0.15">
      <c r="A181" s="442" t="s">
        <v>175</v>
      </c>
      <c r="B181" s="442" t="s">
        <v>313</v>
      </c>
      <c r="C181" s="442" t="s">
        <v>320</v>
      </c>
      <c r="D181" s="442" t="s">
        <v>736</v>
      </c>
      <c r="E181" s="387">
        <v>132</v>
      </c>
      <c r="F181" s="355">
        <v>130</v>
      </c>
      <c r="G181" s="355">
        <v>14</v>
      </c>
      <c r="H181" s="355">
        <v>12</v>
      </c>
      <c r="I181" s="355">
        <v>104</v>
      </c>
      <c r="J181" s="388">
        <v>2</v>
      </c>
      <c r="K181" s="395">
        <v>2</v>
      </c>
      <c r="L181" s="387"/>
      <c r="M181" s="361">
        <v>309</v>
      </c>
      <c r="N181" s="355">
        <v>1</v>
      </c>
      <c r="O181" s="355">
        <v>3</v>
      </c>
      <c r="P181" s="355">
        <v>5</v>
      </c>
      <c r="Q181" s="355">
        <v>13</v>
      </c>
      <c r="R181" s="355">
        <v>5</v>
      </c>
      <c r="S181" s="355">
        <v>7</v>
      </c>
      <c r="T181" s="355">
        <v>14</v>
      </c>
      <c r="U181" s="355">
        <v>19</v>
      </c>
      <c r="V181" s="355">
        <v>29</v>
      </c>
      <c r="W181" s="355">
        <v>38</v>
      </c>
      <c r="X181" s="355">
        <v>35</v>
      </c>
      <c r="Y181" s="355">
        <v>41</v>
      </c>
      <c r="Z181" s="355">
        <v>39</v>
      </c>
      <c r="AA181" s="355">
        <v>36</v>
      </c>
      <c r="AB181" s="362">
        <v>24</v>
      </c>
      <c r="AC181" s="366">
        <v>65.040000000000006</v>
      </c>
      <c r="AD181" s="356">
        <v>64.58</v>
      </c>
      <c r="AE181" s="367">
        <v>65.69</v>
      </c>
      <c r="AF181" s="387"/>
      <c r="AG181" s="388"/>
      <c r="AH181" s="388"/>
      <c r="AI181" s="388"/>
      <c r="AJ181" s="388"/>
      <c r="AK181" s="388"/>
      <c r="AL181" s="388"/>
      <c r="AM181" s="388"/>
      <c r="AN181" s="388"/>
      <c r="AO181" s="388"/>
      <c r="AP181" s="388"/>
      <c r="AQ181" s="388"/>
      <c r="AR181" s="388"/>
      <c r="AS181" s="388"/>
      <c r="AT181" s="388"/>
      <c r="AU181" s="388"/>
      <c r="AV181" s="449"/>
      <c r="AW181" s="450"/>
      <c r="AX181" s="451"/>
      <c r="AY181" s="361">
        <v>132</v>
      </c>
      <c r="AZ181" s="355" t="s">
        <v>6662</v>
      </c>
      <c r="BA181" s="355" t="s">
        <v>6662</v>
      </c>
      <c r="BB181" s="355">
        <v>1</v>
      </c>
      <c r="BC181" s="355" t="s">
        <v>6662</v>
      </c>
      <c r="BD181" s="355">
        <v>2</v>
      </c>
      <c r="BE181" s="355" t="s">
        <v>6662</v>
      </c>
      <c r="BF181" s="355">
        <v>2</v>
      </c>
      <c r="BG181" s="355">
        <v>3</v>
      </c>
      <c r="BH181" s="355">
        <v>4</v>
      </c>
      <c r="BI181" s="355">
        <v>9</v>
      </c>
      <c r="BJ181" s="355">
        <v>23</v>
      </c>
      <c r="BK181" s="355">
        <v>25</v>
      </c>
      <c r="BL181" s="355">
        <v>30</v>
      </c>
      <c r="BM181" s="355">
        <v>21</v>
      </c>
      <c r="BN181" s="362">
        <v>12</v>
      </c>
      <c r="BO181" s="446">
        <v>72.36</v>
      </c>
      <c r="BP181" s="447">
        <v>72.88</v>
      </c>
      <c r="BQ181" s="448">
        <v>71.260000000000005</v>
      </c>
      <c r="BR181" s="363">
        <v>130</v>
      </c>
      <c r="BS181" s="364" t="s">
        <v>6662</v>
      </c>
      <c r="BT181" s="364" t="s">
        <v>6662</v>
      </c>
      <c r="BU181" s="364" t="s">
        <v>6662</v>
      </c>
      <c r="BV181" s="364">
        <v>1</v>
      </c>
      <c r="BW181" s="364">
        <v>1</v>
      </c>
      <c r="BX181" s="364" t="s">
        <v>6662</v>
      </c>
      <c r="BY181" s="364">
        <v>4</v>
      </c>
      <c r="BZ181" s="364">
        <v>7</v>
      </c>
      <c r="CA181" s="364">
        <v>10</v>
      </c>
      <c r="CB181" s="364">
        <v>16</v>
      </c>
      <c r="CC181" s="364">
        <v>20</v>
      </c>
      <c r="CD181" s="364">
        <v>18</v>
      </c>
      <c r="CE181" s="364">
        <v>29</v>
      </c>
      <c r="CF181" s="364">
        <v>13</v>
      </c>
      <c r="CG181" s="365">
        <v>11</v>
      </c>
      <c r="CH181" s="432">
        <v>130</v>
      </c>
      <c r="CI181" s="433">
        <v>17</v>
      </c>
      <c r="CJ181" s="433">
        <v>16</v>
      </c>
      <c r="CK181" s="433" t="s">
        <v>6662</v>
      </c>
      <c r="CL181" s="433">
        <v>1</v>
      </c>
      <c r="CM181" s="433">
        <v>8</v>
      </c>
      <c r="CN181" s="433">
        <v>105</v>
      </c>
      <c r="CO181" s="433">
        <v>91</v>
      </c>
      <c r="CP181" s="433">
        <v>14</v>
      </c>
      <c r="CQ181" s="433">
        <v>13</v>
      </c>
      <c r="CR181" s="433" t="s">
        <v>6662</v>
      </c>
      <c r="CS181" s="433">
        <v>1</v>
      </c>
      <c r="CT181" s="433">
        <v>1</v>
      </c>
      <c r="CU181" s="455">
        <v>76</v>
      </c>
      <c r="CV181" s="389"/>
      <c r="CW181" s="390"/>
      <c r="CX181" s="390"/>
      <c r="CY181" s="390"/>
      <c r="CZ181" s="390"/>
      <c r="DA181" s="390"/>
      <c r="DB181" s="394"/>
      <c r="DC181" s="363">
        <v>455</v>
      </c>
      <c r="DD181" s="364">
        <v>334</v>
      </c>
      <c r="DE181" s="364">
        <v>132</v>
      </c>
      <c r="DF181" s="364">
        <v>179</v>
      </c>
      <c r="DG181" s="364">
        <v>23</v>
      </c>
      <c r="DH181" s="364">
        <v>14</v>
      </c>
      <c r="DI181" s="364">
        <v>107</v>
      </c>
      <c r="DJ181" s="394"/>
      <c r="DK181" s="363">
        <v>100</v>
      </c>
      <c r="DL181" s="364">
        <v>63</v>
      </c>
      <c r="DM181" s="364" t="s">
        <v>6662</v>
      </c>
      <c r="DN181" s="364">
        <v>5</v>
      </c>
      <c r="DO181" s="364" t="s">
        <v>6662</v>
      </c>
      <c r="DP181" s="364">
        <v>3</v>
      </c>
      <c r="DQ181" s="364">
        <v>3</v>
      </c>
      <c r="DR181" s="364">
        <v>1</v>
      </c>
      <c r="DS181" s="364">
        <v>1</v>
      </c>
      <c r="DT181" s="364">
        <v>23</v>
      </c>
      <c r="DU181" s="364" t="s">
        <v>6662</v>
      </c>
      <c r="DV181" s="364">
        <v>1</v>
      </c>
      <c r="DW181" s="364" t="s">
        <v>6662</v>
      </c>
      <c r="DX181" s="364" t="s">
        <v>6662</v>
      </c>
      <c r="DY181" s="364" t="s">
        <v>6662</v>
      </c>
      <c r="DZ181" s="365" t="s">
        <v>6662</v>
      </c>
      <c r="EA181" s="363">
        <v>125</v>
      </c>
      <c r="EB181" s="364">
        <v>19614</v>
      </c>
      <c r="EC181" s="364">
        <v>11040</v>
      </c>
      <c r="ED181" s="364">
        <v>8405</v>
      </c>
      <c r="EE181" s="365">
        <v>169</v>
      </c>
      <c r="EF181" s="363">
        <v>235</v>
      </c>
      <c r="EG181" s="364">
        <v>206</v>
      </c>
      <c r="EH181" s="364">
        <v>90</v>
      </c>
      <c r="EI181" s="364">
        <v>96</v>
      </c>
      <c r="EJ181" s="364">
        <v>20</v>
      </c>
      <c r="EK181" s="364">
        <v>8</v>
      </c>
      <c r="EL181" s="364">
        <v>21</v>
      </c>
      <c r="EM181" s="394"/>
      <c r="EN181" s="363">
        <v>220</v>
      </c>
      <c r="EO181" s="364">
        <v>128</v>
      </c>
      <c r="EP181" s="364">
        <v>42</v>
      </c>
      <c r="EQ181" s="364">
        <v>83</v>
      </c>
      <c r="ER181" s="364">
        <v>3</v>
      </c>
      <c r="ES181" s="364">
        <v>6</v>
      </c>
      <c r="ET181" s="364">
        <v>86</v>
      </c>
      <c r="EU181" s="394"/>
    </row>
    <row r="182" spans="1:151" s="357" customFormat="1" ht="15" hidden="1" customHeight="1" x14ac:dyDescent="0.15">
      <c r="A182" s="442" t="s">
        <v>175</v>
      </c>
      <c r="B182" s="442" t="s">
        <v>313</v>
      </c>
      <c r="C182" s="442" t="s">
        <v>1597</v>
      </c>
      <c r="D182" s="442" t="s">
        <v>737</v>
      </c>
      <c r="E182" s="387">
        <v>191</v>
      </c>
      <c r="F182" s="355">
        <v>189</v>
      </c>
      <c r="G182" s="355">
        <v>15</v>
      </c>
      <c r="H182" s="355">
        <v>18</v>
      </c>
      <c r="I182" s="355">
        <v>156</v>
      </c>
      <c r="J182" s="388">
        <v>2</v>
      </c>
      <c r="K182" s="395">
        <v>2</v>
      </c>
      <c r="L182" s="387"/>
      <c r="M182" s="361">
        <v>399</v>
      </c>
      <c r="N182" s="355">
        <v>4</v>
      </c>
      <c r="O182" s="355">
        <v>4</v>
      </c>
      <c r="P182" s="355">
        <v>11</v>
      </c>
      <c r="Q182" s="355">
        <v>5</v>
      </c>
      <c r="R182" s="355">
        <v>9</v>
      </c>
      <c r="S182" s="355">
        <v>17</v>
      </c>
      <c r="T182" s="355">
        <v>24</v>
      </c>
      <c r="U182" s="355">
        <v>30</v>
      </c>
      <c r="V182" s="355">
        <v>32</v>
      </c>
      <c r="W182" s="355">
        <v>35</v>
      </c>
      <c r="X182" s="355">
        <v>64</v>
      </c>
      <c r="Y182" s="355">
        <v>74</v>
      </c>
      <c r="Z182" s="355">
        <v>39</v>
      </c>
      <c r="AA182" s="355">
        <v>38</v>
      </c>
      <c r="AB182" s="362">
        <v>13</v>
      </c>
      <c r="AC182" s="366">
        <v>63.22</v>
      </c>
      <c r="AD182" s="356">
        <v>63.04</v>
      </c>
      <c r="AE182" s="367">
        <v>63.48</v>
      </c>
      <c r="AF182" s="387"/>
      <c r="AG182" s="388"/>
      <c r="AH182" s="388"/>
      <c r="AI182" s="388"/>
      <c r="AJ182" s="388"/>
      <c r="AK182" s="388"/>
      <c r="AL182" s="388"/>
      <c r="AM182" s="388"/>
      <c r="AN182" s="388"/>
      <c r="AO182" s="388"/>
      <c r="AP182" s="388"/>
      <c r="AQ182" s="388"/>
      <c r="AR182" s="388"/>
      <c r="AS182" s="388"/>
      <c r="AT182" s="388"/>
      <c r="AU182" s="388"/>
      <c r="AV182" s="449"/>
      <c r="AW182" s="450"/>
      <c r="AX182" s="451"/>
      <c r="AY182" s="361">
        <v>179</v>
      </c>
      <c r="AZ182" s="355" t="s">
        <v>6662</v>
      </c>
      <c r="BA182" s="355" t="s">
        <v>6662</v>
      </c>
      <c r="BB182" s="355" t="s">
        <v>6662</v>
      </c>
      <c r="BC182" s="355" t="s">
        <v>6662</v>
      </c>
      <c r="BD182" s="355">
        <v>1</v>
      </c>
      <c r="BE182" s="355">
        <v>3</v>
      </c>
      <c r="BF182" s="355">
        <v>6</v>
      </c>
      <c r="BG182" s="355">
        <v>3</v>
      </c>
      <c r="BH182" s="355">
        <v>7</v>
      </c>
      <c r="BI182" s="355">
        <v>5</v>
      </c>
      <c r="BJ182" s="355">
        <v>39</v>
      </c>
      <c r="BK182" s="355">
        <v>51</v>
      </c>
      <c r="BL182" s="355">
        <v>32</v>
      </c>
      <c r="BM182" s="355">
        <v>23</v>
      </c>
      <c r="BN182" s="362">
        <v>9</v>
      </c>
      <c r="BO182" s="446">
        <v>71.14</v>
      </c>
      <c r="BP182" s="447">
        <v>71.19</v>
      </c>
      <c r="BQ182" s="448">
        <v>71.03</v>
      </c>
      <c r="BR182" s="363">
        <v>189</v>
      </c>
      <c r="BS182" s="364" t="s">
        <v>6662</v>
      </c>
      <c r="BT182" s="364" t="s">
        <v>6662</v>
      </c>
      <c r="BU182" s="364" t="s">
        <v>6662</v>
      </c>
      <c r="BV182" s="364" t="s">
        <v>6662</v>
      </c>
      <c r="BW182" s="364">
        <v>2</v>
      </c>
      <c r="BX182" s="364">
        <v>5</v>
      </c>
      <c r="BY182" s="364">
        <v>4</v>
      </c>
      <c r="BZ182" s="364">
        <v>14</v>
      </c>
      <c r="CA182" s="364">
        <v>13</v>
      </c>
      <c r="CB182" s="364">
        <v>19</v>
      </c>
      <c r="CC182" s="364">
        <v>35</v>
      </c>
      <c r="CD182" s="364">
        <v>45</v>
      </c>
      <c r="CE182" s="364">
        <v>27</v>
      </c>
      <c r="CF182" s="364">
        <v>18</v>
      </c>
      <c r="CG182" s="365">
        <v>7</v>
      </c>
      <c r="CH182" s="432">
        <v>189</v>
      </c>
      <c r="CI182" s="433">
        <v>31</v>
      </c>
      <c r="CJ182" s="433">
        <v>29</v>
      </c>
      <c r="CK182" s="433" t="s">
        <v>6662</v>
      </c>
      <c r="CL182" s="433">
        <v>2</v>
      </c>
      <c r="CM182" s="433">
        <v>4</v>
      </c>
      <c r="CN182" s="433">
        <v>154</v>
      </c>
      <c r="CO182" s="433">
        <v>132</v>
      </c>
      <c r="CP182" s="433">
        <v>22</v>
      </c>
      <c r="CQ182" s="433">
        <v>20</v>
      </c>
      <c r="CR182" s="433" t="s">
        <v>6662</v>
      </c>
      <c r="CS182" s="433">
        <v>2</v>
      </c>
      <c r="CT182" s="433">
        <v>2</v>
      </c>
      <c r="CU182" s="455">
        <v>108</v>
      </c>
      <c r="CV182" s="389"/>
      <c r="CW182" s="390"/>
      <c r="CX182" s="390"/>
      <c r="CY182" s="390"/>
      <c r="CZ182" s="390"/>
      <c r="DA182" s="390"/>
      <c r="DB182" s="394"/>
      <c r="DC182" s="363">
        <v>651</v>
      </c>
      <c r="DD182" s="364">
        <v>455</v>
      </c>
      <c r="DE182" s="364">
        <v>179</v>
      </c>
      <c r="DF182" s="364">
        <v>249</v>
      </c>
      <c r="DG182" s="364">
        <v>27</v>
      </c>
      <c r="DH182" s="364">
        <v>29</v>
      </c>
      <c r="DI182" s="364">
        <v>167</v>
      </c>
      <c r="DJ182" s="394"/>
      <c r="DK182" s="363">
        <v>147</v>
      </c>
      <c r="DL182" s="364">
        <v>58</v>
      </c>
      <c r="DM182" s="364" t="s">
        <v>6662</v>
      </c>
      <c r="DN182" s="364">
        <v>1</v>
      </c>
      <c r="DO182" s="364" t="s">
        <v>6662</v>
      </c>
      <c r="DP182" s="364">
        <v>5</v>
      </c>
      <c r="DQ182" s="364">
        <v>4</v>
      </c>
      <c r="DR182" s="364">
        <v>4</v>
      </c>
      <c r="DS182" s="364">
        <v>5</v>
      </c>
      <c r="DT182" s="364">
        <v>69</v>
      </c>
      <c r="DU182" s="364" t="s">
        <v>6662</v>
      </c>
      <c r="DV182" s="364" t="s">
        <v>6662</v>
      </c>
      <c r="DW182" s="364">
        <v>1</v>
      </c>
      <c r="DX182" s="364" t="s">
        <v>6662</v>
      </c>
      <c r="DY182" s="364" t="s">
        <v>6662</v>
      </c>
      <c r="DZ182" s="365" t="s">
        <v>6662</v>
      </c>
      <c r="EA182" s="363">
        <v>184</v>
      </c>
      <c r="EB182" s="364">
        <v>30180</v>
      </c>
      <c r="EC182" s="364">
        <v>12525</v>
      </c>
      <c r="ED182" s="364">
        <v>17236</v>
      </c>
      <c r="EE182" s="365">
        <v>419</v>
      </c>
      <c r="EF182" s="363">
        <v>318</v>
      </c>
      <c r="EG182" s="364">
        <v>275</v>
      </c>
      <c r="EH182" s="364">
        <v>118</v>
      </c>
      <c r="EI182" s="364">
        <v>137</v>
      </c>
      <c r="EJ182" s="364">
        <v>20</v>
      </c>
      <c r="EK182" s="364">
        <v>9</v>
      </c>
      <c r="EL182" s="364">
        <v>34</v>
      </c>
      <c r="EM182" s="394"/>
      <c r="EN182" s="363">
        <v>333</v>
      </c>
      <c r="EO182" s="364">
        <v>180</v>
      </c>
      <c r="EP182" s="364">
        <v>61</v>
      </c>
      <c r="EQ182" s="364">
        <v>112</v>
      </c>
      <c r="ER182" s="364">
        <v>7</v>
      </c>
      <c r="ES182" s="364">
        <v>20</v>
      </c>
      <c r="ET182" s="364">
        <v>133</v>
      </c>
      <c r="EU182" s="394"/>
    </row>
    <row r="183" spans="1:151" s="357" customFormat="1" ht="15" hidden="1" customHeight="1" x14ac:dyDescent="0.15">
      <c r="A183" s="442" t="s">
        <v>175</v>
      </c>
      <c r="B183" s="442" t="s">
        <v>313</v>
      </c>
      <c r="C183" s="442" t="s">
        <v>1598</v>
      </c>
      <c r="D183" s="442" t="s">
        <v>738</v>
      </c>
      <c r="E183" s="387">
        <v>44</v>
      </c>
      <c r="F183" s="355">
        <v>41</v>
      </c>
      <c r="G183" s="355">
        <v>3</v>
      </c>
      <c r="H183" s="355">
        <v>5</v>
      </c>
      <c r="I183" s="355">
        <v>33</v>
      </c>
      <c r="J183" s="388">
        <v>3</v>
      </c>
      <c r="K183" s="395">
        <v>3</v>
      </c>
      <c r="L183" s="387"/>
      <c r="M183" s="361">
        <v>77</v>
      </c>
      <c r="N183" s="355" t="s">
        <v>6662</v>
      </c>
      <c r="O183" s="355" t="s">
        <v>6662</v>
      </c>
      <c r="P183" s="355">
        <v>1</v>
      </c>
      <c r="Q183" s="355">
        <v>2</v>
      </c>
      <c r="R183" s="355">
        <v>2</v>
      </c>
      <c r="S183" s="355">
        <v>5</v>
      </c>
      <c r="T183" s="355">
        <v>2</v>
      </c>
      <c r="U183" s="355">
        <v>2</v>
      </c>
      <c r="V183" s="355">
        <v>4</v>
      </c>
      <c r="W183" s="355">
        <v>10</v>
      </c>
      <c r="X183" s="355">
        <v>17</v>
      </c>
      <c r="Y183" s="355">
        <v>19</v>
      </c>
      <c r="Z183" s="355">
        <v>7</v>
      </c>
      <c r="AA183" s="355">
        <v>3</v>
      </c>
      <c r="AB183" s="362">
        <v>3</v>
      </c>
      <c r="AC183" s="366">
        <v>64.73</v>
      </c>
      <c r="AD183" s="356">
        <v>65.349999999999994</v>
      </c>
      <c r="AE183" s="367">
        <v>63.69</v>
      </c>
      <c r="AF183" s="387"/>
      <c r="AG183" s="388"/>
      <c r="AH183" s="388"/>
      <c r="AI183" s="388"/>
      <c r="AJ183" s="388"/>
      <c r="AK183" s="388"/>
      <c r="AL183" s="388"/>
      <c r="AM183" s="388"/>
      <c r="AN183" s="388"/>
      <c r="AO183" s="388"/>
      <c r="AP183" s="388"/>
      <c r="AQ183" s="388"/>
      <c r="AR183" s="388"/>
      <c r="AS183" s="388"/>
      <c r="AT183" s="388"/>
      <c r="AU183" s="388"/>
      <c r="AV183" s="449"/>
      <c r="AW183" s="450"/>
      <c r="AX183" s="451"/>
      <c r="AY183" s="361">
        <v>29</v>
      </c>
      <c r="AZ183" s="355" t="s">
        <v>6662</v>
      </c>
      <c r="BA183" s="355" t="s">
        <v>6662</v>
      </c>
      <c r="BB183" s="355" t="s">
        <v>6662</v>
      </c>
      <c r="BC183" s="355" t="s">
        <v>6662</v>
      </c>
      <c r="BD183" s="355">
        <v>1</v>
      </c>
      <c r="BE183" s="355">
        <v>1</v>
      </c>
      <c r="BF183" s="355">
        <v>2</v>
      </c>
      <c r="BG183" s="355" t="s">
        <v>6662</v>
      </c>
      <c r="BH183" s="355" t="s">
        <v>6662</v>
      </c>
      <c r="BI183" s="355">
        <v>5</v>
      </c>
      <c r="BJ183" s="355">
        <v>3</v>
      </c>
      <c r="BK183" s="355">
        <v>9</v>
      </c>
      <c r="BL183" s="355">
        <v>5</v>
      </c>
      <c r="BM183" s="355">
        <v>1</v>
      </c>
      <c r="BN183" s="362">
        <v>2</v>
      </c>
      <c r="BO183" s="446">
        <v>68.17</v>
      </c>
      <c r="BP183" s="447">
        <v>68.849999999999994</v>
      </c>
      <c r="BQ183" s="448">
        <v>66.67</v>
      </c>
      <c r="BR183" s="363">
        <v>41</v>
      </c>
      <c r="BS183" s="364" t="s">
        <v>6662</v>
      </c>
      <c r="BT183" s="364" t="s">
        <v>6662</v>
      </c>
      <c r="BU183" s="364" t="s">
        <v>6662</v>
      </c>
      <c r="BV183" s="364" t="s">
        <v>6662</v>
      </c>
      <c r="BW183" s="364" t="s">
        <v>6662</v>
      </c>
      <c r="BX183" s="364">
        <v>1</v>
      </c>
      <c r="BY183" s="364" t="s">
        <v>6662</v>
      </c>
      <c r="BZ183" s="364">
        <v>1</v>
      </c>
      <c r="CA183" s="364">
        <v>3</v>
      </c>
      <c r="CB183" s="364">
        <v>6</v>
      </c>
      <c r="CC183" s="364">
        <v>9</v>
      </c>
      <c r="CD183" s="364">
        <v>13</v>
      </c>
      <c r="CE183" s="364">
        <v>4</v>
      </c>
      <c r="CF183" s="364">
        <v>2</v>
      </c>
      <c r="CG183" s="365">
        <v>2</v>
      </c>
      <c r="CH183" s="432">
        <v>41</v>
      </c>
      <c r="CI183" s="433">
        <v>2</v>
      </c>
      <c r="CJ183" s="433">
        <v>2</v>
      </c>
      <c r="CK183" s="433" t="s">
        <v>6662</v>
      </c>
      <c r="CL183" s="433" t="s">
        <v>6662</v>
      </c>
      <c r="CM183" s="433">
        <v>1</v>
      </c>
      <c r="CN183" s="433">
        <v>38</v>
      </c>
      <c r="CO183" s="433">
        <v>30</v>
      </c>
      <c r="CP183" s="433">
        <v>2</v>
      </c>
      <c r="CQ183" s="433">
        <v>2</v>
      </c>
      <c r="CR183" s="433" t="s">
        <v>6662</v>
      </c>
      <c r="CS183" s="433" t="s">
        <v>6662</v>
      </c>
      <c r="CT183" s="433">
        <v>1</v>
      </c>
      <c r="CU183" s="455">
        <v>27</v>
      </c>
      <c r="CV183" s="389"/>
      <c r="CW183" s="390"/>
      <c r="CX183" s="390"/>
      <c r="CY183" s="390"/>
      <c r="CZ183" s="390"/>
      <c r="DA183" s="390"/>
      <c r="DB183" s="394"/>
      <c r="DC183" s="363">
        <v>140</v>
      </c>
      <c r="DD183" s="364">
        <v>94</v>
      </c>
      <c r="DE183" s="364">
        <v>29</v>
      </c>
      <c r="DF183" s="364">
        <v>57</v>
      </c>
      <c r="DG183" s="364">
        <v>8</v>
      </c>
      <c r="DH183" s="364">
        <v>6</v>
      </c>
      <c r="DI183" s="364">
        <v>40</v>
      </c>
      <c r="DJ183" s="394"/>
      <c r="DK183" s="363">
        <v>33</v>
      </c>
      <c r="DL183" s="364">
        <v>6</v>
      </c>
      <c r="DM183" s="364" t="s">
        <v>6662</v>
      </c>
      <c r="DN183" s="364" t="s">
        <v>6662</v>
      </c>
      <c r="DO183" s="364" t="s">
        <v>6662</v>
      </c>
      <c r="DP183" s="364">
        <v>1</v>
      </c>
      <c r="DQ183" s="364">
        <v>1</v>
      </c>
      <c r="DR183" s="364" t="s">
        <v>6662</v>
      </c>
      <c r="DS183" s="364" t="s">
        <v>6662</v>
      </c>
      <c r="DT183" s="364">
        <v>25</v>
      </c>
      <c r="DU183" s="364" t="s">
        <v>6662</v>
      </c>
      <c r="DV183" s="364" t="s">
        <v>6662</v>
      </c>
      <c r="DW183" s="364" t="s">
        <v>6662</v>
      </c>
      <c r="DX183" s="364" t="s">
        <v>6662</v>
      </c>
      <c r="DY183" s="364" t="s">
        <v>6662</v>
      </c>
      <c r="DZ183" s="365" t="s">
        <v>6662</v>
      </c>
      <c r="EA183" s="363">
        <v>39</v>
      </c>
      <c r="EB183" s="364">
        <v>5287</v>
      </c>
      <c r="EC183" s="364">
        <v>1321</v>
      </c>
      <c r="ED183" s="364">
        <v>3944</v>
      </c>
      <c r="EE183" s="365">
        <v>22</v>
      </c>
      <c r="EF183" s="363">
        <v>74</v>
      </c>
      <c r="EG183" s="364">
        <v>62</v>
      </c>
      <c r="EH183" s="364">
        <v>20</v>
      </c>
      <c r="EI183" s="364">
        <v>36</v>
      </c>
      <c r="EJ183" s="364">
        <v>6</v>
      </c>
      <c r="EK183" s="364">
        <v>4</v>
      </c>
      <c r="EL183" s="364">
        <v>8</v>
      </c>
      <c r="EM183" s="394"/>
      <c r="EN183" s="363">
        <v>66</v>
      </c>
      <c r="EO183" s="364">
        <v>32</v>
      </c>
      <c r="EP183" s="364">
        <v>9</v>
      </c>
      <c r="EQ183" s="364">
        <v>21</v>
      </c>
      <c r="ER183" s="364">
        <v>2</v>
      </c>
      <c r="ES183" s="364">
        <v>2</v>
      </c>
      <c r="ET183" s="364">
        <v>32</v>
      </c>
      <c r="EU183" s="394"/>
    </row>
    <row r="184" spans="1:151" s="357" customFormat="1" ht="15" hidden="1" customHeight="1" x14ac:dyDescent="0.15">
      <c r="A184" s="442" t="s">
        <v>175</v>
      </c>
      <c r="B184" s="442" t="s">
        <v>313</v>
      </c>
      <c r="C184" s="442" t="s">
        <v>321</v>
      </c>
      <c r="D184" s="442" t="s">
        <v>739</v>
      </c>
      <c r="E184" s="387">
        <v>41</v>
      </c>
      <c r="F184" s="355">
        <v>40</v>
      </c>
      <c r="G184" s="355">
        <v>4</v>
      </c>
      <c r="H184" s="355">
        <v>2</v>
      </c>
      <c r="I184" s="355">
        <v>34</v>
      </c>
      <c r="J184" s="388">
        <v>1</v>
      </c>
      <c r="K184" s="395">
        <v>1</v>
      </c>
      <c r="L184" s="387"/>
      <c r="M184" s="361">
        <v>84</v>
      </c>
      <c r="N184" s="355">
        <v>2</v>
      </c>
      <c r="O184" s="355" t="s">
        <v>6662</v>
      </c>
      <c r="P184" s="355">
        <v>1</v>
      </c>
      <c r="Q184" s="355">
        <v>2</v>
      </c>
      <c r="R184" s="355">
        <v>4</v>
      </c>
      <c r="S184" s="355">
        <v>2</v>
      </c>
      <c r="T184" s="355">
        <v>7</v>
      </c>
      <c r="U184" s="355">
        <v>10</v>
      </c>
      <c r="V184" s="355">
        <v>5</v>
      </c>
      <c r="W184" s="355">
        <v>9</v>
      </c>
      <c r="X184" s="355">
        <v>10</v>
      </c>
      <c r="Y184" s="355">
        <v>17</v>
      </c>
      <c r="Z184" s="355">
        <v>6</v>
      </c>
      <c r="AA184" s="355">
        <v>5</v>
      </c>
      <c r="AB184" s="362">
        <v>4</v>
      </c>
      <c r="AC184" s="366">
        <v>61.67</v>
      </c>
      <c r="AD184" s="356">
        <v>60.56</v>
      </c>
      <c r="AE184" s="367">
        <v>63.47</v>
      </c>
      <c r="AF184" s="387"/>
      <c r="AG184" s="388"/>
      <c r="AH184" s="388"/>
      <c r="AI184" s="388"/>
      <c r="AJ184" s="388"/>
      <c r="AK184" s="388"/>
      <c r="AL184" s="388"/>
      <c r="AM184" s="388"/>
      <c r="AN184" s="388"/>
      <c r="AO184" s="388"/>
      <c r="AP184" s="388"/>
      <c r="AQ184" s="388"/>
      <c r="AR184" s="388"/>
      <c r="AS184" s="388"/>
      <c r="AT184" s="388"/>
      <c r="AU184" s="388"/>
      <c r="AV184" s="449"/>
      <c r="AW184" s="450"/>
      <c r="AX184" s="451"/>
      <c r="AY184" s="361">
        <v>22</v>
      </c>
      <c r="AZ184" s="355" t="s">
        <v>6662</v>
      </c>
      <c r="BA184" s="355" t="s">
        <v>6662</v>
      </c>
      <c r="BB184" s="355" t="s">
        <v>6662</v>
      </c>
      <c r="BC184" s="355" t="s">
        <v>6662</v>
      </c>
      <c r="BD184" s="355">
        <v>1</v>
      </c>
      <c r="BE184" s="355" t="s">
        <v>6662</v>
      </c>
      <c r="BF184" s="355">
        <v>3</v>
      </c>
      <c r="BG184" s="355" t="s">
        <v>6662</v>
      </c>
      <c r="BH184" s="355" t="s">
        <v>6662</v>
      </c>
      <c r="BI184" s="355">
        <v>2</v>
      </c>
      <c r="BJ184" s="355">
        <v>4</v>
      </c>
      <c r="BK184" s="355">
        <v>7</v>
      </c>
      <c r="BL184" s="355">
        <v>2</v>
      </c>
      <c r="BM184" s="355">
        <v>2</v>
      </c>
      <c r="BN184" s="362">
        <v>1</v>
      </c>
      <c r="BO184" s="446">
        <v>67.64</v>
      </c>
      <c r="BP184" s="447">
        <v>66.599999999999994</v>
      </c>
      <c r="BQ184" s="448">
        <v>69.86</v>
      </c>
      <c r="BR184" s="363">
        <v>40</v>
      </c>
      <c r="BS184" s="364" t="s">
        <v>6662</v>
      </c>
      <c r="BT184" s="364" t="s">
        <v>6662</v>
      </c>
      <c r="BU184" s="364" t="s">
        <v>6662</v>
      </c>
      <c r="BV184" s="364" t="s">
        <v>6662</v>
      </c>
      <c r="BW184" s="364">
        <v>1</v>
      </c>
      <c r="BX184" s="364" t="s">
        <v>6662</v>
      </c>
      <c r="BY184" s="364">
        <v>1</v>
      </c>
      <c r="BZ184" s="364">
        <v>4</v>
      </c>
      <c r="CA184" s="364">
        <v>1</v>
      </c>
      <c r="CB184" s="364">
        <v>7</v>
      </c>
      <c r="CC184" s="364">
        <v>6</v>
      </c>
      <c r="CD184" s="364">
        <v>12</v>
      </c>
      <c r="CE184" s="364">
        <v>4</v>
      </c>
      <c r="CF184" s="364">
        <v>3</v>
      </c>
      <c r="CG184" s="365">
        <v>1</v>
      </c>
      <c r="CH184" s="432">
        <v>40</v>
      </c>
      <c r="CI184" s="433">
        <v>5</v>
      </c>
      <c r="CJ184" s="433">
        <v>5</v>
      </c>
      <c r="CK184" s="433" t="s">
        <v>6662</v>
      </c>
      <c r="CL184" s="433" t="s">
        <v>6662</v>
      </c>
      <c r="CM184" s="433">
        <v>2</v>
      </c>
      <c r="CN184" s="433">
        <v>33</v>
      </c>
      <c r="CO184" s="433">
        <v>26</v>
      </c>
      <c r="CP184" s="433">
        <v>5</v>
      </c>
      <c r="CQ184" s="433">
        <v>5</v>
      </c>
      <c r="CR184" s="433" t="s">
        <v>6662</v>
      </c>
      <c r="CS184" s="433" t="s">
        <v>6662</v>
      </c>
      <c r="CT184" s="433">
        <v>1</v>
      </c>
      <c r="CU184" s="455">
        <v>20</v>
      </c>
      <c r="CV184" s="389"/>
      <c r="CW184" s="390"/>
      <c r="CX184" s="390"/>
      <c r="CY184" s="390"/>
      <c r="CZ184" s="390"/>
      <c r="DA184" s="390"/>
      <c r="DB184" s="394"/>
      <c r="DC184" s="363">
        <v>127</v>
      </c>
      <c r="DD184" s="364">
        <v>78</v>
      </c>
      <c r="DE184" s="364">
        <v>22</v>
      </c>
      <c r="DF184" s="364">
        <v>50</v>
      </c>
      <c r="DG184" s="364">
        <v>6</v>
      </c>
      <c r="DH184" s="364">
        <v>9</v>
      </c>
      <c r="DI184" s="364">
        <v>40</v>
      </c>
      <c r="DJ184" s="394"/>
      <c r="DK184" s="363">
        <v>31</v>
      </c>
      <c r="DL184" s="364">
        <v>28</v>
      </c>
      <c r="DM184" s="364" t="s">
        <v>6662</v>
      </c>
      <c r="DN184" s="364" t="s">
        <v>6662</v>
      </c>
      <c r="DO184" s="364" t="s">
        <v>6662</v>
      </c>
      <c r="DP184" s="364">
        <v>1</v>
      </c>
      <c r="DQ184" s="364" t="s">
        <v>6662</v>
      </c>
      <c r="DR184" s="364">
        <v>1</v>
      </c>
      <c r="DS184" s="364" t="s">
        <v>6662</v>
      </c>
      <c r="DT184" s="364" t="s">
        <v>6662</v>
      </c>
      <c r="DU184" s="364" t="s">
        <v>6662</v>
      </c>
      <c r="DV184" s="364">
        <v>1</v>
      </c>
      <c r="DW184" s="364" t="s">
        <v>6662</v>
      </c>
      <c r="DX184" s="364" t="s">
        <v>6662</v>
      </c>
      <c r="DY184" s="364" t="s">
        <v>6662</v>
      </c>
      <c r="DZ184" s="365" t="s">
        <v>6662</v>
      </c>
      <c r="EA184" s="363">
        <v>40</v>
      </c>
      <c r="EB184" s="364">
        <v>9949</v>
      </c>
      <c r="EC184" s="364">
        <v>9593</v>
      </c>
      <c r="ED184" s="364">
        <v>319</v>
      </c>
      <c r="EE184" s="365">
        <v>37</v>
      </c>
      <c r="EF184" s="363">
        <v>65</v>
      </c>
      <c r="EG184" s="364">
        <v>51</v>
      </c>
      <c r="EH184" s="364">
        <v>15</v>
      </c>
      <c r="EI184" s="364">
        <v>32</v>
      </c>
      <c r="EJ184" s="364">
        <v>4</v>
      </c>
      <c r="EK184" s="364">
        <v>4</v>
      </c>
      <c r="EL184" s="364">
        <v>10</v>
      </c>
      <c r="EM184" s="394"/>
      <c r="EN184" s="363">
        <v>62</v>
      </c>
      <c r="EO184" s="364">
        <v>27</v>
      </c>
      <c r="EP184" s="364">
        <v>7</v>
      </c>
      <c r="EQ184" s="364">
        <v>18</v>
      </c>
      <c r="ER184" s="364">
        <v>2</v>
      </c>
      <c r="ES184" s="364">
        <v>5</v>
      </c>
      <c r="ET184" s="364">
        <v>30</v>
      </c>
      <c r="EU184" s="394"/>
    </row>
    <row r="185" spans="1:151" s="357" customFormat="1" ht="15" hidden="1" customHeight="1" x14ac:dyDescent="0.15">
      <c r="A185" s="442" t="s">
        <v>175</v>
      </c>
      <c r="B185" s="442" t="s">
        <v>313</v>
      </c>
      <c r="C185" s="442" t="s">
        <v>322</v>
      </c>
      <c r="D185" s="442" t="s">
        <v>740</v>
      </c>
      <c r="E185" s="387">
        <v>71</v>
      </c>
      <c r="F185" s="355">
        <v>70</v>
      </c>
      <c r="G185" s="355">
        <v>10</v>
      </c>
      <c r="H185" s="355">
        <v>7</v>
      </c>
      <c r="I185" s="355">
        <v>53</v>
      </c>
      <c r="J185" s="388">
        <v>1</v>
      </c>
      <c r="K185" s="395">
        <v>1</v>
      </c>
      <c r="L185" s="387"/>
      <c r="M185" s="361">
        <v>152</v>
      </c>
      <c r="N185" s="355">
        <v>1</v>
      </c>
      <c r="O185" s="355">
        <v>2</v>
      </c>
      <c r="P185" s="355">
        <v>3</v>
      </c>
      <c r="Q185" s="355">
        <v>3</v>
      </c>
      <c r="R185" s="355">
        <v>7</v>
      </c>
      <c r="S185" s="355">
        <v>7</v>
      </c>
      <c r="T185" s="355">
        <v>9</v>
      </c>
      <c r="U185" s="355">
        <v>8</v>
      </c>
      <c r="V185" s="355">
        <v>14</v>
      </c>
      <c r="W185" s="355">
        <v>20</v>
      </c>
      <c r="X185" s="355">
        <v>21</v>
      </c>
      <c r="Y185" s="355">
        <v>25</v>
      </c>
      <c r="Z185" s="355">
        <v>18</v>
      </c>
      <c r="AA185" s="355">
        <v>7</v>
      </c>
      <c r="AB185" s="362">
        <v>7</v>
      </c>
      <c r="AC185" s="366">
        <v>62.08</v>
      </c>
      <c r="AD185" s="356">
        <v>61.81</v>
      </c>
      <c r="AE185" s="367">
        <v>62.48</v>
      </c>
      <c r="AF185" s="387"/>
      <c r="AG185" s="388"/>
      <c r="AH185" s="388"/>
      <c r="AI185" s="388"/>
      <c r="AJ185" s="388"/>
      <c r="AK185" s="388"/>
      <c r="AL185" s="388"/>
      <c r="AM185" s="388"/>
      <c r="AN185" s="388"/>
      <c r="AO185" s="388"/>
      <c r="AP185" s="388"/>
      <c r="AQ185" s="388"/>
      <c r="AR185" s="388"/>
      <c r="AS185" s="388"/>
      <c r="AT185" s="388"/>
      <c r="AU185" s="388"/>
      <c r="AV185" s="449"/>
      <c r="AW185" s="450"/>
      <c r="AX185" s="451"/>
      <c r="AY185" s="361">
        <v>59</v>
      </c>
      <c r="AZ185" s="355" t="s">
        <v>6662</v>
      </c>
      <c r="BA185" s="355" t="s">
        <v>6662</v>
      </c>
      <c r="BB185" s="355" t="s">
        <v>6662</v>
      </c>
      <c r="BC185" s="355" t="s">
        <v>6662</v>
      </c>
      <c r="BD185" s="355" t="s">
        <v>6662</v>
      </c>
      <c r="BE185" s="355">
        <v>2</v>
      </c>
      <c r="BF185" s="355">
        <v>4</v>
      </c>
      <c r="BG185" s="355">
        <v>2</v>
      </c>
      <c r="BH185" s="355">
        <v>1</v>
      </c>
      <c r="BI185" s="355">
        <v>4</v>
      </c>
      <c r="BJ185" s="355">
        <v>12</v>
      </c>
      <c r="BK185" s="355">
        <v>16</v>
      </c>
      <c r="BL185" s="355">
        <v>12</v>
      </c>
      <c r="BM185" s="355">
        <v>5</v>
      </c>
      <c r="BN185" s="362">
        <v>1</v>
      </c>
      <c r="BO185" s="446">
        <v>68.86</v>
      </c>
      <c r="BP185" s="447">
        <v>68.44</v>
      </c>
      <c r="BQ185" s="448">
        <v>70</v>
      </c>
      <c r="BR185" s="363">
        <v>70</v>
      </c>
      <c r="BS185" s="364" t="s">
        <v>6662</v>
      </c>
      <c r="BT185" s="364" t="s">
        <v>6662</v>
      </c>
      <c r="BU185" s="364" t="s">
        <v>6662</v>
      </c>
      <c r="BV185" s="364" t="s">
        <v>6662</v>
      </c>
      <c r="BW185" s="364" t="s">
        <v>6662</v>
      </c>
      <c r="BX185" s="364">
        <v>1</v>
      </c>
      <c r="BY185" s="364">
        <v>1</v>
      </c>
      <c r="BZ185" s="364">
        <v>3</v>
      </c>
      <c r="CA185" s="364">
        <v>6</v>
      </c>
      <c r="CB185" s="364">
        <v>11</v>
      </c>
      <c r="CC185" s="364">
        <v>17</v>
      </c>
      <c r="CD185" s="364">
        <v>12</v>
      </c>
      <c r="CE185" s="364">
        <v>12</v>
      </c>
      <c r="CF185" s="364">
        <v>5</v>
      </c>
      <c r="CG185" s="365">
        <v>2</v>
      </c>
      <c r="CH185" s="432">
        <v>70</v>
      </c>
      <c r="CI185" s="433">
        <v>9</v>
      </c>
      <c r="CJ185" s="433">
        <v>9</v>
      </c>
      <c r="CK185" s="433" t="s">
        <v>6662</v>
      </c>
      <c r="CL185" s="433" t="s">
        <v>6662</v>
      </c>
      <c r="CM185" s="433">
        <v>5</v>
      </c>
      <c r="CN185" s="433">
        <v>56</v>
      </c>
      <c r="CO185" s="433">
        <v>48</v>
      </c>
      <c r="CP185" s="433">
        <v>8</v>
      </c>
      <c r="CQ185" s="433">
        <v>8</v>
      </c>
      <c r="CR185" s="433" t="s">
        <v>6662</v>
      </c>
      <c r="CS185" s="433" t="s">
        <v>6662</v>
      </c>
      <c r="CT185" s="433">
        <v>1</v>
      </c>
      <c r="CU185" s="455">
        <v>39</v>
      </c>
      <c r="CV185" s="389"/>
      <c r="CW185" s="390"/>
      <c r="CX185" s="390"/>
      <c r="CY185" s="390"/>
      <c r="CZ185" s="390"/>
      <c r="DA185" s="390"/>
      <c r="DB185" s="394"/>
      <c r="DC185" s="363">
        <v>228</v>
      </c>
      <c r="DD185" s="364">
        <v>150</v>
      </c>
      <c r="DE185" s="364">
        <v>59</v>
      </c>
      <c r="DF185" s="364">
        <v>80</v>
      </c>
      <c r="DG185" s="364">
        <v>11</v>
      </c>
      <c r="DH185" s="364">
        <v>12</v>
      </c>
      <c r="DI185" s="364">
        <v>66</v>
      </c>
      <c r="DJ185" s="394"/>
      <c r="DK185" s="363">
        <v>58</v>
      </c>
      <c r="DL185" s="364">
        <v>56</v>
      </c>
      <c r="DM185" s="364" t="s">
        <v>6662</v>
      </c>
      <c r="DN185" s="364">
        <v>1</v>
      </c>
      <c r="DO185" s="364" t="s">
        <v>6662</v>
      </c>
      <c r="DP185" s="364" t="s">
        <v>6662</v>
      </c>
      <c r="DQ185" s="364">
        <v>1</v>
      </c>
      <c r="DR185" s="364" t="s">
        <v>6662</v>
      </c>
      <c r="DS185" s="364" t="s">
        <v>6662</v>
      </c>
      <c r="DT185" s="364" t="s">
        <v>6662</v>
      </c>
      <c r="DU185" s="364" t="s">
        <v>6662</v>
      </c>
      <c r="DV185" s="364" t="s">
        <v>6662</v>
      </c>
      <c r="DW185" s="364" t="s">
        <v>6662</v>
      </c>
      <c r="DX185" s="364" t="s">
        <v>6662</v>
      </c>
      <c r="DY185" s="364" t="s">
        <v>6662</v>
      </c>
      <c r="DZ185" s="365" t="s">
        <v>6662</v>
      </c>
      <c r="EA185" s="363">
        <v>68</v>
      </c>
      <c r="EB185" s="364">
        <v>22862</v>
      </c>
      <c r="EC185" s="364">
        <v>22145</v>
      </c>
      <c r="ED185" s="364">
        <v>692</v>
      </c>
      <c r="EE185" s="365">
        <v>25</v>
      </c>
      <c r="EF185" s="363">
        <v>115</v>
      </c>
      <c r="EG185" s="364">
        <v>95</v>
      </c>
      <c r="EH185" s="364">
        <v>43</v>
      </c>
      <c r="EI185" s="364">
        <v>43</v>
      </c>
      <c r="EJ185" s="364">
        <v>9</v>
      </c>
      <c r="EK185" s="364">
        <v>4</v>
      </c>
      <c r="EL185" s="364">
        <v>16</v>
      </c>
      <c r="EM185" s="394"/>
      <c r="EN185" s="363">
        <v>113</v>
      </c>
      <c r="EO185" s="364">
        <v>55</v>
      </c>
      <c r="EP185" s="364">
        <v>16</v>
      </c>
      <c r="EQ185" s="364">
        <v>37</v>
      </c>
      <c r="ER185" s="364">
        <v>2</v>
      </c>
      <c r="ES185" s="364">
        <v>8</v>
      </c>
      <c r="ET185" s="364">
        <v>50</v>
      </c>
      <c r="EU185" s="394"/>
    </row>
    <row r="186" spans="1:151" s="357" customFormat="1" ht="15" hidden="1" customHeight="1" x14ac:dyDescent="0.15">
      <c r="A186" s="442" t="s">
        <v>175</v>
      </c>
      <c r="B186" s="442" t="s">
        <v>313</v>
      </c>
      <c r="C186" s="442" t="s">
        <v>323</v>
      </c>
      <c r="D186" s="442" t="s">
        <v>741</v>
      </c>
      <c r="E186" s="387">
        <v>98</v>
      </c>
      <c r="F186" s="355">
        <v>94</v>
      </c>
      <c r="G186" s="355">
        <v>9</v>
      </c>
      <c r="H186" s="355">
        <v>10</v>
      </c>
      <c r="I186" s="355">
        <v>75</v>
      </c>
      <c r="J186" s="388">
        <v>4</v>
      </c>
      <c r="K186" s="395">
        <v>4</v>
      </c>
      <c r="L186" s="387"/>
      <c r="M186" s="361">
        <v>217</v>
      </c>
      <c r="N186" s="355">
        <v>4</v>
      </c>
      <c r="O186" s="355">
        <v>9</v>
      </c>
      <c r="P186" s="355">
        <v>4</v>
      </c>
      <c r="Q186" s="355">
        <v>3</v>
      </c>
      <c r="R186" s="355">
        <v>10</v>
      </c>
      <c r="S186" s="355">
        <v>5</v>
      </c>
      <c r="T186" s="355">
        <v>10</v>
      </c>
      <c r="U186" s="355">
        <v>19</v>
      </c>
      <c r="V186" s="355">
        <v>11</v>
      </c>
      <c r="W186" s="355">
        <v>18</v>
      </c>
      <c r="X186" s="355">
        <v>34</v>
      </c>
      <c r="Y186" s="355">
        <v>36</v>
      </c>
      <c r="Z186" s="355">
        <v>31</v>
      </c>
      <c r="AA186" s="355">
        <v>15</v>
      </c>
      <c r="AB186" s="362">
        <v>8</v>
      </c>
      <c r="AC186" s="366">
        <v>61.81</v>
      </c>
      <c r="AD186" s="356">
        <v>61.29</v>
      </c>
      <c r="AE186" s="367">
        <v>62.52</v>
      </c>
      <c r="AF186" s="387"/>
      <c r="AG186" s="388"/>
      <c r="AH186" s="388"/>
      <c r="AI186" s="388"/>
      <c r="AJ186" s="388"/>
      <c r="AK186" s="388"/>
      <c r="AL186" s="388"/>
      <c r="AM186" s="388"/>
      <c r="AN186" s="388"/>
      <c r="AO186" s="388"/>
      <c r="AP186" s="388"/>
      <c r="AQ186" s="388"/>
      <c r="AR186" s="388"/>
      <c r="AS186" s="388"/>
      <c r="AT186" s="388"/>
      <c r="AU186" s="388"/>
      <c r="AV186" s="449"/>
      <c r="AW186" s="450"/>
      <c r="AX186" s="451"/>
      <c r="AY186" s="361">
        <v>80</v>
      </c>
      <c r="AZ186" s="355" t="s">
        <v>6662</v>
      </c>
      <c r="BA186" s="355" t="s">
        <v>6662</v>
      </c>
      <c r="BB186" s="355" t="s">
        <v>6662</v>
      </c>
      <c r="BC186" s="355" t="s">
        <v>6662</v>
      </c>
      <c r="BD186" s="355">
        <v>4</v>
      </c>
      <c r="BE186" s="355">
        <v>1</v>
      </c>
      <c r="BF186" s="355" t="s">
        <v>6662</v>
      </c>
      <c r="BG186" s="355">
        <v>2</v>
      </c>
      <c r="BH186" s="355">
        <v>2</v>
      </c>
      <c r="BI186" s="355">
        <v>3</v>
      </c>
      <c r="BJ186" s="355">
        <v>18</v>
      </c>
      <c r="BK186" s="355">
        <v>14</v>
      </c>
      <c r="BL186" s="355">
        <v>20</v>
      </c>
      <c r="BM186" s="355">
        <v>10</v>
      </c>
      <c r="BN186" s="362">
        <v>6</v>
      </c>
      <c r="BO186" s="446">
        <v>70.94</v>
      </c>
      <c r="BP186" s="447">
        <v>69.89</v>
      </c>
      <c r="BQ186" s="448">
        <v>73</v>
      </c>
      <c r="BR186" s="363">
        <v>94</v>
      </c>
      <c r="BS186" s="364" t="s">
        <v>6662</v>
      </c>
      <c r="BT186" s="364" t="s">
        <v>6662</v>
      </c>
      <c r="BU186" s="364" t="s">
        <v>6662</v>
      </c>
      <c r="BV186" s="364" t="s">
        <v>6662</v>
      </c>
      <c r="BW186" s="364">
        <v>1</v>
      </c>
      <c r="BX186" s="364">
        <v>2</v>
      </c>
      <c r="BY186" s="364">
        <v>4</v>
      </c>
      <c r="BZ186" s="364">
        <v>2</v>
      </c>
      <c r="CA186" s="364">
        <v>6</v>
      </c>
      <c r="CB186" s="364">
        <v>10</v>
      </c>
      <c r="CC186" s="364">
        <v>21</v>
      </c>
      <c r="CD186" s="364">
        <v>20</v>
      </c>
      <c r="CE186" s="364">
        <v>14</v>
      </c>
      <c r="CF186" s="364">
        <v>10</v>
      </c>
      <c r="CG186" s="365">
        <v>4</v>
      </c>
      <c r="CH186" s="432">
        <v>94</v>
      </c>
      <c r="CI186" s="433">
        <v>6</v>
      </c>
      <c r="CJ186" s="433">
        <v>6</v>
      </c>
      <c r="CK186" s="433" t="s">
        <v>6662</v>
      </c>
      <c r="CL186" s="433" t="s">
        <v>6662</v>
      </c>
      <c r="CM186" s="433">
        <v>1</v>
      </c>
      <c r="CN186" s="433">
        <v>87</v>
      </c>
      <c r="CO186" s="433">
        <v>69</v>
      </c>
      <c r="CP186" s="433">
        <v>5</v>
      </c>
      <c r="CQ186" s="433">
        <v>5</v>
      </c>
      <c r="CR186" s="433" t="s">
        <v>6662</v>
      </c>
      <c r="CS186" s="433" t="s">
        <v>6662</v>
      </c>
      <c r="CT186" s="433" t="s">
        <v>6662</v>
      </c>
      <c r="CU186" s="455">
        <v>64</v>
      </c>
      <c r="CV186" s="389"/>
      <c r="CW186" s="390"/>
      <c r="CX186" s="390"/>
      <c r="CY186" s="390"/>
      <c r="CZ186" s="390"/>
      <c r="DA186" s="390"/>
      <c r="DB186" s="394"/>
      <c r="DC186" s="363">
        <v>297</v>
      </c>
      <c r="DD186" s="364">
        <v>198</v>
      </c>
      <c r="DE186" s="364">
        <v>80</v>
      </c>
      <c r="DF186" s="364">
        <v>104</v>
      </c>
      <c r="DG186" s="364">
        <v>14</v>
      </c>
      <c r="DH186" s="364">
        <v>20</v>
      </c>
      <c r="DI186" s="364">
        <v>79</v>
      </c>
      <c r="DJ186" s="394"/>
      <c r="DK186" s="363">
        <v>81</v>
      </c>
      <c r="DL186" s="364">
        <v>74</v>
      </c>
      <c r="DM186" s="364" t="s">
        <v>6662</v>
      </c>
      <c r="DN186" s="364" t="s">
        <v>6662</v>
      </c>
      <c r="DO186" s="364" t="s">
        <v>6662</v>
      </c>
      <c r="DP186" s="364">
        <v>2</v>
      </c>
      <c r="DQ186" s="364">
        <v>1</v>
      </c>
      <c r="DR186" s="364">
        <v>2</v>
      </c>
      <c r="DS186" s="364">
        <v>1</v>
      </c>
      <c r="DT186" s="364">
        <v>1</v>
      </c>
      <c r="DU186" s="364" t="s">
        <v>6662</v>
      </c>
      <c r="DV186" s="364" t="s">
        <v>6662</v>
      </c>
      <c r="DW186" s="364" t="s">
        <v>6662</v>
      </c>
      <c r="DX186" s="364" t="s">
        <v>6662</v>
      </c>
      <c r="DY186" s="364" t="s">
        <v>6662</v>
      </c>
      <c r="DZ186" s="365" t="s">
        <v>6662</v>
      </c>
      <c r="EA186" s="363">
        <v>91</v>
      </c>
      <c r="EB186" s="364">
        <v>22128</v>
      </c>
      <c r="EC186" s="364">
        <v>20363</v>
      </c>
      <c r="ED186" s="364">
        <v>1689</v>
      </c>
      <c r="EE186" s="365">
        <v>76</v>
      </c>
      <c r="EF186" s="363">
        <v>150</v>
      </c>
      <c r="EG186" s="364">
        <v>126</v>
      </c>
      <c r="EH186" s="364">
        <v>53</v>
      </c>
      <c r="EI186" s="364">
        <v>64</v>
      </c>
      <c r="EJ186" s="364">
        <v>9</v>
      </c>
      <c r="EK186" s="364">
        <v>8</v>
      </c>
      <c r="EL186" s="364">
        <v>16</v>
      </c>
      <c r="EM186" s="394"/>
      <c r="EN186" s="363">
        <v>147</v>
      </c>
      <c r="EO186" s="364">
        <v>72</v>
      </c>
      <c r="EP186" s="364">
        <v>27</v>
      </c>
      <c r="EQ186" s="364">
        <v>40</v>
      </c>
      <c r="ER186" s="364">
        <v>5</v>
      </c>
      <c r="ES186" s="364">
        <v>12</v>
      </c>
      <c r="ET186" s="364">
        <v>63</v>
      </c>
      <c r="EU186" s="394"/>
    </row>
    <row r="187" spans="1:151" s="357" customFormat="1" ht="15" hidden="1" customHeight="1" x14ac:dyDescent="0.15">
      <c r="A187" s="442" t="s">
        <v>175</v>
      </c>
      <c r="B187" s="442" t="s">
        <v>313</v>
      </c>
      <c r="C187" s="442" t="s">
        <v>324</v>
      </c>
      <c r="D187" s="442" t="s">
        <v>742</v>
      </c>
      <c r="E187" s="387">
        <v>64</v>
      </c>
      <c r="F187" s="355">
        <v>61</v>
      </c>
      <c r="G187" s="355">
        <v>6</v>
      </c>
      <c r="H187" s="355">
        <v>4</v>
      </c>
      <c r="I187" s="355">
        <v>51</v>
      </c>
      <c r="J187" s="388">
        <v>3</v>
      </c>
      <c r="K187" s="395">
        <v>3</v>
      </c>
      <c r="L187" s="387"/>
      <c r="M187" s="361">
        <v>135</v>
      </c>
      <c r="N187" s="355">
        <v>1</v>
      </c>
      <c r="O187" s="355">
        <v>4</v>
      </c>
      <c r="P187" s="355">
        <v>3</v>
      </c>
      <c r="Q187" s="355">
        <v>3</v>
      </c>
      <c r="R187" s="355">
        <v>5</v>
      </c>
      <c r="S187" s="355">
        <v>7</v>
      </c>
      <c r="T187" s="355">
        <v>7</v>
      </c>
      <c r="U187" s="355">
        <v>3</v>
      </c>
      <c r="V187" s="355">
        <v>15</v>
      </c>
      <c r="W187" s="355">
        <v>20</v>
      </c>
      <c r="X187" s="355">
        <v>12</v>
      </c>
      <c r="Y187" s="355">
        <v>15</v>
      </c>
      <c r="Z187" s="355">
        <v>21</v>
      </c>
      <c r="AA187" s="355">
        <v>13</v>
      </c>
      <c r="AB187" s="362">
        <v>6</v>
      </c>
      <c r="AC187" s="366">
        <v>62.41</v>
      </c>
      <c r="AD187" s="356">
        <v>61.83</v>
      </c>
      <c r="AE187" s="367">
        <v>63.32</v>
      </c>
      <c r="AF187" s="387"/>
      <c r="AG187" s="388"/>
      <c r="AH187" s="388"/>
      <c r="AI187" s="388"/>
      <c r="AJ187" s="388"/>
      <c r="AK187" s="388"/>
      <c r="AL187" s="388"/>
      <c r="AM187" s="388"/>
      <c r="AN187" s="388"/>
      <c r="AO187" s="388"/>
      <c r="AP187" s="388"/>
      <c r="AQ187" s="388"/>
      <c r="AR187" s="388"/>
      <c r="AS187" s="388"/>
      <c r="AT187" s="388"/>
      <c r="AU187" s="388"/>
      <c r="AV187" s="449"/>
      <c r="AW187" s="450"/>
      <c r="AX187" s="451"/>
      <c r="AY187" s="361">
        <v>48</v>
      </c>
      <c r="AZ187" s="355" t="s">
        <v>6662</v>
      </c>
      <c r="BA187" s="355" t="s">
        <v>6662</v>
      </c>
      <c r="BB187" s="355" t="s">
        <v>6662</v>
      </c>
      <c r="BC187" s="355" t="s">
        <v>6662</v>
      </c>
      <c r="BD187" s="355" t="s">
        <v>6662</v>
      </c>
      <c r="BE187" s="355">
        <v>2</v>
      </c>
      <c r="BF187" s="355">
        <v>1</v>
      </c>
      <c r="BG187" s="355" t="s">
        <v>6662</v>
      </c>
      <c r="BH187" s="355">
        <v>1</v>
      </c>
      <c r="BI187" s="355">
        <v>4</v>
      </c>
      <c r="BJ187" s="355">
        <v>5</v>
      </c>
      <c r="BK187" s="355">
        <v>8</v>
      </c>
      <c r="BL187" s="355">
        <v>15</v>
      </c>
      <c r="BM187" s="355">
        <v>7</v>
      </c>
      <c r="BN187" s="362">
        <v>5</v>
      </c>
      <c r="BO187" s="446">
        <v>73.040000000000006</v>
      </c>
      <c r="BP187" s="447">
        <v>73.78</v>
      </c>
      <c r="BQ187" s="448">
        <v>70.83</v>
      </c>
      <c r="BR187" s="363">
        <v>61</v>
      </c>
      <c r="BS187" s="364" t="s">
        <v>6662</v>
      </c>
      <c r="BT187" s="364" t="s">
        <v>6662</v>
      </c>
      <c r="BU187" s="364" t="s">
        <v>6662</v>
      </c>
      <c r="BV187" s="364" t="s">
        <v>6662</v>
      </c>
      <c r="BW187" s="364" t="s">
        <v>6662</v>
      </c>
      <c r="BX187" s="364">
        <v>1</v>
      </c>
      <c r="BY187" s="364">
        <v>1</v>
      </c>
      <c r="BZ187" s="364">
        <v>2</v>
      </c>
      <c r="CA187" s="364">
        <v>4</v>
      </c>
      <c r="CB187" s="364">
        <v>12</v>
      </c>
      <c r="CC187" s="364">
        <v>6</v>
      </c>
      <c r="CD187" s="364">
        <v>9</v>
      </c>
      <c r="CE187" s="364">
        <v>13</v>
      </c>
      <c r="CF187" s="364">
        <v>8</v>
      </c>
      <c r="CG187" s="365">
        <v>5</v>
      </c>
      <c r="CH187" s="432">
        <v>61</v>
      </c>
      <c r="CI187" s="433">
        <v>8</v>
      </c>
      <c r="CJ187" s="433">
        <v>7</v>
      </c>
      <c r="CK187" s="433" t="s">
        <v>6662</v>
      </c>
      <c r="CL187" s="433">
        <v>1</v>
      </c>
      <c r="CM187" s="433">
        <v>4</v>
      </c>
      <c r="CN187" s="433">
        <v>49</v>
      </c>
      <c r="CO187" s="433">
        <v>41</v>
      </c>
      <c r="CP187" s="433">
        <v>7</v>
      </c>
      <c r="CQ187" s="433">
        <v>6</v>
      </c>
      <c r="CR187" s="433" t="s">
        <v>6662</v>
      </c>
      <c r="CS187" s="433">
        <v>1</v>
      </c>
      <c r="CT187" s="433">
        <v>1</v>
      </c>
      <c r="CU187" s="455">
        <v>33</v>
      </c>
      <c r="CV187" s="389"/>
      <c r="CW187" s="390"/>
      <c r="CX187" s="390"/>
      <c r="CY187" s="390"/>
      <c r="CZ187" s="390"/>
      <c r="DA187" s="390"/>
      <c r="DB187" s="394"/>
      <c r="DC187" s="363">
        <v>197</v>
      </c>
      <c r="DD187" s="364">
        <v>136</v>
      </c>
      <c r="DE187" s="364">
        <v>48</v>
      </c>
      <c r="DF187" s="364">
        <v>77</v>
      </c>
      <c r="DG187" s="364">
        <v>11</v>
      </c>
      <c r="DH187" s="364">
        <v>10</v>
      </c>
      <c r="DI187" s="364">
        <v>51</v>
      </c>
      <c r="DJ187" s="394"/>
      <c r="DK187" s="363">
        <v>42</v>
      </c>
      <c r="DL187" s="364">
        <v>40</v>
      </c>
      <c r="DM187" s="364" t="s">
        <v>6662</v>
      </c>
      <c r="DN187" s="364" t="s">
        <v>6662</v>
      </c>
      <c r="DO187" s="364" t="s">
        <v>6662</v>
      </c>
      <c r="DP187" s="364" t="s">
        <v>6662</v>
      </c>
      <c r="DQ187" s="364" t="s">
        <v>6662</v>
      </c>
      <c r="DR187" s="364">
        <v>2</v>
      </c>
      <c r="DS187" s="364" t="s">
        <v>6662</v>
      </c>
      <c r="DT187" s="364" t="s">
        <v>6662</v>
      </c>
      <c r="DU187" s="364" t="s">
        <v>6662</v>
      </c>
      <c r="DV187" s="364" t="s">
        <v>6662</v>
      </c>
      <c r="DW187" s="364" t="s">
        <v>6662</v>
      </c>
      <c r="DX187" s="364" t="s">
        <v>6662</v>
      </c>
      <c r="DY187" s="364" t="s">
        <v>6662</v>
      </c>
      <c r="DZ187" s="365" t="s">
        <v>6662</v>
      </c>
      <c r="EA187" s="363">
        <v>61</v>
      </c>
      <c r="EB187" s="364">
        <v>13431</v>
      </c>
      <c r="EC187" s="364">
        <v>12837</v>
      </c>
      <c r="ED187" s="364">
        <v>434</v>
      </c>
      <c r="EE187" s="365">
        <v>160</v>
      </c>
      <c r="EF187" s="363">
        <v>102</v>
      </c>
      <c r="EG187" s="364">
        <v>88</v>
      </c>
      <c r="EH187" s="364">
        <v>36</v>
      </c>
      <c r="EI187" s="364">
        <v>46</v>
      </c>
      <c r="EJ187" s="364">
        <v>6</v>
      </c>
      <c r="EK187" s="364">
        <v>5</v>
      </c>
      <c r="EL187" s="364">
        <v>9</v>
      </c>
      <c r="EM187" s="394"/>
      <c r="EN187" s="363">
        <v>95</v>
      </c>
      <c r="EO187" s="364">
        <v>48</v>
      </c>
      <c r="EP187" s="364">
        <v>12</v>
      </c>
      <c r="EQ187" s="364">
        <v>31</v>
      </c>
      <c r="ER187" s="364">
        <v>5</v>
      </c>
      <c r="ES187" s="364">
        <v>5</v>
      </c>
      <c r="ET187" s="364">
        <v>42</v>
      </c>
      <c r="EU187" s="394"/>
    </row>
    <row r="188" spans="1:151" s="357" customFormat="1" ht="15" hidden="1" customHeight="1" x14ac:dyDescent="0.15">
      <c r="A188" s="442" t="s">
        <v>175</v>
      </c>
      <c r="B188" s="442" t="s">
        <v>313</v>
      </c>
      <c r="C188" s="442" t="s">
        <v>325</v>
      </c>
      <c r="D188" s="442" t="s">
        <v>743</v>
      </c>
      <c r="E188" s="387">
        <v>123</v>
      </c>
      <c r="F188" s="355">
        <v>113</v>
      </c>
      <c r="G188" s="355">
        <v>11</v>
      </c>
      <c r="H188" s="355">
        <v>10</v>
      </c>
      <c r="I188" s="355">
        <v>92</v>
      </c>
      <c r="J188" s="388">
        <v>10</v>
      </c>
      <c r="K188" s="395">
        <v>9</v>
      </c>
      <c r="L188" s="387"/>
      <c r="M188" s="361">
        <v>250</v>
      </c>
      <c r="N188" s="355">
        <v>2</v>
      </c>
      <c r="O188" s="355">
        <v>4</v>
      </c>
      <c r="P188" s="355" t="s">
        <v>6662</v>
      </c>
      <c r="Q188" s="355">
        <v>5</v>
      </c>
      <c r="R188" s="355">
        <v>7</v>
      </c>
      <c r="S188" s="355">
        <v>10</v>
      </c>
      <c r="T188" s="355">
        <v>13</v>
      </c>
      <c r="U188" s="355">
        <v>8</v>
      </c>
      <c r="V188" s="355">
        <v>21</v>
      </c>
      <c r="W188" s="355">
        <v>34</v>
      </c>
      <c r="X188" s="355">
        <v>50</v>
      </c>
      <c r="Y188" s="355">
        <v>34</v>
      </c>
      <c r="Z188" s="355">
        <v>26</v>
      </c>
      <c r="AA188" s="355">
        <v>21</v>
      </c>
      <c r="AB188" s="362">
        <v>15</v>
      </c>
      <c r="AC188" s="366">
        <v>64.599999999999994</v>
      </c>
      <c r="AD188" s="356">
        <v>63.29</v>
      </c>
      <c r="AE188" s="367">
        <v>66.38</v>
      </c>
      <c r="AF188" s="387"/>
      <c r="AG188" s="388"/>
      <c r="AH188" s="388"/>
      <c r="AI188" s="388"/>
      <c r="AJ188" s="388"/>
      <c r="AK188" s="388"/>
      <c r="AL188" s="388"/>
      <c r="AM188" s="388"/>
      <c r="AN188" s="388"/>
      <c r="AO188" s="388"/>
      <c r="AP188" s="388"/>
      <c r="AQ188" s="388"/>
      <c r="AR188" s="388"/>
      <c r="AS188" s="388"/>
      <c r="AT188" s="388"/>
      <c r="AU188" s="388"/>
      <c r="AV188" s="449"/>
      <c r="AW188" s="450"/>
      <c r="AX188" s="451"/>
      <c r="AY188" s="361">
        <v>100</v>
      </c>
      <c r="AZ188" s="355" t="s">
        <v>6662</v>
      </c>
      <c r="BA188" s="355" t="s">
        <v>6662</v>
      </c>
      <c r="BB188" s="355" t="s">
        <v>6662</v>
      </c>
      <c r="BC188" s="355" t="s">
        <v>6662</v>
      </c>
      <c r="BD188" s="355" t="s">
        <v>6662</v>
      </c>
      <c r="BE188" s="355">
        <v>1</v>
      </c>
      <c r="BF188" s="355">
        <v>2</v>
      </c>
      <c r="BG188" s="355" t="s">
        <v>6662</v>
      </c>
      <c r="BH188" s="355">
        <v>3</v>
      </c>
      <c r="BI188" s="355">
        <v>9</v>
      </c>
      <c r="BJ188" s="355">
        <v>24</v>
      </c>
      <c r="BK188" s="355">
        <v>25</v>
      </c>
      <c r="BL188" s="355">
        <v>16</v>
      </c>
      <c r="BM188" s="355">
        <v>12</v>
      </c>
      <c r="BN188" s="362">
        <v>8</v>
      </c>
      <c r="BO188" s="446">
        <v>72.069999999999993</v>
      </c>
      <c r="BP188" s="447">
        <v>71.87</v>
      </c>
      <c r="BQ188" s="448">
        <v>72.48</v>
      </c>
      <c r="BR188" s="363">
        <v>113</v>
      </c>
      <c r="BS188" s="364" t="s">
        <v>6662</v>
      </c>
      <c r="BT188" s="364" t="s">
        <v>6662</v>
      </c>
      <c r="BU188" s="364" t="s">
        <v>6662</v>
      </c>
      <c r="BV188" s="364" t="s">
        <v>6662</v>
      </c>
      <c r="BW188" s="364" t="s">
        <v>6662</v>
      </c>
      <c r="BX188" s="364">
        <v>1</v>
      </c>
      <c r="BY188" s="364">
        <v>5</v>
      </c>
      <c r="BZ188" s="364">
        <v>2</v>
      </c>
      <c r="CA188" s="364">
        <v>9</v>
      </c>
      <c r="CB188" s="364">
        <v>18</v>
      </c>
      <c r="CC188" s="364">
        <v>27</v>
      </c>
      <c r="CD188" s="364">
        <v>24</v>
      </c>
      <c r="CE188" s="364">
        <v>11</v>
      </c>
      <c r="CF188" s="364">
        <v>8</v>
      </c>
      <c r="CG188" s="365">
        <v>8</v>
      </c>
      <c r="CH188" s="432">
        <v>113</v>
      </c>
      <c r="CI188" s="433">
        <v>8</v>
      </c>
      <c r="CJ188" s="433">
        <v>8</v>
      </c>
      <c r="CK188" s="433" t="s">
        <v>6662</v>
      </c>
      <c r="CL188" s="433" t="s">
        <v>6662</v>
      </c>
      <c r="CM188" s="433">
        <v>8</v>
      </c>
      <c r="CN188" s="433">
        <v>97</v>
      </c>
      <c r="CO188" s="433">
        <v>78</v>
      </c>
      <c r="CP188" s="433">
        <v>7</v>
      </c>
      <c r="CQ188" s="433">
        <v>7</v>
      </c>
      <c r="CR188" s="433" t="s">
        <v>6662</v>
      </c>
      <c r="CS188" s="433" t="s">
        <v>6662</v>
      </c>
      <c r="CT188" s="433">
        <v>2</v>
      </c>
      <c r="CU188" s="455">
        <v>69</v>
      </c>
      <c r="CV188" s="389"/>
      <c r="CW188" s="390"/>
      <c r="CX188" s="390"/>
      <c r="CY188" s="390"/>
      <c r="CZ188" s="390"/>
      <c r="DA188" s="390"/>
      <c r="DB188" s="394"/>
      <c r="DC188" s="363">
        <v>352</v>
      </c>
      <c r="DD188" s="364">
        <v>248</v>
      </c>
      <c r="DE188" s="364">
        <v>100</v>
      </c>
      <c r="DF188" s="364">
        <v>128</v>
      </c>
      <c r="DG188" s="364">
        <v>20</v>
      </c>
      <c r="DH188" s="364">
        <v>12</v>
      </c>
      <c r="DI188" s="364">
        <v>92</v>
      </c>
      <c r="DJ188" s="394"/>
      <c r="DK188" s="363">
        <v>95</v>
      </c>
      <c r="DL188" s="364">
        <v>51</v>
      </c>
      <c r="DM188" s="364" t="s">
        <v>6662</v>
      </c>
      <c r="DN188" s="364" t="s">
        <v>6662</v>
      </c>
      <c r="DO188" s="364" t="s">
        <v>6662</v>
      </c>
      <c r="DP188" s="364" t="s">
        <v>6662</v>
      </c>
      <c r="DQ188" s="364" t="s">
        <v>6662</v>
      </c>
      <c r="DR188" s="364">
        <v>2</v>
      </c>
      <c r="DS188" s="364">
        <v>1</v>
      </c>
      <c r="DT188" s="364">
        <v>39</v>
      </c>
      <c r="DU188" s="364" t="s">
        <v>6662</v>
      </c>
      <c r="DV188" s="364" t="s">
        <v>6662</v>
      </c>
      <c r="DW188" s="364" t="s">
        <v>6662</v>
      </c>
      <c r="DX188" s="364">
        <v>1</v>
      </c>
      <c r="DY188" s="364" t="s">
        <v>6662</v>
      </c>
      <c r="DZ188" s="365">
        <v>1</v>
      </c>
      <c r="EA188" s="363">
        <v>113</v>
      </c>
      <c r="EB188" s="364">
        <v>23549</v>
      </c>
      <c r="EC188" s="364">
        <v>11952</v>
      </c>
      <c r="ED188" s="364">
        <v>11420</v>
      </c>
      <c r="EE188" s="365">
        <v>177</v>
      </c>
      <c r="EF188" s="363">
        <v>178</v>
      </c>
      <c r="EG188" s="364">
        <v>153</v>
      </c>
      <c r="EH188" s="364">
        <v>67</v>
      </c>
      <c r="EI188" s="364">
        <v>70</v>
      </c>
      <c r="EJ188" s="364">
        <v>16</v>
      </c>
      <c r="EK188" s="364">
        <v>6</v>
      </c>
      <c r="EL188" s="364">
        <v>19</v>
      </c>
      <c r="EM188" s="394"/>
      <c r="EN188" s="363">
        <v>174</v>
      </c>
      <c r="EO188" s="364">
        <v>95</v>
      </c>
      <c r="EP188" s="364">
        <v>33</v>
      </c>
      <c r="EQ188" s="364">
        <v>58</v>
      </c>
      <c r="ER188" s="364">
        <v>4</v>
      </c>
      <c r="ES188" s="364">
        <v>6</v>
      </c>
      <c r="ET188" s="364">
        <v>73</v>
      </c>
      <c r="EU188" s="394"/>
    </row>
    <row r="189" spans="1:151" s="357" customFormat="1" ht="15" hidden="1" customHeight="1" x14ac:dyDescent="0.15">
      <c r="A189" s="442" t="s">
        <v>175</v>
      </c>
      <c r="B189" s="442" t="s">
        <v>313</v>
      </c>
      <c r="C189" s="442" t="s">
        <v>326</v>
      </c>
      <c r="D189" s="442" t="s">
        <v>744</v>
      </c>
      <c r="E189" s="387">
        <v>36</v>
      </c>
      <c r="F189" s="355">
        <v>35</v>
      </c>
      <c r="G189" s="355">
        <v>1</v>
      </c>
      <c r="H189" s="355">
        <v>3</v>
      </c>
      <c r="I189" s="355">
        <v>31</v>
      </c>
      <c r="J189" s="388">
        <v>1</v>
      </c>
      <c r="K189" s="395" t="s">
        <v>6662</v>
      </c>
      <c r="L189" s="387"/>
      <c r="M189" s="361">
        <v>66</v>
      </c>
      <c r="N189" s="355">
        <v>3</v>
      </c>
      <c r="O189" s="355">
        <v>2</v>
      </c>
      <c r="P189" s="355" t="s">
        <v>6662</v>
      </c>
      <c r="Q189" s="355" t="s">
        <v>6662</v>
      </c>
      <c r="R189" s="355">
        <v>2</v>
      </c>
      <c r="S189" s="355">
        <v>1</v>
      </c>
      <c r="T189" s="355">
        <v>3</v>
      </c>
      <c r="U189" s="355">
        <v>1</v>
      </c>
      <c r="V189" s="355">
        <v>8</v>
      </c>
      <c r="W189" s="355">
        <v>6</v>
      </c>
      <c r="X189" s="355">
        <v>16</v>
      </c>
      <c r="Y189" s="355">
        <v>11</v>
      </c>
      <c r="Z189" s="355">
        <v>8</v>
      </c>
      <c r="AA189" s="355">
        <v>4</v>
      </c>
      <c r="AB189" s="362">
        <v>1</v>
      </c>
      <c r="AC189" s="366">
        <v>62.36</v>
      </c>
      <c r="AD189" s="356">
        <v>61.08</v>
      </c>
      <c r="AE189" s="367">
        <v>64.11</v>
      </c>
      <c r="AF189" s="387"/>
      <c r="AG189" s="388"/>
      <c r="AH189" s="388"/>
      <c r="AI189" s="388"/>
      <c r="AJ189" s="388"/>
      <c r="AK189" s="388"/>
      <c r="AL189" s="388"/>
      <c r="AM189" s="388"/>
      <c r="AN189" s="388"/>
      <c r="AO189" s="388"/>
      <c r="AP189" s="388"/>
      <c r="AQ189" s="388"/>
      <c r="AR189" s="388"/>
      <c r="AS189" s="388"/>
      <c r="AT189" s="388"/>
      <c r="AU189" s="388"/>
      <c r="AV189" s="449"/>
      <c r="AW189" s="450"/>
      <c r="AX189" s="451"/>
      <c r="AY189" s="361">
        <v>25</v>
      </c>
      <c r="AZ189" s="355" t="s">
        <v>6662</v>
      </c>
      <c r="BA189" s="355" t="s">
        <v>6662</v>
      </c>
      <c r="BB189" s="355" t="s">
        <v>6662</v>
      </c>
      <c r="BC189" s="355" t="s">
        <v>6662</v>
      </c>
      <c r="BD189" s="355" t="s">
        <v>6662</v>
      </c>
      <c r="BE189" s="355" t="s">
        <v>6662</v>
      </c>
      <c r="BF189" s="355" t="s">
        <v>6662</v>
      </c>
      <c r="BG189" s="355" t="s">
        <v>6662</v>
      </c>
      <c r="BH189" s="355" t="s">
        <v>6662</v>
      </c>
      <c r="BI189" s="355">
        <v>2</v>
      </c>
      <c r="BJ189" s="355">
        <v>8</v>
      </c>
      <c r="BK189" s="355">
        <v>5</v>
      </c>
      <c r="BL189" s="355">
        <v>5</v>
      </c>
      <c r="BM189" s="355">
        <v>4</v>
      </c>
      <c r="BN189" s="362">
        <v>1</v>
      </c>
      <c r="BO189" s="446">
        <v>73.08</v>
      </c>
      <c r="BP189" s="447">
        <v>72.47</v>
      </c>
      <c r="BQ189" s="448">
        <v>74</v>
      </c>
      <c r="BR189" s="363">
        <v>35</v>
      </c>
      <c r="BS189" s="364" t="s">
        <v>6662</v>
      </c>
      <c r="BT189" s="364" t="s">
        <v>6662</v>
      </c>
      <c r="BU189" s="364" t="s">
        <v>6662</v>
      </c>
      <c r="BV189" s="364" t="s">
        <v>6662</v>
      </c>
      <c r="BW189" s="364">
        <v>1</v>
      </c>
      <c r="BX189" s="364" t="s">
        <v>6662</v>
      </c>
      <c r="BY189" s="364" t="s">
        <v>6662</v>
      </c>
      <c r="BZ189" s="364">
        <v>2</v>
      </c>
      <c r="CA189" s="364">
        <v>3</v>
      </c>
      <c r="CB189" s="364">
        <v>5</v>
      </c>
      <c r="CC189" s="364">
        <v>12</v>
      </c>
      <c r="CD189" s="364">
        <v>4</v>
      </c>
      <c r="CE189" s="364">
        <v>5</v>
      </c>
      <c r="CF189" s="364">
        <v>3</v>
      </c>
      <c r="CG189" s="365" t="s">
        <v>6662</v>
      </c>
      <c r="CH189" s="432">
        <v>35</v>
      </c>
      <c r="CI189" s="433">
        <v>1</v>
      </c>
      <c r="CJ189" s="433">
        <v>1</v>
      </c>
      <c r="CK189" s="433" t="s">
        <v>6662</v>
      </c>
      <c r="CL189" s="433" t="s">
        <v>6662</v>
      </c>
      <c r="CM189" s="433">
        <v>2</v>
      </c>
      <c r="CN189" s="433">
        <v>32</v>
      </c>
      <c r="CO189" s="433">
        <v>24</v>
      </c>
      <c r="CP189" s="433" t="s">
        <v>6662</v>
      </c>
      <c r="CQ189" s="433" t="s">
        <v>6662</v>
      </c>
      <c r="CR189" s="433" t="s">
        <v>6662</v>
      </c>
      <c r="CS189" s="433" t="s">
        <v>6662</v>
      </c>
      <c r="CT189" s="433">
        <v>1</v>
      </c>
      <c r="CU189" s="455">
        <v>23</v>
      </c>
      <c r="CV189" s="389"/>
      <c r="CW189" s="390"/>
      <c r="CX189" s="390"/>
      <c r="CY189" s="390"/>
      <c r="CZ189" s="390"/>
      <c r="DA189" s="390"/>
      <c r="DB189" s="394"/>
      <c r="DC189" s="363">
        <v>93</v>
      </c>
      <c r="DD189" s="364">
        <v>70</v>
      </c>
      <c r="DE189" s="364">
        <v>25</v>
      </c>
      <c r="DF189" s="364">
        <v>44</v>
      </c>
      <c r="DG189" s="364">
        <v>1</v>
      </c>
      <c r="DH189" s="364">
        <v>5</v>
      </c>
      <c r="DI189" s="364">
        <v>18</v>
      </c>
      <c r="DJ189" s="394"/>
      <c r="DK189" s="363">
        <v>25</v>
      </c>
      <c r="DL189" s="364">
        <v>24</v>
      </c>
      <c r="DM189" s="364" t="s">
        <v>6662</v>
      </c>
      <c r="DN189" s="364" t="s">
        <v>6662</v>
      </c>
      <c r="DO189" s="364" t="s">
        <v>6662</v>
      </c>
      <c r="DP189" s="364" t="s">
        <v>6662</v>
      </c>
      <c r="DQ189" s="364" t="s">
        <v>6662</v>
      </c>
      <c r="DR189" s="364" t="s">
        <v>6662</v>
      </c>
      <c r="DS189" s="364" t="s">
        <v>6662</v>
      </c>
      <c r="DT189" s="364">
        <v>1</v>
      </c>
      <c r="DU189" s="364" t="s">
        <v>6662</v>
      </c>
      <c r="DV189" s="364" t="s">
        <v>6662</v>
      </c>
      <c r="DW189" s="364" t="s">
        <v>6662</v>
      </c>
      <c r="DX189" s="364" t="s">
        <v>6662</v>
      </c>
      <c r="DY189" s="364" t="s">
        <v>6662</v>
      </c>
      <c r="DZ189" s="365" t="s">
        <v>6662</v>
      </c>
      <c r="EA189" s="363">
        <v>34</v>
      </c>
      <c r="EB189" s="364">
        <v>8888</v>
      </c>
      <c r="EC189" s="364">
        <v>8232</v>
      </c>
      <c r="ED189" s="364">
        <v>633</v>
      </c>
      <c r="EE189" s="365">
        <v>23</v>
      </c>
      <c r="EF189" s="363">
        <v>49</v>
      </c>
      <c r="EG189" s="364">
        <v>40</v>
      </c>
      <c r="EH189" s="364">
        <v>15</v>
      </c>
      <c r="EI189" s="364">
        <v>24</v>
      </c>
      <c r="EJ189" s="364">
        <v>1</v>
      </c>
      <c r="EK189" s="364">
        <v>4</v>
      </c>
      <c r="EL189" s="364">
        <v>5</v>
      </c>
      <c r="EM189" s="394"/>
      <c r="EN189" s="363">
        <v>44</v>
      </c>
      <c r="EO189" s="364">
        <v>30</v>
      </c>
      <c r="EP189" s="364">
        <v>10</v>
      </c>
      <c r="EQ189" s="364">
        <v>20</v>
      </c>
      <c r="ER189" s="364" t="s">
        <v>6662</v>
      </c>
      <c r="ES189" s="364">
        <v>1</v>
      </c>
      <c r="ET189" s="364">
        <v>13</v>
      </c>
      <c r="EU189" s="394"/>
    </row>
    <row r="190" spans="1:151" s="357" customFormat="1" ht="15" hidden="1" customHeight="1" x14ac:dyDescent="0.15">
      <c r="A190" s="442" t="s">
        <v>175</v>
      </c>
      <c r="B190" s="442" t="s">
        <v>313</v>
      </c>
      <c r="C190" s="442" t="s">
        <v>327</v>
      </c>
      <c r="D190" s="442" t="s">
        <v>745</v>
      </c>
      <c r="E190" s="387">
        <v>87</v>
      </c>
      <c r="F190" s="355">
        <v>86</v>
      </c>
      <c r="G190" s="355">
        <v>6</v>
      </c>
      <c r="H190" s="355">
        <v>10</v>
      </c>
      <c r="I190" s="355">
        <v>70</v>
      </c>
      <c r="J190" s="388">
        <v>1</v>
      </c>
      <c r="K190" s="395">
        <v>1</v>
      </c>
      <c r="L190" s="387"/>
      <c r="M190" s="361">
        <v>208</v>
      </c>
      <c r="N190" s="355">
        <v>1</v>
      </c>
      <c r="O190" s="355">
        <v>5</v>
      </c>
      <c r="P190" s="355">
        <v>6</v>
      </c>
      <c r="Q190" s="355">
        <v>6</v>
      </c>
      <c r="R190" s="355">
        <v>1</v>
      </c>
      <c r="S190" s="355">
        <v>9</v>
      </c>
      <c r="T190" s="355">
        <v>7</v>
      </c>
      <c r="U190" s="355">
        <v>16</v>
      </c>
      <c r="V190" s="355">
        <v>29</v>
      </c>
      <c r="W190" s="355">
        <v>19</v>
      </c>
      <c r="X190" s="355">
        <v>27</v>
      </c>
      <c r="Y190" s="355">
        <v>40</v>
      </c>
      <c r="Z190" s="355">
        <v>17</v>
      </c>
      <c r="AA190" s="355">
        <v>15</v>
      </c>
      <c r="AB190" s="362">
        <v>10</v>
      </c>
      <c r="AC190" s="366">
        <v>62.33</v>
      </c>
      <c r="AD190" s="356">
        <v>61.58</v>
      </c>
      <c r="AE190" s="367">
        <v>63.35</v>
      </c>
      <c r="AF190" s="387"/>
      <c r="AG190" s="388"/>
      <c r="AH190" s="388"/>
      <c r="AI190" s="388"/>
      <c r="AJ190" s="388"/>
      <c r="AK190" s="388"/>
      <c r="AL190" s="388"/>
      <c r="AM190" s="388"/>
      <c r="AN190" s="388"/>
      <c r="AO190" s="388"/>
      <c r="AP190" s="388"/>
      <c r="AQ190" s="388"/>
      <c r="AR190" s="388"/>
      <c r="AS190" s="388"/>
      <c r="AT190" s="388"/>
      <c r="AU190" s="388"/>
      <c r="AV190" s="449"/>
      <c r="AW190" s="450"/>
      <c r="AX190" s="451"/>
      <c r="AY190" s="361">
        <v>80</v>
      </c>
      <c r="AZ190" s="355" t="s">
        <v>6662</v>
      </c>
      <c r="BA190" s="355">
        <v>1</v>
      </c>
      <c r="BB190" s="355" t="s">
        <v>6662</v>
      </c>
      <c r="BC190" s="355">
        <v>1</v>
      </c>
      <c r="BD190" s="355" t="s">
        <v>6662</v>
      </c>
      <c r="BE190" s="355">
        <v>2</v>
      </c>
      <c r="BF190" s="355" t="s">
        <v>6662</v>
      </c>
      <c r="BG190" s="355">
        <v>1</v>
      </c>
      <c r="BH190" s="355">
        <v>3</v>
      </c>
      <c r="BI190" s="355">
        <v>6</v>
      </c>
      <c r="BJ190" s="355">
        <v>14</v>
      </c>
      <c r="BK190" s="355">
        <v>17</v>
      </c>
      <c r="BL190" s="355">
        <v>14</v>
      </c>
      <c r="BM190" s="355">
        <v>13</v>
      </c>
      <c r="BN190" s="362">
        <v>8</v>
      </c>
      <c r="BO190" s="446">
        <v>71.75</v>
      </c>
      <c r="BP190" s="447">
        <v>70.89</v>
      </c>
      <c r="BQ190" s="448">
        <v>73.44</v>
      </c>
      <c r="BR190" s="363">
        <v>86</v>
      </c>
      <c r="BS190" s="364" t="s">
        <v>6662</v>
      </c>
      <c r="BT190" s="364" t="s">
        <v>6662</v>
      </c>
      <c r="BU190" s="364" t="s">
        <v>6662</v>
      </c>
      <c r="BV190" s="364" t="s">
        <v>6662</v>
      </c>
      <c r="BW190" s="364" t="s">
        <v>6662</v>
      </c>
      <c r="BX190" s="364">
        <v>2</v>
      </c>
      <c r="BY190" s="364">
        <v>3</v>
      </c>
      <c r="BZ190" s="364">
        <v>3</v>
      </c>
      <c r="CA190" s="364">
        <v>14</v>
      </c>
      <c r="CB190" s="364">
        <v>10</v>
      </c>
      <c r="CC190" s="364">
        <v>12</v>
      </c>
      <c r="CD190" s="364">
        <v>22</v>
      </c>
      <c r="CE190" s="364">
        <v>9</v>
      </c>
      <c r="CF190" s="364">
        <v>6</v>
      </c>
      <c r="CG190" s="365">
        <v>5</v>
      </c>
      <c r="CH190" s="432">
        <v>86</v>
      </c>
      <c r="CI190" s="433">
        <v>7</v>
      </c>
      <c r="CJ190" s="433">
        <v>7</v>
      </c>
      <c r="CK190" s="433" t="s">
        <v>6662</v>
      </c>
      <c r="CL190" s="433" t="s">
        <v>6662</v>
      </c>
      <c r="CM190" s="433">
        <v>4</v>
      </c>
      <c r="CN190" s="433">
        <v>75</v>
      </c>
      <c r="CO190" s="433">
        <v>54</v>
      </c>
      <c r="CP190" s="433">
        <v>4</v>
      </c>
      <c r="CQ190" s="433">
        <v>4</v>
      </c>
      <c r="CR190" s="433" t="s">
        <v>6662</v>
      </c>
      <c r="CS190" s="433" t="s">
        <v>6662</v>
      </c>
      <c r="CT190" s="433">
        <v>1</v>
      </c>
      <c r="CU190" s="455">
        <v>49</v>
      </c>
      <c r="CV190" s="389"/>
      <c r="CW190" s="390"/>
      <c r="CX190" s="390"/>
      <c r="CY190" s="390"/>
      <c r="CZ190" s="390"/>
      <c r="DA190" s="390"/>
      <c r="DB190" s="394"/>
      <c r="DC190" s="363">
        <v>295</v>
      </c>
      <c r="DD190" s="364">
        <v>220</v>
      </c>
      <c r="DE190" s="364">
        <v>80</v>
      </c>
      <c r="DF190" s="364">
        <v>133</v>
      </c>
      <c r="DG190" s="364">
        <v>7</v>
      </c>
      <c r="DH190" s="364">
        <v>12</v>
      </c>
      <c r="DI190" s="364">
        <v>63</v>
      </c>
      <c r="DJ190" s="394"/>
      <c r="DK190" s="363">
        <v>79</v>
      </c>
      <c r="DL190" s="364">
        <v>67</v>
      </c>
      <c r="DM190" s="364" t="s">
        <v>6662</v>
      </c>
      <c r="DN190" s="364" t="s">
        <v>6662</v>
      </c>
      <c r="DO190" s="364" t="s">
        <v>6662</v>
      </c>
      <c r="DP190" s="364">
        <v>1</v>
      </c>
      <c r="DQ190" s="364">
        <v>1</v>
      </c>
      <c r="DR190" s="364">
        <v>2</v>
      </c>
      <c r="DS190" s="364" t="s">
        <v>6662</v>
      </c>
      <c r="DT190" s="364">
        <v>8</v>
      </c>
      <c r="DU190" s="364" t="s">
        <v>6662</v>
      </c>
      <c r="DV190" s="364" t="s">
        <v>6662</v>
      </c>
      <c r="DW190" s="364" t="s">
        <v>6662</v>
      </c>
      <c r="DX190" s="364" t="s">
        <v>6662</v>
      </c>
      <c r="DY190" s="364" t="s">
        <v>6662</v>
      </c>
      <c r="DZ190" s="365" t="s">
        <v>6662</v>
      </c>
      <c r="EA190" s="363">
        <v>86</v>
      </c>
      <c r="EB190" s="364">
        <v>23372</v>
      </c>
      <c r="EC190" s="364">
        <v>20149</v>
      </c>
      <c r="ED190" s="364">
        <v>2864</v>
      </c>
      <c r="EE190" s="365">
        <v>359</v>
      </c>
      <c r="EF190" s="363">
        <v>150</v>
      </c>
      <c r="EG190" s="364">
        <v>132</v>
      </c>
      <c r="EH190" s="364">
        <v>53</v>
      </c>
      <c r="EI190" s="364">
        <v>74</v>
      </c>
      <c r="EJ190" s="364">
        <v>5</v>
      </c>
      <c r="EK190" s="364">
        <v>6</v>
      </c>
      <c r="EL190" s="364">
        <v>12</v>
      </c>
      <c r="EM190" s="394"/>
      <c r="EN190" s="363">
        <v>145</v>
      </c>
      <c r="EO190" s="364">
        <v>88</v>
      </c>
      <c r="EP190" s="364">
        <v>27</v>
      </c>
      <c r="EQ190" s="364">
        <v>59</v>
      </c>
      <c r="ER190" s="364">
        <v>2</v>
      </c>
      <c r="ES190" s="364">
        <v>6</v>
      </c>
      <c r="ET190" s="364">
        <v>51</v>
      </c>
      <c r="EU190" s="394"/>
    </row>
    <row r="191" spans="1:151" s="357" customFormat="1" ht="15" hidden="1" customHeight="1" x14ac:dyDescent="0.15">
      <c r="A191" s="442" t="s">
        <v>175</v>
      </c>
      <c r="B191" s="442" t="s">
        <v>313</v>
      </c>
      <c r="C191" s="442" t="s">
        <v>1599</v>
      </c>
      <c r="D191" s="442" t="s">
        <v>746</v>
      </c>
      <c r="E191" s="387">
        <v>7</v>
      </c>
      <c r="F191" s="355">
        <v>7</v>
      </c>
      <c r="G191" s="355">
        <v>1</v>
      </c>
      <c r="H191" s="355" t="s">
        <v>6662</v>
      </c>
      <c r="I191" s="355">
        <v>6</v>
      </c>
      <c r="J191" s="388" t="s">
        <v>6662</v>
      </c>
      <c r="K191" s="395" t="s">
        <v>6662</v>
      </c>
      <c r="L191" s="387"/>
      <c r="M191" s="361">
        <v>17</v>
      </c>
      <c r="N191" s="355" t="s">
        <v>6662</v>
      </c>
      <c r="O191" s="355" t="s">
        <v>6662</v>
      </c>
      <c r="P191" s="355" t="s">
        <v>6662</v>
      </c>
      <c r="Q191" s="355" t="s">
        <v>6662</v>
      </c>
      <c r="R191" s="355">
        <v>2</v>
      </c>
      <c r="S191" s="355">
        <v>2</v>
      </c>
      <c r="T191" s="355" t="s">
        <v>6662</v>
      </c>
      <c r="U191" s="355" t="s">
        <v>6662</v>
      </c>
      <c r="V191" s="355">
        <v>1</v>
      </c>
      <c r="W191" s="355">
        <v>1</v>
      </c>
      <c r="X191" s="355">
        <v>5</v>
      </c>
      <c r="Y191" s="355">
        <v>2</v>
      </c>
      <c r="Z191" s="355">
        <v>2</v>
      </c>
      <c r="AA191" s="355">
        <v>1</v>
      </c>
      <c r="AB191" s="362">
        <v>1</v>
      </c>
      <c r="AC191" s="366">
        <v>63.59</v>
      </c>
      <c r="AD191" s="356">
        <v>62.78</v>
      </c>
      <c r="AE191" s="367">
        <v>64.5</v>
      </c>
      <c r="AF191" s="387"/>
      <c r="AG191" s="388"/>
      <c r="AH191" s="388"/>
      <c r="AI191" s="388"/>
      <c r="AJ191" s="388"/>
      <c r="AK191" s="388"/>
      <c r="AL191" s="388"/>
      <c r="AM191" s="388"/>
      <c r="AN191" s="388"/>
      <c r="AO191" s="388"/>
      <c r="AP191" s="388"/>
      <c r="AQ191" s="388"/>
      <c r="AR191" s="388"/>
      <c r="AS191" s="388"/>
      <c r="AT191" s="388"/>
      <c r="AU191" s="388"/>
      <c r="AV191" s="449"/>
      <c r="AW191" s="450"/>
      <c r="AX191" s="451"/>
      <c r="AY191" s="361">
        <v>10</v>
      </c>
      <c r="AZ191" s="355" t="s">
        <v>6662</v>
      </c>
      <c r="BA191" s="355" t="s">
        <v>6662</v>
      </c>
      <c r="BB191" s="355" t="s">
        <v>6662</v>
      </c>
      <c r="BC191" s="355" t="s">
        <v>6662</v>
      </c>
      <c r="BD191" s="355" t="s">
        <v>6662</v>
      </c>
      <c r="BE191" s="355">
        <v>2</v>
      </c>
      <c r="BF191" s="355" t="s">
        <v>6662</v>
      </c>
      <c r="BG191" s="355" t="s">
        <v>6662</v>
      </c>
      <c r="BH191" s="355" t="s">
        <v>6662</v>
      </c>
      <c r="BI191" s="355" t="s">
        <v>6662</v>
      </c>
      <c r="BJ191" s="355">
        <v>4</v>
      </c>
      <c r="BK191" s="355">
        <v>2</v>
      </c>
      <c r="BL191" s="355">
        <v>1</v>
      </c>
      <c r="BM191" s="355">
        <v>1</v>
      </c>
      <c r="BN191" s="362" t="s">
        <v>6662</v>
      </c>
      <c r="BO191" s="446">
        <v>65</v>
      </c>
      <c r="BP191" s="447">
        <v>65.8</v>
      </c>
      <c r="BQ191" s="448">
        <v>64.2</v>
      </c>
      <c r="BR191" s="363">
        <v>7</v>
      </c>
      <c r="BS191" s="364" t="s">
        <v>6662</v>
      </c>
      <c r="BT191" s="364" t="s">
        <v>6662</v>
      </c>
      <c r="BU191" s="364" t="s">
        <v>6662</v>
      </c>
      <c r="BV191" s="364" t="s">
        <v>6662</v>
      </c>
      <c r="BW191" s="364" t="s">
        <v>6662</v>
      </c>
      <c r="BX191" s="364">
        <v>1</v>
      </c>
      <c r="BY191" s="364" t="s">
        <v>6662</v>
      </c>
      <c r="BZ191" s="364" t="s">
        <v>6662</v>
      </c>
      <c r="CA191" s="364" t="s">
        <v>6662</v>
      </c>
      <c r="CB191" s="364" t="s">
        <v>6662</v>
      </c>
      <c r="CC191" s="364">
        <v>3</v>
      </c>
      <c r="CD191" s="364">
        <v>1</v>
      </c>
      <c r="CE191" s="364">
        <v>1</v>
      </c>
      <c r="CF191" s="364">
        <v>1</v>
      </c>
      <c r="CG191" s="365" t="s">
        <v>6662</v>
      </c>
      <c r="CH191" s="432">
        <v>7</v>
      </c>
      <c r="CI191" s="433">
        <v>1</v>
      </c>
      <c r="CJ191" s="433">
        <v>1</v>
      </c>
      <c r="CK191" s="433" t="s">
        <v>6662</v>
      </c>
      <c r="CL191" s="433" t="s">
        <v>6662</v>
      </c>
      <c r="CM191" s="433" t="s">
        <v>6662</v>
      </c>
      <c r="CN191" s="433">
        <v>6</v>
      </c>
      <c r="CO191" s="433">
        <v>6</v>
      </c>
      <c r="CP191" s="433">
        <v>1</v>
      </c>
      <c r="CQ191" s="433">
        <v>1</v>
      </c>
      <c r="CR191" s="433" t="s">
        <v>6662</v>
      </c>
      <c r="CS191" s="433" t="s">
        <v>6662</v>
      </c>
      <c r="CT191" s="433" t="s">
        <v>6662</v>
      </c>
      <c r="CU191" s="455">
        <v>5</v>
      </c>
      <c r="CV191" s="389"/>
      <c r="CW191" s="390"/>
      <c r="CX191" s="390"/>
      <c r="CY191" s="390"/>
      <c r="CZ191" s="390"/>
      <c r="DA191" s="390"/>
      <c r="DB191" s="394"/>
      <c r="DC191" s="363">
        <v>24</v>
      </c>
      <c r="DD191" s="364">
        <v>17</v>
      </c>
      <c r="DE191" s="364">
        <v>10</v>
      </c>
      <c r="DF191" s="364">
        <v>3</v>
      </c>
      <c r="DG191" s="364">
        <v>4</v>
      </c>
      <c r="DH191" s="364">
        <v>1</v>
      </c>
      <c r="DI191" s="364">
        <v>6</v>
      </c>
      <c r="DJ191" s="394"/>
      <c r="DK191" s="363">
        <v>6</v>
      </c>
      <c r="DL191" s="364">
        <v>4</v>
      </c>
      <c r="DM191" s="364" t="s">
        <v>6662</v>
      </c>
      <c r="DN191" s="364">
        <v>1</v>
      </c>
      <c r="DO191" s="364" t="s">
        <v>6662</v>
      </c>
      <c r="DP191" s="364">
        <v>1</v>
      </c>
      <c r="DQ191" s="364" t="s">
        <v>6662</v>
      </c>
      <c r="DR191" s="364" t="s">
        <v>6662</v>
      </c>
      <c r="DS191" s="364" t="s">
        <v>6662</v>
      </c>
      <c r="DT191" s="364" t="s">
        <v>6662</v>
      </c>
      <c r="DU191" s="364" t="s">
        <v>6662</v>
      </c>
      <c r="DV191" s="364" t="s">
        <v>6662</v>
      </c>
      <c r="DW191" s="364" t="s">
        <v>6662</v>
      </c>
      <c r="DX191" s="364" t="s">
        <v>6662</v>
      </c>
      <c r="DY191" s="364" t="s">
        <v>6662</v>
      </c>
      <c r="DZ191" s="365" t="s">
        <v>6662</v>
      </c>
      <c r="EA191" s="363">
        <v>7</v>
      </c>
      <c r="EB191" s="364">
        <v>2706</v>
      </c>
      <c r="EC191" s="364">
        <v>1961</v>
      </c>
      <c r="ED191" s="364">
        <v>690</v>
      </c>
      <c r="EE191" s="365">
        <v>55</v>
      </c>
      <c r="EF191" s="363">
        <v>11</v>
      </c>
      <c r="EG191" s="364">
        <v>10</v>
      </c>
      <c r="EH191" s="364">
        <v>5</v>
      </c>
      <c r="EI191" s="364">
        <v>3</v>
      </c>
      <c r="EJ191" s="364">
        <v>2</v>
      </c>
      <c r="EK191" s="364" t="s">
        <v>6662</v>
      </c>
      <c r="EL191" s="364">
        <v>1</v>
      </c>
      <c r="EM191" s="394"/>
      <c r="EN191" s="363">
        <v>13</v>
      </c>
      <c r="EO191" s="364">
        <v>7</v>
      </c>
      <c r="EP191" s="364">
        <v>5</v>
      </c>
      <c r="EQ191" s="364" t="s">
        <v>6662</v>
      </c>
      <c r="ER191" s="364">
        <v>2</v>
      </c>
      <c r="ES191" s="364">
        <v>1</v>
      </c>
      <c r="ET191" s="364">
        <v>5</v>
      </c>
      <c r="EU191" s="394"/>
    </row>
    <row r="192" spans="1:151" s="357" customFormat="1" ht="15" hidden="1" customHeight="1" x14ac:dyDescent="0.15">
      <c r="A192" s="442" t="s">
        <v>175</v>
      </c>
      <c r="B192" s="442" t="s">
        <v>313</v>
      </c>
      <c r="C192" s="442" t="s">
        <v>328</v>
      </c>
      <c r="D192" s="442" t="s">
        <v>747</v>
      </c>
      <c r="E192" s="387">
        <v>136</v>
      </c>
      <c r="F192" s="355">
        <v>131</v>
      </c>
      <c r="G192" s="355">
        <v>16</v>
      </c>
      <c r="H192" s="355">
        <v>12</v>
      </c>
      <c r="I192" s="355">
        <v>103</v>
      </c>
      <c r="J192" s="388">
        <v>5</v>
      </c>
      <c r="K192" s="395">
        <v>5</v>
      </c>
      <c r="L192" s="387"/>
      <c r="M192" s="361">
        <v>271</v>
      </c>
      <c r="N192" s="355">
        <v>1</v>
      </c>
      <c r="O192" s="355">
        <v>3</v>
      </c>
      <c r="P192" s="355">
        <v>6</v>
      </c>
      <c r="Q192" s="355">
        <v>4</v>
      </c>
      <c r="R192" s="355">
        <v>11</v>
      </c>
      <c r="S192" s="355">
        <v>11</v>
      </c>
      <c r="T192" s="355">
        <v>7</v>
      </c>
      <c r="U192" s="355">
        <v>22</v>
      </c>
      <c r="V192" s="355">
        <v>27</v>
      </c>
      <c r="W192" s="355">
        <v>36</v>
      </c>
      <c r="X192" s="355">
        <v>30</v>
      </c>
      <c r="Y192" s="355">
        <v>45</v>
      </c>
      <c r="Z192" s="355">
        <v>34</v>
      </c>
      <c r="AA192" s="355">
        <v>25</v>
      </c>
      <c r="AB192" s="362">
        <v>9</v>
      </c>
      <c r="AC192" s="366">
        <v>63.59</v>
      </c>
      <c r="AD192" s="356">
        <v>62.03</v>
      </c>
      <c r="AE192" s="367">
        <v>65.709999999999994</v>
      </c>
      <c r="AF192" s="387"/>
      <c r="AG192" s="388"/>
      <c r="AH192" s="388"/>
      <c r="AI192" s="388"/>
      <c r="AJ192" s="388"/>
      <c r="AK192" s="388"/>
      <c r="AL192" s="388"/>
      <c r="AM192" s="388"/>
      <c r="AN192" s="388"/>
      <c r="AO192" s="388"/>
      <c r="AP192" s="388"/>
      <c r="AQ192" s="388"/>
      <c r="AR192" s="388"/>
      <c r="AS192" s="388"/>
      <c r="AT192" s="388"/>
      <c r="AU192" s="388"/>
      <c r="AV192" s="449"/>
      <c r="AW192" s="450"/>
      <c r="AX192" s="451"/>
      <c r="AY192" s="361">
        <v>119</v>
      </c>
      <c r="AZ192" s="355" t="s">
        <v>6662</v>
      </c>
      <c r="BA192" s="355">
        <v>1</v>
      </c>
      <c r="BB192" s="355">
        <v>3</v>
      </c>
      <c r="BC192" s="355" t="s">
        <v>6662</v>
      </c>
      <c r="BD192" s="355">
        <v>4</v>
      </c>
      <c r="BE192" s="355">
        <v>4</v>
      </c>
      <c r="BF192" s="355">
        <v>1</v>
      </c>
      <c r="BG192" s="355">
        <v>2</v>
      </c>
      <c r="BH192" s="355">
        <v>3</v>
      </c>
      <c r="BI192" s="355">
        <v>12</v>
      </c>
      <c r="BJ192" s="355">
        <v>15</v>
      </c>
      <c r="BK192" s="355">
        <v>27</v>
      </c>
      <c r="BL192" s="355">
        <v>22</v>
      </c>
      <c r="BM192" s="355">
        <v>19</v>
      </c>
      <c r="BN192" s="362">
        <v>6</v>
      </c>
      <c r="BO192" s="446">
        <v>69.180000000000007</v>
      </c>
      <c r="BP192" s="447">
        <v>67.38</v>
      </c>
      <c r="BQ192" s="448">
        <v>71.849999999999994</v>
      </c>
      <c r="BR192" s="363">
        <v>131</v>
      </c>
      <c r="BS192" s="364" t="s">
        <v>6662</v>
      </c>
      <c r="BT192" s="364" t="s">
        <v>6662</v>
      </c>
      <c r="BU192" s="364" t="s">
        <v>6662</v>
      </c>
      <c r="BV192" s="364" t="s">
        <v>6662</v>
      </c>
      <c r="BW192" s="364">
        <v>2</v>
      </c>
      <c r="BX192" s="364">
        <v>2</v>
      </c>
      <c r="BY192" s="364">
        <v>1</v>
      </c>
      <c r="BZ192" s="364">
        <v>7</v>
      </c>
      <c r="CA192" s="364">
        <v>10</v>
      </c>
      <c r="CB192" s="364">
        <v>25</v>
      </c>
      <c r="CC192" s="364">
        <v>19</v>
      </c>
      <c r="CD192" s="364">
        <v>25</v>
      </c>
      <c r="CE192" s="364">
        <v>21</v>
      </c>
      <c r="CF192" s="364">
        <v>14</v>
      </c>
      <c r="CG192" s="365">
        <v>5</v>
      </c>
      <c r="CH192" s="432">
        <v>131</v>
      </c>
      <c r="CI192" s="433">
        <v>10</v>
      </c>
      <c r="CJ192" s="433">
        <v>10</v>
      </c>
      <c r="CK192" s="433" t="s">
        <v>6662</v>
      </c>
      <c r="CL192" s="433" t="s">
        <v>6662</v>
      </c>
      <c r="CM192" s="433">
        <v>6</v>
      </c>
      <c r="CN192" s="433">
        <v>115</v>
      </c>
      <c r="CO192" s="433">
        <v>84</v>
      </c>
      <c r="CP192" s="433">
        <v>8</v>
      </c>
      <c r="CQ192" s="433">
        <v>8</v>
      </c>
      <c r="CR192" s="433" t="s">
        <v>6662</v>
      </c>
      <c r="CS192" s="433" t="s">
        <v>6662</v>
      </c>
      <c r="CT192" s="433">
        <v>1</v>
      </c>
      <c r="CU192" s="455">
        <v>75</v>
      </c>
      <c r="CV192" s="389"/>
      <c r="CW192" s="390"/>
      <c r="CX192" s="390"/>
      <c r="CY192" s="390"/>
      <c r="CZ192" s="390"/>
      <c r="DA192" s="390"/>
      <c r="DB192" s="394"/>
      <c r="DC192" s="363">
        <v>425</v>
      </c>
      <c r="DD192" s="364">
        <v>298</v>
      </c>
      <c r="DE192" s="364">
        <v>119</v>
      </c>
      <c r="DF192" s="364">
        <v>155</v>
      </c>
      <c r="DG192" s="364">
        <v>24</v>
      </c>
      <c r="DH192" s="364">
        <v>24</v>
      </c>
      <c r="DI192" s="364">
        <v>103</v>
      </c>
      <c r="DJ192" s="394"/>
      <c r="DK192" s="363">
        <v>90</v>
      </c>
      <c r="DL192" s="364">
        <v>53</v>
      </c>
      <c r="DM192" s="364" t="s">
        <v>6662</v>
      </c>
      <c r="DN192" s="364">
        <v>1</v>
      </c>
      <c r="DO192" s="364" t="s">
        <v>6662</v>
      </c>
      <c r="DP192" s="364">
        <v>6</v>
      </c>
      <c r="DQ192" s="364" t="s">
        <v>6662</v>
      </c>
      <c r="DR192" s="364">
        <v>3</v>
      </c>
      <c r="DS192" s="364">
        <v>1</v>
      </c>
      <c r="DT192" s="364">
        <v>26</v>
      </c>
      <c r="DU192" s="364" t="s">
        <v>6662</v>
      </c>
      <c r="DV192" s="364" t="s">
        <v>6662</v>
      </c>
      <c r="DW192" s="364" t="s">
        <v>6662</v>
      </c>
      <c r="DX192" s="364" t="s">
        <v>6662</v>
      </c>
      <c r="DY192" s="364" t="s">
        <v>6662</v>
      </c>
      <c r="DZ192" s="365" t="s">
        <v>6662</v>
      </c>
      <c r="EA192" s="363">
        <v>130</v>
      </c>
      <c r="EB192" s="364">
        <v>33519</v>
      </c>
      <c r="EC192" s="364">
        <v>22345</v>
      </c>
      <c r="ED192" s="364">
        <v>10774</v>
      </c>
      <c r="EE192" s="365">
        <v>400</v>
      </c>
      <c r="EF192" s="363">
        <v>210</v>
      </c>
      <c r="EG192" s="364">
        <v>167</v>
      </c>
      <c r="EH192" s="364">
        <v>71</v>
      </c>
      <c r="EI192" s="364">
        <v>81</v>
      </c>
      <c r="EJ192" s="364">
        <v>15</v>
      </c>
      <c r="EK192" s="364">
        <v>16</v>
      </c>
      <c r="EL192" s="364">
        <v>27</v>
      </c>
      <c r="EM192" s="394"/>
      <c r="EN192" s="363">
        <v>215</v>
      </c>
      <c r="EO192" s="364">
        <v>131</v>
      </c>
      <c r="EP192" s="364">
        <v>48</v>
      </c>
      <c r="EQ192" s="364">
        <v>74</v>
      </c>
      <c r="ER192" s="364">
        <v>9</v>
      </c>
      <c r="ES192" s="364">
        <v>8</v>
      </c>
      <c r="ET192" s="364">
        <v>76</v>
      </c>
      <c r="EU192" s="394"/>
    </row>
    <row r="193" spans="1:151" s="357" customFormat="1" ht="15" hidden="1" customHeight="1" x14ac:dyDescent="0.15">
      <c r="A193" s="442" t="s">
        <v>175</v>
      </c>
      <c r="B193" s="442" t="s">
        <v>313</v>
      </c>
      <c r="C193" s="442" t="s">
        <v>1600</v>
      </c>
      <c r="D193" s="442" t="s">
        <v>748</v>
      </c>
      <c r="E193" s="387">
        <v>171</v>
      </c>
      <c r="F193" s="355">
        <v>165</v>
      </c>
      <c r="G193" s="355">
        <v>8</v>
      </c>
      <c r="H193" s="355">
        <v>16</v>
      </c>
      <c r="I193" s="355">
        <v>141</v>
      </c>
      <c r="J193" s="388">
        <v>6</v>
      </c>
      <c r="K193" s="395">
        <v>6</v>
      </c>
      <c r="L193" s="387"/>
      <c r="M193" s="361">
        <v>340</v>
      </c>
      <c r="N193" s="355">
        <v>1</v>
      </c>
      <c r="O193" s="355">
        <v>1</v>
      </c>
      <c r="P193" s="355">
        <v>5</v>
      </c>
      <c r="Q193" s="355">
        <v>12</v>
      </c>
      <c r="R193" s="355">
        <v>9</v>
      </c>
      <c r="S193" s="355">
        <v>6</v>
      </c>
      <c r="T193" s="355">
        <v>14</v>
      </c>
      <c r="U193" s="355">
        <v>18</v>
      </c>
      <c r="V193" s="355">
        <v>27</v>
      </c>
      <c r="W193" s="355">
        <v>44</v>
      </c>
      <c r="X193" s="355">
        <v>59</v>
      </c>
      <c r="Y193" s="355">
        <v>49</v>
      </c>
      <c r="Z193" s="355">
        <v>55</v>
      </c>
      <c r="AA193" s="355">
        <v>29</v>
      </c>
      <c r="AB193" s="362">
        <v>11</v>
      </c>
      <c r="AC193" s="366">
        <v>65.03</v>
      </c>
      <c r="AD193" s="356">
        <v>64.03</v>
      </c>
      <c r="AE193" s="367">
        <v>66.400000000000006</v>
      </c>
      <c r="AF193" s="387"/>
      <c r="AG193" s="388"/>
      <c r="AH193" s="388"/>
      <c r="AI193" s="388"/>
      <c r="AJ193" s="388"/>
      <c r="AK193" s="388"/>
      <c r="AL193" s="388"/>
      <c r="AM193" s="388"/>
      <c r="AN193" s="388"/>
      <c r="AO193" s="388"/>
      <c r="AP193" s="388"/>
      <c r="AQ193" s="388"/>
      <c r="AR193" s="388"/>
      <c r="AS193" s="388"/>
      <c r="AT193" s="388"/>
      <c r="AU193" s="388"/>
      <c r="AV193" s="449"/>
      <c r="AW193" s="450"/>
      <c r="AX193" s="451"/>
      <c r="AY193" s="361">
        <v>155</v>
      </c>
      <c r="AZ193" s="355" t="s">
        <v>6662</v>
      </c>
      <c r="BA193" s="355" t="s">
        <v>6662</v>
      </c>
      <c r="BB193" s="355">
        <v>1</v>
      </c>
      <c r="BC193" s="355">
        <v>1</v>
      </c>
      <c r="BD193" s="355" t="s">
        <v>6662</v>
      </c>
      <c r="BE193" s="355">
        <v>2</v>
      </c>
      <c r="BF193" s="355">
        <v>2</v>
      </c>
      <c r="BG193" s="355">
        <v>2</v>
      </c>
      <c r="BH193" s="355">
        <v>6</v>
      </c>
      <c r="BI193" s="355">
        <v>13</v>
      </c>
      <c r="BJ193" s="355">
        <v>32</v>
      </c>
      <c r="BK193" s="355">
        <v>32</v>
      </c>
      <c r="BL193" s="355">
        <v>39</v>
      </c>
      <c r="BM193" s="355">
        <v>20</v>
      </c>
      <c r="BN193" s="362">
        <v>5</v>
      </c>
      <c r="BO193" s="446">
        <v>71.23</v>
      </c>
      <c r="BP193" s="447">
        <v>71.260000000000005</v>
      </c>
      <c r="BQ193" s="448">
        <v>71.17</v>
      </c>
      <c r="BR193" s="363">
        <v>165</v>
      </c>
      <c r="BS193" s="364" t="s">
        <v>6662</v>
      </c>
      <c r="BT193" s="364" t="s">
        <v>6662</v>
      </c>
      <c r="BU193" s="364" t="s">
        <v>6662</v>
      </c>
      <c r="BV193" s="364" t="s">
        <v>6662</v>
      </c>
      <c r="BW193" s="364" t="s">
        <v>6662</v>
      </c>
      <c r="BX193" s="364" t="s">
        <v>6662</v>
      </c>
      <c r="BY193" s="364">
        <v>3</v>
      </c>
      <c r="BZ193" s="364">
        <v>9</v>
      </c>
      <c r="CA193" s="364">
        <v>14</v>
      </c>
      <c r="CB193" s="364">
        <v>26</v>
      </c>
      <c r="CC193" s="364">
        <v>31</v>
      </c>
      <c r="CD193" s="364">
        <v>23</v>
      </c>
      <c r="CE193" s="364">
        <v>37</v>
      </c>
      <c r="CF193" s="364">
        <v>18</v>
      </c>
      <c r="CG193" s="365">
        <v>4</v>
      </c>
      <c r="CH193" s="432">
        <v>165</v>
      </c>
      <c r="CI193" s="433">
        <v>16</v>
      </c>
      <c r="CJ193" s="433">
        <v>16</v>
      </c>
      <c r="CK193" s="433" t="s">
        <v>6662</v>
      </c>
      <c r="CL193" s="433" t="s">
        <v>6662</v>
      </c>
      <c r="CM193" s="433">
        <v>5</v>
      </c>
      <c r="CN193" s="433">
        <v>144</v>
      </c>
      <c r="CO193" s="433">
        <v>113</v>
      </c>
      <c r="CP193" s="433">
        <v>15</v>
      </c>
      <c r="CQ193" s="433">
        <v>15</v>
      </c>
      <c r="CR193" s="433" t="s">
        <v>6662</v>
      </c>
      <c r="CS193" s="433" t="s">
        <v>6662</v>
      </c>
      <c r="CT193" s="433">
        <v>2</v>
      </c>
      <c r="CU193" s="455">
        <v>96</v>
      </c>
      <c r="CV193" s="389"/>
      <c r="CW193" s="390"/>
      <c r="CX193" s="390"/>
      <c r="CY193" s="390"/>
      <c r="CZ193" s="390"/>
      <c r="DA193" s="390"/>
      <c r="DB193" s="394"/>
      <c r="DC193" s="363">
        <v>539</v>
      </c>
      <c r="DD193" s="364">
        <v>383</v>
      </c>
      <c r="DE193" s="364">
        <v>155</v>
      </c>
      <c r="DF193" s="364">
        <v>201</v>
      </c>
      <c r="DG193" s="364">
        <v>27</v>
      </c>
      <c r="DH193" s="364">
        <v>28</v>
      </c>
      <c r="DI193" s="364">
        <v>128</v>
      </c>
      <c r="DJ193" s="394"/>
      <c r="DK193" s="363">
        <v>135</v>
      </c>
      <c r="DL193" s="364">
        <v>48</v>
      </c>
      <c r="DM193" s="364" t="s">
        <v>6662</v>
      </c>
      <c r="DN193" s="364" t="s">
        <v>6662</v>
      </c>
      <c r="DO193" s="364">
        <v>1</v>
      </c>
      <c r="DP193" s="364" t="s">
        <v>6662</v>
      </c>
      <c r="DQ193" s="364">
        <v>2</v>
      </c>
      <c r="DR193" s="364">
        <v>7</v>
      </c>
      <c r="DS193" s="364">
        <v>1</v>
      </c>
      <c r="DT193" s="364">
        <v>75</v>
      </c>
      <c r="DU193" s="364" t="s">
        <v>6662</v>
      </c>
      <c r="DV193" s="364" t="s">
        <v>6662</v>
      </c>
      <c r="DW193" s="364">
        <v>1</v>
      </c>
      <c r="DX193" s="364" t="s">
        <v>6662</v>
      </c>
      <c r="DY193" s="364" t="s">
        <v>6662</v>
      </c>
      <c r="DZ193" s="365" t="s">
        <v>6662</v>
      </c>
      <c r="EA193" s="363">
        <v>154</v>
      </c>
      <c r="EB193" s="364">
        <v>21193</v>
      </c>
      <c r="EC193" s="364">
        <v>8657</v>
      </c>
      <c r="ED193" s="364">
        <v>12378</v>
      </c>
      <c r="EE193" s="365">
        <v>158</v>
      </c>
      <c r="EF193" s="363">
        <v>269</v>
      </c>
      <c r="EG193" s="364">
        <v>229</v>
      </c>
      <c r="EH193" s="364">
        <v>95</v>
      </c>
      <c r="EI193" s="364">
        <v>113</v>
      </c>
      <c r="EJ193" s="364">
        <v>21</v>
      </c>
      <c r="EK193" s="364">
        <v>16</v>
      </c>
      <c r="EL193" s="364">
        <v>24</v>
      </c>
      <c r="EM193" s="394"/>
      <c r="EN193" s="363">
        <v>270</v>
      </c>
      <c r="EO193" s="364">
        <v>154</v>
      </c>
      <c r="EP193" s="364">
        <v>60</v>
      </c>
      <c r="EQ193" s="364">
        <v>88</v>
      </c>
      <c r="ER193" s="364">
        <v>6</v>
      </c>
      <c r="ES193" s="364">
        <v>12</v>
      </c>
      <c r="ET193" s="364">
        <v>104</v>
      </c>
      <c r="EU193" s="394"/>
    </row>
    <row r="194" spans="1:151" s="357" customFormat="1" ht="15" hidden="1" customHeight="1" x14ac:dyDescent="0.15">
      <c r="A194" s="442" t="s">
        <v>175</v>
      </c>
      <c r="B194" s="442" t="s">
        <v>313</v>
      </c>
      <c r="C194" s="442" t="s">
        <v>1601</v>
      </c>
      <c r="D194" s="442" t="s">
        <v>749</v>
      </c>
      <c r="E194" s="387">
        <v>33</v>
      </c>
      <c r="F194" s="355">
        <v>33</v>
      </c>
      <c r="G194" s="355">
        <v>2</v>
      </c>
      <c r="H194" s="355">
        <v>4</v>
      </c>
      <c r="I194" s="355">
        <v>27</v>
      </c>
      <c r="J194" s="388" t="s">
        <v>6662</v>
      </c>
      <c r="K194" s="395" t="s">
        <v>6662</v>
      </c>
      <c r="L194" s="387"/>
      <c r="M194" s="361">
        <v>63</v>
      </c>
      <c r="N194" s="355" t="s">
        <v>6662</v>
      </c>
      <c r="O194" s="355">
        <v>2</v>
      </c>
      <c r="P194" s="355" t="s">
        <v>6662</v>
      </c>
      <c r="Q194" s="355" t="s">
        <v>6662</v>
      </c>
      <c r="R194" s="355">
        <v>2</v>
      </c>
      <c r="S194" s="355">
        <v>1</v>
      </c>
      <c r="T194" s="355">
        <v>2</v>
      </c>
      <c r="U194" s="355">
        <v>6</v>
      </c>
      <c r="V194" s="355">
        <v>5</v>
      </c>
      <c r="W194" s="355">
        <v>9</v>
      </c>
      <c r="X194" s="355">
        <v>13</v>
      </c>
      <c r="Y194" s="355">
        <v>6</v>
      </c>
      <c r="Z194" s="355">
        <v>7</v>
      </c>
      <c r="AA194" s="355">
        <v>6</v>
      </c>
      <c r="AB194" s="362">
        <v>4</v>
      </c>
      <c r="AC194" s="366">
        <v>65.19</v>
      </c>
      <c r="AD194" s="356">
        <v>63.34</v>
      </c>
      <c r="AE194" s="367">
        <v>68.64</v>
      </c>
      <c r="AF194" s="387"/>
      <c r="AG194" s="388"/>
      <c r="AH194" s="388"/>
      <c r="AI194" s="388"/>
      <c r="AJ194" s="388"/>
      <c r="AK194" s="388"/>
      <c r="AL194" s="388"/>
      <c r="AM194" s="388"/>
      <c r="AN194" s="388"/>
      <c r="AO194" s="388"/>
      <c r="AP194" s="388"/>
      <c r="AQ194" s="388"/>
      <c r="AR194" s="388"/>
      <c r="AS194" s="388"/>
      <c r="AT194" s="388"/>
      <c r="AU194" s="388"/>
      <c r="AV194" s="449"/>
      <c r="AW194" s="450"/>
      <c r="AX194" s="451"/>
      <c r="AY194" s="361">
        <v>27</v>
      </c>
      <c r="AZ194" s="355" t="s">
        <v>6662</v>
      </c>
      <c r="BA194" s="355" t="s">
        <v>6662</v>
      </c>
      <c r="BB194" s="355" t="s">
        <v>6662</v>
      </c>
      <c r="BC194" s="355" t="s">
        <v>6662</v>
      </c>
      <c r="BD194" s="355" t="s">
        <v>6662</v>
      </c>
      <c r="BE194" s="355" t="s">
        <v>6662</v>
      </c>
      <c r="BF194" s="355" t="s">
        <v>6662</v>
      </c>
      <c r="BG194" s="355" t="s">
        <v>6662</v>
      </c>
      <c r="BH194" s="355">
        <v>3</v>
      </c>
      <c r="BI194" s="355">
        <v>3</v>
      </c>
      <c r="BJ194" s="355">
        <v>6</v>
      </c>
      <c r="BK194" s="355">
        <v>4</v>
      </c>
      <c r="BL194" s="355">
        <v>4</v>
      </c>
      <c r="BM194" s="355">
        <v>5</v>
      </c>
      <c r="BN194" s="362">
        <v>2</v>
      </c>
      <c r="BO194" s="446">
        <v>71.89</v>
      </c>
      <c r="BP194" s="447">
        <v>70.099999999999994</v>
      </c>
      <c r="BQ194" s="448">
        <v>78.17</v>
      </c>
      <c r="BR194" s="363">
        <v>33</v>
      </c>
      <c r="BS194" s="364" t="s">
        <v>6662</v>
      </c>
      <c r="BT194" s="364" t="s">
        <v>6662</v>
      </c>
      <c r="BU194" s="364" t="s">
        <v>6662</v>
      </c>
      <c r="BV194" s="364" t="s">
        <v>6662</v>
      </c>
      <c r="BW194" s="364" t="s">
        <v>6662</v>
      </c>
      <c r="BX194" s="364" t="s">
        <v>6662</v>
      </c>
      <c r="BY194" s="364" t="s">
        <v>6662</v>
      </c>
      <c r="BZ194" s="364">
        <v>1</v>
      </c>
      <c r="CA194" s="364">
        <v>6</v>
      </c>
      <c r="CB194" s="364">
        <v>3</v>
      </c>
      <c r="CC194" s="364">
        <v>10</v>
      </c>
      <c r="CD194" s="364">
        <v>5</v>
      </c>
      <c r="CE194" s="364">
        <v>4</v>
      </c>
      <c r="CF194" s="364">
        <v>3</v>
      </c>
      <c r="CG194" s="365">
        <v>1</v>
      </c>
      <c r="CH194" s="432">
        <v>33</v>
      </c>
      <c r="CI194" s="433">
        <v>5</v>
      </c>
      <c r="CJ194" s="433">
        <v>5</v>
      </c>
      <c r="CK194" s="433" t="s">
        <v>6662</v>
      </c>
      <c r="CL194" s="433" t="s">
        <v>6662</v>
      </c>
      <c r="CM194" s="433">
        <v>3</v>
      </c>
      <c r="CN194" s="433">
        <v>25</v>
      </c>
      <c r="CO194" s="433">
        <v>23</v>
      </c>
      <c r="CP194" s="433">
        <v>5</v>
      </c>
      <c r="CQ194" s="433">
        <v>5</v>
      </c>
      <c r="CR194" s="433" t="s">
        <v>6662</v>
      </c>
      <c r="CS194" s="433" t="s">
        <v>6662</v>
      </c>
      <c r="CT194" s="433">
        <v>1</v>
      </c>
      <c r="CU194" s="455">
        <v>17</v>
      </c>
      <c r="CV194" s="389"/>
      <c r="CW194" s="390"/>
      <c r="CX194" s="390"/>
      <c r="CY194" s="390"/>
      <c r="CZ194" s="390"/>
      <c r="DA194" s="390"/>
      <c r="DB194" s="394"/>
      <c r="DC194" s="363">
        <v>116</v>
      </c>
      <c r="DD194" s="364">
        <v>85</v>
      </c>
      <c r="DE194" s="364">
        <v>27</v>
      </c>
      <c r="DF194" s="364">
        <v>50</v>
      </c>
      <c r="DG194" s="364">
        <v>8</v>
      </c>
      <c r="DH194" s="364">
        <v>6</v>
      </c>
      <c r="DI194" s="364">
        <v>25</v>
      </c>
      <c r="DJ194" s="394"/>
      <c r="DK194" s="363">
        <v>22</v>
      </c>
      <c r="DL194" s="364">
        <v>8</v>
      </c>
      <c r="DM194" s="364" t="s">
        <v>6662</v>
      </c>
      <c r="DN194" s="364">
        <v>1</v>
      </c>
      <c r="DO194" s="364">
        <v>1</v>
      </c>
      <c r="DP194" s="364">
        <v>3</v>
      </c>
      <c r="DQ194" s="364" t="s">
        <v>6662</v>
      </c>
      <c r="DR194" s="364" t="s">
        <v>6662</v>
      </c>
      <c r="DS194" s="364" t="s">
        <v>6662</v>
      </c>
      <c r="DT194" s="364">
        <v>9</v>
      </c>
      <c r="DU194" s="364" t="s">
        <v>6662</v>
      </c>
      <c r="DV194" s="364" t="s">
        <v>6662</v>
      </c>
      <c r="DW194" s="364" t="s">
        <v>6662</v>
      </c>
      <c r="DX194" s="364" t="s">
        <v>6662</v>
      </c>
      <c r="DY194" s="364" t="s">
        <v>6662</v>
      </c>
      <c r="DZ194" s="365" t="s">
        <v>6662</v>
      </c>
      <c r="EA194" s="363">
        <v>33</v>
      </c>
      <c r="EB194" s="364">
        <v>3031</v>
      </c>
      <c r="EC194" s="364">
        <v>1224</v>
      </c>
      <c r="ED194" s="364">
        <v>1751</v>
      </c>
      <c r="EE194" s="365">
        <v>56</v>
      </c>
      <c r="EF194" s="363">
        <v>63</v>
      </c>
      <c r="EG194" s="364">
        <v>53</v>
      </c>
      <c r="EH194" s="364">
        <v>21</v>
      </c>
      <c r="EI194" s="364">
        <v>27</v>
      </c>
      <c r="EJ194" s="364">
        <v>5</v>
      </c>
      <c r="EK194" s="364">
        <v>4</v>
      </c>
      <c r="EL194" s="364">
        <v>6</v>
      </c>
      <c r="EM194" s="394"/>
      <c r="EN194" s="363">
        <v>53</v>
      </c>
      <c r="EO194" s="364">
        <v>32</v>
      </c>
      <c r="EP194" s="364">
        <v>6</v>
      </c>
      <c r="EQ194" s="364">
        <v>23</v>
      </c>
      <c r="ER194" s="364">
        <v>3</v>
      </c>
      <c r="ES194" s="364">
        <v>2</v>
      </c>
      <c r="ET194" s="364">
        <v>19</v>
      </c>
      <c r="EU194" s="394"/>
    </row>
    <row r="195" spans="1:151" s="357" customFormat="1" ht="15" hidden="1" customHeight="1" x14ac:dyDescent="0.15">
      <c r="A195" s="442" t="s">
        <v>175</v>
      </c>
      <c r="B195" s="442" t="s">
        <v>313</v>
      </c>
      <c r="C195" s="442" t="s">
        <v>329</v>
      </c>
      <c r="D195" s="442" t="s">
        <v>750</v>
      </c>
      <c r="E195" s="387">
        <v>200</v>
      </c>
      <c r="F195" s="355">
        <v>195</v>
      </c>
      <c r="G195" s="355">
        <v>42</v>
      </c>
      <c r="H195" s="355">
        <v>20</v>
      </c>
      <c r="I195" s="355">
        <v>133</v>
      </c>
      <c r="J195" s="388">
        <v>5</v>
      </c>
      <c r="K195" s="395">
        <v>5</v>
      </c>
      <c r="L195" s="387"/>
      <c r="M195" s="361">
        <v>476</v>
      </c>
      <c r="N195" s="355">
        <v>6</v>
      </c>
      <c r="O195" s="355">
        <v>8</v>
      </c>
      <c r="P195" s="355">
        <v>8</v>
      </c>
      <c r="Q195" s="355">
        <v>11</v>
      </c>
      <c r="R195" s="355">
        <v>17</v>
      </c>
      <c r="S195" s="355">
        <v>26</v>
      </c>
      <c r="T195" s="355">
        <v>27</v>
      </c>
      <c r="U195" s="355">
        <v>17</v>
      </c>
      <c r="V195" s="355">
        <v>37</v>
      </c>
      <c r="W195" s="355">
        <v>60</v>
      </c>
      <c r="X195" s="355">
        <v>76</v>
      </c>
      <c r="Y195" s="355">
        <v>79</v>
      </c>
      <c r="Z195" s="355">
        <v>49</v>
      </c>
      <c r="AA195" s="355">
        <v>34</v>
      </c>
      <c r="AB195" s="362">
        <v>21</v>
      </c>
      <c r="AC195" s="366">
        <v>62.38</v>
      </c>
      <c r="AD195" s="356">
        <v>61.05</v>
      </c>
      <c r="AE195" s="367">
        <v>64</v>
      </c>
      <c r="AF195" s="387"/>
      <c r="AG195" s="388"/>
      <c r="AH195" s="388"/>
      <c r="AI195" s="388"/>
      <c r="AJ195" s="388"/>
      <c r="AK195" s="388"/>
      <c r="AL195" s="388"/>
      <c r="AM195" s="388"/>
      <c r="AN195" s="388"/>
      <c r="AO195" s="388"/>
      <c r="AP195" s="388"/>
      <c r="AQ195" s="388"/>
      <c r="AR195" s="388"/>
      <c r="AS195" s="388"/>
      <c r="AT195" s="388"/>
      <c r="AU195" s="388"/>
      <c r="AV195" s="449"/>
      <c r="AW195" s="450"/>
      <c r="AX195" s="451"/>
      <c r="AY195" s="361">
        <v>271</v>
      </c>
      <c r="AZ195" s="355" t="s">
        <v>6662</v>
      </c>
      <c r="BA195" s="355">
        <v>1</v>
      </c>
      <c r="BB195" s="355">
        <v>2</v>
      </c>
      <c r="BC195" s="355">
        <v>3</v>
      </c>
      <c r="BD195" s="355">
        <v>8</v>
      </c>
      <c r="BE195" s="355">
        <v>8</v>
      </c>
      <c r="BF195" s="355">
        <v>8</v>
      </c>
      <c r="BG195" s="355">
        <v>5</v>
      </c>
      <c r="BH195" s="355">
        <v>6</v>
      </c>
      <c r="BI195" s="355">
        <v>37</v>
      </c>
      <c r="BJ195" s="355">
        <v>51</v>
      </c>
      <c r="BK195" s="355">
        <v>59</v>
      </c>
      <c r="BL195" s="355">
        <v>42</v>
      </c>
      <c r="BM195" s="355">
        <v>28</v>
      </c>
      <c r="BN195" s="362">
        <v>13</v>
      </c>
      <c r="BO195" s="446">
        <v>67.900000000000006</v>
      </c>
      <c r="BP195" s="447">
        <v>67.599999999999994</v>
      </c>
      <c r="BQ195" s="448">
        <v>68.28</v>
      </c>
      <c r="BR195" s="363">
        <v>195</v>
      </c>
      <c r="BS195" s="364" t="s">
        <v>6662</v>
      </c>
      <c r="BT195" s="364" t="s">
        <v>6662</v>
      </c>
      <c r="BU195" s="364" t="s">
        <v>6662</v>
      </c>
      <c r="BV195" s="364">
        <v>1</v>
      </c>
      <c r="BW195" s="364">
        <v>3</v>
      </c>
      <c r="BX195" s="364">
        <v>6</v>
      </c>
      <c r="BY195" s="364">
        <v>3</v>
      </c>
      <c r="BZ195" s="364">
        <v>2</v>
      </c>
      <c r="CA195" s="364">
        <v>13</v>
      </c>
      <c r="CB195" s="364">
        <v>28</v>
      </c>
      <c r="CC195" s="364">
        <v>40</v>
      </c>
      <c r="CD195" s="364">
        <v>43</v>
      </c>
      <c r="CE195" s="364">
        <v>31</v>
      </c>
      <c r="CF195" s="364">
        <v>19</v>
      </c>
      <c r="CG195" s="365">
        <v>6</v>
      </c>
      <c r="CH195" s="432">
        <v>195</v>
      </c>
      <c r="CI195" s="433">
        <v>24</v>
      </c>
      <c r="CJ195" s="433">
        <v>24</v>
      </c>
      <c r="CK195" s="433" t="s">
        <v>6662</v>
      </c>
      <c r="CL195" s="433" t="s">
        <v>6662</v>
      </c>
      <c r="CM195" s="433">
        <v>4</v>
      </c>
      <c r="CN195" s="433">
        <v>167</v>
      </c>
      <c r="CO195" s="433">
        <v>139</v>
      </c>
      <c r="CP195" s="433">
        <v>17</v>
      </c>
      <c r="CQ195" s="433">
        <v>17</v>
      </c>
      <c r="CR195" s="433" t="s">
        <v>6662</v>
      </c>
      <c r="CS195" s="433" t="s">
        <v>6662</v>
      </c>
      <c r="CT195" s="433">
        <v>1</v>
      </c>
      <c r="CU195" s="455">
        <v>121</v>
      </c>
      <c r="CV195" s="389"/>
      <c r="CW195" s="390"/>
      <c r="CX195" s="390"/>
      <c r="CY195" s="390"/>
      <c r="CZ195" s="390"/>
      <c r="DA195" s="390"/>
      <c r="DB195" s="394"/>
      <c r="DC195" s="363">
        <v>654</v>
      </c>
      <c r="DD195" s="364">
        <v>515</v>
      </c>
      <c r="DE195" s="364">
        <v>271</v>
      </c>
      <c r="DF195" s="364">
        <v>215</v>
      </c>
      <c r="DG195" s="364">
        <v>29</v>
      </c>
      <c r="DH195" s="364">
        <v>28</v>
      </c>
      <c r="DI195" s="364">
        <v>111</v>
      </c>
      <c r="DJ195" s="394"/>
      <c r="DK195" s="363">
        <v>171</v>
      </c>
      <c r="DL195" s="364">
        <v>110</v>
      </c>
      <c r="DM195" s="364" t="s">
        <v>6662</v>
      </c>
      <c r="DN195" s="364">
        <v>1</v>
      </c>
      <c r="DO195" s="364" t="s">
        <v>6662</v>
      </c>
      <c r="DP195" s="364">
        <v>52</v>
      </c>
      <c r="DQ195" s="364">
        <v>4</v>
      </c>
      <c r="DR195" s="364">
        <v>3</v>
      </c>
      <c r="DS195" s="364">
        <v>1</v>
      </c>
      <c r="DT195" s="364" t="s">
        <v>6662</v>
      </c>
      <c r="DU195" s="364" t="s">
        <v>6662</v>
      </c>
      <c r="DV195" s="364" t="s">
        <v>6662</v>
      </c>
      <c r="DW195" s="364" t="s">
        <v>6662</v>
      </c>
      <c r="DX195" s="364" t="s">
        <v>6662</v>
      </c>
      <c r="DY195" s="364" t="s">
        <v>6662</v>
      </c>
      <c r="DZ195" s="365" t="s">
        <v>6662</v>
      </c>
      <c r="EA195" s="363">
        <v>188</v>
      </c>
      <c r="EB195" s="364">
        <v>41009</v>
      </c>
      <c r="EC195" s="364">
        <v>26093</v>
      </c>
      <c r="ED195" s="364">
        <v>14411</v>
      </c>
      <c r="EE195" s="365">
        <v>505</v>
      </c>
      <c r="EF195" s="363">
        <v>324</v>
      </c>
      <c r="EG195" s="364">
        <v>291</v>
      </c>
      <c r="EH195" s="364">
        <v>151</v>
      </c>
      <c r="EI195" s="364">
        <v>121</v>
      </c>
      <c r="EJ195" s="364">
        <v>19</v>
      </c>
      <c r="EK195" s="364">
        <v>13</v>
      </c>
      <c r="EL195" s="364">
        <v>20</v>
      </c>
      <c r="EM195" s="394"/>
      <c r="EN195" s="363">
        <v>330</v>
      </c>
      <c r="EO195" s="364">
        <v>224</v>
      </c>
      <c r="EP195" s="364">
        <v>120</v>
      </c>
      <c r="EQ195" s="364">
        <v>94</v>
      </c>
      <c r="ER195" s="364">
        <v>10</v>
      </c>
      <c r="ES195" s="364">
        <v>15</v>
      </c>
      <c r="ET195" s="364">
        <v>91</v>
      </c>
      <c r="EU195" s="394"/>
    </row>
    <row r="196" spans="1:151" s="357" customFormat="1" ht="15" customHeight="1" x14ac:dyDescent="0.15">
      <c r="A196" s="442" t="s">
        <v>175</v>
      </c>
      <c r="B196" s="442" t="s">
        <v>330</v>
      </c>
      <c r="C196" s="442"/>
      <c r="D196" s="442" t="s">
        <v>751</v>
      </c>
      <c r="E196" s="387">
        <v>847</v>
      </c>
      <c r="F196" s="355">
        <v>836</v>
      </c>
      <c r="G196" s="355">
        <v>232</v>
      </c>
      <c r="H196" s="355">
        <v>114</v>
      </c>
      <c r="I196" s="355">
        <v>490</v>
      </c>
      <c r="J196" s="388">
        <v>11</v>
      </c>
      <c r="K196" s="395">
        <v>11</v>
      </c>
      <c r="L196" s="387"/>
      <c r="M196" s="361">
        <v>2009</v>
      </c>
      <c r="N196" s="355">
        <v>13</v>
      </c>
      <c r="O196" s="355">
        <v>34</v>
      </c>
      <c r="P196" s="355">
        <v>45</v>
      </c>
      <c r="Q196" s="355">
        <v>61</v>
      </c>
      <c r="R196" s="355">
        <v>60</v>
      </c>
      <c r="S196" s="355">
        <v>99</v>
      </c>
      <c r="T196" s="355">
        <v>89</v>
      </c>
      <c r="U196" s="355">
        <v>112</v>
      </c>
      <c r="V196" s="355">
        <v>176</v>
      </c>
      <c r="W196" s="355">
        <v>271</v>
      </c>
      <c r="X196" s="355">
        <v>308</v>
      </c>
      <c r="Y196" s="355">
        <v>246</v>
      </c>
      <c r="Z196" s="355">
        <v>217</v>
      </c>
      <c r="AA196" s="355">
        <v>152</v>
      </c>
      <c r="AB196" s="362">
        <v>126</v>
      </c>
      <c r="AC196" s="366">
        <v>62.65</v>
      </c>
      <c r="AD196" s="356">
        <v>61.69</v>
      </c>
      <c r="AE196" s="367">
        <v>63.78</v>
      </c>
      <c r="AF196" s="387"/>
      <c r="AG196" s="388"/>
      <c r="AH196" s="388"/>
      <c r="AI196" s="388"/>
      <c r="AJ196" s="388"/>
      <c r="AK196" s="388"/>
      <c r="AL196" s="388"/>
      <c r="AM196" s="388"/>
      <c r="AN196" s="388"/>
      <c r="AO196" s="388"/>
      <c r="AP196" s="388"/>
      <c r="AQ196" s="388"/>
      <c r="AR196" s="388"/>
      <c r="AS196" s="388"/>
      <c r="AT196" s="388"/>
      <c r="AU196" s="388"/>
      <c r="AV196" s="449"/>
      <c r="AW196" s="450"/>
      <c r="AX196" s="451"/>
      <c r="AY196" s="361">
        <v>1262</v>
      </c>
      <c r="AZ196" s="355">
        <v>1</v>
      </c>
      <c r="BA196" s="355">
        <v>6</v>
      </c>
      <c r="BB196" s="355">
        <v>9</v>
      </c>
      <c r="BC196" s="355">
        <v>19</v>
      </c>
      <c r="BD196" s="355">
        <v>23</v>
      </c>
      <c r="BE196" s="355">
        <v>40</v>
      </c>
      <c r="BF196" s="355">
        <v>36</v>
      </c>
      <c r="BG196" s="355">
        <v>50</v>
      </c>
      <c r="BH196" s="355">
        <v>75</v>
      </c>
      <c r="BI196" s="355">
        <v>156</v>
      </c>
      <c r="BJ196" s="355">
        <v>230</v>
      </c>
      <c r="BK196" s="355">
        <v>203</v>
      </c>
      <c r="BL196" s="355">
        <v>188</v>
      </c>
      <c r="BM196" s="355">
        <v>132</v>
      </c>
      <c r="BN196" s="362">
        <v>94</v>
      </c>
      <c r="BO196" s="446">
        <v>67.650000000000006</v>
      </c>
      <c r="BP196" s="447">
        <v>67.16</v>
      </c>
      <c r="BQ196" s="448">
        <v>68.25</v>
      </c>
      <c r="BR196" s="363">
        <v>836</v>
      </c>
      <c r="BS196" s="364" t="s">
        <v>6662</v>
      </c>
      <c r="BT196" s="364" t="s">
        <v>6662</v>
      </c>
      <c r="BU196" s="364">
        <v>2</v>
      </c>
      <c r="BV196" s="364">
        <v>3</v>
      </c>
      <c r="BW196" s="364">
        <v>7</v>
      </c>
      <c r="BX196" s="364">
        <v>13</v>
      </c>
      <c r="BY196" s="364">
        <v>20</v>
      </c>
      <c r="BZ196" s="364">
        <v>34</v>
      </c>
      <c r="CA196" s="364">
        <v>64</v>
      </c>
      <c r="CB196" s="364">
        <v>123</v>
      </c>
      <c r="CC196" s="364">
        <v>163</v>
      </c>
      <c r="CD196" s="364">
        <v>126</v>
      </c>
      <c r="CE196" s="364">
        <v>124</v>
      </c>
      <c r="CF196" s="364">
        <v>81</v>
      </c>
      <c r="CG196" s="365">
        <v>76</v>
      </c>
      <c r="CH196" s="432">
        <v>836</v>
      </c>
      <c r="CI196" s="433">
        <v>190</v>
      </c>
      <c r="CJ196" s="433">
        <v>189</v>
      </c>
      <c r="CK196" s="433">
        <v>1</v>
      </c>
      <c r="CL196" s="433" t="s">
        <v>6662</v>
      </c>
      <c r="CM196" s="433">
        <v>29</v>
      </c>
      <c r="CN196" s="433">
        <v>617</v>
      </c>
      <c r="CO196" s="433">
        <v>570</v>
      </c>
      <c r="CP196" s="433">
        <v>149</v>
      </c>
      <c r="CQ196" s="433">
        <v>148</v>
      </c>
      <c r="CR196" s="433">
        <v>1</v>
      </c>
      <c r="CS196" s="433" t="s">
        <v>6662</v>
      </c>
      <c r="CT196" s="433">
        <v>11</v>
      </c>
      <c r="CU196" s="455">
        <v>410</v>
      </c>
      <c r="CV196" s="389"/>
      <c r="CW196" s="390"/>
      <c r="CX196" s="390"/>
      <c r="CY196" s="390"/>
      <c r="CZ196" s="390"/>
      <c r="DA196" s="390"/>
      <c r="DB196" s="394"/>
      <c r="DC196" s="363">
        <v>2518</v>
      </c>
      <c r="DD196" s="364">
        <v>2008</v>
      </c>
      <c r="DE196" s="364">
        <v>1262</v>
      </c>
      <c r="DF196" s="364">
        <v>652</v>
      </c>
      <c r="DG196" s="364">
        <v>94</v>
      </c>
      <c r="DH196" s="364">
        <v>120</v>
      </c>
      <c r="DI196" s="364">
        <v>390</v>
      </c>
      <c r="DJ196" s="394"/>
      <c r="DK196" s="363">
        <v>777</v>
      </c>
      <c r="DL196" s="364">
        <v>348</v>
      </c>
      <c r="DM196" s="364" t="s">
        <v>6662</v>
      </c>
      <c r="DN196" s="364">
        <v>376</v>
      </c>
      <c r="DO196" s="364" t="s">
        <v>6662</v>
      </c>
      <c r="DP196" s="364">
        <v>23</v>
      </c>
      <c r="DQ196" s="364">
        <v>14</v>
      </c>
      <c r="DR196" s="364">
        <v>5</v>
      </c>
      <c r="DS196" s="364">
        <v>8</v>
      </c>
      <c r="DT196" s="364">
        <v>2</v>
      </c>
      <c r="DU196" s="364">
        <v>1</v>
      </c>
      <c r="DV196" s="364" t="s">
        <v>6662</v>
      </c>
      <c r="DW196" s="364" t="s">
        <v>6662</v>
      </c>
      <c r="DX196" s="364" t="s">
        <v>6662</v>
      </c>
      <c r="DY196" s="364" t="s">
        <v>6662</v>
      </c>
      <c r="DZ196" s="365" t="s">
        <v>6662</v>
      </c>
      <c r="EA196" s="363">
        <v>831</v>
      </c>
      <c r="EB196" s="364">
        <v>140011</v>
      </c>
      <c r="EC196" s="364">
        <v>80888</v>
      </c>
      <c r="ED196" s="364">
        <v>58933</v>
      </c>
      <c r="EE196" s="365">
        <v>190</v>
      </c>
      <c r="EF196" s="363">
        <v>1250</v>
      </c>
      <c r="EG196" s="364">
        <v>1121</v>
      </c>
      <c r="EH196" s="364">
        <v>693</v>
      </c>
      <c r="EI196" s="364">
        <v>367</v>
      </c>
      <c r="EJ196" s="364">
        <v>61</v>
      </c>
      <c r="EK196" s="364">
        <v>65</v>
      </c>
      <c r="EL196" s="364">
        <v>64</v>
      </c>
      <c r="EM196" s="394"/>
      <c r="EN196" s="363">
        <v>1268</v>
      </c>
      <c r="EO196" s="364">
        <v>887</v>
      </c>
      <c r="EP196" s="364">
        <v>569</v>
      </c>
      <c r="EQ196" s="364">
        <v>285</v>
      </c>
      <c r="ER196" s="364">
        <v>33</v>
      </c>
      <c r="ES196" s="364">
        <v>55</v>
      </c>
      <c r="ET196" s="364">
        <v>326</v>
      </c>
      <c r="EU196" s="394"/>
    </row>
    <row r="197" spans="1:151" s="357" customFormat="1" ht="15" hidden="1" customHeight="1" x14ac:dyDescent="0.15">
      <c r="A197" s="442" t="s">
        <v>175</v>
      </c>
      <c r="B197" s="442" t="s">
        <v>330</v>
      </c>
      <c r="C197" s="442" t="s">
        <v>331</v>
      </c>
      <c r="D197" s="442" t="s">
        <v>752</v>
      </c>
      <c r="E197" s="387">
        <v>122</v>
      </c>
      <c r="F197" s="355">
        <v>121</v>
      </c>
      <c r="G197" s="355">
        <v>57</v>
      </c>
      <c r="H197" s="355">
        <v>12</v>
      </c>
      <c r="I197" s="355">
        <v>52</v>
      </c>
      <c r="J197" s="388">
        <v>1</v>
      </c>
      <c r="K197" s="395">
        <v>1</v>
      </c>
      <c r="L197" s="387"/>
      <c r="M197" s="361">
        <v>293</v>
      </c>
      <c r="N197" s="355" t="s">
        <v>6662</v>
      </c>
      <c r="O197" s="355">
        <v>7</v>
      </c>
      <c r="P197" s="355">
        <v>8</v>
      </c>
      <c r="Q197" s="355">
        <v>8</v>
      </c>
      <c r="R197" s="355">
        <v>6</v>
      </c>
      <c r="S197" s="355">
        <v>19</v>
      </c>
      <c r="T197" s="355">
        <v>16</v>
      </c>
      <c r="U197" s="355">
        <v>26</v>
      </c>
      <c r="V197" s="355">
        <v>30</v>
      </c>
      <c r="W197" s="355">
        <v>51</v>
      </c>
      <c r="X197" s="355">
        <v>35</v>
      </c>
      <c r="Y197" s="355">
        <v>32</v>
      </c>
      <c r="Z197" s="355">
        <v>25</v>
      </c>
      <c r="AA197" s="355">
        <v>19</v>
      </c>
      <c r="AB197" s="362">
        <v>11</v>
      </c>
      <c r="AC197" s="366">
        <v>60.35</v>
      </c>
      <c r="AD197" s="356">
        <v>60.1</v>
      </c>
      <c r="AE197" s="367">
        <v>60.65</v>
      </c>
      <c r="AF197" s="387"/>
      <c r="AG197" s="388"/>
      <c r="AH197" s="388"/>
      <c r="AI197" s="388"/>
      <c r="AJ197" s="388"/>
      <c r="AK197" s="388"/>
      <c r="AL197" s="388"/>
      <c r="AM197" s="388"/>
      <c r="AN197" s="388"/>
      <c r="AO197" s="388"/>
      <c r="AP197" s="388"/>
      <c r="AQ197" s="388"/>
      <c r="AR197" s="388"/>
      <c r="AS197" s="388"/>
      <c r="AT197" s="388"/>
      <c r="AU197" s="388"/>
      <c r="AV197" s="449"/>
      <c r="AW197" s="450"/>
      <c r="AX197" s="451"/>
      <c r="AY197" s="361">
        <v>212</v>
      </c>
      <c r="AZ197" s="355" t="s">
        <v>6662</v>
      </c>
      <c r="BA197" s="355">
        <v>3</v>
      </c>
      <c r="BB197" s="355">
        <v>3</v>
      </c>
      <c r="BC197" s="355">
        <v>2</v>
      </c>
      <c r="BD197" s="355">
        <v>3</v>
      </c>
      <c r="BE197" s="355">
        <v>13</v>
      </c>
      <c r="BF197" s="355">
        <v>9</v>
      </c>
      <c r="BG197" s="355">
        <v>15</v>
      </c>
      <c r="BH197" s="355">
        <v>15</v>
      </c>
      <c r="BI197" s="355">
        <v>37</v>
      </c>
      <c r="BJ197" s="355">
        <v>31</v>
      </c>
      <c r="BK197" s="355">
        <v>30</v>
      </c>
      <c r="BL197" s="355">
        <v>23</v>
      </c>
      <c r="BM197" s="355">
        <v>17</v>
      </c>
      <c r="BN197" s="362">
        <v>11</v>
      </c>
      <c r="BO197" s="446">
        <v>63.92</v>
      </c>
      <c r="BP197" s="447">
        <v>63.2</v>
      </c>
      <c r="BQ197" s="448">
        <v>64.790000000000006</v>
      </c>
      <c r="BR197" s="363">
        <v>121</v>
      </c>
      <c r="BS197" s="364" t="s">
        <v>6662</v>
      </c>
      <c r="BT197" s="364" t="s">
        <v>6662</v>
      </c>
      <c r="BU197" s="364" t="s">
        <v>6662</v>
      </c>
      <c r="BV197" s="364" t="s">
        <v>6662</v>
      </c>
      <c r="BW197" s="364" t="s">
        <v>6662</v>
      </c>
      <c r="BX197" s="364">
        <v>6</v>
      </c>
      <c r="BY197" s="364">
        <v>3</v>
      </c>
      <c r="BZ197" s="364">
        <v>11</v>
      </c>
      <c r="CA197" s="364">
        <v>11</v>
      </c>
      <c r="CB197" s="364">
        <v>29</v>
      </c>
      <c r="CC197" s="364">
        <v>16</v>
      </c>
      <c r="CD197" s="364">
        <v>17</v>
      </c>
      <c r="CE197" s="364">
        <v>17</v>
      </c>
      <c r="CF197" s="364">
        <v>7</v>
      </c>
      <c r="CG197" s="365">
        <v>4</v>
      </c>
      <c r="CH197" s="432">
        <v>121</v>
      </c>
      <c r="CI197" s="433">
        <v>36</v>
      </c>
      <c r="CJ197" s="433">
        <v>36</v>
      </c>
      <c r="CK197" s="433" t="s">
        <v>6662</v>
      </c>
      <c r="CL197" s="433" t="s">
        <v>6662</v>
      </c>
      <c r="CM197" s="433">
        <v>4</v>
      </c>
      <c r="CN197" s="433">
        <v>81</v>
      </c>
      <c r="CO197" s="433">
        <v>61</v>
      </c>
      <c r="CP197" s="433">
        <v>21</v>
      </c>
      <c r="CQ197" s="433">
        <v>21</v>
      </c>
      <c r="CR197" s="433" t="s">
        <v>6662</v>
      </c>
      <c r="CS197" s="433" t="s">
        <v>6662</v>
      </c>
      <c r="CT197" s="433">
        <v>2</v>
      </c>
      <c r="CU197" s="455">
        <v>38</v>
      </c>
      <c r="CV197" s="389"/>
      <c r="CW197" s="390"/>
      <c r="CX197" s="390"/>
      <c r="CY197" s="390"/>
      <c r="CZ197" s="390"/>
      <c r="DA197" s="390"/>
      <c r="DB197" s="394"/>
      <c r="DC197" s="363">
        <v>367</v>
      </c>
      <c r="DD197" s="364">
        <v>312</v>
      </c>
      <c r="DE197" s="364">
        <v>212</v>
      </c>
      <c r="DF197" s="364">
        <v>91</v>
      </c>
      <c r="DG197" s="364">
        <v>9</v>
      </c>
      <c r="DH197" s="364">
        <v>12</v>
      </c>
      <c r="DI197" s="364">
        <v>43</v>
      </c>
      <c r="DJ197" s="394"/>
      <c r="DK197" s="363">
        <v>121</v>
      </c>
      <c r="DL197" s="364">
        <v>42</v>
      </c>
      <c r="DM197" s="364" t="s">
        <v>6662</v>
      </c>
      <c r="DN197" s="364">
        <v>71</v>
      </c>
      <c r="DO197" s="364" t="s">
        <v>6662</v>
      </c>
      <c r="DP197" s="364">
        <v>2</v>
      </c>
      <c r="DQ197" s="364">
        <v>2</v>
      </c>
      <c r="DR197" s="364">
        <v>1</v>
      </c>
      <c r="DS197" s="364">
        <v>1</v>
      </c>
      <c r="DT197" s="364">
        <v>1</v>
      </c>
      <c r="DU197" s="364">
        <v>1</v>
      </c>
      <c r="DV197" s="364" t="s">
        <v>6662</v>
      </c>
      <c r="DW197" s="364" t="s">
        <v>6662</v>
      </c>
      <c r="DX197" s="364" t="s">
        <v>6662</v>
      </c>
      <c r="DY197" s="364" t="s">
        <v>6662</v>
      </c>
      <c r="DZ197" s="365" t="s">
        <v>6662</v>
      </c>
      <c r="EA197" s="363">
        <v>121</v>
      </c>
      <c r="EB197" s="364">
        <v>26162</v>
      </c>
      <c r="EC197" s="364">
        <v>14582</v>
      </c>
      <c r="ED197" s="364">
        <v>11520</v>
      </c>
      <c r="EE197" s="365">
        <v>60</v>
      </c>
      <c r="EF197" s="363">
        <v>175</v>
      </c>
      <c r="EG197" s="364">
        <v>162</v>
      </c>
      <c r="EH197" s="364">
        <v>116</v>
      </c>
      <c r="EI197" s="364">
        <v>42</v>
      </c>
      <c r="EJ197" s="364">
        <v>4</v>
      </c>
      <c r="EK197" s="364">
        <v>6</v>
      </c>
      <c r="EL197" s="364">
        <v>7</v>
      </c>
      <c r="EM197" s="394"/>
      <c r="EN197" s="363">
        <v>192</v>
      </c>
      <c r="EO197" s="364">
        <v>150</v>
      </c>
      <c r="EP197" s="364">
        <v>96</v>
      </c>
      <c r="EQ197" s="364">
        <v>49</v>
      </c>
      <c r="ER197" s="364">
        <v>5</v>
      </c>
      <c r="ES197" s="364">
        <v>6</v>
      </c>
      <c r="ET197" s="364">
        <v>36</v>
      </c>
      <c r="EU197" s="394"/>
    </row>
    <row r="198" spans="1:151" s="357" customFormat="1" ht="15" hidden="1" customHeight="1" x14ac:dyDescent="0.15">
      <c r="A198" s="442" t="s">
        <v>175</v>
      </c>
      <c r="B198" s="442" t="s">
        <v>330</v>
      </c>
      <c r="C198" s="442" t="s">
        <v>332</v>
      </c>
      <c r="D198" s="442" t="s">
        <v>753</v>
      </c>
      <c r="E198" s="387">
        <v>13</v>
      </c>
      <c r="F198" s="355">
        <v>13</v>
      </c>
      <c r="G198" s="355">
        <v>3</v>
      </c>
      <c r="H198" s="355">
        <v>3</v>
      </c>
      <c r="I198" s="355">
        <v>7</v>
      </c>
      <c r="J198" s="388" t="s">
        <v>6662</v>
      </c>
      <c r="K198" s="395" t="s">
        <v>6662</v>
      </c>
      <c r="L198" s="387"/>
      <c r="M198" s="361">
        <v>30</v>
      </c>
      <c r="N198" s="355" t="s">
        <v>6662</v>
      </c>
      <c r="O198" s="355" t="s">
        <v>6662</v>
      </c>
      <c r="P198" s="355" t="s">
        <v>6662</v>
      </c>
      <c r="Q198" s="355" t="s">
        <v>6662</v>
      </c>
      <c r="R198" s="355">
        <v>2</v>
      </c>
      <c r="S198" s="355">
        <v>2</v>
      </c>
      <c r="T198" s="355">
        <v>2</v>
      </c>
      <c r="U198" s="355">
        <v>1</v>
      </c>
      <c r="V198" s="355">
        <v>1</v>
      </c>
      <c r="W198" s="355">
        <v>4</v>
      </c>
      <c r="X198" s="355">
        <v>2</v>
      </c>
      <c r="Y198" s="355">
        <v>7</v>
      </c>
      <c r="Z198" s="355">
        <v>5</v>
      </c>
      <c r="AA198" s="355">
        <v>2</v>
      </c>
      <c r="AB198" s="362">
        <v>2</v>
      </c>
      <c r="AC198" s="361">
        <v>65.569999999999993</v>
      </c>
      <c r="AD198" s="355">
        <v>64.17</v>
      </c>
      <c r="AE198" s="362">
        <v>67.67</v>
      </c>
      <c r="AF198" s="389"/>
      <c r="AG198" s="390"/>
      <c r="AH198" s="390"/>
      <c r="AI198" s="390"/>
      <c r="AJ198" s="390"/>
      <c r="AK198" s="390"/>
      <c r="AL198" s="390"/>
      <c r="AM198" s="390"/>
      <c r="AN198" s="390"/>
      <c r="AO198" s="390"/>
      <c r="AP198" s="390"/>
      <c r="AQ198" s="390"/>
      <c r="AR198" s="390"/>
      <c r="AS198" s="390"/>
      <c r="AT198" s="390"/>
      <c r="AU198" s="390"/>
      <c r="AV198" s="391"/>
      <c r="AW198" s="392"/>
      <c r="AX198" s="393"/>
      <c r="AY198" s="363">
        <v>18</v>
      </c>
      <c r="AZ198" s="364" t="s">
        <v>6662</v>
      </c>
      <c r="BA198" s="364" t="s">
        <v>6662</v>
      </c>
      <c r="BB198" s="364" t="s">
        <v>6662</v>
      </c>
      <c r="BC198" s="364" t="s">
        <v>6662</v>
      </c>
      <c r="BD198" s="364">
        <v>1</v>
      </c>
      <c r="BE198" s="364" t="s">
        <v>6662</v>
      </c>
      <c r="BF198" s="364">
        <v>2</v>
      </c>
      <c r="BG198" s="364">
        <v>1</v>
      </c>
      <c r="BH198" s="364" t="s">
        <v>6662</v>
      </c>
      <c r="BI198" s="364">
        <v>1</v>
      </c>
      <c r="BJ198" s="364" t="s">
        <v>6662</v>
      </c>
      <c r="BK198" s="364">
        <v>5</v>
      </c>
      <c r="BL198" s="364">
        <v>4</v>
      </c>
      <c r="BM198" s="364">
        <v>2</v>
      </c>
      <c r="BN198" s="365">
        <v>2</v>
      </c>
      <c r="BO198" s="363">
        <v>69.28</v>
      </c>
      <c r="BP198" s="364">
        <v>68.900000000000006</v>
      </c>
      <c r="BQ198" s="365">
        <v>69.75</v>
      </c>
      <c r="BR198" s="363">
        <v>13</v>
      </c>
      <c r="BS198" s="364" t="s">
        <v>6662</v>
      </c>
      <c r="BT198" s="364" t="s">
        <v>6662</v>
      </c>
      <c r="BU198" s="364" t="s">
        <v>6662</v>
      </c>
      <c r="BV198" s="364" t="s">
        <v>6662</v>
      </c>
      <c r="BW198" s="364" t="s">
        <v>6662</v>
      </c>
      <c r="BX198" s="364" t="s">
        <v>6662</v>
      </c>
      <c r="BY198" s="364">
        <v>1</v>
      </c>
      <c r="BZ198" s="364" t="s">
        <v>6662</v>
      </c>
      <c r="CA198" s="364" t="s">
        <v>6662</v>
      </c>
      <c r="CB198" s="364">
        <v>2</v>
      </c>
      <c r="CC198" s="364" t="s">
        <v>6662</v>
      </c>
      <c r="CD198" s="364">
        <v>4</v>
      </c>
      <c r="CE198" s="364">
        <v>3</v>
      </c>
      <c r="CF198" s="364">
        <v>1</v>
      </c>
      <c r="CG198" s="365">
        <v>2</v>
      </c>
      <c r="CH198" s="432">
        <v>13</v>
      </c>
      <c r="CI198" s="433">
        <v>5</v>
      </c>
      <c r="CJ198" s="433">
        <v>5</v>
      </c>
      <c r="CK198" s="433" t="s">
        <v>6662</v>
      </c>
      <c r="CL198" s="433" t="s">
        <v>6662</v>
      </c>
      <c r="CM198" s="433" t="s">
        <v>6662</v>
      </c>
      <c r="CN198" s="433">
        <v>8</v>
      </c>
      <c r="CO198" s="433">
        <v>10</v>
      </c>
      <c r="CP198" s="433">
        <v>5</v>
      </c>
      <c r="CQ198" s="433">
        <v>5</v>
      </c>
      <c r="CR198" s="433" t="s">
        <v>6662</v>
      </c>
      <c r="CS198" s="433" t="s">
        <v>6662</v>
      </c>
      <c r="CT198" s="433" t="s">
        <v>6662</v>
      </c>
      <c r="CU198" s="455">
        <v>5</v>
      </c>
      <c r="CV198" s="389"/>
      <c r="CW198" s="390"/>
      <c r="CX198" s="390"/>
      <c r="CY198" s="390"/>
      <c r="CZ198" s="390"/>
      <c r="DA198" s="390"/>
      <c r="DB198" s="394"/>
      <c r="DC198" s="363">
        <v>35</v>
      </c>
      <c r="DD198" s="364">
        <v>32</v>
      </c>
      <c r="DE198" s="364">
        <v>18</v>
      </c>
      <c r="DF198" s="364">
        <v>13</v>
      </c>
      <c r="DG198" s="364">
        <v>1</v>
      </c>
      <c r="DH198" s="364" t="s">
        <v>6662</v>
      </c>
      <c r="DI198" s="364">
        <v>3</v>
      </c>
      <c r="DJ198" s="394"/>
      <c r="DK198" s="363">
        <v>12</v>
      </c>
      <c r="DL198" s="364" t="s">
        <v>6662</v>
      </c>
      <c r="DM198" s="364" t="s">
        <v>6662</v>
      </c>
      <c r="DN198" s="364">
        <v>11</v>
      </c>
      <c r="DO198" s="364" t="s">
        <v>6662</v>
      </c>
      <c r="DP198" s="364">
        <v>1</v>
      </c>
      <c r="DQ198" s="364" t="s">
        <v>6662</v>
      </c>
      <c r="DR198" s="364" t="s">
        <v>6662</v>
      </c>
      <c r="DS198" s="364" t="s">
        <v>6662</v>
      </c>
      <c r="DT198" s="364" t="s">
        <v>6662</v>
      </c>
      <c r="DU198" s="364" t="s">
        <v>6662</v>
      </c>
      <c r="DV198" s="364" t="s">
        <v>6662</v>
      </c>
      <c r="DW198" s="364" t="s">
        <v>6662</v>
      </c>
      <c r="DX198" s="364" t="s">
        <v>6662</v>
      </c>
      <c r="DY198" s="364" t="s">
        <v>6662</v>
      </c>
      <c r="DZ198" s="365" t="s">
        <v>6662</v>
      </c>
      <c r="EA198" s="363">
        <v>13</v>
      </c>
      <c r="EB198" s="364">
        <v>2820</v>
      </c>
      <c r="EC198" s="364">
        <v>1430</v>
      </c>
      <c r="ED198" s="364">
        <v>1390</v>
      </c>
      <c r="EE198" s="365" t="s">
        <v>6662</v>
      </c>
      <c r="EF198" s="363">
        <v>22</v>
      </c>
      <c r="EG198" s="364">
        <v>22</v>
      </c>
      <c r="EH198" s="364">
        <v>10</v>
      </c>
      <c r="EI198" s="364">
        <v>11</v>
      </c>
      <c r="EJ198" s="364">
        <v>1</v>
      </c>
      <c r="EK198" s="364" t="s">
        <v>6662</v>
      </c>
      <c r="EL198" s="364" t="s">
        <v>6662</v>
      </c>
      <c r="EM198" s="394"/>
      <c r="EN198" s="363">
        <v>13</v>
      </c>
      <c r="EO198" s="364">
        <v>10</v>
      </c>
      <c r="EP198" s="364">
        <v>8</v>
      </c>
      <c r="EQ198" s="364">
        <v>2</v>
      </c>
      <c r="ER198" s="364" t="s">
        <v>6662</v>
      </c>
      <c r="ES198" s="364" t="s">
        <v>6662</v>
      </c>
      <c r="ET198" s="364">
        <v>3</v>
      </c>
      <c r="EU198" s="394"/>
    </row>
    <row r="199" spans="1:151" s="357" customFormat="1" ht="15" hidden="1" customHeight="1" x14ac:dyDescent="0.15">
      <c r="A199" s="442" t="s">
        <v>175</v>
      </c>
      <c r="B199" s="442" t="s">
        <v>330</v>
      </c>
      <c r="C199" s="442" t="s">
        <v>1602</v>
      </c>
      <c r="D199" s="442" t="s">
        <v>754</v>
      </c>
      <c r="E199" s="387">
        <v>81</v>
      </c>
      <c r="F199" s="355">
        <v>80</v>
      </c>
      <c r="G199" s="355">
        <v>29</v>
      </c>
      <c r="H199" s="355">
        <v>13</v>
      </c>
      <c r="I199" s="355">
        <v>38</v>
      </c>
      <c r="J199" s="388">
        <v>1</v>
      </c>
      <c r="K199" s="395">
        <v>1</v>
      </c>
      <c r="L199" s="387"/>
      <c r="M199" s="361">
        <v>200</v>
      </c>
      <c r="N199" s="355">
        <v>1</v>
      </c>
      <c r="O199" s="355">
        <v>2</v>
      </c>
      <c r="P199" s="355">
        <v>5</v>
      </c>
      <c r="Q199" s="355">
        <v>5</v>
      </c>
      <c r="R199" s="355">
        <v>7</v>
      </c>
      <c r="S199" s="355">
        <v>9</v>
      </c>
      <c r="T199" s="355">
        <v>9</v>
      </c>
      <c r="U199" s="355">
        <v>5</v>
      </c>
      <c r="V199" s="355">
        <v>24</v>
      </c>
      <c r="W199" s="355">
        <v>30</v>
      </c>
      <c r="X199" s="355">
        <v>26</v>
      </c>
      <c r="Y199" s="355">
        <v>26</v>
      </c>
      <c r="Z199" s="355">
        <v>20</v>
      </c>
      <c r="AA199" s="355">
        <v>16</v>
      </c>
      <c r="AB199" s="362">
        <v>15</v>
      </c>
      <c r="AC199" s="361">
        <v>63.45</v>
      </c>
      <c r="AD199" s="355">
        <v>62.65</v>
      </c>
      <c r="AE199" s="362">
        <v>64.28</v>
      </c>
      <c r="AF199" s="389"/>
      <c r="AG199" s="390"/>
      <c r="AH199" s="390"/>
      <c r="AI199" s="390"/>
      <c r="AJ199" s="390"/>
      <c r="AK199" s="390"/>
      <c r="AL199" s="390"/>
      <c r="AM199" s="390"/>
      <c r="AN199" s="390"/>
      <c r="AO199" s="390"/>
      <c r="AP199" s="390"/>
      <c r="AQ199" s="390"/>
      <c r="AR199" s="390"/>
      <c r="AS199" s="390"/>
      <c r="AT199" s="390"/>
      <c r="AU199" s="390"/>
      <c r="AV199" s="391"/>
      <c r="AW199" s="392"/>
      <c r="AX199" s="393"/>
      <c r="AY199" s="363">
        <v>152</v>
      </c>
      <c r="AZ199" s="364" t="s">
        <v>6662</v>
      </c>
      <c r="BA199" s="364" t="s">
        <v>6662</v>
      </c>
      <c r="BB199" s="364" t="s">
        <v>6662</v>
      </c>
      <c r="BC199" s="364">
        <v>2</v>
      </c>
      <c r="BD199" s="364">
        <v>4</v>
      </c>
      <c r="BE199" s="364">
        <v>2</v>
      </c>
      <c r="BF199" s="364">
        <v>5</v>
      </c>
      <c r="BG199" s="364">
        <v>3</v>
      </c>
      <c r="BH199" s="364">
        <v>19</v>
      </c>
      <c r="BI199" s="364">
        <v>23</v>
      </c>
      <c r="BJ199" s="364">
        <v>24</v>
      </c>
      <c r="BK199" s="364">
        <v>21</v>
      </c>
      <c r="BL199" s="364">
        <v>20</v>
      </c>
      <c r="BM199" s="364">
        <v>16</v>
      </c>
      <c r="BN199" s="365">
        <v>13</v>
      </c>
      <c r="BO199" s="363">
        <v>67.95</v>
      </c>
      <c r="BP199" s="364">
        <v>67.47</v>
      </c>
      <c r="BQ199" s="365">
        <v>68.42</v>
      </c>
      <c r="BR199" s="363">
        <v>80</v>
      </c>
      <c r="BS199" s="364" t="s">
        <v>6662</v>
      </c>
      <c r="BT199" s="364" t="s">
        <v>6662</v>
      </c>
      <c r="BU199" s="364" t="s">
        <v>6662</v>
      </c>
      <c r="BV199" s="364" t="s">
        <v>6662</v>
      </c>
      <c r="BW199" s="364" t="s">
        <v>6662</v>
      </c>
      <c r="BX199" s="364" t="s">
        <v>6662</v>
      </c>
      <c r="BY199" s="364">
        <v>3</v>
      </c>
      <c r="BZ199" s="364">
        <v>1</v>
      </c>
      <c r="CA199" s="364">
        <v>10</v>
      </c>
      <c r="CB199" s="364">
        <v>13</v>
      </c>
      <c r="CC199" s="364">
        <v>13</v>
      </c>
      <c r="CD199" s="364">
        <v>15</v>
      </c>
      <c r="CE199" s="364">
        <v>11</v>
      </c>
      <c r="CF199" s="364">
        <v>6</v>
      </c>
      <c r="CG199" s="365">
        <v>8</v>
      </c>
      <c r="CH199" s="432">
        <v>80</v>
      </c>
      <c r="CI199" s="433">
        <v>12</v>
      </c>
      <c r="CJ199" s="433">
        <v>12</v>
      </c>
      <c r="CK199" s="433" t="s">
        <v>6662</v>
      </c>
      <c r="CL199" s="433" t="s">
        <v>6662</v>
      </c>
      <c r="CM199" s="433">
        <v>4</v>
      </c>
      <c r="CN199" s="433">
        <v>64</v>
      </c>
      <c r="CO199" s="433">
        <v>53</v>
      </c>
      <c r="CP199" s="433">
        <v>10</v>
      </c>
      <c r="CQ199" s="433">
        <v>10</v>
      </c>
      <c r="CR199" s="433" t="s">
        <v>6662</v>
      </c>
      <c r="CS199" s="433" t="s">
        <v>6662</v>
      </c>
      <c r="CT199" s="433">
        <v>3</v>
      </c>
      <c r="CU199" s="455">
        <v>40</v>
      </c>
      <c r="CV199" s="389"/>
      <c r="CW199" s="390"/>
      <c r="CX199" s="390"/>
      <c r="CY199" s="390"/>
      <c r="CZ199" s="390"/>
      <c r="DA199" s="390"/>
      <c r="DB199" s="394"/>
      <c r="DC199" s="363">
        <v>264</v>
      </c>
      <c r="DD199" s="364">
        <v>212</v>
      </c>
      <c r="DE199" s="364">
        <v>152</v>
      </c>
      <c r="DF199" s="364">
        <v>55</v>
      </c>
      <c r="DG199" s="364">
        <v>5</v>
      </c>
      <c r="DH199" s="364">
        <v>21</v>
      </c>
      <c r="DI199" s="364">
        <v>31</v>
      </c>
      <c r="DJ199" s="394"/>
      <c r="DK199" s="363">
        <v>79</v>
      </c>
      <c r="DL199" s="364">
        <v>4</v>
      </c>
      <c r="DM199" s="364" t="s">
        <v>6662</v>
      </c>
      <c r="DN199" s="364">
        <v>70</v>
      </c>
      <c r="DO199" s="364" t="s">
        <v>6662</v>
      </c>
      <c r="DP199" s="364" t="s">
        <v>6662</v>
      </c>
      <c r="DQ199" s="364">
        <v>4</v>
      </c>
      <c r="DR199" s="364" t="s">
        <v>6662</v>
      </c>
      <c r="DS199" s="364" t="s">
        <v>6662</v>
      </c>
      <c r="DT199" s="364">
        <v>1</v>
      </c>
      <c r="DU199" s="364" t="s">
        <v>6662</v>
      </c>
      <c r="DV199" s="364" t="s">
        <v>6662</v>
      </c>
      <c r="DW199" s="364" t="s">
        <v>6662</v>
      </c>
      <c r="DX199" s="364" t="s">
        <v>6662</v>
      </c>
      <c r="DY199" s="364" t="s">
        <v>6662</v>
      </c>
      <c r="DZ199" s="365" t="s">
        <v>6662</v>
      </c>
      <c r="EA199" s="363">
        <v>78</v>
      </c>
      <c r="EB199" s="364">
        <v>12635</v>
      </c>
      <c r="EC199" s="364">
        <v>6267</v>
      </c>
      <c r="ED199" s="364">
        <v>6368</v>
      </c>
      <c r="EE199" s="365" t="s">
        <v>6662</v>
      </c>
      <c r="EF199" s="363">
        <v>133</v>
      </c>
      <c r="EG199" s="364">
        <v>112</v>
      </c>
      <c r="EH199" s="364">
        <v>75</v>
      </c>
      <c r="EI199" s="364">
        <v>32</v>
      </c>
      <c r="EJ199" s="364">
        <v>5</v>
      </c>
      <c r="EK199" s="364">
        <v>14</v>
      </c>
      <c r="EL199" s="364">
        <v>7</v>
      </c>
      <c r="EM199" s="394"/>
      <c r="EN199" s="363">
        <v>131</v>
      </c>
      <c r="EO199" s="364">
        <v>100</v>
      </c>
      <c r="EP199" s="364">
        <v>77</v>
      </c>
      <c r="EQ199" s="364">
        <v>23</v>
      </c>
      <c r="ER199" s="364" t="s">
        <v>6662</v>
      </c>
      <c r="ES199" s="364">
        <v>7</v>
      </c>
      <c r="ET199" s="364">
        <v>24</v>
      </c>
      <c r="EU199" s="394"/>
    </row>
    <row r="200" spans="1:151" s="357" customFormat="1" ht="15" hidden="1" customHeight="1" x14ac:dyDescent="0.15">
      <c r="A200" s="442" t="s">
        <v>175</v>
      </c>
      <c r="B200" s="442" t="s">
        <v>330</v>
      </c>
      <c r="C200" s="442" t="s">
        <v>333</v>
      </c>
      <c r="D200" s="442" t="s">
        <v>755</v>
      </c>
      <c r="E200" s="387">
        <v>308</v>
      </c>
      <c r="F200" s="355">
        <v>303</v>
      </c>
      <c r="G200" s="355">
        <v>63</v>
      </c>
      <c r="H200" s="355">
        <v>46</v>
      </c>
      <c r="I200" s="355">
        <v>194</v>
      </c>
      <c r="J200" s="388">
        <v>5</v>
      </c>
      <c r="K200" s="395">
        <v>5</v>
      </c>
      <c r="L200" s="387"/>
      <c r="M200" s="361">
        <v>732</v>
      </c>
      <c r="N200" s="355">
        <v>8</v>
      </c>
      <c r="O200" s="355">
        <v>10</v>
      </c>
      <c r="P200" s="355">
        <v>24</v>
      </c>
      <c r="Q200" s="355">
        <v>26</v>
      </c>
      <c r="R200" s="355">
        <v>26</v>
      </c>
      <c r="S200" s="355">
        <v>30</v>
      </c>
      <c r="T200" s="355">
        <v>29</v>
      </c>
      <c r="U200" s="355">
        <v>43</v>
      </c>
      <c r="V200" s="355">
        <v>62</v>
      </c>
      <c r="W200" s="355">
        <v>88</v>
      </c>
      <c r="X200" s="355">
        <v>127</v>
      </c>
      <c r="Y200" s="355">
        <v>84</v>
      </c>
      <c r="Z200" s="355">
        <v>72</v>
      </c>
      <c r="AA200" s="355">
        <v>58</v>
      </c>
      <c r="AB200" s="362">
        <v>45</v>
      </c>
      <c r="AC200" s="361">
        <v>62.09</v>
      </c>
      <c r="AD200" s="355">
        <v>60.79</v>
      </c>
      <c r="AE200" s="362">
        <v>63.63</v>
      </c>
      <c r="AF200" s="389"/>
      <c r="AG200" s="390"/>
      <c r="AH200" s="390"/>
      <c r="AI200" s="390"/>
      <c r="AJ200" s="390"/>
      <c r="AK200" s="390"/>
      <c r="AL200" s="390"/>
      <c r="AM200" s="390"/>
      <c r="AN200" s="390"/>
      <c r="AO200" s="390"/>
      <c r="AP200" s="390"/>
      <c r="AQ200" s="390"/>
      <c r="AR200" s="390"/>
      <c r="AS200" s="390"/>
      <c r="AT200" s="390"/>
      <c r="AU200" s="390"/>
      <c r="AV200" s="391"/>
      <c r="AW200" s="392"/>
      <c r="AX200" s="393"/>
      <c r="AY200" s="363">
        <v>386</v>
      </c>
      <c r="AZ200" s="364">
        <v>1</v>
      </c>
      <c r="BA200" s="364">
        <v>1</v>
      </c>
      <c r="BB200" s="364">
        <v>2</v>
      </c>
      <c r="BC200" s="364">
        <v>8</v>
      </c>
      <c r="BD200" s="364">
        <v>9</v>
      </c>
      <c r="BE200" s="364">
        <v>10</v>
      </c>
      <c r="BF200" s="364">
        <v>6</v>
      </c>
      <c r="BG200" s="364">
        <v>15</v>
      </c>
      <c r="BH200" s="364">
        <v>19</v>
      </c>
      <c r="BI200" s="364">
        <v>46</v>
      </c>
      <c r="BJ200" s="364">
        <v>79</v>
      </c>
      <c r="BK200" s="364">
        <v>59</v>
      </c>
      <c r="BL200" s="364">
        <v>58</v>
      </c>
      <c r="BM200" s="364">
        <v>48</v>
      </c>
      <c r="BN200" s="365">
        <v>25</v>
      </c>
      <c r="BO200" s="363">
        <v>68.12</v>
      </c>
      <c r="BP200" s="364">
        <v>67.739999999999995</v>
      </c>
      <c r="BQ200" s="365">
        <v>68.61</v>
      </c>
      <c r="BR200" s="363">
        <v>303</v>
      </c>
      <c r="BS200" s="364" t="s">
        <v>6662</v>
      </c>
      <c r="BT200" s="364" t="s">
        <v>6662</v>
      </c>
      <c r="BU200" s="364" t="s">
        <v>6662</v>
      </c>
      <c r="BV200" s="364">
        <v>2</v>
      </c>
      <c r="BW200" s="364">
        <v>4</v>
      </c>
      <c r="BX200" s="364">
        <v>3</v>
      </c>
      <c r="BY200" s="364">
        <v>6</v>
      </c>
      <c r="BZ200" s="364">
        <v>13</v>
      </c>
      <c r="CA200" s="364">
        <v>21</v>
      </c>
      <c r="CB200" s="364">
        <v>40</v>
      </c>
      <c r="CC200" s="364">
        <v>69</v>
      </c>
      <c r="CD200" s="364">
        <v>44</v>
      </c>
      <c r="CE200" s="364">
        <v>38</v>
      </c>
      <c r="CF200" s="364">
        <v>40</v>
      </c>
      <c r="CG200" s="365">
        <v>23</v>
      </c>
      <c r="CH200" s="432">
        <v>303</v>
      </c>
      <c r="CI200" s="433">
        <v>65</v>
      </c>
      <c r="CJ200" s="433">
        <v>65</v>
      </c>
      <c r="CK200" s="433" t="s">
        <v>6662</v>
      </c>
      <c r="CL200" s="433" t="s">
        <v>6662</v>
      </c>
      <c r="CM200" s="433">
        <v>10</v>
      </c>
      <c r="CN200" s="433">
        <v>228</v>
      </c>
      <c r="CO200" s="433">
        <v>214</v>
      </c>
      <c r="CP200" s="433">
        <v>54</v>
      </c>
      <c r="CQ200" s="433">
        <v>54</v>
      </c>
      <c r="CR200" s="433" t="s">
        <v>6662</v>
      </c>
      <c r="CS200" s="433" t="s">
        <v>6662</v>
      </c>
      <c r="CT200" s="433">
        <v>4</v>
      </c>
      <c r="CU200" s="455">
        <v>156</v>
      </c>
      <c r="CV200" s="389"/>
      <c r="CW200" s="390"/>
      <c r="CX200" s="390"/>
      <c r="CY200" s="390"/>
      <c r="CZ200" s="390"/>
      <c r="DA200" s="390"/>
      <c r="DB200" s="394"/>
      <c r="DC200" s="363">
        <v>916</v>
      </c>
      <c r="DD200" s="364">
        <v>696</v>
      </c>
      <c r="DE200" s="364">
        <v>386</v>
      </c>
      <c r="DF200" s="364">
        <v>262</v>
      </c>
      <c r="DG200" s="364">
        <v>48</v>
      </c>
      <c r="DH200" s="364">
        <v>52</v>
      </c>
      <c r="DI200" s="364">
        <v>168</v>
      </c>
      <c r="DJ200" s="394"/>
      <c r="DK200" s="363">
        <v>273</v>
      </c>
      <c r="DL200" s="364">
        <v>196</v>
      </c>
      <c r="DM200" s="364" t="s">
        <v>6662</v>
      </c>
      <c r="DN200" s="364">
        <v>60</v>
      </c>
      <c r="DO200" s="364" t="s">
        <v>6662</v>
      </c>
      <c r="DP200" s="364">
        <v>9</v>
      </c>
      <c r="DQ200" s="364">
        <v>4</v>
      </c>
      <c r="DR200" s="364">
        <v>2</v>
      </c>
      <c r="DS200" s="364">
        <v>2</v>
      </c>
      <c r="DT200" s="364" t="s">
        <v>6662</v>
      </c>
      <c r="DU200" s="364" t="s">
        <v>6662</v>
      </c>
      <c r="DV200" s="364" t="s">
        <v>6662</v>
      </c>
      <c r="DW200" s="364" t="s">
        <v>6662</v>
      </c>
      <c r="DX200" s="364" t="s">
        <v>6662</v>
      </c>
      <c r="DY200" s="364" t="s">
        <v>6662</v>
      </c>
      <c r="DZ200" s="365" t="s">
        <v>6662</v>
      </c>
      <c r="EA200" s="363">
        <v>301</v>
      </c>
      <c r="EB200" s="364">
        <v>50684</v>
      </c>
      <c r="EC200" s="364">
        <v>33906</v>
      </c>
      <c r="ED200" s="364">
        <v>16716</v>
      </c>
      <c r="EE200" s="365">
        <v>62</v>
      </c>
      <c r="EF200" s="363">
        <v>453</v>
      </c>
      <c r="EG200" s="364">
        <v>398</v>
      </c>
      <c r="EH200" s="364">
        <v>218</v>
      </c>
      <c r="EI200" s="364">
        <v>148</v>
      </c>
      <c r="EJ200" s="364">
        <v>32</v>
      </c>
      <c r="EK200" s="364">
        <v>31</v>
      </c>
      <c r="EL200" s="364">
        <v>24</v>
      </c>
      <c r="EM200" s="394"/>
      <c r="EN200" s="363">
        <v>463</v>
      </c>
      <c r="EO200" s="364">
        <v>298</v>
      </c>
      <c r="EP200" s="364">
        <v>168</v>
      </c>
      <c r="EQ200" s="364">
        <v>114</v>
      </c>
      <c r="ER200" s="364">
        <v>16</v>
      </c>
      <c r="ES200" s="364">
        <v>21</v>
      </c>
      <c r="ET200" s="364">
        <v>144</v>
      </c>
      <c r="EU200" s="394"/>
    </row>
    <row r="201" spans="1:151" s="357" customFormat="1" ht="15" hidden="1" customHeight="1" x14ac:dyDescent="0.15">
      <c r="A201" s="442" t="s">
        <v>175</v>
      </c>
      <c r="B201" s="442" t="s">
        <v>330</v>
      </c>
      <c r="C201" s="442" t="s">
        <v>334</v>
      </c>
      <c r="D201" s="442" t="s">
        <v>756</v>
      </c>
      <c r="E201" s="387">
        <v>155</v>
      </c>
      <c r="F201" s="355">
        <v>153</v>
      </c>
      <c r="G201" s="355">
        <v>32</v>
      </c>
      <c r="H201" s="355">
        <v>18</v>
      </c>
      <c r="I201" s="355">
        <v>103</v>
      </c>
      <c r="J201" s="388">
        <v>2</v>
      </c>
      <c r="K201" s="395">
        <v>2</v>
      </c>
      <c r="L201" s="387"/>
      <c r="M201" s="361">
        <v>366</v>
      </c>
      <c r="N201" s="355">
        <v>1</v>
      </c>
      <c r="O201" s="355">
        <v>6</v>
      </c>
      <c r="P201" s="355">
        <v>3</v>
      </c>
      <c r="Q201" s="355">
        <v>12</v>
      </c>
      <c r="R201" s="355">
        <v>9</v>
      </c>
      <c r="S201" s="355">
        <v>18</v>
      </c>
      <c r="T201" s="355">
        <v>17</v>
      </c>
      <c r="U201" s="355">
        <v>13</v>
      </c>
      <c r="V201" s="355">
        <v>26</v>
      </c>
      <c r="W201" s="355">
        <v>58</v>
      </c>
      <c r="X201" s="355">
        <v>50</v>
      </c>
      <c r="Y201" s="355">
        <v>46</v>
      </c>
      <c r="Z201" s="355">
        <v>48</v>
      </c>
      <c r="AA201" s="355">
        <v>36</v>
      </c>
      <c r="AB201" s="362">
        <v>23</v>
      </c>
      <c r="AC201" s="361">
        <v>64.39</v>
      </c>
      <c r="AD201" s="355">
        <v>63.19</v>
      </c>
      <c r="AE201" s="362">
        <v>65.75</v>
      </c>
      <c r="AF201" s="389"/>
      <c r="AG201" s="390"/>
      <c r="AH201" s="390"/>
      <c r="AI201" s="390"/>
      <c r="AJ201" s="390"/>
      <c r="AK201" s="390"/>
      <c r="AL201" s="390"/>
      <c r="AM201" s="390"/>
      <c r="AN201" s="390"/>
      <c r="AO201" s="390"/>
      <c r="AP201" s="390"/>
      <c r="AQ201" s="390"/>
      <c r="AR201" s="390"/>
      <c r="AS201" s="390"/>
      <c r="AT201" s="390"/>
      <c r="AU201" s="390"/>
      <c r="AV201" s="391"/>
      <c r="AW201" s="392"/>
      <c r="AX201" s="393"/>
      <c r="AY201" s="363">
        <v>220</v>
      </c>
      <c r="AZ201" s="364" t="s">
        <v>6662</v>
      </c>
      <c r="BA201" s="364" t="s">
        <v>6662</v>
      </c>
      <c r="BB201" s="364">
        <v>1</v>
      </c>
      <c r="BC201" s="364">
        <v>2</v>
      </c>
      <c r="BD201" s="364">
        <v>2</v>
      </c>
      <c r="BE201" s="364">
        <v>4</v>
      </c>
      <c r="BF201" s="364">
        <v>7</v>
      </c>
      <c r="BG201" s="364">
        <v>4</v>
      </c>
      <c r="BH201" s="364">
        <v>6</v>
      </c>
      <c r="BI201" s="364">
        <v>27</v>
      </c>
      <c r="BJ201" s="364">
        <v>38</v>
      </c>
      <c r="BK201" s="364">
        <v>40</v>
      </c>
      <c r="BL201" s="364">
        <v>39</v>
      </c>
      <c r="BM201" s="364">
        <v>31</v>
      </c>
      <c r="BN201" s="365">
        <v>19</v>
      </c>
      <c r="BO201" s="363">
        <v>70.52</v>
      </c>
      <c r="BP201" s="364">
        <v>70.58</v>
      </c>
      <c r="BQ201" s="365">
        <v>70.45</v>
      </c>
      <c r="BR201" s="363">
        <v>153</v>
      </c>
      <c r="BS201" s="364" t="s">
        <v>6662</v>
      </c>
      <c r="BT201" s="364" t="s">
        <v>6662</v>
      </c>
      <c r="BU201" s="364">
        <v>1</v>
      </c>
      <c r="BV201" s="364">
        <v>1</v>
      </c>
      <c r="BW201" s="364">
        <v>1</v>
      </c>
      <c r="BX201" s="364">
        <v>1</v>
      </c>
      <c r="BY201" s="364">
        <v>3</v>
      </c>
      <c r="BZ201" s="364">
        <v>3</v>
      </c>
      <c r="CA201" s="364">
        <v>9</v>
      </c>
      <c r="CB201" s="364">
        <v>25</v>
      </c>
      <c r="CC201" s="364">
        <v>28</v>
      </c>
      <c r="CD201" s="364">
        <v>17</v>
      </c>
      <c r="CE201" s="364">
        <v>31</v>
      </c>
      <c r="CF201" s="364">
        <v>15</v>
      </c>
      <c r="CG201" s="365">
        <v>18</v>
      </c>
      <c r="CH201" s="432">
        <v>153</v>
      </c>
      <c r="CI201" s="433">
        <v>36</v>
      </c>
      <c r="CJ201" s="433">
        <v>36</v>
      </c>
      <c r="CK201" s="433" t="s">
        <v>6662</v>
      </c>
      <c r="CL201" s="433" t="s">
        <v>6662</v>
      </c>
      <c r="CM201" s="433">
        <v>7</v>
      </c>
      <c r="CN201" s="433">
        <v>110</v>
      </c>
      <c r="CO201" s="433">
        <v>109</v>
      </c>
      <c r="CP201" s="433">
        <v>28</v>
      </c>
      <c r="CQ201" s="433">
        <v>28</v>
      </c>
      <c r="CR201" s="433" t="s">
        <v>6662</v>
      </c>
      <c r="CS201" s="433" t="s">
        <v>6662</v>
      </c>
      <c r="CT201" s="433">
        <v>2</v>
      </c>
      <c r="CU201" s="455">
        <v>79</v>
      </c>
      <c r="CV201" s="389"/>
      <c r="CW201" s="390"/>
      <c r="CX201" s="390"/>
      <c r="CY201" s="390"/>
      <c r="CZ201" s="390"/>
      <c r="DA201" s="390"/>
      <c r="DB201" s="394"/>
      <c r="DC201" s="363">
        <v>460</v>
      </c>
      <c r="DD201" s="364">
        <v>358</v>
      </c>
      <c r="DE201" s="364">
        <v>220</v>
      </c>
      <c r="DF201" s="364">
        <v>126</v>
      </c>
      <c r="DG201" s="364">
        <v>12</v>
      </c>
      <c r="DH201" s="364">
        <v>20</v>
      </c>
      <c r="DI201" s="364">
        <v>82</v>
      </c>
      <c r="DJ201" s="394"/>
      <c r="DK201" s="363">
        <v>132</v>
      </c>
      <c r="DL201" s="364">
        <v>60</v>
      </c>
      <c r="DM201" s="364" t="s">
        <v>6662</v>
      </c>
      <c r="DN201" s="364">
        <v>52</v>
      </c>
      <c r="DO201" s="364" t="s">
        <v>6662</v>
      </c>
      <c r="DP201" s="364">
        <v>11</v>
      </c>
      <c r="DQ201" s="364">
        <v>4</v>
      </c>
      <c r="DR201" s="364">
        <v>2</v>
      </c>
      <c r="DS201" s="364">
        <v>3</v>
      </c>
      <c r="DT201" s="364" t="s">
        <v>6662</v>
      </c>
      <c r="DU201" s="364" t="s">
        <v>6662</v>
      </c>
      <c r="DV201" s="364" t="s">
        <v>6662</v>
      </c>
      <c r="DW201" s="364" t="s">
        <v>6662</v>
      </c>
      <c r="DX201" s="364" t="s">
        <v>6662</v>
      </c>
      <c r="DY201" s="364" t="s">
        <v>6662</v>
      </c>
      <c r="DZ201" s="365" t="s">
        <v>6662</v>
      </c>
      <c r="EA201" s="363">
        <v>153</v>
      </c>
      <c r="EB201" s="364">
        <v>18077</v>
      </c>
      <c r="EC201" s="364">
        <v>9772</v>
      </c>
      <c r="ED201" s="364">
        <v>8260</v>
      </c>
      <c r="EE201" s="365">
        <v>45</v>
      </c>
      <c r="EF201" s="363">
        <v>219</v>
      </c>
      <c r="EG201" s="364">
        <v>199</v>
      </c>
      <c r="EH201" s="364">
        <v>119</v>
      </c>
      <c r="EI201" s="364">
        <v>73</v>
      </c>
      <c r="EJ201" s="364">
        <v>7</v>
      </c>
      <c r="EK201" s="364">
        <v>8</v>
      </c>
      <c r="EL201" s="364">
        <v>12</v>
      </c>
      <c r="EM201" s="394"/>
      <c r="EN201" s="363">
        <v>241</v>
      </c>
      <c r="EO201" s="364">
        <v>159</v>
      </c>
      <c r="EP201" s="364">
        <v>101</v>
      </c>
      <c r="EQ201" s="364">
        <v>53</v>
      </c>
      <c r="ER201" s="364">
        <v>5</v>
      </c>
      <c r="ES201" s="364">
        <v>12</v>
      </c>
      <c r="ET201" s="364">
        <v>70</v>
      </c>
      <c r="EU201" s="394"/>
    </row>
    <row r="202" spans="1:151" s="357" customFormat="1" ht="15" hidden="1" customHeight="1" x14ac:dyDescent="0.15">
      <c r="A202" s="442" t="s">
        <v>175</v>
      </c>
      <c r="B202" s="442" t="s">
        <v>330</v>
      </c>
      <c r="C202" s="442" t="s">
        <v>1603</v>
      </c>
      <c r="D202" s="442" t="s">
        <v>757</v>
      </c>
      <c r="E202" s="387">
        <v>168</v>
      </c>
      <c r="F202" s="355">
        <v>166</v>
      </c>
      <c r="G202" s="355">
        <v>48</v>
      </c>
      <c r="H202" s="355">
        <v>22</v>
      </c>
      <c r="I202" s="355">
        <v>96</v>
      </c>
      <c r="J202" s="388">
        <v>2</v>
      </c>
      <c r="K202" s="395">
        <v>2</v>
      </c>
      <c r="L202" s="387"/>
      <c r="M202" s="361">
        <v>388</v>
      </c>
      <c r="N202" s="355">
        <v>3</v>
      </c>
      <c r="O202" s="355">
        <v>9</v>
      </c>
      <c r="P202" s="355">
        <v>5</v>
      </c>
      <c r="Q202" s="355">
        <v>10</v>
      </c>
      <c r="R202" s="355">
        <v>10</v>
      </c>
      <c r="S202" s="355">
        <v>21</v>
      </c>
      <c r="T202" s="355">
        <v>16</v>
      </c>
      <c r="U202" s="355">
        <v>24</v>
      </c>
      <c r="V202" s="355">
        <v>33</v>
      </c>
      <c r="W202" s="355">
        <v>40</v>
      </c>
      <c r="X202" s="355">
        <v>68</v>
      </c>
      <c r="Y202" s="355">
        <v>51</v>
      </c>
      <c r="Z202" s="355">
        <v>47</v>
      </c>
      <c r="AA202" s="355">
        <v>21</v>
      </c>
      <c r="AB202" s="362">
        <v>30</v>
      </c>
      <c r="AC202" s="361">
        <v>63.19</v>
      </c>
      <c r="AD202" s="355">
        <v>62.51</v>
      </c>
      <c r="AE202" s="362">
        <v>64.05</v>
      </c>
      <c r="AF202" s="389"/>
      <c r="AG202" s="390"/>
      <c r="AH202" s="390"/>
      <c r="AI202" s="390"/>
      <c r="AJ202" s="390"/>
      <c r="AK202" s="390"/>
      <c r="AL202" s="390"/>
      <c r="AM202" s="390"/>
      <c r="AN202" s="390"/>
      <c r="AO202" s="390"/>
      <c r="AP202" s="390"/>
      <c r="AQ202" s="390"/>
      <c r="AR202" s="390"/>
      <c r="AS202" s="390"/>
      <c r="AT202" s="390"/>
      <c r="AU202" s="390"/>
      <c r="AV202" s="391"/>
      <c r="AW202" s="392"/>
      <c r="AX202" s="393"/>
      <c r="AY202" s="363">
        <v>274</v>
      </c>
      <c r="AZ202" s="364" t="s">
        <v>6662</v>
      </c>
      <c r="BA202" s="364">
        <v>2</v>
      </c>
      <c r="BB202" s="364">
        <v>3</v>
      </c>
      <c r="BC202" s="364">
        <v>5</v>
      </c>
      <c r="BD202" s="364">
        <v>4</v>
      </c>
      <c r="BE202" s="364">
        <v>11</v>
      </c>
      <c r="BF202" s="364">
        <v>7</v>
      </c>
      <c r="BG202" s="364">
        <v>12</v>
      </c>
      <c r="BH202" s="364">
        <v>16</v>
      </c>
      <c r="BI202" s="364">
        <v>22</v>
      </c>
      <c r="BJ202" s="364">
        <v>58</v>
      </c>
      <c r="BK202" s="364">
        <v>48</v>
      </c>
      <c r="BL202" s="364">
        <v>44</v>
      </c>
      <c r="BM202" s="364">
        <v>18</v>
      </c>
      <c r="BN202" s="365">
        <v>24</v>
      </c>
      <c r="BO202" s="363">
        <v>67.31</v>
      </c>
      <c r="BP202" s="364">
        <v>66.42</v>
      </c>
      <c r="BQ202" s="365">
        <v>68.459999999999994</v>
      </c>
      <c r="BR202" s="363">
        <v>166</v>
      </c>
      <c r="BS202" s="364" t="s">
        <v>6662</v>
      </c>
      <c r="BT202" s="364" t="s">
        <v>6662</v>
      </c>
      <c r="BU202" s="364">
        <v>1</v>
      </c>
      <c r="BV202" s="364" t="s">
        <v>6662</v>
      </c>
      <c r="BW202" s="364">
        <v>2</v>
      </c>
      <c r="BX202" s="364">
        <v>3</v>
      </c>
      <c r="BY202" s="364">
        <v>4</v>
      </c>
      <c r="BZ202" s="364">
        <v>6</v>
      </c>
      <c r="CA202" s="364">
        <v>13</v>
      </c>
      <c r="CB202" s="364">
        <v>14</v>
      </c>
      <c r="CC202" s="364">
        <v>37</v>
      </c>
      <c r="CD202" s="364">
        <v>29</v>
      </c>
      <c r="CE202" s="364">
        <v>24</v>
      </c>
      <c r="CF202" s="364">
        <v>12</v>
      </c>
      <c r="CG202" s="365">
        <v>21</v>
      </c>
      <c r="CH202" s="432">
        <v>166</v>
      </c>
      <c r="CI202" s="433">
        <v>36</v>
      </c>
      <c r="CJ202" s="433">
        <v>35</v>
      </c>
      <c r="CK202" s="433">
        <v>1</v>
      </c>
      <c r="CL202" s="433" t="s">
        <v>6662</v>
      </c>
      <c r="CM202" s="433">
        <v>4</v>
      </c>
      <c r="CN202" s="433">
        <v>126</v>
      </c>
      <c r="CO202" s="433">
        <v>123</v>
      </c>
      <c r="CP202" s="433">
        <v>31</v>
      </c>
      <c r="CQ202" s="433">
        <v>30</v>
      </c>
      <c r="CR202" s="433">
        <v>1</v>
      </c>
      <c r="CS202" s="433" t="s">
        <v>6662</v>
      </c>
      <c r="CT202" s="433" t="s">
        <v>6662</v>
      </c>
      <c r="CU202" s="455">
        <v>92</v>
      </c>
      <c r="CV202" s="389"/>
      <c r="CW202" s="390"/>
      <c r="CX202" s="390"/>
      <c r="CY202" s="390"/>
      <c r="CZ202" s="390"/>
      <c r="DA202" s="390"/>
      <c r="DB202" s="394"/>
      <c r="DC202" s="363">
        <v>476</v>
      </c>
      <c r="DD202" s="364">
        <v>398</v>
      </c>
      <c r="DE202" s="364">
        <v>274</v>
      </c>
      <c r="DF202" s="364">
        <v>105</v>
      </c>
      <c r="DG202" s="364">
        <v>19</v>
      </c>
      <c r="DH202" s="364">
        <v>15</v>
      </c>
      <c r="DI202" s="364">
        <v>63</v>
      </c>
      <c r="DJ202" s="394"/>
      <c r="DK202" s="363">
        <v>160</v>
      </c>
      <c r="DL202" s="364">
        <v>46</v>
      </c>
      <c r="DM202" s="364" t="s">
        <v>6662</v>
      </c>
      <c r="DN202" s="364">
        <v>112</v>
      </c>
      <c r="DO202" s="364" t="s">
        <v>6662</v>
      </c>
      <c r="DP202" s="364" t="s">
        <v>6662</v>
      </c>
      <c r="DQ202" s="364" t="s">
        <v>6662</v>
      </c>
      <c r="DR202" s="364" t="s">
        <v>6662</v>
      </c>
      <c r="DS202" s="364">
        <v>2</v>
      </c>
      <c r="DT202" s="364" t="s">
        <v>6662</v>
      </c>
      <c r="DU202" s="364" t="s">
        <v>6662</v>
      </c>
      <c r="DV202" s="364" t="s">
        <v>6662</v>
      </c>
      <c r="DW202" s="364" t="s">
        <v>6662</v>
      </c>
      <c r="DX202" s="364" t="s">
        <v>6662</v>
      </c>
      <c r="DY202" s="364" t="s">
        <v>6662</v>
      </c>
      <c r="DZ202" s="365" t="s">
        <v>6662</v>
      </c>
      <c r="EA202" s="363">
        <v>165</v>
      </c>
      <c r="EB202" s="364">
        <v>29633</v>
      </c>
      <c r="EC202" s="364">
        <v>14931</v>
      </c>
      <c r="ED202" s="364">
        <v>14679</v>
      </c>
      <c r="EE202" s="365">
        <v>23</v>
      </c>
      <c r="EF202" s="363">
        <v>248</v>
      </c>
      <c r="EG202" s="364">
        <v>228</v>
      </c>
      <c r="EH202" s="364">
        <v>155</v>
      </c>
      <c r="EI202" s="364">
        <v>61</v>
      </c>
      <c r="EJ202" s="364">
        <v>12</v>
      </c>
      <c r="EK202" s="364">
        <v>6</v>
      </c>
      <c r="EL202" s="364">
        <v>14</v>
      </c>
      <c r="EM202" s="394"/>
      <c r="EN202" s="363">
        <v>228</v>
      </c>
      <c r="EO202" s="364">
        <v>170</v>
      </c>
      <c r="EP202" s="364">
        <v>119</v>
      </c>
      <c r="EQ202" s="364">
        <v>44</v>
      </c>
      <c r="ER202" s="364">
        <v>7</v>
      </c>
      <c r="ES202" s="364">
        <v>9</v>
      </c>
      <c r="ET202" s="364">
        <v>49</v>
      </c>
      <c r="EU202" s="394"/>
    </row>
    <row r="203" spans="1:151" s="357" customFormat="1" ht="15" customHeight="1" x14ac:dyDescent="0.15">
      <c r="A203" s="442" t="s">
        <v>175</v>
      </c>
      <c r="B203" s="442" t="s">
        <v>335</v>
      </c>
      <c r="C203" s="442"/>
      <c r="D203" s="442" t="s">
        <v>758</v>
      </c>
      <c r="E203" s="387">
        <v>426</v>
      </c>
      <c r="F203" s="355">
        <v>422</v>
      </c>
      <c r="G203" s="355">
        <v>87</v>
      </c>
      <c r="H203" s="355">
        <v>53</v>
      </c>
      <c r="I203" s="355">
        <v>282</v>
      </c>
      <c r="J203" s="388">
        <v>4</v>
      </c>
      <c r="K203" s="395">
        <v>4</v>
      </c>
      <c r="L203" s="387"/>
      <c r="M203" s="361">
        <v>1075</v>
      </c>
      <c r="N203" s="355">
        <v>8</v>
      </c>
      <c r="O203" s="355">
        <v>22</v>
      </c>
      <c r="P203" s="355">
        <v>26</v>
      </c>
      <c r="Q203" s="355">
        <v>27</v>
      </c>
      <c r="R203" s="355">
        <v>44</v>
      </c>
      <c r="S203" s="355">
        <v>54</v>
      </c>
      <c r="T203" s="355">
        <v>62</v>
      </c>
      <c r="U203" s="355">
        <v>73</v>
      </c>
      <c r="V203" s="355">
        <v>92</v>
      </c>
      <c r="W203" s="355">
        <v>111</v>
      </c>
      <c r="X203" s="355">
        <v>167</v>
      </c>
      <c r="Y203" s="355">
        <v>164</v>
      </c>
      <c r="Z203" s="355">
        <v>110</v>
      </c>
      <c r="AA203" s="355">
        <v>77</v>
      </c>
      <c r="AB203" s="362">
        <v>38</v>
      </c>
      <c r="AC203" s="361">
        <v>61.36</v>
      </c>
      <c r="AD203" s="355">
        <v>59.7</v>
      </c>
      <c r="AE203" s="362">
        <v>63.54</v>
      </c>
      <c r="AF203" s="389"/>
      <c r="AG203" s="390"/>
      <c r="AH203" s="390"/>
      <c r="AI203" s="390"/>
      <c r="AJ203" s="390"/>
      <c r="AK203" s="390"/>
      <c r="AL203" s="390"/>
      <c r="AM203" s="390"/>
      <c r="AN203" s="390"/>
      <c r="AO203" s="390"/>
      <c r="AP203" s="390"/>
      <c r="AQ203" s="390"/>
      <c r="AR203" s="390"/>
      <c r="AS203" s="390"/>
      <c r="AT203" s="390"/>
      <c r="AU203" s="390"/>
      <c r="AV203" s="391"/>
      <c r="AW203" s="392"/>
      <c r="AX203" s="393"/>
      <c r="AY203" s="363">
        <v>573</v>
      </c>
      <c r="AZ203" s="364" t="s">
        <v>6662</v>
      </c>
      <c r="BA203" s="364">
        <v>2</v>
      </c>
      <c r="BB203" s="364">
        <v>9</v>
      </c>
      <c r="BC203" s="364">
        <v>6</v>
      </c>
      <c r="BD203" s="364">
        <v>18</v>
      </c>
      <c r="BE203" s="364">
        <v>16</v>
      </c>
      <c r="BF203" s="364">
        <v>15</v>
      </c>
      <c r="BG203" s="364">
        <v>23</v>
      </c>
      <c r="BH203" s="364">
        <v>26</v>
      </c>
      <c r="BI203" s="364">
        <v>54</v>
      </c>
      <c r="BJ203" s="364">
        <v>114</v>
      </c>
      <c r="BK203" s="364">
        <v>120</v>
      </c>
      <c r="BL203" s="364">
        <v>89</v>
      </c>
      <c r="BM203" s="364">
        <v>57</v>
      </c>
      <c r="BN203" s="365">
        <v>24</v>
      </c>
      <c r="BO203" s="363">
        <v>67.010000000000005</v>
      </c>
      <c r="BP203" s="364">
        <v>65.989999999999995</v>
      </c>
      <c r="BQ203" s="365">
        <v>68.47</v>
      </c>
      <c r="BR203" s="363">
        <v>422</v>
      </c>
      <c r="BS203" s="364" t="s">
        <v>6662</v>
      </c>
      <c r="BT203" s="364" t="s">
        <v>6662</v>
      </c>
      <c r="BU203" s="364" t="s">
        <v>6662</v>
      </c>
      <c r="BV203" s="364">
        <v>2</v>
      </c>
      <c r="BW203" s="364">
        <v>6</v>
      </c>
      <c r="BX203" s="364">
        <v>7</v>
      </c>
      <c r="BY203" s="364">
        <v>14</v>
      </c>
      <c r="BZ203" s="364">
        <v>28</v>
      </c>
      <c r="CA203" s="364">
        <v>36</v>
      </c>
      <c r="CB203" s="364">
        <v>52</v>
      </c>
      <c r="CC203" s="364">
        <v>86</v>
      </c>
      <c r="CD203" s="364">
        <v>92</v>
      </c>
      <c r="CE203" s="364">
        <v>53</v>
      </c>
      <c r="CF203" s="364">
        <v>33</v>
      </c>
      <c r="CG203" s="365">
        <v>13</v>
      </c>
      <c r="CH203" s="432">
        <v>422</v>
      </c>
      <c r="CI203" s="433">
        <v>122</v>
      </c>
      <c r="CJ203" s="433">
        <v>122</v>
      </c>
      <c r="CK203" s="433" t="s">
        <v>6662</v>
      </c>
      <c r="CL203" s="433" t="s">
        <v>6662</v>
      </c>
      <c r="CM203" s="433">
        <v>14</v>
      </c>
      <c r="CN203" s="433">
        <v>286</v>
      </c>
      <c r="CO203" s="433">
        <v>277</v>
      </c>
      <c r="CP203" s="433">
        <v>80</v>
      </c>
      <c r="CQ203" s="433">
        <v>80</v>
      </c>
      <c r="CR203" s="433" t="s">
        <v>6662</v>
      </c>
      <c r="CS203" s="433" t="s">
        <v>6662</v>
      </c>
      <c r="CT203" s="433">
        <v>8</v>
      </c>
      <c r="CU203" s="455">
        <v>189</v>
      </c>
      <c r="CV203" s="389"/>
      <c r="CW203" s="390"/>
      <c r="CX203" s="390"/>
      <c r="CY203" s="390"/>
      <c r="CZ203" s="390"/>
      <c r="DA203" s="390"/>
      <c r="DB203" s="394"/>
      <c r="DC203" s="363">
        <v>1466</v>
      </c>
      <c r="DD203" s="364">
        <v>1132</v>
      </c>
      <c r="DE203" s="364">
        <v>573</v>
      </c>
      <c r="DF203" s="364">
        <v>485</v>
      </c>
      <c r="DG203" s="364">
        <v>74</v>
      </c>
      <c r="DH203" s="364">
        <v>69</v>
      </c>
      <c r="DI203" s="364">
        <v>265</v>
      </c>
      <c r="DJ203" s="394"/>
      <c r="DK203" s="363">
        <v>382</v>
      </c>
      <c r="DL203" s="364">
        <v>263</v>
      </c>
      <c r="DM203" s="364">
        <v>1</v>
      </c>
      <c r="DN203" s="364">
        <v>8</v>
      </c>
      <c r="DO203" s="364">
        <v>1</v>
      </c>
      <c r="DP203" s="364">
        <v>40</v>
      </c>
      <c r="DQ203" s="364">
        <v>58</v>
      </c>
      <c r="DR203" s="364" t="s">
        <v>6662</v>
      </c>
      <c r="DS203" s="364">
        <v>9</v>
      </c>
      <c r="DT203" s="364" t="s">
        <v>6662</v>
      </c>
      <c r="DU203" s="364">
        <v>1</v>
      </c>
      <c r="DV203" s="364" t="s">
        <v>6662</v>
      </c>
      <c r="DW203" s="364">
        <v>1</v>
      </c>
      <c r="DX203" s="364" t="s">
        <v>6662</v>
      </c>
      <c r="DY203" s="364" t="s">
        <v>6662</v>
      </c>
      <c r="DZ203" s="365" t="s">
        <v>6662</v>
      </c>
      <c r="EA203" s="363">
        <v>421</v>
      </c>
      <c r="EB203" s="364">
        <v>71250</v>
      </c>
      <c r="EC203" s="364">
        <v>48914</v>
      </c>
      <c r="ED203" s="364">
        <v>22207</v>
      </c>
      <c r="EE203" s="365">
        <v>129</v>
      </c>
      <c r="EF203" s="363">
        <v>745</v>
      </c>
      <c r="EG203" s="364">
        <v>668</v>
      </c>
      <c r="EH203" s="364">
        <v>338</v>
      </c>
      <c r="EI203" s="364">
        <v>278</v>
      </c>
      <c r="EJ203" s="364">
        <v>52</v>
      </c>
      <c r="EK203" s="364">
        <v>30</v>
      </c>
      <c r="EL203" s="364">
        <v>47</v>
      </c>
      <c r="EM203" s="394"/>
      <c r="EN203" s="363">
        <v>721</v>
      </c>
      <c r="EO203" s="364">
        <v>464</v>
      </c>
      <c r="EP203" s="364">
        <v>235</v>
      </c>
      <c r="EQ203" s="364">
        <v>207</v>
      </c>
      <c r="ER203" s="364">
        <v>22</v>
      </c>
      <c r="ES203" s="364">
        <v>39</v>
      </c>
      <c r="ET203" s="364">
        <v>218</v>
      </c>
      <c r="EU203" s="394"/>
    </row>
    <row r="204" spans="1:151" s="357" customFormat="1" ht="15" hidden="1" customHeight="1" x14ac:dyDescent="0.15">
      <c r="A204" s="442" t="s">
        <v>175</v>
      </c>
      <c r="B204" s="442" t="s">
        <v>335</v>
      </c>
      <c r="C204" s="442" t="s">
        <v>336</v>
      </c>
      <c r="D204" s="442" t="s">
        <v>759</v>
      </c>
      <c r="E204" s="387">
        <v>135</v>
      </c>
      <c r="F204" s="355">
        <v>132</v>
      </c>
      <c r="G204" s="355">
        <v>43</v>
      </c>
      <c r="H204" s="355">
        <v>11</v>
      </c>
      <c r="I204" s="355">
        <v>78</v>
      </c>
      <c r="J204" s="388">
        <v>3</v>
      </c>
      <c r="K204" s="395">
        <v>3</v>
      </c>
      <c r="L204" s="387"/>
      <c r="M204" s="361">
        <v>339</v>
      </c>
      <c r="N204" s="355">
        <v>4</v>
      </c>
      <c r="O204" s="355">
        <v>7</v>
      </c>
      <c r="P204" s="355">
        <v>6</v>
      </c>
      <c r="Q204" s="355">
        <v>4</v>
      </c>
      <c r="R204" s="355">
        <v>21</v>
      </c>
      <c r="S204" s="355">
        <v>20</v>
      </c>
      <c r="T204" s="355">
        <v>16</v>
      </c>
      <c r="U204" s="355">
        <v>27</v>
      </c>
      <c r="V204" s="355">
        <v>28</v>
      </c>
      <c r="W204" s="355">
        <v>36</v>
      </c>
      <c r="X204" s="355">
        <v>73</v>
      </c>
      <c r="Y204" s="355">
        <v>35</v>
      </c>
      <c r="Z204" s="355">
        <v>37</v>
      </c>
      <c r="AA204" s="355">
        <v>17</v>
      </c>
      <c r="AB204" s="362">
        <v>8</v>
      </c>
      <c r="AC204" s="361">
        <v>60.34</v>
      </c>
      <c r="AD204" s="355">
        <v>58.9</v>
      </c>
      <c r="AE204" s="362">
        <v>62.22</v>
      </c>
      <c r="AF204" s="389"/>
      <c r="AG204" s="390"/>
      <c r="AH204" s="390"/>
      <c r="AI204" s="390"/>
      <c r="AJ204" s="390"/>
      <c r="AK204" s="390"/>
      <c r="AL204" s="390"/>
      <c r="AM204" s="390"/>
      <c r="AN204" s="390"/>
      <c r="AO204" s="390"/>
      <c r="AP204" s="390"/>
      <c r="AQ204" s="390"/>
      <c r="AR204" s="390"/>
      <c r="AS204" s="390"/>
      <c r="AT204" s="390"/>
      <c r="AU204" s="390"/>
      <c r="AV204" s="391"/>
      <c r="AW204" s="392"/>
      <c r="AX204" s="393"/>
      <c r="AY204" s="363">
        <v>201</v>
      </c>
      <c r="AZ204" s="364" t="s">
        <v>6662</v>
      </c>
      <c r="BA204" s="364" t="s">
        <v>6662</v>
      </c>
      <c r="BB204" s="364">
        <v>4</v>
      </c>
      <c r="BC204" s="364">
        <v>2</v>
      </c>
      <c r="BD204" s="364">
        <v>11</v>
      </c>
      <c r="BE204" s="364">
        <v>8</v>
      </c>
      <c r="BF204" s="364">
        <v>5</v>
      </c>
      <c r="BG204" s="364">
        <v>12</v>
      </c>
      <c r="BH204" s="364">
        <v>10</v>
      </c>
      <c r="BI204" s="364">
        <v>22</v>
      </c>
      <c r="BJ204" s="364">
        <v>51</v>
      </c>
      <c r="BK204" s="364">
        <v>28</v>
      </c>
      <c r="BL204" s="364">
        <v>29</v>
      </c>
      <c r="BM204" s="364">
        <v>11</v>
      </c>
      <c r="BN204" s="365">
        <v>8</v>
      </c>
      <c r="BO204" s="363">
        <v>64.5</v>
      </c>
      <c r="BP204" s="364">
        <v>63.59</v>
      </c>
      <c r="BQ204" s="365">
        <v>65.760000000000005</v>
      </c>
      <c r="BR204" s="363">
        <v>132</v>
      </c>
      <c r="BS204" s="364" t="s">
        <v>6662</v>
      </c>
      <c r="BT204" s="364" t="s">
        <v>6662</v>
      </c>
      <c r="BU204" s="364" t="s">
        <v>6662</v>
      </c>
      <c r="BV204" s="364">
        <v>1</v>
      </c>
      <c r="BW204" s="364">
        <v>3</v>
      </c>
      <c r="BX204" s="364">
        <v>2</v>
      </c>
      <c r="BY204" s="364">
        <v>4</v>
      </c>
      <c r="BZ204" s="364">
        <v>12</v>
      </c>
      <c r="CA204" s="364">
        <v>11</v>
      </c>
      <c r="CB204" s="364">
        <v>13</v>
      </c>
      <c r="CC204" s="364">
        <v>38</v>
      </c>
      <c r="CD204" s="364">
        <v>23</v>
      </c>
      <c r="CE204" s="364">
        <v>15</v>
      </c>
      <c r="CF204" s="364">
        <v>8</v>
      </c>
      <c r="CG204" s="365">
        <v>2</v>
      </c>
      <c r="CH204" s="432">
        <v>132</v>
      </c>
      <c r="CI204" s="433">
        <v>38</v>
      </c>
      <c r="CJ204" s="433">
        <v>38</v>
      </c>
      <c r="CK204" s="433" t="s">
        <v>6662</v>
      </c>
      <c r="CL204" s="433" t="s">
        <v>6662</v>
      </c>
      <c r="CM204" s="433">
        <v>3</v>
      </c>
      <c r="CN204" s="433">
        <v>91</v>
      </c>
      <c r="CO204" s="433">
        <v>86</v>
      </c>
      <c r="CP204" s="433">
        <v>27</v>
      </c>
      <c r="CQ204" s="433">
        <v>27</v>
      </c>
      <c r="CR204" s="433" t="s">
        <v>6662</v>
      </c>
      <c r="CS204" s="433" t="s">
        <v>6662</v>
      </c>
      <c r="CT204" s="433">
        <v>2</v>
      </c>
      <c r="CU204" s="455">
        <v>57</v>
      </c>
      <c r="CV204" s="389"/>
      <c r="CW204" s="390"/>
      <c r="CX204" s="390"/>
      <c r="CY204" s="390"/>
      <c r="CZ204" s="390"/>
      <c r="DA204" s="390"/>
      <c r="DB204" s="394"/>
      <c r="DC204" s="363">
        <v>481</v>
      </c>
      <c r="DD204" s="364">
        <v>372</v>
      </c>
      <c r="DE204" s="364">
        <v>201</v>
      </c>
      <c r="DF204" s="364">
        <v>149</v>
      </c>
      <c r="DG204" s="364">
        <v>22</v>
      </c>
      <c r="DH204" s="364">
        <v>26</v>
      </c>
      <c r="DI204" s="364">
        <v>83</v>
      </c>
      <c r="DJ204" s="394"/>
      <c r="DK204" s="363">
        <v>115</v>
      </c>
      <c r="DL204" s="364">
        <v>60</v>
      </c>
      <c r="DM204" s="364" t="s">
        <v>6662</v>
      </c>
      <c r="DN204" s="364">
        <v>6</v>
      </c>
      <c r="DO204" s="364">
        <v>1</v>
      </c>
      <c r="DP204" s="364">
        <v>8</v>
      </c>
      <c r="DQ204" s="364">
        <v>37</v>
      </c>
      <c r="DR204" s="364" t="s">
        <v>6662</v>
      </c>
      <c r="DS204" s="364">
        <v>2</v>
      </c>
      <c r="DT204" s="364" t="s">
        <v>6662</v>
      </c>
      <c r="DU204" s="364" t="s">
        <v>6662</v>
      </c>
      <c r="DV204" s="364" t="s">
        <v>6662</v>
      </c>
      <c r="DW204" s="364">
        <v>1</v>
      </c>
      <c r="DX204" s="364" t="s">
        <v>6662</v>
      </c>
      <c r="DY204" s="364" t="s">
        <v>6662</v>
      </c>
      <c r="DZ204" s="365" t="s">
        <v>6662</v>
      </c>
      <c r="EA204" s="363">
        <v>131</v>
      </c>
      <c r="EB204" s="364">
        <v>21211</v>
      </c>
      <c r="EC204" s="364">
        <v>10422</v>
      </c>
      <c r="ED204" s="364">
        <v>10745</v>
      </c>
      <c r="EE204" s="365">
        <v>44</v>
      </c>
      <c r="EF204" s="363">
        <v>241</v>
      </c>
      <c r="EG204" s="364">
        <v>214</v>
      </c>
      <c r="EH204" s="364">
        <v>117</v>
      </c>
      <c r="EI204" s="364">
        <v>80</v>
      </c>
      <c r="EJ204" s="364">
        <v>17</v>
      </c>
      <c r="EK204" s="364">
        <v>12</v>
      </c>
      <c r="EL204" s="364">
        <v>15</v>
      </c>
      <c r="EM204" s="394"/>
      <c r="EN204" s="363">
        <v>240</v>
      </c>
      <c r="EO204" s="364">
        <v>158</v>
      </c>
      <c r="EP204" s="364">
        <v>84</v>
      </c>
      <c r="EQ204" s="364">
        <v>69</v>
      </c>
      <c r="ER204" s="364">
        <v>5</v>
      </c>
      <c r="ES204" s="364">
        <v>14</v>
      </c>
      <c r="ET204" s="364">
        <v>68</v>
      </c>
      <c r="EU204" s="394"/>
    </row>
    <row r="205" spans="1:151" s="357" customFormat="1" ht="15" hidden="1" customHeight="1" x14ac:dyDescent="0.15">
      <c r="A205" s="442" t="s">
        <v>175</v>
      </c>
      <c r="B205" s="442" t="s">
        <v>335</v>
      </c>
      <c r="C205" s="442" t="s">
        <v>337</v>
      </c>
      <c r="D205" s="442" t="s">
        <v>760</v>
      </c>
      <c r="E205" s="387">
        <v>54</v>
      </c>
      <c r="F205" s="355">
        <v>54</v>
      </c>
      <c r="G205" s="355">
        <v>10</v>
      </c>
      <c r="H205" s="355">
        <v>5</v>
      </c>
      <c r="I205" s="355">
        <v>39</v>
      </c>
      <c r="J205" s="388" t="s">
        <v>6662</v>
      </c>
      <c r="K205" s="395" t="s">
        <v>6662</v>
      </c>
      <c r="L205" s="387"/>
      <c r="M205" s="361">
        <v>123</v>
      </c>
      <c r="N205" s="355" t="s">
        <v>6662</v>
      </c>
      <c r="O205" s="355">
        <v>3</v>
      </c>
      <c r="P205" s="355">
        <v>5</v>
      </c>
      <c r="Q205" s="355">
        <v>3</v>
      </c>
      <c r="R205" s="355">
        <v>2</v>
      </c>
      <c r="S205" s="355">
        <v>6</v>
      </c>
      <c r="T205" s="355">
        <v>10</v>
      </c>
      <c r="U205" s="355">
        <v>3</v>
      </c>
      <c r="V205" s="355">
        <v>13</v>
      </c>
      <c r="W205" s="355">
        <v>8</v>
      </c>
      <c r="X205" s="355">
        <v>16</v>
      </c>
      <c r="Y205" s="355">
        <v>31</v>
      </c>
      <c r="Z205" s="355">
        <v>14</v>
      </c>
      <c r="AA205" s="355">
        <v>6</v>
      </c>
      <c r="AB205" s="362">
        <v>3</v>
      </c>
      <c r="AC205" s="361">
        <v>61.89</v>
      </c>
      <c r="AD205" s="355">
        <v>61.39</v>
      </c>
      <c r="AE205" s="362">
        <v>62.57</v>
      </c>
      <c r="AF205" s="389"/>
      <c r="AG205" s="390"/>
      <c r="AH205" s="390"/>
      <c r="AI205" s="390"/>
      <c r="AJ205" s="390"/>
      <c r="AK205" s="390"/>
      <c r="AL205" s="390"/>
      <c r="AM205" s="390"/>
      <c r="AN205" s="390"/>
      <c r="AO205" s="390"/>
      <c r="AP205" s="390"/>
      <c r="AQ205" s="390"/>
      <c r="AR205" s="390"/>
      <c r="AS205" s="390"/>
      <c r="AT205" s="390"/>
      <c r="AU205" s="390"/>
      <c r="AV205" s="391"/>
      <c r="AW205" s="392"/>
      <c r="AX205" s="393"/>
      <c r="AY205" s="363">
        <v>68</v>
      </c>
      <c r="AZ205" s="364" t="s">
        <v>6662</v>
      </c>
      <c r="BA205" s="364" t="s">
        <v>6662</v>
      </c>
      <c r="BB205" s="364">
        <v>2</v>
      </c>
      <c r="BC205" s="364" t="s">
        <v>6662</v>
      </c>
      <c r="BD205" s="364">
        <v>1</v>
      </c>
      <c r="BE205" s="364">
        <v>3</v>
      </c>
      <c r="BF205" s="364">
        <v>3</v>
      </c>
      <c r="BG205" s="364" t="s">
        <v>6662</v>
      </c>
      <c r="BH205" s="364">
        <v>5</v>
      </c>
      <c r="BI205" s="364">
        <v>4</v>
      </c>
      <c r="BJ205" s="364">
        <v>11</v>
      </c>
      <c r="BK205" s="364">
        <v>20</v>
      </c>
      <c r="BL205" s="364">
        <v>12</v>
      </c>
      <c r="BM205" s="364">
        <v>5</v>
      </c>
      <c r="BN205" s="365">
        <v>2</v>
      </c>
      <c r="BO205" s="363">
        <v>67.069999999999993</v>
      </c>
      <c r="BP205" s="364">
        <v>67.33</v>
      </c>
      <c r="BQ205" s="365">
        <v>66.709999999999994</v>
      </c>
      <c r="BR205" s="363">
        <v>54</v>
      </c>
      <c r="BS205" s="364" t="s">
        <v>6662</v>
      </c>
      <c r="BT205" s="364" t="s">
        <v>6662</v>
      </c>
      <c r="BU205" s="364" t="s">
        <v>6662</v>
      </c>
      <c r="BV205" s="364" t="s">
        <v>6662</v>
      </c>
      <c r="BW205" s="364" t="s">
        <v>6662</v>
      </c>
      <c r="BX205" s="364">
        <v>2</v>
      </c>
      <c r="BY205" s="364">
        <v>2</v>
      </c>
      <c r="BZ205" s="364">
        <v>3</v>
      </c>
      <c r="CA205" s="364">
        <v>6</v>
      </c>
      <c r="CB205" s="364">
        <v>5</v>
      </c>
      <c r="CC205" s="364">
        <v>6</v>
      </c>
      <c r="CD205" s="364">
        <v>19</v>
      </c>
      <c r="CE205" s="364">
        <v>7</v>
      </c>
      <c r="CF205" s="364">
        <v>3</v>
      </c>
      <c r="CG205" s="365">
        <v>1</v>
      </c>
      <c r="CH205" s="432">
        <v>54</v>
      </c>
      <c r="CI205" s="433">
        <v>10</v>
      </c>
      <c r="CJ205" s="433">
        <v>10</v>
      </c>
      <c r="CK205" s="433" t="s">
        <v>6662</v>
      </c>
      <c r="CL205" s="433" t="s">
        <v>6662</v>
      </c>
      <c r="CM205" s="433">
        <v>3</v>
      </c>
      <c r="CN205" s="433">
        <v>41</v>
      </c>
      <c r="CO205" s="433">
        <v>36</v>
      </c>
      <c r="CP205" s="433">
        <v>6</v>
      </c>
      <c r="CQ205" s="433">
        <v>6</v>
      </c>
      <c r="CR205" s="433" t="s">
        <v>6662</v>
      </c>
      <c r="CS205" s="433" t="s">
        <v>6662</v>
      </c>
      <c r="CT205" s="433">
        <v>1</v>
      </c>
      <c r="CU205" s="455">
        <v>29</v>
      </c>
      <c r="CV205" s="389"/>
      <c r="CW205" s="390"/>
      <c r="CX205" s="390"/>
      <c r="CY205" s="390"/>
      <c r="CZ205" s="390"/>
      <c r="DA205" s="390"/>
      <c r="DB205" s="394"/>
      <c r="DC205" s="363">
        <v>172</v>
      </c>
      <c r="DD205" s="364">
        <v>141</v>
      </c>
      <c r="DE205" s="364">
        <v>68</v>
      </c>
      <c r="DF205" s="364">
        <v>64</v>
      </c>
      <c r="DG205" s="364">
        <v>9</v>
      </c>
      <c r="DH205" s="364">
        <v>7</v>
      </c>
      <c r="DI205" s="364">
        <v>24</v>
      </c>
      <c r="DJ205" s="394"/>
      <c r="DK205" s="363">
        <v>50</v>
      </c>
      <c r="DL205" s="364">
        <v>34</v>
      </c>
      <c r="DM205" s="364" t="s">
        <v>6662</v>
      </c>
      <c r="DN205" s="364">
        <v>1</v>
      </c>
      <c r="DO205" s="364" t="s">
        <v>6662</v>
      </c>
      <c r="DP205" s="364">
        <v>2</v>
      </c>
      <c r="DQ205" s="364">
        <v>12</v>
      </c>
      <c r="DR205" s="364" t="s">
        <v>6662</v>
      </c>
      <c r="DS205" s="364">
        <v>1</v>
      </c>
      <c r="DT205" s="364" t="s">
        <v>6662</v>
      </c>
      <c r="DU205" s="364" t="s">
        <v>6662</v>
      </c>
      <c r="DV205" s="364" t="s">
        <v>6662</v>
      </c>
      <c r="DW205" s="364" t="s">
        <v>6662</v>
      </c>
      <c r="DX205" s="364" t="s">
        <v>6662</v>
      </c>
      <c r="DY205" s="364" t="s">
        <v>6662</v>
      </c>
      <c r="DZ205" s="365" t="s">
        <v>6662</v>
      </c>
      <c r="EA205" s="363">
        <v>54</v>
      </c>
      <c r="EB205" s="364">
        <v>11322</v>
      </c>
      <c r="EC205" s="364">
        <v>8447</v>
      </c>
      <c r="ED205" s="364">
        <v>2875</v>
      </c>
      <c r="EE205" s="365" t="s">
        <v>6662</v>
      </c>
      <c r="EF205" s="363">
        <v>90</v>
      </c>
      <c r="EG205" s="364">
        <v>83</v>
      </c>
      <c r="EH205" s="364">
        <v>40</v>
      </c>
      <c r="EI205" s="364">
        <v>36</v>
      </c>
      <c r="EJ205" s="364">
        <v>7</v>
      </c>
      <c r="EK205" s="364">
        <v>3</v>
      </c>
      <c r="EL205" s="364">
        <v>4</v>
      </c>
      <c r="EM205" s="394"/>
      <c r="EN205" s="363">
        <v>82</v>
      </c>
      <c r="EO205" s="364">
        <v>58</v>
      </c>
      <c r="EP205" s="364">
        <v>28</v>
      </c>
      <c r="EQ205" s="364">
        <v>28</v>
      </c>
      <c r="ER205" s="364">
        <v>2</v>
      </c>
      <c r="ES205" s="364">
        <v>4</v>
      </c>
      <c r="ET205" s="364">
        <v>20</v>
      </c>
      <c r="EU205" s="394"/>
    </row>
    <row r="206" spans="1:151" s="357" customFormat="1" ht="15" hidden="1" customHeight="1" x14ac:dyDescent="0.15">
      <c r="A206" s="442" t="s">
        <v>175</v>
      </c>
      <c r="B206" s="442" t="s">
        <v>335</v>
      </c>
      <c r="C206" s="442" t="s">
        <v>338</v>
      </c>
      <c r="D206" s="442" t="s">
        <v>761</v>
      </c>
      <c r="E206" s="387">
        <v>48</v>
      </c>
      <c r="F206" s="355">
        <v>48</v>
      </c>
      <c r="G206" s="355">
        <v>9</v>
      </c>
      <c r="H206" s="355">
        <v>5</v>
      </c>
      <c r="I206" s="355">
        <v>34</v>
      </c>
      <c r="J206" s="388" t="s">
        <v>6662</v>
      </c>
      <c r="K206" s="395" t="s">
        <v>6662</v>
      </c>
      <c r="L206" s="387"/>
      <c r="M206" s="361">
        <v>121</v>
      </c>
      <c r="N206" s="355">
        <v>1</v>
      </c>
      <c r="O206" s="355">
        <v>5</v>
      </c>
      <c r="P206" s="355">
        <v>2</v>
      </c>
      <c r="Q206" s="355">
        <v>1</v>
      </c>
      <c r="R206" s="355">
        <v>2</v>
      </c>
      <c r="S206" s="355">
        <v>6</v>
      </c>
      <c r="T206" s="355">
        <v>10</v>
      </c>
      <c r="U206" s="355">
        <v>8</v>
      </c>
      <c r="V206" s="355">
        <v>4</v>
      </c>
      <c r="W206" s="355">
        <v>7</v>
      </c>
      <c r="X206" s="355">
        <v>25</v>
      </c>
      <c r="Y206" s="355">
        <v>19</v>
      </c>
      <c r="Z206" s="355">
        <v>12</v>
      </c>
      <c r="AA206" s="355">
        <v>12</v>
      </c>
      <c r="AB206" s="362">
        <v>7</v>
      </c>
      <c r="AC206" s="361">
        <v>63.28</v>
      </c>
      <c r="AD206" s="355">
        <v>60.62</v>
      </c>
      <c r="AE206" s="362">
        <v>67.06</v>
      </c>
      <c r="AF206" s="389"/>
      <c r="AG206" s="390"/>
      <c r="AH206" s="390"/>
      <c r="AI206" s="390"/>
      <c r="AJ206" s="390"/>
      <c r="AK206" s="390"/>
      <c r="AL206" s="390"/>
      <c r="AM206" s="390"/>
      <c r="AN206" s="390"/>
      <c r="AO206" s="390"/>
      <c r="AP206" s="390"/>
      <c r="AQ206" s="390"/>
      <c r="AR206" s="390"/>
      <c r="AS206" s="390"/>
      <c r="AT206" s="390"/>
      <c r="AU206" s="390"/>
      <c r="AV206" s="391"/>
      <c r="AW206" s="392"/>
      <c r="AX206" s="393"/>
      <c r="AY206" s="363">
        <v>82</v>
      </c>
      <c r="AZ206" s="364" t="s">
        <v>6662</v>
      </c>
      <c r="BA206" s="364">
        <v>2</v>
      </c>
      <c r="BB206" s="364">
        <v>2</v>
      </c>
      <c r="BC206" s="364">
        <v>1</v>
      </c>
      <c r="BD206" s="364" t="s">
        <v>6662</v>
      </c>
      <c r="BE206" s="364">
        <v>1</v>
      </c>
      <c r="BF206" s="364">
        <v>4</v>
      </c>
      <c r="BG206" s="364">
        <v>6</v>
      </c>
      <c r="BH206" s="364">
        <v>2</v>
      </c>
      <c r="BI206" s="364">
        <v>5</v>
      </c>
      <c r="BJ206" s="364">
        <v>19</v>
      </c>
      <c r="BK206" s="364">
        <v>14</v>
      </c>
      <c r="BL206" s="364">
        <v>10</v>
      </c>
      <c r="BM206" s="364">
        <v>12</v>
      </c>
      <c r="BN206" s="365">
        <v>4</v>
      </c>
      <c r="BO206" s="363">
        <v>66.680000000000007</v>
      </c>
      <c r="BP206" s="364">
        <v>65.53</v>
      </c>
      <c r="BQ206" s="365">
        <v>68.23</v>
      </c>
      <c r="BR206" s="363">
        <v>48</v>
      </c>
      <c r="BS206" s="364" t="s">
        <v>6662</v>
      </c>
      <c r="BT206" s="364" t="s">
        <v>6662</v>
      </c>
      <c r="BU206" s="364" t="s">
        <v>6662</v>
      </c>
      <c r="BV206" s="364" t="s">
        <v>6662</v>
      </c>
      <c r="BW206" s="364" t="s">
        <v>6662</v>
      </c>
      <c r="BX206" s="364" t="s">
        <v>6662</v>
      </c>
      <c r="BY206" s="364">
        <v>2</v>
      </c>
      <c r="BZ206" s="364">
        <v>6</v>
      </c>
      <c r="CA206" s="364">
        <v>1</v>
      </c>
      <c r="CB206" s="364">
        <v>3</v>
      </c>
      <c r="CC206" s="364">
        <v>12</v>
      </c>
      <c r="CD206" s="364">
        <v>10</v>
      </c>
      <c r="CE206" s="364">
        <v>5</v>
      </c>
      <c r="CF206" s="364">
        <v>6</v>
      </c>
      <c r="CG206" s="365">
        <v>3</v>
      </c>
      <c r="CH206" s="432">
        <v>48</v>
      </c>
      <c r="CI206" s="433">
        <v>7</v>
      </c>
      <c r="CJ206" s="433">
        <v>7</v>
      </c>
      <c r="CK206" s="433" t="s">
        <v>6662</v>
      </c>
      <c r="CL206" s="433" t="s">
        <v>6662</v>
      </c>
      <c r="CM206" s="433">
        <v>5</v>
      </c>
      <c r="CN206" s="433">
        <v>36</v>
      </c>
      <c r="CO206" s="433">
        <v>36</v>
      </c>
      <c r="CP206" s="433">
        <v>4</v>
      </c>
      <c r="CQ206" s="433">
        <v>4</v>
      </c>
      <c r="CR206" s="433" t="s">
        <v>6662</v>
      </c>
      <c r="CS206" s="433" t="s">
        <v>6662</v>
      </c>
      <c r="CT206" s="433">
        <v>4</v>
      </c>
      <c r="CU206" s="455">
        <v>28</v>
      </c>
      <c r="CV206" s="389"/>
      <c r="CW206" s="390"/>
      <c r="CX206" s="390"/>
      <c r="CY206" s="390"/>
      <c r="CZ206" s="390"/>
      <c r="DA206" s="390"/>
      <c r="DB206" s="394"/>
      <c r="DC206" s="363">
        <v>162</v>
      </c>
      <c r="DD206" s="364">
        <v>127</v>
      </c>
      <c r="DE206" s="364">
        <v>82</v>
      </c>
      <c r="DF206" s="364">
        <v>37</v>
      </c>
      <c r="DG206" s="364">
        <v>8</v>
      </c>
      <c r="DH206" s="364">
        <v>8</v>
      </c>
      <c r="DI206" s="364">
        <v>27</v>
      </c>
      <c r="DJ206" s="394"/>
      <c r="DK206" s="363">
        <v>45</v>
      </c>
      <c r="DL206" s="364">
        <v>9</v>
      </c>
      <c r="DM206" s="364" t="s">
        <v>6662</v>
      </c>
      <c r="DN206" s="364">
        <v>1</v>
      </c>
      <c r="DO206" s="364" t="s">
        <v>6662</v>
      </c>
      <c r="DP206" s="364">
        <v>30</v>
      </c>
      <c r="DQ206" s="364">
        <v>4</v>
      </c>
      <c r="DR206" s="364" t="s">
        <v>6662</v>
      </c>
      <c r="DS206" s="364">
        <v>1</v>
      </c>
      <c r="DT206" s="364" t="s">
        <v>6662</v>
      </c>
      <c r="DU206" s="364" t="s">
        <v>6662</v>
      </c>
      <c r="DV206" s="364" t="s">
        <v>6662</v>
      </c>
      <c r="DW206" s="364" t="s">
        <v>6662</v>
      </c>
      <c r="DX206" s="364" t="s">
        <v>6662</v>
      </c>
      <c r="DY206" s="364" t="s">
        <v>6662</v>
      </c>
      <c r="DZ206" s="365" t="s">
        <v>6662</v>
      </c>
      <c r="EA206" s="363">
        <v>48</v>
      </c>
      <c r="EB206" s="364">
        <v>6980</v>
      </c>
      <c r="EC206" s="364">
        <v>1837</v>
      </c>
      <c r="ED206" s="364">
        <v>5128</v>
      </c>
      <c r="EE206" s="365">
        <v>15</v>
      </c>
      <c r="EF206" s="363">
        <v>86</v>
      </c>
      <c r="EG206" s="364">
        <v>77</v>
      </c>
      <c r="EH206" s="364">
        <v>47</v>
      </c>
      <c r="EI206" s="364">
        <v>26</v>
      </c>
      <c r="EJ206" s="364">
        <v>4</v>
      </c>
      <c r="EK206" s="364">
        <v>4</v>
      </c>
      <c r="EL206" s="364">
        <v>5</v>
      </c>
      <c r="EM206" s="394"/>
      <c r="EN206" s="363">
        <v>76</v>
      </c>
      <c r="EO206" s="364">
        <v>50</v>
      </c>
      <c r="EP206" s="364">
        <v>35</v>
      </c>
      <c r="EQ206" s="364">
        <v>11</v>
      </c>
      <c r="ER206" s="364">
        <v>4</v>
      </c>
      <c r="ES206" s="364">
        <v>4</v>
      </c>
      <c r="ET206" s="364">
        <v>22</v>
      </c>
      <c r="EU206" s="394"/>
    </row>
    <row r="207" spans="1:151" s="357" customFormat="1" ht="15" hidden="1" customHeight="1" x14ac:dyDescent="0.15">
      <c r="A207" s="442" t="s">
        <v>175</v>
      </c>
      <c r="B207" s="442" t="s">
        <v>335</v>
      </c>
      <c r="C207" s="442" t="s">
        <v>339</v>
      </c>
      <c r="D207" s="442" t="s">
        <v>762</v>
      </c>
      <c r="E207" s="387">
        <v>56</v>
      </c>
      <c r="F207" s="355">
        <v>56</v>
      </c>
      <c r="G207" s="355">
        <v>6</v>
      </c>
      <c r="H207" s="355">
        <v>6</v>
      </c>
      <c r="I207" s="355">
        <v>44</v>
      </c>
      <c r="J207" s="388" t="s">
        <v>6662</v>
      </c>
      <c r="K207" s="395" t="s">
        <v>6662</v>
      </c>
      <c r="L207" s="387"/>
      <c r="M207" s="361">
        <v>134</v>
      </c>
      <c r="N207" s="355" t="s">
        <v>6662</v>
      </c>
      <c r="O207" s="355">
        <v>2</v>
      </c>
      <c r="P207" s="355">
        <v>4</v>
      </c>
      <c r="Q207" s="355">
        <v>1</v>
      </c>
      <c r="R207" s="355">
        <v>6</v>
      </c>
      <c r="S207" s="355">
        <v>7</v>
      </c>
      <c r="T207" s="355">
        <v>8</v>
      </c>
      <c r="U207" s="355">
        <v>7</v>
      </c>
      <c r="V207" s="355">
        <v>12</v>
      </c>
      <c r="W207" s="355">
        <v>13</v>
      </c>
      <c r="X207" s="355">
        <v>17</v>
      </c>
      <c r="Y207" s="355">
        <v>26</v>
      </c>
      <c r="Z207" s="355">
        <v>15</v>
      </c>
      <c r="AA207" s="355">
        <v>13</v>
      </c>
      <c r="AB207" s="362">
        <v>3</v>
      </c>
      <c r="AC207" s="361">
        <v>62.88</v>
      </c>
      <c r="AD207" s="355">
        <v>60.79</v>
      </c>
      <c r="AE207" s="362">
        <v>65.7</v>
      </c>
      <c r="AF207" s="389"/>
      <c r="AG207" s="390"/>
      <c r="AH207" s="390"/>
      <c r="AI207" s="390"/>
      <c r="AJ207" s="390"/>
      <c r="AK207" s="390"/>
      <c r="AL207" s="390"/>
      <c r="AM207" s="390"/>
      <c r="AN207" s="390"/>
      <c r="AO207" s="390"/>
      <c r="AP207" s="390"/>
      <c r="AQ207" s="390"/>
      <c r="AR207" s="390"/>
      <c r="AS207" s="390"/>
      <c r="AT207" s="390"/>
      <c r="AU207" s="390"/>
      <c r="AV207" s="391"/>
      <c r="AW207" s="392"/>
      <c r="AX207" s="393"/>
      <c r="AY207" s="363">
        <v>63</v>
      </c>
      <c r="AZ207" s="364" t="s">
        <v>6662</v>
      </c>
      <c r="BA207" s="364" t="s">
        <v>6662</v>
      </c>
      <c r="BB207" s="364" t="s">
        <v>6662</v>
      </c>
      <c r="BC207" s="364" t="s">
        <v>6662</v>
      </c>
      <c r="BD207" s="364">
        <v>1</v>
      </c>
      <c r="BE207" s="364" t="s">
        <v>6662</v>
      </c>
      <c r="BF207" s="364" t="s">
        <v>6662</v>
      </c>
      <c r="BG207" s="364" t="s">
        <v>6662</v>
      </c>
      <c r="BH207" s="364">
        <v>1</v>
      </c>
      <c r="BI207" s="364">
        <v>7</v>
      </c>
      <c r="BJ207" s="364">
        <v>12</v>
      </c>
      <c r="BK207" s="364">
        <v>18</v>
      </c>
      <c r="BL207" s="364">
        <v>13</v>
      </c>
      <c r="BM207" s="364">
        <v>10</v>
      </c>
      <c r="BN207" s="365">
        <v>1</v>
      </c>
      <c r="BO207" s="363">
        <v>72.22</v>
      </c>
      <c r="BP207" s="364">
        <v>71.72</v>
      </c>
      <c r="BQ207" s="365">
        <v>73.040000000000006</v>
      </c>
      <c r="BR207" s="363">
        <v>56</v>
      </c>
      <c r="BS207" s="364" t="s">
        <v>6662</v>
      </c>
      <c r="BT207" s="364" t="s">
        <v>6662</v>
      </c>
      <c r="BU207" s="364" t="s">
        <v>6662</v>
      </c>
      <c r="BV207" s="364" t="s">
        <v>6662</v>
      </c>
      <c r="BW207" s="364">
        <v>1</v>
      </c>
      <c r="BX207" s="364">
        <v>1</v>
      </c>
      <c r="BY207" s="364">
        <v>1</v>
      </c>
      <c r="BZ207" s="364">
        <v>4</v>
      </c>
      <c r="CA207" s="364">
        <v>5</v>
      </c>
      <c r="CB207" s="364">
        <v>6</v>
      </c>
      <c r="CC207" s="364">
        <v>10</v>
      </c>
      <c r="CD207" s="364">
        <v>14</v>
      </c>
      <c r="CE207" s="364">
        <v>7</v>
      </c>
      <c r="CF207" s="364">
        <v>6</v>
      </c>
      <c r="CG207" s="365">
        <v>1</v>
      </c>
      <c r="CH207" s="432">
        <v>56</v>
      </c>
      <c r="CI207" s="433">
        <v>13</v>
      </c>
      <c r="CJ207" s="433">
        <v>13</v>
      </c>
      <c r="CK207" s="433" t="s">
        <v>6662</v>
      </c>
      <c r="CL207" s="433" t="s">
        <v>6662</v>
      </c>
      <c r="CM207" s="433">
        <v>1</v>
      </c>
      <c r="CN207" s="433">
        <v>42</v>
      </c>
      <c r="CO207" s="433">
        <v>38</v>
      </c>
      <c r="CP207" s="433">
        <v>11</v>
      </c>
      <c r="CQ207" s="433">
        <v>11</v>
      </c>
      <c r="CR207" s="433" t="s">
        <v>6662</v>
      </c>
      <c r="CS207" s="433" t="s">
        <v>6662</v>
      </c>
      <c r="CT207" s="433">
        <v>1</v>
      </c>
      <c r="CU207" s="455">
        <v>26</v>
      </c>
      <c r="CV207" s="389"/>
      <c r="CW207" s="390"/>
      <c r="CX207" s="390"/>
      <c r="CY207" s="390"/>
      <c r="CZ207" s="390"/>
      <c r="DA207" s="390"/>
      <c r="DB207" s="394"/>
      <c r="DC207" s="363">
        <v>194</v>
      </c>
      <c r="DD207" s="364">
        <v>140</v>
      </c>
      <c r="DE207" s="364">
        <v>63</v>
      </c>
      <c r="DF207" s="364">
        <v>71</v>
      </c>
      <c r="DG207" s="364">
        <v>6</v>
      </c>
      <c r="DH207" s="364">
        <v>11</v>
      </c>
      <c r="DI207" s="364">
        <v>43</v>
      </c>
      <c r="DJ207" s="394"/>
      <c r="DK207" s="363">
        <v>53</v>
      </c>
      <c r="DL207" s="364">
        <v>53</v>
      </c>
      <c r="DM207" s="364" t="s">
        <v>6662</v>
      </c>
      <c r="DN207" s="364" t="s">
        <v>6662</v>
      </c>
      <c r="DO207" s="364" t="s">
        <v>6662</v>
      </c>
      <c r="DP207" s="364" t="s">
        <v>6662</v>
      </c>
      <c r="DQ207" s="364" t="s">
        <v>6662</v>
      </c>
      <c r="DR207" s="364" t="s">
        <v>6662</v>
      </c>
      <c r="DS207" s="364" t="s">
        <v>6662</v>
      </c>
      <c r="DT207" s="364" t="s">
        <v>6662</v>
      </c>
      <c r="DU207" s="364" t="s">
        <v>6662</v>
      </c>
      <c r="DV207" s="364" t="s">
        <v>6662</v>
      </c>
      <c r="DW207" s="364" t="s">
        <v>6662</v>
      </c>
      <c r="DX207" s="364" t="s">
        <v>6662</v>
      </c>
      <c r="DY207" s="364" t="s">
        <v>6662</v>
      </c>
      <c r="DZ207" s="365" t="s">
        <v>6662</v>
      </c>
      <c r="EA207" s="363">
        <v>56</v>
      </c>
      <c r="EB207" s="364">
        <v>9956</v>
      </c>
      <c r="EC207" s="364">
        <v>9867</v>
      </c>
      <c r="ED207" s="364">
        <v>89</v>
      </c>
      <c r="EE207" s="365" t="s">
        <v>6662</v>
      </c>
      <c r="EF207" s="363">
        <v>96</v>
      </c>
      <c r="EG207" s="364">
        <v>86</v>
      </c>
      <c r="EH207" s="364">
        <v>39</v>
      </c>
      <c r="EI207" s="364">
        <v>43</v>
      </c>
      <c r="EJ207" s="364">
        <v>4</v>
      </c>
      <c r="EK207" s="364">
        <v>3</v>
      </c>
      <c r="EL207" s="364">
        <v>7</v>
      </c>
      <c r="EM207" s="394"/>
      <c r="EN207" s="363">
        <v>98</v>
      </c>
      <c r="EO207" s="364">
        <v>54</v>
      </c>
      <c r="EP207" s="364">
        <v>24</v>
      </c>
      <c r="EQ207" s="364">
        <v>28</v>
      </c>
      <c r="ER207" s="364">
        <v>2</v>
      </c>
      <c r="ES207" s="364">
        <v>8</v>
      </c>
      <c r="ET207" s="364">
        <v>36</v>
      </c>
      <c r="EU207" s="394"/>
    </row>
    <row r="208" spans="1:151" s="357" customFormat="1" ht="15" hidden="1" customHeight="1" x14ac:dyDescent="0.15">
      <c r="A208" s="442" t="s">
        <v>175</v>
      </c>
      <c r="B208" s="442" t="s">
        <v>335</v>
      </c>
      <c r="C208" s="442" t="s">
        <v>340</v>
      </c>
      <c r="D208" s="442" t="s">
        <v>763</v>
      </c>
      <c r="E208" s="387">
        <v>23</v>
      </c>
      <c r="F208" s="355">
        <v>23</v>
      </c>
      <c r="G208" s="355">
        <v>2</v>
      </c>
      <c r="H208" s="355">
        <v>2</v>
      </c>
      <c r="I208" s="355">
        <v>19</v>
      </c>
      <c r="J208" s="388" t="s">
        <v>6662</v>
      </c>
      <c r="K208" s="395" t="s">
        <v>6662</v>
      </c>
      <c r="L208" s="387"/>
      <c r="M208" s="361">
        <v>54</v>
      </c>
      <c r="N208" s="355" t="s">
        <v>6662</v>
      </c>
      <c r="O208" s="355" t="s">
        <v>6662</v>
      </c>
      <c r="P208" s="355" t="s">
        <v>6662</v>
      </c>
      <c r="Q208" s="355" t="s">
        <v>6662</v>
      </c>
      <c r="R208" s="355">
        <v>2</v>
      </c>
      <c r="S208" s="355">
        <v>3</v>
      </c>
      <c r="T208" s="355">
        <v>5</v>
      </c>
      <c r="U208" s="355">
        <v>2</v>
      </c>
      <c r="V208" s="355">
        <v>4</v>
      </c>
      <c r="W208" s="355">
        <v>8</v>
      </c>
      <c r="X208" s="355">
        <v>6</v>
      </c>
      <c r="Y208" s="355">
        <v>11</v>
      </c>
      <c r="Z208" s="355">
        <v>4</v>
      </c>
      <c r="AA208" s="355">
        <v>7</v>
      </c>
      <c r="AB208" s="362">
        <v>2</v>
      </c>
      <c r="AC208" s="361">
        <v>64.61</v>
      </c>
      <c r="AD208" s="355">
        <v>62.48</v>
      </c>
      <c r="AE208" s="362">
        <v>66.739999999999995</v>
      </c>
      <c r="AF208" s="389"/>
      <c r="AG208" s="390"/>
      <c r="AH208" s="390"/>
      <c r="AI208" s="390"/>
      <c r="AJ208" s="390"/>
      <c r="AK208" s="390"/>
      <c r="AL208" s="390"/>
      <c r="AM208" s="390"/>
      <c r="AN208" s="390"/>
      <c r="AO208" s="390"/>
      <c r="AP208" s="390"/>
      <c r="AQ208" s="390"/>
      <c r="AR208" s="390"/>
      <c r="AS208" s="390"/>
      <c r="AT208" s="390"/>
      <c r="AU208" s="390"/>
      <c r="AV208" s="391"/>
      <c r="AW208" s="392"/>
      <c r="AX208" s="393"/>
      <c r="AY208" s="363">
        <v>27</v>
      </c>
      <c r="AZ208" s="364" t="s">
        <v>6662</v>
      </c>
      <c r="BA208" s="364" t="s">
        <v>6662</v>
      </c>
      <c r="BB208" s="364" t="s">
        <v>6662</v>
      </c>
      <c r="BC208" s="364" t="s">
        <v>6662</v>
      </c>
      <c r="BD208" s="364">
        <v>1</v>
      </c>
      <c r="BE208" s="364" t="s">
        <v>6662</v>
      </c>
      <c r="BF208" s="364" t="s">
        <v>6662</v>
      </c>
      <c r="BG208" s="364">
        <v>1</v>
      </c>
      <c r="BH208" s="364">
        <v>1</v>
      </c>
      <c r="BI208" s="364">
        <v>5</v>
      </c>
      <c r="BJ208" s="364">
        <v>2</v>
      </c>
      <c r="BK208" s="364">
        <v>10</v>
      </c>
      <c r="BL208" s="364">
        <v>2</v>
      </c>
      <c r="BM208" s="364">
        <v>3</v>
      </c>
      <c r="BN208" s="365">
        <v>2</v>
      </c>
      <c r="BO208" s="363">
        <v>69.41</v>
      </c>
      <c r="BP208" s="364">
        <v>67.08</v>
      </c>
      <c r="BQ208" s="365">
        <v>71.569999999999993</v>
      </c>
      <c r="BR208" s="363">
        <v>23</v>
      </c>
      <c r="BS208" s="364" t="s">
        <v>6662</v>
      </c>
      <c r="BT208" s="364" t="s">
        <v>6662</v>
      </c>
      <c r="BU208" s="364" t="s">
        <v>6662</v>
      </c>
      <c r="BV208" s="364" t="s">
        <v>6662</v>
      </c>
      <c r="BW208" s="364">
        <v>1</v>
      </c>
      <c r="BX208" s="364" t="s">
        <v>6662</v>
      </c>
      <c r="BY208" s="364">
        <v>2</v>
      </c>
      <c r="BZ208" s="364" t="s">
        <v>6662</v>
      </c>
      <c r="CA208" s="364">
        <v>1</v>
      </c>
      <c r="CB208" s="364">
        <v>6</v>
      </c>
      <c r="CC208" s="364">
        <v>3</v>
      </c>
      <c r="CD208" s="364">
        <v>5</v>
      </c>
      <c r="CE208" s="364">
        <v>2</v>
      </c>
      <c r="CF208" s="364">
        <v>3</v>
      </c>
      <c r="CG208" s="365" t="s">
        <v>6662</v>
      </c>
      <c r="CH208" s="432">
        <v>23</v>
      </c>
      <c r="CI208" s="433">
        <v>8</v>
      </c>
      <c r="CJ208" s="433">
        <v>8</v>
      </c>
      <c r="CK208" s="433" t="s">
        <v>6662</v>
      </c>
      <c r="CL208" s="433" t="s">
        <v>6662</v>
      </c>
      <c r="CM208" s="433" t="s">
        <v>6662</v>
      </c>
      <c r="CN208" s="433">
        <v>15</v>
      </c>
      <c r="CO208" s="433">
        <v>13</v>
      </c>
      <c r="CP208" s="433">
        <v>5</v>
      </c>
      <c r="CQ208" s="433">
        <v>5</v>
      </c>
      <c r="CR208" s="433" t="s">
        <v>6662</v>
      </c>
      <c r="CS208" s="433" t="s">
        <v>6662</v>
      </c>
      <c r="CT208" s="433" t="s">
        <v>6662</v>
      </c>
      <c r="CU208" s="455">
        <v>8</v>
      </c>
      <c r="CV208" s="389"/>
      <c r="CW208" s="390"/>
      <c r="CX208" s="390"/>
      <c r="CY208" s="390"/>
      <c r="CZ208" s="390"/>
      <c r="DA208" s="390"/>
      <c r="DB208" s="394"/>
      <c r="DC208" s="363">
        <v>68</v>
      </c>
      <c r="DD208" s="364">
        <v>54</v>
      </c>
      <c r="DE208" s="364">
        <v>27</v>
      </c>
      <c r="DF208" s="364">
        <v>20</v>
      </c>
      <c r="DG208" s="364">
        <v>7</v>
      </c>
      <c r="DH208" s="364">
        <v>3</v>
      </c>
      <c r="DI208" s="364">
        <v>11</v>
      </c>
      <c r="DJ208" s="394"/>
      <c r="DK208" s="363">
        <v>22</v>
      </c>
      <c r="DL208" s="364">
        <v>20</v>
      </c>
      <c r="DM208" s="364" t="s">
        <v>6662</v>
      </c>
      <c r="DN208" s="364" t="s">
        <v>6662</v>
      </c>
      <c r="DO208" s="364" t="s">
        <v>6662</v>
      </c>
      <c r="DP208" s="364" t="s">
        <v>6662</v>
      </c>
      <c r="DQ208" s="364" t="s">
        <v>6662</v>
      </c>
      <c r="DR208" s="364" t="s">
        <v>6662</v>
      </c>
      <c r="DS208" s="364">
        <v>2</v>
      </c>
      <c r="DT208" s="364" t="s">
        <v>6662</v>
      </c>
      <c r="DU208" s="364" t="s">
        <v>6662</v>
      </c>
      <c r="DV208" s="364" t="s">
        <v>6662</v>
      </c>
      <c r="DW208" s="364" t="s">
        <v>6662</v>
      </c>
      <c r="DX208" s="364" t="s">
        <v>6662</v>
      </c>
      <c r="DY208" s="364" t="s">
        <v>6662</v>
      </c>
      <c r="DZ208" s="365" t="s">
        <v>6662</v>
      </c>
      <c r="EA208" s="363">
        <v>23</v>
      </c>
      <c r="EB208" s="364">
        <v>3629</v>
      </c>
      <c r="EC208" s="364">
        <v>2809</v>
      </c>
      <c r="ED208" s="364">
        <v>820</v>
      </c>
      <c r="EE208" s="365" t="s">
        <v>6662</v>
      </c>
      <c r="EF208" s="363">
        <v>32</v>
      </c>
      <c r="EG208" s="364">
        <v>30</v>
      </c>
      <c r="EH208" s="364">
        <v>13</v>
      </c>
      <c r="EI208" s="364">
        <v>12</v>
      </c>
      <c r="EJ208" s="364">
        <v>5</v>
      </c>
      <c r="EK208" s="364">
        <v>2</v>
      </c>
      <c r="EL208" s="364" t="s">
        <v>6662</v>
      </c>
      <c r="EM208" s="394"/>
      <c r="EN208" s="363">
        <v>36</v>
      </c>
      <c r="EO208" s="364">
        <v>24</v>
      </c>
      <c r="EP208" s="364">
        <v>14</v>
      </c>
      <c r="EQ208" s="364">
        <v>8</v>
      </c>
      <c r="ER208" s="364">
        <v>2</v>
      </c>
      <c r="ES208" s="364">
        <v>1</v>
      </c>
      <c r="ET208" s="364">
        <v>11</v>
      </c>
      <c r="EU208" s="394"/>
    </row>
    <row r="209" spans="1:151" s="357" customFormat="1" ht="15" hidden="1" customHeight="1" x14ac:dyDescent="0.15">
      <c r="A209" s="442" t="s">
        <v>175</v>
      </c>
      <c r="B209" s="442" t="s">
        <v>335</v>
      </c>
      <c r="C209" s="442" t="s">
        <v>341</v>
      </c>
      <c r="D209" s="442" t="s">
        <v>764</v>
      </c>
      <c r="E209" s="387">
        <v>73</v>
      </c>
      <c r="F209" s="355">
        <v>73</v>
      </c>
      <c r="G209" s="355">
        <v>13</v>
      </c>
      <c r="H209" s="355">
        <v>16</v>
      </c>
      <c r="I209" s="355">
        <v>44</v>
      </c>
      <c r="J209" s="388" t="s">
        <v>6662</v>
      </c>
      <c r="K209" s="395" t="s">
        <v>6662</v>
      </c>
      <c r="L209" s="387"/>
      <c r="M209" s="361">
        <v>214</v>
      </c>
      <c r="N209" s="355">
        <v>3</v>
      </c>
      <c r="O209" s="355">
        <v>2</v>
      </c>
      <c r="P209" s="355">
        <v>4</v>
      </c>
      <c r="Q209" s="355">
        <v>14</v>
      </c>
      <c r="R209" s="355">
        <v>7</v>
      </c>
      <c r="S209" s="355">
        <v>11</v>
      </c>
      <c r="T209" s="355">
        <v>12</v>
      </c>
      <c r="U209" s="355">
        <v>18</v>
      </c>
      <c r="V209" s="355">
        <v>18</v>
      </c>
      <c r="W209" s="355">
        <v>27</v>
      </c>
      <c r="X209" s="355">
        <v>16</v>
      </c>
      <c r="Y209" s="355">
        <v>33</v>
      </c>
      <c r="Z209" s="355">
        <v>21</v>
      </c>
      <c r="AA209" s="355">
        <v>18</v>
      </c>
      <c r="AB209" s="362">
        <v>10</v>
      </c>
      <c r="AC209" s="368">
        <v>60.66</v>
      </c>
      <c r="AD209" s="358">
        <v>59</v>
      </c>
      <c r="AE209" s="369">
        <v>62.79</v>
      </c>
      <c r="AF209" s="389"/>
      <c r="AG209" s="390"/>
      <c r="AH209" s="390"/>
      <c r="AI209" s="390"/>
      <c r="AJ209" s="390"/>
      <c r="AK209" s="390"/>
      <c r="AL209" s="390"/>
      <c r="AM209" s="390"/>
      <c r="AN209" s="390"/>
      <c r="AO209" s="390"/>
      <c r="AP209" s="390"/>
      <c r="AQ209" s="390"/>
      <c r="AR209" s="390"/>
      <c r="AS209" s="390"/>
      <c r="AT209" s="390"/>
      <c r="AU209" s="390"/>
      <c r="AV209" s="391"/>
      <c r="AW209" s="392"/>
      <c r="AX209" s="393"/>
      <c r="AY209" s="363">
        <v>107</v>
      </c>
      <c r="AZ209" s="364" t="s">
        <v>6662</v>
      </c>
      <c r="BA209" s="364" t="s">
        <v>6662</v>
      </c>
      <c r="BB209" s="364" t="s">
        <v>6662</v>
      </c>
      <c r="BC209" s="364">
        <v>2</v>
      </c>
      <c r="BD209" s="364">
        <v>3</v>
      </c>
      <c r="BE209" s="364">
        <v>3</v>
      </c>
      <c r="BF209" s="364">
        <v>3</v>
      </c>
      <c r="BG209" s="364">
        <v>2</v>
      </c>
      <c r="BH209" s="364">
        <v>5</v>
      </c>
      <c r="BI209" s="364">
        <v>9</v>
      </c>
      <c r="BJ209" s="364">
        <v>13</v>
      </c>
      <c r="BK209" s="364">
        <v>29</v>
      </c>
      <c r="BL209" s="364">
        <v>19</v>
      </c>
      <c r="BM209" s="364">
        <v>14</v>
      </c>
      <c r="BN209" s="365">
        <v>5</v>
      </c>
      <c r="BO209" s="368">
        <v>68.94</v>
      </c>
      <c r="BP209" s="358">
        <v>67.13</v>
      </c>
      <c r="BQ209" s="369">
        <v>71.44</v>
      </c>
      <c r="BR209" s="363">
        <v>73</v>
      </c>
      <c r="BS209" s="364" t="s">
        <v>6662</v>
      </c>
      <c r="BT209" s="364" t="s">
        <v>6662</v>
      </c>
      <c r="BU209" s="364" t="s">
        <v>6662</v>
      </c>
      <c r="BV209" s="364" t="s">
        <v>6662</v>
      </c>
      <c r="BW209" s="364" t="s">
        <v>6662</v>
      </c>
      <c r="BX209" s="364">
        <v>1</v>
      </c>
      <c r="BY209" s="364">
        <v>3</v>
      </c>
      <c r="BZ209" s="364">
        <v>1</v>
      </c>
      <c r="CA209" s="364">
        <v>7</v>
      </c>
      <c r="CB209" s="364">
        <v>12</v>
      </c>
      <c r="CC209" s="364">
        <v>11</v>
      </c>
      <c r="CD209" s="364">
        <v>16</v>
      </c>
      <c r="CE209" s="364">
        <v>11</v>
      </c>
      <c r="CF209" s="364">
        <v>6</v>
      </c>
      <c r="CG209" s="365">
        <v>5</v>
      </c>
      <c r="CH209" s="432">
        <v>73</v>
      </c>
      <c r="CI209" s="433">
        <v>32</v>
      </c>
      <c r="CJ209" s="433">
        <v>32</v>
      </c>
      <c r="CK209" s="433" t="s">
        <v>6662</v>
      </c>
      <c r="CL209" s="433" t="s">
        <v>6662</v>
      </c>
      <c r="CM209" s="433" t="s">
        <v>6662</v>
      </c>
      <c r="CN209" s="433">
        <v>41</v>
      </c>
      <c r="CO209" s="433">
        <v>49</v>
      </c>
      <c r="CP209" s="433">
        <v>20</v>
      </c>
      <c r="CQ209" s="433">
        <v>20</v>
      </c>
      <c r="CR209" s="433" t="s">
        <v>6662</v>
      </c>
      <c r="CS209" s="433" t="s">
        <v>6662</v>
      </c>
      <c r="CT209" s="433" t="s">
        <v>6662</v>
      </c>
      <c r="CU209" s="455">
        <v>29</v>
      </c>
      <c r="CV209" s="389"/>
      <c r="CW209" s="390"/>
      <c r="CX209" s="390"/>
      <c r="CY209" s="390"/>
      <c r="CZ209" s="390"/>
      <c r="DA209" s="390"/>
      <c r="DB209" s="394"/>
      <c r="DC209" s="363">
        <v>272</v>
      </c>
      <c r="DD209" s="364">
        <v>218</v>
      </c>
      <c r="DE209" s="364">
        <v>107</v>
      </c>
      <c r="DF209" s="364">
        <v>94</v>
      </c>
      <c r="DG209" s="364">
        <v>17</v>
      </c>
      <c r="DH209" s="364">
        <v>12</v>
      </c>
      <c r="DI209" s="364">
        <v>42</v>
      </c>
      <c r="DJ209" s="394"/>
      <c r="DK209" s="363">
        <v>65</v>
      </c>
      <c r="DL209" s="364">
        <v>60</v>
      </c>
      <c r="DM209" s="364" t="s">
        <v>6662</v>
      </c>
      <c r="DN209" s="364" t="s">
        <v>6662</v>
      </c>
      <c r="DO209" s="364" t="s">
        <v>6662</v>
      </c>
      <c r="DP209" s="364" t="s">
        <v>6662</v>
      </c>
      <c r="DQ209" s="364">
        <v>3</v>
      </c>
      <c r="DR209" s="364" t="s">
        <v>6662</v>
      </c>
      <c r="DS209" s="364">
        <v>1</v>
      </c>
      <c r="DT209" s="364" t="s">
        <v>6662</v>
      </c>
      <c r="DU209" s="364">
        <v>1</v>
      </c>
      <c r="DV209" s="364" t="s">
        <v>6662</v>
      </c>
      <c r="DW209" s="364" t="s">
        <v>6662</v>
      </c>
      <c r="DX209" s="364" t="s">
        <v>6662</v>
      </c>
      <c r="DY209" s="364" t="s">
        <v>6662</v>
      </c>
      <c r="DZ209" s="365" t="s">
        <v>6662</v>
      </c>
      <c r="EA209" s="363">
        <v>73</v>
      </c>
      <c r="EB209" s="364">
        <v>12590</v>
      </c>
      <c r="EC209" s="364">
        <v>11643</v>
      </c>
      <c r="ED209" s="364">
        <v>877</v>
      </c>
      <c r="EE209" s="365">
        <v>70</v>
      </c>
      <c r="EF209" s="363">
        <v>140</v>
      </c>
      <c r="EG209" s="364">
        <v>129</v>
      </c>
      <c r="EH209" s="364">
        <v>62</v>
      </c>
      <c r="EI209" s="364">
        <v>55</v>
      </c>
      <c r="EJ209" s="364">
        <v>12</v>
      </c>
      <c r="EK209" s="364">
        <v>5</v>
      </c>
      <c r="EL209" s="364">
        <v>6</v>
      </c>
      <c r="EM209" s="394"/>
      <c r="EN209" s="363">
        <v>132</v>
      </c>
      <c r="EO209" s="364">
        <v>89</v>
      </c>
      <c r="EP209" s="364">
        <v>45</v>
      </c>
      <c r="EQ209" s="364">
        <v>39</v>
      </c>
      <c r="ER209" s="364">
        <v>5</v>
      </c>
      <c r="ES209" s="364">
        <v>7</v>
      </c>
      <c r="ET209" s="364">
        <v>36</v>
      </c>
      <c r="EU209" s="394"/>
    </row>
    <row r="210" spans="1:151" s="357" customFormat="1" ht="15" hidden="1" customHeight="1" x14ac:dyDescent="0.15">
      <c r="A210" s="442" t="s">
        <v>175</v>
      </c>
      <c r="B210" s="442" t="s">
        <v>335</v>
      </c>
      <c r="C210" s="442" t="s">
        <v>342</v>
      </c>
      <c r="D210" s="442" t="s">
        <v>765</v>
      </c>
      <c r="E210" s="387">
        <v>37</v>
      </c>
      <c r="F210" s="355">
        <v>36</v>
      </c>
      <c r="G210" s="355">
        <v>4</v>
      </c>
      <c r="H210" s="355">
        <v>8</v>
      </c>
      <c r="I210" s="355">
        <v>24</v>
      </c>
      <c r="J210" s="388">
        <v>1</v>
      </c>
      <c r="K210" s="395">
        <v>1</v>
      </c>
      <c r="L210" s="387"/>
      <c r="M210" s="361">
        <v>90</v>
      </c>
      <c r="N210" s="355" t="s">
        <v>6662</v>
      </c>
      <c r="O210" s="355">
        <v>3</v>
      </c>
      <c r="P210" s="355">
        <v>5</v>
      </c>
      <c r="Q210" s="355">
        <v>4</v>
      </c>
      <c r="R210" s="355">
        <v>4</v>
      </c>
      <c r="S210" s="355">
        <v>1</v>
      </c>
      <c r="T210" s="355">
        <v>1</v>
      </c>
      <c r="U210" s="355">
        <v>8</v>
      </c>
      <c r="V210" s="355">
        <v>13</v>
      </c>
      <c r="W210" s="355">
        <v>12</v>
      </c>
      <c r="X210" s="355">
        <v>14</v>
      </c>
      <c r="Y210" s="355">
        <v>9</v>
      </c>
      <c r="Z210" s="355">
        <v>7</v>
      </c>
      <c r="AA210" s="355">
        <v>4</v>
      </c>
      <c r="AB210" s="362">
        <v>5</v>
      </c>
      <c r="AC210" s="368">
        <v>59.33</v>
      </c>
      <c r="AD210" s="358">
        <v>57.78</v>
      </c>
      <c r="AE210" s="369">
        <v>61.67</v>
      </c>
      <c r="AF210" s="389"/>
      <c r="AG210" s="390"/>
      <c r="AH210" s="390"/>
      <c r="AI210" s="390"/>
      <c r="AJ210" s="390"/>
      <c r="AK210" s="390"/>
      <c r="AL210" s="390"/>
      <c r="AM210" s="390"/>
      <c r="AN210" s="390"/>
      <c r="AO210" s="390"/>
      <c r="AP210" s="390"/>
      <c r="AQ210" s="390"/>
      <c r="AR210" s="390"/>
      <c r="AS210" s="390"/>
      <c r="AT210" s="390"/>
      <c r="AU210" s="390"/>
      <c r="AV210" s="391"/>
      <c r="AW210" s="392"/>
      <c r="AX210" s="393"/>
      <c r="AY210" s="363">
        <v>25</v>
      </c>
      <c r="AZ210" s="364" t="s">
        <v>6662</v>
      </c>
      <c r="BA210" s="364" t="s">
        <v>6662</v>
      </c>
      <c r="BB210" s="364">
        <v>1</v>
      </c>
      <c r="BC210" s="364">
        <v>1</v>
      </c>
      <c r="BD210" s="364">
        <v>1</v>
      </c>
      <c r="BE210" s="364">
        <v>1</v>
      </c>
      <c r="BF210" s="364" t="s">
        <v>6662</v>
      </c>
      <c r="BG210" s="364">
        <v>2</v>
      </c>
      <c r="BH210" s="364">
        <v>2</v>
      </c>
      <c r="BI210" s="364">
        <v>2</v>
      </c>
      <c r="BJ210" s="364">
        <v>6</v>
      </c>
      <c r="BK210" s="364">
        <v>1</v>
      </c>
      <c r="BL210" s="364">
        <v>4</v>
      </c>
      <c r="BM210" s="364">
        <v>2</v>
      </c>
      <c r="BN210" s="365">
        <v>2</v>
      </c>
      <c r="BO210" s="368">
        <v>64.12</v>
      </c>
      <c r="BP210" s="358">
        <v>63.1</v>
      </c>
      <c r="BQ210" s="369">
        <v>68.2</v>
      </c>
      <c r="BR210" s="363">
        <v>36</v>
      </c>
      <c r="BS210" s="364" t="s">
        <v>6662</v>
      </c>
      <c r="BT210" s="364" t="s">
        <v>6662</v>
      </c>
      <c r="BU210" s="364" t="s">
        <v>6662</v>
      </c>
      <c r="BV210" s="364">
        <v>1</v>
      </c>
      <c r="BW210" s="364">
        <v>1</v>
      </c>
      <c r="BX210" s="364">
        <v>1</v>
      </c>
      <c r="BY210" s="364" t="s">
        <v>6662</v>
      </c>
      <c r="BZ210" s="364">
        <v>2</v>
      </c>
      <c r="CA210" s="364">
        <v>5</v>
      </c>
      <c r="CB210" s="364">
        <v>7</v>
      </c>
      <c r="CC210" s="364">
        <v>6</v>
      </c>
      <c r="CD210" s="364">
        <v>5</v>
      </c>
      <c r="CE210" s="364">
        <v>6</v>
      </c>
      <c r="CF210" s="364">
        <v>1</v>
      </c>
      <c r="CG210" s="365">
        <v>1</v>
      </c>
      <c r="CH210" s="432">
        <v>36</v>
      </c>
      <c r="CI210" s="433">
        <v>14</v>
      </c>
      <c r="CJ210" s="433">
        <v>14</v>
      </c>
      <c r="CK210" s="433" t="s">
        <v>6662</v>
      </c>
      <c r="CL210" s="433" t="s">
        <v>6662</v>
      </c>
      <c r="CM210" s="433">
        <v>2</v>
      </c>
      <c r="CN210" s="433">
        <v>20</v>
      </c>
      <c r="CO210" s="433">
        <v>19</v>
      </c>
      <c r="CP210" s="433">
        <v>7</v>
      </c>
      <c r="CQ210" s="433">
        <v>7</v>
      </c>
      <c r="CR210" s="433" t="s">
        <v>6662</v>
      </c>
      <c r="CS210" s="433" t="s">
        <v>6662</v>
      </c>
      <c r="CT210" s="433" t="s">
        <v>6662</v>
      </c>
      <c r="CU210" s="455">
        <v>12</v>
      </c>
      <c r="CV210" s="389"/>
      <c r="CW210" s="390"/>
      <c r="CX210" s="390"/>
      <c r="CY210" s="390"/>
      <c r="CZ210" s="390"/>
      <c r="DA210" s="390"/>
      <c r="DB210" s="394"/>
      <c r="DC210" s="363">
        <v>117</v>
      </c>
      <c r="DD210" s="364">
        <v>80</v>
      </c>
      <c r="DE210" s="364">
        <v>25</v>
      </c>
      <c r="DF210" s="364">
        <v>50</v>
      </c>
      <c r="DG210" s="364">
        <v>5</v>
      </c>
      <c r="DH210" s="364">
        <v>2</v>
      </c>
      <c r="DI210" s="364">
        <v>35</v>
      </c>
      <c r="DJ210" s="394"/>
      <c r="DK210" s="363">
        <v>32</v>
      </c>
      <c r="DL210" s="364">
        <v>27</v>
      </c>
      <c r="DM210" s="364">
        <v>1</v>
      </c>
      <c r="DN210" s="364" t="s">
        <v>6662</v>
      </c>
      <c r="DO210" s="364" t="s">
        <v>6662</v>
      </c>
      <c r="DP210" s="364" t="s">
        <v>6662</v>
      </c>
      <c r="DQ210" s="364">
        <v>2</v>
      </c>
      <c r="DR210" s="364" t="s">
        <v>6662</v>
      </c>
      <c r="DS210" s="364">
        <v>2</v>
      </c>
      <c r="DT210" s="364" t="s">
        <v>6662</v>
      </c>
      <c r="DU210" s="364" t="s">
        <v>6662</v>
      </c>
      <c r="DV210" s="364" t="s">
        <v>6662</v>
      </c>
      <c r="DW210" s="364" t="s">
        <v>6662</v>
      </c>
      <c r="DX210" s="364" t="s">
        <v>6662</v>
      </c>
      <c r="DY210" s="364" t="s">
        <v>6662</v>
      </c>
      <c r="DZ210" s="365" t="s">
        <v>6662</v>
      </c>
      <c r="EA210" s="363">
        <v>36</v>
      </c>
      <c r="EB210" s="364">
        <v>5562</v>
      </c>
      <c r="EC210" s="364">
        <v>3889</v>
      </c>
      <c r="ED210" s="364">
        <v>1673</v>
      </c>
      <c r="EE210" s="365" t="s">
        <v>6662</v>
      </c>
      <c r="EF210" s="363">
        <v>60</v>
      </c>
      <c r="EG210" s="364">
        <v>49</v>
      </c>
      <c r="EH210" s="364">
        <v>20</v>
      </c>
      <c r="EI210" s="364">
        <v>26</v>
      </c>
      <c r="EJ210" s="364">
        <v>3</v>
      </c>
      <c r="EK210" s="364">
        <v>1</v>
      </c>
      <c r="EL210" s="364">
        <v>10</v>
      </c>
      <c r="EM210" s="394"/>
      <c r="EN210" s="363">
        <v>57</v>
      </c>
      <c r="EO210" s="364">
        <v>31</v>
      </c>
      <c r="EP210" s="364">
        <v>5</v>
      </c>
      <c r="EQ210" s="364">
        <v>24</v>
      </c>
      <c r="ER210" s="364">
        <v>2</v>
      </c>
      <c r="ES210" s="364">
        <v>1</v>
      </c>
      <c r="ET210" s="364">
        <v>25</v>
      </c>
      <c r="EU210" s="394"/>
    </row>
    <row r="211" spans="1:151" s="357" customFormat="1" ht="15" customHeight="1" x14ac:dyDescent="0.15">
      <c r="A211" s="442" t="s">
        <v>175</v>
      </c>
      <c r="B211" s="442" t="s">
        <v>343</v>
      </c>
      <c r="C211" s="442"/>
      <c r="D211" s="442" t="s">
        <v>766</v>
      </c>
      <c r="E211" s="387">
        <v>516</v>
      </c>
      <c r="F211" s="355">
        <v>514</v>
      </c>
      <c r="G211" s="355">
        <v>59</v>
      </c>
      <c r="H211" s="355">
        <v>91</v>
      </c>
      <c r="I211" s="355">
        <v>364</v>
      </c>
      <c r="J211" s="388">
        <v>2</v>
      </c>
      <c r="K211" s="395">
        <v>2</v>
      </c>
      <c r="L211" s="387"/>
      <c r="M211" s="361">
        <v>1370</v>
      </c>
      <c r="N211" s="355">
        <v>17</v>
      </c>
      <c r="O211" s="355">
        <v>22</v>
      </c>
      <c r="P211" s="355">
        <v>36</v>
      </c>
      <c r="Q211" s="355">
        <v>43</v>
      </c>
      <c r="R211" s="355">
        <v>66</v>
      </c>
      <c r="S211" s="355">
        <v>73</v>
      </c>
      <c r="T211" s="355">
        <v>71</v>
      </c>
      <c r="U211" s="355">
        <v>87</v>
      </c>
      <c r="V211" s="355">
        <v>121</v>
      </c>
      <c r="W211" s="355">
        <v>169</v>
      </c>
      <c r="X211" s="355">
        <v>198</v>
      </c>
      <c r="Y211" s="355">
        <v>210</v>
      </c>
      <c r="Z211" s="355">
        <v>116</v>
      </c>
      <c r="AA211" s="355">
        <v>88</v>
      </c>
      <c r="AB211" s="362">
        <v>53</v>
      </c>
      <c r="AC211" s="368">
        <v>60.64</v>
      </c>
      <c r="AD211" s="358">
        <v>59.86</v>
      </c>
      <c r="AE211" s="369">
        <v>61.65</v>
      </c>
      <c r="AF211" s="389"/>
      <c r="AG211" s="390"/>
      <c r="AH211" s="390"/>
      <c r="AI211" s="390"/>
      <c r="AJ211" s="390"/>
      <c r="AK211" s="390"/>
      <c r="AL211" s="390"/>
      <c r="AM211" s="390"/>
      <c r="AN211" s="390"/>
      <c r="AO211" s="390"/>
      <c r="AP211" s="390"/>
      <c r="AQ211" s="390"/>
      <c r="AR211" s="390"/>
      <c r="AS211" s="390"/>
      <c r="AT211" s="390"/>
      <c r="AU211" s="390"/>
      <c r="AV211" s="391"/>
      <c r="AW211" s="392"/>
      <c r="AX211" s="393"/>
      <c r="AY211" s="363">
        <v>523</v>
      </c>
      <c r="AZ211" s="364" t="s">
        <v>6662</v>
      </c>
      <c r="BA211" s="364" t="s">
        <v>6662</v>
      </c>
      <c r="BB211" s="364">
        <v>3</v>
      </c>
      <c r="BC211" s="364">
        <v>6</v>
      </c>
      <c r="BD211" s="364">
        <v>12</v>
      </c>
      <c r="BE211" s="364">
        <v>9</v>
      </c>
      <c r="BF211" s="364">
        <v>10</v>
      </c>
      <c r="BG211" s="364">
        <v>17</v>
      </c>
      <c r="BH211" s="364">
        <v>17</v>
      </c>
      <c r="BI211" s="364">
        <v>43</v>
      </c>
      <c r="BJ211" s="364">
        <v>80</v>
      </c>
      <c r="BK211" s="364">
        <v>146</v>
      </c>
      <c r="BL211" s="364">
        <v>95</v>
      </c>
      <c r="BM211" s="364">
        <v>58</v>
      </c>
      <c r="BN211" s="365">
        <v>27</v>
      </c>
      <c r="BO211" s="368">
        <v>69.569999999999993</v>
      </c>
      <c r="BP211" s="358">
        <v>69.930000000000007</v>
      </c>
      <c r="BQ211" s="369">
        <v>68.900000000000006</v>
      </c>
      <c r="BR211" s="363">
        <v>514</v>
      </c>
      <c r="BS211" s="364" t="s">
        <v>6662</v>
      </c>
      <c r="BT211" s="364" t="s">
        <v>6662</v>
      </c>
      <c r="BU211" s="364">
        <v>1</v>
      </c>
      <c r="BV211" s="364" t="s">
        <v>6662</v>
      </c>
      <c r="BW211" s="364">
        <v>2</v>
      </c>
      <c r="BX211" s="364">
        <v>6</v>
      </c>
      <c r="BY211" s="364">
        <v>11</v>
      </c>
      <c r="BZ211" s="364">
        <v>27</v>
      </c>
      <c r="CA211" s="364">
        <v>53</v>
      </c>
      <c r="CB211" s="364">
        <v>79</v>
      </c>
      <c r="CC211" s="364">
        <v>95</v>
      </c>
      <c r="CD211" s="364">
        <v>120</v>
      </c>
      <c r="CE211" s="364">
        <v>67</v>
      </c>
      <c r="CF211" s="364">
        <v>35</v>
      </c>
      <c r="CG211" s="365">
        <v>18</v>
      </c>
      <c r="CH211" s="432">
        <v>514</v>
      </c>
      <c r="CI211" s="433">
        <v>158</v>
      </c>
      <c r="CJ211" s="433">
        <v>156</v>
      </c>
      <c r="CK211" s="433">
        <v>1</v>
      </c>
      <c r="CL211" s="433">
        <v>1</v>
      </c>
      <c r="CM211" s="433">
        <v>5</v>
      </c>
      <c r="CN211" s="433">
        <v>351</v>
      </c>
      <c r="CO211" s="433">
        <v>335</v>
      </c>
      <c r="CP211" s="433">
        <v>108</v>
      </c>
      <c r="CQ211" s="433">
        <v>107</v>
      </c>
      <c r="CR211" s="433">
        <v>1</v>
      </c>
      <c r="CS211" s="433" t="s">
        <v>6662</v>
      </c>
      <c r="CT211" s="433">
        <v>1</v>
      </c>
      <c r="CU211" s="455">
        <v>226</v>
      </c>
      <c r="CV211" s="389"/>
      <c r="CW211" s="390"/>
      <c r="CX211" s="390"/>
      <c r="CY211" s="390"/>
      <c r="CZ211" s="390"/>
      <c r="DA211" s="390"/>
      <c r="DB211" s="394"/>
      <c r="DC211" s="363">
        <v>1737</v>
      </c>
      <c r="DD211" s="364">
        <v>1306</v>
      </c>
      <c r="DE211" s="364">
        <v>523</v>
      </c>
      <c r="DF211" s="364">
        <v>675</v>
      </c>
      <c r="DG211" s="364">
        <v>108</v>
      </c>
      <c r="DH211" s="364">
        <v>81</v>
      </c>
      <c r="DI211" s="364">
        <v>350</v>
      </c>
      <c r="DJ211" s="394"/>
      <c r="DK211" s="363">
        <v>510</v>
      </c>
      <c r="DL211" s="364">
        <v>480</v>
      </c>
      <c r="DM211" s="364" t="s">
        <v>6662</v>
      </c>
      <c r="DN211" s="364">
        <v>2</v>
      </c>
      <c r="DO211" s="364" t="s">
        <v>6662</v>
      </c>
      <c r="DP211" s="364">
        <v>10</v>
      </c>
      <c r="DQ211" s="364">
        <v>10</v>
      </c>
      <c r="DR211" s="364" t="s">
        <v>6662</v>
      </c>
      <c r="DS211" s="364">
        <v>2</v>
      </c>
      <c r="DT211" s="364">
        <v>2</v>
      </c>
      <c r="DU211" s="364">
        <v>2</v>
      </c>
      <c r="DV211" s="364">
        <v>2</v>
      </c>
      <c r="DW211" s="364" t="s">
        <v>6662</v>
      </c>
      <c r="DX211" s="364" t="s">
        <v>6662</v>
      </c>
      <c r="DY211" s="364" t="s">
        <v>6662</v>
      </c>
      <c r="DZ211" s="365" t="s">
        <v>6662</v>
      </c>
      <c r="EA211" s="363">
        <v>514</v>
      </c>
      <c r="EB211" s="364">
        <v>134082</v>
      </c>
      <c r="EC211" s="364">
        <v>127694</v>
      </c>
      <c r="ED211" s="364">
        <v>6271</v>
      </c>
      <c r="EE211" s="365">
        <v>117</v>
      </c>
      <c r="EF211" s="363">
        <v>893</v>
      </c>
      <c r="EG211" s="364">
        <v>790</v>
      </c>
      <c r="EH211" s="364">
        <v>338</v>
      </c>
      <c r="EI211" s="364">
        <v>376</v>
      </c>
      <c r="EJ211" s="364">
        <v>76</v>
      </c>
      <c r="EK211" s="364">
        <v>39</v>
      </c>
      <c r="EL211" s="364">
        <v>64</v>
      </c>
      <c r="EM211" s="394"/>
      <c r="EN211" s="363">
        <v>844</v>
      </c>
      <c r="EO211" s="364">
        <v>516</v>
      </c>
      <c r="EP211" s="364">
        <v>185</v>
      </c>
      <c r="EQ211" s="364">
        <v>299</v>
      </c>
      <c r="ER211" s="364">
        <v>32</v>
      </c>
      <c r="ES211" s="364">
        <v>42</v>
      </c>
      <c r="ET211" s="364">
        <v>286</v>
      </c>
      <c r="EU211" s="394"/>
    </row>
    <row r="212" spans="1:151" s="357" customFormat="1" ht="15" hidden="1" customHeight="1" x14ac:dyDescent="0.15">
      <c r="A212" s="442" t="s">
        <v>175</v>
      </c>
      <c r="B212" s="442" t="s">
        <v>343</v>
      </c>
      <c r="C212" s="442" t="s">
        <v>344</v>
      </c>
      <c r="D212" s="442" t="s">
        <v>767</v>
      </c>
      <c r="E212" s="387">
        <v>93</v>
      </c>
      <c r="F212" s="355">
        <v>93</v>
      </c>
      <c r="G212" s="355">
        <v>9</v>
      </c>
      <c r="H212" s="355">
        <v>21</v>
      </c>
      <c r="I212" s="355">
        <v>63</v>
      </c>
      <c r="J212" s="388" t="s">
        <v>6662</v>
      </c>
      <c r="K212" s="395" t="s">
        <v>6662</v>
      </c>
      <c r="L212" s="387"/>
      <c r="M212" s="361">
        <v>256</v>
      </c>
      <c r="N212" s="355">
        <v>7</v>
      </c>
      <c r="O212" s="355">
        <v>11</v>
      </c>
      <c r="P212" s="355">
        <v>7</v>
      </c>
      <c r="Q212" s="355">
        <v>7</v>
      </c>
      <c r="R212" s="355">
        <v>4</v>
      </c>
      <c r="S212" s="355">
        <v>10</v>
      </c>
      <c r="T212" s="355">
        <v>18</v>
      </c>
      <c r="U212" s="355">
        <v>24</v>
      </c>
      <c r="V212" s="355">
        <v>27</v>
      </c>
      <c r="W212" s="355">
        <v>34</v>
      </c>
      <c r="X212" s="355">
        <v>23</v>
      </c>
      <c r="Y212" s="355">
        <v>29</v>
      </c>
      <c r="Z212" s="355">
        <v>30</v>
      </c>
      <c r="AA212" s="355">
        <v>19</v>
      </c>
      <c r="AB212" s="362">
        <v>6</v>
      </c>
      <c r="AC212" s="368">
        <v>58.93</v>
      </c>
      <c r="AD212" s="358">
        <v>58.01</v>
      </c>
      <c r="AE212" s="369">
        <v>60.15</v>
      </c>
      <c r="AF212" s="389"/>
      <c r="AG212" s="390"/>
      <c r="AH212" s="390"/>
      <c r="AI212" s="390"/>
      <c r="AJ212" s="390"/>
      <c r="AK212" s="390"/>
      <c r="AL212" s="390"/>
      <c r="AM212" s="390"/>
      <c r="AN212" s="390"/>
      <c r="AO212" s="390"/>
      <c r="AP212" s="390"/>
      <c r="AQ212" s="390"/>
      <c r="AR212" s="390"/>
      <c r="AS212" s="390"/>
      <c r="AT212" s="390"/>
      <c r="AU212" s="390"/>
      <c r="AV212" s="391"/>
      <c r="AW212" s="392"/>
      <c r="AX212" s="393"/>
      <c r="AY212" s="363">
        <v>97</v>
      </c>
      <c r="AZ212" s="364" t="s">
        <v>6662</v>
      </c>
      <c r="BA212" s="364" t="s">
        <v>6662</v>
      </c>
      <c r="BB212" s="364" t="s">
        <v>6662</v>
      </c>
      <c r="BC212" s="364" t="s">
        <v>6662</v>
      </c>
      <c r="BD212" s="364" t="s">
        <v>6662</v>
      </c>
      <c r="BE212" s="364">
        <v>1</v>
      </c>
      <c r="BF212" s="364">
        <v>3</v>
      </c>
      <c r="BG212" s="364">
        <v>3</v>
      </c>
      <c r="BH212" s="364">
        <v>3</v>
      </c>
      <c r="BI212" s="364">
        <v>8</v>
      </c>
      <c r="BJ212" s="364">
        <v>12</v>
      </c>
      <c r="BK212" s="364">
        <v>20</v>
      </c>
      <c r="BL212" s="364">
        <v>28</v>
      </c>
      <c r="BM212" s="364">
        <v>15</v>
      </c>
      <c r="BN212" s="365">
        <v>4</v>
      </c>
      <c r="BO212" s="368">
        <v>72.040000000000006</v>
      </c>
      <c r="BP212" s="358">
        <v>71.53</v>
      </c>
      <c r="BQ212" s="369">
        <v>72.86</v>
      </c>
      <c r="BR212" s="363">
        <v>93</v>
      </c>
      <c r="BS212" s="364" t="s">
        <v>6662</v>
      </c>
      <c r="BT212" s="364" t="s">
        <v>6662</v>
      </c>
      <c r="BU212" s="364">
        <v>1</v>
      </c>
      <c r="BV212" s="364" t="s">
        <v>6662</v>
      </c>
      <c r="BW212" s="364" t="s">
        <v>6662</v>
      </c>
      <c r="BX212" s="364">
        <v>3</v>
      </c>
      <c r="BY212" s="364">
        <v>2</v>
      </c>
      <c r="BZ212" s="364">
        <v>7</v>
      </c>
      <c r="CA212" s="364">
        <v>11</v>
      </c>
      <c r="CB212" s="364">
        <v>18</v>
      </c>
      <c r="CC212" s="364">
        <v>12</v>
      </c>
      <c r="CD212" s="364">
        <v>15</v>
      </c>
      <c r="CE212" s="364">
        <v>14</v>
      </c>
      <c r="CF212" s="364">
        <v>8</v>
      </c>
      <c r="CG212" s="365">
        <v>2</v>
      </c>
      <c r="CH212" s="432">
        <v>93</v>
      </c>
      <c r="CI212" s="433">
        <v>32</v>
      </c>
      <c r="CJ212" s="433">
        <v>32</v>
      </c>
      <c r="CK212" s="433" t="s">
        <v>6662</v>
      </c>
      <c r="CL212" s="433" t="s">
        <v>6662</v>
      </c>
      <c r="CM212" s="433">
        <v>3</v>
      </c>
      <c r="CN212" s="433">
        <v>58</v>
      </c>
      <c r="CO212" s="433">
        <v>51</v>
      </c>
      <c r="CP212" s="433">
        <v>21</v>
      </c>
      <c r="CQ212" s="433">
        <v>21</v>
      </c>
      <c r="CR212" s="433" t="s">
        <v>6662</v>
      </c>
      <c r="CS212" s="433" t="s">
        <v>6662</v>
      </c>
      <c r="CT212" s="433" t="s">
        <v>6662</v>
      </c>
      <c r="CU212" s="455">
        <v>30</v>
      </c>
      <c r="CV212" s="389"/>
      <c r="CW212" s="390"/>
      <c r="CX212" s="390"/>
      <c r="CY212" s="390"/>
      <c r="CZ212" s="390"/>
      <c r="DA212" s="390"/>
      <c r="DB212" s="394"/>
      <c r="DC212" s="363">
        <v>315</v>
      </c>
      <c r="DD212" s="364">
        <v>245</v>
      </c>
      <c r="DE212" s="364">
        <v>97</v>
      </c>
      <c r="DF212" s="364">
        <v>120</v>
      </c>
      <c r="DG212" s="364">
        <v>28</v>
      </c>
      <c r="DH212" s="364">
        <v>20</v>
      </c>
      <c r="DI212" s="364">
        <v>50</v>
      </c>
      <c r="DJ212" s="394"/>
      <c r="DK212" s="363">
        <v>92</v>
      </c>
      <c r="DL212" s="364">
        <v>88</v>
      </c>
      <c r="DM212" s="364" t="s">
        <v>6662</v>
      </c>
      <c r="DN212" s="364">
        <v>1</v>
      </c>
      <c r="DO212" s="364" t="s">
        <v>6662</v>
      </c>
      <c r="DP212" s="364" t="s">
        <v>6662</v>
      </c>
      <c r="DQ212" s="364">
        <v>2</v>
      </c>
      <c r="DR212" s="364" t="s">
        <v>6662</v>
      </c>
      <c r="DS212" s="364" t="s">
        <v>6662</v>
      </c>
      <c r="DT212" s="364" t="s">
        <v>6662</v>
      </c>
      <c r="DU212" s="364" t="s">
        <v>6662</v>
      </c>
      <c r="DV212" s="364">
        <v>1</v>
      </c>
      <c r="DW212" s="364" t="s">
        <v>6662</v>
      </c>
      <c r="DX212" s="364" t="s">
        <v>6662</v>
      </c>
      <c r="DY212" s="364" t="s">
        <v>6662</v>
      </c>
      <c r="DZ212" s="365" t="s">
        <v>6662</v>
      </c>
      <c r="EA212" s="363">
        <v>93</v>
      </c>
      <c r="EB212" s="364">
        <v>24847</v>
      </c>
      <c r="EC212" s="364">
        <v>24628</v>
      </c>
      <c r="ED212" s="364">
        <v>215</v>
      </c>
      <c r="EE212" s="365">
        <v>4</v>
      </c>
      <c r="EF212" s="363">
        <v>168</v>
      </c>
      <c r="EG212" s="364">
        <v>147</v>
      </c>
      <c r="EH212" s="364">
        <v>60</v>
      </c>
      <c r="EI212" s="364">
        <v>66</v>
      </c>
      <c r="EJ212" s="364">
        <v>21</v>
      </c>
      <c r="EK212" s="364">
        <v>8</v>
      </c>
      <c r="EL212" s="364">
        <v>13</v>
      </c>
      <c r="EM212" s="394"/>
      <c r="EN212" s="363">
        <v>147</v>
      </c>
      <c r="EO212" s="364">
        <v>98</v>
      </c>
      <c r="EP212" s="364">
        <v>37</v>
      </c>
      <c r="EQ212" s="364">
        <v>54</v>
      </c>
      <c r="ER212" s="364">
        <v>7</v>
      </c>
      <c r="ES212" s="364">
        <v>12</v>
      </c>
      <c r="ET212" s="364">
        <v>37</v>
      </c>
      <c r="EU212" s="394"/>
    </row>
    <row r="213" spans="1:151" s="357" customFormat="1" ht="15" hidden="1" customHeight="1" x14ac:dyDescent="0.15">
      <c r="A213" s="442" t="s">
        <v>175</v>
      </c>
      <c r="B213" s="442" t="s">
        <v>343</v>
      </c>
      <c r="C213" s="442" t="s">
        <v>345</v>
      </c>
      <c r="D213" s="442" t="s">
        <v>768</v>
      </c>
      <c r="E213" s="387">
        <v>35</v>
      </c>
      <c r="F213" s="355">
        <v>35</v>
      </c>
      <c r="G213" s="355">
        <v>3</v>
      </c>
      <c r="H213" s="355">
        <v>4</v>
      </c>
      <c r="I213" s="355">
        <v>28</v>
      </c>
      <c r="J213" s="388" t="s">
        <v>6662</v>
      </c>
      <c r="K213" s="395" t="s">
        <v>6662</v>
      </c>
      <c r="L213" s="387"/>
      <c r="M213" s="361">
        <v>90</v>
      </c>
      <c r="N213" s="355">
        <v>6</v>
      </c>
      <c r="O213" s="355">
        <v>2</v>
      </c>
      <c r="P213" s="355">
        <v>2</v>
      </c>
      <c r="Q213" s="355">
        <v>2</v>
      </c>
      <c r="R213" s="355">
        <v>1</v>
      </c>
      <c r="S213" s="355">
        <v>4</v>
      </c>
      <c r="T213" s="355">
        <v>7</v>
      </c>
      <c r="U213" s="355">
        <v>6</v>
      </c>
      <c r="V213" s="355">
        <v>11</v>
      </c>
      <c r="W213" s="355">
        <v>13</v>
      </c>
      <c r="X213" s="355">
        <v>10</v>
      </c>
      <c r="Y213" s="355">
        <v>4</v>
      </c>
      <c r="Z213" s="355">
        <v>12</v>
      </c>
      <c r="AA213" s="355">
        <v>9</v>
      </c>
      <c r="AB213" s="362">
        <v>1</v>
      </c>
      <c r="AC213" s="368">
        <v>58.29</v>
      </c>
      <c r="AD213" s="358">
        <v>59.24</v>
      </c>
      <c r="AE213" s="369">
        <v>57.15</v>
      </c>
      <c r="AF213" s="389"/>
      <c r="AG213" s="390"/>
      <c r="AH213" s="390"/>
      <c r="AI213" s="390"/>
      <c r="AJ213" s="390"/>
      <c r="AK213" s="390"/>
      <c r="AL213" s="390"/>
      <c r="AM213" s="390"/>
      <c r="AN213" s="390"/>
      <c r="AO213" s="390"/>
      <c r="AP213" s="390"/>
      <c r="AQ213" s="390"/>
      <c r="AR213" s="390"/>
      <c r="AS213" s="390"/>
      <c r="AT213" s="390"/>
      <c r="AU213" s="390"/>
      <c r="AV213" s="391"/>
      <c r="AW213" s="392"/>
      <c r="AX213" s="393"/>
      <c r="AY213" s="363">
        <v>23</v>
      </c>
      <c r="AZ213" s="364" t="s">
        <v>6662</v>
      </c>
      <c r="BA213" s="364" t="s">
        <v>6662</v>
      </c>
      <c r="BB213" s="364" t="s">
        <v>6662</v>
      </c>
      <c r="BC213" s="364" t="s">
        <v>6662</v>
      </c>
      <c r="BD213" s="364" t="s">
        <v>6662</v>
      </c>
      <c r="BE213" s="364">
        <v>1</v>
      </c>
      <c r="BF213" s="364">
        <v>1</v>
      </c>
      <c r="BG213" s="364">
        <v>1</v>
      </c>
      <c r="BH213" s="364" t="s">
        <v>6662</v>
      </c>
      <c r="BI213" s="364">
        <v>1</v>
      </c>
      <c r="BJ213" s="364">
        <v>4</v>
      </c>
      <c r="BK213" s="364">
        <v>2</v>
      </c>
      <c r="BL213" s="364">
        <v>9</v>
      </c>
      <c r="BM213" s="364">
        <v>4</v>
      </c>
      <c r="BN213" s="365" t="s">
        <v>6662</v>
      </c>
      <c r="BO213" s="368">
        <v>71.3</v>
      </c>
      <c r="BP213" s="358">
        <v>69.78</v>
      </c>
      <c r="BQ213" s="369">
        <v>76.8</v>
      </c>
      <c r="BR213" s="363">
        <v>35</v>
      </c>
      <c r="BS213" s="364" t="s">
        <v>6662</v>
      </c>
      <c r="BT213" s="364" t="s">
        <v>6662</v>
      </c>
      <c r="BU213" s="364" t="s">
        <v>6662</v>
      </c>
      <c r="BV213" s="364" t="s">
        <v>6662</v>
      </c>
      <c r="BW213" s="364" t="s">
        <v>6662</v>
      </c>
      <c r="BX213" s="364">
        <v>1</v>
      </c>
      <c r="BY213" s="364">
        <v>2</v>
      </c>
      <c r="BZ213" s="364">
        <v>2</v>
      </c>
      <c r="CA213" s="364">
        <v>5</v>
      </c>
      <c r="CB213" s="364">
        <v>7</v>
      </c>
      <c r="CC213" s="364">
        <v>5</v>
      </c>
      <c r="CD213" s="364">
        <v>1</v>
      </c>
      <c r="CE213" s="364">
        <v>7</v>
      </c>
      <c r="CF213" s="364">
        <v>5</v>
      </c>
      <c r="CG213" s="365" t="s">
        <v>6662</v>
      </c>
      <c r="CH213" s="432">
        <v>35</v>
      </c>
      <c r="CI213" s="433">
        <v>12</v>
      </c>
      <c r="CJ213" s="433">
        <v>12</v>
      </c>
      <c r="CK213" s="433" t="s">
        <v>6662</v>
      </c>
      <c r="CL213" s="433" t="s">
        <v>6662</v>
      </c>
      <c r="CM213" s="433">
        <v>1</v>
      </c>
      <c r="CN213" s="433">
        <v>22</v>
      </c>
      <c r="CO213" s="433">
        <v>18</v>
      </c>
      <c r="CP213" s="433">
        <v>7</v>
      </c>
      <c r="CQ213" s="433">
        <v>7</v>
      </c>
      <c r="CR213" s="433" t="s">
        <v>6662</v>
      </c>
      <c r="CS213" s="433" t="s">
        <v>6662</v>
      </c>
      <c r="CT213" s="433">
        <v>1</v>
      </c>
      <c r="CU213" s="455">
        <v>10</v>
      </c>
      <c r="CV213" s="389"/>
      <c r="CW213" s="390"/>
      <c r="CX213" s="390"/>
      <c r="CY213" s="390"/>
      <c r="CZ213" s="390"/>
      <c r="DA213" s="390"/>
      <c r="DB213" s="394"/>
      <c r="DC213" s="363">
        <v>113</v>
      </c>
      <c r="DD213" s="364">
        <v>73</v>
      </c>
      <c r="DE213" s="364">
        <v>23</v>
      </c>
      <c r="DF213" s="364">
        <v>43</v>
      </c>
      <c r="DG213" s="364">
        <v>7</v>
      </c>
      <c r="DH213" s="364">
        <v>4</v>
      </c>
      <c r="DI213" s="364">
        <v>36</v>
      </c>
      <c r="DJ213" s="394"/>
      <c r="DK213" s="363">
        <v>34</v>
      </c>
      <c r="DL213" s="364">
        <v>31</v>
      </c>
      <c r="DM213" s="364" t="s">
        <v>6662</v>
      </c>
      <c r="DN213" s="364" t="s">
        <v>6662</v>
      </c>
      <c r="DO213" s="364" t="s">
        <v>6662</v>
      </c>
      <c r="DP213" s="364">
        <v>2</v>
      </c>
      <c r="DQ213" s="364">
        <v>1</v>
      </c>
      <c r="DR213" s="364" t="s">
        <v>6662</v>
      </c>
      <c r="DS213" s="364" t="s">
        <v>6662</v>
      </c>
      <c r="DT213" s="364" t="s">
        <v>6662</v>
      </c>
      <c r="DU213" s="364" t="s">
        <v>6662</v>
      </c>
      <c r="DV213" s="364" t="s">
        <v>6662</v>
      </c>
      <c r="DW213" s="364" t="s">
        <v>6662</v>
      </c>
      <c r="DX213" s="364" t="s">
        <v>6662</v>
      </c>
      <c r="DY213" s="364" t="s">
        <v>6662</v>
      </c>
      <c r="DZ213" s="365" t="s">
        <v>6662</v>
      </c>
      <c r="EA213" s="363">
        <v>35</v>
      </c>
      <c r="EB213" s="364">
        <v>7913</v>
      </c>
      <c r="EC213" s="364">
        <v>7547</v>
      </c>
      <c r="ED213" s="364">
        <v>366</v>
      </c>
      <c r="EE213" s="365" t="s">
        <v>6662</v>
      </c>
      <c r="EF213" s="363">
        <v>56</v>
      </c>
      <c r="EG213" s="364">
        <v>48</v>
      </c>
      <c r="EH213" s="364">
        <v>18</v>
      </c>
      <c r="EI213" s="364">
        <v>25</v>
      </c>
      <c r="EJ213" s="364">
        <v>5</v>
      </c>
      <c r="EK213" s="364">
        <v>2</v>
      </c>
      <c r="EL213" s="364">
        <v>6</v>
      </c>
      <c r="EM213" s="394"/>
      <c r="EN213" s="363">
        <v>57</v>
      </c>
      <c r="EO213" s="364">
        <v>25</v>
      </c>
      <c r="EP213" s="364">
        <v>5</v>
      </c>
      <c r="EQ213" s="364">
        <v>18</v>
      </c>
      <c r="ER213" s="364">
        <v>2</v>
      </c>
      <c r="ES213" s="364">
        <v>2</v>
      </c>
      <c r="ET213" s="364">
        <v>30</v>
      </c>
      <c r="EU213" s="394"/>
    </row>
    <row r="214" spans="1:151" s="357" customFormat="1" ht="15" hidden="1" customHeight="1" x14ac:dyDescent="0.15">
      <c r="A214" s="442" t="s">
        <v>175</v>
      </c>
      <c r="B214" s="442" t="s">
        <v>343</v>
      </c>
      <c r="C214" s="442" t="s">
        <v>346</v>
      </c>
      <c r="D214" s="442" t="s">
        <v>769</v>
      </c>
      <c r="E214" s="387">
        <v>175</v>
      </c>
      <c r="F214" s="355">
        <v>174</v>
      </c>
      <c r="G214" s="355">
        <v>20</v>
      </c>
      <c r="H214" s="355">
        <v>40</v>
      </c>
      <c r="I214" s="355">
        <v>114</v>
      </c>
      <c r="J214" s="388">
        <v>1</v>
      </c>
      <c r="K214" s="395">
        <v>1</v>
      </c>
      <c r="L214" s="387"/>
      <c r="M214" s="361">
        <v>482</v>
      </c>
      <c r="N214" s="355">
        <v>1</v>
      </c>
      <c r="O214" s="355">
        <v>4</v>
      </c>
      <c r="P214" s="355">
        <v>12</v>
      </c>
      <c r="Q214" s="355">
        <v>11</v>
      </c>
      <c r="R214" s="355">
        <v>33</v>
      </c>
      <c r="S214" s="355">
        <v>29</v>
      </c>
      <c r="T214" s="355">
        <v>26</v>
      </c>
      <c r="U214" s="355">
        <v>32</v>
      </c>
      <c r="V214" s="355">
        <v>40</v>
      </c>
      <c r="W214" s="355">
        <v>60</v>
      </c>
      <c r="X214" s="355">
        <v>71</v>
      </c>
      <c r="Y214" s="355">
        <v>78</v>
      </c>
      <c r="Z214" s="355">
        <v>28</v>
      </c>
      <c r="AA214" s="355">
        <v>35</v>
      </c>
      <c r="AB214" s="362">
        <v>22</v>
      </c>
      <c r="AC214" s="368">
        <v>61.16</v>
      </c>
      <c r="AD214" s="358">
        <v>59.79</v>
      </c>
      <c r="AE214" s="369">
        <v>62.79</v>
      </c>
      <c r="AF214" s="389"/>
      <c r="AG214" s="390"/>
      <c r="AH214" s="390"/>
      <c r="AI214" s="390"/>
      <c r="AJ214" s="390"/>
      <c r="AK214" s="390"/>
      <c r="AL214" s="390"/>
      <c r="AM214" s="390"/>
      <c r="AN214" s="390"/>
      <c r="AO214" s="390"/>
      <c r="AP214" s="390"/>
      <c r="AQ214" s="390"/>
      <c r="AR214" s="390"/>
      <c r="AS214" s="390"/>
      <c r="AT214" s="390"/>
      <c r="AU214" s="390"/>
      <c r="AV214" s="391"/>
      <c r="AW214" s="392"/>
      <c r="AX214" s="393"/>
      <c r="AY214" s="363">
        <v>166</v>
      </c>
      <c r="AZ214" s="364" t="s">
        <v>6662</v>
      </c>
      <c r="BA214" s="364" t="s">
        <v>6662</v>
      </c>
      <c r="BB214" s="364">
        <v>1</v>
      </c>
      <c r="BC214" s="364">
        <v>1</v>
      </c>
      <c r="BD214" s="364">
        <v>5</v>
      </c>
      <c r="BE214" s="364">
        <v>2</v>
      </c>
      <c r="BF214" s="364">
        <v>3</v>
      </c>
      <c r="BG214" s="364">
        <v>5</v>
      </c>
      <c r="BH214" s="364">
        <v>6</v>
      </c>
      <c r="BI214" s="364">
        <v>17</v>
      </c>
      <c r="BJ214" s="364">
        <v>22</v>
      </c>
      <c r="BK214" s="364">
        <v>51</v>
      </c>
      <c r="BL214" s="364">
        <v>21</v>
      </c>
      <c r="BM214" s="364">
        <v>22</v>
      </c>
      <c r="BN214" s="365">
        <v>10</v>
      </c>
      <c r="BO214" s="368">
        <v>69.67</v>
      </c>
      <c r="BP214" s="358">
        <v>70.25</v>
      </c>
      <c r="BQ214" s="369">
        <v>68.58</v>
      </c>
      <c r="BR214" s="363">
        <v>174</v>
      </c>
      <c r="BS214" s="364" t="s">
        <v>6662</v>
      </c>
      <c r="BT214" s="364" t="s">
        <v>6662</v>
      </c>
      <c r="BU214" s="364" t="s">
        <v>6662</v>
      </c>
      <c r="BV214" s="364" t="s">
        <v>6662</v>
      </c>
      <c r="BW214" s="364">
        <v>1</v>
      </c>
      <c r="BX214" s="364" t="s">
        <v>6662</v>
      </c>
      <c r="BY214" s="364">
        <v>4</v>
      </c>
      <c r="BZ214" s="364">
        <v>13</v>
      </c>
      <c r="CA214" s="364">
        <v>17</v>
      </c>
      <c r="CB214" s="364">
        <v>23</v>
      </c>
      <c r="CC214" s="364">
        <v>36</v>
      </c>
      <c r="CD214" s="364">
        <v>44</v>
      </c>
      <c r="CE214" s="364">
        <v>15</v>
      </c>
      <c r="CF214" s="364">
        <v>15</v>
      </c>
      <c r="CG214" s="365">
        <v>6</v>
      </c>
      <c r="CH214" s="432">
        <v>174</v>
      </c>
      <c r="CI214" s="433">
        <v>46</v>
      </c>
      <c r="CJ214" s="433">
        <v>45</v>
      </c>
      <c r="CK214" s="433" t="s">
        <v>6662</v>
      </c>
      <c r="CL214" s="433">
        <v>1</v>
      </c>
      <c r="CM214" s="433" t="s">
        <v>6662</v>
      </c>
      <c r="CN214" s="433">
        <v>128</v>
      </c>
      <c r="CO214" s="433">
        <v>116</v>
      </c>
      <c r="CP214" s="433">
        <v>32</v>
      </c>
      <c r="CQ214" s="433">
        <v>32</v>
      </c>
      <c r="CR214" s="433" t="s">
        <v>6662</v>
      </c>
      <c r="CS214" s="433" t="s">
        <v>6662</v>
      </c>
      <c r="CT214" s="433" t="s">
        <v>6662</v>
      </c>
      <c r="CU214" s="455">
        <v>84</v>
      </c>
      <c r="CV214" s="389"/>
      <c r="CW214" s="390"/>
      <c r="CX214" s="390"/>
      <c r="CY214" s="390"/>
      <c r="CZ214" s="390"/>
      <c r="DA214" s="390"/>
      <c r="DB214" s="394"/>
      <c r="DC214" s="363">
        <v>585</v>
      </c>
      <c r="DD214" s="364">
        <v>424</v>
      </c>
      <c r="DE214" s="364">
        <v>166</v>
      </c>
      <c r="DF214" s="364">
        <v>234</v>
      </c>
      <c r="DG214" s="364">
        <v>24</v>
      </c>
      <c r="DH214" s="364">
        <v>29</v>
      </c>
      <c r="DI214" s="364">
        <v>132</v>
      </c>
      <c r="DJ214" s="394"/>
      <c r="DK214" s="363">
        <v>174</v>
      </c>
      <c r="DL214" s="364">
        <v>172</v>
      </c>
      <c r="DM214" s="364" t="s">
        <v>6662</v>
      </c>
      <c r="DN214" s="364" t="s">
        <v>6662</v>
      </c>
      <c r="DO214" s="364" t="s">
        <v>6662</v>
      </c>
      <c r="DP214" s="364">
        <v>1</v>
      </c>
      <c r="DQ214" s="364">
        <v>1</v>
      </c>
      <c r="DR214" s="364" t="s">
        <v>6662</v>
      </c>
      <c r="DS214" s="364" t="s">
        <v>6662</v>
      </c>
      <c r="DT214" s="364" t="s">
        <v>6662</v>
      </c>
      <c r="DU214" s="364" t="s">
        <v>6662</v>
      </c>
      <c r="DV214" s="364" t="s">
        <v>6662</v>
      </c>
      <c r="DW214" s="364" t="s">
        <v>6662</v>
      </c>
      <c r="DX214" s="364" t="s">
        <v>6662</v>
      </c>
      <c r="DY214" s="364" t="s">
        <v>6662</v>
      </c>
      <c r="DZ214" s="365" t="s">
        <v>6662</v>
      </c>
      <c r="EA214" s="363">
        <v>174</v>
      </c>
      <c r="EB214" s="364">
        <v>44103</v>
      </c>
      <c r="EC214" s="364">
        <v>43362</v>
      </c>
      <c r="ED214" s="364">
        <v>738</v>
      </c>
      <c r="EE214" s="365">
        <v>3</v>
      </c>
      <c r="EF214" s="363">
        <v>297</v>
      </c>
      <c r="EG214" s="364">
        <v>263</v>
      </c>
      <c r="EH214" s="364">
        <v>109</v>
      </c>
      <c r="EI214" s="364">
        <v>135</v>
      </c>
      <c r="EJ214" s="364">
        <v>19</v>
      </c>
      <c r="EK214" s="364">
        <v>10</v>
      </c>
      <c r="EL214" s="364">
        <v>24</v>
      </c>
      <c r="EM214" s="394"/>
      <c r="EN214" s="363">
        <v>288</v>
      </c>
      <c r="EO214" s="364">
        <v>161</v>
      </c>
      <c r="EP214" s="364">
        <v>57</v>
      </c>
      <c r="EQ214" s="364">
        <v>99</v>
      </c>
      <c r="ER214" s="364">
        <v>5</v>
      </c>
      <c r="ES214" s="364">
        <v>19</v>
      </c>
      <c r="ET214" s="364">
        <v>108</v>
      </c>
      <c r="EU214" s="394"/>
    </row>
    <row r="215" spans="1:151" s="357" customFormat="1" ht="15" hidden="1" customHeight="1" x14ac:dyDescent="0.15">
      <c r="A215" s="442" t="s">
        <v>175</v>
      </c>
      <c r="B215" s="442" t="s">
        <v>343</v>
      </c>
      <c r="C215" s="442" t="s">
        <v>347</v>
      </c>
      <c r="D215" s="442" t="s">
        <v>770</v>
      </c>
      <c r="E215" s="387">
        <v>69</v>
      </c>
      <c r="F215" s="355">
        <v>68</v>
      </c>
      <c r="G215" s="355">
        <v>5</v>
      </c>
      <c r="H215" s="355">
        <v>10</v>
      </c>
      <c r="I215" s="355">
        <v>53</v>
      </c>
      <c r="J215" s="388">
        <v>1</v>
      </c>
      <c r="K215" s="395">
        <v>1</v>
      </c>
      <c r="L215" s="387"/>
      <c r="M215" s="361">
        <v>177</v>
      </c>
      <c r="N215" s="355">
        <v>1</v>
      </c>
      <c r="O215" s="355">
        <v>4</v>
      </c>
      <c r="P215" s="355">
        <v>4</v>
      </c>
      <c r="Q215" s="355">
        <v>7</v>
      </c>
      <c r="R215" s="355">
        <v>11</v>
      </c>
      <c r="S215" s="355">
        <v>7</v>
      </c>
      <c r="T215" s="355">
        <v>8</v>
      </c>
      <c r="U215" s="355">
        <v>9</v>
      </c>
      <c r="V215" s="355">
        <v>12</v>
      </c>
      <c r="W215" s="355">
        <v>19</v>
      </c>
      <c r="X215" s="355">
        <v>28</v>
      </c>
      <c r="Y215" s="355">
        <v>32</v>
      </c>
      <c r="Z215" s="355">
        <v>19</v>
      </c>
      <c r="AA215" s="355">
        <v>11</v>
      </c>
      <c r="AB215" s="362">
        <v>5</v>
      </c>
      <c r="AC215" s="368">
        <v>61.19</v>
      </c>
      <c r="AD215" s="358">
        <v>59.16</v>
      </c>
      <c r="AE215" s="369">
        <v>63.89</v>
      </c>
      <c r="AF215" s="389"/>
      <c r="AG215" s="390"/>
      <c r="AH215" s="390"/>
      <c r="AI215" s="390"/>
      <c r="AJ215" s="390"/>
      <c r="AK215" s="390"/>
      <c r="AL215" s="390"/>
      <c r="AM215" s="390"/>
      <c r="AN215" s="390"/>
      <c r="AO215" s="390"/>
      <c r="AP215" s="390"/>
      <c r="AQ215" s="390"/>
      <c r="AR215" s="390"/>
      <c r="AS215" s="390"/>
      <c r="AT215" s="390"/>
      <c r="AU215" s="390"/>
      <c r="AV215" s="391"/>
      <c r="AW215" s="392"/>
      <c r="AX215" s="393"/>
      <c r="AY215" s="363">
        <v>70</v>
      </c>
      <c r="AZ215" s="364" t="s">
        <v>6662</v>
      </c>
      <c r="BA215" s="364" t="s">
        <v>6662</v>
      </c>
      <c r="BB215" s="364" t="s">
        <v>6662</v>
      </c>
      <c r="BC215" s="364">
        <v>3</v>
      </c>
      <c r="BD215" s="364">
        <v>1</v>
      </c>
      <c r="BE215" s="364" t="s">
        <v>6662</v>
      </c>
      <c r="BF215" s="364">
        <v>3</v>
      </c>
      <c r="BG215" s="364">
        <v>1</v>
      </c>
      <c r="BH215" s="364">
        <v>3</v>
      </c>
      <c r="BI215" s="364">
        <v>3</v>
      </c>
      <c r="BJ215" s="364">
        <v>10</v>
      </c>
      <c r="BK215" s="364">
        <v>23</v>
      </c>
      <c r="BL215" s="364">
        <v>14</v>
      </c>
      <c r="BM215" s="364">
        <v>7</v>
      </c>
      <c r="BN215" s="365">
        <v>2</v>
      </c>
      <c r="BO215" s="368">
        <v>69.06</v>
      </c>
      <c r="BP215" s="358">
        <v>67.709999999999994</v>
      </c>
      <c r="BQ215" s="369">
        <v>71.48</v>
      </c>
      <c r="BR215" s="363">
        <v>68</v>
      </c>
      <c r="BS215" s="364" t="s">
        <v>6662</v>
      </c>
      <c r="BT215" s="364" t="s">
        <v>6662</v>
      </c>
      <c r="BU215" s="364" t="s">
        <v>6662</v>
      </c>
      <c r="BV215" s="364" t="s">
        <v>6662</v>
      </c>
      <c r="BW215" s="364" t="s">
        <v>6662</v>
      </c>
      <c r="BX215" s="364" t="s">
        <v>6662</v>
      </c>
      <c r="BY215" s="364">
        <v>2</v>
      </c>
      <c r="BZ215" s="364">
        <v>2</v>
      </c>
      <c r="CA215" s="364">
        <v>6</v>
      </c>
      <c r="CB215" s="364">
        <v>10</v>
      </c>
      <c r="CC215" s="364">
        <v>11</v>
      </c>
      <c r="CD215" s="364">
        <v>21</v>
      </c>
      <c r="CE215" s="364">
        <v>10</v>
      </c>
      <c r="CF215" s="364">
        <v>3</v>
      </c>
      <c r="CG215" s="365">
        <v>3</v>
      </c>
      <c r="CH215" s="432">
        <v>68</v>
      </c>
      <c r="CI215" s="433">
        <v>21</v>
      </c>
      <c r="CJ215" s="433">
        <v>20</v>
      </c>
      <c r="CK215" s="433">
        <v>1</v>
      </c>
      <c r="CL215" s="433" t="s">
        <v>6662</v>
      </c>
      <c r="CM215" s="433" t="s">
        <v>6662</v>
      </c>
      <c r="CN215" s="433">
        <v>47</v>
      </c>
      <c r="CO215" s="433">
        <v>48</v>
      </c>
      <c r="CP215" s="433">
        <v>15</v>
      </c>
      <c r="CQ215" s="433">
        <v>14</v>
      </c>
      <c r="CR215" s="433">
        <v>1</v>
      </c>
      <c r="CS215" s="433" t="s">
        <v>6662</v>
      </c>
      <c r="CT215" s="433" t="s">
        <v>6662</v>
      </c>
      <c r="CU215" s="455">
        <v>33</v>
      </c>
      <c r="CV215" s="389"/>
      <c r="CW215" s="390"/>
      <c r="CX215" s="390"/>
      <c r="CY215" s="390"/>
      <c r="CZ215" s="390"/>
      <c r="DA215" s="390"/>
      <c r="DB215" s="394"/>
      <c r="DC215" s="363">
        <v>230</v>
      </c>
      <c r="DD215" s="364">
        <v>178</v>
      </c>
      <c r="DE215" s="364">
        <v>70</v>
      </c>
      <c r="DF215" s="364">
        <v>84</v>
      </c>
      <c r="DG215" s="364">
        <v>24</v>
      </c>
      <c r="DH215" s="364">
        <v>10</v>
      </c>
      <c r="DI215" s="364">
        <v>42</v>
      </c>
      <c r="DJ215" s="394"/>
      <c r="DK215" s="363">
        <v>67</v>
      </c>
      <c r="DL215" s="364">
        <v>62</v>
      </c>
      <c r="DM215" s="364" t="s">
        <v>6662</v>
      </c>
      <c r="DN215" s="364" t="s">
        <v>6662</v>
      </c>
      <c r="DO215" s="364" t="s">
        <v>6662</v>
      </c>
      <c r="DP215" s="364">
        <v>1</v>
      </c>
      <c r="DQ215" s="364">
        <v>3</v>
      </c>
      <c r="DR215" s="364" t="s">
        <v>6662</v>
      </c>
      <c r="DS215" s="364" t="s">
        <v>6662</v>
      </c>
      <c r="DT215" s="364" t="s">
        <v>6662</v>
      </c>
      <c r="DU215" s="364">
        <v>1</v>
      </c>
      <c r="DV215" s="364" t="s">
        <v>6662</v>
      </c>
      <c r="DW215" s="364" t="s">
        <v>6662</v>
      </c>
      <c r="DX215" s="364" t="s">
        <v>6662</v>
      </c>
      <c r="DY215" s="364" t="s">
        <v>6662</v>
      </c>
      <c r="DZ215" s="365" t="s">
        <v>6662</v>
      </c>
      <c r="EA215" s="363">
        <v>68</v>
      </c>
      <c r="EB215" s="364">
        <v>14044</v>
      </c>
      <c r="EC215" s="364">
        <v>12176</v>
      </c>
      <c r="ED215" s="364">
        <v>1858</v>
      </c>
      <c r="EE215" s="365">
        <v>10</v>
      </c>
      <c r="EF215" s="363">
        <v>119</v>
      </c>
      <c r="EG215" s="364">
        <v>105</v>
      </c>
      <c r="EH215" s="364">
        <v>45</v>
      </c>
      <c r="EI215" s="364">
        <v>45</v>
      </c>
      <c r="EJ215" s="364">
        <v>15</v>
      </c>
      <c r="EK215" s="364">
        <v>8</v>
      </c>
      <c r="EL215" s="364">
        <v>6</v>
      </c>
      <c r="EM215" s="394"/>
      <c r="EN215" s="363">
        <v>111</v>
      </c>
      <c r="EO215" s="364">
        <v>73</v>
      </c>
      <c r="EP215" s="364">
        <v>25</v>
      </c>
      <c r="EQ215" s="364">
        <v>39</v>
      </c>
      <c r="ER215" s="364">
        <v>9</v>
      </c>
      <c r="ES215" s="364">
        <v>2</v>
      </c>
      <c r="ET215" s="364">
        <v>36</v>
      </c>
      <c r="EU215" s="394"/>
    </row>
    <row r="216" spans="1:151" s="357" customFormat="1" ht="15" hidden="1" customHeight="1" x14ac:dyDescent="0.15">
      <c r="A216" s="442" t="s">
        <v>175</v>
      </c>
      <c r="B216" s="442" t="s">
        <v>343</v>
      </c>
      <c r="C216" s="442" t="s">
        <v>348</v>
      </c>
      <c r="D216" s="442" t="s">
        <v>771</v>
      </c>
      <c r="E216" s="387">
        <v>90</v>
      </c>
      <c r="F216" s="355">
        <v>90</v>
      </c>
      <c r="G216" s="355">
        <v>14</v>
      </c>
      <c r="H216" s="355">
        <v>10</v>
      </c>
      <c r="I216" s="355">
        <v>66</v>
      </c>
      <c r="J216" s="388" t="s">
        <v>6662</v>
      </c>
      <c r="K216" s="395" t="s">
        <v>6662</v>
      </c>
      <c r="L216" s="387"/>
      <c r="M216" s="361">
        <v>222</v>
      </c>
      <c r="N216" s="355">
        <v>2</v>
      </c>
      <c r="O216" s="355" t="s">
        <v>6662</v>
      </c>
      <c r="P216" s="355">
        <v>5</v>
      </c>
      <c r="Q216" s="355">
        <v>8</v>
      </c>
      <c r="R216" s="355">
        <v>11</v>
      </c>
      <c r="S216" s="355">
        <v>15</v>
      </c>
      <c r="T216" s="355">
        <v>7</v>
      </c>
      <c r="U216" s="355">
        <v>12</v>
      </c>
      <c r="V216" s="355">
        <v>21</v>
      </c>
      <c r="W216" s="355">
        <v>27</v>
      </c>
      <c r="X216" s="355">
        <v>43</v>
      </c>
      <c r="Y216" s="355">
        <v>39</v>
      </c>
      <c r="Z216" s="355">
        <v>16</v>
      </c>
      <c r="AA216" s="355">
        <v>6</v>
      </c>
      <c r="AB216" s="362">
        <v>10</v>
      </c>
      <c r="AC216" s="368">
        <v>61.23</v>
      </c>
      <c r="AD216" s="358">
        <v>61.31</v>
      </c>
      <c r="AE216" s="369">
        <v>61.13</v>
      </c>
      <c r="AF216" s="389"/>
      <c r="AG216" s="390"/>
      <c r="AH216" s="390"/>
      <c r="AI216" s="390"/>
      <c r="AJ216" s="390"/>
      <c r="AK216" s="390"/>
      <c r="AL216" s="390"/>
      <c r="AM216" s="390"/>
      <c r="AN216" s="390"/>
      <c r="AO216" s="390"/>
      <c r="AP216" s="390"/>
      <c r="AQ216" s="390"/>
      <c r="AR216" s="390"/>
      <c r="AS216" s="390"/>
      <c r="AT216" s="390"/>
      <c r="AU216" s="390"/>
      <c r="AV216" s="391"/>
      <c r="AW216" s="392"/>
      <c r="AX216" s="393"/>
      <c r="AY216" s="363">
        <v>97</v>
      </c>
      <c r="AZ216" s="364" t="s">
        <v>6662</v>
      </c>
      <c r="BA216" s="364" t="s">
        <v>6662</v>
      </c>
      <c r="BB216" s="364">
        <v>1</v>
      </c>
      <c r="BC216" s="364">
        <v>2</v>
      </c>
      <c r="BD216" s="364">
        <v>5</v>
      </c>
      <c r="BE216" s="364">
        <v>4</v>
      </c>
      <c r="BF216" s="364" t="s">
        <v>6662</v>
      </c>
      <c r="BG216" s="364">
        <v>3</v>
      </c>
      <c r="BH216" s="364">
        <v>3</v>
      </c>
      <c r="BI216" s="364">
        <v>9</v>
      </c>
      <c r="BJ216" s="364">
        <v>22</v>
      </c>
      <c r="BK216" s="364">
        <v>25</v>
      </c>
      <c r="BL216" s="364">
        <v>12</v>
      </c>
      <c r="BM216" s="364">
        <v>6</v>
      </c>
      <c r="BN216" s="365">
        <v>5</v>
      </c>
      <c r="BO216" s="368">
        <v>66.41</v>
      </c>
      <c r="BP216" s="358">
        <v>67.7</v>
      </c>
      <c r="BQ216" s="369">
        <v>64.03</v>
      </c>
      <c r="BR216" s="363">
        <v>90</v>
      </c>
      <c r="BS216" s="364" t="s">
        <v>6662</v>
      </c>
      <c r="BT216" s="364" t="s">
        <v>6662</v>
      </c>
      <c r="BU216" s="364" t="s">
        <v>6662</v>
      </c>
      <c r="BV216" s="364" t="s">
        <v>6662</v>
      </c>
      <c r="BW216" s="364">
        <v>1</v>
      </c>
      <c r="BX216" s="364">
        <v>2</v>
      </c>
      <c r="BY216" s="364" t="s">
        <v>6662</v>
      </c>
      <c r="BZ216" s="364">
        <v>2</v>
      </c>
      <c r="CA216" s="364">
        <v>9</v>
      </c>
      <c r="CB216" s="364">
        <v>14</v>
      </c>
      <c r="CC216" s="364">
        <v>20</v>
      </c>
      <c r="CD216" s="364">
        <v>23</v>
      </c>
      <c r="CE216" s="364">
        <v>13</v>
      </c>
      <c r="CF216" s="364">
        <v>2</v>
      </c>
      <c r="CG216" s="365">
        <v>4</v>
      </c>
      <c r="CH216" s="432">
        <v>90</v>
      </c>
      <c r="CI216" s="433">
        <v>30</v>
      </c>
      <c r="CJ216" s="433">
        <v>30</v>
      </c>
      <c r="CK216" s="433" t="s">
        <v>6662</v>
      </c>
      <c r="CL216" s="433" t="s">
        <v>6662</v>
      </c>
      <c r="CM216" s="433">
        <v>1</v>
      </c>
      <c r="CN216" s="433">
        <v>59</v>
      </c>
      <c r="CO216" s="433">
        <v>62</v>
      </c>
      <c r="CP216" s="433">
        <v>24</v>
      </c>
      <c r="CQ216" s="433">
        <v>24</v>
      </c>
      <c r="CR216" s="433" t="s">
        <v>6662</v>
      </c>
      <c r="CS216" s="433" t="s">
        <v>6662</v>
      </c>
      <c r="CT216" s="433" t="s">
        <v>6662</v>
      </c>
      <c r="CU216" s="455">
        <v>38</v>
      </c>
      <c r="CV216" s="389"/>
      <c r="CW216" s="390"/>
      <c r="CX216" s="390"/>
      <c r="CY216" s="390"/>
      <c r="CZ216" s="390"/>
      <c r="DA216" s="390"/>
      <c r="DB216" s="394"/>
      <c r="DC216" s="363">
        <v>313</v>
      </c>
      <c r="DD216" s="364">
        <v>237</v>
      </c>
      <c r="DE216" s="364">
        <v>97</v>
      </c>
      <c r="DF216" s="364">
        <v>129</v>
      </c>
      <c r="DG216" s="364">
        <v>11</v>
      </c>
      <c r="DH216" s="364">
        <v>13</v>
      </c>
      <c r="DI216" s="364">
        <v>63</v>
      </c>
      <c r="DJ216" s="394"/>
      <c r="DK216" s="363">
        <v>89</v>
      </c>
      <c r="DL216" s="364">
        <v>83</v>
      </c>
      <c r="DM216" s="364" t="s">
        <v>6662</v>
      </c>
      <c r="DN216" s="364">
        <v>1</v>
      </c>
      <c r="DO216" s="364" t="s">
        <v>6662</v>
      </c>
      <c r="DP216" s="364">
        <v>3</v>
      </c>
      <c r="DQ216" s="364">
        <v>2</v>
      </c>
      <c r="DR216" s="364" t="s">
        <v>6662</v>
      </c>
      <c r="DS216" s="364" t="s">
        <v>6662</v>
      </c>
      <c r="DT216" s="364" t="s">
        <v>6662</v>
      </c>
      <c r="DU216" s="364" t="s">
        <v>6662</v>
      </c>
      <c r="DV216" s="364" t="s">
        <v>6662</v>
      </c>
      <c r="DW216" s="364" t="s">
        <v>6662</v>
      </c>
      <c r="DX216" s="364" t="s">
        <v>6662</v>
      </c>
      <c r="DY216" s="364" t="s">
        <v>6662</v>
      </c>
      <c r="DZ216" s="365" t="s">
        <v>6662</v>
      </c>
      <c r="EA216" s="363">
        <v>90</v>
      </c>
      <c r="EB216" s="364">
        <v>24986</v>
      </c>
      <c r="EC216" s="364">
        <v>23422</v>
      </c>
      <c r="ED216" s="364">
        <v>1534</v>
      </c>
      <c r="EE216" s="365">
        <v>30</v>
      </c>
      <c r="EF216" s="363">
        <v>161</v>
      </c>
      <c r="EG216" s="364">
        <v>141</v>
      </c>
      <c r="EH216" s="364">
        <v>63</v>
      </c>
      <c r="EI216" s="364">
        <v>69</v>
      </c>
      <c r="EJ216" s="364">
        <v>9</v>
      </c>
      <c r="EK216" s="364">
        <v>9</v>
      </c>
      <c r="EL216" s="364">
        <v>11</v>
      </c>
      <c r="EM216" s="394"/>
      <c r="EN216" s="363">
        <v>152</v>
      </c>
      <c r="EO216" s="364">
        <v>96</v>
      </c>
      <c r="EP216" s="364">
        <v>34</v>
      </c>
      <c r="EQ216" s="364">
        <v>60</v>
      </c>
      <c r="ER216" s="364">
        <v>2</v>
      </c>
      <c r="ES216" s="364">
        <v>4</v>
      </c>
      <c r="ET216" s="364">
        <v>52</v>
      </c>
      <c r="EU216" s="394"/>
    </row>
    <row r="217" spans="1:151" s="357" customFormat="1" ht="15" hidden="1" customHeight="1" x14ac:dyDescent="0.15">
      <c r="A217" s="442" t="s">
        <v>175</v>
      </c>
      <c r="B217" s="442" t="s">
        <v>343</v>
      </c>
      <c r="C217" s="442" t="s">
        <v>349</v>
      </c>
      <c r="D217" s="442" t="s">
        <v>772</v>
      </c>
      <c r="E217" s="387">
        <v>54</v>
      </c>
      <c r="F217" s="355">
        <v>54</v>
      </c>
      <c r="G217" s="355">
        <v>8</v>
      </c>
      <c r="H217" s="355">
        <v>6</v>
      </c>
      <c r="I217" s="355">
        <v>40</v>
      </c>
      <c r="J217" s="388" t="s">
        <v>6662</v>
      </c>
      <c r="K217" s="395" t="s">
        <v>6662</v>
      </c>
      <c r="L217" s="387"/>
      <c r="M217" s="361">
        <v>143</v>
      </c>
      <c r="N217" s="355" t="s">
        <v>6662</v>
      </c>
      <c r="O217" s="355">
        <v>1</v>
      </c>
      <c r="P217" s="355">
        <v>6</v>
      </c>
      <c r="Q217" s="355">
        <v>8</v>
      </c>
      <c r="R217" s="355">
        <v>6</v>
      </c>
      <c r="S217" s="355">
        <v>8</v>
      </c>
      <c r="T217" s="355">
        <v>5</v>
      </c>
      <c r="U217" s="355">
        <v>4</v>
      </c>
      <c r="V217" s="355">
        <v>10</v>
      </c>
      <c r="W217" s="355">
        <v>16</v>
      </c>
      <c r="X217" s="355">
        <v>23</v>
      </c>
      <c r="Y217" s="355">
        <v>28</v>
      </c>
      <c r="Z217" s="355">
        <v>11</v>
      </c>
      <c r="AA217" s="355">
        <v>8</v>
      </c>
      <c r="AB217" s="362">
        <v>9</v>
      </c>
      <c r="AC217" s="368">
        <v>61.84</v>
      </c>
      <c r="AD217" s="358">
        <v>62.3</v>
      </c>
      <c r="AE217" s="369">
        <v>61.24</v>
      </c>
      <c r="AF217" s="389"/>
      <c r="AG217" s="390"/>
      <c r="AH217" s="390"/>
      <c r="AI217" s="390"/>
      <c r="AJ217" s="390"/>
      <c r="AK217" s="390"/>
      <c r="AL217" s="390"/>
      <c r="AM217" s="390"/>
      <c r="AN217" s="390"/>
      <c r="AO217" s="390"/>
      <c r="AP217" s="390"/>
      <c r="AQ217" s="390"/>
      <c r="AR217" s="390"/>
      <c r="AS217" s="390"/>
      <c r="AT217" s="390"/>
      <c r="AU217" s="390"/>
      <c r="AV217" s="391"/>
      <c r="AW217" s="392"/>
      <c r="AX217" s="393"/>
      <c r="AY217" s="363">
        <v>70</v>
      </c>
      <c r="AZ217" s="364" t="s">
        <v>6662</v>
      </c>
      <c r="BA217" s="364" t="s">
        <v>6662</v>
      </c>
      <c r="BB217" s="364">
        <v>1</v>
      </c>
      <c r="BC217" s="364" t="s">
        <v>6662</v>
      </c>
      <c r="BD217" s="364">
        <v>1</v>
      </c>
      <c r="BE217" s="364">
        <v>1</v>
      </c>
      <c r="BF217" s="364" t="s">
        <v>6662</v>
      </c>
      <c r="BG217" s="364">
        <v>4</v>
      </c>
      <c r="BH217" s="364">
        <v>2</v>
      </c>
      <c r="BI217" s="364">
        <v>5</v>
      </c>
      <c r="BJ217" s="364">
        <v>10</v>
      </c>
      <c r="BK217" s="364">
        <v>25</v>
      </c>
      <c r="BL217" s="364">
        <v>11</v>
      </c>
      <c r="BM217" s="364">
        <v>4</v>
      </c>
      <c r="BN217" s="365">
        <v>6</v>
      </c>
      <c r="BO217" s="368">
        <v>70.19</v>
      </c>
      <c r="BP217" s="358">
        <v>72.53</v>
      </c>
      <c r="BQ217" s="369">
        <v>66.44</v>
      </c>
      <c r="BR217" s="363">
        <v>54</v>
      </c>
      <c r="BS217" s="364" t="s">
        <v>6662</v>
      </c>
      <c r="BT217" s="364" t="s">
        <v>6662</v>
      </c>
      <c r="BU217" s="364" t="s">
        <v>6662</v>
      </c>
      <c r="BV217" s="364" t="s">
        <v>6662</v>
      </c>
      <c r="BW217" s="364" t="s">
        <v>6662</v>
      </c>
      <c r="BX217" s="364" t="s">
        <v>6662</v>
      </c>
      <c r="BY217" s="364">
        <v>1</v>
      </c>
      <c r="BZ217" s="364">
        <v>1</v>
      </c>
      <c r="CA217" s="364">
        <v>5</v>
      </c>
      <c r="CB217" s="364">
        <v>7</v>
      </c>
      <c r="CC217" s="364">
        <v>11</v>
      </c>
      <c r="CD217" s="364">
        <v>16</v>
      </c>
      <c r="CE217" s="364">
        <v>8</v>
      </c>
      <c r="CF217" s="364">
        <v>2</v>
      </c>
      <c r="CG217" s="365">
        <v>3</v>
      </c>
      <c r="CH217" s="432">
        <v>54</v>
      </c>
      <c r="CI217" s="433">
        <v>17</v>
      </c>
      <c r="CJ217" s="433">
        <v>17</v>
      </c>
      <c r="CK217" s="433" t="s">
        <v>6662</v>
      </c>
      <c r="CL217" s="433" t="s">
        <v>6662</v>
      </c>
      <c r="CM217" s="433" t="s">
        <v>6662</v>
      </c>
      <c r="CN217" s="433">
        <v>37</v>
      </c>
      <c r="CO217" s="433">
        <v>40</v>
      </c>
      <c r="CP217" s="433">
        <v>9</v>
      </c>
      <c r="CQ217" s="433">
        <v>9</v>
      </c>
      <c r="CR217" s="433" t="s">
        <v>6662</v>
      </c>
      <c r="CS217" s="433" t="s">
        <v>6662</v>
      </c>
      <c r="CT217" s="433" t="s">
        <v>6662</v>
      </c>
      <c r="CU217" s="455">
        <v>31</v>
      </c>
      <c r="CV217" s="389"/>
      <c r="CW217" s="390"/>
      <c r="CX217" s="390"/>
      <c r="CY217" s="390"/>
      <c r="CZ217" s="390"/>
      <c r="DA217" s="390"/>
      <c r="DB217" s="394"/>
      <c r="DC217" s="363">
        <v>181</v>
      </c>
      <c r="DD217" s="364">
        <v>149</v>
      </c>
      <c r="DE217" s="364">
        <v>70</v>
      </c>
      <c r="DF217" s="364">
        <v>65</v>
      </c>
      <c r="DG217" s="364">
        <v>14</v>
      </c>
      <c r="DH217" s="364">
        <v>5</v>
      </c>
      <c r="DI217" s="364">
        <v>27</v>
      </c>
      <c r="DJ217" s="394"/>
      <c r="DK217" s="363">
        <v>54</v>
      </c>
      <c r="DL217" s="364">
        <v>44</v>
      </c>
      <c r="DM217" s="364" t="s">
        <v>6662</v>
      </c>
      <c r="DN217" s="364" t="s">
        <v>6662</v>
      </c>
      <c r="DO217" s="364" t="s">
        <v>6662</v>
      </c>
      <c r="DP217" s="364">
        <v>3</v>
      </c>
      <c r="DQ217" s="364">
        <v>1</v>
      </c>
      <c r="DR217" s="364" t="s">
        <v>6662</v>
      </c>
      <c r="DS217" s="364">
        <v>2</v>
      </c>
      <c r="DT217" s="364">
        <v>2</v>
      </c>
      <c r="DU217" s="364">
        <v>1</v>
      </c>
      <c r="DV217" s="364">
        <v>1</v>
      </c>
      <c r="DW217" s="364" t="s">
        <v>6662</v>
      </c>
      <c r="DX217" s="364" t="s">
        <v>6662</v>
      </c>
      <c r="DY217" s="364" t="s">
        <v>6662</v>
      </c>
      <c r="DZ217" s="365" t="s">
        <v>6662</v>
      </c>
      <c r="EA217" s="363">
        <v>54</v>
      </c>
      <c r="EB217" s="364">
        <v>18189</v>
      </c>
      <c r="EC217" s="364">
        <v>16559</v>
      </c>
      <c r="ED217" s="364">
        <v>1560</v>
      </c>
      <c r="EE217" s="365">
        <v>70</v>
      </c>
      <c r="EF217" s="363">
        <v>92</v>
      </c>
      <c r="EG217" s="364">
        <v>86</v>
      </c>
      <c r="EH217" s="364">
        <v>43</v>
      </c>
      <c r="EI217" s="364">
        <v>36</v>
      </c>
      <c r="EJ217" s="364">
        <v>7</v>
      </c>
      <c r="EK217" s="364">
        <v>2</v>
      </c>
      <c r="EL217" s="364">
        <v>4</v>
      </c>
      <c r="EM217" s="394"/>
      <c r="EN217" s="363">
        <v>89</v>
      </c>
      <c r="EO217" s="364">
        <v>63</v>
      </c>
      <c r="EP217" s="364">
        <v>27</v>
      </c>
      <c r="EQ217" s="364">
        <v>29</v>
      </c>
      <c r="ER217" s="364">
        <v>7</v>
      </c>
      <c r="ES217" s="364">
        <v>3</v>
      </c>
      <c r="ET217" s="364">
        <v>23</v>
      </c>
      <c r="EU217" s="394"/>
    </row>
    <row r="218" spans="1:151" s="357" customFormat="1" ht="15" customHeight="1" x14ac:dyDescent="0.15">
      <c r="A218" s="442" t="s">
        <v>175</v>
      </c>
      <c r="B218" s="442" t="s">
        <v>350</v>
      </c>
      <c r="C218" s="442"/>
      <c r="D218" s="442" t="s">
        <v>773</v>
      </c>
      <c r="E218" s="387">
        <v>116</v>
      </c>
      <c r="F218" s="355">
        <v>112</v>
      </c>
      <c r="G218" s="355">
        <v>25</v>
      </c>
      <c r="H218" s="355">
        <v>12</v>
      </c>
      <c r="I218" s="355">
        <v>75</v>
      </c>
      <c r="J218" s="388">
        <v>4</v>
      </c>
      <c r="K218" s="395">
        <v>4</v>
      </c>
      <c r="L218" s="387"/>
      <c r="M218" s="361">
        <v>281</v>
      </c>
      <c r="N218" s="355">
        <v>5</v>
      </c>
      <c r="O218" s="355">
        <v>2</v>
      </c>
      <c r="P218" s="355">
        <v>5</v>
      </c>
      <c r="Q218" s="355">
        <v>8</v>
      </c>
      <c r="R218" s="355">
        <v>16</v>
      </c>
      <c r="S218" s="355">
        <v>12</v>
      </c>
      <c r="T218" s="355">
        <v>12</v>
      </c>
      <c r="U218" s="355">
        <v>10</v>
      </c>
      <c r="V218" s="355">
        <v>27</v>
      </c>
      <c r="W218" s="355">
        <v>37</v>
      </c>
      <c r="X218" s="355">
        <v>52</v>
      </c>
      <c r="Y218" s="355">
        <v>42</v>
      </c>
      <c r="Z218" s="355">
        <v>21</v>
      </c>
      <c r="AA218" s="355">
        <v>22</v>
      </c>
      <c r="AB218" s="362">
        <v>10</v>
      </c>
      <c r="AC218" s="368">
        <v>61.7</v>
      </c>
      <c r="AD218" s="358">
        <v>59.96</v>
      </c>
      <c r="AE218" s="369">
        <v>64.03</v>
      </c>
      <c r="AF218" s="389"/>
      <c r="AG218" s="390"/>
      <c r="AH218" s="390"/>
      <c r="AI218" s="390"/>
      <c r="AJ218" s="390"/>
      <c r="AK218" s="390"/>
      <c r="AL218" s="390"/>
      <c r="AM218" s="390"/>
      <c r="AN218" s="390"/>
      <c r="AO218" s="390"/>
      <c r="AP218" s="390"/>
      <c r="AQ218" s="390"/>
      <c r="AR218" s="390"/>
      <c r="AS218" s="390"/>
      <c r="AT218" s="390"/>
      <c r="AU218" s="390"/>
      <c r="AV218" s="391"/>
      <c r="AW218" s="392"/>
      <c r="AX218" s="393"/>
      <c r="AY218" s="363">
        <v>135</v>
      </c>
      <c r="AZ218" s="364" t="s">
        <v>6662</v>
      </c>
      <c r="BA218" s="364">
        <v>1</v>
      </c>
      <c r="BB218" s="364" t="s">
        <v>6662</v>
      </c>
      <c r="BC218" s="364">
        <v>2</v>
      </c>
      <c r="BD218" s="364">
        <v>4</v>
      </c>
      <c r="BE218" s="364">
        <v>3</v>
      </c>
      <c r="BF218" s="364">
        <v>4</v>
      </c>
      <c r="BG218" s="364">
        <v>1</v>
      </c>
      <c r="BH218" s="364">
        <v>6</v>
      </c>
      <c r="BI218" s="364">
        <v>22</v>
      </c>
      <c r="BJ218" s="364">
        <v>30</v>
      </c>
      <c r="BK218" s="364">
        <v>26</v>
      </c>
      <c r="BL218" s="364">
        <v>13</v>
      </c>
      <c r="BM218" s="364">
        <v>16</v>
      </c>
      <c r="BN218" s="365">
        <v>7</v>
      </c>
      <c r="BO218" s="368">
        <v>67.72</v>
      </c>
      <c r="BP218" s="358">
        <v>66.72</v>
      </c>
      <c r="BQ218" s="369">
        <v>69.31</v>
      </c>
      <c r="BR218" s="363">
        <v>112</v>
      </c>
      <c r="BS218" s="364" t="s">
        <v>6662</v>
      </c>
      <c r="BT218" s="364" t="s">
        <v>6662</v>
      </c>
      <c r="BU218" s="364" t="s">
        <v>6662</v>
      </c>
      <c r="BV218" s="364">
        <v>1</v>
      </c>
      <c r="BW218" s="364">
        <v>2</v>
      </c>
      <c r="BX218" s="364">
        <v>1</v>
      </c>
      <c r="BY218" s="364">
        <v>4</v>
      </c>
      <c r="BZ218" s="364">
        <v>6</v>
      </c>
      <c r="CA218" s="364">
        <v>13</v>
      </c>
      <c r="CB218" s="364">
        <v>13</v>
      </c>
      <c r="CC218" s="364">
        <v>24</v>
      </c>
      <c r="CD218" s="364">
        <v>27</v>
      </c>
      <c r="CE218" s="364">
        <v>6</v>
      </c>
      <c r="CF218" s="364">
        <v>11</v>
      </c>
      <c r="CG218" s="365">
        <v>4</v>
      </c>
      <c r="CH218" s="432">
        <v>112</v>
      </c>
      <c r="CI218" s="433">
        <v>21</v>
      </c>
      <c r="CJ218" s="433">
        <v>21</v>
      </c>
      <c r="CK218" s="433" t="s">
        <v>6662</v>
      </c>
      <c r="CL218" s="433" t="s">
        <v>6662</v>
      </c>
      <c r="CM218" s="433">
        <v>4</v>
      </c>
      <c r="CN218" s="433">
        <v>87</v>
      </c>
      <c r="CO218" s="433">
        <v>72</v>
      </c>
      <c r="CP218" s="433">
        <v>16</v>
      </c>
      <c r="CQ218" s="433">
        <v>16</v>
      </c>
      <c r="CR218" s="433" t="s">
        <v>6662</v>
      </c>
      <c r="CS218" s="433" t="s">
        <v>6662</v>
      </c>
      <c r="CT218" s="433">
        <v>2</v>
      </c>
      <c r="CU218" s="455">
        <v>54</v>
      </c>
      <c r="CV218" s="389"/>
      <c r="CW218" s="390"/>
      <c r="CX218" s="390"/>
      <c r="CY218" s="390"/>
      <c r="CZ218" s="390"/>
      <c r="DA218" s="390"/>
      <c r="DB218" s="394"/>
      <c r="DC218" s="363">
        <v>386</v>
      </c>
      <c r="DD218" s="364">
        <v>283</v>
      </c>
      <c r="DE218" s="364">
        <v>135</v>
      </c>
      <c r="DF218" s="364">
        <v>116</v>
      </c>
      <c r="DG218" s="364">
        <v>32</v>
      </c>
      <c r="DH218" s="364">
        <v>14</v>
      </c>
      <c r="DI218" s="364">
        <v>89</v>
      </c>
      <c r="DJ218" s="394"/>
      <c r="DK218" s="363">
        <v>107</v>
      </c>
      <c r="DL218" s="364">
        <v>68</v>
      </c>
      <c r="DM218" s="364" t="s">
        <v>6662</v>
      </c>
      <c r="DN218" s="364">
        <v>1</v>
      </c>
      <c r="DO218" s="364">
        <v>1</v>
      </c>
      <c r="DP218" s="364">
        <v>22</v>
      </c>
      <c r="DQ218" s="364">
        <v>1</v>
      </c>
      <c r="DR218" s="364" t="s">
        <v>6662</v>
      </c>
      <c r="DS218" s="364">
        <v>1</v>
      </c>
      <c r="DT218" s="364">
        <v>1</v>
      </c>
      <c r="DU218" s="364">
        <v>10</v>
      </c>
      <c r="DV218" s="364">
        <v>2</v>
      </c>
      <c r="DW218" s="364" t="s">
        <v>6662</v>
      </c>
      <c r="DX218" s="364" t="s">
        <v>6662</v>
      </c>
      <c r="DY218" s="364" t="s">
        <v>6662</v>
      </c>
      <c r="DZ218" s="365" t="s">
        <v>6662</v>
      </c>
      <c r="EA218" s="363">
        <v>112</v>
      </c>
      <c r="EB218" s="364">
        <v>35494</v>
      </c>
      <c r="EC218" s="364">
        <v>24004</v>
      </c>
      <c r="ED218" s="364">
        <v>11419</v>
      </c>
      <c r="EE218" s="365">
        <v>71</v>
      </c>
      <c r="EF218" s="363">
        <v>203</v>
      </c>
      <c r="EG218" s="364">
        <v>177</v>
      </c>
      <c r="EH218" s="364">
        <v>83</v>
      </c>
      <c r="EI218" s="364">
        <v>72</v>
      </c>
      <c r="EJ218" s="364">
        <v>22</v>
      </c>
      <c r="EK218" s="364">
        <v>7</v>
      </c>
      <c r="EL218" s="364">
        <v>19</v>
      </c>
      <c r="EM218" s="394"/>
      <c r="EN218" s="363">
        <v>183</v>
      </c>
      <c r="EO218" s="364">
        <v>106</v>
      </c>
      <c r="EP218" s="364">
        <v>52</v>
      </c>
      <c r="EQ218" s="364">
        <v>44</v>
      </c>
      <c r="ER218" s="364">
        <v>10</v>
      </c>
      <c r="ES218" s="364">
        <v>7</v>
      </c>
      <c r="ET218" s="364">
        <v>70</v>
      </c>
      <c r="EU218" s="394"/>
    </row>
    <row r="219" spans="1:151" s="357" customFormat="1" ht="15" hidden="1" customHeight="1" x14ac:dyDescent="0.15">
      <c r="A219" s="442" t="s">
        <v>175</v>
      </c>
      <c r="B219" s="442" t="s">
        <v>350</v>
      </c>
      <c r="C219" s="442" t="s">
        <v>351</v>
      </c>
      <c r="D219" s="442" t="s">
        <v>774</v>
      </c>
      <c r="E219" s="387">
        <v>17</v>
      </c>
      <c r="F219" s="355">
        <v>17</v>
      </c>
      <c r="G219" s="355">
        <v>3</v>
      </c>
      <c r="H219" s="355">
        <v>2</v>
      </c>
      <c r="I219" s="355">
        <v>12</v>
      </c>
      <c r="J219" s="388" t="s">
        <v>6662</v>
      </c>
      <c r="K219" s="395" t="s">
        <v>6662</v>
      </c>
      <c r="L219" s="387"/>
      <c r="M219" s="361">
        <v>45</v>
      </c>
      <c r="N219" s="355">
        <v>1</v>
      </c>
      <c r="O219" s="355" t="s">
        <v>6662</v>
      </c>
      <c r="P219" s="355" t="s">
        <v>6662</v>
      </c>
      <c r="Q219" s="355">
        <v>3</v>
      </c>
      <c r="R219" s="355">
        <v>1</v>
      </c>
      <c r="S219" s="355">
        <v>4</v>
      </c>
      <c r="T219" s="355">
        <v>4</v>
      </c>
      <c r="U219" s="355" t="s">
        <v>6662</v>
      </c>
      <c r="V219" s="355">
        <v>4</v>
      </c>
      <c r="W219" s="355">
        <v>7</v>
      </c>
      <c r="X219" s="355">
        <v>9</v>
      </c>
      <c r="Y219" s="355">
        <v>7</v>
      </c>
      <c r="Z219" s="355" t="s">
        <v>6662</v>
      </c>
      <c r="AA219" s="355">
        <v>5</v>
      </c>
      <c r="AB219" s="362" t="s">
        <v>6662</v>
      </c>
      <c r="AC219" s="368">
        <v>59.67</v>
      </c>
      <c r="AD219" s="358">
        <v>57.31</v>
      </c>
      <c r="AE219" s="369">
        <v>63.94</v>
      </c>
      <c r="AF219" s="389"/>
      <c r="AG219" s="390"/>
      <c r="AH219" s="390"/>
      <c r="AI219" s="390"/>
      <c r="AJ219" s="390"/>
      <c r="AK219" s="390"/>
      <c r="AL219" s="390"/>
      <c r="AM219" s="390"/>
      <c r="AN219" s="390"/>
      <c r="AO219" s="390"/>
      <c r="AP219" s="390"/>
      <c r="AQ219" s="390"/>
      <c r="AR219" s="390"/>
      <c r="AS219" s="390"/>
      <c r="AT219" s="390"/>
      <c r="AU219" s="390"/>
      <c r="AV219" s="391"/>
      <c r="AW219" s="392"/>
      <c r="AX219" s="393"/>
      <c r="AY219" s="363">
        <v>16</v>
      </c>
      <c r="AZ219" s="364" t="s">
        <v>6662</v>
      </c>
      <c r="BA219" s="364" t="s">
        <v>6662</v>
      </c>
      <c r="BB219" s="364" t="s">
        <v>6662</v>
      </c>
      <c r="BC219" s="364">
        <v>1</v>
      </c>
      <c r="BD219" s="364" t="s">
        <v>6662</v>
      </c>
      <c r="BE219" s="364">
        <v>2</v>
      </c>
      <c r="BF219" s="364">
        <v>1</v>
      </c>
      <c r="BG219" s="364" t="s">
        <v>6662</v>
      </c>
      <c r="BH219" s="364" t="s">
        <v>6662</v>
      </c>
      <c r="BI219" s="364">
        <v>3</v>
      </c>
      <c r="BJ219" s="364">
        <v>2</v>
      </c>
      <c r="BK219" s="364">
        <v>4</v>
      </c>
      <c r="BL219" s="364" t="s">
        <v>6662</v>
      </c>
      <c r="BM219" s="364">
        <v>3</v>
      </c>
      <c r="BN219" s="365" t="s">
        <v>6662</v>
      </c>
      <c r="BO219" s="368">
        <v>63.75</v>
      </c>
      <c r="BP219" s="358">
        <v>58.22</v>
      </c>
      <c r="BQ219" s="369">
        <v>70.86</v>
      </c>
      <c r="BR219" s="363">
        <v>17</v>
      </c>
      <c r="BS219" s="364" t="s">
        <v>6662</v>
      </c>
      <c r="BT219" s="364" t="s">
        <v>6662</v>
      </c>
      <c r="BU219" s="364" t="s">
        <v>6662</v>
      </c>
      <c r="BV219" s="364">
        <v>1</v>
      </c>
      <c r="BW219" s="364" t="s">
        <v>6662</v>
      </c>
      <c r="BX219" s="364" t="s">
        <v>6662</v>
      </c>
      <c r="BY219" s="364">
        <v>2</v>
      </c>
      <c r="BZ219" s="364" t="s">
        <v>6662</v>
      </c>
      <c r="CA219" s="364">
        <v>2</v>
      </c>
      <c r="CB219" s="364">
        <v>1</v>
      </c>
      <c r="CC219" s="364">
        <v>3</v>
      </c>
      <c r="CD219" s="364">
        <v>6</v>
      </c>
      <c r="CE219" s="364" t="s">
        <v>6662</v>
      </c>
      <c r="CF219" s="364">
        <v>2</v>
      </c>
      <c r="CG219" s="365" t="s">
        <v>6662</v>
      </c>
      <c r="CH219" s="432">
        <v>17</v>
      </c>
      <c r="CI219" s="433">
        <v>4</v>
      </c>
      <c r="CJ219" s="433">
        <v>4</v>
      </c>
      <c r="CK219" s="433" t="s">
        <v>6662</v>
      </c>
      <c r="CL219" s="433" t="s">
        <v>6662</v>
      </c>
      <c r="CM219" s="433">
        <v>1</v>
      </c>
      <c r="CN219" s="433">
        <v>12</v>
      </c>
      <c r="CO219" s="433">
        <v>11</v>
      </c>
      <c r="CP219" s="433">
        <v>3</v>
      </c>
      <c r="CQ219" s="433">
        <v>3</v>
      </c>
      <c r="CR219" s="433" t="s">
        <v>6662</v>
      </c>
      <c r="CS219" s="433" t="s">
        <v>6662</v>
      </c>
      <c r="CT219" s="433">
        <v>1</v>
      </c>
      <c r="CU219" s="455">
        <v>7</v>
      </c>
      <c r="CV219" s="389"/>
      <c r="CW219" s="390"/>
      <c r="CX219" s="390"/>
      <c r="CY219" s="390"/>
      <c r="CZ219" s="390"/>
      <c r="DA219" s="390"/>
      <c r="DB219" s="394"/>
      <c r="DC219" s="363">
        <v>66</v>
      </c>
      <c r="DD219" s="364">
        <v>49</v>
      </c>
      <c r="DE219" s="364">
        <v>16</v>
      </c>
      <c r="DF219" s="364">
        <v>20</v>
      </c>
      <c r="DG219" s="364">
        <v>13</v>
      </c>
      <c r="DH219" s="364">
        <v>4</v>
      </c>
      <c r="DI219" s="364">
        <v>13</v>
      </c>
      <c r="DJ219" s="394"/>
      <c r="DK219" s="363">
        <v>16</v>
      </c>
      <c r="DL219" s="364">
        <v>10</v>
      </c>
      <c r="DM219" s="364" t="s">
        <v>6662</v>
      </c>
      <c r="DN219" s="364" t="s">
        <v>6662</v>
      </c>
      <c r="DO219" s="364" t="s">
        <v>6662</v>
      </c>
      <c r="DP219" s="364">
        <v>2</v>
      </c>
      <c r="DQ219" s="364" t="s">
        <v>6662</v>
      </c>
      <c r="DR219" s="364" t="s">
        <v>6662</v>
      </c>
      <c r="DS219" s="364">
        <v>1</v>
      </c>
      <c r="DT219" s="364" t="s">
        <v>6662</v>
      </c>
      <c r="DU219" s="364">
        <v>1</v>
      </c>
      <c r="DV219" s="364">
        <v>2</v>
      </c>
      <c r="DW219" s="364" t="s">
        <v>6662</v>
      </c>
      <c r="DX219" s="364" t="s">
        <v>6662</v>
      </c>
      <c r="DY219" s="364" t="s">
        <v>6662</v>
      </c>
      <c r="DZ219" s="365" t="s">
        <v>6662</v>
      </c>
      <c r="EA219" s="363">
        <v>17</v>
      </c>
      <c r="EB219" s="364">
        <v>3348</v>
      </c>
      <c r="EC219" s="364">
        <v>887</v>
      </c>
      <c r="ED219" s="364">
        <v>2461</v>
      </c>
      <c r="EE219" s="365" t="s">
        <v>6662</v>
      </c>
      <c r="EF219" s="363">
        <v>37</v>
      </c>
      <c r="EG219" s="364">
        <v>31</v>
      </c>
      <c r="EH219" s="364">
        <v>9</v>
      </c>
      <c r="EI219" s="364">
        <v>14</v>
      </c>
      <c r="EJ219" s="364">
        <v>8</v>
      </c>
      <c r="EK219" s="364">
        <v>2</v>
      </c>
      <c r="EL219" s="364">
        <v>4</v>
      </c>
      <c r="EM219" s="394"/>
      <c r="EN219" s="363">
        <v>29</v>
      </c>
      <c r="EO219" s="364">
        <v>18</v>
      </c>
      <c r="EP219" s="364">
        <v>7</v>
      </c>
      <c r="EQ219" s="364">
        <v>6</v>
      </c>
      <c r="ER219" s="364">
        <v>5</v>
      </c>
      <c r="ES219" s="364">
        <v>2</v>
      </c>
      <c r="ET219" s="364">
        <v>9</v>
      </c>
      <c r="EU219" s="394"/>
    </row>
    <row r="220" spans="1:151" s="357" customFormat="1" ht="15" hidden="1" customHeight="1" x14ac:dyDescent="0.15">
      <c r="A220" s="442" t="s">
        <v>175</v>
      </c>
      <c r="B220" s="442" t="s">
        <v>350</v>
      </c>
      <c r="C220" s="442" t="s">
        <v>352</v>
      </c>
      <c r="D220" s="442" t="s">
        <v>775</v>
      </c>
      <c r="E220" s="387">
        <v>25</v>
      </c>
      <c r="F220" s="355">
        <v>23</v>
      </c>
      <c r="G220" s="355">
        <v>5</v>
      </c>
      <c r="H220" s="355">
        <v>4</v>
      </c>
      <c r="I220" s="355">
        <v>14</v>
      </c>
      <c r="J220" s="388">
        <v>2</v>
      </c>
      <c r="K220" s="395">
        <v>2</v>
      </c>
      <c r="L220" s="387"/>
      <c r="M220" s="361">
        <v>56</v>
      </c>
      <c r="N220" s="355" t="s">
        <v>6662</v>
      </c>
      <c r="O220" s="355" t="s">
        <v>6662</v>
      </c>
      <c r="P220" s="355">
        <v>2</v>
      </c>
      <c r="Q220" s="355" t="s">
        <v>6662</v>
      </c>
      <c r="R220" s="355">
        <v>3</v>
      </c>
      <c r="S220" s="355">
        <v>3</v>
      </c>
      <c r="T220" s="355" t="s">
        <v>6662</v>
      </c>
      <c r="U220" s="355">
        <v>1</v>
      </c>
      <c r="V220" s="355">
        <v>5</v>
      </c>
      <c r="W220" s="355">
        <v>6</v>
      </c>
      <c r="X220" s="355">
        <v>13</v>
      </c>
      <c r="Y220" s="355">
        <v>11</v>
      </c>
      <c r="Z220" s="355">
        <v>5</v>
      </c>
      <c r="AA220" s="355">
        <v>4</v>
      </c>
      <c r="AB220" s="362">
        <v>3</v>
      </c>
      <c r="AC220" s="368">
        <v>64.959999999999994</v>
      </c>
      <c r="AD220" s="358">
        <v>61.97</v>
      </c>
      <c r="AE220" s="369">
        <v>68.42</v>
      </c>
      <c r="AF220" s="389"/>
      <c r="AG220" s="390"/>
      <c r="AH220" s="390"/>
      <c r="AI220" s="390"/>
      <c r="AJ220" s="390"/>
      <c r="AK220" s="390"/>
      <c r="AL220" s="390"/>
      <c r="AM220" s="390"/>
      <c r="AN220" s="390"/>
      <c r="AO220" s="390"/>
      <c r="AP220" s="390"/>
      <c r="AQ220" s="390"/>
      <c r="AR220" s="390"/>
      <c r="AS220" s="390"/>
      <c r="AT220" s="390"/>
      <c r="AU220" s="390"/>
      <c r="AV220" s="391"/>
      <c r="AW220" s="392"/>
      <c r="AX220" s="393"/>
      <c r="AY220" s="363">
        <v>32</v>
      </c>
      <c r="AZ220" s="364" t="s">
        <v>6662</v>
      </c>
      <c r="BA220" s="364" t="s">
        <v>6662</v>
      </c>
      <c r="BB220" s="364" t="s">
        <v>6662</v>
      </c>
      <c r="BC220" s="364" t="s">
        <v>6662</v>
      </c>
      <c r="BD220" s="364">
        <v>1</v>
      </c>
      <c r="BE220" s="364" t="s">
        <v>6662</v>
      </c>
      <c r="BF220" s="364" t="s">
        <v>6662</v>
      </c>
      <c r="BG220" s="364">
        <v>1</v>
      </c>
      <c r="BH220" s="364" t="s">
        <v>6662</v>
      </c>
      <c r="BI220" s="364">
        <v>4</v>
      </c>
      <c r="BJ220" s="364">
        <v>11</v>
      </c>
      <c r="BK220" s="364">
        <v>6</v>
      </c>
      <c r="BL220" s="364">
        <v>5</v>
      </c>
      <c r="BM220" s="364">
        <v>3</v>
      </c>
      <c r="BN220" s="365">
        <v>1</v>
      </c>
      <c r="BO220" s="368">
        <v>69.31</v>
      </c>
      <c r="BP220" s="358">
        <v>69.56</v>
      </c>
      <c r="BQ220" s="369">
        <v>69.06</v>
      </c>
      <c r="BR220" s="363">
        <v>23</v>
      </c>
      <c r="BS220" s="364" t="s">
        <v>6662</v>
      </c>
      <c r="BT220" s="364" t="s">
        <v>6662</v>
      </c>
      <c r="BU220" s="364" t="s">
        <v>6662</v>
      </c>
      <c r="BV220" s="364" t="s">
        <v>6662</v>
      </c>
      <c r="BW220" s="364">
        <v>1</v>
      </c>
      <c r="BX220" s="364" t="s">
        <v>6662</v>
      </c>
      <c r="BY220" s="364" t="s">
        <v>6662</v>
      </c>
      <c r="BZ220" s="364">
        <v>1</v>
      </c>
      <c r="CA220" s="364">
        <v>2</v>
      </c>
      <c r="CB220" s="364">
        <v>4</v>
      </c>
      <c r="CC220" s="364">
        <v>5</v>
      </c>
      <c r="CD220" s="364">
        <v>7</v>
      </c>
      <c r="CE220" s="364">
        <v>2</v>
      </c>
      <c r="CF220" s="364">
        <v>1</v>
      </c>
      <c r="CG220" s="365" t="s">
        <v>6662</v>
      </c>
      <c r="CH220" s="432">
        <v>23</v>
      </c>
      <c r="CI220" s="433">
        <v>5</v>
      </c>
      <c r="CJ220" s="433">
        <v>5</v>
      </c>
      <c r="CK220" s="433" t="s">
        <v>6662</v>
      </c>
      <c r="CL220" s="433" t="s">
        <v>6662</v>
      </c>
      <c r="CM220" s="433" t="s">
        <v>6662</v>
      </c>
      <c r="CN220" s="433">
        <v>18</v>
      </c>
      <c r="CO220" s="433">
        <v>15</v>
      </c>
      <c r="CP220" s="433">
        <v>4</v>
      </c>
      <c r="CQ220" s="433">
        <v>4</v>
      </c>
      <c r="CR220" s="433" t="s">
        <v>6662</v>
      </c>
      <c r="CS220" s="433" t="s">
        <v>6662</v>
      </c>
      <c r="CT220" s="433" t="s">
        <v>6662</v>
      </c>
      <c r="CU220" s="455">
        <v>11</v>
      </c>
      <c r="CV220" s="389"/>
      <c r="CW220" s="390"/>
      <c r="CX220" s="390"/>
      <c r="CY220" s="390"/>
      <c r="CZ220" s="390"/>
      <c r="DA220" s="390"/>
      <c r="DB220" s="394"/>
      <c r="DC220" s="363">
        <v>80</v>
      </c>
      <c r="DD220" s="364">
        <v>60</v>
      </c>
      <c r="DE220" s="364">
        <v>32</v>
      </c>
      <c r="DF220" s="364">
        <v>22</v>
      </c>
      <c r="DG220" s="364">
        <v>6</v>
      </c>
      <c r="DH220" s="364">
        <v>2</v>
      </c>
      <c r="DI220" s="364">
        <v>18</v>
      </c>
      <c r="DJ220" s="394"/>
      <c r="DK220" s="363">
        <v>21</v>
      </c>
      <c r="DL220" s="364">
        <v>13</v>
      </c>
      <c r="DM220" s="364" t="s">
        <v>6662</v>
      </c>
      <c r="DN220" s="364" t="s">
        <v>6662</v>
      </c>
      <c r="DO220" s="364" t="s">
        <v>6662</v>
      </c>
      <c r="DP220" s="364">
        <v>7</v>
      </c>
      <c r="DQ220" s="364">
        <v>1</v>
      </c>
      <c r="DR220" s="364" t="s">
        <v>6662</v>
      </c>
      <c r="DS220" s="364" t="s">
        <v>6662</v>
      </c>
      <c r="DT220" s="364" t="s">
        <v>6662</v>
      </c>
      <c r="DU220" s="364" t="s">
        <v>6662</v>
      </c>
      <c r="DV220" s="364" t="s">
        <v>6662</v>
      </c>
      <c r="DW220" s="364" t="s">
        <v>6662</v>
      </c>
      <c r="DX220" s="364" t="s">
        <v>6662</v>
      </c>
      <c r="DY220" s="364" t="s">
        <v>6662</v>
      </c>
      <c r="DZ220" s="365" t="s">
        <v>6662</v>
      </c>
      <c r="EA220" s="363">
        <v>23</v>
      </c>
      <c r="EB220" s="364">
        <v>7866</v>
      </c>
      <c r="EC220" s="364">
        <v>6513</v>
      </c>
      <c r="ED220" s="364">
        <v>1343</v>
      </c>
      <c r="EE220" s="365">
        <v>10</v>
      </c>
      <c r="EF220" s="363">
        <v>43</v>
      </c>
      <c r="EG220" s="364">
        <v>35</v>
      </c>
      <c r="EH220" s="364">
        <v>16</v>
      </c>
      <c r="EI220" s="364">
        <v>14</v>
      </c>
      <c r="EJ220" s="364">
        <v>5</v>
      </c>
      <c r="EK220" s="364">
        <v>2</v>
      </c>
      <c r="EL220" s="364">
        <v>6</v>
      </c>
      <c r="EM220" s="394"/>
      <c r="EN220" s="363">
        <v>37</v>
      </c>
      <c r="EO220" s="364">
        <v>25</v>
      </c>
      <c r="EP220" s="364">
        <v>16</v>
      </c>
      <c r="EQ220" s="364">
        <v>8</v>
      </c>
      <c r="ER220" s="364">
        <v>1</v>
      </c>
      <c r="ES220" s="364" t="s">
        <v>6662</v>
      </c>
      <c r="ET220" s="364">
        <v>12</v>
      </c>
      <c r="EU220" s="394"/>
    </row>
    <row r="221" spans="1:151" s="357" customFormat="1" ht="15" hidden="1" customHeight="1" x14ac:dyDescent="0.15">
      <c r="A221" s="442" t="s">
        <v>175</v>
      </c>
      <c r="B221" s="442" t="s">
        <v>350</v>
      </c>
      <c r="C221" s="442" t="s">
        <v>353</v>
      </c>
      <c r="D221" s="442" t="s">
        <v>776</v>
      </c>
      <c r="E221" s="387">
        <v>52</v>
      </c>
      <c r="F221" s="355">
        <v>51</v>
      </c>
      <c r="G221" s="355">
        <v>14</v>
      </c>
      <c r="H221" s="355">
        <v>3</v>
      </c>
      <c r="I221" s="355">
        <v>34</v>
      </c>
      <c r="J221" s="388">
        <v>1</v>
      </c>
      <c r="K221" s="395">
        <v>1</v>
      </c>
      <c r="L221" s="387"/>
      <c r="M221" s="361">
        <v>126</v>
      </c>
      <c r="N221" s="355">
        <v>2</v>
      </c>
      <c r="O221" s="355">
        <v>2</v>
      </c>
      <c r="P221" s="355">
        <v>1</v>
      </c>
      <c r="Q221" s="355">
        <v>3</v>
      </c>
      <c r="R221" s="355">
        <v>7</v>
      </c>
      <c r="S221" s="355">
        <v>4</v>
      </c>
      <c r="T221" s="355">
        <v>6</v>
      </c>
      <c r="U221" s="355">
        <v>5</v>
      </c>
      <c r="V221" s="355">
        <v>13</v>
      </c>
      <c r="W221" s="355">
        <v>15</v>
      </c>
      <c r="X221" s="355">
        <v>24</v>
      </c>
      <c r="Y221" s="355">
        <v>20</v>
      </c>
      <c r="Z221" s="355">
        <v>12</v>
      </c>
      <c r="AA221" s="355">
        <v>6</v>
      </c>
      <c r="AB221" s="362">
        <v>6</v>
      </c>
      <c r="AC221" s="368">
        <v>62.13</v>
      </c>
      <c r="AD221" s="358">
        <v>59.6</v>
      </c>
      <c r="AE221" s="369">
        <v>65.62</v>
      </c>
      <c r="AF221" s="389"/>
      <c r="AG221" s="390"/>
      <c r="AH221" s="390"/>
      <c r="AI221" s="390"/>
      <c r="AJ221" s="390"/>
      <c r="AK221" s="390"/>
      <c r="AL221" s="390"/>
      <c r="AM221" s="390"/>
      <c r="AN221" s="390"/>
      <c r="AO221" s="390"/>
      <c r="AP221" s="390"/>
      <c r="AQ221" s="390"/>
      <c r="AR221" s="390"/>
      <c r="AS221" s="390"/>
      <c r="AT221" s="390"/>
      <c r="AU221" s="390"/>
      <c r="AV221" s="391"/>
      <c r="AW221" s="392"/>
      <c r="AX221" s="393"/>
      <c r="AY221" s="363">
        <v>66</v>
      </c>
      <c r="AZ221" s="364" t="s">
        <v>6662</v>
      </c>
      <c r="BA221" s="364">
        <v>1</v>
      </c>
      <c r="BB221" s="364" t="s">
        <v>6662</v>
      </c>
      <c r="BC221" s="364">
        <v>1</v>
      </c>
      <c r="BD221" s="364">
        <v>3</v>
      </c>
      <c r="BE221" s="364">
        <v>1</v>
      </c>
      <c r="BF221" s="364">
        <v>3</v>
      </c>
      <c r="BG221" s="364" t="s">
        <v>6662</v>
      </c>
      <c r="BH221" s="364">
        <v>6</v>
      </c>
      <c r="BI221" s="364">
        <v>10</v>
      </c>
      <c r="BJ221" s="364">
        <v>14</v>
      </c>
      <c r="BK221" s="364">
        <v>13</v>
      </c>
      <c r="BL221" s="364">
        <v>5</v>
      </c>
      <c r="BM221" s="364">
        <v>4</v>
      </c>
      <c r="BN221" s="365">
        <v>5</v>
      </c>
      <c r="BO221" s="368">
        <v>66</v>
      </c>
      <c r="BP221" s="358">
        <v>65.239999999999995</v>
      </c>
      <c r="BQ221" s="369">
        <v>67.62</v>
      </c>
      <c r="BR221" s="363">
        <v>51</v>
      </c>
      <c r="BS221" s="364" t="s">
        <v>6662</v>
      </c>
      <c r="BT221" s="364" t="s">
        <v>6662</v>
      </c>
      <c r="BU221" s="364" t="s">
        <v>6662</v>
      </c>
      <c r="BV221" s="364" t="s">
        <v>6662</v>
      </c>
      <c r="BW221" s="364">
        <v>1</v>
      </c>
      <c r="BX221" s="364">
        <v>1</v>
      </c>
      <c r="BY221" s="364">
        <v>2</v>
      </c>
      <c r="BZ221" s="364">
        <v>2</v>
      </c>
      <c r="CA221" s="364">
        <v>8</v>
      </c>
      <c r="CB221" s="364">
        <v>4</v>
      </c>
      <c r="CC221" s="364">
        <v>14</v>
      </c>
      <c r="CD221" s="364">
        <v>10</v>
      </c>
      <c r="CE221" s="364">
        <v>3</v>
      </c>
      <c r="CF221" s="364">
        <v>4</v>
      </c>
      <c r="CG221" s="365">
        <v>2</v>
      </c>
      <c r="CH221" s="432">
        <v>51</v>
      </c>
      <c r="CI221" s="433">
        <v>10</v>
      </c>
      <c r="CJ221" s="433">
        <v>10</v>
      </c>
      <c r="CK221" s="433" t="s">
        <v>6662</v>
      </c>
      <c r="CL221" s="433" t="s">
        <v>6662</v>
      </c>
      <c r="CM221" s="433">
        <v>3</v>
      </c>
      <c r="CN221" s="433">
        <v>38</v>
      </c>
      <c r="CO221" s="433">
        <v>33</v>
      </c>
      <c r="CP221" s="433">
        <v>8</v>
      </c>
      <c r="CQ221" s="433">
        <v>8</v>
      </c>
      <c r="CR221" s="433" t="s">
        <v>6662</v>
      </c>
      <c r="CS221" s="433" t="s">
        <v>6662</v>
      </c>
      <c r="CT221" s="433">
        <v>1</v>
      </c>
      <c r="CU221" s="455">
        <v>24</v>
      </c>
      <c r="CV221" s="389"/>
      <c r="CW221" s="390"/>
      <c r="CX221" s="390"/>
      <c r="CY221" s="390"/>
      <c r="CZ221" s="390"/>
      <c r="DA221" s="390"/>
      <c r="DB221" s="394"/>
      <c r="DC221" s="363">
        <v>167</v>
      </c>
      <c r="DD221" s="364">
        <v>117</v>
      </c>
      <c r="DE221" s="364">
        <v>66</v>
      </c>
      <c r="DF221" s="364">
        <v>46</v>
      </c>
      <c r="DG221" s="364">
        <v>5</v>
      </c>
      <c r="DH221" s="364">
        <v>4</v>
      </c>
      <c r="DI221" s="364">
        <v>46</v>
      </c>
      <c r="DJ221" s="394"/>
      <c r="DK221" s="363">
        <v>49</v>
      </c>
      <c r="DL221" s="364">
        <v>30</v>
      </c>
      <c r="DM221" s="364" t="s">
        <v>6662</v>
      </c>
      <c r="DN221" s="364">
        <v>1</v>
      </c>
      <c r="DO221" s="364">
        <v>1</v>
      </c>
      <c r="DP221" s="364">
        <v>8</v>
      </c>
      <c r="DQ221" s="364" t="s">
        <v>6662</v>
      </c>
      <c r="DR221" s="364" t="s">
        <v>6662</v>
      </c>
      <c r="DS221" s="364" t="s">
        <v>6662</v>
      </c>
      <c r="DT221" s="364" t="s">
        <v>6662</v>
      </c>
      <c r="DU221" s="364">
        <v>9</v>
      </c>
      <c r="DV221" s="364" t="s">
        <v>6662</v>
      </c>
      <c r="DW221" s="364" t="s">
        <v>6662</v>
      </c>
      <c r="DX221" s="364" t="s">
        <v>6662</v>
      </c>
      <c r="DY221" s="364" t="s">
        <v>6662</v>
      </c>
      <c r="DZ221" s="365" t="s">
        <v>6662</v>
      </c>
      <c r="EA221" s="363">
        <v>51</v>
      </c>
      <c r="EB221" s="364">
        <v>17364</v>
      </c>
      <c r="EC221" s="364">
        <v>10378</v>
      </c>
      <c r="ED221" s="364">
        <v>6935</v>
      </c>
      <c r="EE221" s="365">
        <v>51</v>
      </c>
      <c r="EF221" s="363">
        <v>85</v>
      </c>
      <c r="EG221" s="364">
        <v>78</v>
      </c>
      <c r="EH221" s="364">
        <v>45</v>
      </c>
      <c r="EI221" s="364">
        <v>29</v>
      </c>
      <c r="EJ221" s="364">
        <v>4</v>
      </c>
      <c r="EK221" s="364">
        <v>1</v>
      </c>
      <c r="EL221" s="364">
        <v>6</v>
      </c>
      <c r="EM221" s="394"/>
      <c r="EN221" s="363">
        <v>82</v>
      </c>
      <c r="EO221" s="364">
        <v>39</v>
      </c>
      <c r="EP221" s="364">
        <v>21</v>
      </c>
      <c r="EQ221" s="364">
        <v>17</v>
      </c>
      <c r="ER221" s="364">
        <v>1</v>
      </c>
      <c r="ES221" s="364">
        <v>3</v>
      </c>
      <c r="ET221" s="364">
        <v>40</v>
      </c>
      <c r="EU221" s="394"/>
    </row>
    <row r="222" spans="1:151" s="357" customFormat="1" ht="15" hidden="1" customHeight="1" x14ac:dyDescent="0.15">
      <c r="A222" s="442" t="s">
        <v>175</v>
      </c>
      <c r="B222" s="442" t="s">
        <v>350</v>
      </c>
      <c r="C222" s="442" t="s">
        <v>354</v>
      </c>
      <c r="D222" s="442" t="s">
        <v>777</v>
      </c>
      <c r="E222" s="387">
        <v>17</v>
      </c>
      <c r="F222" s="355">
        <v>16</v>
      </c>
      <c r="G222" s="355">
        <v>2</v>
      </c>
      <c r="H222" s="355">
        <v>3</v>
      </c>
      <c r="I222" s="355">
        <v>11</v>
      </c>
      <c r="J222" s="388">
        <v>1</v>
      </c>
      <c r="K222" s="395">
        <v>1</v>
      </c>
      <c r="L222" s="387"/>
      <c r="M222" s="361">
        <v>41</v>
      </c>
      <c r="N222" s="355">
        <v>2</v>
      </c>
      <c r="O222" s="355" t="s">
        <v>6662</v>
      </c>
      <c r="P222" s="355">
        <v>2</v>
      </c>
      <c r="Q222" s="355">
        <v>1</v>
      </c>
      <c r="R222" s="355">
        <v>3</v>
      </c>
      <c r="S222" s="355">
        <v>1</v>
      </c>
      <c r="T222" s="355">
        <v>2</v>
      </c>
      <c r="U222" s="355">
        <v>3</v>
      </c>
      <c r="V222" s="355">
        <v>3</v>
      </c>
      <c r="W222" s="355">
        <v>6</v>
      </c>
      <c r="X222" s="355">
        <v>6</v>
      </c>
      <c r="Y222" s="355">
        <v>3</v>
      </c>
      <c r="Z222" s="355">
        <v>2</v>
      </c>
      <c r="AA222" s="355">
        <v>6</v>
      </c>
      <c r="AB222" s="362">
        <v>1</v>
      </c>
      <c r="AC222" s="368">
        <v>59</v>
      </c>
      <c r="AD222" s="358">
        <v>61.05</v>
      </c>
      <c r="AE222" s="369">
        <v>56.63</v>
      </c>
      <c r="AF222" s="389"/>
      <c r="AG222" s="390"/>
      <c r="AH222" s="390"/>
      <c r="AI222" s="390"/>
      <c r="AJ222" s="390"/>
      <c r="AK222" s="390"/>
      <c r="AL222" s="390"/>
      <c r="AM222" s="390"/>
      <c r="AN222" s="390"/>
      <c r="AO222" s="390"/>
      <c r="AP222" s="390"/>
      <c r="AQ222" s="390"/>
      <c r="AR222" s="390"/>
      <c r="AS222" s="390"/>
      <c r="AT222" s="390"/>
      <c r="AU222" s="390"/>
      <c r="AV222" s="391"/>
      <c r="AW222" s="392"/>
      <c r="AX222" s="393"/>
      <c r="AY222" s="363">
        <v>16</v>
      </c>
      <c r="AZ222" s="364" t="s">
        <v>6662</v>
      </c>
      <c r="BA222" s="364" t="s">
        <v>6662</v>
      </c>
      <c r="BB222" s="364" t="s">
        <v>6662</v>
      </c>
      <c r="BC222" s="364" t="s">
        <v>6662</v>
      </c>
      <c r="BD222" s="364" t="s">
        <v>6662</v>
      </c>
      <c r="BE222" s="364" t="s">
        <v>6662</v>
      </c>
      <c r="BF222" s="364" t="s">
        <v>6662</v>
      </c>
      <c r="BG222" s="364" t="s">
        <v>6662</v>
      </c>
      <c r="BH222" s="364" t="s">
        <v>6662</v>
      </c>
      <c r="BI222" s="364">
        <v>3</v>
      </c>
      <c r="BJ222" s="364">
        <v>3</v>
      </c>
      <c r="BK222" s="364">
        <v>2</v>
      </c>
      <c r="BL222" s="364">
        <v>2</v>
      </c>
      <c r="BM222" s="364">
        <v>5</v>
      </c>
      <c r="BN222" s="365">
        <v>1</v>
      </c>
      <c r="BO222" s="368">
        <v>74.19</v>
      </c>
      <c r="BP222" s="358">
        <v>74.11</v>
      </c>
      <c r="BQ222" s="369">
        <v>74.290000000000006</v>
      </c>
      <c r="BR222" s="363">
        <v>16</v>
      </c>
      <c r="BS222" s="364" t="s">
        <v>6662</v>
      </c>
      <c r="BT222" s="364" t="s">
        <v>6662</v>
      </c>
      <c r="BU222" s="364" t="s">
        <v>6662</v>
      </c>
      <c r="BV222" s="364" t="s">
        <v>6662</v>
      </c>
      <c r="BW222" s="364" t="s">
        <v>6662</v>
      </c>
      <c r="BX222" s="364" t="s">
        <v>6662</v>
      </c>
      <c r="BY222" s="364" t="s">
        <v>6662</v>
      </c>
      <c r="BZ222" s="364">
        <v>2</v>
      </c>
      <c r="CA222" s="364">
        <v>1</v>
      </c>
      <c r="CB222" s="364">
        <v>2</v>
      </c>
      <c r="CC222" s="364">
        <v>2</v>
      </c>
      <c r="CD222" s="364">
        <v>3</v>
      </c>
      <c r="CE222" s="364">
        <v>1</v>
      </c>
      <c r="CF222" s="364">
        <v>3</v>
      </c>
      <c r="CG222" s="365">
        <v>2</v>
      </c>
      <c r="CH222" s="432">
        <v>16</v>
      </c>
      <c r="CI222" s="433">
        <v>1</v>
      </c>
      <c r="CJ222" s="433">
        <v>1</v>
      </c>
      <c r="CK222" s="433" t="s">
        <v>6662</v>
      </c>
      <c r="CL222" s="433" t="s">
        <v>6662</v>
      </c>
      <c r="CM222" s="433" t="s">
        <v>6662</v>
      </c>
      <c r="CN222" s="433">
        <v>15</v>
      </c>
      <c r="CO222" s="433">
        <v>11</v>
      </c>
      <c r="CP222" s="433">
        <v>1</v>
      </c>
      <c r="CQ222" s="433">
        <v>1</v>
      </c>
      <c r="CR222" s="433" t="s">
        <v>6662</v>
      </c>
      <c r="CS222" s="433" t="s">
        <v>6662</v>
      </c>
      <c r="CT222" s="433" t="s">
        <v>6662</v>
      </c>
      <c r="CU222" s="455">
        <v>10</v>
      </c>
      <c r="CV222" s="389"/>
      <c r="CW222" s="390"/>
      <c r="CX222" s="390"/>
      <c r="CY222" s="390"/>
      <c r="CZ222" s="390"/>
      <c r="DA222" s="390"/>
      <c r="DB222" s="394"/>
      <c r="DC222" s="363">
        <v>55</v>
      </c>
      <c r="DD222" s="364">
        <v>44</v>
      </c>
      <c r="DE222" s="364">
        <v>16</v>
      </c>
      <c r="DF222" s="364">
        <v>23</v>
      </c>
      <c r="DG222" s="364">
        <v>5</v>
      </c>
      <c r="DH222" s="364">
        <v>2</v>
      </c>
      <c r="DI222" s="364">
        <v>9</v>
      </c>
      <c r="DJ222" s="394"/>
      <c r="DK222" s="363">
        <v>16</v>
      </c>
      <c r="DL222" s="364">
        <v>10</v>
      </c>
      <c r="DM222" s="364" t="s">
        <v>6662</v>
      </c>
      <c r="DN222" s="364" t="s">
        <v>6662</v>
      </c>
      <c r="DO222" s="364" t="s">
        <v>6662</v>
      </c>
      <c r="DP222" s="364">
        <v>5</v>
      </c>
      <c r="DQ222" s="364" t="s">
        <v>6662</v>
      </c>
      <c r="DR222" s="364" t="s">
        <v>6662</v>
      </c>
      <c r="DS222" s="364" t="s">
        <v>6662</v>
      </c>
      <c r="DT222" s="364">
        <v>1</v>
      </c>
      <c r="DU222" s="364" t="s">
        <v>6662</v>
      </c>
      <c r="DV222" s="364" t="s">
        <v>6662</v>
      </c>
      <c r="DW222" s="364" t="s">
        <v>6662</v>
      </c>
      <c r="DX222" s="364" t="s">
        <v>6662</v>
      </c>
      <c r="DY222" s="364" t="s">
        <v>6662</v>
      </c>
      <c r="DZ222" s="365" t="s">
        <v>6662</v>
      </c>
      <c r="EA222" s="363">
        <v>16</v>
      </c>
      <c r="EB222" s="364">
        <v>5828</v>
      </c>
      <c r="EC222" s="364">
        <v>5169</v>
      </c>
      <c r="ED222" s="364">
        <v>649</v>
      </c>
      <c r="EE222" s="365">
        <v>10</v>
      </c>
      <c r="EF222" s="363">
        <v>29</v>
      </c>
      <c r="EG222" s="364">
        <v>25</v>
      </c>
      <c r="EH222" s="364">
        <v>9</v>
      </c>
      <c r="EI222" s="364">
        <v>13</v>
      </c>
      <c r="EJ222" s="364">
        <v>3</v>
      </c>
      <c r="EK222" s="364">
        <v>1</v>
      </c>
      <c r="EL222" s="364">
        <v>3</v>
      </c>
      <c r="EM222" s="394"/>
      <c r="EN222" s="363">
        <v>26</v>
      </c>
      <c r="EO222" s="364">
        <v>19</v>
      </c>
      <c r="EP222" s="364">
        <v>7</v>
      </c>
      <c r="EQ222" s="364">
        <v>10</v>
      </c>
      <c r="ER222" s="364">
        <v>2</v>
      </c>
      <c r="ES222" s="364">
        <v>1</v>
      </c>
      <c r="ET222" s="364">
        <v>6</v>
      </c>
      <c r="EU222" s="394"/>
    </row>
    <row r="223" spans="1:151" s="357" customFormat="1" ht="15" hidden="1" customHeight="1" x14ac:dyDescent="0.15">
      <c r="A223" s="442" t="s">
        <v>175</v>
      </c>
      <c r="B223" s="442" t="s">
        <v>350</v>
      </c>
      <c r="C223" s="442" t="s">
        <v>1604</v>
      </c>
      <c r="D223" s="442" t="s">
        <v>778</v>
      </c>
      <c r="E223" s="387">
        <v>5</v>
      </c>
      <c r="F223" s="355">
        <v>5</v>
      </c>
      <c r="G223" s="355">
        <v>1</v>
      </c>
      <c r="H223" s="355" t="s">
        <v>6662</v>
      </c>
      <c r="I223" s="355">
        <v>4</v>
      </c>
      <c r="J223" s="388" t="s">
        <v>6662</v>
      </c>
      <c r="K223" s="395" t="s">
        <v>6662</v>
      </c>
      <c r="L223" s="387"/>
      <c r="M223" s="361">
        <v>13</v>
      </c>
      <c r="N223" s="355" t="s">
        <v>6662</v>
      </c>
      <c r="O223" s="355" t="s">
        <v>6662</v>
      </c>
      <c r="P223" s="355" t="s">
        <v>6662</v>
      </c>
      <c r="Q223" s="355">
        <v>1</v>
      </c>
      <c r="R223" s="355">
        <v>2</v>
      </c>
      <c r="S223" s="355" t="s">
        <v>6662</v>
      </c>
      <c r="T223" s="355" t="s">
        <v>6662</v>
      </c>
      <c r="U223" s="355">
        <v>1</v>
      </c>
      <c r="V223" s="355">
        <v>2</v>
      </c>
      <c r="W223" s="355">
        <v>3</v>
      </c>
      <c r="X223" s="355" t="s">
        <v>6662</v>
      </c>
      <c r="Y223" s="355">
        <v>1</v>
      </c>
      <c r="Z223" s="355">
        <v>2</v>
      </c>
      <c r="AA223" s="355">
        <v>1</v>
      </c>
      <c r="AB223" s="362" t="s">
        <v>6662</v>
      </c>
      <c r="AC223" s="368">
        <v>59</v>
      </c>
      <c r="AD223" s="358">
        <v>62.71</v>
      </c>
      <c r="AE223" s="369">
        <v>54.67</v>
      </c>
      <c r="AF223" s="389"/>
      <c r="AG223" s="390"/>
      <c r="AH223" s="390"/>
      <c r="AI223" s="390"/>
      <c r="AJ223" s="390"/>
      <c r="AK223" s="390"/>
      <c r="AL223" s="390"/>
      <c r="AM223" s="390"/>
      <c r="AN223" s="390"/>
      <c r="AO223" s="390"/>
      <c r="AP223" s="390"/>
      <c r="AQ223" s="390"/>
      <c r="AR223" s="390"/>
      <c r="AS223" s="390"/>
      <c r="AT223" s="390"/>
      <c r="AU223" s="390"/>
      <c r="AV223" s="391"/>
      <c r="AW223" s="392"/>
      <c r="AX223" s="393"/>
      <c r="AY223" s="363">
        <v>5</v>
      </c>
      <c r="AZ223" s="364" t="s">
        <v>6662</v>
      </c>
      <c r="BA223" s="364" t="s">
        <v>6662</v>
      </c>
      <c r="BB223" s="364" t="s">
        <v>6662</v>
      </c>
      <c r="BC223" s="364" t="s">
        <v>6662</v>
      </c>
      <c r="BD223" s="364" t="s">
        <v>6662</v>
      </c>
      <c r="BE223" s="364" t="s">
        <v>6662</v>
      </c>
      <c r="BF223" s="364" t="s">
        <v>6662</v>
      </c>
      <c r="BG223" s="364" t="s">
        <v>6662</v>
      </c>
      <c r="BH223" s="364" t="s">
        <v>6662</v>
      </c>
      <c r="BI223" s="364">
        <v>2</v>
      </c>
      <c r="BJ223" s="364" t="s">
        <v>6662</v>
      </c>
      <c r="BK223" s="364">
        <v>1</v>
      </c>
      <c r="BL223" s="364">
        <v>1</v>
      </c>
      <c r="BM223" s="364">
        <v>1</v>
      </c>
      <c r="BN223" s="365" t="s">
        <v>6662</v>
      </c>
      <c r="BO223" s="368">
        <v>72.2</v>
      </c>
      <c r="BP223" s="358">
        <v>74.5</v>
      </c>
      <c r="BQ223" s="369">
        <v>63</v>
      </c>
      <c r="BR223" s="363">
        <v>5</v>
      </c>
      <c r="BS223" s="364" t="s">
        <v>6662</v>
      </c>
      <c r="BT223" s="364" t="s">
        <v>6662</v>
      </c>
      <c r="BU223" s="364" t="s">
        <v>6662</v>
      </c>
      <c r="BV223" s="364" t="s">
        <v>6662</v>
      </c>
      <c r="BW223" s="364" t="s">
        <v>6662</v>
      </c>
      <c r="BX223" s="364" t="s">
        <v>6662</v>
      </c>
      <c r="BY223" s="364" t="s">
        <v>6662</v>
      </c>
      <c r="BZ223" s="364">
        <v>1</v>
      </c>
      <c r="CA223" s="364" t="s">
        <v>6662</v>
      </c>
      <c r="CB223" s="364">
        <v>2</v>
      </c>
      <c r="CC223" s="364" t="s">
        <v>6662</v>
      </c>
      <c r="CD223" s="364">
        <v>1</v>
      </c>
      <c r="CE223" s="364" t="s">
        <v>6662</v>
      </c>
      <c r="CF223" s="364">
        <v>1</v>
      </c>
      <c r="CG223" s="365" t="s">
        <v>6662</v>
      </c>
      <c r="CH223" s="432">
        <v>5</v>
      </c>
      <c r="CI223" s="433">
        <v>1</v>
      </c>
      <c r="CJ223" s="433">
        <v>1</v>
      </c>
      <c r="CK223" s="433" t="s">
        <v>6662</v>
      </c>
      <c r="CL223" s="433" t="s">
        <v>6662</v>
      </c>
      <c r="CM223" s="433" t="s">
        <v>6662</v>
      </c>
      <c r="CN223" s="433">
        <v>4</v>
      </c>
      <c r="CO223" s="433">
        <v>2</v>
      </c>
      <c r="CP223" s="433" t="s">
        <v>6662</v>
      </c>
      <c r="CQ223" s="433" t="s">
        <v>6662</v>
      </c>
      <c r="CR223" s="433" t="s">
        <v>6662</v>
      </c>
      <c r="CS223" s="433" t="s">
        <v>6662</v>
      </c>
      <c r="CT223" s="433" t="s">
        <v>6662</v>
      </c>
      <c r="CU223" s="455">
        <v>2</v>
      </c>
      <c r="CV223" s="389"/>
      <c r="CW223" s="390"/>
      <c r="CX223" s="390"/>
      <c r="CY223" s="390"/>
      <c r="CZ223" s="390"/>
      <c r="DA223" s="390"/>
      <c r="DB223" s="394"/>
      <c r="DC223" s="363">
        <v>18</v>
      </c>
      <c r="DD223" s="364">
        <v>13</v>
      </c>
      <c r="DE223" s="364">
        <v>5</v>
      </c>
      <c r="DF223" s="364">
        <v>5</v>
      </c>
      <c r="DG223" s="364">
        <v>3</v>
      </c>
      <c r="DH223" s="364">
        <v>2</v>
      </c>
      <c r="DI223" s="364">
        <v>3</v>
      </c>
      <c r="DJ223" s="394"/>
      <c r="DK223" s="363">
        <v>5</v>
      </c>
      <c r="DL223" s="364">
        <v>5</v>
      </c>
      <c r="DM223" s="364" t="s">
        <v>6662</v>
      </c>
      <c r="DN223" s="364" t="s">
        <v>6662</v>
      </c>
      <c r="DO223" s="364" t="s">
        <v>6662</v>
      </c>
      <c r="DP223" s="364" t="s">
        <v>6662</v>
      </c>
      <c r="DQ223" s="364" t="s">
        <v>6662</v>
      </c>
      <c r="DR223" s="364" t="s">
        <v>6662</v>
      </c>
      <c r="DS223" s="364" t="s">
        <v>6662</v>
      </c>
      <c r="DT223" s="364" t="s">
        <v>6662</v>
      </c>
      <c r="DU223" s="364" t="s">
        <v>6662</v>
      </c>
      <c r="DV223" s="364" t="s">
        <v>6662</v>
      </c>
      <c r="DW223" s="364" t="s">
        <v>6662</v>
      </c>
      <c r="DX223" s="364" t="s">
        <v>6662</v>
      </c>
      <c r="DY223" s="364" t="s">
        <v>6662</v>
      </c>
      <c r="DZ223" s="365" t="s">
        <v>6662</v>
      </c>
      <c r="EA223" s="363">
        <v>5</v>
      </c>
      <c r="EB223" s="364">
        <v>1088</v>
      </c>
      <c r="EC223" s="364">
        <v>1057</v>
      </c>
      <c r="ED223" s="364">
        <v>31</v>
      </c>
      <c r="EE223" s="365" t="s">
        <v>6662</v>
      </c>
      <c r="EF223" s="363">
        <v>9</v>
      </c>
      <c r="EG223" s="364">
        <v>8</v>
      </c>
      <c r="EH223" s="364">
        <v>4</v>
      </c>
      <c r="EI223" s="364">
        <v>2</v>
      </c>
      <c r="EJ223" s="364">
        <v>2</v>
      </c>
      <c r="EK223" s="364">
        <v>1</v>
      </c>
      <c r="EL223" s="364" t="s">
        <v>6662</v>
      </c>
      <c r="EM223" s="394"/>
      <c r="EN223" s="363">
        <v>9</v>
      </c>
      <c r="EO223" s="364">
        <v>5</v>
      </c>
      <c r="EP223" s="364">
        <v>1</v>
      </c>
      <c r="EQ223" s="364">
        <v>3</v>
      </c>
      <c r="ER223" s="364">
        <v>1</v>
      </c>
      <c r="ES223" s="364">
        <v>1</v>
      </c>
      <c r="ET223" s="364">
        <v>3</v>
      </c>
      <c r="EU223" s="394"/>
    </row>
    <row r="224" spans="1:151" s="357" customFormat="1" ht="15" customHeight="1" x14ac:dyDescent="0.15">
      <c r="A224" s="442" t="s">
        <v>175</v>
      </c>
      <c r="B224" s="442" t="s">
        <v>355</v>
      </c>
      <c r="C224" s="442"/>
      <c r="D224" s="442" t="s">
        <v>779</v>
      </c>
      <c r="E224" s="387">
        <v>1312</v>
      </c>
      <c r="F224" s="355">
        <v>1293</v>
      </c>
      <c r="G224" s="355">
        <v>97</v>
      </c>
      <c r="H224" s="355">
        <v>142</v>
      </c>
      <c r="I224" s="355">
        <v>1054</v>
      </c>
      <c r="J224" s="388">
        <v>19</v>
      </c>
      <c r="K224" s="395">
        <v>16</v>
      </c>
      <c r="L224" s="387"/>
      <c r="M224" s="361">
        <v>2821</v>
      </c>
      <c r="N224" s="355">
        <v>22</v>
      </c>
      <c r="O224" s="355">
        <v>31</v>
      </c>
      <c r="P224" s="355">
        <v>43</v>
      </c>
      <c r="Q224" s="355">
        <v>53</v>
      </c>
      <c r="R224" s="355">
        <v>57</v>
      </c>
      <c r="S224" s="355">
        <v>90</v>
      </c>
      <c r="T224" s="355">
        <v>99</v>
      </c>
      <c r="U224" s="355">
        <v>155</v>
      </c>
      <c r="V224" s="355">
        <v>229</v>
      </c>
      <c r="W224" s="355">
        <v>343</v>
      </c>
      <c r="X224" s="355">
        <v>460</v>
      </c>
      <c r="Y224" s="355">
        <v>383</v>
      </c>
      <c r="Z224" s="355">
        <v>329</v>
      </c>
      <c r="AA224" s="355">
        <v>293</v>
      </c>
      <c r="AB224" s="362">
        <v>234</v>
      </c>
      <c r="AC224" s="368">
        <v>65.709999999999994</v>
      </c>
      <c r="AD224" s="358">
        <v>64.540000000000006</v>
      </c>
      <c r="AE224" s="369">
        <v>67.260000000000005</v>
      </c>
      <c r="AF224" s="389"/>
      <c r="AG224" s="390"/>
      <c r="AH224" s="390"/>
      <c r="AI224" s="390"/>
      <c r="AJ224" s="390"/>
      <c r="AK224" s="390"/>
      <c r="AL224" s="390"/>
      <c r="AM224" s="390"/>
      <c r="AN224" s="390"/>
      <c r="AO224" s="390"/>
      <c r="AP224" s="390"/>
      <c r="AQ224" s="390"/>
      <c r="AR224" s="390"/>
      <c r="AS224" s="390"/>
      <c r="AT224" s="390"/>
      <c r="AU224" s="390"/>
      <c r="AV224" s="391"/>
      <c r="AW224" s="392"/>
      <c r="AX224" s="393"/>
      <c r="AY224" s="363">
        <v>1386</v>
      </c>
      <c r="AZ224" s="364" t="s">
        <v>6662</v>
      </c>
      <c r="BA224" s="364">
        <v>1</v>
      </c>
      <c r="BB224" s="364">
        <v>8</v>
      </c>
      <c r="BC224" s="364">
        <v>5</v>
      </c>
      <c r="BD224" s="364">
        <v>7</v>
      </c>
      <c r="BE224" s="364">
        <v>19</v>
      </c>
      <c r="BF224" s="364">
        <v>11</v>
      </c>
      <c r="BG224" s="364">
        <v>22</v>
      </c>
      <c r="BH224" s="364">
        <v>27</v>
      </c>
      <c r="BI224" s="364">
        <v>83</v>
      </c>
      <c r="BJ224" s="364">
        <v>278</v>
      </c>
      <c r="BK224" s="364">
        <v>280</v>
      </c>
      <c r="BL224" s="364">
        <v>255</v>
      </c>
      <c r="BM224" s="364">
        <v>233</v>
      </c>
      <c r="BN224" s="365">
        <v>157</v>
      </c>
      <c r="BO224" s="368">
        <v>73.02</v>
      </c>
      <c r="BP224" s="358">
        <v>72.91</v>
      </c>
      <c r="BQ224" s="369">
        <v>73.19</v>
      </c>
      <c r="BR224" s="363">
        <v>1293</v>
      </c>
      <c r="BS224" s="364" t="s">
        <v>6662</v>
      </c>
      <c r="BT224" s="364">
        <v>1</v>
      </c>
      <c r="BU224" s="364">
        <v>2</v>
      </c>
      <c r="BV224" s="364">
        <v>2</v>
      </c>
      <c r="BW224" s="364">
        <v>9</v>
      </c>
      <c r="BX224" s="364">
        <v>21</v>
      </c>
      <c r="BY224" s="364">
        <v>22</v>
      </c>
      <c r="BZ224" s="364">
        <v>54</v>
      </c>
      <c r="CA224" s="364">
        <v>88</v>
      </c>
      <c r="CB224" s="364">
        <v>175</v>
      </c>
      <c r="CC224" s="364">
        <v>250</v>
      </c>
      <c r="CD224" s="364">
        <v>222</v>
      </c>
      <c r="CE224" s="364">
        <v>174</v>
      </c>
      <c r="CF224" s="364">
        <v>157</v>
      </c>
      <c r="CG224" s="365">
        <v>116</v>
      </c>
      <c r="CH224" s="432">
        <v>1293</v>
      </c>
      <c r="CI224" s="433">
        <v>259</v>
      </c>
      <c r="CJ224" s="433">
        <v>259</v>
      </c>
      <c r="CK224" s="433" t="s">
        <v>6662</v>
      </c>
      <c r="CL224" s="433" t="s">
        <v>6662</v>
      </c>
      <c r="CM224" s="433">
        <v>42</v>
      </c>
      <c r="CN224" s="433">
        <v>992</v>
      </c>
      <c r="CO224" s="433">
        <v>919</v>
      </c>
      <c r="CP224" s="433">
        <v>205</v>
      </c>
      <c r="CQ224" s="433">
        <v>205</v>
      </c>
      <c r="CR224" s="433" t="s">
        <v>6662</v>
      </c>
      <c r="CS224" s="433" t="s">
        <v>6662</v>
      </c>
      <c r="CT224" s="433">
        <v>13</v>
      </c>
      <c r="CU224" s="455">
        <v>701</v>
      </c>
      <c r="CV224" s="389"/>
      <c r="CW224" s="390"/>
      <c r="CX224" s="390"/>
      <c r="CY224" s="390"/>
      <c r="CZ224" s="390"/>
      <c r="DA224" s="390"/>
      <c r="DB224" s="394"/>
      <c r="DC224" s="363">
        <v>3633</v>
      </c>
      <c r="DD224" s="364">
        <v>2737</v>
      </c>
      <c r="DE224" s="364">
        <v>1386</v>
      </c>
      <c r="DF224" s="364">
        <v>1209</v>
      </c>
      <c r="DG224" s="364">
        <v>142</v>
      </c>
      <c r="DH224" s="364">
        <v>144</v>
      </c>
      <c r="DI224" s="364">
        <v>752</v>
      </c>
      <c r="DJ224" s="394"/>
      <c r="DK224" s="363">
        <v>1130</v>
      </c>
      <c r="DL224" s="364">
        <v>912</v>
      </c>
      <c r="DM224" s="364">
        <v>5</v>
      </c>
      <c r="DN224" s="364">
        <v>26</v>
      </c>
      <c r="DO224" s="364">
        <v>2</v>
      </c>
      <c r="DP224" s="364">
        <v>68</v>
      </c>
      <c r="DQ224" s="364">
        <v>19</v>
      </c>
      <c r="DR224" s="364">
        <v>26</v>
      </c>
      <c r="DS224" s="364">
        <v>23</v>
      </c>
      <c r="DT224" s="364">
        <v>23</v>
      </c>
      <c r="DU224" s="364">
        <v>3</v>
      </c>
      <c r="DV224" s="364">
        <v>19</v>
      </c>
      <c r="DW224" s="364">
        <v>1</v>
      </c>
      <c r="DX224" s="364">
        <v>3</v>
      </c>
      <c r="DY224" s="364" t="s">
        <v>6662</v>
      </c>
      <c r="DZ224" s="365" t="s">
        <v>6662</v>
      </c>
      <c r="EA224" s="363">
        <v>1287</v>
      </c>
      <c r="EB224" s="364">
        <v>146166</v>
      </c>
      <c r="EC224" s="364">
        <v>107511</v>
      </c>
      <c r="ED224" s="364">
        <v>35108</v>
      </c>
      <c r="EE224" s="365">
        <v>3547</v>
      </c>
      <c r="EF224" s="363">
        <v>1883</v>
      </c>
      <c r="EG224" s="364">
        <v>1676</v>
      </c>
      <c r="EH224" s="364">
        <v>868</v>
      </c>
      <c r="EI224" s="364">
        <v>711</v>
      </c>
      <c r="EJ224" s="364">
        <v>97</v>
      </c>
      <c r="EK224" s="364">
        <v>72</v>
      </c>
      <c r="EL224" s="364">
        <v>135</v>
      </c>
      <c r="EM224" s="394"/>
      <c r="EN224" s="363">
        <v>1750</v>
      </c>
      <c r="EO224" s="364">
        <v>1061</v>
      </c>
      <c r="EP224" s="364">
        <v>518</v>
      </c>
      <c r="EQ224" s="364">
        <v>498</v>
      </c>
      <c r="ER224" s="364">
        <v>45</v>
      </c>
      <c r="ES224" s="364">
        <v>72</v>
      </c>
      <c r="ET224" s="364">
        <v>617</v>
      </c>
      <c r="EU224" s="394"/>
    </row>
    <row r="225" spans="1:151" s="357" customFormat="1" ht="15" hidden="1" customHeight="1" x14ac:dyDescent="0.15">
      <c r="A225" s="442" t="s">
        <v>175</v>
      </c>
      <c r="B225" s="442" t="s">
        <v>355</v>
      </c>
      <c r="C225" s="442" t="s">
        <v>356</v>
      </c>
      <c r="D225" s="442" t="s">
        <v>780</v>
      </c>
      <c r="E225" s="387">
        <v>33</v>
      </c>
      <c r="F225" s="355">
        <v>33</v>
      </c>
      <c r="G225" s="355">
        <v>3</v>
      </c>
      <c r="H225" s="355">
        <v>6</v>
      </c>
      <c r="I225" s="355">
        <v>24</v>
      </c>
      <c r="J225" s="388" t="s">
        <v>6662</v>
      </c>
      <c r="K225" s="395" t="s">
        <v>6662</v>
      </c>
      <c r="L225" s="387"/>
      <c r="M225" s="361">
        <v>74</v>
      </c>
      <c r="N225" s="355">
        <v>1</v>
      </c>
      <c r="O225" s="355">
        <v>2</v>
      </c>
      <c r="P225" s="355">
        <v>4</v>
      </c>
      <c r="Q225" s="355">
        <v>3</v>
      </c>
      <c r="R225" s="355">
        <v>3</v>
      </c>
      <c r="S225" s="355">
        <v>2</v>
      </c>
      <c r="T225" s="355">
        <v>2</v>
      </c>
      <c r="U225" s="355">
        <v>5</v>
      </c>
      <c r="V225" s="355">
        <v>9</v>
      </c>
      <c r="W225" s="355">
        <v>6</v>
      </c>
      <c r="X225" s="355">
        <v>14</v>
      </c>
      <c r="Y225" s="355">
        <v>9</v>
      </c>
      <c r="Z225" s="355">
        <v>4</v>
      </c>
      <c r="AA225" s="355">
        <v>1</v>
      </c>
      <c r="AB225" s="362">
        <v>9</v>
      </c>
      <c r="AC225" s="368">
        <v>60.99</v>
      </c>
      <c r="AD225" s="358">
        <v>58.56</v>
      </c>
      <c r="AE225" s="369">
        <v>64.760000000000005</v>
      </c>
      <c r="AF225" s="389"/>
      <c r="AG225" s="390"/>
      <c r="AH225" s="390"/>
      <c r="AI225" s="390"/>
      <c r="AJ225" s="390"/>
      <c r="AK225" s="390"/>
      <c r="AL225" s="390"/>
      <c r="AM225" s="390"/>
      <c r="AN225" s="390"/>
      <c r="AO225" s="390"/>
      <c r="AP225" s="390"/>
      <c r="AQ225" s="390"/>
      <c r="AR225" s="390"/>
      <c r="AS225" s="390"/>
      <c r="AT225" s="390"/>
      <c r="AU225" s="390"/>
      <c r="AV225" s="391"/>
      <c r="AW225" s="392"/>
      <c r="AX225" s="393"/>
      <c r="AY225" s="363">
        <v>34</v>
      </c>
      <c r="AZ225" s="364" t="s">
        <v>6662</v>
      </c>
      <c r="BA225" s="364" t="s">
        <v>6662</v>
      </c>
      <c r="BB225" s="364">
        <v>2</v>
      </c>
      <c r="BC225" s="364" t="s">
        <v>6662</v>
      </c>
      <c r="BD225" s="364" t="s">
        <v>6662</v>
      </c>
      <c r="BE225" s="364" t="s">
        <v>6662</v>
      </c>
      <c r="BF225" s="364">
        <v>1</v>
      </c>
      <c r="BG225" s="364">
        <v>1</v>
      </c>
      <c r="BH225" s="364">
        <v>2</v>
      </c>
      <c r="BI225" s="364">
        <v>2</v>
      </c>
      <c r="BJ225" s="364">
        <v>9</v>
      </c>
      <c r="BK225" s="364">
        <v>5</v>
      </c>
      <c r="BL225" s="364">
        <v>4</v>
      </c>
      <c r="BM225" s="364">
        <v>1</v>
      </c>
      <c r="BN225" s="365">
        <v>7</v>
      </c>
      <c r="BO225" s="368">
        <v>70.06</v>
      </c>
      <c r="BP225" s="358">
        <v>70.23</v>
      </c>
      <c r="BQ225" s="369">
        <v>69.75</v>
      </c>
      <c r="BR225" s="363">
        <v>33</v>
      </c>
      <c r="BS225" s="364" t="s">
        <v>6662</v>
      </c>
      <c r="BT225" s="364" t="s">
        <v>6662</v>
      </c>
      <c r="BU225" s="364" t="s">
        <v>6662</v>
      </c>
      <c r="BV225" s="364" t="s">
        <v>6662</v>
      </c>
      <c r="BW225" s="364" t="s">
        <v>6662</v>
      </c>
      <c r="BX225" s="364" t="s">
        <v>6662</v>
      </c>
      <c r="BY225" s="364">
        <v>1</v>
      </c>
      <c r="BZ225" s="364" t="s">
        <v>6662</v>
      </c>
      <c r="CA225" s="364">
        <v>4</v>
      </c>
      <c r="CB225" s="364">
        <v>4</v>
      </c>
      <c r="CC225" s="364">
        <v>8</v>
      </c>
      <c r="CD225" s="364">
        <v>6</v>
      </c>
      <c r="CE225" s="364">
        <v>2</v>
      </c>
      <c r="CF225" s="364">
        <v>1</v>
      </c>
      <c r="CG225" s="365">
        <v>7</v>
      </c>
      <c r="CH225" s="432">
        <v>33</v>
      </c>
      <c r="CI225" s="433">
        <v>7</v>
      </c>
      <c r="CJ225" s="433">
        <v>7</v>
      </c>
      <c r="CK225" s="433" t="s">
        <v>6662</v>
      </c>
      <c r="CL225" s="433" t="s">
        <v>6662</v>
      </c>
      <c r="CM225" s="433">
        <v>2</v>
      </c>
      <c r="CN225" s="433">
        <v>24</v>
      </c>
      <c r="CO225" s="433">
        <v>24</v>
      </c>
      <c r="CP225" s="433">
        <v>6</v>
      </c>
      <c r="CQ225" s="433">
        <v>6</v>
      </c>
      <c r="CR225" s="433" t="s">
        <v>6662</v>
      </c>
      <c r="CS225" s="433" t="s">
        <v>6662</v>
      </c>
      <c r="CT225" s="433" t="s">
        <v>6662</v>
      </c>
      <c r="CU225" s="455">
        <v>18</v>
      </c>
      <c r="CV225" s="389"/>
      <c r="CW225" s="390"/>
      <c r="CX225" s="390"/>
      <c r="CY225" s="390"/>
      <c r="CZ225" s="390"/>
      <c r="DA225" s="390"/>
      <c r="DB225" s="394"/>
      <c r="DC225" s="363">
        <v>95</v>
      </c>
      <c r="DD225" s="364">
        <v>70</v>
      </c>
      <c r="DE225" s="364">
        <v>34</v>
      </c>
      <c r="DF225" s="364">
        <v>29</v>
      </c>
      <c r="DG225" s="364">
        <v>7</v>
      </c>
      <c r="DH225" s="364">
        <v>4</v>
      </c>
      <c r="DI225" s="364">
        <v>21</v>
      </c>
      <c r="DJ225" s="394"/>
      <c r="DK225" s="363">
        <v>25</v>
      </c>
      <c r="DL225" s="364">
        <v>19</v>
      </c>
      <c r="DM225" s="364" t="s">
        <v>6662</v>
      </c>
      <c r="DN225" s="364" t="s">
        <v>6662</v>
      </c>
      <c r="DO225" s="364" t="s">
        <v>6662</v>
      </c>
      <c r="DP225" s="364">
        <v>3</v>
      </c>
      <c r="DQ225" s="364">
        <v>1</v>
      </c>
      <c r="DR225" s="364">
        <v>1</v>
      </c>
      <c r="DS225" s="364">
        <v>1</v>
      </c>
      <c r="DT225" s="364" t="s">
        <v>6662</v>
      </c>
      <c r="DU225" s="364" t="s">
        <v>6662</v>
      </c>
      <c r="DV225" s="364" t="s">
        <v>6662</v>
      </c>
      <c r="DW225" s="364" t="s">
        <v>6662</v>
      </c>
      <c r="DX225" s="364" t="s">
        <v>6662</v>
      </c>
      <c r="DY225" s="364" t="s">
        <v>6662</v>
      </c>
      <c r="DZ225" s="365" t="s">
        <v>6662</v>
      </c>
      <c r="EA225" s="363">
        <v>33</v>
      </c>
      <c r="EB225" s="364">
        <v>6010</v>
      </c>
      <c r="EC225" s="364">
        <v>4770</v>
      </c>
      <c r="ED225" s="364">
        <v>1128</v>
      </c>
      <c r="EE225" s="365">
        <v>112</v>
      </c>
      <c r="EF225" s="363">
        <v>53</v>
      </c>
      <c r="EG225" s="364">
        <v>46</v>
      </c>
      <c r="EH225" s="364">
        <v>22</v>
      </c>
      <c r="EI225" s="364">
        <v>20</v>
      </c>
      <c r="EJ225" s="364">
        <v>4</v>
      </c>
      <c r="EK225" s="364">
        <v>4</v>
      </c>
      <c r="EL225" s="364">
        <v>3</v>
      </c>
      <c r="EM225" s="394"/>
      <c r="EN225" s="363">
        <v>42</v>
      </c>
      <c r="EO225" s="364">
        <v>24</v>
      </c>
      <c r="EP225" s="364">
        <v>12</v>
      </c>
      <c r="EQ225" s="364">
        <v>9</v>
      </c>
      <c r="ER225" s="364">
        <v>3</v>
      </c>
      <c r="ES225" s="364" t="s">
        <v>6662</v>
      </c>
      <c r="ET225" s="364">
        <v>18</v>
      </c>
      <c r="EU225" s="394"/>
    </row>
    <row r="226" spans="1:151" s="357" customFormat="1" ht="15" hidden="1" customHeight="1" x14ac:dyDescent="0.15">
      <c r="A226" s="442" t="s">
        <v>175</v>
      </c>
      <c r="B226" s="442" t="s">
        <v>355</v>
      </c>
      <c r="C226" s="442" t="s">
        <v>357</v>
      </c>
      <c r="D226" s="442" t="s">
        <v>781</v>
      </c>
      <c r="E226" s="387">
        <v>102</v>
      </c>
      <c r="F226" s="355">
        <v>97</v>
      </c>
      <c r="G226" s="355">
        <v>5</v>
      </c>
      <c r="H226" s="355">
        <v>15</v>
      </c>
      <c r="I226" s="355">
        <v>77</v>
      </c>
      <c r="J226" s="388">
        <v>5</v>
      </c>
      <c r="K226" s="395">
        <v>4</v>
      </c>
      <c r="L226" s="387"/>
      <c r="M226" s="361">
        <v>212</v>
      </c>
      <c r="N226" s="355">
        <v>2</v>
      </c>
      <c r="O226" s="355">
        <v>5</v>
      </c>
      <c r="P226" s="355">
        <v>3</v>
      </c>
      <c r="Q226" s="355">
        <v>5</v>
      </c>
      <c r="R226" s="355">
        <v>7</v>
      </c>
      <c r="S226" s="355">
        <v>8</v>
      </c>
      <c r="T226" s="355">
        <v>7</v>
      </c>
      <c r="U226" s="355">
        <v>7</v>
      </c>
      <c r="V226" s="355">
        <v>16</v>
      </c>
      <c r="W226" s="355">
        <v>27</v>
      </c>
      <c r="X226" s="355">
        <v>40</v>
      </c>
      <c r="Y226" s="355">
        <v>35</v>
      </c>
      <c r="Z226" s="355">
        <v>23</v>
      </c>
      <c r="AA226" s="355">
        <v>16</v>
      </c>
      <c r="AB226" s="362">
        <v>11</v>
      </c>
      <c r="AC226" s="368">
        <v>63.8</v>
      </c>
      <c r="AD226" s="358">
        <v>62.19</v>
      </c>
      <c r="AE226" s="369">
        <v>65.86</v>
      </c>
      <c r="AF226" s="389"/>
      <c r="AG226" s="390"/>
      <c r="AH226" s="390"/>
      <c r="AI226" s="390"/>
      <c r="AJ226" s="390"/>
      <c r="AK226" s="390"/>
      <c r="AL226" s="390"/>
      <c r="AM226" s="390"/>
      <c r="AN226" s="390"/>
      <c r="AO226" s="390"/>
      <c r="AP226" s="390"/>
      <c r="AQ226" s="390"/>
      <c r="AR226" s="390"/>
      <c r="AS226" s="390"/>
      <c r="AT226" s="390"/>
      <c r="AU226" s="390"/>
      <c r="AV226" s="391"/>
      <c r="AW226" s="392"/>
      <c r="AX226" s="393"/>
      <c r="AY226" s="363">
        <v>88</v>
      </c>
      <c r="AZ226" s="364" t="s">
        <v>6662</v>
      </c>
      <c r="BA226" s="364">
        <v>1</v>
      </c>
      <c r="BB226" s="364" t="s">
        <v>6662</v>
      </c>
      <c r="BC226" s="364" t="s">
        <v>6662</v>
      </c>
      <c r="BD226" s="364" t="s">
        <v>6662</v>
      </c>
      <c r="BE226" s="364">
        <v>2</v>
      </c>
      <c r="BF226" s="364">
        <v>1</v>
      </c>
      <c r="BG226" s="364" t="s">
        <v>6662</v>
      </c>
      <c r="BH226" s="364" t="s">
        <v>6662</v>
      </c>
      <c r="BI226" s="364">
        <v>5</v>
      </c>
      <c r="BJ226" s="364">
        <v>20</v>
      </c>
      <c r="BK226" s="364">
        <v>26</v>
      </c>
      <c r="BL226" s="364">
        <v>15</v>
      </c>
      <c r="BM226" s="364">
        <v>15</v>
      </c>
      <c r="BN226" s="365">
        <v>3</v>
      </c>
      <c r="BO226" s="368">
        <v>72.05</v>
      </c>
      <c r="BP226" s="358">
        <v>72.25</v>
      </c>
      <c r="BQ226" s="369">
        <v>71.69</v>
      </c>
      <c r="BR226" s="363">
        <v>97</v>
      </c>
      <c r="BS226" s="364" t="s">
        <v>6662</v>
      </c>
      <c r="BT226" s="364" t="s">
        <v>6662</v>
      </c>
      <c r="BU226" s="364" t="s">
        <v>6662</v>
      </c>
      <c r="BV226" s="364" t="s">
        <v>6662</v>
      </c>
      <c r="BW226" s="364" t="s">
        <v>6662</v>
      </c>
      <c r="BX226" s="364">
        <v>2</v>
      </c>
      <c r="BY226" s="364">
        <v>2</v>
      </c>
      <c r="BZ226" s="364">
        <v>4</v>
      </c>
      <c r="CA226" s="364">
        <v>7</v>
      </c>
      <c r="CB226" s="364">
        <v>12</v>
      </c>
      <c r="CC226" s="364">
        <v>25</v>
      </c>
      <c r="CD226" s="364">
        <v>18</v>
      </c>
      <c r="CE226" s="364">
        <v>14</v>
      </c>
      <c r="CF226" s="364">
        <v>9</v>
      </c>
      <c r="CG226" s="365">
        <v>4</v>
      </c>
      <c r="CH226" s="432">
        <v>97</v>
      </c>
      <c r="CI226" s="433">
        <v>7</v>
      </c>
      <c r="CJ226" s="433">
        <v>7</v>
      </c>
      <c r="CK226" s="433" t="s">
        <v>6662</v>
      </c>
      <c r="CL226" s="433" t="s">
        <v>6662</v>
      </c>
      <c r="CM226" s="433">
        <v>3</v>
      </c>
      <c r="CN226" s="433">
        <v>87</v>
      </c>
      <c r="CO226" s="433">
        <v>70</v>
      </c>
      <c r="CP226" s="433">
        <v>6</v>
      </c>
      <c r="CQ226" s="433">
        <v>6</v>
      </c>
      <c r="CR226" s="433" t="s">
        <v>6662</v>
      </c>
      <c r="CS226" s="433" t="s">
        <v>6662</v>
      </c>
      <c r="CT226" s="433">
        <v>1</v>
      </c>
      <c r="CU226" s="455">
        <v>63</v>
      </c>
      <c r="CV226" s="389"/>
      <c r="CW226" s="390"/>
      <c r="CX226" s="390"/>
      <c r="CY226" s="390"/>
      <c r="CZ226" s="390"/>
      <c r="DA226" s="390"/>
      <c r="DB226" s="394"/>
      <c r="DC226" s="363">
        <v>276</v>
      </c>
      <c r="DD226" s="364">
        <v>204</v>
      </c>
      <c r="DE226" s="364">
        <v>88</v>
      </c>
      <c r="DF226" s="364">
        <v>108</v>
      </c>
      <c r="DG226" s="364">
        <v>8</v>
      </c>
      <c r="DH226" s="364">
        <v>10</v>
      </c>
      <c r="DI226" s="364">
        <v>62</v>
      </c>
      <c r="DJ226" s="394"/>
      <c r="DK226" s="363">
        <v>89</v>
      </c>
      <c r="DL226" s="364">
        <v>75</v>
      </c>
      <c r="DM226" s="364" t="s">
        <v>6662</v>
      </c>
      <c r="DN226" s="364" t="s">
        <v>6662</v>
      </c>
      <c r="DO226" s="364" t="s">
        <v>6662</v>
      </c>
      <c r="DP226" s="364">
        <v>3</v>
      </c>
      <c r="DQ226" s="364">
        <v>2</v>
      </c>
      <c r="DR226" s="364">
        <v>4</v>
      </c>
      <c r="DS226" s="364">
        <v>1</v>
      </c>
      <c r="DT226" s="364">
        <v>2</v>
      </c>
      <c r="DU226" s="364" t="s">
        <v>6662</v>
      </c>
      <c r="DV226" s="364" t="s">
        <v>6662</v>
      </c>
      <c r="DW226" s="364" t="s">
        <v>6662</v>
      </c>
      <c r="DX226" s="364">
        <v>2</v>
      </c>
      <c r="DY226" s="364" t="s">
        <v>6662</v>
      </c>
      <c r="DZ226" s="365" t="s">
        <v>6662</v>
      </c>
      <c r="EA226" s="363">
        <v>97</v>
      </c>
      <c r="EB226" s="364">
        <v>11026</v>
      </c>
      <c r="EC226" s="364">
        <v>6790</v>
      </c>
      <c r="ED226" s="364">
        <v>4108</v>
      </c>
      <c r="EE226" s="365">
        <v>128</v>
      </c>
      <c r="EF226" s="363">
        <v>144</v>
      </c>
      <c r="EG226" s="364">
        <v>126</v>
      </c>
      <c r="EH226" s="364">
        <v>56</v>
      </c>
      <c r="EI226" s="364">
        <v>65</v>
      </c>
      <c r="EJ226" s="364">
        <v>5</v>
      </c>
      <c r="EK226" s="364">
        <v>4</v>
      </c>
      <c r="EL226" s="364">
        <v>14</v>
      </c>
      <c r="EM226" s="394"/>
      <c r="EN226" s="363">
        <v>132</v>
      </c>
      <c r="EO226" s="364">
        <v>78</v>
      </c>
      <c r="EP226" s="364">
        <v>32</v>
      </c>
      <c r="EQ226" s="364">
        <v>43</v>
      </c>
      <c r="ER226" s="364">
        <v>3</v>
      </c>
      <c r="ES226" s="364">
        <v>6</v>
      </c>
      <c r="ET226" s="364">
        <v>48</v>
      </c>
      <c r="EU226" s="394"/>
    </row>
    <row r="227" spans="1:151" s="357" customFormat="1" ht="15" hidden="1" customHeight="1" x14ac:dyDescent="0.15">
      <c r="A227" s="442" t="s">
        <v>175</v>
      </c>
      <c r="B227" s="442" t="s">
        <v>355</v>
      </c>
      <c r="C227" s="442" t="s">
        <v>1605</v>
      </c>
      <c r="D227" s="442" t="s">
        <v>782</v>
      </c>
      <c r="E227" s="387">
        <v>139</v>
      </c>
      <c r="F227" s="355">
        <v>139</v>
      </c>
      <c r="G227" s="355">
        <v>3</v>
      </c>
      <c r="H227" s="355">
        <v>10</v>
      </c>
      <c r="I227" s="355">
        <v>126</v>
      </c>
      <c r="J227" s="388" t="s">
        <v>6662</v>
      </c>
      <c r="K227" s="395" t="s">
        <v>6662</v>
      </c>
      <c r="L227" s="387"/>
      <c r="M227" s="361">
        <v>298</v>
      </c>
      <c r="N227" s="355">
        <v>2</v>
      </c>
      <c r="O227" s="355">
        <v>5</v>
      </c>
      <c r="P227" s="355">
        <v>5</v>
      </c>
      <c r="Q227" s="355">
        <v>5</v>
      </c>
      <c r="R227" s="355">
        <v>10</v>
      </c>
      <c r="S227" s="355">
        <v>8</v>
      </c>
      <c r="T227" s="355">
        <v>16</v>
      </c>
      <c r="U227" s="355">
        <v>14</v>
      </c>
      <c r="V227" s="355">
        <v>20</v>
      </c>
      <c r="W227" s="355">
        <v>29</v>
      </c>
      <c r="X227" s="355">
        <v>49</v>
      </c>
      <c r="Y227" s="355">
        <v>50</v>
      </c>
      <c r="Z227" s="355">
        <v>31</v>
      </c>
      <c r="AA227" s="355">
        <v>32</v>
      </c>
      <c r="AB227" s="362">
        <v>22</v>
      </c>
      <c r="AC227" s="368">
        <v>65.290000000000006</v>
      </c>
      <c r="AD227" s="358">
        <v>63.71</v>
      </c>
      <c r="AE227" s="369">
        <v>67.48</v>
      </c>
      <c r="AF227" s="389"/>
      <c r="AG227" s="390"/>
      <c r="AH227" s="390"/>
      <c r="AI227" s="390"/>
      <c r="AJ227" s="390"/>
      <c r="AK227" s="390"/>
      <c r="AL227" s="390"/>
      <c r="AM227" s="390"/>
      <c r="AN227" s="390"/>
      <c r="AO227" s="390"/>
      <c r="AP227" s="390"/>
      <c r="AQ227" s="390"/>
      <c r="AR227" s="390"/>
      <c r="AS227" s="390"/>
      <c r="AT227" s="390"/>
      <c r="AU227" s="390"/>
      <c r="AV227" s="389"/>
      <c r="AW227" s="390"/>
      <c r="AX227" s="394"/>
      <c r="AY227" s="363">
        <v>130</v>
      </c>
      <c r="AZ227" s="364" t="s">
        <v>6662</v>
      </c>
      <c r="BA227" s="364" t="s">
        <v>6662</v>
      </c>
      <c r="BB227" s="364">
        <v>1</v>
      </c>
      <c r="BC227" s="364" t="s">
        <v>6662</v>
      </c>
      <c r="BD227" s="364" t="s">
        <v>6662</v>
      </c>
      <c r="BE227" s="364" t="s">
        <v>6662</v>
      </c>
      <c r="BF227" s="364" t="s">
        <v>6662</v>
      </c>
      <c r="BG227" s="364" t="s">
        <v>6662</v>
      </c>
      <c r="BH227" s="364" t="s">
        <v>6662</v>
      </c>
      <c r="BI227" s="364">
        <v>6</v>
      </c>
      <c r="BJ227" s="364">
        <v>28</v>
      </c>
      <c r="BK227" s="364">
        <v>34</v>
      </c>
      <c r="BL227" s="364">
        <v>21</v>
      </c>
      <c r="BM227" s="364">
        <v>23</v>
      </c>
      <c r="BN227" s="365">
        <v>17</v>
      </c>
      <c r="BO227" s="368">
        <v>74.88</v>
      </c>
      <c r="BP227" s="358">
        <v>74.239999999999995</v>
      </c>
      <c r="BQ227" s="369">
        <v>76</v>
      </c>
      <c r="BR227" s="363">
        <v>139</v>
      </c>
      <c r="BS227" s="364" t="s">
        <v>6662</v>
      </c>
      <c r="BT227" s="364" t="s">
        <v>6662</v>
      </c>
      <c r="BU227" s="364" t="s">
        <v>6662</v>
      </c>
      <c r="BV227" s="364" t="s">
        <v>6662</v>
      </c>
      <c r="BW227" s="364">
        <v>1</v>
      </c>
      <c r="BX227" s="364">
        <v>2</v>
      </c>
      <c r="BY227" s="364">
        <v>3</v>
      </c>
      <c r="BZ227" s="364">
        <v>4</v>
      </c>
      <c r="CA227" s="364">
        <v>7</v>
      </c>
      <c r="CB227" s="364">
        <v>15</v>
      </c>
      <c r="CC227" s="364">
        <v>27</v>
      </c>
      <c r="CD227" s="364">
        <v>26</v>
      </c>
      <c r="CE227" s="364">
        <v>21</v>
      </c>
      <c r="CF227" s="364">
        <v>20</v>
      </c>
      <c r="CG227" s="365">
        <v>13</v>
      </c>
      <c r="CH227" s="432">
        <v>139</v>
      </c>
      <c r="CI227" s="433">
        <v>48</v>
      </c>
      <c r="CJ227" s="433">
        <v>48</v>
      </c>
      <c r="CK227" s="433" t="s">
        <v>6662</v>
      </c>
      <c r="CL227" s="433" t="s">
        <v>6662</v>
      </c>
      <c r="CM227" s="433">
        <v>6</v>
      </c>
      <c r="CN227" s="433">
        <v>85</v>
      </c>
      <c r="CO227" s="433">
        <v>107</v>
      </c>
      <c r="CP227" s="433">
        <v>38</v>
      </c>
      <c r="CQ227" s="433">
        <v>38</v>
      </c>
      <c r="CR227" s="433" t="s">
        <v>6662</v>
      </c>
      <c r="CS227" s="433" t="s">
        <v>6662</v>
      </c>
      <c r="CT227" s="433">
        <v>3</v>
      </c>
      <c r="CU227" s="455">
        <v>66</v>
      </c>
      <c r="CV227" s="389"/>
      <c r="CW227" s="390"/>
      <c r="CX227" s="390"/>
      <c r="CY227" s="390"/>
      <c r="CZ227" s="390"/>
      <c r="DA227" s="390"/>
      <c r="DB227" s="394"/>
      <c r="DC227" s="363">
        <v>374</v>
      </c>
      <c r="DD227" s="364">
        <v>280</v>
      </c>
      <c r="DE227" s="364">
        <v>130</v>
      </c>
      <c r="DF227" s="364">
        <v>132</v>
      </c>
      <c r="DG227" s="364">
        <v>18</v>
      </c>
      <c r="DH227" s="364">
        <v>19</v>
      </c>
      <c r="DI227" s="364">
        <v>75</v>
      </c>
      <c r="DJ227" s="394"/>
      <c r="DK227" s="363">
        <v>127</v>
      </c>
      <c r="DL227" s="364">
        <v>124</v>
      </c>
      <c r="DM227" s="364" t="s">
        <v>6662</v>
      </c>
      <c r="DN227" s="364" t="s">
        <v>6662</v>
      </c>
      <c r="DO227" s="364" t="s">
        <v>6662</v>
      </c>
      <c r="DP227" s="364">
        <v>1</v>
      </c>
      <c r="DQ227" s="364">
        <v>1</v>
      </c>
      <c r="DR227" s="364">
        <v>1</v>
      </c>
      <c r="DS227" s="364" t="s">
        <v>6662</v>
      </c>
      <c r="DT227" s="364" t="s">
        <v>6662</v>
      </c>
      <c r="DU227" s="364" t="s">
        <v>6662</v>
      </c>
      <c r="DV227" s="364" t="s">
        <v>6662</v>
      </c>
      <c r="DW227" s="364" t="s">
        <v>6662</v>
      </c>
      <c r="DX227" s="364" t="s">
        <v>6662</v>
      </c>
      <c r="DY227" s="364" t="s">
        <v>6662</v>
      </c>
      <c r="DZ227" s="365" t="s">
        <v>6662</v>
      </c>
      <c r="EA227" s="363">
        <v>139</v>
      </c>
      <c r="EB227" s="364">
        <v>17350</v>
      </c>
      <c r="EC227" s="364">
        <v>14616</v>
      </c>
      <c r="ED227" s="364">
        <v>2272</v>
      </c>
      <c r="EE227" s="365">
        <v>462</v>
      </c>
      <c r="EF227" s="363">
        <v>200</v>
      </c>
      <c r="EG227" s="364">
        <v>176</v>
      </c>
      <c r="EH227" s="364">
        <v>83</v>
      </c>
      <c r="EI227" s="364">
        <v>79</v>
      </c>
      <c r="EJ227" s="364">
        <v>14</v>
      </c>
      <c r="EK227" s="364">
        <v>9</v>
      </c>
      <c r="EL227" s="364">
        <v>15</v>
      </c>
      <c r="EM227" s="394"/>
      <c r="EN227" s="363">
        <v>174</v>
      </c>
      <c r="EO227" s="364">
        <v>104</v>
      </c>
      <c r="EP227" s="364">
        <v>47</v>
      </c>
      <c r="EQ227" s="364">
        <v>53</v>
      </c>
      <c r="ER227" s="364">
        <v>4</v>
      </c>
      <c r="ES227" s="364">
        <v>10</v>
      </c>
      <c r="ET227" s="364">
        <v>60</v>
      </c>
      <c r="EU227" s="394"/>
    </row>
    <row r="228" spans="1:151" s="357" customFormat="1" ht="15" hidden="1" customHeight="1" x14ac:dyDescent="0.15">
      <c r="A228" s="442" t="s">
        <v>175</v>
      </c>
      <c r="B228" s="442" t="s">
        <v>355</v>
      </c>
      <c r="C228" s="442" t="s">
        <v>783</v>
      </c>
      <c r="D228" s="442" t="s">
        <v>784</v>
      </c>
      <c r="E228" s="387">
        <v>141</v>
      </c>
      <c r="F228" s="355">
        <v>141</v>
      </c>
      <c r="G228" s="355">
        <v>10</v>
      </c>
      <c r="H228" s="355">
        <v>13</v>
      </c>
      <c r="I228" s="355">
        <v>118</v>
      </c>
      <c r="J228" s="388" t="s">
        <v>6662</v>
      </c>
      <c r="K228" s="395" t="s">
        <v>6662</v>
      </c>
      <c r="L228" s="387"/>
      <c r="M228" s="361">
        <v>290</v>
      </c>
      <c r="N228" s="355" t="s">
        <v>6662</v>
      </c>
      <c r="O228" s="355">
        <v>1</v>
      </c>
      <c r="P228" s="355">
        <v>3</v>
      </c>
      <c r="Q228" s="355">
        <v>7</v>
      </c>
      <c r="R228" s="355">
        <v>5</v>
      </c>
      <c r="S228" s="355">
        <v>9</v>
      </c>
      <c r="T228" s="355">
        <v>9</v>
      </c>
      <c r="U228" s="355">
        <v>14</v>
      </c>
      <c r="V228" s="355">
        <v>22</v>
      </c>
      <c r="W228" s="355">
        <v>30</v>
      </c>
      <c r="X228" s="355">
        <v>56</v>
      </c>
      <c r="Y228" s="355">
        <v>39</v>
      </c>
      <c r="Z228" s="355">
        <v>39</v>
      </c>
      <c r="AA228" s="355">
        <v>31</v>
      </c>
      <c r="AB228" s="362">
        <v>25</v>
      </c>
      <c r="AC228" s="368">
        <v>67.09</v>
      </c>
      <c r="AD228" s="358">
        <v>67.290000000000006</v>
      </c>
      <c r="AE228" s="369">
        <v>66.84</v>
      </c>
      <c r="AF228" s="389"/>
      <c r="AG228" s="390"/>
      <c r="AH228" s="390"/>
      <c r="AI228" s="390"/>
      <c r="AJ228" s="390"/>
      <c r="AK228" s="390"/>
      <c r="AL228" s="390"/>
      <c r="AM228" s="390"/>
      <c r="AN228" s="390"/>
      <c r="AO228" s="390"/>
      <c r="AP228" s="390"/>
      <c r="AQ228" s="390"/>
      <c r="AR228" s="390"/>
      <c r="AS228" s="390"/>
      <c r="AT228" s="390"/>
      <c r="AU228" s="390"/>
      <c r="AV228" s="389"/>
      <c r="AW228" s="390"/>
      <c r="AX228" s="394"/>
      <c r="AY228" s="363">
        <v>145</v>
      </c>
      <c r="AZ228" s="364" t="s">
        <v>6662</v>
      </c>
      <c r="BA228" s="364" t="s">
        <v>6662</v>
      </c>
      <c r="BB228" s="364">
        <v>1</v>
      </c>
      <c r="BC228" s="364">
        <v>1</v>
      </c>
      <c r="BD228" s="364" t="s">
        <v>6662</v>
      </c>
      <c r="BE228" s="364">
        <v>1</v>
      </c>
      <c r="BF228" s="364">
        <v>2</v>
      </c>
      <c r="BG228" s="364">
        <v>1</v>
      </c>
      <c r="BH228" s="364">
        <v>1</v>
      </c>
      <c r="BI228" s="364">
        <v>8</v>
      </c>
      <c r="BJ228" s="364">
        <v>33</v>
      </c>
      <c r="BK228" s="364">
        <v>28</v>
      </c>
      <c r="BL228" s="364">
        <v>31</v>
      </c>
      <c r="BM228" s="364">
        <v>22</v>
      </c>
      <c r="BN228" s="365">
        <v>16</v>
      </c>
      <c r="BO228" s="368">
        <v>73.38</v>
      </c>
      <c r="BP228" s="358">
        <v>74.599999999999994</v>
      </c>
      <c r="BQ228" s="369">
        <v>71.06</v>
      </c>
      <c r="BR228" s="363">
        <v>141</v>
      </c>
      <c r="BS228" s="364" t="s">
        <v>6662</v>
      </c>
      <c r="BT228" s="364" t="s">
        <v>6662</v>
      </c>
      <c r="BU228" s="364" t="s">
        <v>6662</v>
      </c>
      <c r="BV228" s="364">
        <v>1</v>
      </c>
      <c r="BW228" s="364">
        <v>1</v>
      </c>
      <c r="BX228" s="364">
        <v>3</v>
      </c>
      <c r="BY228" s="364">
        <v>1</v>
      </c>
      <c r="BZ228" s="364">
        <v>7</v>
      </c>
      <c r="CA228" s="364">
        <v>7</v>
      </c>
      <c r="CB228" s="364">
        <v>16</v>
      </c>
      <c r="CC228" s="364">
        <v>26</v>
      </c>
      <c r="CD228" s="364">
        <v>22</v>
      </c>
      <c r="CE228" s="364">
        <v>25</v>
      </c>
      <c r="CF228" s="364">
        <v>18</v>
      </c>
      <c r="CG228" s="365">
        <v>14</v>
      </c>
      <c r="CH228" s="432">
        <v>141</v>
      </c>
      <c r="CI228" s="433">
        <v>37</v>
      </c>
      <c r="CJ228" s="433">
        <v>37</v>
      </c>
      <c r="CK228" s="433" t="s">
        <v>6662</v>
      </c>
      <c r="CL228" s="433" t="s">
        <v>6662</v>
      </c>
      <c r="CM228" s="433">
        <v>4</v>
      </c>
      <c r="CN228" s="433">
        <v>100</v>
      </c>
      <c r="CO228" s="433">
        <v>105</v>
      </c>
      <c r="CP228" s="433">
        <v>28</v>
      </c>
      <c r="CQ228" s="433">
        <v>28</v>
      </c>
      <c r="CR228" s="433" t="s">
        <v>6662</v>
      </c>
      <c r="CS228" s="433" t="s">
        <v>6662</v>
      </c>
      <c r="CT228" s="433">
        <v>1</v>
      </c>
      <c r="CU228" s="455">
        <v>76</v>
      </c>
      <c r="CV228" s="389"/>
      <c r="CW228" s="390"/>
      <c r="CX228" s="390"/>
      <c r="CY228" s="390"/>
      <c r="CZ228" s="390"/>
      <c r="DA228" s="390"/>
      <c r="DB228" s="394"/>
      <c r="DC228" s="363">
        <v>381</v>
      </c>
      <c r="DD228" s="364">
        <v>288</v>
      </c>
      <c r="DE228" s="364">
        <v>145</v>
      </c>
      <c r="DF228" s="364">
        <v>130</v>
      </c>
      <c r="DG228" s="364">
        <v>13</v>
      </c>
      <c r="DH228" s="364">
        <v>13</v>
      </c>
      <c r="DI228" s="364">
        <v>80</v>
      </c>
      <c r="DJ228" s="394"/>
      <c r="DK228" s="363">
        <v>131</v>
      </c>
      <c r="DL228" s="364">
        <v>123</v>
      </c>
      <c r="DM228" s="364">
        <v>4</v>
      </c>
      <c r="DN228" s="364" t="s">
        <v>6662</v>
      </c>
      <c r="DO228" s="364" t="s">
        <v>6662</v>
      </c>
      <c r="DP228" s="364">
        <v>2</v>
      </c>
      <c r="DQ228" s="364">
        <v>1</v>
      </c>
      <c r="DR228" s="364" t="s">
        <v>6662</v>
      </c>
      <c r="DS228" s="364" t="s">
        <v>6662</v>
      </c>
      <c r="DT228" s="364">
        <v>1</v>
      </c>
      <c r="DU228" s="364" t="s">
        <v>6662</v>
      </c>
      <c r="DV228" s="364" t="s">
        <v>6662</v>
      </c>
      <c r="DW228" s="364" t="s">
        <v>6662</v>
      </c>
      <c r="DX228" s="364" t="s">
        <v>6662</v>
      </c>
      <c r="DY228" s="364" t="s">
        <v>6662</v>
      </c>
      <c r="DZ228" s="365" t="s">
        <v>6662</v>
      </c>
      <c r="EA228" s="363">
        <v>140</v>
      </c>
      <c r="EB228" s="364">
        <v>18035</v>
      </c>
      <c r="EC228" s="364">
        <v>15210</v>
      </c>
      <c r="ED228" s="364">
        <v>2735</v>
      </c>
      <c r="EE228" s="365">
        <v>90</v>
      </c>
      <c r="EF228" s="363">
        <v>187</v>
      </c>
      <c r="EG228" s="364">
        <v>169</v>
      </c>
      <c r="EH228" s="364">
        <v>95</v>
      </c>
      <c r="EI228" s="364">
        <v>66</v>
      </c>
      <c r="EJ228" s="364">
        <v>8</v>
      </c>
      <c r="EK228" s="364">
        <v>9</v>
      </c>
      <c r="EL228" s="364">
        <v>9</v>
      </c>
      <c r="EM228" s="394"/>
      <c r="EN228" s="363">
        <v>194</v>
      </c>
      <c r="EO228" s="364">
        <v>119</v>
      </c>
      <c r="EP228" s="364">
        <v>50</v>
      </c>
      <c r="EQ228" s="364">
        <v>64</v>
      </c>
      <c r="ER228" s="364">
        <v>5</v>
      </c>
      <c r="ES228" s="364">
        <v>4</v>
      </c>
      <c r="ET228" s="364">
        <v>71</v>
      </c>
      <c r="EU228" s="394"/>
    </row>
    <row r="229" spans="1:151" s="357" customFormat="1" ht="15" hidden="1" customHeight="1" x14ac:dyDescent="0.15">
      <c r="A229" s="442" t="s">
        <v>175</v>
      </c>
      <c r="B229" s="442" t="s">
        <v>355</v>
      </c>
      <c r="C229" s="442" t="s">
        <v>1606</v>
      </c>
      <c r="D229" s="442" t="s">
        <v>785</v>
      </c>
      <c r="E229" s="387">
        <v>94</v>
      </c>
      <c r="F229" s="355">
        <v>94</v>
      </c>
      <c r="G229" s="355">
        <v>14</v>
      </c>
      <c r="H229" s="355">
        <v>10</v>
      </c>
      <c r="I229" s="355">
        <v>70</v>
      </c>
      <c r="J229" s="388" t="s">
        <v>6662</v>
      </c>
      <c r="K229" s="395" t="s">
        <v>6662</v>
      </c>
      <c r="L229" s="387"/>
      <c r="M229" s="361">
        <v>197</v>
      </c>
      <c r="N229" s="355">
        <v>3</v>
      </c>
      <c r="O229" s="355">
        <v>4</v>
      </c>
      <c r="P229" s="355">
        <v>9</v>
      </c>
      <c r="Q229" s="355">
        <v>4</v>
      </c>
      <c r="R229" s="355">
        <v>2</v>
      </c>
      <c r="S229" s="355">
        <v>2</v>
      </c>
      <c r="T229" s="355">
        <v>5</v>
      </c>
      <c r="U229" s="355">
        <v>14</v>
      </c>
      <c r="V229" s="355">
        <v>30</v>
      </c>
      <c r="W229" s="355">
        <v>20</v>
      </c>
      <c r="X229" s="355">
        <v>20</v>
      </c>
      <c r="Y229" s="355">
        <v>19</v>
      </c>
      <c r="Z229" s="355">
        <v>19</v>
      </c>
      <c r="AA229" s="355">
        <v>27</v>
      </c>
      <c r="AB229" s="362">
        <v>19</v>
      </c>
      <c r="AC229" s="368">
        <v>64.06</v>
      </c>
      <c r="AD229" s="358">
        <v>61.96</v>
      </c>
      <c r="AE229" s="369">
        <v>66.94</v>
      </c>
      <c r="AF229" s="389"/>
      <c r="AG229" s="390"/>
      <c r="AH229" s="390"/>
      <c r="AI229" s="390"/>
      <c r="AJ229" s="390"/>
      <c r="AK229" s="390"/>
      <c r="AL229" s="390"/>
      <c r="AM229" s="390"/>
      <c r="AN229" s="390"/>
      <c r="AO229" s="390"/>
      <c r="AP229" s="390"/>
      <c r="AQ229" s="390"/>
      <c r="AR229" s="390"/>
      <c r="AS229" s="390"/>
      <c r="AT229" s="390"/>
      <c r="AU229" s="390"/>
      <c r="AV229" s="389"/>
      <c r="AW229" s="390"/>
      <c r="AX229" s="394"/>
      <c r="AY229" s="363">
        <v>101</v>
      </c>
      <c r="AZ229" s="364" t="s">
        <v>6662</v>
      </c>
      <c r="BA229" s="364" t="s">
        <v>6662</v>
      </c>
      <c r="BB229" s="364">
        <v>1</v>
      </c>
      <c r="BC229" s="364">
        <v>3</v>
      </c>
      <c r="BD229" s="364">
        <v>1</v>
      </c>
      <c r="BE229" s="364">
        <v>1</v>
      </c>
      <c r="BF229" s="364">
        <v>2</v>
      </c>
      <c r="BG229" s="364">
        <v>3</v>
      </c>
      <c r="BH229" s="364">
        <v>6</v>
      </c>
      <c r="BI229" s="364">
        <v>3</v>
      </c>
      <c r="BJ229" s="364">
        <v>14</v>
      </c>
      <c r="BK229" s="364">
        <v>13</v>
      </c>
      <c r="BL229" s="364">
        <v>18</v>
      </c>
      <c r="BM229" s="364">
        <v>20</v>
      </c>
      <c r="BN229" s="365">
        <v>16</v>
      </c>
      <c r="BO229" s="368">
        <v>72.08</v>
      </c>
      <c r="BP229" s="358">
        <v>69.67</v>
      </c>
      <c r="BQ229" s="369">
        <v>76.08</v>
      </c>
      <c r="BR229" s="363">
        <v>94</v>
      </c>
      <c r="BS229" s="364" t="s">
        <v>6662</v>
      </c>
      <c r="BT229" s="364" t="s">
        <v>6662</v>
      </c>
      <c r="BU229" s="364" t="s">
        <v>6662</v>
      </c>
      <c r="BV229" s="364" t="s">
        <v>6662</v>
      </c>
      <c r="BW229" s="364">
        <v>1</v>
      </c>
      <c r="BX229" s="364">
        <v>1</v>
      </c>
      <c r="BY229" s="364">
        <v>3</v>
      </c>
      <c r="BZ229" s="364">
        <v>5</v>
      </c>
      <c r="CA229" s="364">
        <v>16</v>
      </c>
      <c r="CB229" s="364">
        <v>12</v>
      </c>
      <c r="CC229" s="364">
        <v>15</v>
      </c>
      <c r="CD229" s="364">
        <v>11</v>
      </c>
      <c r="CE229" s="364">
        <v>8</v>
      </c>
      <c r="CF229" s="364">
        <v>15</v>
      </c>
      <c r="CG229" s="365">
        <v>7</v>
      </c>
      <c r="CH229" s="432">
        <v>94</v>
      </c>
      <c r="CI229" s="433">
        <v>25</v>
      </c>
      <c r="CJ229" s="433">
        <v>25</v>
      </c>
      <c r="CK229" s="433" t="s">
        <v>6662</v>
      </c>
      <c r="CL229" s="433" t="s">
        <v>6662</v>
      </c>
      <c r="CM229" s="433">
        <v>1</v>
      </c>
      <c r="CN229" s="433">
        <v>68</v>
      </c>
      <c r="CO229" s="433">
        <v>56</v>
      </c>
      <c r="CP229" s="433">
        <v>20</v>
      </c>
      <c r="CQ229" s="433">
        <v>20</v>
      </c>
      <c r="CR229" s="433" t="s">
        <v>6662</v>
      </c>
      <c r="CS229" s="433" t="s">
        <v>6662</v>
      </c>
      <c r="CT229" s="433" t="s">
        <v>6662</v>
      </c>
      <c r="CU229" s="455">
        <v>36</v>
      </c>
      <c r="CV229" s="389"/>
      <c r="CW229" s="390"/>
      <c r="CX229" s="390"/>
      <c r="CY229" s="390"/>
      <c r="CZ229" s="390"/>
      <c r="DA229" s="390"/>
      <c r="DB229" s="394"/>
      <c r="DC229" s="363">
        <v>244</v>
      </c>
      <c r="DD229" s="364">
        <v>189</v>
      </c>
      <c r="DE229" s="364">
        <v>101</v>
      </c>
      <c r="DF229" s="364">
        <v>81</v>
      </c>
      <c r="DG229" s="364">
        <v>7</v>
      </c>
      <c r="DH229" s="364">
        <v>13</v>
      </c>
      <c r="DI229" s="364">
        <v>42</v>
      </c>
      <c r="DJ229" s="394"/>
      <c r="DK229" s="363">
        <v>92</v>
      </c>
      <c r="DL229" s="364">
        <v>85</v>
      </c>
      <c r="DM229" s="364" t="s">
        <v>6662</v>
      </c>
      <c r="DN229" s="364">
        <v>1</v>
      </c>
      <c r="DO229" s="364" t="s">
        <v>6662</v>
      </c>
      <c r="DP229" s="364">
        <v>2</v>
      </c>
      <c r="DQ229" s="364">
        <v>1</v>
      </c>
      <c r="DR229" s="364">
        <v>1</v>
      </c>
      <c r="DS229" s="364" t="s">
        <v>6662</v>
      </c>
      <c r="DT229" s="364">
        <v>2</v>
      </c>
      <c r="DU229" s="364" t="s">
        <v>6662</v>
      </c>
      <c r="DV229" s="364" t="s">
        <v>6662</v>
      </c>
      <c r="DW229" s="364" t="s">
        <v>6662</v>
      </c>
      <c r="DX229" s="364" t="s">
        <v>6662</v>
      </c>
      <c r="DY229" s="364" t="s">
        <v>6662</v>
      </c>
      <c r="DZ229" s="365" t="s">
        <v>6662</v>
      </c>
      <c r="EA229" s="363">
        <v>94</v>
      </c>
      <c r="EB229" s="364">
        <v>12538</v>
      </c>
      <c r="EC229" s="364">
        <v>10560</v>
      </c>
      <c r="ED229" s="364">
        <v>1908</v>
      </c>
      <c r="EE229" s="365">
        <v>70</v>
      </c>
      <c r="EF229" s="363">
        <v>127</v>
      </c>
      <c r="EG229" s="364">
        <v>116</v>
      </c>
      <c r="EH229" s="364">
        <v>63</v>
      </c>
      <c r="EI229" s="364">
        <v>48</v>
      </c>
      <c r="EJ229" s="364">
        <v>5</v>
      </c>
      <c r="EK229" s="364">
        <v>5</v>
      </c>
      <c r="EL229" s="364">
        <v>6</v>
      </c>
      <c r="EM229" s="394"/>
      <c r="EN229" s="363">
        <v>117</v>
      </c>
      <c r="EO229" s="364">
        <v>73</v>
      </c>
      <c r="EP229" s="364">
        <v>38</v>
      </c>
      <c r="EQ229" s="364">
        <v>33</v>
      </c>
      <c r="ER229" s="364">
        <v>2</v>
      </c>
      <c r="ES229" s="364">
        <v>8</v>
      </c>
      <c r="ET229" s="364">
        <v>36</v>
      </c>
      <c r="EU229" s="394"/>
    </row>
    <row r="230" spans="1:151" s="357" customFormat="1" ht="15" hidden="1" customHeight="1" x14ac:dyDescent="0.15">
      <c r="A230" s="442" t="s">
        <v>175</v>
      </c>
      <c r="B230" s="442" t="s">
        <v>355</v>
      </c>
      <c r="C230" s="442" t="s">
        <v>575</v>
      </c>
      <c r="D230" s="442" t="s">
        <v>786</v>
      </c>
      <c r="E230" s="387">
        <v>81</v>
      </c>
      <c r="F230" s="355">
        <v>80</v>
      </c>
      <c r="G230" s="355">
        <v>3</v>
      </c>
      <c r="H230" s="355">
        <v>6</v>
      </c>
      <c r="I230" s="355">
        <v>71</v>
      </c>
      <c r="J230" s="388">
        <v>1</v>
      </c>
      <c r="K230" s="395">
        <v>1</v>
      </c>
      <c r="L230" s="387"/>
      <c r="M230" s="361">
        <v>190</v>
      </c>
      <c r="N230" s="355">
        <v>2</v>
      </c>
      <c r="O230" s="355">
        <v>3</v>
      </c>
      <c r="P230" s="355">
        <v>8</v>
      </c>
      <c r="Q230" s="355">
        <v>2</v>
      </c>
      <c r="R230" s="355">
        <v>1</v>
      </c>
      <c r="S230" s="355">
        <v>3</v>
      </c>
      <c r="T230" s="355">
        <v>5</v>
      </c>
      <c r="U230" s="355">
        <v>11</v>
      </c>
      <c r="V230" s="355">
        <v>20</v>
      </c>
      <c r="W230" s="355">
        <v>17</v>
      </c>
      <c r="X230" s="355">
        <v>28</v>
      </c>
      <c r="Y230" s="355">
        <v>25</v>
      </c>
      <c r="Z230" s="355">
        <v>25</v>
      </c>
      <c r="AA230" s="355">
        <v>25</v>
      </c>
      <c r="AB230" s="362">
        <v>15</v>
      </c>
      <c r="AC230" s="368">
        <v>66.069999999999993</v>
      </c>
      <c r="AD230" s="358">
        <v>64.25</v>
      </c>
      <c r="AE230" s="369">
        <v>68.33</v>
      </c>
      <c r="AF230" s="389"/>
      <c r="AG230" s="390"/>
      <c r="AH230" s="390"/>
      <c r="AI230" s="390"/>
      <c r="AJ230" s="390"/>
      <c r="AK230" s="390"/>
      <c r="AL230" s="390"/>
      <c r="AM230" s="390"/>
      <c r="AN230" s="390"/>
      <c r="AO230" s="390"/>
      <c r="AP230" s="390"/>
      <c r="AQ230" s="390"/>
      <c r="AR230" s="390"/>
      <c r="AS230" s="390"/>
      <c r="AT230" s="390"/>
      <c r="AU230" s="390"/>
      <c r="AV230" s="389"/>
      <c r="AW230" s="390"/>
      <c r="AX230" s="394"/>
      <c r="AY230" s="363">
        <v>87</v>
      </c>
      <c r="AZ230" s="364" t="s">
        <v>6662</v>
      </c>
      <c r="BA230" s="364" t="s">
        <v>6662</v>
      </c>
      <c r="BB230" s="364" t="s">
        <v>6662</v>
      </c>
      <c r="BC230" s="364" t="s">
        <v>6662</v>
      </c>
      <c r="BD230" s="364" t="s">
        <v>6662</v>
      </c>
      <c r="BE230" s="364" t="s">
        <v>6662</v>
      </c>
      <c r="BF230" s="364" t="s">
        <v>6662</v>
      </c>
      <c r="BG230" s="364">
        <v>1</v>
      </c>
      <c r="BH230" s="364">
        <v>3</v>
      </c>
      <c r="BI230" s="364">
        <v>3</v>
      </c>
      <c r="BJ230" s="364">
        <v>15</v>
      </c>
      <c r="BK230" s="364">
        <v>15</v>
      </c>
      <c r="BL230" s="364">
        <v>22</v>
      </c>
      <c r="BM230" s="364">
        <v>19</v>
      </c>
      <c r="BN230" s="365">
        <v>9</v>
      </c>
      <c r="BO230" s="368">
        <v>75.14</v>
      </c>
      <c r="BP230" s="358">
        <v>75.77</v>
      </c>
      <c r="BQ230" s="369">
        <v>74.2</v>
      </c>
      <c r="BR230" s="363">
        <v>80</v>
      </c>
      <c r="BS230" s="364" t="s">
        <v>6662</v>
      </c>
      <c r="BT230" s="364" t="s">
        <v>6662</v>
      </c>
      <c r="BU230" s="364" t="s">
        <v>6662</v>
      </c>
      <c r="BV230" s="364" t="s">
        <v>6662</v>
      </c>
      <c r="BW230" s="364" t="s">
        <v>6662</v>
      </c>
      <c r="BX230" s="364" t="s">
        <v>6662</v>
      </c>
      <c r="BY230" s="364">
        <v>1</v>
      </c>
      <c r="BZ230" s="364">
        <v>2</v>
      </c>
      <c r="CA230" s="364">
        <v>7</v>
      </c>
      <c r="CB230" s="364">
        <v>9</v>
      </c>
      <c r="CC230" s="364">
        <v>13</v>
      </c>
      <c r="CD230" s="364">
        <v>14</v>
      </c>
      <c r="CE230" s="364">
        <v>11</v>
      </c>
      <c r="CF230" s="364">
        <v>16</v>
      </c>
      <c r="CG230" s="365">
        <v>7</v>
      </c>
      <c r="CH230" s="432">
        <v>80</v>
      </c>
      <c r="CI230" s="433">
        <v>11</v>
      </c>
      <c r="CJ230" s="433">
        <v>11</v>
      </c>
      <c r="CK230" s="433" t="s">
        <v>6662</v>
      </c>
      <c r="CL230" s="433" t="s">
        <v>6662</v>
      </c>
      <c r="CM230" s="433" t="s">
        <v>6662</v>
      </c>
      <c r="CN230" s="433">
        <v>69</v>
      </c>
      <c r="CO230" s="433">
        <v>61</v>
      </c>
      <c r="CP230" s="433">
        <v>8</v>
      </c>
      <c r="CQ230" s="433">
        <v>8</v>
      </c>
      <c r="CR230" s="433" t="s">
        <v>6662</v>
      </c>
      <c r="CS230" s="433" t="s">
        <v>6662</v>
      </c>
      <c r="CT230" s="433" t="s">
        <v>6662</v>
      </c>
      <c r="CU230" s="455">
        <v>53</v>
      </c>
      <c r="CV230" s="389"/>
      <c r="CW230" s="390"/>
      <c r="CX230" s="390"/>
      <c r="CY230" s="390"/>
      <c r="CZ230" s="390"/>
      <c r="DA230" s="390"/>
      <c r="DB230" s="394"/>
      <c r="DC230" s="363">
        <v>236</v>
      </c>
      <c r="DD230" s="364">
        <v>183</v>
      </c>
      <c r="DE230" s="364">
        <v>87</v>
      </c>
      <c r="DF230" s="364">
        <v>78</v>
      </c>
      <c r="DG230" s="364">
        <v>18</v>
      </c>
      <c r="DH230" s="364">
        <v>7</v>
      </c>
      <c r="DI230" s="364">
        <v>46</v>
      </c>
      <c r="DJ230" s="394"/>
      <c r="DK230" s="363">
        <v>72</v>
      </c>
      <c r="DL230" s="364">
        <v>64</v>
      </c>
      <c r="DM230" s="364" t="s">
        <v>6662</v>
      </c>
      <c r="DN230" s="364" t="s">
        <v>6662</v>
      </c>
      <c r="DO230" s="364" t="s">
        <v>6662</v>
      </c>
      <c r="DP230" s="364">
        <v>3</v>
      </c>
      <c r="DQ230" s="364" t="s">
        <v>6662</v>
      </c>
      <c r="DR230" s="364" t="s">
        <v>6662</v>
      </c>
      <c r="DS230" s="364">
        <v>2</v>
      </c>
      <c r="DT230" s="364" t="s">
        <v>6662</v>
      </c>
      <c r="DU230" s="364" t="s">
        <v>6662</v>
      </c>
      <c r="DV230" s="364">
        <v>3</v>
      </c>
      <c r="DW230" s="364" t="s">
        <v>6662</v>
      </c>
      <c r="DX230" s="364" t="s">
        <v>6662</v>
      </c>
      <c r="DY230" s="364" t="s">
        <v>6662</v>
      </c>
      <c r="DZ230" s="365" t="s">
        <v>6662</v>
      </c>
      <c r="EA230" s="363">
        <v>79</v>
      </c>
      <c r="EB230" s="364">
        <v>12791</v>
      </c>
      <c r="EC230" s="364">
        <v>10340</v>
      </c>
      <c r="ED230" s="364">
        <v>2434</v>
      </c>
      <c r="EE230" s="365">
        <v>17</v>
      </c>
      <c r="EF230" s="363">
        <v>122</v>
      </c>
      <c r="EG230" s="364">
        <v>114</v>
      </c>
      <c r="EH230" s="364">
        <v>52</v>
      </c>
      <c r="EI230" s="364">
        <v>50</v>
      </c>
      <c r="EJ230" s="364">
        <v>12</v>
      </c>
      <c r="EK230" s="364">
        <v>2</v>
      </c>
      <c r="EL230" s="364">
        <v>6</v>
      </c>
      <c r="EM230" s="394"/>
      <c r="EN230" s="363">
        <v>114</v>
      </c>
      <c r="EO230" s="364">
        <v>69</v>
      </c>
      <c r="EP230" s="364">
        <v>35</v>
      </c>
      <c r="EQ230" s="364">
        <v>28</v>
      </c>
      <c r="ER230" s="364">
        <v>6</v>
      </c>
      <c r="ES230" s="364">
        <v>5</v>
      </c>
      <c r="ET230" s="364">
        <v>40</v>
      </c>
      <c r="EU230" s="394"/>
    </row>
    <row r="231" spans="1:151" s="357" customFormat="1" ht="15" hidden="1" customHeight="1" x14ac:dyDescent="0.15">
      <c r="A231" s="442" t="s">
        <v>175</v>
      </c>
      <c r="B231" s="442" t="s">
        <v>355</v>
      </c>
      <c r="C231" s="442" t="s">
        <v>1607</v>
      </c>
      <c r="D231" s="442" t="s">
        <v>787</v>
      </c>
      <c r="E231" s="387">
        <v>49</v>
      </c>
      <c r="F231" s="355">
        <v>48</v>
      </c>
      <c r="G231" s="355">
        <v>3</v>
      </c>
      <c r="H231" s="355">
        <v>3</v>
      </c>
      <c r="I231" s="355">
        <v>42</v>
      </c>
      <c r="J231" s="388">
        <v>1</v>
      </c>
      <c r="K231" s="395">
        <v>1</v>
      </c>
      <c r="L231" s="387"/>
      <c r="M231" s="361">
        <v>95</v>
      </c>
      <c r="N231" s="355">
        <v>1</v>
      </c>
      <c r="O231" s="355">
        <v>2</v>
      </c>
      <c r="P231" s="355">
        <v>1</v>
      </c>
      <c r="Q231" s="355" t="s">
        <v>6662</v>
      </c>
      <c r="R231" s="355">
        <v>2</v>
      </c>
      <c r="S231" s="355">
        <v>3</v>
      </c>
      <c r="T231" s="355">
        <v>5</v>
      </c>
      <c r="U231" s="355">
        <v>5</v>
      </c>
      <c r="V231" s="355">
        <v>11</v>
      </c>
      <c r="W231" s="355">
        <v>15</v>
      </c>
      <c r="X231" s="355">
        <v>10</v>
      </c>
      <c r="Y231" s="355">
        <v>12</v>
      </c>
      <c r="Z231" s="355">
        <v>9</v>
      </c>
      <c r="AA231" s="355">
        <v>7</v>
      </c>
      <c r="AB231" s="362">
        <v>12</v>
      </c>
      <c r="AC231" s="368">
        <v>65.31</v>
      </c>
      <c r="AD231" s="358">
        <v>62.87</v>
      </c>
      <c r="AE231" s="369">
        <v>68.510000000000005</v>
      </c>
      <c r="AF231" s="389"/>
      <c r="AG231" s="390"/>
      <c r="AH231" s="390"/>
      <c r="AI231" s="390"/>
      <c r="AJ231" s="390"/>
      <c r="AK231" s="390"/>
      <c r="AL231" s="390"/>
      <c r="AM231" s="390"/>
      <c r="AN231" s="390"/>
      <c r="AO231" s="390"/>
      <c r="AP231" s="390"/>
      <c r="AQ231" s="390"/>
      <c r="AR231" s="390"/>
      <c r="AS231" s="390"/>
      <c r="AT231" s="390"/>
      <c r="AU231" s="390"/>
      <c r="AV231" s="389"/>
      <c r="AW231" s="390"/>
      <c r="AX231" s="394"/>
      <c r="AY231" s="363">
        <v>33</v>
      </c>
      <c r="AZ231" s="364" t="s">
        <v>6662</v>
      </c>
      <c r="BA231" s="364" t="s">
        <v>6662</v>
      </c>
      <c r="BB231" s="364" t="s">
        <v>6662</v>
      </c>
      <c r="BC231" s="364" t="s">
        <v>6662</v>
      </c>
      <c r="BD231" s="364" t="s">
        <v>6662</v>
      </c>
      <c r="BE231" s="364" t="s">
        <v>6662</v>
      </c>
      <c r="BF231" s="364" t="s">
        <v>6662</v>
      </c>
      <c r="BG231" s="364" t="s">
        <v>6662</v>
      </c>
      <c r="BH231" s="364">
        <v>2</v>
      </c>
      <c r="BI231" s="364">
        <v>3</v>
      </c>
      <c r="BJ231" s="364">
        <v>6</v>
      </c>
      <c r="BK231" s="364">
        <v>8</v>
      </c>
      <c r="BL231" s="364">
        <v>4</v>
      </c>
      <c r="BM231" s="364">
        <v>5</v>
      </c>
      <c r="BN231" s="365">
        <v>5</v>
      </c>
      <c r="BO231" s="368">
        <v>73.67</v>
      </c>
      <c r="BP231" s="358">
        <v>73.349999999999994</v>
      </c>
      <c r="BQ231" s="369">
        <v>74.150000000000006</v>
      </c>
      <c r="BR231" s="363">
        <v>48</v>
      </c>
      <c r="BS231" s="364" t="s">
        <v>6662</v>
      </c>
      <c r="BT231" s="364" t="s">
        <v>6662</v>
      </c>
      <c r="BU231" s="364" t="s">
        <v>6662</v>
      </c>
      <c r="BV231" s="364" t="s">
        <v>6662</v>
      </c>
      <c r="BW231" s="364" t="s">
        <v>6662</v>
      </c>
      <c r="BX231" s="364">
        <v>1</v>
      </c>
      <c r="BY231" s="364">
        <v>3</v>
      </c>
      <c r="BZ231" s="364">
        <v>2</v>
      </c>
      <c r="CA231" s="364">
        <v>5</v>
      </c>
      <c r="CB231" s="364">
        <v>7</v>
      </c>
      <c r="CC231" s="364">
        <v>7</v>
      </c>
      <c r="CD231" s="364">
        <v>8</v>
      </c>
      <c r="CE231" s="364">
        <v>3</v>
      </c>
      <c r="CF231" s="364">
        <v>5</v>
      </c>
      <c r="CG231" s="365">
        <v>7</v>
      </c>
      <c r="CH231" s="432">
        <v>48</v>
      </c>
      <c r="CI231" s="433">
        <v>4</v>
      </c>
      <c r="CJ231" s="433">
        <v>4</v>
      </c>
      <c r="CK231" s="433" t="s">
        <v>6662</v>
      </c>
      <c r="CL231" s="433" t="s">
        <v>6662</v>
      </c>
      <c r="CM231" s="433" t="s">
        <v>6662</v>
      </c>
      <c r="CN231" s="433">
        <v>44</v>
      </c>
      <c r="CO231" s="433">
        <v>30</v>
      </c>
      <c r="CP231" s="433">
        <v>2</v>
      </c>
      <c r="CQ231" s="433">
        <v>2</v>
      </c>
      <c r="CR231" s="433" t="s">
        <v>6662</v>
      </c>
      <c r="CS231" s="433" t="s">
        <v>6662</v>
      </c>
      <c r="CT231" s="433" t="s">
        <v>6662</v>
      </c>
      <c r="CU231" s="455">
        <v>28</v>
      </c>
      <c r="CV231" s="389"/>
      <c r="CW231" s="390"/>
      <c r="CX231" s="390"/>
      <c r="CY231" s="390"/>
      <c r="CZ231" s="390"/>
      <c r="DA231" s="390"/>
      <c r="DB231" s="394"/>
      <c r="DC231" s="363">
        <v>134</v>
      </c>
      <c r="DD231" s="364">
        <v>89</v>
      </c>
      <c r="DE231" s="364">
        <v>33</v>
      </c>
      <c r="DF231" s="364">
        <v>52</v>
      </c>
      <c r="DG231" s="364">
        <v>4</v>
      </c>
      <c r="DH231" s="364">
        <v>3</v>
      </c>
      <c r="DI231" s="364">
        <v>42</v>
      </c>
      <c r="DJ231" s="394"/>
      <c r="DK231" s="363">
        <v>44</v>
      </c>
      <c r="DL231" s="364">
        <v>41</v>
      </c>
      <c r="DM231" s="364" t="s">
        <v>6662</v>
      </c>
      <c r="DN231" s="364" t="s">
        <v>6662</v>
      </c>
      <c r="DO231" s="364" t="s">
        <v>6662</v>
      </c>
      <c r="DP231" s="364">
        <v>2</v>
      </c>
      <c r="DQ231" s="364" t="s">
        <v>6662</v>
      </c>
      <c r="DR231" s="364" t="s">
        <v>6662</v>
      </c>
      <c r="DS231" s="364">
        <v>1</v>
      </c>
      <c r="DT231" s="364" t="s">
        <v>6662</v>
      </c>
      <c r="DU231" s="364" t="s">
        <v>6662</v>
      </c>
      <c r="DV231" s="364" t="s">
        <v>6662</v>
      </c>
      <c r="DW231" s="364" t="s">
        <v>6662</v>
      </c>
      <c r="DX231" s="364" t="s">
        <v>6662</v>
      </c>
      <c r="DY231" s="364" t="s">
        <v>6662</v>
      </c>
      <c r="DZ231" s="365" t="s">
        <v>6662</v>
      </c>
      <c r="EA231" s="363">
        <v>48</v>
      </c>
      <c r="EB231" s="364">
        <v>4353</v>
      </c>
      <c r="EC231" s="364">
        <v>3884</v>
      </c>
      <c r="ED231" s="364">
        <v>433</v>
      </c>
      <c r="EE231" s="365">
        <v>36</v>
      </c>
      <c r="EF231" s="363">
        <v>65</v>
      </c>
      <c r="EG231" s="364">
        <v>55</v>
      </c>
      <c r="EH231" s="364">
        <v>20</v>
      </c>
      <c r="EI231" s="364">
        <v>33</v>
      </c>
      <c r="EJ231" s="364">
        <v>2</v>
      </c>
      <c r="EK231" s="364">
        <v>1</v>
      </c>
      <c r="EL231" s="364">
        <v>9</v>
      </c>
      <c r="EM231" s="394"/>
      <c r="EN231" s="363">
        <v>69</v>
      </c>
      <c r="EO231" s="364">
        <v>34</v>
      </c>
      <c r="EP231" s="364">
        <v>13</v>
      </c>
      <c r="EQ231" s="364">
        <v>19</v>
      </c>
      <c r="ER231" s="364">
        <v>2</v>
      </c>
      <c r="ES231" s="364">
        <v>2</v>
      </c>
      <c r="ET231" s="364">
        <v>33</v>
      </c>
      <c r="EU231" s="394"/>
    </row>
    <row r="232" spans="1:151" s="357" customFormat="1" ht="15" hidden="1" customHeight="1" x14ac:dyDescent="0.15">
      <c r="A232" s="442" t="s">
        <v>175</v>
      </c>
      <c r="B232" s="442" t="s">
        <v>355</v>
      </c>
      <c r="C232" s="442" t="s">
        <v>117</v>
      </c>
      <c r="D232" s="442" t="s">
        <v>788</v>
      </c>
      <c r="E232" s="387">
        <v>83</v>
      </c>
      <c r="F232" s="355">
        <v>80</v>
      </c>
      <c r="G232" s="355">
        <v>8</v>
      </c>
      <c r="H232" s="355">
        <v>8</v>
      </c>
      <c r="I232" s="355">
        <v>64</v>
      </c>
      <c r="J232" s="388">
        <v>3</v>
      </c>
      <c r="K232" s="395">
        <v>2</v>
      </c>
      <c r="L232" s="387"/>
      <c r="M232" s="361">
        <v>177</v>
      </c>
      <c r="N232" s="355" t="s">
        <v>6662</v>
      </c>
      <c r="O232" s="355">
        <v>2</v>
      </c>
      <c r="P232" s="355">
        <v>2</v>
      </c>
      <c r="Q232" s="355">
        <v>7</v>
      </c>
      <c r="R232" s="355">
        <v>5</v>
      </c>
      <c r="S232" s="355">
        <v>10</v>
      </c>
      <c r="T232" s="355">
        <v>8</v>
      </c>
      <c r="U232" s="355">
        <v>15</v>
      </c>
      <c r="V232" s="355">
        <v>13</v>
      </c>
      <c r="W232" s="355">
        <v>24</v>
      </c>
      <c r="X232" s="355">
        <v>19</v>
      </c>
      <c r="Y232" s="355">
        <v>21</v>
      </c>
      <c r="Z232" s="355">
        <v>13</v>
      </c>
      <c r="AA232" s="355">
        <v>24</v>
      </c>
      <c r="AB232" s="362">
        <v>14</v>
      </c>
      <c r="AC232" s="368">
        <v>63.8</v>
      </c>
      <c r="AD232" s="358">
        <v>62.02</v>
      </c>
      <c r="AE232" s="369">
        <v>66.27</v>
      </c>
      <c r="AF232" s="389"/>
      <c r="AG232" s="390"/>
      <c r="AH232" s="390"/>
      <c r="AI232" s="390"/>
      <c r="AJ232" s="390"/>
      <c r="AK232" s="390"/>
      <c r="AL232" s="390"/>
      <c r="AM232" s="390"/>
      <c r="AN232" s="390"/>
      <c r="AO232" s="390"/>
      <c r="AP232" s="390"/>
      <c r="AQ232" s="390"/>
      <c r="AR232" s="390"/>
      <c r="AS232" s="390"/>
      <c r="AT232" s="390"/>
      <c r="AU232" s="390"/>
      <c r="AV232" s="389"/>
      <c r="AW232" s="390"/>
      <c r="AX232" s="394"/>
      <c r="AY232" s="363">
        <v>83</v>
      </c>
      <c r="AZ232" s="364" t="s">
        <v>6662</v>
      </c>
      <c r="BA232" s="364" t="s">
        <v>6662</v>
      </c>
      <c r="BB232" s="364" t="s">
        <v>6662</v>
      </c>
      <c r="BC232" s="364" t="s">
        <v>6662</v>
      </c>
      <c r="BD232" s="364">
        <v>1</v>
      </c>
      <c r="BE232" s="364">
        <v>2</v>
      </c>
      <c r="BF232" s="364">
        <v>1</v>
      </c>
      <c r="BG232" s="364">
        <v>3</v>
      </c>
      <c r="BH232" s="364">
        <v>3</v>
      </c>
      <c r="BI232" s="364">
        <v>7</v>
      </c>
      <c r="BJ232" s="364">
        <v>10</v>
      </c>
      <c r="BK232" s="364">
        <v>16</v>
      </c>
      <c r="BL232" s="364">
        <v>10</v>
      </c>
      <c r="BM232" s="364">
        <v>19</v>
      </c>
      <c r="BN232" s="365">
        <v>11</v>
      </c>
      <c r="BO232" s="368">
        <v>72.84</v>
      </c>
      <c r="BP232" s="358">
        <v>71.39</v>
      </c>
      <c r="BQ232" s="369">
        <v>75.16</v>
      </c>
      <c r="BR232" s="363">
        <v>80</v>
      </c>
      <c r="BS232" s="364" t="s">
        <v>6662</v>
      </c>
      <c r="BT232" s="364" t="s">
        <v>6662</v>
      </c>
      <c r="BU232" s="364" t="s">
        <v>6662</v>
      </c>
      <c r="BV232" s="364" t="s">
        <v>6662</v>
      </c>
      <c r="BW232" s="364">
        <v>1</v>
      </c>
      <c r="BX232" s="364">
        <v>1</v>
      </c>
      <c r="BY232" s="364">
        <v>3</v>
      </c>
      <c r="BZ232" s="364">
        <v>6</v>
      </c>
      <c r="CA232" s="364">
        <v>6</v>
      </c>
      <c r="CB232" s="364">
        <v>12</v>
      </c>
      <c r="CC232" s="364">
        <v>13</v>
      </c>
      <c r="CD232" s="364">
        <v>14</v>
      </c>
      <c r="CE232" s="364">
        <v>6</v>
      </c>
      <c r="CF232" s="364">
        <v>11</v>
      </c>
      <c r="CG232" s="365">
        <v>7</v>
      </c>
      <c r="CH232" s="432">
        <v>80</v>
      </c>
      <c r="CI232" s="433">
        <v>11</v>
      </c>
      <c r="CJ232" s="433">
        <v>11</v>
      </c>
      <c r="CK232" s="433" t="s">
        <v>6662</v>
      </c>
      <c r="CL232" s="433" t="s">
        <v>6662</v>
      </c>
      <c r="CM232" s="433">
        <v>8</v>
      </c>
      <c r="CN232" s="433">
        <v>61</v>
      </c>
      <c r="CO232" s="433">
        <v>51</v>
      </c>
      <c r="CP232" s="433">
        <v>9</v>
      </c>
      <c r="CQ232" s="433">
        <v>9</v>
      </c>
      <c r="CR232" s="433" t="s">
        <v>6662</v>
      </c>
      <c r="CS232" s="433" t="s">
        <v>6662</v>
      </c>
      <c r="CT232" s="433">
        <v>2</v>
      </c>
      <c r="CU232" s="455">
        <v>40</v>
      </c>
      <c r="CV232" s="389"/>
      <c r="CW232" s="390"/>
      <c r="CX232" s="390"/>
      <c r="CY232" s="390"/>
      <c r="CZ232" s="390"/>
      <c r="DA232" s="390"/>
      <c r="DB232" s="394"/>
      <c r="DC232" s="363">
        <v>235</v>
      </c>
      <c r="DD232" s="364">
        <v>172</v>
      </c>
      <c r="DE232" s="364">
        <v>83</v>
      </c>
      <c r="DF232" s="364">
        <v>80</v>
      </c>
      <c r="DG232" s="364">
        <v>9</v>
      </c>
      <c r="DH232" s="364">
        <v>11</v>
      </c>
      <c r="DI232" s="364">
        <v>52</v>
      </c>
      <c r="DJ232" s="394"/>
      <c r="DK232" s="363">
        <v>73</v>
      </c>
      <c r="DL232" s="364">
        <v>62</v>
      </c>
      <c r="DM232" s="364" t="s">
        <v>6662</v>
      </c>
      <c r="DN232" s="364" t="s">
        <v>6662</v>
      </c>
      <c r="DO232" s="364" t="s">
        <v>6662</v>
      </c>
      <c r="DP232" s="364">
        <v>5</v>
      </c>
      <c r="DQ232" s="364">
        <v>2</v>
      </c>
      <c r="DR232" s="364" t="s">
        <v>6662</v>
      </c>
      <c r="DS232" s="364">
        <v>1</v>
      </c>
      <c r="DT232" s="364">
        <v>2</v>
      </c>
      <c r="DU232" s="364" t="s">
        <v>6662</v>
      </c>
      <c r="DV232" s="364">
        <v>1</v>
      </c>
      <c r="DW232" s="364" t="s">
        <v>6662</v>
      </c>
      <c r="DX232" s="364" t="s">
        <v>6662</v>
      </c>
      <c r="DY232" s="364" t="s">
        <v>6662</v>
      </c>
      <c r="DZ232" s="365" t="s">
        <v>6662</v>
      </c>
      <c r="EA232" s="363">
        <v>80</v>
      </c>
      <c r="EB232" s="364">
        <v>7811</v>
      </c>
      <c r="EC232" s="364">
        <v>6168</v>
      </c>
      <c r="ED232" s="364">
        <v>1607</v>
      </c>
      <c r="EE232" s="365">
        <v>36</v>
      </c>
      <c r="EF232" s="363">
        <v>125</v>
      </c>
      <c r="EG232" s="364">
        <v>108</v>
      </c>
      <c r="EH232" s="364">
        <v>51</v>
      </c>
      <c r="EI232" s="364">
        <v>51</v>
      </c>
      <c r="EJ232" s="364">
        <v>6</v>
      </c>
      <c r="EK232" s="364">
        <v>7</v>
      </c>
      <c r="EL232" s="364">
        <v>10</v>
      </c>
      <c r="EM232" s="394"/>
      <c r="EN232" s="363">
        <v>110</v>
      </c>
      <c r="EO232" s="364">
        <v>64</v>
      </c>
      <c r="EP232" s="364">
        <v>32</v>
      </c>
      <c r="EQ232" s="364">
        <v>29</v>
      </c>
      <c r="ER232" s="364">
        <v>3</v>
      </c>
      <c r="ES232" s="364">
        <v>4</v>
      </c>
      <c r="ET232" s="364">
        <v>42</v>
      </c>
      <c r="EU232" s="394"/>
    </row>
    <row r="233" spans="1:151" s="357" customFormat="1" ht="15" hidden="1" customHeight="1" x14ac:dyDescent="0.15">
      <c r="A233" s="442" t="s">
        <v>175</v>
      </c>
      <c r="B233" s="442" t="s">
        <v>355</v>
      </c>
      <c r="C233" s="442" t="s">
        <v>358</v>
      </c>
      <c r="D233" s="442" t="s">
        <v>789</v>
      </c>
      <c r="E233" s="387">
        <v>15</v>
      </c>
      <c r="F233" s="355">
        <v>15</v>
      </c>
      <c r="G233" s="355">
        <v>1</v>
      </c>
      <c r="H233" s="355" t="s">
        <v>6662</v>
      </c>
      <c r="I233" s="355">
        <v>14</v>
      </c>
      <c r="J233" s="388" t="s">
        <v>6662</v>
      </c>
      <c r="K233" s="395" t="s">
        <v>6662</v>
      </c>
      <c r="L233" s="387"/>
      <c r="M233" s="361">
        <v>34</v>
      </c>
      <c r="N233" s="355" t="s">
        <v>6662</v>
      </c>
      <c r="O233" s="355" t="s">
        <v>6662</v>
      </c>
      <c r="P233" s="355" t="s">
        <v>6662</v>
      </c>
      <c r="Q233" s="355" t="s">
        <v>6662</v>
      </c>
      <c r="R233" s="355">
        <v>1</v>
      </c>
      <c r="S233" s="355">
        <v>3</v>
      </c>
      <c r="T233" s="355" t="s">
        <v>6662</v>
      </c>
      <c r="U233" s="355">
        <v>3</v>
      </c>
      <c r="V233" s="355">
        <v>1</v>
      </c>
      <c r="W233" s="355">
        <v>4</v>
      </c>
      <c r="X233" s="355">
        <v>9</v>
      </c>
      <c r="Y233" s="355">
        <v>4</v>
      </c>
      <c r="Z233" s="355">
        <v>2</v>
      </c>
      <c r="AA233" s="355">
        <v>6</v>
      </c>
      <c r="AB233" s="362">
        <v>1</v>
      </c>
      <c r="AC233" s="368">
        <v>66.38</v>
      </c>
      <c r="AD233" s="358">
        <v>66.06</v>
      </c>
      <c r="AE233" s="369">
        <v>66.75</v>
      </c>
      <c r="AF233" s="389"/>
      <c r="AG233" s="390"/>
      <c r="AH233" s="390"/>
      <c r="AI233" s="390"/>
      <c r="AJ233" s="390"/>
      <c r="AK233" s="390"/>
      <c r="AL233" s="390"/>
      <c r="AM233" s="390"/>
      <c r="AN233" s="390"/>
      <c r="AO233" s="390"/>
      <c r="AP233" s="390"/>
      <c r="AQ233" s="390"/>
      <c r="AR233" s="390"/>
      <c r="AS233" s="390"/>
      <c r="AT233" s="390"/>
      <c r="AU233" s="390"/>
      <c r="AV233" s="389"/>
      <c r="AW233" s="390"/>
      <c r="AX233" s="394"/>
      <c r="AY233" s="363">
        <v>21</v>
      </c>
      <c r="AZ233" s="364" t="s">
        <v>6662</v>
      </c>
      <c r="BA233" s="364" t="s">
        <v>6662</v>
      </c>
      <c r="BB233" s="364" t="s">
        <v>6662</v>
      </c>
      <c r="BC233" s="364" t="s">
        <v>6662</v>
      </c>
      <c r="BD233" s="364">
        <v>1</v>
      </c>
      <c r="BE233" s="364">
        <v>1</v>
      </c>
      <c r="BF233" s="364" t="s">
        <v>6662</v>
      </c>
      <c r="BG233" s="364" t="s">
        <v>6662</v>
      </c>
      <c r="BH233" s="364" t="s">
        <v>6662</v>
      </c>
      <c r="BI233" s="364">
        <v>1</v>
      </c>
      <c r="BJ233" s="364">
        <v>6</v>
      </c>
      <c r="BK233" s="364">
        <v>4</v>
      </c>
      <c r="BL233" s="364">
        <v>2</v>
      </c>
      <c r="BM233" s="364">
        <v>5</v>
      </c>
      <c r="BN233" s="365">
        <v>1</v>
      </c>
      <c r="BO233" s="368">
        <v>70.62</v>
      </c>
      <c r="BP233" s="358">
        <v>71.62</v>
      </c>
      <c r="BQ233" s="369">
        <v>69</v>
      </c>
      <c r="BR233" s="363">
        <v>15</v>
      </c>
      <c r="BS233" s="364" t="s">
        <v>6662</v>
      </c>
      <c r="BT233" s="364" t="s">
        <v>6662</v>
      </c>
      <c r="BU233" s="364" t="s">
        <v>6662</v>
      </c>
      <c r="BV233" s="364" t="s">
        <v>6662</v>
      </c>
      <c r="BW233" s="364" t="s">
        <v>6662</v>
      </c>
      <c r="BX233" s="364">
        <v>1</v>
      </c>
      <c r="BY233" s="364" t="s">
        <v>6662</v>
      </c>
      <c r="BZ233" s="364">
        <v>2</v>
      </c>
      <c r="CA233" s="364" t="s">
        <v>6662</v>
      </c>
      <c r="CB233" s="364" t="s">
        <v>6662</v>
      </c>
      <c r="CC233" s="364">
        <v>5</v>
      </c>
      <c r="CD233" s="364">
        <v>3</v>
      </c>
      <c r="CE233" s="364">
        <v>1</v>
      </c>
      <c r="CF233" s="364">
        <v>2</v>
      </c>
      <c r="CG233" s="365">
        <v>1</v>
      </c>
      <c r="CH233" s="432">
        <v>15</v>
      </c>
      <c r="CI233" s="433">
        <v>3</v>
      </c>
      <c r="CJ233" s="433">
        <v>3</v>
      </c>
      <c r="CK233" s="433" t="s">
        <v>6662</v>
      </c>
      <c r="CL233" s="433" t="s">
        <v>6662</v>
      </c>
      <c r="CM233" s="433" t="s">
        <v>6662</v>
      </c>
      <c r="CN233" s="433">
        <v>12</v>
      </c>
      <c r="CO233" s="433">
        <v>12</v>
      </c>
      <c r="CP233" s="433">
        <v>3</v>
      </c>
      <c r="CQ233" s="433">
        <v>3</v>
      </c>
      <c r="CR233" s="433" t="s">
        <v>6662</v>
      </c>
      <c r="CS233" s="433" t="s">
        <v>6662</v>
      </c>
      <c r="CT233" s="433" t="s">
        <v>6662</v>
      </c>
      <c r="CU233" s="455">
        <v>9</v>
      </c>
      <c r="CV233" s="389"/>
      <c r="CW233" s="390"/>
      <c r="CX233" s="390"/>
      <c r="CY233" s="390"/>
      <c r="CZ233" s="390"/>
      <c r="DA233" s="390"/>
      <c r="DB233" s="394"/>
      <c r="DC233" s="363">
        <v>40</v>
      </c>
      <c r="DD233" s="364">
        <v>35</v>
      </c>
      <c r="DE233" s="364">
        <v>21</v>
      </c>
      <c r="DF233" s="364">
        <v>14</v>
      </c>
      <c r="DG233" s="364" t="s">
        <v>6662</v>
      </c>
      <c r="DH233" s="364">
        <v>1</v>
      </c>
      <c r="DI233" s="364">
        <v>4</v>
      </c>
      <c r="DJ233" s="394"/>
      <c r="DK233" s="363">
        <v>14</v>
      </c>
      <c r="DL233" s="364">
        <v>11</v>
      </c>
      <c r="DM233" s="364" t="s">
        <v>6662</v>
      </c>
      <c r="DN233" s="364" t="s">
        <v>6662</v>
      </c>
      <c r="DO233" s="364" t="s">
        <v>6662</v>
      </c>
      <c r="DP233" s="364" t="s">
        <v>6662</v>
      </c>
      <c r="DQ233" s="364">
        <v>1</v>
      </c>
      <c r="DR233" s="364" t="s">
        <v>6662</v>
      </c>
      <c r="DS233" s="364" t="s">
        <v>6662</v>
      </c>
      <c r="DT233" s="364">
        <v>2</v>
      </c>
      <c r="DU233" s="364" t="s">
        <v>6662</v>
      </c>
      <c r="DV233" s="364" t="s">
        <v>6662</v>
      </c>
      <c r="DW233" s="364" t="s">
        <v>6662</v>
      </c>
      <c r="DX233" s="364" t="s">
        <v>6662</v>
      </c>
      <c r="DY233" s="364" t="s">
        <v>6662</v>
      </c>
      <c r="DZ233" s="365" t="s">
        <v>6662</v>
      </c>
      <c r="EA233" s="363">
        <v>15</v>
      </c>
      <c r="EB233" s="364">
        <v>808</v>
      </c>
      <c r="EC233" s="364">
        <v>530</v>
      </c>
      <c r="ED233" s="364">
        <v>278</v>
      </c>
      <c r="EE233" s="365" t="s">
        <v>6662</v>
      </c>
      <c r="EF233" s="363">
        <v>18</v>
      </c>
      <c r="EG233" s="364">
        <v>18</v>
      </c>
      <c r="EH233" s="364">
        <v>13</v>
      </c>
      <c r="EI233" s="364">
        <v>5</v>
      </c>
      <c r="EJ233" s="364" t="s">
        <v>6662</v>
      </c>
      <c r="EK233" s="364" t="s">
        <v>6662</v>
      </c>
      <c r="EL233" s="364" t="s">
        <v>6662</v>
      </c>
      <c r="EM233" s="394"/>
      <c r="EN233" s="363">
        <v>22</v>
      </c>
      <c r="EO233" s="364">
        <v>17</v>
      </c>
      <c r="EP233" s="364">
        <v>8</v>
      </c>
      <c r="EQ233" s="364">
        <v>9</v>
      </c>
      <c r="ER233" s="364" t="s">
        <v>6662</v>
      </c>
      <c r="ES233" s="364">
        <v>1</v>
      </c>
      <c r="ET233" s="364">
        <v>4</v>
      </c>
      <c r="EU233" s="394"/>
    </row>
    <row r="234" spans="1:151" s="357" customFormat="1" ht="15" hidden="1" customHeight="1" x14ac:dyDescent="0.15">
      <c r="A234" s="442" t="s">
        <v>175</v>
      </c>
      <c r="B234" s="442" t="s">
        <v>355</v>
      </c>
      <c r="C234" s="442" t="s">
        <v>359</v>
      </c>
      <c r="D234" s="442" t="s">
        <v>790</v>
      </c>
      <c r="E234" s="387">
        <v>76</v>
      </c>
      <c r="F234" s="355">
        <v>75</v>
      </c>
      <c r="G234" s="355">
        <v>7</v>
      </c>
      <c r="H234" s="355">
        <v>13</v>
      </c>
      <c r="I234" s="355">
        <v>55</v>
      </c>
      <c r="J234" s="388">
        <v>1</v>
      </c>
      <c r="K234" s="395">
        <v>1</v>
      </c>
      <c r="L234" s="387"/>
      <c r="M234" s="361">
        <v>167</v>
      </c>
      <c r="N234" s="355" t="s">
        <v>6662</v>
      </c>
      <c r="O234" s="355" t="s">
        <v>6662</v>
      </c>
      <c r="P234" s="355" t="s">
        <v>6662</v>
      </c>
      <c r="Q234" s="355">
        <v>7</v>
      </c>
      <c r="R234" s="355">
        <v>3</v>
      </c>
      <c r="S234" s="355">
        <v>4</v>
      </c>
      <c r="T234" s="355">
        <v>7</v>
      </c>
      <c r="U234" s="355">
        <v>5</v>
      </c>
      <c r="V234" s="355">
        <v>12</v>
      </c>
      <c r="W234" s="355">
        <v>30</v>
      </c>
      <c r="X234" s="355">
        <v>31</v>
      </c>
      <c r="Y234" s="355">
        <v>20</v>
      </c>
      <c r="Z234" s="355">
        <v>20</v>
      </c>
      <c r="AA234" s="355">
        <v>16</v>
      </c>
      <c r="AB234" s="362">
        <v>12</v>
      </c>
      <c r="AC234" s="368">
        <v>66.31</v>
      </c>
      <c r="AD234" s="358">
        <v>65.05</v>
      </c>
      <c r="AE234" s="369">
        <v>67.89</v>
      </c>
      <c r="AF234" s="389"/>
      <c r="AG234" s="390"/>
      <c r="AH234" s="390"/>
      <c r="AI234" s="390"/>
      <c r="AJ234" s="390"/>
      <c r="AK234" s="390"/>
      <c r="AL234" s="390"/>
      <c r="AM234" s="390"/>
      <c r="AN234" s="390"/>
      <c r="AO234" s="390"/>
      <c r="AP234" s="390"/>
      <c r="AQ234" s="390"/>
      <c r="AR234" s="390"/>
      <c r="AS234" s="390"/>
      <c r="AT234" s="390"/>
      <c r="AU234" s="390"/>
      <c r="AV234" s="384"/>
      <c r="AW234" s="385"/>
      <c r="AX234" s="386"/>
      <c r="AY234" s="363">
        <v>87</v>
      </c>
      <c r="AZ234" s="364" t="s">
        <v>6662</v>
      </c>
      <c r="BA234" s="364" t="s">
        <v>6662</v>
      </c>
      <c r="BB234" s="364" t="s">
        <v>6662</v>
      </c>
      <c r="BC234" s="364" t="s">
        <v>6662</v>
      </c>
      <c r="BD234" s="364">
        <v>2</v>
      </c>
      <c r="BE234" s="364">
        <v>2</v>
      </c>
      <c r="BF234" s="364">
        <v>1</v>
      </c>
      <c r="BG234" s="364">
        <v>1</v>
      </c>
      <c r="BH234" s="364">
        <v>1</v>
      </c>
      <c r="BI234" s="364">
        <v>7</v>
      </c>
      <c r="BJ234" s="364">
        <v>25</v>
      </c>
      <c r="BK234" s="364">
        <v>18</v>
      </c>
      <c r="BL234" s="364">
        <v>11</v>
      </c>
      <c r="BM234" s="364">
        <v>13</v>
      </c>
      <c r="BN234" s="365">
        <v>6</v>
      </c>
      <c r="BO234" s="368">
        <v>70.739999999999995</v>
      </c>
      <c r="BP234" s="358">
        <v>71.400000000000006</v>
      </c>
      <c r="BQ234" s="369">
        <v>69.59</v>
      </c>
      <c r="BR234" s="363">
        <v>75</v>
      </c>
      <c r="BS234" s="364" t="s">
        <v>6662</v>
      </c>
      <c r="BT234" s="364" t="s">
        <v>6662</v>
      </c>
      <c r="BU234" s="364" t="s">
        <v>6662</v>
      </c>
      <c r="BV234" s="364" t="s">
        <v>6662</v>
      </c>
      <c r="BW234" s="364">
        <v>2</v>
      </c>
      <c r="BX234" s="364" t="s">
        <v>6662</v>
      </c>
      <c r="BY234" s="364">
        <v>3</v>
      </c>
      <c r="BZ234" s="364">
        <v>2</v>
      </c>
      <c r="CA234" s="364">
        <v>3</v>
      </c>
      <c r="CB234" s="364">
        <v>14</v>
      </c>
      <c r="CC234" s="364">
        <v>16</v>
      </c>
      <c r="CD234" s="364">
        <v>13</v>
      </c>
      <c r="CE234" s="364">
        <v>8</v>
      </c>
      <c r="CF234" s="364">
        <v>8</v>
      </c>
      <c r="CG234" s="365">
        <v>6</v>
      </c>
      <c r="CH234" s="432">
        <v>75</v>
      </c>
      <c r="CI234" s="433">
        <v>7</v>
      </c>
      <c r="CJ234" s="433">
        <v>7</v>
      </c>
      <c r="CK234" s="433" t="s">
        <v>6662</v>
      </c>
      <c r="CL234" s="433" t="s">
        <v>6662</v>
      </c>
      <c r="CM234" s="433">
        <v>1</v>
      </c>
      <c r="CN234" s="433">
        <v>67</v>
      </c>
      <c r="CO234" s="433">
        <v>51</v>
      </c>
      <c r="CP234" s="433">
        <v>4</v>
      </c>
      <c r="CQ234" s="433">
        <v>4</v>
      </c>
      <c r="CR234" s="433" t="s">
        <v>6662</v>
      </c>
      <c r="CS234" s="433" t="s">
        <v>6662</v>
      </c>
      <c r="CT234" s="433" t="s">
        <v>6662</v>
      </c>
      <c r="CU234" s="455">
        <v>47</v>
      </c>
      <c r="CV234" s="389"/>
      <c r="CW234" s="390"/>
      <c r="CX234" s="390"/>
      <c r="CY234" s="390"/>
      <c r="CZ234" s="390"/>
      <c r="DA234" s="390"/>
      <c r="DB234" s="394"/>
      <c r="DC234" s="363">
        <v>215</v>
      </c>
      <c r="DD234" s="364">
        <v>166</v>
      </c>
      <c r="DE234" s="364">
        <v>87</v>
      </c>
      <c r="DF234" s="364">
        <v>76</v>
      </c>
      <c r="DG234" s="364">
        <v>3</v>
      </c>
      <c r="DH234" s="364">
        <v>6</v>
      </c>
      <c r="DI234" s="364">
        <v>43</v>
      </c>
      <c r="DJ234" s="394"/>
      <c r="DK234" s="363">
        <v>67</v>
      </c>
      <c r="DL234" s="364">
        <v>53</v>
      </c>
      <c r="DM234" s="364" t="s">
        <v>6662</v>
      </c>
      <c r="DN234" s="364">
        <v>1</v>
      </c>
      <c r="DO234" s="364" t="s">
        <v>6662</v>
      </c>
      <c r="DP234" s="364">
        <v>2</v>
      </c>
      <c r="DQ234" s="364">
        <v>3</v>
      </c>
      <c r="DR234" s="364">
        <v>4</v>
      </c>
      <c r="DS234" s="364" t="s">
        <v>6662</v>
      </c>
      <c r="DT234" s="364" t="s">
        <v>6662</v>
      </c>
      <c r="DU234" s="364" t="s">
        <v>6662</v>
      </c>
      <c r="DV234" s="364">
        <v>4</v>
      </c>
      <c r="DW234" s="364" t="s">
        <v>6662</v>
      </c>
      <c r="DX234" s="364" t="s">
        <v>6662</v>
      </c>
      <c r="DY234" s="364" t="s">
        <v>6662</v>
      </c>
      <c r="DZ234" s="365" t="s">
        <v>6662</v>
      </c>
      <c r="EA234" s="363">
        <v>74</v>
      </c>
      <c r="EB234" s="364">
        <v>9993</v>
      </c>
      <c r="EC234" s="364">
        <v>8003</v>
      </c>
      <c r="ED234" s="364">
        <v>1772</v>
      </c>
      <c r="EE234" s="365">
        <v>218</v>
      </c>
      <c r="EF234" s="363">
        <v>114</v>
      </c>
      <c r="EG234" s="364">
        <v>102</v>
      </c>
      <c r="EH234" s="364">
        <v>55</v>
      </c>
      <c r="EI234" s="364">
        <v>45</v>
      </c>
      <c r="EJ234" s="364">
        <v>2</v>
      </c>
      <c r="EK234" s="364">
        <v>4</v>
      </c>
      <c r="EL234" s="364">
        <v>8</v>
      </c>
      <c r="EM234" s="394"/>
      <c r="EN234" s="363">
        <v>101</v>
      </c>
      <c r="EO234" s="364">
        <v>64</v>
      </c>
      <c r="EP234" s="364">
        <v>32</v>
      </c>
      <c r="EQ234" s="364">
        <v>31</v>
      </c>
      <c r="ER234" s="364">
        <v>1</v>
      </c>
      <c r="ES234" s="364">
        <v>2</v>
      </c>
      <c r="ET234" s="364">
        <v>35</v>
      </c>
      <c r="EU234" s="394"/>
    </row>
    <row r="235" spans="1:151" s="357" customFormat="1" ht="15" hidden="1" customHeight="1" x14ac:dyDescent="0.15">
      <c r="A235" s="442" t="s">
        <v>175</v>
      </c>
      <c r="B235" s="442" t="s">
        <v>355</v>
      </c>
      <c r="C235" s="442" t="s">
        <v>360</v>
      </c>
      <c r="D235" s="442" t="s">
        <v>791</v>
      </c>
      <c r="E235" s="387">
        <v>27</v>
      </c>
      <c r="F235" s="355">
        <v>27</v>
      </c>
      <c r="G235" s="355">
        <v>3</v>
      </c>
      <c r="H235" s="355" t="s">
        <v>6662</v>
      </c>
      <c r="I235" s="355">
        <v>24</v>
      </c>
      <c r="J235" s="388" t="s">
        <v>6662</v>
      </c>
      <c r="K235" s="395" t="s">
        <v>6662</v>
      </c>
      <c r="L235" s="387"/>
      <c r="M235" s="361">
        <v>63</v>
      </c>
      <c r="N235" s="355" t="s">
        <v>6662</v>
      </c>
      <c r="O235" s="355" t="s">
        <v>6662</v>
      </c>
      <c r="P235" s="355" t="s">
        <v>6662</v>
      </c>
      <c r="Q235" s="355">
        <v>3</v>
      </c>
      <c r="R235" s="355">
        <v>1</v>
      </c>
      <c r="S235" s="355">
        <v>2</v>
      </c>
      <c r="T235" s="355">
        <v>2</v>
      </c>
      <c r="U235" s="355">
        <v>2</v>
      </c>
      <c r="V235" s="355">
        <v>3</v>
      </c>
      <c r="W235" s="355">
        <v>6</v>
      </c>
      <c r="X235" s="355">
        <v>14</v>
      </c>
      <c r="Y235" s="355">
        <v>8</v>
      </c>
      <c r="Z235" s="355">
        <v>12</v>
      </c>
      <c r="AA235" s="355">
        <v>6</v>
      </c>
      <c r="AB235" s="362">
        <v>4</v>
      </c>
      <c r="AC235" s="368">
        <v>67.459999999999994</v>
      </c>
      <c r="AD235" s="358">
        <v>66.739999999999995</v>
      </c>
      <c r="AE235" s="369">
        <v>68.36</v>
      </c>
      <c r="AF235" s="389"/>
      <c r="AG235" s="390"/>
      <c r="AH235" s="390"/>
      <c r="AI235" s="390"/>
      <c r="AJ235" s="390"/>
      <c r="AK235" s="390"/>
      <c r="AL235" s="390"/>
      <c r="AM235" s="390"/>
      <c r="AN235" s="390"/>
      <c r="AO235" s="390"/>
      <c r="AP235" s="390"/>
      <c r="AQ235" s="390"/>
      <c r="AR235" s="390"/>
      <c r="AS235" s="390"/>
      <c r="AT235" s="390"/>
      <c r="AU235" s="390"/>
      <c r="AV235" s="384"/>
      <c r="AW235" s="385"/>
      <c r="AX235" s="386"/>
      <c r="AY235" s="363">
        <v>38</v>
      </c>
      <c r="AZ235" s="364" t="s">
        <v>6662</v>
      </c>
      <c r="BA235" s="364" t="s">
        <v>6662</v>
      </c>
      <c r="BB235" s="364" t="s">
        <v>6662</v>
      </c>
      <c r="BC235" s="364" t="s">
        <v>6662</v>
      </c>
      <c r="BD235" s="364" t="s">
        <v>6662</v>
      </c>
      <c r="BE235" s="364" t="s">
        <v>6662</v>
      </c>
      <c r="BF235" s="364">
        <v>1</v>
      </c>
      <c r="BG235" s="364" t="s">
        <v>6662</v>
      </c>
      <c r="BH235" s="364" t="s">
        <v>6662</v>
      </c>
      <c r="BI235" s="364">
        <v>2</v>
      </c>
      <c r="BJ235" s="364">
        <v>7</v>
      </c>
      <c r="BK235" s="364">
        <v>8</v>
      </c>
      <c r="BL235" s="364">
        <v>10</v>
      </c>
      <c r="BM235" s="364">
        <v>6</v>
      </c>
      <c r="BN235" s="365">
        <v>4</v>
      </c>
      <c r="BO235" s="368">
        <v>74.55</v>
      </c>
      <c r="BP235" s="358">
        <v>73.290000000000006</v>
      </c>
      <c r="BQ235" s="369">
        <v>76.709999999999994</v>
      </c>
      <c r="BR235" s="363">
        <v>27</v>
      </c>
      <c r="BS235" s="364" t="s">
        <v>6662</v>
      </c>
      <c r="BT235" s="364" t="s">
        <v>6662</v>
      </c>
      <c r="BU235" s="364" t="s">
        <v>6662</v>
      </c>
      <c r="BV235" s="364" t="s">
        <v>6662</v>
      </c>
      <c r="BW235" s="364" t="s">
        <v>6662</v>
      </c>
      <c r="BX235" s="364" t="s">
        <v>6662</v>
      </c>
      <c r="BY235" s="364">
        <v>1</v>
      </c>
      <c r="BZ235" s="364" t="s">
        <v>6662</v>
      </c>
      <c r="CA235" s="364" t="s">
        <v>6662</v>
      </c>
      <c r="CB235" s="364">
        <v>3</v>
      </c>
      <c r="CC235" s="364">
        <v>8</v>
      </c>
      <c r="CD235" s="364">
        <v>4</v>
      </c>
      <c r="CE235" s="364">
        <v>5</v>
      </c>
      <c r="CF235" s="364">
        <v>5</v>
      </c>
      <c r="CG235" s="365">
        <v>1</v>
      </c>
      <c r="CH235" s="432">
        <v>27</v>
      </c>
      <c r="CI235" s="433">
        <v>1</v>
      </c>
      <c r="CJ235" s="433">
        <v>1</v>
      </c>
      <c r="CK235" s="433" t="s">
        <v>6662</v>
      </c>
      <c r="CL235" s="433" t="s">
        <v>6662</v>
      </c>
      <c r="CM235" s="433">
        <v>1</v>
      </c>
      <c r="CN235" s="433">
        <v>25</v>
      </c>
      <c r="CO235" s="433">
        <v>23</v>
      </c>
      <c r="CP235" s="433" t="s">
        <v>6662</v>
      </c>
      <c r="CQ235" s="433" t="s">
        <v>6662</v>
      </c>
      <c r="CR235" s="433" t="s">
        <v>6662</v>
      </c>
      <c r="CS235" s="433" t="s">
        <v>6662</v>
      </c>
      <c r="CT235" s="433" t="s">
        <v>6662</v>
      </c>
      <c r="CU235" s="455">
        <v>23</v>
      </c>
      <c r="CV235" s="389"/>
      <c r="CW235" s="390"/>
      <c r="CX235" s="390"/>
      <c r="CY235" s="390"/>
      <c r="CZ235" s="390"/>
      <c r="DA235" s="390"/>
      <c r="DB235" s="394"/>
      <c r="DC235" s="363">
        <v>84</v>
      </c>
      <c r="DD235" s="364">
        <v>65</v>
      </c>
      <c r="DE235" s="364">
        <v>38</v>
      </c>
      <c r="DF235" s="364">
        <v>24</v>
      </c>
      <c r="DG235" s="364">
        <v>3</v>
      </c>
      <c r="DH235" s="364">
        <v>3</v>
      </c>
      <c r="DI235" s="364">
        <v>16</v>
      </c>
      <c r="DJ235" s="394"/>
      <c r="DK235" s="363">
        <v>24</v>
      </c>
      <c r="DL235" s="364">
        <v>14</v>
      </c>
      <c r="DM235" s="364" t="s">
        <v>6662</v>
      </c>
      <c r="DN235" s="364">
        <v>1</v>
      </c>
      <c r="DO235" s="364" t="s">
        <v>6662</v>
      </c>
      <c r="DP235" s="364">
        <v>2</v>
      </c>
      <c r="DQ235" s="364">
        <v>2</v>
      </c>
      <c r="DR235" s="364">
        <v>4</v>
      </c>
      <c r="DS235" s="364" t="s">
        <v>6662</v>
      </c>
      <c r="DT235" s="364" t="s">
        <v>6662</v>
      </c>
      <c r="DU235" s="364" t="s">
        <v>6662</v>
      </c>
      <c r="DV235" s="364">
        <v>1</v>
      </c>
      <c r="DW235" s="364" t="s">
        <v>6662</v>
      </c>
      <c r="DX235" s="364" t="s">
        <v>6662</v>
      </c>
      <c r="DY235" s="364" t="s">
        <v>6662</v>
      </c>
      <c r="DZ235" s="365" t="s">
        <v>6662</v>
      </c>
      <c r="EA235" s="363">
        <v>27</v>
      </c>
      <c r="EB235" s="364">
        <v>2104</v>
      </c>
      <c r="EC235" s="364">
        <v>1101</v>
      </c>
      <c r="ED235" s="364">
        <v>746</v>
      </c>
      <c r="EE235" s="365">
        <v>257</v>
      </c>
      <c r="EF235" s="363">
        <v>42</v>
      </c>
      <c r="EG235" s="364">
        <v>39</v>
      </c>
      <c r="EH235" s="364">
        <v>24</v>
      </c>
      <c r="EI235" s="364">
        <v>13</v>
      </c>
      <c r="EJ235" s="364">
        <v>2</v>
      </c>
      <c r="EK235" s="364">
        <v>3</v>
      </c>
      <c r="EL235" s="364" t="s">
        <v>6662</v>
      </c>
      <c r="EM235" s="394"/>
      <c r="EN235" s="363">
        <v>42</v>
      </c>
      <c r="EO235" s="364">
        <v>26</v>
      </c>
      <c r="EP235" s="364">
        <v>14</v>
      </c>
      <c r="EQ235" s="364">
        <v>11</v>
      </c>
      <c r="ER235" s="364">
        <v>1</v>
      </c>
      <c r="ES235" s="364" t="s">
        <v>6662</v>
      </c>
      <c r="ET235" s="364">
        <v>16</v>
      </c>
      <c r="EU235" s="394"/>
    </row>
    <row r="236" spans="1:151" s="357" customFormat="1" ht="15" hidden="1" customHeight="1" x14ac:dyDescent="0.15">
      <c r="A236" s="442" t="s">
        <v>175</v>
      </c>
      <c r="B236" s="442" t="s">
        <v>355</v>
      </c>
      <c r="C236" s="442" t="s">
        <v>361</v>
      </c>
      <c r="D236" s="442" t="s">
        <v>792</v>
      </c>
      <c r="E236" s="387">
        <v>81</v>
      </c>
      <c r="F236" s="355">
        <v>76</v>
      </c>
      <c r="G236" s="355">
        <v>9</v>
      </c>
      <c r="H236" s="355">
        <v>9</v>
      </c>
      <c r="I236" s="355">
        <v>58</v>
      </c>
      <c r="J236" s="388">
        <v>5</v>
      </c>
      <c r="K236" s="395">
        <v>4</v>
      </c>
      <c r="L236" s="387"/>
      <c r="M236" s="361">
        <v>169</v>
      </c>
      <c r="N236" s="355">
        <v>1</v>
      </c>
      <c r="O236" s="355">
        <v>1</v>
      </c>
      <c r="P236" s="355">
        <v>1</v>
      </c>
      <c r="Q236" s="355">
        <v>1</v>
      </c>
      <c r="R236" s="355">
        <v>2</v>
      </c>
      <c r="S236" s="355">
        <v>9</v>
      </c>
      <c r="T236" s="355">
        <v>1</v>
      </c>
      <c r="U236" s="355">
        <v>11</v>
      </c>
      <c r="V236" s="355">
        <v>17</v>
      </c>
      <c r="W236" s="355">
        <v>23</v>
      </c>
      <c r="X236" s="355">
        <v>23</v>
      </c>
      <c r="Y236" s="355">
        <v>22</v>
      </c>
      <c r="Z236" s="355">
        <v>24</v>
      </c>
      <c r="AA236" s="355">
        <v>16</v>
      </c>
      <c r="AB236" s="362">
        <v>17</v>
      </c>
      <c r="AC236" s="368">
        <v>66.92</v>
      </c>
      <c r="AD236" s="358">
        <v>66.430000000000007</v>
      </c>
      <c r="AE236" s="369">
        <v>67.61</v>
      </c>
      <c r="AF236" s="389"/>
      <c r="AG236" s="390"/>
      <c r="AH236" s="390"/>
      <c r="AI236" s="390"/>
      <c r="AJ236" s="390"/>
      <c r="AK236" s="390"/>
      <c r="AL236" s="390"/>
      <c r="AM236" s="390"/>
      <c r="AN236" s="390"/>
      <c r="AO236" s="390"/>
      <c r="AP236" s="390"/>
      <c r="AQ236" s="390"/>
      <c r="AR236" s="390"/>
      <c r="AS236" s="390"/>
      <c r="AT236" s="390"/>
      <c r="AU236" s="390"/>
      <c r="AV236" s="384"/>
      <c r="AW236" s="385"/>
      <c r="AX236" s="386"/>
      <c r="AY236" s="363">
        <v>101</v>
      </c>
      <c r="AZ236" s="364" t="s">
        <v>6662</v>
      </c>
      <c r="BA236" s="364" t="s">
        <v>6662</v>
      </c>
      <c r="BB236" s="364">
        <v>1</v>
      </c>
      <c r="BC236" s="364" t="s">
        <v>6662</v>
      </c>
      <c r="BD236" s="364" t="s">
        <v>6662</v>
      </c>
      <c r="BE236" s="364">
        <v>5</v>
      </c>
      <c r="BF236" s="364" t="s">
        <v>6662</v>
      </c>
      <c r="BG236" s="364">
        <v>3</v>
      </c>
      <c r="BH236" s="364">
        <v>2</v>
      </c>
      <c r="BI236" s="364">
        <v>5</v>
      </c>
      <c r="BJ236" s="364">
        <v>18</v>
      </c>
      <c r="BK236" s="364">
        <v>18</v>
      </c>
      <c r="BL236" s="364">
        <v>21</v>
      </c>
      <c r="BM236" s="364">
        <v>16</v>
      </c>
      <c r="BN236" s="365">
        <v>12</v>
      </c>
      <c r="BO236" s="368">
        <v>72.12</v>
      </c>
      <c r="BP236" s="358">
        <v>71.44</v>
      </c>
      <c r="BQ236" s="369">
        <v>73.400000000000006</v>
      </c>
      <c r="BR236" s="363">
        <v>76</v>
      </c>
      <c r="BS236" s="364" t="s">
        <v>6662</v>
      </c>
      <c r="BT236" s="364" t="s">
        <v>6662</v>
      </c>
      <c r="BU236" s="364">
        <v>1</v>
      </c>
      <c r="BV236" s="364" t="s">
        <v>6662</v>
      </c>
      <c r="BW236" s="364" t="s">
        <v>6662</v>
      </c>
      <c r="BX236" s="364">
        <v>3</v>
      </c>
      <c r="BY236" s="364">
        <v>1</v>
      </c>
      <c r="BZ236" s="364">
        <v>2</v>
      </c>
      <c r="CA236" s="364">
        <v>5</v>
      </c>
      <c r="CB236" s="364">
        <v>11</v>
      </c>
      <c r="CC236" s="364">
        <v>11</v>
      </c>
      <c r="CD236" s="364">
        <v>12</v>
      </c>
      <c r="CE236" s="364">
        <v>11</v>
      </c>
      <c r="CF236" s="364">
        <v>10</v>
      </c>
      <c r="CG236" s="365">
        <v>9</v>
      </c>
      <c r="CH236" s="432">
        <v>76</v>
      </c>
      <c r="CI236" s="433">
        <v>15</v>
      </c>
      <c r="CJ236" s="433">
        <v>15</v>
      </c>
      <c r="CK236" s="433" t="s">
        <v>6662</v>
      </c>
      <c r="CL236" s="433" t="s">
        <v>6662</v>
      </c>
      <c r="CM236" s="433">
        <v>1</v>
      </c>
      <c r="CN236" s="433">
        <v>60</v>
      </c>
      <c r="CO236" s="433">
        <v>53</v>
      </c>
      <c r="CP236" s="433">
        <v>11</v>
      </c>
      <c r="CQ236" s="433">
        <v>11</v>
      </c>
      <c r="CR236" s="433" t="s">
        <v>6662</v>
      </c>
      <c r="CS236" s="433" t="s">
        <v>6662</v>
      </c>
      <c r="CT236" s="433" t="s">
        <v>6662</v>
      </c>
      <c r="CU236" s="455">
        <v>42</v>
      </c>
      <c r="CV236" s="389"/>
      <c r="CW236" s="390"/>
      <c r="CX236" s="390"/>
      <c r="CY236" s="390"/>
      <c r="CZ236" s="390"/>
      <c r="DA236" s="390"/>
      <c r="DB236" s="394"/>
      <c r="DC236" s="363">
        <v>220</v>
      </c>
      <c r="DD236" s="364">
        <v>168</v>
      </c>
      <c r="DE236" s="364">
        <v>101</v>
      </c>
      <c r="DF236" s="364">
        <v>60</v>
      </c>
      <c r="DG236" s="364">
        <v>7</v>
      </c>
      <c r="DH236" s="364">
        <v>9</v>
      </c>
      <c r="DI236" s="364">
        <v>43</v>
      </c>
      <c r="DJ236" s="394"/>
      <c r="DK236" s="363">
        <v>68</v>
      </c>
      <c r="DL236" s="364">
        <v>33</v>
      </c>
      <c r="DM236" s="364">
        <v>1</v>
      </c>
      <c r="DN236" s="364">
        <v>11</v>
      </c>
      <c r="DO236" s="364" t="s">
        <v>6662</v>
      </c>
      <c r="DP236" s="364">
        <v>9</v>
      </c>
      <c r="DQ236" s="364">
        <v>3</v>
      </c>
      <c r="DR236" s="364">
        <v>4</v>
      </c>
      <c r="DS236" s="364" t="s">
        <v>6662</v>
      </c>
      <c r="DT236" s="364">
        <v>3</v>
      </c>
      <c r="DU236" s="364" t="s">
        <v>6662</v>
      </c>
      <c r="DV236" s="364">
        <v>4</v>
      </c>
      <c r="DW236" s="364" t="s">
        <v>6662</v>
      </c>
      <c r="DX236" s="364" t="s">
        <v>6662</v>
      </c>
      <c r="DY236" s="364" t="s">
        <v>6662</v>
      </c>
      <c r="DZ236" s="365" t="s">
        <v>6662</v>
      </c>
      <c r="EA236" s="363">
        <v>75</v>
      </c>
      <c r="EB236" s="364">
        <v>8874</v>
      </c>
      <c r="EC236" s="364">
        <v>3259</v>
      </c>
      <c r="ED236" s="364">
        <v>5038</v>
      </c>
      <c r="EE236" s="365">
        <v>577</v>
      </c>
      <c r="EF236" s="363">
        <v>113</v>
      </c>
      <c r="EG236" s="364">
        <v>103</v>
      </c>
      <c r="EH236" s="364">
        <v>66</v>
      </c>
      <c r="EI236" s="364">
        <v>32</v>
      </c>
      <c r="EJ236" s="364">
        <v>5</v>
      </c>
      <c r="EK236" s="364">
        <v>3</v>
      </c>
      <c r="EL236" s="364">
        <v>7</v>
      </c>
      <c r="EM236" s="394"/>
      <c r="EN236" s="363">
        <v>107</v>
      </c>
      <c r="EO236" s="364">
        <v>65</v>
      </c>
      <c r="EP236" s="364">
        <v>35</v>
      </c>
      <c r="EQ236" s="364">
        <v>28</v>
      </c>
      <c r="ER236" s="364">
        <v>2</v>
      </c>
      <c r="ES236" s="364">
        <v>6</v>
      </c>
      <c r="ET236" s="364">
        <v>36</v>
      </c>
      <c r="EU236" s="394"/>
    </row>
    <row r="237" spans="1:151" s="357" customFormat="1" ht="15" hidden="1" customHeight="1" x14ac:dyDescent="0.15">
      <c r="A237" s="442" t="s">
        <v>175</v>
      </c>
      <c r="B237" s="442" t="s">
        <v>355</v>
      </c>
      <c r="C237" s="442" t="s">
        <v>1608</v>
      </c>
      <c r="D237" s="442" t="s">
        <v>793</v>
      </c>
      <c r="E237" s="387">
        <v>29</v>
      </c>
      <c r="F237" s="355">
        <v>29</v>
      </c>
      <c r="G237" s="355" t="s">
        <v>6662</v>
      </c>
      <c r="H237" s="355">
        <v>3</v>
      </c>
      <c r="I237" s="355">
        <v>26</v>
      </c>
      <c r="J237" s="388" t="s">
        <v>6662</v>
      </c>
      <c r="K237" s="395" t="s">
        <v>6662</v>
      </c>
      <c r="L237" s="387"/>
      <c r="M237" s="361">
        <v>63</v>
      </c>
      <c r="N237" s="355">
        <v>2</v>
      </c>
      <c r="O237" s="355" t="s">
        <v>6662</v>
      </c>
      <c r="P237" s="355">
        <v>1</v>
      </c>
      <c r="Q237" s="355" t="s">
        <v>6662</v>
      </c>
      <c r="R237" s="355" t="s">
        <v>6662</v>
      </c>
      <c r="S237" s="355" t="s">
        <v>6662</v>
      </c>
      <c r="T237" s="355">
        <v>4</v>
      </c>
      <c r="U237" s="355">
        <v>5</v>
      </c>
      <c r="V237" s="355">
        <v>4</v>
      </c>
      <c r="W237" s="355">
        <v>6</v>
      </c>
      <c r="X237" s="355">
        <v>10</v>
      </c>
      <c r="Y237" s="355">
        <v>4</v>
      </c>
      <c r="Z237" s="355">
        <v>10</v>
      </c>
      <c r="AA237" s="355">
        <v>9</v>
      </c>
      <c r="AB237" s="362">
        <v>8</v>
      </c>
      <c r="AC237" s="368">
        <v>68.06</v>
      </c>
      <c r="AD237" s="358">
        <v>67.290000000000006</v>
      </c>
      <c r="AE237" s="369">
        <v>69.239999999999995</v>
      </c>
      <c r="AF237" s="389"/>
      <c r="AG237" s="390"/>
      <c r="AH237" s="390"/>
      <c r="AI237" s="390"/>
      <c r="AJ237" s="390"/>
      <c r="AK237" s="390"/>
      <c r="AL237" s="390"/>
      <c r="AM237" s="390"/>
      <c r="AN237" s="390"/>
      <c r="AO237" s="390"/>
      <c r="AP237" s="390"/>
      <c r="AQ237" s="390"/>
      <c r="AR237" s="390"/>
      <c r="AS237" s="390"/>
      <c r="AT237" s="390"/>
      <c r="AU237" s="390"/>
      <c r="AV237" s="384"/>
      <c r="AW237" s="385"/>
      <c r="AX237" s="386"/>
      <c r="AY237" s="363">
        <v>29</v>
      </c>
      <c r="AZ237" s="364" t="s">
        <v>6662</v>
      </c>
      <c r="BA237" s="364" t="s">
        <v>6662</v>
      </c>
      <c r="BB237" s="364" t="s">
        <v>6662</v>
      </c>
      <c r="BC237" s="364" t="s">
        <v>6662</v>
      </c>
      <c r="BD237" s="364" t="s">
        <v>6662</v>
      </c>
      <c r="BE237" s="364" t="s">
        <v>6662</v>
      </c>
      <c r="BF237" s="364" t="s">
        <v>6662</v>
      </c>
      <c r="BG237" s="364">
        <v>1</v>
      </c>
      <c r="BH237" s="364" t="s">
        <v>6662</v>
      </c>
      <c r="BI237" s="364">
        <v>1</v>
      </c>
      <c r="BJ237" s="364">
        <v>6</v>
      </c>
      <c r="BK237" s="364">
        <v>3</v>
      </c>
      <c r="BL237" s="364">
        <v>8</v>
      </c>
      <c r="BM237" s="364">
        <v>4</v>
      </c>
      <c r="BN237" s="365">
        <v>6</v>
      </c>
      <c r="BO237" s="368">
        <v>76.069999999999993</v>
      </c>
      <c r="BP237" s="358">
        <v>76.38</v>
      </c>
      <c r="BQ237" s="369">
        <v>75.25</v>
      </c>
      <c r="BR237" s="363">
        <v>29</v>
      </c>
      <c r="BS237" s="364" t="s">
        <v>6662</v>
      </c>
      <c r="BT237" s="364" t="s">
        <v>6662</v>
      </c>
      <c r="BU237" s="364" t="s">
        <v>6662</v>
      </c>
      <c r="BV237" s="364" t="s">
        <v>6662</v>
      </c>
      <c r="BW237" s="364" t="s">
        <v>6662</v>
      </c>
      <c r="BX237" s="364" t="s">
        <v>6662</v>
      </c>
      <c r="BY237" s="364" t="s">
        <v>6662</v>
      </c>
      <c r="BZ237" s="364">
        <v>1</v>
      </c>
      <c r="CA237" s="364">
        <v>2</v>
      </c>
      <c r="CB237" s="364">
        <v>3</v>
      </c>
      <c r="CC237" s="364">
        <v>6</v>
      </c>
      <c r="CD237" s="364">
        <v>3</v>
      </c>
      <c r="CE237" s="364">
        <v>5</v>
      </c>
      <c r="CF237" s="364">
        <v>5</v>
      </c>
      <c r="CG237" s="365">
        <v>4</v>
      </c>
      <c r="CH237" s="432">
        <v>29</v>
      </c>
      <c r="CI237" s="433">
        <v>9</v>
      </c>
      <c r="CJ237" s="433">
        <v>9</v>
      </c>
      <c r="CK237" s="433" t="s">
        <v>6662</v>
      </c>
      <c r="CL237" s="433" t="s">
        <v>6662</v>
      </c>
      <c r="CM237" s="433">
        <v>1</v>
      </c>
      <c r="CN237" s="433">
        <v>19</v>
      </c>
      <c r="CO237" s="433">
        <v>23</v>
      </c>
      <c r="CP237" s="433">
        <v>8</v>
      </c>
      <c r="CQ237" s="433">
        <v>8</v>
      </c>
      <c r="CR237" s="433" t="s">
        <v>6662</v>
      </c>
      <c r="CS237" s="433" t="s">
        <v>6662</v>
      </c>
      <c r="CT237" s="433" t="s">
        <v>6662</v>
      </c>
      <c r="CU237" s="455">
        <v>15</v>
      </c>
      <c r="CV237" s="389"/>
      <c r="CW237" s="390"/>
      <c r="CX237" s="390"/>
      <c r="CY237" s="390"/>
      <c r="CZ237" s="390"/>
      <c r="DA237" s="390"/>
      <c r="DB237" s="394"/>
      <c r="DC237" s="363">
        <v>75</v>
      </c>
      <c r="DD237" s="364">
        <v>51</v>
      </c>
      <c r="DE237" s="364">
        <v>29</v>
      </c>
      <c r="DF237" s="364">
        <v>22</v>
      </c>
      <c r="DG237" s="364" t="s">
        <v>6662</v>
      </c>
      <c r="DH237" s="364">
        <v>2</v>
      </c>
      <c r="DI237" s="364">
        <v>22</v>
      </c>
      <c r="DJ237" s="394"/>
      <c r="DK237" s="363">
        <v>26</v>
      </c>
      <c r="DL237" s="364">
        <v>26</v>
      </c>
      <c r="DM237" s="364" t="s">
        <v>6662</v>
      </c>
      <c r="DN237" s="364" t="s">
        <v>6662</v>
      </c>
      <c r="DO237" s="364" t="s">
        <v>6662</v>
      </c>
      <c r="DP237" s="364" t="s">
        <v>6662</v>
      </c>
      <c r="DQ237" s="364" t="s">
        <v>6662</v>
      </c>
      <c r="DR237" s="364" t="s">
        <v>6662</v>
      </c>
      <c r="DS237" s="364" t="s">
        <v>6662</v>
      </c>
      <c r="DT237" s="364" t="s">
        <v>6662</v>
      </c>
      <c r="DU237" s="364" t="s">
        <v>6662</v>
      </c>
      <c r="DV237" s="364" t="s">
        <v>6662</v>
      </c>
      <c r="DW237" s="364" t="s">
        <v>6662</v>
      </c>
      <c r="DX237" s="364" t="s">
        <v>6662</v>
      </c>
      <c r="DY237" s="364" t="s">
        <v>6662</v>
      </c>
      <c r="DZ237" s="365" t="s">
        <v>6662</v>
      </c>
      <c r="EA237" s="363">
        <v>29</v>
      </c>
      <c r="EB237" s="364">
        <v>3528</v>
      </c>
      <c r="EC237" s="364">
        <v>3193</v>
      </c>
      <c r="ED237" s="364">
        <v>335</v>
      </c>
      <c r="EE237" s="365" t="s">
        <v>6662</v>
      </c>
      <c r="EF237" s="363">
        <v>41</v>
      </c>
      <c r="EG237" s="364">
        <v>33</v>
      </c>
      <c r="EH237" s="364">
        <v>21</v>
      </c>
      <c r="EI237" s="364">
        <v>12</v>
      </c>
      <c r="EJ237" s="364" t="s">
        <v>6662</v>
      </c>
      <c r="EK237" s="364">
        <v>1</v>
      </c>
      <c r="EL237" s="364">
        <v>7</v>
      </c>
      <c r="EM237" s="394"/>
      <c r="EN237" s="363">
        <v>34</v>
      </c>
      <c r="EO237" s="364">
        <v>18</v>
      </c>
      <c r="EP237" s="364">
        <v>8</v>
      </c>
      <c r="EQ237" s="364">
        <v>10</v>
      </c>
      <c r="ER237" s="364" t="s">
        <v>6662</v>
      </c>
      <c r="ES237" s="364">
        <v>1</v>
      </c>
      <c r="ET237" s="364">
        <v>15</v>
      </c>
      <c r="EU237" s="394"/>
    </row>
    <row r="238" spans="1:151" s="357" customFormat="1" ht="15" hidden="1" customHeight="1" x14ac:dyDescent="0.15">
      <c r="A238" s="442" t="s">
        <v>175</v>
      </c>
      <c r="B238" s="442" t="s">
        <v>355</v>
      </c>
      <c r="C238" s="442" t="s">
        <v>1609</v>
      </c>
      <c r="D238" s="442" t="s">
        <v>794</v>
      </c>
      <c r="E238" s="387">
        <v>50</v>
      </c>
      <c r="F238" s="355">
        <v>50</v>
      </c>
      <c r="G238" s="355">
        <v>2</v>
      </c>
      <c r="H238" s="355">
        <v>4</v>
      </c>
      <c r="I238" s="355">
        <v>44</v>
      </c>
      <c r="J238" s="388" t="s">
        <v>6662</v>
      </c>
      <c r="K238" s="395" t="s">
        <v>6662</v>
      </c>
      <c r="L238" s="387"/>
      <c r="M238" s="361">
        <v>102</v>
      </c>
      <c r="N238" s="355">
        <v>2</v>
      </c>
      <c r="O238" s="355">
        <v>2</v>
      </c>
      <c r="P238" s="355">
        <v>2</v>
      </c>
      <c r="Q238" s="355">
        <v>1</v>
      </c>
      <c r="R238" s="355">
        <v>4</v>
      </c>
      <c r="S238" s="355">
        <v>3</v>
      </c>
      <c r="T238" s="355">
        <v>1</v>
      </c>
      <c r="U238" s="355">
        <v>6</v>
      </c>
      <c r="V238" s="355">
        <v>4</v>
      </c>
      <c r="W238" s="355">
        <v>16</v>
      </c>
      <c r="X238" s="355">
        <v>12</v>
      </c>
      <c r="Y238" s="355">
        <v>12</v>
      </c>
      <c r="Z238" s="355">
        <v>17</v>
      </c>
      <c r="AA238" s="355">
        <v>11</v>
      </c>
      <c r="AB238" s="362">
        <v>9</v>
      </c>
      <c r="AC238" s="368">
        <v>65.39</v>
      </c>
      <c r="AD238" s="358">
        <v>64.61</v>
      </c>
      <c r="AE238" s="369">
        <v>66.47</v>
      </c>
      <c r="AF238" s="389"/>
      <c r="AG238" s="390"/>
      <c r="AH238" s="390"/>
      <c r="AI238" s="390"/>
      <c r="AJ238" s="390"/>
      <c r="AK238" s="390"/>
      <c r="AL238" s="390"/>
      <c r="AM238" s="390"/>
      <c r="AN238" s="390"/>
      <c r="AO238" s="390"/>
      <c r="AP238" s="390"/>
      <c r="AQ238" s="390"/>
      <c r="AR238" s="390"/>
      <c r="AS238" s="390"/>
      <c r="AT238" s="390"/>
      <c r="AU238" s="390"/>
      <c r="AV238" s="384"/>
      <c r="AW238" s="385"/>
      <c r="AX238" s="386"/>
      <c r="AY238" s="363">
        <v>49</v>
      </c>
      <c r="AZ238" s="364" t="s">
        <v>6662</v>
      </c>
      <c r="BA238" s="364" t="s">
        <v>6662</v>
      </c>
      <c r="BB238" s="364" t="s">
        <v>6662</v>
      </c>
      <c r="BC238" s="364" t="s">
        <v>6662</v>
      </c>
      <c r="BD238" s="364">
        <v>1</v>
      </c>
      <c r="BE238" s="364">
        <v>1</v>
      </c>
      <c r="BF238" s="364" t="s">
        <v>6662</v>
      </c>
      <c r="BG238" s="364">
        <v>1</v>
      </c>
      <c r="BH238" s="364" t="s">
        <v>6662</v>
      </c>
      <c r="BI238" s="364">
        <v>2</v>
      </c>
      <c r="BJ238" s="364">
        <v>7</v>
      </c>
      <c r="BK238" s="364">
        <v>9</v>
      </c>
      <c r="BL238" s="364">
        <v>11</v>
      </c>
      <c r="BM238" s="364">
        <v>10</v>
      </c>
      <c r="BN238" s="365">
        <v>7</v>
      </c>
      <c r="BO238" s="368">
        <v>74.569999999999993</v>
      </c>
      <c r="BP238" s="358">
        <v>75.7</v>
      </c>
      <c r="BQ238" s="369">
        <v>72.790000000000006</v>
      </c>
      <c r="BR238" s="363">
        <v>50</v>
      </c>
      <c r="BS238" s="364" t="s">
        <v>6662</v>
      </c>
      <c r="BT238" s="364" t="s">
        <v>6662</v>
      </c>
      <c r="BU238" s="364" t="s">
        <v>6662</v>
      </c>
      <c r="BV238" s="364" t="s">
        <v>6662</v>
      </c>
      <c r="BW238" s="364">
        <v>1</v>
      </c>
      <c r="BX238" s="364" t="s">
        <v>6662</v>
      </c>
      <c r="BY238" s="364" t="s">
        <v>6662</v>
      </c>
      <c r="BZ238" s="364">
        <v>3</v>
      </c>
      <c r="CA238" s="364">
        <v>3</v>
      </c>
      <c r="CB238" s="364">
        <v>10</v>
      </c>
      <c r="CC238" s="364">
        <v>5</v>
      </c>
      <c r="CD238" s="364">
        <v>7</v>
      </c>
      <c r="CE238" s="364">
        <v>8</v>
      </c>
      <c r="CF238" s="364">
        <v>4</v>
      </c>
      <c r="CG238" s="365">
        <v>9</v>
      </c>
      <c r="CH238" s="432">
        <v>50</v>
      </c>
      <c r="CI238" s="433">
        <v>10</v>
      </c>
      <c r="CJ238" s="433">
        <v>10</v>
      </c>
      <c r="CK238" s="433" t="s">
        <v>6662</v>
      </c>
      <c r="CL238" s="433" t="s">
        <v>6662</v>
      </c>
      <c r="CM238" s="433">
        <v>2</v>
      </c>
      <c r="CN238" s="433">
        <v>38</v>
      </c>
      <c r="CO238" s="433">
        <v>33</v>
      </c>
      <c r="CP238" s="433">
        <v>9</v>
      </c>
      <c r="CQ238" s="433">
        <v>9</v>
      </c>
      <c r="CR238" s="433" t="s">
        <v>6662</v>
      </c>
      <c r="CS238" s="433" t="s">
        <v>6662</v>
      </c>
      <c r="CT238" s="433" t="s">
        <v>6662</v>
      </c>
      <c r="CU238" s="455">
        <v>24</v>
      </c>
      <c r="CV238" s="389"/>
      <c r="CW238" s="390"/>
      <c r="CX238" s="390"/>
      <c r="CY238" s="390"/>
      <c r="CZ238" s="390"/>
      <c r="DA238" s="390"/>
      <c r="DB238" s="394"/>
      <c r="DC238" s="363">
        <v>126</v>
      </c>
      <c r="DD238" s="364">
        <v>95</v>
      </c>
      <c r="DE238" s="364">
        <v>49</v>
      </c>
      <c r="DF238" s="364">
        <v>41</v>
      </c>
      <c r="DG238" s="364">
        <v>5</v>
      </c>
      <c r="DH238" s="364">
        <v>6</v>
      </c>
      <c r="DI238" s="364">
        <v>25</v>
      </c>
      <c r="DJ238" s="394"/>
      <c r="DK238" s="363">
        <v>46</v>
      </c>
      <c r="DL238" s="364">
        <v>41</v>
      </c>
      <c r="DM238" s="364" t="s">
        <v>6662</v>
      </c>
      <c r="DN238" s="364" t="s">
        <v>6662</v>
      </c>
      <c r="DO238" s="364" t="s">
        <v>6662</v>
      </c>
      <c r="DP238" s="364">
        <v>2</v>
      </c>
      <c r="DQ238" s="364" t="s">
        <v>6662</v>
      </c>
      <c r="DR238" s="364" t="s">
        <v>6662</v>
      </c>
      <c r="DS238" s="364">
        <v>2</v>
      </c>
      <c r="DT238" s="364" t="s">
        <v>6662</v>
      </c>
      <c r="DU238" s="364" t="s">
        <v>6662</v>
      </c>
      <c r="DV238" s="364">
        <v>1</v>
      </c>
      <c r="DW238" s="364" t="s">
        <v>6662</v>
      </c>
      <c r="DX238" s="364" t="s">
        <v>6662</v>
      </c>
      <c r="DY238" s="364" t="s">
        <v>6662</v>
      </c>
      <c r="DZ238" s="365" t="s">
        <v>6662</v>
      </c>
      <c r="EA238" s="363">
        <v>50</v>
      </c>
      <c r="EB238" s="364">
        <v>4681</v>
      </c>
      <c r="EC238" s="364">
        <v>4082</v>
      </c>
      <c r="ED238" s="364">
        <v>549</v>
      </c>
      <c r="EE238" s="365">
        <v>50</v>
      </c>
      <c r="EF238" s="363">
        <v>65</v>
      </c>
      <c r="EG238" s="364">
        <v>60</v>
      </c>
      <c r="EH238" s="364">
        <v>30</v>
      </c>
      <c r="EI238" s="364">
        <v>27</v>
      </c>
      <c r="EJ238" s="364">
        <v>3</v>
      </c>
      <c r="EK238" s="364">
        <v>2</v>
      </c>
      <c r="EL238" s="364">
        <v>3</v>
      </c>
      <c r="EM238" s="394"/>
      <c r="EN238" s="363">
        <v>61</v>
      </c>
      <c r="EO238" s="364">
        <v>35</v>
      </c>
      <c r="EP238" s="364">
        <v>19</v>
      </c>
      <c r="EQ238" s="364">
        <v>14</v>
      </c>
      <c r="ER238" s="364">
        <v>2</v>
      </c>
      <c r="ES238" s="364">
        <v>4</v>
      </c>
      <c r="ET238" s="364">
        <v>22</v>
      </c>
      <c r="EU238" s="394"/>
    </row>
    <row r="239" spans="1:151" s="357" customFormat="1" ht="15" hidden="1" customHeight="1" x14ac:dyDescent="0.15">
      <c r="A239" s="442" t="s">
        <v>175</v>
      </c>
      <c r="B239" s="442" t="s">
        <v>355</v>
      </c>
      <c r="C239" s="442" t="s">
        <v>1610</v>
      </c>
      <c r="D239" s="442" t="s">
        <v>795</v>
      </c>
      <c r="E239" s="387">
        <v>36</v>
      </c>
      <c r="F239" s="355">
        <v>36</v>
      </c>
      <c r="G239" s="355">
        <v>2</v>
      </c>
      <c r="H239" s="355">
        <v>3</v>
      </c>
      <c r="I239" s="355">
        <v>31</v>
      </c>
      <c r="J239" s="388" t="s">
        <v>6662</v>
      </c>
      <c r="K239" s="395" t="s">
        <v>6662</v>
      </c>
      <c r="L239" s="387"/>
      <c r="M239" s="361">
        <v>70</v>
      </c>
      <c r="N239" s="355" t="s">
        <v>6662</v>
      </c>
      <c r="O239" s="355" t="s">
        <v>6662</v>
      </c>
      <c r="P239" s="355" t="s">
        <v>6662</v>
      </c>
      <c r="Q239" s="355" t="s">
        <v>6662</v>
      </c>
      <c r="R239" s="355">
        <v>2</v>
      </c>
      <c r="S239" s="355">
        <v>2</v>
      </c>
      <c r="T239" s="355" t="s">
        <v>6662</v>
      </c>
      <c r="U239" s="355">
        <v>2</v>
      </c>
      <c r="V239" s="355">
        <v>5</v>
      </c>
      <c r="W239" s="355">
        <v>6</v>
      </c>
      <c r="X239" s="355">
        <v>20</v>
      </c>
      <c r="Y239" s="355">
        <v>10</v>
      </c>
      <c r="Z239" s="355">
        <v>8</v>
      </c>
      <c r="AA239" s="355">
        <v>13</v>
      </c>
      <c r="AB239" s="362">
        <v>2</v>
      </c>
      <c r="AC239" s="368">
        <v>69.010000000000005</v>
      </c>
      <c r="AD239" s="358">
        <v>67.61</v>
      </c>
      <c r="AE239" s="369">
        <v>70.69</v>
      </c>
      <c r="AF239" s="389"/>
      <c r="AG239" s="390"/>
      <c r="AH239" s="390"/>
      <c r="AI239" s="390"/>
      <c r="AJ239" s="390"/>
      <c r="AK239" s="390"/>
      <c r="AL239" s="390"/>
      <c r="AM239" s="390"/>
      <c r="AN239" s="390"/>
      <c r="AO239" s="390"/>
      <c r="AP239" s="390"/>
      <c r="AQ239" s="390"/>
      <c r="AR239" s="390"/>
      <c r="AS239" s="390"/>
      <c r="AT239" s="390"/>
      <c r="AU239" s="390"/>
      <c r="AV239" s="384"/>
      <c r="AW239" s="385"/>
      <c r="AX239" s="386"/>
      <c r="AY239" s="363">
        <v>43</v>
      </c>
      <c r="AZ239" s="364" t="s">
        <v>6662</v>
      </c>
      <c r="BA239" s="364" t="s">
        <v>6662</v>
      </c>
      <c r="BB239" s="364" t="s">
        <v>6662</v>
      </c>
      <c r="BC239" s="364" t="s">
        <v>6662</v>
      </c>
      <c r="BD239" s="364" t="s">
        <v>6662</v>
      </c>
      <c r="BE239" s="364" t="s">
        <v>6662</v>
      </c>
      <c r="BF239" s="364" t="s">
        <v>6662</v>
      </c>
      <c r="BG239" s="364">
        <v>1</v>
      </c>
      <c r="BH239" s="364">
        <v>2</v>
      </c>
      <c r="BI239" s="364">
        <v>1</v>
      </c>
      <c r="BJ239" s="364">
        <v>12</v>
      </c>
      <c r="BK239" s="364">
        <v>8</v>
      </c>
      <c r="BL239" s="364">
        <v>7</v>
      </c>
      <c r="BM239" s="364">
        <v>11</v>
      </c>
      <c r="BN239" s="365">
        <v>1</v>
      </c>
      <c r="BO239" s="368">
        <v>72.86</v>
      </c>
      <c r="BP239" s="358">
        <v>72.58</v>
      </c>
      <c r="BQ239" s="369">
        <v>73.290000000000006</v>
      </c>
      <c r="BR239" s="363">
        <v>36</v>
      </c>
      <c r="BS239" s="364" t="s">
        <v>6662</v>
      </c>
      <c r="BT239" s="364" t="s">
        <v>6662</v>
      </c>
      <c r="BU239" s="364" t="s">
        <v>6662</v>
      </c>
      <c r="BV239" s="364" t="s">
        <v>6662</v>
      </c>
      <c r="BW239" s="364" t="s">
        <v>6662</v>
      </c>
      <c r="BX239" s="364" t="s">
        <v>6662</v>
      </c>
      <c r="BY239" s="364" t="s">
        <v>6662</v>
      </c>
      <c r="BZ239" s="364" t="s">
        <v>6662</v>
      </c>
      <c r="CA239" s="364">
        <v>1</v>
      </c>
      <c r="CB239" s="364">
        <v>5</v>
      </c>
      <c r="CC239" s="364">
        <v>9</v>
      </c>
      <c r="CD239" s="364">
        <v>7</v>
      </c>
      <c r="CE239" s="364">
        <v>6</v>
      </c>
      <c r="CF239" s="364">
        <v>6</v>
      </c>
      <c r="CG239" s="365">
        <v>2</v>
      </c>
      <c r="CH239" s="432">
        <v>36</v>
      </c>
      <c r="CI239" s="433">
        <v>13</v>
      </c>
      <c r="CJ239" s="433">
        <v>13</v>
      </c>
      <c r="CK239" s="433" t="s">
        <v>6662</v>
      </c>
      <c r="CL239" s="433" t="s">
        <v>6662</v>
      </c>
      <c r="CM239" s="433" t="s">
        <v>6662</v>
      </c>
      <c r="CN239" s="433">
        <v>23</v>
      </c>
      <c r="CO239" s="433">
        <v>30</v>
      </c>
      <c r="CP239" s="433">
        <v>12</v>
      </c>
      <c r="CQ239" s="433">
        <v>12</v>
      </c>
      <c r="CR239" s="433" t="s">
        <v>6662</v>
      </c>
      <c r="CS239" s="433" t="s">
        <v>6662</v>
      </c>
      <c r="CT239" s="433" t="s">
        <v>6662</v>
      </c>
      <c r="CU239" s="455">
        <v>18</v>
      </c>
      <c r="CV239" s="389"/>
      <c r="CW239" s="390"/>
      <c r="CX239" s="390"/>
      <c r="CY239" s="390"/>
      <c r="CZ239" s="390"/>
      <c r="DA239" s="390"/>
      <c r="DB239" s="394"/>
      <c r="DC239" s="363">
        <v>88</v>
      </c>
      <c r="DD239" s="364">
        <v>69</v>
      </c>
      <c r="DE239" s="364">
        <v>43</v>
      </c>
      <c r="DF239" s="364">
        <v>25</v>
      </c>
      <c r="DG239" s="364">
        <v>1</v>
      </c>
      <c r="DH239" s="364" t="s">
        <v>6662</v>
      </c>
      <c r="DI239" s="364">
        <v>19</v>
      </c>
      <c r="DJ239" s="394"/>
      <c r="DK239" s="363">
        <v>32</v>
      </c>
      <c r="DL239" s="364">
        <v>27</v>
      </c>
      <c r="DM239" s="364" t="s">
        <v>6662</v>
      </c>
      <c r="DN239" s="364" t="s">
        <v>6662</v>
      </c>
      <c r="DO239" s="364">
        <v>1</v>
      </c>
      <c r="DP239" s="364">
        <v>1</v>
      </c>
      <c r="DQ239" s="364" t="s">
        <v>6662</v>
      </c>
      <c r="DR239" s="364">
        <v>1</v>
      </c>
      <c r="DS239" s="364" t="s">
        <v>6662</v>
      </c>
      <c r="DT239" s="364">
        <v>1</v>
      </c>
      <c r="DU239" s="364" t="s">
        <v>6662</v>
      </c>
      <c r="DV239" s="364">
        <v>1</v>
      </c>
      <c r="DW239" s="364" t="s">
        <v>6662</v>
      </c>
      <c r="DX239" s="364" t="s">
        <v>6662</v>
      </c>
      <c r="DY239" s="364" t="s">
        <v>6662</v>
      </c>
      <c r="DZ239" s="365" t="s">
        <v>6662</v>
      </c>
      <c r="EA239" s="363">
        <v>36</v>
      </c>
      <c r="EB239" s="364">
        <v>2195</v>
      </c>
      <c r="EC239" s="364">
        <v>1956</v>
      </c>
      <c r="ED239" s="364">
        <v>222</v>
      </c>
      <c r="EE239" s="365">
        <v>17</v>
      </c>
      <c r="EF239" s="363">
        <v>46</v>
      </c>
      <c r="EG239" s="364">
        <v>42</v>
      </c>
      <c r="EH239" s="364">
        <v>26</v>
      </c>
      <c r="EI239" s="364">
        <v>15</v>
      </c>
      <c r="EJ239" s="364">
        <v>1</v>
      </c>
      <c r="EK239" s="364" t="s">
        <v>6662</v>
      </c>
      <c r="EL239" s="364">
        <v>4</v>
      </c>
      <c r="EM239" s="394"/>
      <c r="EN239" s="363">
        <v>42</v>
      </c>
      <c r="EO239" s="364">
        <v>27</v>
      </c>
      <c r="EP239" s="364">
        <v>17</v>
      </c>
      <c r="EQ239" s="364">
        <v>10</v>
      </c>
      <c r="ER239" s="364" t="s">
        <v>6662</v>
      </c>
      <c r="ES239" s="364" t="s">
        <v>6662</v>
      </c>
      <c r="ET239" s="364">
        <v>15</v>
      </c>
      <c r="EU239" s="394"/>
    </row>
    <row r="240" spans="1:151" s="357" customFormat="1" ht="15" hidden="1" customHeight="1" x14ac:dyDescent="0.15">
      <c r="A240" s="442" t="s">
        <v>175</v>
      </c>
      <c r="B240" s="442" t="s">
        <v>355</v>
      </c>
      <c r="C240" s="442" t="s">
        <v>1611</v>
      </c>
      <c r="D240" s="442" t="s">
        <v>796</v>
      </c>
      <c r="E240" s="387">
        <v>14</v>
      </c>
      <c r="F240" s="355">
        <v>13</v>
      </c>
      <c r="G240" s="355">
        <v>1</v>
      </c>
      <c r="H240" s="355" t="s">
        <v>6662</v>
      </c>
      <c r="I240" s="355">
        <v>12</v>
      </c>
      <c r="J240" s="388">
        <v>1</v>
      </c>
      <c r="K240" s="395">
        <v>1</v>
      </c>
      <c r="L240" s="387"/>
      <c r="M240" s="361">
        <v>29</v>
      </c>
      <c r="N240" s="355">
        <v>1</v>
      </c>
      <c r="O240" s="355" t="s">
        <v>6662</v>
      </c>
      <c r="P240" s="355" t="s">
        <v>6662</v>
      </c>
      <c r="Q240" s="355" t="s">
        <v>6662</v>
      </c>
      <c r="R240" s="355">
        <v>1</v>
      </c>
      <c r="S240" s="355">
        <v>3</v>
      </c>
      <c r="T240" s="355" t="s">
        <v>6662</v>
      </c>
      <c r="U240" s="355">
        <v>2</v>
      </c>
      <c r="V240" s="355">
        <v>1</v>
      </c>
      <c r="W240" s="355">
        <v>3</v>
      </c>
      <c r="X240" s="355">
        <v>7</v>
      </c>
      <c r="Y240" s="355">
        <v>5</v>
      </c>
      <c r="Z240" s="355">
        <v>1</v>
      </c>
      <c r="AA240" s="355">
        <v>1</v>
      </c>
      <c r="AB240" s="362">
        <v>4</v>
      </c>
      <c r="AC240" s="368">
        <v>64.55</v>
      </c>
      <c r="AD240" s="358">
        <v>67.33</v>
      </c>
      <c r="AE240" s="369">
        <v>61.57</v>
      </c>
      <c r="AF240" s="389"/>
      <c r="AG240" s="390"/>
      <c r="AH240" s="390"/>
      <c r="AI240" s="390"/>
      <c r="AJ240" s="390"/>
      <c r="AK240" s="390"/>
      <c r="AL240" s="390"/>
      <c r="AM240" s="390"/>
      <c r="AN240" s="390"/>
      <c r="AO240" s="390"/>
      <c r="AP240" s="390"/>
      <c r="AQ240" s="390"/>
      <c r="AR240" s="390"/>
      <c r="AS240" s="390"/>
      <c r="AT240" s="390"/>
      <c r="AU240" s="390"/>
      <c r="AV240" s="384"/>
      <c r="AW240" s="385"/>
      <c r="AX240" s="386"/>
      <c r="AY240" s="363">
        <v>14</v>
      </c>
      <c r="AZ240" s="364" t="s">
        <v>6662</v>
      </c>
      <c r="BA240" s="364" t="s">
        <v>6662</v>
      </c>
      <c r="BB240" s="364" t="s">
        <v>6662</v>
      </c>
      <c r="BC240" s="364" t="s">
        <v>6662</v>
      </c>
      <c r="BD240" s="364" t="s">
        <v>6662</v>
      </c>
      <c r="BE240" s="364">
        <v>2</v>
      </c>
      <c r="BF240" s="364" t="s">
        <v>6662</v>
      </c>
      <c r="BG240" s="364" t="s">
        <v>6662</v>
      </c>
      <c r="BH240" s="364" t="s">
        <v>6662</v>
      </c>
      <c r="BI240" s="364" t="s">
        <v>6662</v>
      </c>
      <c r="BJ240" s="364">
        <v>4</v>
      </c>
      <c r="BK240" s="364">
        <v>5</v>
      </c>
      <c r="BL240" s="364">
        <v>1</v>
      </c>
      <c r="BM240" s="364">
        <v>1</v>
      </c>
      <c r="BN240" s="365">
        <v>1</v>
      </c>
      <c r="BO240" s="368">
        <v>68.209999999999994</v>
      </c>
      <c r="BP240" s="358">
        <v>70</v>
      </c>
      <c r="BQ240" s="369">
        <v>65</v>
      </c>
      <c r="BR240" s="363">
        <v>13</v>
      </c>
      <c r="BS240" s="364" t="s">
        <v>6662</v>
      </c>
      <c r="BT240" s="364" t="s">
        <v>6662</v>
      </c>
      <c r="BU240" s="364" t="s">
        <v>6662</v>
      </c>
      <c r="BV240" s="364" t="s">
        <v>6662</v>
      </c>
      <c r="BW240" s="364" t="s">
        <v>6662</v>
      </c>
      <c r="BX240" s="364">
        <v>2</v>
      </c>
      <c r="BY240" s="364" t="s">
        <v>6662</v>
      </c>
      <c r="BZ240" s="364">
        <v>1</v>
      </c>
      <c r="CA240" s="364" t="s">
        <v>6662</v>
      </c>
      <c r="CB240" s="364">
        <v>1</v>
      </c>
      <c r="CC240" s="364">
        <v>4</v>
      </c>
      <c r="CD240" s="364">
        <v>3</v>
      </c>
      <c r="CE240" s="364" t="s">
        <v>6662</v>
      </c>
      <c r="CF240" s="364" t="s">
        <v>6662</v>
      </c>
      <c r="CG240" s="365">
        <v>2</v>
      </c>
      <c r="CH240" s="432">
        <v>13</v>
      </c>
      <c r="CI240" s="433">
        <v>1</v>
      </c>
      <c r="CJ240" s="433">
        <v>1</v>
      </c>
      <c r="CK240" s="433" t="s">
        <v>6662</v>
      </c>
      <c r="CL240" s="433" t="s">
        <v>6662</v>
      </c>
      <c r="CM240" s="433" t="s">
        <v>6662</v>
      </c>
      <c r="CN240" s="433">
        <v>12</v>
      </c>
      <c r="CO240" s="433">
        <v>9</v>
      </c>
      <c r="CP240" s="433">
        <v>1</v>
      </c>
      <c r="CQ240" s="433">
        <v>1</v>
      </c>
      <c r="CR240" s="433" t="s">
        <v>6662</v>
      </c>
      <c r="CS240" s="433" t="s">
        <v>6662</v>
      </c>
      <c r="CT240" s="433" t="s">
        <v>6662</v>
      </c>
      <c r="CU240" s="455">
        <v>8</v>
      </c>
      <c r="CV240" s="389"/>
      <c r="CW240" s="390"/>
      <c r="CX240" s="390"/>
      <c r="CY240" s="390"/>
      <c r="CZ240" s="390"/>
      <c r="DA240" s="390"/>
      <c r="DB240" s="394"/>
      <c r="DC240" s="363">
        <v>40</v>
      </c>
      <c r="DD240" s="364">
        <v>23</v>
      </c>
      <c r="DE240" s="364">
        <v>14</v>
      </c>
      <c r="DF240" s="364">
        <v>8</v>
      </c>
      <c r="DG240" s="364">
        <v>1</v>
      </c>
      <c r="DH240" s="364">
        <v>3</v>
      </c>
      <c r="DI240" s="364">
        <v>14</v>
      </c>
      <c r="DJ240" s="394"/>
      <c r="DK240" s="363">
        <v>7</v>
      </c>
      <c r="DL240" s="364">
        <v>1</v>
      </c>
      <c r="DM240" s="364" t="s">
        <v>6662</v>
      </c>
      <c r="DN240" s="364">
        <v>1</v>
      </c>
      <c r="DO240" s="364" t="s">
        <v>6662</v>
      </c>
      <c r="DP240" s="364">
        <v>2</v>
      </c>
      <c r="DQ240" s="364" t="s">
        <v>6662</v>
      </c>
      <c r="DR240" s="364">
        <v>1</v>
      </c>
      <c r="DS240" s="364" t="s">
        <v>6662</v>
      </c>
      <c r="DT240" s="364">
        <v>1</v>
      </c>
      <c r="DU240" s="364" t="s">
        <v>6662</v>
      </c>
      <c r="DV240" s="364">
        <v>1</v>
      </c>
      <c r="DW240" s="364" t="s">
        <v>6662</v>
      </c>
      <c r="DX240" s="364" t="s">
        <v>6662</v>
      </c>
      <c r="DY240" s="364" t="s">
        <v>6662</v>
      </c>
      <c r="DZ240" s="365" t="s">
        <v>6662</v>
      </c>
      <c r="EA240" s="363">
        <v>13</v>
      </c>
      <c r="EB240" s="364">
        <v>974</v>
      </c>
      <c r="EC240" s="364">
        <v>295</v>
      </c>
      <c r="ED240" s="364">
        <v>319</v>
      </c>
      <c r="EE240" s="365">
        <v>360</v>
      </c>
      <c r="EF240" s="363">
        <v>20</v>
      </c>
      <c r="EG240" s="364">
        <v>15</v>
      </c>
      <c r="EH240" s="364">
        <v>9</v>
      </c>
      <c r="EI240" s="364">
        <v>5</v>
      </c>
      <c r="EJ240" s="364">
        <v>1</v>
      </c>
      <c r="EK240" s="364">
        <v>1</v>
      </c>
      <c r="EL240" s="364">
        <v>4</v>
      </c>
      <c r="EM240" s="394"/>
      <c r="EN240" s="363">
        <v>20</v>
      </c>
      <c r="EO240" s="364">
        <v>8</v>
      </c>
      <c r="EP240" s="364">
        <v>5</v>
      </c>
      <c r="EQ240" s="364">
        <v>3</v>
      </c>
      <c r="ER240" s="364" t="s">
        <v>6662</v>
      </c>
      <c r="ES240" s="364">
        <v>2</v>
      </c>
      <c r="ET240" s="364">
        <v>10</v>
      </c>
      <c r="EU240" s="394"/>
    </row>
    <row r="241" spans="1:151" s="357" customFormat="1" ht="15" hidden="1" customHeight="1" x14ac:dyDescent="0.15">
      <c r="A241" s="442" t="s">
        <v>175</v>
      </c>
      <c r="B241" s="442" t="s">
        <v>355</v>
      </c>
      <c r="C241" s="442" t="s">
        <v>362</v>
      </c>
      <c r="D241" s="442" t="s">
        <v>797</v>
      </c>
      <c r="E241" s="387">
        <v>19</v>
      </c>
      <c r="F241" s="355">
        <v>19</v>
      </c>
      <c r="G241" s="355">
        <v>1</v>
      </c>
      <c r="H241" s="355">
        <v>2</v>
      </c>
      <c r="I241" s="355">
        <v>16</v>
      </c>
      <c r="J241" s="388" t="s">
        <v>6662</v>
      </c>
      <c r="K241" s="395" t="s">
        <v>6662</v>
      </c>
      <c r="L241" s="387"/>
      <c r="M241" s="361">
        <v>39</v>
      </c>
      <c r="N241" s="355" t="s">
        <v>6662</v>
      </c>
      <c r="O241" s="355" t="s">
        <v>6662</v>
      </c>
      <c r="P241" s="355" t="s">
        <v>6662</v>
      </c>
      <c r="Q241" s="355" t="s">
        <v>6662</v>
      </c>
      <c r="R241" s="355">
        <v>1</v>
      </c>
      <c r="S241" s="355">
        <v>2</v>
      </c>
      <c r="T241" s="355">
        <v>3</v>
      </c>
      <c r="U241" s="355">
        <v>1</v>
      </c>
      <c r="V241" s="355">
        <v>1</v>
      </c>
      <c r="W241" s="355">
        <v>2</v>
      </c>
      <c r="X241" s="355">
        <v>10</v>
      </c>
      <c r="Y241" s="355">
        <v>8</v>
      </c>
      <c r="Z241" s="355">
        <v>6</v>
      </c>
      <c r="AA241" s="355">
        <v>3</v>
      </c>
      <c r="AB241" s="362">
        <v>2</v>
      </c>
      <c r="AC241" s="368">
        <v>67.489999999999995</v>
      </c>
      <c r="AD241" s="358">
        <v>68.260000000000005</v>
      </c>
      <c r="AE241" s="369">
        <v>66.38</v>
      </c>
      <c r="AF241" s="389"/>
      <c r="AG241" s="390"/>
      <c r="AH241" s="390"/>
      <c r="AI241" s="390"/>
      <c r="AJ241" s="390"/>
      <c r="AK241" s="390"/>
      <c r="AL241" s="390"/>
      <c r="AM241" s="390"/>
      <c r="AN241" s="390"/>
      <c r="AO241" s="390"/>
      <c r="AP241" s="390"/>
      <c r="AQ241" s="390"/>
      <c r="AR241" s="390"/>
      <c r="AS241" s="390"/>
      <c r="AT241" s="390"/>
      <c r="AU241" s="390"/>
      <c r="AV241" s="384"/>
      <c r="AW241" s="385"/>
      <c r="AX241" s="386"/>
      <c r="AY241" s="363">
        <v>24</v>
      </c>
      <c r="AZ241" s="364" t="s">
        <v>6662</v>
      </c>
      <c r="BA241" s="364" t="s">
        <v>6662</v>
      </c>
      <c r="BB241" s="364" t="s">
        <v>6662</v>
      </c>
      <c r="BC241" s="364" t="s">
        <v>6662</v>
      </c>
      <c r="BD241" s="364" t="s">
        <v>6662</v>
      </c>
      <c r="BE241" s="364" t="s">
        <v>6662</v>
      </c>
      <c r="BF241" s="364">
        <v>1</v>
      </c>
      <c r="BG241" s="364">
        <v>1</v>
      </c>
      <c r="BH241" s="364" t="s">
        <v>6662</v>
      </c>
      <c r="BI241" s="364">
        <v>1</v>
      </c>
      <c r="BJ241" s="364">
        <v>7</v>
      </c>
      <c r="BK241" s="364">
        <v>5</v>
      </c>
      <c r="BL241" s="364">
        <v>6</v>
      </c>
      <c r="BM241" s="364">
        <v>2</v>
      </c>
      <c r="BN241" s="365">
        <v>1</v>
      </c>
      <c r="BO241" s="368">
        <v>71.040000000000006</v>
      </c>
      <c r="BP241" s="358">
        <v>71.25</v>
      </c>
      <c r="BQ241" s="369">
        <v>70.63</v>
      </c>
      <c r="BR241" s="363">
        <v>19</v>
      </c>
      <c r="BS241" s="364" t="s">
        <v>6662</v>
      </c>
      <c r="BT241" s="364" t="s">
        <v>6662</v>
      </c>
      <c r="BU241" s="364" t="s">
        <v>6662</v>
      </c>
      <c r="BV241" s="364" t="s">
        <v>6662</v>
      </c>
      <c r="BW241" s="364" t="s">
        <v>6662</v>
      </c>
      <c r="BX241" s="364" t="s">
        <v>6662</v>
      </c>
      <c r="BY241" s="364" t="s">
        <v>6662</v>
      </c>
      <c r="BZ241" s="364">
        <v>1</v>
      </c>
      <c r="CA241" s="364" t="s">
        <v>6662</v>
      </c>
      <c r="CB241" s="364">
        <v>1</v>
      </c>
      <c r="CC241" s="364">
        <v>5</v>
      </c>
      <c r="CD241" s="364">
        <v>6</v>
      </c>
      <c r="CE241" s="364">
        <v>3</v>
      </c>
      <c r="CF241" s="364">
        <v>3</v>
      </c>
      <c r="CG241" s="365" t="s">
        <v>6662</v>
      </c>
      <c r="CH241" s="432">
        <v>19</v>
      </c>
      <c r="CI241" s="433">
        <v>3</v>
      </c>
      <c r="CJ241" s="433">
        <v>3</v>
      </c>
      <c r="CK241" s="433" t="s">
        <v>6662</v>
      </c>
      <c r="CL241" s="433" t="s">
        <v>6662</v>
      </c>
      <c r="CM241" s="433" t="s">
        <v>6662</v>
      </c>
      <c r="CN241" s="433">
        <v>16</v>
      </c>
      <c r="CO241" s="433">
        <v>17</v>
      </c>
      <c r="CP241" s="433">
        <v>3</v>
      </c>
      <c r="CQ241" s="433">
        <v>3</v>
      </c>
      <c r="CR241" s="433" t="s">
        <v>6662</v>
      </c>
      <c r="CS241" s="433" t="s">
        <v>6662</v>
      </c>
      <c r="CT241" s="433" t="s">
        <v>6662</v>
      </c>
      <c r="CU241" s="455">
        <v>14</v>
      </c>
      <c r="CV241" s="389"/>
      <c r="CW241" s="390"/>
      <c r="CX241" s="390"/>
      <c r="CY241" s="390"/>
      <c r="CZ241" s="390"/>
      <c r="DA241" s="390"/>
      <c r="DB241" s="394"/>
      <c r="DC241" s="363">
        <v>54</v>
      </c>
      <c r="DD241" s="364">
        <v>43</v>
      </c>
      <c r="DE241" s="364">
        <v>24</v>
      </c>
      <c r="DF241" s="364">
        <v>12</v>
      </c>
      <c r="DG241" s="364">
        <v>7</v>
      </c>
      <c r="DH241" s="364">
        <v>1</v>
      </c>
      <c r="DI241" s="364">
        <v>10</v>
      </c>
      <c r="DJ241" s="394"/>
      <c r="DK241" s="363">
        <v>13</v>
      </c>
      <c r="DL241" s="364">
        <v>1</v>
      </c>
      <c r="DM241" s="364" t="s">
        <v>6662</v>
      </c>
      <c r="DN241" s="364">
        <v>1</v>
      </c>
      <c r="DO241" s="364" t="s">
        <v>6662</v>
      </c>
      <c r="DP241" s="364">
        <v>5</v>
      </c>
      <c r="DQ241" s="364" t="s">
        <v>6662</v>
      </c>
      <c r="DR241" s="364">
        <v>2</v>
      </c>
      <c r="DS241" s="364">
        <v>1</v>
      </c>
      <c r="DT241" s="364" t="s">
        <v>6662</v>
      </c>
      <c r="DU241" s="364">
        <v>2</v>
      </c>
      <c r="DV241" s="364" t="s">
        <v>6662</v>
      </c>
      <c r="DW241" s="364" t="s">
        <v>6662</v>
      </c>
      <c r="DX241" s="364">
        <v>1</v>
      </c>
      <c r="DY241" s="364" t="s">
        <v>6662</v>
      </c>
      <c r="DZ241" s="365" t="s">
        <v>6662</v>
      </c>
      <c r="EA241" s="363">
        <v>18</v>
      </c>
      <c r="EB241" s="364">
        <v>1511</v>
      </c>
      <c r="EC241" s="364">
        <v>303</v>
      </c>
      <c r="ED241" s="364">
        <v>1008</v>
      </c>
      <c r="EE241" s="365">
        <v>200</v>
      </c>
      <c r="EF241" s="363">
        <v>29</v>
      </c>
      <c r="EG241" s="364">
        <v>26</v>
      </c>
      <c r="EH241" s="364">
        <v>16</v>
      </c>
      <c r="EI241" s="364">
        <v>5</v>
      </c>
      <c r="EJ241" s="364">
        <v>5</v>
      </c>
      <c r="EK241" s="364">
        <v>1</v>
      </c>
      <c r="EL241" s="364">
        <v>2</v>
      </c>
      <c r="EM241" s="394"/>
      <c r="EN241" s="363">
        <v>25</v>
      </c>
      <c r="EO241" s="364">
        <v>17</v>
      </c>
      <c r="EP241" s="364">
        <v>8</v>
      </c>
      <c r="EQ241" s="364">
        <v>7</v>
      </c>
      <c r="ER241" s="364">
        <v>2</v>
      </c>
      <c r="ES241" s="364" t="s">
        <v>6662</v>
      </c>
      <c r="ET241" s="364">
        <v>8</v>
      </c>
      <c r="EU241" s="394"/>
    </row>
    <row r="242" spans="1:151" s="357" customFormat="1" ht="15" hidden="1" customHeight="1" x14ac:dyDescent="0.15">
      <c r="A242" s="442" t="s">
        <v>175</v>
      </c>
      <c r="B242" s="442" t="s">
        <v>355</v>
      </c>
      <c r="C242" s="442" t="s">
        <v>363</v>
      </c>
      <c r="D242" s="442" t="s">
        <v>798</v>
      </c>
      <c r="E242" s="387">
        <v>76</v>
      </c>
      <c r="F242" s="355">
        <v>76</v>
      </c>
      <c r="G242" s="355">
        <v>5</v>
      </c>
      <c r="H242" s="355">
        <v>9</v>
      </c>
      <c r="I242" s="355">
        <v>62</v>
      </c>
      <c r="J242" s="388" t="s">
        <v>6662</v>
      </c>
      <c r="K242" s="395" t="s">
        <v>6662</v>
      </c>
      <c r="L242" s="387"/>
      <c r="M242" s="361">
        <v>194</v>
      </c>
      <c r="N242" s="355">
        <v>5</v>
      </c>
      <c r="O242" s="355">
        <v>1</v>
      </c>
      <c r="P242" s="355">
        <v>1</v>
      </c>
      <c r="Q242" s="355">
        <v>1</v>
      </c>
      <c r="R242" s="355">
        <v>1</v>
      </c>
      <c r="S242" s="355">
        <v>7</v>
      </c>
      <c r="T242" s="355">
        <v>10</v>
      </c>
      <c r="U242" s="355">
        <v>15</v>
      </c>
      <c r="V242" s="355">
        <v>9</v>
      </c>
      <c r="W242" s="355">
        <v>25</v>
      </c>
      <c r="X242" s="355">
        <v>27</v>
      </c>
      <c r="Y242" s="355">
        <v>28</v>
      </c>
      <c r="Z242" s="355">
        <v>29</v>
      </c>
      <c r="AA242" s="355">
        <v>16</v>
      </c>
      <c r="AB242" s="362">
        <v>19</v>
      </c>
      <c r="AC242" s="368">
        <v>66.28</v>
      </c>
      <c r="AD242" s="358">
        <v>64.73</v>
      </c>
      <c r="AE242" s="369">
        <v>68.39</v>
      </c>
      <c r="AF242" s="389"/>
      <c r="AG242" s="390"/>
      <c r="AH242" s="390"/>
      <c r="AI242" s="390"/>
      <c r="AJ242" s="390"/>
      <c r="AK242" s="390"/>
      <c r="AL242" s="390"/>
      <c r="AM242" s="390"/>
      <c r="AN242" s="390"/>
      <c r="AO242" s="390"/>
      <c r="AP242" s="390"/>
      <c r="AQ242" s="390"/>
      <c r="AR242" s="390"/>
      <c r="AS242" s="390"/>
      <c r="AT242" s="390"/>
      <c r="AU242" s="390"/>
      <c r="AV242" s="384"/>
      <c r="AW242" s="385"/>
      <c r="AX242" s="386"/>
      <c r="AY242" s="363">
        <v>84</v>
      </c>
      <c r="AZ242" s="364" t="s">
        <v>6662</v>
      </c>
      <c r="BA242" s="364" t="s">
        <v>6662</v>
      </c>
      <c r="BB242" s="364">
        <v>1</v>
      </c>
      <c r="BC242" s="364" t="s">
        <v>6662</v>
      </c>
      <c r="BD242" s="364" t="s">
        <v>6662</v>
      </c>
      <c r="BE242" s="364" t="s">
        <v>6662</v>
      </c>
      <c r="BF242" s="364" t="s">
        <v>6662</v>
      </c>
      <c r="BG242" s="364" t="s">
        <v>6662</v>
      </c>
      <c r="BH242" s="364">
        <v>1</v>
      </c>
      <c r="BI242" s="364">
        <v>6</v>
      </c>
      <c r="BJ242" s="364">
        <v>14</v>
      </c>
      <c r="BK242" s="364">
        <v>18</v>
      </c>
      <c r="BL242" s="364">
        <v>22</v>
      </c>
      <c r="BM242" s="364">
        <v>11</v>
      </c>
      <c r="BN242" s="365">
        <v>11</v>
      </c>
      <c r="BO242" s="368">
        <v>74.52</v>
      </c>
      <c r="BP242" s="358">
        <v>74.599999999999994</v>
      </c>
      <c r="BQ242" s="369">
        <v>74.42</v>
      </c>
      <c r="BR242" s="363">
        <v>76</v>
      </c>
      <c r="BS242" s="364" t="s">
        <v>6662</v>
      </c>
      <c r="BT242" s="364">
        <v>1</v>
      </c>
      <c r="BU242" s="364">
        <v>1</v>
      </c>
      <c r="BV242" s="364" t="s">
        <v>6662</v>
      </c>
      <c r="BW242" s="364" t="s">
        <v>6662</v>
      </c>
      <c r="BX242" s="364" t="s">
        <v>6662</v>
      </c>
      <c r="BY242" s="364" t="s">
        <v>6662</v>
      </c>
      <c r="BZ242" s="364">
        <v>5</v>
      </c>
      <c r="CA242" s="364">
        <v>3</v>
      </c>
      <c r="CB242" s="364">
        <v>13</v>
      </c>
      <c r="CC242" s="364">
        <v>14</v>
      </c>
      <c r="CD242" s="364">
        <v>14</v>
      </c>
      <c r="CE242" s="364">
        <v>17</v>
      </c>
      <c r="CF242" s="364">
        <v>6</v>
      </c>
      <c r="CG242" s="365">
        <v>2</v>
      </c>
      <c r="CH242" s="432">
        <v>76</v>
      </c>
      <c r="CI242" s="433">
        <v>19</v>
      </c>
      <c r="CJ242" s="433">
        <v>19</v>
      </c>
      <c r="CK242" s="433" t="s">
        <v>6662</v>
      </c>
      <c r="CL242" s="433" t="s">
        <v>6662</v>
      </c>
      <c r="CM242" s="433">
        <v>4</v>
      </c>
      <c r="CN242" s="433">
        <v>53</v>
      </c>
      <c r="CO242" s="433">
        <v>53</v>
      </c>
      <c r="CP242" s="433">
        <v>13</v>
      </c>
      <c r="CQ242" s="433">
        <v>13</v>
      </c>
      <c r="CR242" s="433" t="s">
        <v>6662</v>
      </c>
      <c r="CS242" s="433" t="s">
        <v>6662</v>
      </c>
      <c r="CT242" s="433">
        <v>2</v>
      </c>
      <c r="CU242" s="455">
        <v>38</v>
      </c>
      <c r="CV242" s="389"/>
      <c r="CW242" s="390"/>
      <c r="CX242" s="390"/>
      <c r="CY242" s="390"/>
      <c r="CZ242" s="390"/>
      <c r="DA242" s="390"/>
      <c r="DB242" s="394"/>
      <c r="DC242" s="363">
        <v>252</v>
      </c>
      <c r="DD242" s="364">
        <v>193</v>
      </c>
      <c r="DE242" s="364">
        <v>84</v>
      </c>
      <c r="DF242" s="364">
        <v>88</v>
      </c>
      <c r="DG242" s="364">
        <v>21</v>
      </c>
      <c r="DH242" s="364">
        <v>17</v>
      </c>
      <c r="DI242" s="364">
        <v>42</v>
      </c>
      <c r="DJ242" s="394"/>
      <c r="DK242" s="363">
        <v>49</v>
      </c>
      <c r="DL242" s="364">
        <v>30</v>
      </c>
      <c r="DM242" s="364" t="s">
        <v>6662</v>
      </c>
      <c r="DN242" s="364">
        <v>3</v>
      </c>
      <c r="DO242" s="364" t="s">
        <v>6662</v>
      </c>
      <c r="DP242" s="364">
        <v>11</v>
      </c>
      <c r="DQ242" s="364" t="s">
        <v>6662</v>
      </c>
      <c r="DR242" s="364" t="s">
        <v>6662</v>
      </c>
      <c r="DS242" s="364">
        <v>1</v>
      </c>
      <c r="DT242" s="364">
        <v>3</v>
      </c>
      <c r="DU242" s="364">
        <v>1</v>
      </c>
      <c r="DV242" s="364" t="s">
        <v>6662</v>
      </c>
      <c r="DW242" s="364" t="s">
        <v>6662</v>
      </c>
      <c r="DX242" s="364" t="s">
        <v>6662</v>
      </c>
      <c r="DY242" s="364" t="s">
        <v>6662</v>
      </c>
      <c r="DZ242" s="365" t="s">
        <v>6662</v>
      </c>
      <c r="EA242" s="363">
        <v>76</v>
      </c>
      <c r="EB242" s="364">
        <v>8363</v>
      </c>
      <c r="EC242" s="364">
        <v>5214</v>
      </c>
      <c r="ED242" s="364">
        <v>2971</v>
      </c>
      <c r="EE242" s="365">
        <v>178</v>
      </c>
      <c r="EF242" s="363">
        <v>131</v>
      </c>
      <c r="EG242" s="364">
        <v>113</v>
      </c>
      <c r="EH242" s="364">
        <v>48</v>
      </c>
      <c r="EI242" s="364">
        <v>51</v>
      </c>
      <c r="EJ242" s="364">
        <v>14</v>
      </c>
      <c r="EK242" s="364">
        <v>8</v>
      </c>
      <c r="EL242" s="364">
        <v>10</v>
      </c>
      <c r="EM242" s="394"/>
      <c r="EN242" s="363">
        <v>121</v>
      </c>
      <c r="EO242" s="364">
        <v>80</v>
      </c>
      <c r="EP242" s="364">
        <v>36</v>
      </c>
      <c r="EQ242" s="364">
        <v>37</v>
      </c>
      <c r="ER242" s="364">
        <v>7</v>
      </c>
      <c r="ES242" s="364">
        <v>9</v>
      </c>
      <c r="ET242" s="364">
        <v>32</v>
      </c>
      <c r="EU242" s="394"/>
    </row>
    <row r="243" spans="1:151" s="357" customFormat="1" ht="15" hidden="1" customHeight="1" x14ac:dyDescent="0.15">
      <c r="A243" s="442" t="s">
        <v>175</v>
      </c>
      <c r="B243" s="442" t="s">
        <v>355</v>
      </c>
      <c r="C243" s="442" t="s">
        <v>364</v>
      </c>
      <c r="D243" s="442" t="s">
        <v>799</v>
      </c>
      <c r="E243" s="387">
        <v>102</v>
      </c>
      <c r="F243" s="355">
        <v>101</v>
      </c>
      <c r="G243" s="355">
        <v>13</v>
      </c>
      <c r="H243" s="355">
        <v>20</v>
      </c>
      <c r="I243" s="355">
        <v>68</v>
      </c>
      <c r="J243" s="388">
        <v>1</v>
      </c>
      <c r="K243" s="395">
        <v>1</v>
      </c>
      <c r="L243" s="387"/>
      <c r="M243" s="361">
        <v>212</v>
      </c>
      <c r="N243" s="355" t="s">
        <v>6662</v>
      </c>
      <c r="O243" s="355">
        <v>2</v>
      </c>
      <c r="P243" s="355">
        <v>3</v>
      </c>
      <c r="Q243" s="355">
        <v>4</v>
      </c>
      <c r="R243" s="355">
        <v>2</v>
      </c>
      <c r="S243" s="355">
        <v>6</v>
      </c>
      <c r="T243" s="355">
        <v>4</v>
      </c>
      <c r="U243" s="355">
        <v>11</v>
      </c>
      <c r="V243" s="355">
        <v>20</v>
      </c>
      <c r="W243" s="355">
        <v>38</v>
      </c>
      <c r="X243" s="355">
        <v>37</v>
      </c>
      <c r="Y243" s="355">
        <v>28</v>
      </c>
      <c r="Z243" s="355">
        <v>17</v>
      </c>
      <c r="AA243" s="355">
        <v>19</v>
      </c>
      <c r="AB243" s="362">
        <v>21</v>
      </c>
      <c r="AC243" s="368">
        <v>66.430000000000007</v>
      </c>
      <c r="AD243" s="358">
        <v>66.02</v>
      </c>
      <c r="AE243" s="369">
        <v>67</v>
      </c>
      <c r="AF243" s="389"/>
      <c r="AG243" s="390"/>
      <c r="AH243" s="390"/>
      <c r="AI243" s="390"/>
      <c r="AJ243" s="390"/>
      <c r="AK243" s="390"/>
      <c r="AL243" s="390"/>
      <c r="AM243" s="390"/>
      <c r="AN243" s="390"/>
      <c r="AO243" s="390"/>
      <c r="AP243" s="390"/>
      <c r="AQ243" s="390"/>
      <c r="AR243" s="390"/>
      <c r="AS243" s="390"/>
      <c r="AT243" s="390"/>
      <c r="AU243" s="390"/>
      <c r="AV243" s="384"/>
      <c r="AW243" s="385"/>
      <c r="AX243" s="386"/>
      <c r="AY243" s="363">
        <v>121</v>
      </c>
      <c r="AZ243" s="364" t="s">
        <v>6662</v>
      </c>
      <c r="BA243" s="364" t="s">
        <v>6662</v>
      </c>
      <c r="BB243" s="364">
        <v>1</v>
      </c>
      <c r="BC243" s="364">
        <v>1</v>
      </c>
      <c r="BD243" s="364">
        <v>1</v>
      </c>
      <c r="BE243" s="364">
        <v>2</v>
      </c>
      <c r="BF243" s="364">
        <v>1</v>
      </c>
      <c r="BG243" s="364">
        <v>4</v>
      </c>
      <c r="BH243" s="364">
        <v>3</v>
      </c>
      <c r="BI243" s="364">
        <v>12</v>
      </c>
      <c r="BJ243" s="364">
        <v>25</v>
      </c>
      <c r="BK243" s="364">
        <v>22</v>
      </c>
      <c r="BL243" s="364">
        <v>14</v>
      </c>
      <c r="BM243" s="364">
        <v>18</v>
      </c>
      <c r="BN243" s="365">
        <v>17</v>
      </c>
      <c r="BO243" s="368">
        <v>71.77</v>
      </c>
      <c r="BP243" s="358">
        <v>71.73</v>
      </c>
      <c r="BQ243" s="369">
        <v>71.83</v>
      </c>
      <c r="BR243" s="363">
        <v>101</v>
      </c>
      <c r="BS243" s="364" t="s">
        <v>6662</v>
      </c>
      <c r="BT243" s="364" t="s">
        <v>6662</v>
      </c>
      <c r="BU243" s="364" t="s">
        <v>6662</v>
      </c>
      <c r="BV243" s="364">
        <v>1</v>
      </c>
      <c r="BW243" s="364">
        <v>1</v>
      </c>
      <c r="BX243" s="364">
        <v>4</v>
      </c>
      <c r="BY243" s="364" t="s">
        <v>6662</v>
      </c>
      <c r="BZ243" s="364">
        <v>3</v>
      </c>
      <c r="CA243" s="364">
        <v>8</v>
      </c>
      <c r="CB243" s="364">
        <v>21</v>
      </c>
      <c r="CC243" s="364">
        <v>20</v>
      </c>
      <c r="CD243" s="364">
        <v>18</v>
      </c>
      <c r="CE243" s="364">
        <v>10</v>
      </c>
      <c r="CF243" s="364">
        <v>6</v>
      </c>
      <c r="CG243" s="365">
        <v>9</v>
      </c>
      <c r="CH243" s="432">
        <v>101</v>
      </c>
      <c r="CI243" s="433">
        <v>15</v>
      </c>
      <c r="CJ243" s="433">
        <v>15</v>
      </c>
      <c r="CK243" s="433" t="s">
        <v>6662</v>
      </c>
      <c r="CL243" s="433" t="s">
        <v>6662</v>
      </c>
      <c r="CM243" s="433">
        <v>6</v>
      </c>
      <c r="CN243" s="433">
        <v>80</v>
      </c>
      <c r="CO243" s="433">
        <v>63</v>
      </c>
      <c r="CP243" s="433">
        <v>13</v>
      </c>
      <c r="CQ243" s="433">
        <v>13</v>
      </c>
      <c r="CR243" s="433" t="s">
        <v>6662</v>
      </c>
      <c r="CS243" s="433" t="s">
        <v>6662</v>
      </c>
      <c r="CT243" s="433">
        <v>3</v>
      </c>
      <c r="CU243" s="455">
        <v>47</v>
      </c>
      <c r="CV243" s="389"/>
      <c r="CW243" s="390"/>
      <c r="CX243" s="390"/>
      <c r="CY243" s="390"/>
      <c r="CZ243" s="390"/>
      <c r="DA243" s="390"/>
      <c r="DB243" s="394"/>
      <c r="DC243" s="363">
        <v>276</v>
      </c>
      <c r="DD243" s="364">
        <v>207</v>
      </c>
      <c r="DE243" s="364">
        <v>121</v>
      </c>
      <c r="DF243" s="364">
        <v>80</v>
      </c>
      <c r="DG243" s="364">
        <v>6</v>
      </c>
      <c r="DH243" s="364">
        <v>11</v>
      </c>
      <c r="DI243" s="364">
        <v>58</v>
      </c>
      <c r="DJ243" s="394"/>
      <c r="DK243" s="363">
        <v>87</v>
      </c>
      <c r="DL243" s="364">
        <v>52</v>
      </c>
      <c r="DM243" s="364" t="s">
        <v>6662</v>
      </c>
      <c r="DN243" s="364">
        <v>5</v>
      </c>
      <c r="DO243" s="364">
        <v>1</v>
      </c>
      <c r="DP243" s="364">
        <v>10</v>
      </c>
      <c r="DQ243" s="364">
        <v>2</v>
      </c>
      <c r="DR243" s="364">
        <v>2</v>
      </c>
      <c r="DS243" s="364">
        <v>10</v>
      </c>
      <c r="DT243" s="364">
        <v>3</v>
      </c>
      <c r="DU243" s="364" t="s">
        <v>6662</v>
      </c>
      <c r="DV243" s="364">
        <v>2</v>
      </c>
      <c r="DW243" s="364" t="s">
        <v>6662</v>
      </c>
      <c r="DX243" s="364" t="s">
        <v>6662</v>
      </c>
      <c r="DY243" s="364" t="s">
        <v>6662</v>
      </c>
      <c r="DZ243" s="365" t="s">
        <v>6662</v>
      </c>
      <c r="EA243" s="363">
        <v>101</v>
      </c>
      <c r="EB243" s="364">
        <v>9098</v>
      </c>
      <c r="EC243" s="364">
        <v>4458</v>
      </c>
      <c r="ED243" s="364">
        <v>4055</v>
      </c>
      <c r="EE243" s="365">
        <v>585</v>
      </c>
      <c r="EF243" s="363">
        <v>144</v>
      </c>
      <c r="EG243" s="364">
        <v>126</v>
      </c>
      <c r="EH243" s="364">
        <v>74</v>
      </c>
      <c r="EI243" s="364">
        <v>48</v>
      </c>
      <c r="EJ243" s="364">
        <v>4</v>
      </c>
      <c r="EK243" s="364">
        <v>7</v>
      </c>
      <c r="EL243" s="364">
        <v>11</v>
      </c>
      <c r="EM243" s="394"/>
      <c r="EN243" s="363">
        <v>132</v>
      </c>
      <c r="EO243" s="364">
        <v>81</v>
      </c>
      <c r="EP243" s="364">
        <v>47</v>
      </c>
      <c r="EQ243" s="364">
        <v>32</v>
      </c>
      <c r="ER243" s="364">
        <v>2</v>
      </c>
      <c r="ES243" s="364">
        <v>4</v>
      </c>
      <c r="ET243" s="364">
        <v>47</v>
      </c>
      <c r="EU243" s="394"/>
    </row>
    <row r="244" spans="1:151" s="357" customFormat="1" ht="15" hidden="1" customHeight="1" x14ac:dyDescent="0.15">
      <c r="A244" s="442" t="s">
        <v>175</v>
      </c>
      <c r="B244" s="442" t="s">
        <v>355</v>
      </c>
      <c r="C244" s="442" t="s">
        <v>365</v>
      </c>
      <c r="D244" s="442" t="s">
        <v>800</v>
      </c>
      <c r="E244" s="387">
        <v>65</v>
      </c>
      <c r="F244" s="355">
        <v>64</v>
      </c>
      <c r="G244" s="355">
        <v>4</v>
      </c>
      <c r="H244" s="355">
        <v>8</v>
      </c>
      <c r="I244" s="355">
        <v>52</v>
      </c>
      <c r="J244" s="388">
        <v>1</v>
      </c>
      <c r="K244" s="395">
        <v>1</v>
      </c>
      <c r="L244" s="387"/>
      <c r="M244" s="361">
        <v>146</v>
      </c>
      <c r="N244" s="355" t="s">
        <v>6662</v>
      </c>
      <c r="O244" s="355">
        <v>1</v>
      </c>
      <c r="P244" s="355" t="s">
        <v>6662</v>
      </c>
      <c r="Q244" s="355">
        <v>3</v>
      </c>
      <c r="R244" s="355">
        <v>4</v>
      </c>
      <c r="S244" s="355">
        <v>4</v>
      </c>
      <c r="T244" s="355">
        <v>10</v>
      </c>
      <c r="U244" s="355">
        <v>7</v>
      </c>
      <c r="V244" s="355">
        <v>11</v>
      </c>
      <c r="W244" s="355">
        <v>16</v>
      </c>
      <c r="X244" s="355">
        <v>24</v>
      </c>
      <c r="Y244" s="355">
        <v>24</v>
      </c>
      <c r="Z244" s="355">
        <v>20</v>
      </c>
      <c r="AA244" s="355">
        <v>14</v>
      </c>
      <c r="AB244" s="362">
        <v>8</v>
      </c>
      <c r="AC244" s="368">
        <v>65.94</v>
      </c>
      <c r="AD244" s="358">
        <v>65.02</v>
      </c>
      <c r="AE244" s="369">
        <v>67.11</v>
      </c>
      <c r="AF244" s="389"/>
      <c r="AG244" s="390"/>
      <c r="AH244" s="390"/>
      <c r="AI244" s="390"/>
      <c r="AJ244" s="390"/>
      <c r="AK244" s="390"/>
      <c r="AL244" s="390"/>
      <c r="AM244" s="390"/>
      <c r="AN244" s="390"/>
      <c r="AO244" s="390"/>
      <c r="AP244" s="390"/>
      <c r="AQ244" s="390"/>
      <c r="AR244" s="390"/>
      <c r="AS244" s="390"/>
      <c r="AT244" s="390"/>
      <c r="AU244" s="390"/>
      <c r="AV244" s="384"/>
      <c r="AW244" s="385"/>
      <c r="AX244" s="386"/>
      <c r="AY244" s="363">
        <v>74</v>
      </c>
      <c r="AZ244" s="364" t="s">
        <v>6662</v>
      </c>
      <c r="BA244" s="364" t="s">
        <v>6662</v>
      </c>
      <c r="BB244" s="364" t="s">
        <v>6662</v>
      </c>
      <c r="BC244" s="364" t="s">
        <v>6662</v>
      </c>
      <c r="BD244" s="364" t="s">
        <v>6662</v>
      </c>
      <c r="BE244" s="364" t="s">
        <v>6662</v>
      </c>
      <c r="BF244" s="364" t="s">
        <v>6662</v>
      </c>
      <c r="BG244" s="364">
        <v>1</v>
      </c>
      <c r="BH244" s="364">
        <v>1</v>
      </c>
      <c r="BI244" s="364">
        <v>8</v>
      </c>
      <c r="BJ244" s="364">
        <v>12</v>
      </c>
      <c r="BK244" s="364">
        <v>17</v>
      </c>
      <c r="BL244" s="364">
        <v>17</v>
      </c>
      <c r="BM244" s="364">
        <v>12</v>
      </c>
      <c r="BN244" s="365">
        <v>6</v>
      </c>
      <c r="BO244" s="368">
        <v>73.819999999999993</v>
      </c>
      <c r="BP244" s="358">
        <v>74.069999999999993</v>
      </c>
      <c r="BQ244" s="369">
        <v>73.47</v>
      </c>
      <c r="BR244" s="363">
        <v>64</v>
      </c>
      <c r="BS244" s="364" t="s">
        <v>6662</v>
      </c>
      <c r="BT244" s="364" t="s">
        <v>6662</v>
      </c>
      <c r="BU244" s="364" t="s">
        <v>6662</v>
      </c>
      <c r="BV244" s="364" t="s">
        <v>6662</v>
      </c>
      <c r="BW244" s="364">
        <v>1</v>
      </c>
      <c r="BX244" s="364">
        <v>1</v>
      </c>
      <c r="BY244" s="364" t="s">
        <v>6662</v>
      </c>
      <c r="BZ244" s="364">
        <v>4</v>
      </c>
      <c r="CA244" s="364">
        <v>4</v>
      </c>
      <c r="CB244" s="364">
        <v>6</v>
      </c>
      <c r="CC244" s="364">
        <v>13</v>
      </c>
      <c r="CD244" s="364">
        <v>13</v>
      </c>
      <c r="CE244" s="364">
        <v>10</v>
      </c>
      <c r="CF244" s="364">
        <v>7</v>
      </c>
      <c r="CG244" s="365">
        <v>5</v>
      </c>
      <c r="CH244" s="432">
        <v>64</v>
      </c>
      <c r="CI244" s="433">
        <v>13</v>
      </c>
      <c r="CJ244" s="433">
        <v>13</v>
      </c>
      <c r="CK244" s="433" t="s">
        <v>6662</v>
      </c>
      <c r="CL244" s="433" t="s">
        <v>6662</v>
      </c>
      <c r="CM244" s="433">
        <v>2</v>
      </c>
      <c r="CN244" s="433">
        <v>49</v>
      </c>
      <c r="CO244" s="433">
        <v>48</v>
      </c>
      <c r="CP244" s="433">
        <v>11</v>
      </c>
      <c r="CQ244" s="433">
        <v>11</v>
      </c>
      <c r="CR244" s="433" t="s">
        <v>6662</v>
      </c>
      <c r="CS244" s="433" t="s">
        <v>6662</v>
      </c>
      <c r="CT244" s="433">
        <v>1</v>
      </c>
      <c r="CU244" s="455">
        <v>36</v>
      </c>
      <c r="CV244" s="389"/>
      <c r="CW244" s="390"/>
      <c r="CX244" s="390"/>
      <c r="CY244" s="390"/>
      <c r="CZ244" s="390"/>
      <c r="DA244" s="390"/>
      <c r="DB244" s="394"/>
      <c r="DC244" s="363">
        <v>188</v>
      </c>
      <c r="DD244" s="364">
        <v>147</v>
      </c>
      <c r="DE244" s="364">
        <v>74</v>
      </c>
      <c r="DF244" s="364">
        <v>69</v>
      </c>
      <c r="DG244" s="364">
        <v>4</v>
      </c>
      <c r="DH244" s="364">
        <v>5</v>
      </c>
      <c r="DI244" s="364">
        <v>36</v>
      </c>
      <c r="DJ244" s="394"/>
      <c r="DK244" s="363">
        <v>44</v>
      </c>
      <c r="DL244" s="364">
        <v>30</v>
      </c>
      <c r="DM244" s="364" t="s">
        <v>6662</v>
      </c>
      <c r="DN244" s="364">
        <v>2</v>
      </c>
      <c r="DO244" s="364" t="s">
        <v>6662</v>
      </c>
      <c r="DP244" s="364">
        <v>3</v>
      </c>
      <c r="DQ244" s="364" t="s">
        <v>6662</v>
      </c>
      <c r="DR244" s="364">
        <v>1</v>
      </c>
      <c r="DS244" s="364">
        <v>3</v>
      </c>
      <c r="DT244" s="364">
        <v>3</v>
      </c>
      <c r="DU244" s="364" t="s">
        <v>6662</v>
      </c>
      <c r="DV244" s="364">
        <v>1</v>
      </c>
      <c r="DW244" s="364">
        <v>1</v>
      </c>
      <c r="DX244" s="364" t="s">
        <v>6662</v>
      </c>
      <c r="DY244" s="364" t="s">
        <v>6662</v>
      </c>
      <c r="DZ244" s="365" t="s">
        <v>6662</v>
      </c>
      <c r="EA244" s="363">
        <v>63</v>
      </c>
      <c r="EB244" s="364">
        <v>4123</v>
      </c>
      <c r="EC244" s="364">
        <v>2779</v>
      </c>
      <c r="ED244" s="364">
        <v>1190</v>
      </c>
      <c r="EE244" s="365">
        <v>154</v>
      </c>
      <c r="EF244" s="363">
        <v>97</v>
      </c>
      <c r="EG244" s="364">
        <v>89</v>
      </c>
      <c r="EH244" s="364">
        <v>44</v>
      </c>
      <c r="EI244" s="364">
        <v>41</v>
      </c>
      <c r="EJ244" s="364">
        <v>4</v>
      </c>
      <c r="EK244" s="364">
        <v>1</v>
      </c>
      <c r="EL244" s="364">
        <v>7</v>
      </c>
      <c r="EM244" s="394"/>
      <c r="EN244" s="363">
        <v>91</v>
      </c>
      <c r="EO244" s="364">
        <v>58</v>
      </c>
      <c r="EP244" s="364">
        <v>30</v>
      </c>
      <c r="EQ244" s="364">
        <v>28</v>
      </c>
      <c r="ER244" s="364" t="s">
        <v>6662</v>
      </c>
      <c r="ES244" s="364">
        <v>4</v>
      </c>
      <c r="ET244" s="364">
        <v>29</v>
      </c>
      <c r="EU244" s="394"/>
    </row>
    <row r="245" spans="1:151" s="357" customFormat="1" ht="15" customHeight="1" x14ac:dyDescent="0.15">
      <c r="A245" s="442" t="s">
        <v>175</v>
      </c>
      <c r="B245" s="442" t="s">
        <v>366</v>
      </c>
      <c r="C245" s="442"/>
      <c r="D245" s="442" t="s">
        <v>801</v>
      </c>
      <c r="E245" s="387">
        <v>1007</v>
      </c>
      <c r="F245" s="355">
        <v>998</v>
      </c>
      <c r="G245" s="355">
        <v>99</v>
      </c>
      <c r="H245" s="355">
        <v>93</v>
      </c>
      <c r="I245" s="355">
        <v>806</v>
      </c>
      <c r="J245" s="388">
        <v>9</v>
      </c>
      <c r="K245" s="395">
        <v>9</v>
      </c>
      <c r="L245" s="387"/>
      <c r="M245" s="361">
        <v>2181</v>
      </c>
      <c r="N245" s="355">
        <v>12</v>
      </c>
      <c r="O245" s="355">
        <v>19</v>
      </c>
      <c r="P245" s="355">
        <v>40</v>
      </c>
      <c r="Q245" s="355">
        <v>47</v>
      </c>
      <c r="R245" s="355">
        <v>56</v>
      </c>
      <c r="S245" s="355">
        <v>59</v>
      </c>
      <c r="T245" s="355">
        <v>79</v>
      </c>
      <c r="U245" s="355">
        <v>100</v>
      </c>
      <c r="V245" s="355">
        <v>157</v>
      </c>
      <c r="W245" s="355">
        <v>274</v>
      </c>
      <c r="X245" s="355">
        <v>369</v>
      </c>
      <c r="Y245" s="355">
        <v>317</v>
      </c>
      <c r="Z245" s="355">
        <v>238</v>
      </c>
      <c r="AA245" s="355">
        <v>223</v>
      </c>
      <c r="AB245" s="362">
        <v>191</v>
      </c>
      <c r="AC245" s="368">
        <v>65.84</v>
      </c>
      <c r="AD245" s="358">
        <v>65.03</v>
      </c>
      <c r="AE245" s="369">
        <v>66.819999999999993</v>
      </c>
      <c r="AF245" s="389"/>
      <c r="AG245" s="390"/>
      <c r="AH245" s="390"/>
      <c r="AI245" s="390"/>
      <c r="AJ245" s="390"/>
      <c r="AK245" s="390"/>
      <c r="AL245" s="390"/>
      <c r="AM245" s="390"/>
      <c r="AN245" s="390"/>
      <c r="AO245" s="390"/>
      <c r="AP245" s="390"/>
      <c r="AQ245" s="390"/>
      <c r="AR245" s="390"/>
      <c r="AS245" s="390"/>
      <c r="AT245" s="390"/>
      <c r="AU245" s="390"/>
      <c r="AV245" s="384"/>
      <c r="AW245" s="385"/>
      <c r="AX245" s="386"/>
      <c r="AY245" s="363">
        <v>1227</v>
      </c>
      <c r="AZ245" s="364">
        <v>1</v>
      </c>
      <c r="BA245" s="364" t="s">
        <v>6662</v>
      </c>
      <c r="BB245" s="364">
        <v>3</v>
      </c>
      <c r="BC245" s="364">
        <v>10</v>
      </c>
      <c r="BD245" s="364">
        <v>11</v>
      </c>
      <c r="BE245" s="364">
        <v>12</v>
      </c>
      <c r="BF245" s="364">
        <v>18</v>
      </c>
      <c r="BG245" s="364">
        <v>25</v>
      </c>
      <c r="BH245" s="364">
        <v>30</v>
      </c>
      <c r="BI245" s="364">
        <v>74</v>
      </c>
      <c r="BJ245" s="364">
        <v>216</v>
      </c>
      <c r="BK245" s="364">
        <v>260</v>
      </c>
      <c r="BL245" s="364">
        <v>211</v>
      </c>
      <c r="BM245" s="364">
        <v>201</v>
      </c>
      <c r="BN245" s="365">
        <v>155</v>
      </c>
      <c r="BO245" s="368">
        <v>72.790000000000006</v>
      </c>
      <c r="BP245" s="358">
        <v>72.44</v>
      </c>
      <c r="BQ245" s="369">
        <v>73.260000000000005</v>
      </c>
      <c r="BR245" s="363">
        <v>998</v>
      </c>
      <c r="BS245" s="364" t="s">
        <v>6662</v>
      </c>
      <c r="BT245" s="364" t="s">
        <v>6662</v>
      </c>
      <c r="BU245" s="364" t="s">
        <v>6662</v>
      </c>
      <c r="BV245" s="364">
        <v>1</v>
      </c>
      <c r="BW245" s="364">
        <v>3</v>
      </c>
      <c r="BX245" s="364">
        <v>7</v>
      </c>
      <c r="BY245" s="364">
        <v>17</v>
      </c>
      <c r="BZ245" s="364">
        <v>28</v>
      </c>
      <c r="CA245" s="364">
        <v>60</v>
      </c>
      <c r="CB245" s="364">
        <v>125</v>
      </c>
      <c r="CC245" s="364">
        <v>183</v>
      </c>
      <c r="CD245" s="364">
        <v>191</v>
      </c>
      <c r="CE245" s="364">
        <v>136</v>
      </c>
      <c r="CF245" s="364">
        <v>124</v>
      </c>
      <c r="CG245" s="365">
        <v>123</v>
      </c>
      <c r="CH245" s="432">
        <v>998</v>
      </c>
      <c r="CI245" s="433">
        <v>155</v>
      </c>
      <c r="CJ245" s="433">
        <v>155</v>
      </c>
      <c r="CK245" s="433" t="s">
        <v>6662</v>
      </c>
      <c r="CL245" s="433" t="s">
        <v>6662</v>
      </c>
      <c r="CM245" s="433">
        <v>37</v>
      </c>
      <c r="CN245" s="433">
        <v>806</v>
      </c>
      <c r="CO245" s="433">
        <v>757</v>
      </c>
      <c r="CP245" s="433">
        <v>136</v>
      </c>
      <c r="CQ245" s="433">
        <v>136</v>
      </c>
      <c r="CR245" s="433" t="s">
        <v>6662</v>
      </c>
      <c r="CS245" s="433" t="s">
        <v>6662</v>
      </c>
      <c r="CT245" s="433">
        <v>18</v>
      </c>
      <c r="CU245" s="455">
        <v>603</v>
      </c>
      <c r="CV245" s="389"/>
      <c r="CW245" s="390"/>
      <c r="CX245" s="390"/>
      <c r="CY245" s="390"/>
      <c r="CZ245" s="390"/>
      <c r="DA245" s="390"/>
      <c r="DB245" s="394"/>
      <c r="DC245" s="363">
        <v>2722</v>
      </c>
      <c r="DD245" s="364">
        <v>2226</v>
      </c>
      <c r="DE245" s="364">
        <v>1227</v>
      </c>
      <c r="DF245" s="364">
        <v>899</v>
      </c>
      <c r="DG245" s="364">
        <v>100</v>
      </c>
      <c r="DH245" s="364">
        <v>88</v>
      </c>
      <c r="DI245" s="364">
        <v>408</v>
      </c>
      <c r="DJ245" s="394"/>
      <c r="DK245" s="363">
        <v>859</v>
      </c>
      <c r="DL245" s="364">
        <v>722</v>
      </c>
      <c r="DM245" s="364" t="s">
        <v>6662</v>
      </c>
      <c r="DN245" s="364">
        <v>35</v>
      </c>
      <c r="DO245" s="364">
        <v>2</v>
      </c>
      <c r="DP245" s="364">
        <v>49</v>
      </c>
      <c r="DQ245" s="364">
        <v>24</v>
      </c>
      <c r="DR245" s="364">
        <v>8</v>
      </c>
      <c r="DS245" s="364">
        <v>8</v>
      </c>
      <c r="DT245" s="364">
        <v>7</v>
      </c>
      <c r="DU245" s="364">
        <v>2</v>
      </c>
      <c r="DV245" s="364">
        <v>1</v>
      </c>
      <c r="DW245" s="364">
        <v>1</v>
      </c>
      <c r="DX245" s="364" t="s">
        <v>6662</v>
      </c>
      <c r="DY245" s="364" t="s">
        <v>6662</v>
      </c>
      <c r="DZ245" s="365" t="s">
        <v>6662</v>
      </c>
      <c r="EA245" s="363">
        <v>995</v>
      </c>
      <c r="EB245" s="364">
        <v>172657</v>
      </c>
      <c r="EC245" s="364">
        <v>112821</v>
      </c>
      <c r="ED245" s="364">
        <v>59031</v>
      </c>
      <c r="EE245" s="365">
        <v>805</v>
      </c>
      <c r="EF245" s="363">
        <v>1384</v>
      </c>
      <c r="EG245" s="364">
        <v>1285</v>
      </c>
      <c r="EH245" s="364">
        <v>701</v>
      </c>
      <c r="EI245" s="364">
        <v>515</v>
      </c>
      <c r="EJ245" s="364">
        <v>69</v>
      </c>
      <c r="EK245" s="364">
        <v>44</v>
      </c>
      <c r="EL245" s="364">
        <v>55</v>
      </c>
      <c r="EM245" s="394"/>
      <c r="EN245" s="363">
        <v>1338</v>
      </c>
      <c r="EO245" s="364">
        <v>941</v>
      </c>
      <c r="EP245" s="364">
        <v>526</v>
      </c>
      <c r="EQ245" s="364">
        <v>384</v>
      </c>
      <c r="ER245" s="364">
        <v>31</v>
      </c>
      <c r="ES245" s="364">
        <v>44</v>
      </c>
      <c r="ET245" s="364">
        <v>353</v>
      </c>
      <c r="EU245" s="394"/>
    </row>
    <row r="246" spans="1:151" s="357" customFormat="1" ht="15" hidden="1" customHeight="1" x14ac:dyDescent="0.15">
      <c r="A246" s="442" t="s">
        <v>175</v>
      </c>
      <c r="B246" s="442" t="s">
        <v>366</v>
      </c>
      <c r="C246" s="442" t="s">
        <v>367</v>
      </c>
      <c r="D246" s="442" t="s">
        <v>802</v>
      </c>
      <c r="E246" s="387">
        <v>106</v>
      </c>
      <c r="F246" s="355">
        <v>105</v>
      </c>
      <c r="G246" s="355">
        <v>9</v>
      </c>
      <c r="H246" s="355">
        <v>11</v>
      </c>
      <c r="I246" s="355">
        <v>85</v>
      </c>
      <c r="J246" s="388">
        <v>1</v>
      </c>
      <c r="K246" s="395">
        <v>1</v>
      </c>
      <c r="L246" s="387"/>
      <c r="M246" s="361">
        <v>240</v>
      </c>
      <c r="N246" s="355">
        <v>3</v>
      </c>
      <c r="O246" s="355" t="s">
        <v>6662</v>
      </c>
      <c r="P246" s="355">
        <v>2</v>
      </c>
      <c r="Q246" s="355" t="s">
        <v>6662</v>
      </c>
      <c r="R246" s="355">
        <v>13</v>
      </c>
      <c r="S246" s="355">
        <v>7</v>
      </c>
      <c r="T246" s="355">
        <v>14</v>
      </c>
      <c r="U246" s="355">
        <v>13</v>
      </c>
      <c r="V246" s="355">
        <v>11</v>
      </c>
      <c r="W246" s="355">
        <v>25</v>
      </c>
      <c r="X246" s="355">
        <v>44</v>
      </c>
      <c r="Y246" s="355">
        <v>34</v>
      </c>
      <c r="Z246" s="355">
        <v>25</v>
      </c>
      <c r="AA246" s="355">
        <v>25</v>
      </c>
      <c r="AB246" s="362">
        <v>24</v>
      </c>
      <c r="AC246" s="368">
        <v>66.06</v>
      </c>
      <c r="AD246" s="358">
        <v>65.06</v>
      </c>
      <c r="AE246" s="369">
        <v>67.150000000000006</v>
      </c>
      <c r="AF246" s="389"/>
      <c r="AG246" s="390"/>
      <c r="AH246" s="390"/>
      <c r="AI246" s="390"/>
      <c r="AJ246" s="390"/>
      <c r="AK246" s="390"/>
      <c r="AL246" s="390"/>
      <c r="AM246" s="390"/>
      <c r="AN246" s="390"/>
      <c r="AO246" s="390"/>
      <c r="AP246" s="390"/>
      <c r="AQ246" s="390"/>
      <c r="AR246" s="390"/>
      <c r="AS246" s="390"/>
      <c r="AT246" s="390"/>
      <c r="AU246" s="390"/>
      <c r="AV246" s="384"/>
      <c r="AW246" s="385"/>
      <c r="AX246" s="386"/>
      <c r="AY246" s="363">
        <v>141</v>
      </c>
      <c r="AZ246" s="364">
        <v>1</v>
      </c>
      <c r="BA246" s="364" t="s">
        <v>6662</v>
      </c>
      <c r="BB246" s="364" t="s">
        <v>6662</v>
      </c>
      <c r="BC246" s="364" t="s">
        <v>6662</v>
      </c>
      <c r="BD246" s="364">
        <v>3</v>
      </c>
      <c r="BE246" s="364">
        <v>1</v>
      </c>
      <c r="BF246" s="364">
        <v>2</v>
      </c>
      <c r="BG246" s="364">
        <v>3</v>
      </c>
      <c r="BH246" s="364">
        <v>3</v>
      </c>
      <c r="BI246" s="364">
        <v>6</v>
      </c>
      <c r="BJ246" s="364">
        <v>28</v>
      </c>
      <c r="BK246" s="364">
        <v>26</v>
      </c>
      <c r="BL246" s="364">
        <v>23</v>
      </c>
      <c r="BM246" s="364">
        <v>25</v>
      </c>
      <c r="BN246" s="365">
        <v>20</v>
      </c>
      <c r="BO246" s="368">
        <v>72.84</v>
      </c>
      <c r="BP246" s="358">
        <v>72.55</v>
      </c>
      <c r="BQ246" s="369">
        <v>73.180000000000007</v>
      </c>
      <c r="BR246" s="363">
        <v>105</v>
      </c>
      <c r="BS246" s="364" t="s">
        <v>6662</v>
      </c>
      <c r="BT246" s="364" t="s">
        <v>6662</v>
      </c>
      <c r="BU246" s="364" t="s">
        <v>6662</v>
      </c>
      <c r="BV246" s="364" t="s">
        <v>6662</v>
      </c>
      <c r="BW246" s="364" t="s">
        <v>6662</v>
      </c>
      <c r="BX246" s="364">
        <v>1</v>
      </c>
      <c r="BY246" s="364">
        <v>4</v>
      </c>
      <c r="BZ246" s="364">
        <v>3</v>
      </c>
      <c r="CA246" s="364">
        <v>4</v>
      </c>
      <c r="CB246" s="364">
        <v>14</v>
      </c>
      <c r="CC246" s="364">
        <v>20</v>
      </c>
      <c r="CD246" s="364">
        <v>20</v>
      </c>
      <c r="CE246" s="364">
        <v>13</v>
      </c>
      <c r="CF246" s="364">
        <v>13</v>
      </c>
      <c r="CG246" s="365">
        <v>13</v>
      </c>
      <c r="CH246" s="432">
        <v>105</v>
      </c>
      <c r="CI246" s="433">
        <v>21</v>
      </c>
      <c r="CJ246" s="433">
        <v>21</v>
      </c>
      <c r="CK246" s="433" t="s">
        <v>6662</v>
      </c>
      <c r="CL246" s="433" t="s">
        <v>6662</v>
      </c>
      <c r="CM246" s="433">
        <v>3</v>
      </c>
      <c r="CN246" s="433">
        <v>81</v>
      </c>
      <c r="CO246" s="433">
        <v>79</v>
      </c>
      <c r="CP246" s="433">
        <v>16</v>
      </c>
      <c r="CQ246" s="433">
        <v>16</v>
      </c>
      <c r="CR246" s="433" t="s">
        <v>6662</v>
      </c>
      <c r="CS246" s="433" t="s">
        <v>6662</v>
      </c>
      <c r="CT246" s="433">
        <v>1</v>
      </c>
      <c r="CU246" s="455">
        <v>62</v>
      </c>
      <c r="CV246" s="389"/>
      <c r="CW246" s="390"/>
      <c r="CX246" s="390"/>
      <c r="CY246" s="390"/>
      <c r="CZ246" s="390"/>
      <c r="DA246" s="390"/>
      <c r="DB246" s="394"/>
      <c r="DC246" s="363">
        <v>297</v>
      </c>
      <c r="DD246" s="364">
        <v>255</v>
      </c>
      <c r="DE246" s="364">
        <v>141</v>
      </c>
      <c r="DF246" s="364">
        <v>99</v>
      </c>
      <c r="DG246" s="364">
        <v>15</v>
      </c>
      <c r="DH246" s="364">
        <v>12</v>
      </c>
      <c r="DI246" s="364">
        <v>30</v>
      </c>
      <c r="DJ246" s="394"/>
      <c r="DK246" s="363">
        <v>86</v>
      </c>
      <c r="DL246" s="364">
        <v>65</v>
      </c>
      <c r="DM246" s="364" t="s">
        <v>6662</v>
      </c>
      <c r="DN246" s="364">
        <v>1</v>
      </c>
      <c r="DO246" s="364">
        <v>1</v>
      </c>
      <c r="DP246" s="364">
        <v>8</v>
      </c>
      <c r="DQ246" s="364">
        <v>7</v>
      </c>
      <c r="DR246" s="364" t="s">
        <v>6662</v>
      </c>
      <c r="DS246" s="364">
        <v>1</v>
      </c>
      <c r="DT246" s="364">
        <v>3</v>
      </c>
      <c r="DU246" s="364" t="s">
        <v>6662</v>
      </c>
      <c r="DV246" s="364" t="s">
        <v>6662</v>
      </c>
      <c r="DW246" s="364" t="s">
        <v>6662</v>
      </c>
      <c r="DX246" s="364" t="s">
        <v>6662</v>
      </c>
      <c r="DY246" s="364" t="s">
        <v>6662</v>
      </c>
      <c r="DZ246" s="365" t="s">
        <v>6662</v>
      </c>
      <c r="EA246" s="363">
        <v>105</v>
      </c>
      <c r="EB246" s="364">
        <v>9501</v>
      </c>
      <c r="EC246" s="364">
        <v>5930</v>
      </c>
      <c r="ED246" s="364">
        <v>3526</v>
      </c>
      <c r="EE246" s="365">
        <v>45</v>
      </c>
      <c r="EF246" s="363">
        <v>149</v>
      </c>
      <c r="EG246" s="364">
        <v>137</v>
      </c>
      <c r="EH246" s="364">
        <v>75</v>
      </c>
      <c r="EI246" s="364">
        <v>52</v>
      </c>
      <c r="EJ246" s="364">
        <v>10</v>
      </c>
      <c r="EK246" s="364">
        <v>8</v>
      </c>
      <c r="EL246" s="364">
        <v>4</v>
      </c>
      <c r="EM246" s="394"/>
      <c r="EN246" s="363">
        <v>148</v>
      </c>
      <c r="EO246" s="364">
        <v>118</v>
      </c>
      <c r="EP246" s="364">
        <v>66</v>
      </c>
      <c r="EQ246" s="364">
        <v>47</v>
      </c>
      <c r="ER246" s="364">
        <v>5</v>
      </c>
      <c r="ES246" s="364">
        <v>4</v>
      </c>
      <c r="ET246" s="364">
        <v>26</v>
      </c>
      <c r="EU246" s="394"/>
    </row>
    <row r="247" spans="1:151" s="357" customFormat="1" ht="15" hidden="1" customHeight="1" x14ac:dyDescent="0.15">
      <c r="A247" s="442" t="s">
        <v>175</v>
      </c>
      <c r="B247" s="442" t="s">
        <v>366</v>
      </c>
      <c r="C247" s="442" t="s">
        <v>368</v>
      </c>
      <c r="D247" s="442" t="s">
        <v>803</v>
      </c>
      <c r="E247" s="387">
        <v>141</v>
      </c>
      <c r="F247" s="355">
        <v>140</v>
      </c>
      <c r="G247" s="355">
        <v>13</v>
      </c>
      <c r="H247" s="355">
        <v>11</v>
      </c>
      <c r="I247" s="355">
        <v>116</v>
      </c>
      <c r="J247" s="388">
        <v>1</v>
      </c>
      <c r="K247" s="395">
        <v>1</v>
      </c>
      <c r="L247" s="387"/>
      <c r="M247" s="361">
        <v>295</v>
      </c>
      <c r="N247" s="355">
        <v>2</v>
      </c>
      <c r="O247" s="355">
        <v>5</v>
      </c>
      <c r="P247" s="355">
        <v>7</v>
      </c>
      <c r="Q247" s="355">
        <v>10</v>
      </c>
      <c r="R247" s="355">
        <v>7</v>
      </c>
      <c r="S247" s="355">
        <v>9</v>
      </c>
      <c r="T247" s="355">
        <v>5</v>
      </c>
      <c r="U247" s="355">
        <v>9</v>
      </c>
      <c r="V247" s="355">
        <v>24</v>
      </c>
      <c r="W247" s="355">
        <v>39</v>
      </c>
      <c r="X247" s="355">
        <v>53</v>
      </c>
      <c r="Y247" s="355">
        <v>44</v>
      </c>
      <c r="Z247" s="355">
        <v>25</v>
      </c>
      <c r="AA247" s="355">
        <v>26</v>
      </c>
      <c r="AB247" s="362">
        <v>30</v>
      </c>
      <c r="AC247" s="368">
        <v>65.33</v>
      </c>
      <c r="AD247" s="358">
        <v>64.180000000000007</v>
      </c>
      <c r="AE247" s="369">
        <v>66.849999999999994</v>
      </c>
      <c r="AF247" s="389"/>
      <c r="AG247" s="390"/>
      <c r="AH247" s="390"/>
      <c r="AI247" s="390"/>
      <c r="AJ247" s="390"/>
      <c r="AK247" s="390"/>
      <c r="AL247" s="390"/>
      <c r="AM247" s="390"/>
      <c r="AN247" s="390"/>
      <c r="AO247" s="390"/>
      <c r="AP247" s="390"/>
      <c r="AQ247" s="390"/>
      <c r="AR247" s="390"/>
      <c r="AS247" s="390"/>
      <c r="AT247" s="390"/>
      <c r="AU247" s="390"/>
      <c r="AV247" s="384"/>
      <c r="AW247" s="385"/>
      <c r="AX247" s="386"/>
      <c r="AY247" s="363">
        <v>154</v>
      </c>
      <c r="AZ247" s="364" t="s">
        <v>6662</v>
      </c>
      <c r="BA247" s="364" t="s">
        <v>6662</v>
      </c>
      <c r="BB247" s="364" t="s">
        <v>6662</v>
      </c>
      <c r="BC247" s="364">
        <v>1</v>
      </c>
      <c r="BD247" s="364" t="s">
        <v>6662</v>
      </c>
      <c r="BE247" s="364" t="s">
        <v>6662</v>
      </c>
      <c r="BF247" s="364">
        <v>2</v>
      </c>
      <c r="BG247" s="364" t="s">
        <v>6662</v>
      </c>
      <c r="BH247" s="364">
        <v>3</v>
      </c>
      <c r="BI247" s="364">
        <v>14</v>
      </c>
      <c r="BJ247" s="364">
        <v>29</v>
      </c>
      <c r="BK247" s="364">
        <v>36</v>
      </c>
      <c r="BL247" s="364">
        <v>21</v>
      </c>
      <c r="BM247" s="364">
        <v>24</v>
      </c>
      <c r="BN247" s="365">
        <v>24</v>
      </c>
      <c r="BO247" s="368">
        <v>74.319999999999993</v>
      </c>
      <c r="BP247" s="358">
        <v>74.31</v>
      </c>
      <c r="BQ247" s="369">
        <v>74.349999999999994</v>
      </c>
      <c r="BR247" s="363">
        <v>140</v>
      </c>
      <c r="BS247" s="364" t="s">
        <v>6662</v>
      </c>
      <c r="BT247" s="364" t="s">
        <v>6662</v>
      </c>
      <c r="BU247" s="364" t="s">
        <v>6662</v>
      </c>
      <c r="BV247" s="364" t="s">
        <v>6662</v>
      </c>
      <c r="BW247" s="364" t="s">
        <v>6662</v>
      </c>
      <c r="BX247" s="364" t="s">
        <v>6662</v>
      </c>
      <c r="BY247" s="364">
        <v>3</v>
      </c>
      <c r="BZ247" s="364" t="s">
        <v>6662</v>
      </c>
      <c r="CA247" s="364">
        <v>10</v>
      </c>
      <c r="CB247" s="364">
        <v>19</v>
      </c>
      <c r="CC247" s="364">
        <v>29</v>
      </c>
      <c r="CD247" s="364">
        <v>26</v>
      </c>
      <c r="CE247" s="364">
        <v>21</v>
      </c>
      <c r="CF247" s="364">
        <v>15</v>
      </c>
      <c r="CG247" s="365">
        <v>17</v>
      </c>
      <c r="CH247" s="432">
        <v>140</v>
      </c>
      <c r="CI247" s="433">
        <v>18</v>
      </c>
      <c r="CJ247" s="433">
        <v>18</v>
      </c>
      <c r="CK247" s="433" t="s">
        <v>6662</v>
      </c>
      <c r="CL247" s="433" t="s">
        <v>6662</v>
      </c>
      <c r="CM247" s="433">
        <v>3</v>
      </c>
      <c r="CN247" s="433">
        <v>119</v>
      </c>
      <c r="CO247" s="433">
        <v>108</v>
      </c>
      <c r="CP247" s="433">
        <v>16</v>
      </c>
      <c r="CQ247" s="433">
        <v>16</v>
      </c>
      <c r="CR247" s="433" t="s">
        <v>6662</v>
      </c>
      <c r="CS247" s="433" t="s">
        <v>6662</v>
      </c>
      <c r="CT247" s="433">
        <v>1</v>
      </c>
      <c r="CU247" s="455">
        <v>91</v>
      </c>
      <c r="CV247" s="389"/>
      <c r="CW247" s="390"/>
      <c r="CX247" s="390"/>
      <c r="CY247" s="390"/>
      <c r="CZ247" s="390"/>
      <c r="DA247" s="390"/>
      <c r="DB247" s="394"/>
      <c r="DC247" s="363">
        <v>358</v>
      </c>
      <c r="DD247" s="364">
        <v>299</v>
      </c>
      <c r="DE247" s="364">
        <v>154</v>
      </c>
      <c r="DF247" s="364">
        <v>133</v>
      </c>
      <c r="DG247" s="364">
        <v>12</v>
      </c>
      <c r="DH247" s="364">
        <v>8</v>
      </c>
      <c r="DI247" s="364">
        <v>51</v>
      </c>
      <c r="DJ247" s="394"/>
      <c r="DK247" s="363">
        <v>130</v>
      </c>
      <c r="DL247" s="364">
        <v>117</v>
      </c>
      <c r="DM247" s="364" t="s">
        <v>6662</v>
      </c>
      <c r="DN247" s="364">
        <v>2</v>
      </c>
      <c r="DO247" s="364" t="s">
        <v>6662</v>
      </c>
      <c r="DP247" s="364">
        <v>4</v>
      </c>
      <c r="DQ247" s="364">
        <v>5</v>
      </c>
      <c r="DR247" s="364" t="s">
        <v>6662</v>
      </c>
      <c r="DS247" s="364">
        <v>1</v>
      </c>
      <c r="DT247" s="364" t="s">
        <v>6662</v>
      </c>
      <c r="DU247" s="364">
        <v>1</v>
      </c>
      <c r="DV247" s="364" t="s">
        <v>6662</v>
      </c>
      <c r="DW247" s="364" t="s">
        <v>6662</v>
      </c>
      <c r="DX247" s="364" t="s">
        <v>6662</v>
      </c>
      <c r="DY247" s="364" t="s">
        <v>6662</v>
      </c>
      <c r="DZ247" s="365" t="s">
        <v>6662</v>
      </c>
      <c r="EA247" s="363">
        <v>138</v>
      </c>
      <c r="EB247" s="364">
        <v>21551</v>
      </c>
      <c r="EC247" s="364">
        <v>14704</v>
      </c>
      <c r="ED247" s="364">
        <v>6837</v>
      </c>
      <c r="EE247" s="365">
        <v>10</v>
      </c>
      <c r="EF247" s="363">
        <v>191</v>
      </c>
      <c r="EG247" s="364">
        <v>183</v>
      </c>
      <c r="EH247" s="364">
        <v>91</v>
      </c>
      <c r="EI247" s="364">
        <v>84</v>
      </c>
      <c r="EJ247" s="364">
        <v>8</v>
      </c>
      <c r="EK247" s="364">
        <v>4</v>
      </c>
      <c r="EL247" s="364">
        <v>4</v>
      </c>
      <c r="EM247" s="394"/>
      <c r="EN247" s="363">
        <v>167</v>
      </c>
      <c r="EO247" s="364">
        <v>116</v>
      </c>
      <c r="EP247" s="364">
        <v>63</v>
      </c>
      <c r="EQ247" s="364">
        <v>49</v>
      </c>
      <c r="ER247" s="364">
        <v>4</v>
      </c>
      <c r="ES247" s="364">
        <v>4</v>
      </c>
      <c r="ET247" s="364">
        <v>47</v>
      </c>
      <c r="EU247" s="394"/>
    </row>
    <row r="248" spans="1:151" s="357" customFormat="1" ht="15" hidden="1" customHeight="1" x14ac:dyDescent="0.15">
      <c r="A248" s="442" t="s">
        <v>175</v>
      </c>
      <c r="B248" s="442" t="s">
        <v>366</v>
      </c>
      <c r="C248" s="442" t="s">
        <v>369</v>
      </c>
      <c r="D248" s="442" t="s">
        <v>804</v>
      </c>
      <c r="E248" s="387">
        <v>145</v>
      </c>
      <c r="F248" s="355">
        <v>144</v>
      </c>
      <c r="G248" s="355">
        <v>16</v>
      </c>
      <c r="H248" s="355">
        <v>12</v>
      </c>
      <c r="I248" s="355">
        <v>116</v>
      </c>
      <c r="J248" s="388">
        <v>1</v>
      </c>
      <c r="K248" s="395">
        <v>1</v>
      </c>
      <c r="L248" s="387"/>
      <c r="M248" s="361">
        <v>297</v>
      </c>
      <c r="N248" s="355">
        <v>2</v>
      </c>
      <c r="O248" s="355" t="s">
        <v>6662</v>
      </c>
      <c r="P248" s="355">
        <v>3</v>
      </c>
      <c r="Q248" s="355">
        <v>5</v>
      </c>
      <c r="R248" s="355">
        <v>4</v>
      </c>
      <c r="S248" s="355">
        <v>8</v>
      </c>
      <c r="T248" s="355">
        <v>7</v>
      </c>
      <c r="U248" s="355">
        <v>9</v>
      </c>
      <c r="V248" s="355">
        <v>16</v>
      </c>
      <c r="W248" s="355">
        <v>48</v>
      </c>
      <c r="X248" s="355">
        <v>55</v>
      </c>
      <c r="Y248" s="355">
        <v>48</v>
      </c>
      <c r="Z248" s="355">
        <v>36</v>
      </c>
      <c r="AA248" s="355">
        <v>31</v>
      </c>
      <c r="AB248" s="362">
        <v>25</v>
      </c>
      <c r="AC248" s="368">
        <v>67.680000000000007</v>
      </c>
      <c r="AD248" s="358">
        <v>66.569999999999993</v>
      </c>
      <c r="AE248" s="369">
        <v>69.03</v>
      </c>
      <c r="AF248" s="389"/>
      <c r="AG248" s="390"/>
      <c r="AH248" s="390"/>
      <c r="AI248" s="390"/>
      <c r="AJ248" s="390"/>
      <c r="AK248" s="390"/>
      <c r="AL248" s="390"/>
      <c r="AM248" s="390"/>
      <c r="AN248" s="390"/>
      <c r="AO248" s="390"/>
      <c r="AP248" s="390"/>
      <c r="AQ248" s="390"/>
      <c r="AR248" s="390"/>
      <c r="AS248" s="390"/>
      <c r="AT248" s="390"/>
      <c r="AU248" s="390"/>
      <c r="AV248" s="384"/>
      <c r="AW248" s="385"/>
      <c r="AX248" s="386"/>
      <c r="AY248" s="363">
        <v>174</v>
      </c>
      <c r="AZ248" s="364" t="s">
        <v>6662</v>
      </c>
      <c r="BA248" s="364" t="s">
        <v>6662</v>
      </c>
      <c r="BB248" s="364" t="s">
        <v>6662</v>
      </c>
      <c r="BC248" s="364" t="s">
        <v>6662</v>
      </c>
      <c r="BD248" s="364" t="s">
        <v>6662</v>
      </c>
      <c r="BE248" s="364">
        <v>2</v>
      </c>
      <c r="BF248" s="364">
        <v>6</v>
      </c>
      <c r="BG248" s="364">
        <v>4</v>
      </c>
      <c r="BH248" s="364">
        <v>2</v>
      </c>
      <c r="BI248" s="364">
        <v>9</v>
      </c>
      <c r="BJ248" s="364">
        <v>27</v>
      </c>
      <c r="BK248" s="364">
        <v>41</v>
      </c>
      <c r="BL248" s="364">
        <v>34</v>
      </c>
      <c r="BM248" s="364">
        <v>29</v>
      </c>
      <c r="BN248" s="365">
        <v>20</v>
      </c>
      <c r="BO248" s="368">
        <v>73.38</v>
      </c>
      <c r="BP248" s="358">
        <v>72.53</v>
      </c>
      <c r="BQ248" s="369">
        <v>74.38</v>
      </c>
      <c r="BR248" s="363">
        <v>144</v>
      </c>
      <c r="BS248" s="364" t="s">
        <v>6662</v>
      </c>
      <c r="BT248" s="364" t="s">
        <v>6662</v>
      </c>
      <c r="BU248" s="364" t="s">
        <v>6662</v>
      </c>
      <c r="BV248" s="364" t="s">
        <v>6662</v>
      </c>
      <c r="BW248" s="364" t="s">
        <v>6662</v>
      </c>
      <c r="BX248" s="364">
        <v>1</v>
      </c>
      <c r="BY248" s="364">
        <v>1</v>
      </c>
      <c r="BZ248" s="364">
        <v>4</v>
      </c>
      <c r="CA248" s="364">
        <v>2</v>
      </c>
      <c r="CB248" s="364">
        <v>22</v>
      </c>
      <c r="CC248" s="364">
        <v>31</v>
      </c>
      <c r="CD248" s="364">
        <v>29</v>
      </c>
      <c r="CE248" s="364">
        <v>20</v>
      </c>
      <c r="CF248" s="364">
        <v>18</v>
      </c>
      <c r="CG248" s="365">
        <v>16</v>
      </c>
      <c r="CH248" s="432">
        <v>144</v>
      </c>
      <c r="CI248" s="433">
        <v>25</v>
      </c>
      <c r="CJ248" s="433">
        <v>25</v>
      </c>
      <c r="CK248" s="433" t="s">
        <v>6662</v>
      </c>
      <c r="CL248" s="433" t="s">
        <v>6662</v>
      </c>
      <c r="CM248" s="433">
        <v>6</v>
      </c>
      <c r="CN248" s="433">
        <v>113</v>
      </c>
      <c r="CO248" s="433">
        <v>114</v>
      </c>
      <c r="CP248" s="433">
        <v>24</v>
      </c>
      <c r="CQ248" s="433">
        <v>24</v>
      </c>
      <c r="CR248" s="433" t="s">
        <v>6662</v>
      </c>
      <c r="CS248" s="433" t="s">
        <v>6662</v>
      </c>
      <c r="CT248" s="433">
        <v>3</v>
      </c>
      <c r="CU248" s="455">
        <v>87</v>
      </c>
      <c r="CV248" s="389"/>
      <c r="CW248" s="390"/>
      <c r="CX248" s="390"/>
      <c r="CY248" s="390"/>
      <c r="CZ248" s="390"/>
      <c r="DA248" s="390"/>
      <c r="DB248" s="394"/>
      <c r="DC248" s="363">
        <v>374</v>
      </c>
      <c r="DD248" s="364">
        <v>308</v>
      </c>
      <c r="DE248" s="364">
        <v>174</v>
      </c>
      <c r="DF248" s="364">
        <v>130</v>
      </c>
      <c r="DG248" s="364">
        <v>4</v>
      </c>
      <c r="DH248" s="364">
        <v>6</v>
      </c>
      <c r="DI248" s="364">
        <v>60</v>
      </c>
      <c r="DJ248" s="394"/>
      <c r="DK248" s="363">
        <v>128</v>
      </c>
      <c r="DL248" s="364">
        <v>101</v>
      </c>
      <c r="DM248" s="364" t="s">
        <v>6662</v>
      </c>
      <c r="DN248" s="364">
        <v>7</v>
      </c>
      <c r="DO248" s="364" t="s">
        <v>6662</v>
      </c>
      <c r="DP248" s="364">
        <v>12</v>
      </c>
      <c r="DQ248" s="364">
        <v>4</v>
      </c>
      <c r="DR248" s="364" t="s">
        <v>6662</v>
      </c>
      <c r="DS248" s="364" t="s">
        <v>6662</v>
      </c>
      <c r="DT248" s="364">
        <v>3</v>
      </c>
      <c r="DU248" s="364">
        <v>1</v>
      </c>
      <c r="DV248" s="364" t="s">
        <v>6662</v>
      </c>
      <c r="DW248" s="364" t="s">
        <v>6662</v>
      </c>
      <c r="DX248" s="364" t="s">
        <v>6662</v>
      </c>
      <c r="DY248" s="364" t="s">
        <v>6662</v>
      </c>
      <c r="DZ248" s="365" t="s">
        <v>6662</v>
      </c>
      <c r="EA248" s="363">
        <v>144</v>
      </c>
      <c r="EB248" s="364">
        <v>32913</v>
      </c>
      <c r="EC248" s="364">
        <v>16764</v>
      </c>
      <c r="ED248" s="364">
        <v>16104</v>
      </c>
      <c r="EE248" s="365">
        <v>45</v>
      </c>
      <c r="EF248" s="363">
        <v>188</v>
      </c>
      <c r="EG248" s="364">
        <v>176</v>
      </c>
      <c r="EH248" s="364">
        <v>94</v>
      </c>
      <c r="EI248" s="364">
        <v>78</v>
      </c>
      <c r="EJ248" s="364">
        <v>4</v>
      </c>
      <c r="EK248" s="364">
        <v>4</v>
      </c>
      <c r="EL248" s="364">
        <v>8</v>
      </c>
      <c r="EM248" s="394"/>
      <c r="EN248" s="363">
        <v>186</v>
      </c>
      <c r="EO248" s="364">
        <v>132</v>
      </c>
      <c r="EP248" s="364">
        <v>80</v>
      </c>
      <c r="EQ248" s="364">
        <v>52</v>
      </c>
      <c r="ER248" s="364" t="s">
        <v>6662</v>
      </c>
      <c r="ES248" s="364">
        <v>2</v>
      </c>
      <c r="ET248" s="364">
        <v>52</v>
      </c>
      <c r="EU248" s="394"/>
    </row>
    <row r="249" spans="1:151" s="357" customFormat="1" ht="15" hidden="1" customHeight="1" x14ac:dyDescent="0.15">
      <c r="A249" s="442" t="s">
        <v>175</v>
      </c>
      <c r="B249" s="442" t="s">
        <v>366</v>
      </c>
      <c r="C249" s="442" t="s">
        <v>370</v>
      </c>
      <c r="D249" s="442" t="s">
        <v>805</v>
      </c>
      <c r="E249" s="387">
        <v>62</v>
      </c>
      <c r="F249" s="355">
        <v>62</v>
      </c>
      <c r="G249" s="355">
        <v>4</v>
      </c>
      <c r="H249" s="355">
        <v>6</v>
      </c>
      <c r="I249" s="355">
        <v>52</v>
      </c>
      <c r="J249" s="388" t="s">
        <v>6662</v>
      </c>
      <c r="K249" s="395" t="s">
        <v>6662</v>
      </c>
      <c r="L249" s="387"/>
      <c r="M249" s="361">
        <v>141</v>
      </c>
      <c r="N249" s="355" t="s">
        <v>6662</v>
      </c>
      <c r="O249" s="355">
        <v>1</v>
      </c>
      <c r="P249" s="355">
        <v>3</v>
      </c>
      <c r="Q249" s="355">
        <v>6</v>
      </c>
      <c r="R249" s="355">
        <v>4</v>
      </c>
      <c r="S249" s="355">
        <v>3</v>
      </c>
      <c r="T249" s="355">
        <v>5</v>
      </c>
      <c r="U249" s="355">
        <v>5</v>
      </c>
      <c r="V249" s="355">
        <v>10</v>
      </c>
      <c r="W249" s="355">
        <v>20</v>
      </c>
      <c r="X249" s="355">
        <v>23</v>
      </c>
      <c r="Y249" s="355">
        <v>22</v>
      </c>
      <c r="Z249" s="355">
        <v>17</v>
      </c>
      <c r="AA249" s="355">
        <v>15</v>
      </c>
      <c r="AB249" s="362">
        <v>7</v>
      </c>
      <c r="AC249" s="368">
        <v>65.180000000000007</v>
      </c>
      <c r="AD249" s="358">
        <v>66.38</v>
      </c>
      <c r="AE249" s="369">
        <v>63.78</v>
      </c>
      <c r="AF249" s="389"/>
      <c r="AG249" s="390"/>
      <c r="AH249" s="390"/>
      <c r="AI249" s="390"/>
      <c r="AJ249" s="390"/>
      <c r="AK249" s="390"/>
      <c r="AL249" s="390"/>
      <c r="AM249" s="390"/>
      <c r="AN249" s="390"/>
      <c r="AO249" s="390"/>
      <c r="AP249" s="390"/>
      <c r="AQ249" s="390"/>
      <c r="AR249" s="390"/>
      <c r="AS249" s="390"/>
      <c r="AT249" s="390"/>
      <c r="AU249" s="390"/>
      <c r="AV249" s="384"/>
      <c r="AW249" s="385"/>
      <c r="AX249" s="386"/>
      <c r="AY249" s="363">
        <v>78</v>
      </c>
      <c r="AZ249" s="364" t="s">
        <v>6662</v>
      </c>
      <c r="BA249" s="364" t="s">
        <v>6662</v>
      </c>
      <c r="BB249" s="364" t="s">
        <v>6662</v>
      </c>
      <c r="BC249" s="364">
        <v>1</v>
      </c>
      <c r="BD249" s="364">
        <v>2</v>
      </c>
      <c r="BE249" s="364" t="s">
        <v>6662</v>
      </c>
      <c r="BF249" s="364">
        <v>1</v>
      </c>
      <c r="BG249" s="364">
        <v>2</v>
      </c>
      <c r="BH249" s="364">
        <v>6</v>
      </c>
      <c r="BI249" s="364">
        <v>5</v>
      </c>
      <c r="BJ249" s="364">
        <v>11</v>
      </c>
      <c r="BK249" s="364">
        <v>17</v>
      </c>
      <c r="BL249" s="364">
        <v>15</v>
      </c>
      <c r="BM249" s="364">
        <v>14</v>
      </c>
      <c r="BN249" s="365">
        <v>4</v>
      </c>
      <c r="BO249" s="368">
        <v>71.14</v>
      </c>
      <c r="BP249" s="358">
        <v>71.41</v>
      </c>
      <c r="BQ249" s="369">
        <v>70.75</v>
      </c>
      <c r="BR249" s="363">
        <v>62</v>
      </c>
      <c r="BS249" s="364" t="s">
        <v>6662</v>
      </c>
      <c r="BT249" s="364" t="s">
        <v>6662</v>
      </c>
      <c r="BU249" s="364" t="s">
        <v>6662</v>
      </c>
      <c r="BV249" s="364" t="s">
        <v>6662</v>
      </c>
      <c r="BW249" s="364">
        <v>1</v>
      </c>
      <c r="BX249" s="364" t="s">
        <v>6662</v>
      </c>
      <c r="BY249" s="364" t="s">
        <v>6662</v>
      </c>
      <c r="BZ249" s="364">
        <v>1</v>
      </c>
      <c r="CA249" s="364">
        <v>4</v>
      </c>
      <c r="CB249" s="364">
        <v>8</v>
      </c>
      <c r="CC249" s="364">
        <v>13</v>
      </c>
      <c r="CD249" s="364">
        <v>11</v>
      </c>
      <c r="CE249" s="364">
        <v>9</v>
      </c>
      <c r="CF249" s="364">
        <v>8</v>
      </c>
      <c r="CG249" s="365">
        <v>7</v>
      </c>
      <c r="CH249" s="432">
        <v>62</v>
      </c>
      <c r="CI249" s="433">
        <v>9</v>
      </c>
      <c r="CJ249" s="433">
        <v>9</v>
      </c>
      <c r="CK249" s="433" t="s">
        <v>6662</v>
      </c>
      <c r="CL249" s="433" t="s">
        <v>6662</v>
      </c>
      <c r="CM249" s="433">
        <v>2</v>
      </c>
      <c r="CN249" s="433">
        <v>51</v>
      </c>
      <c r="CO249" s="433">
        <v>48</v>
      </c>
      <c r="CP249" s="433">
        <v>9</v>
      </c>
      <c r="CQ249" s="433">
        <v>9</v>
      </c>
      <c r="CR249" s="433" t="s">
        <v>6662</v>
      </c>
      <c r="CS249" s="433" t="s">
        <v>6662</v>
      </c>
      <c r="CT249" s="433">
        <v>1</v>
      </c>
      <c r="CU249" s="455">
        <v>38</v>
      </c>
      <c r="CV249" s="389"/>
      <c r="CW249" s="390"/>
      <c r="CX249" s="390"/>
      <c r="CY249" s="390"/>
      <c r="CZ249" s="390"/>
      <c r="DA249" s="390"/>
      <c r="DB249" s="394"/>
      <c r="DC249" s="363">
        <v>175</v>
      </c>
      <c r="DD249" s="364">
        <v>142</v>
      </c>
      <c r="DE249" s="364">
        <v>78</v>
      </c>
      <c r="DF249" s="364">
        <v>62</v>
      </c>
      <c r="DG249" s="364">
        <v>2</v>
      </c>
      <c r="DH249" s="364">
        <v>3</v>
      </c>
      <c r="DI249" s="364">
        <v>30</v>
      </c>
      <c r="DJ249" s="394"/>
      <c r="DK249" s="363">
        <v>42</v>
      </c>
      <c r="DL249" s="364">
        <v>33</v>
      </c>
      <c r="DM249" s="364" t="s">
        <v>6662</v>
      </c>
      <c r="DN249" s="364">
        <v>4</v>
      </c>
      <c r="DO249" s="364" t="s">
        <v>6662</v>
      </c>
      <c r="DP249" s="364">
        <v>4</v>
      </c>
      <c r="DQ249" s="364">
        <v>1</v>
      </c>
      <c r="DR249" s="364" t="s">
        <v>6662</v>
      </c>
      <c r="DS249" s="364" t="s">
        <v>6662</v>
      </c>
      <c r="DT249" s="364" t="s">
        <v>6662</v>
      </c>
      <c r="DU249" s="364" t="s">
        <v>6662</v>
      </c>
      <c r="DV249" s="364" t="s">
        <v>6662</v>
      </c>
      <c r="DW249" s="364" t="s">
        <v>6662</v>
      </c>
      <c r="DX249" s="364" t="s">
        <v>6662</v>
      </c>
      <c r="DY249" s="364" t="s">
        <v>6662</v>
      </c>
      <c r="DZ249" s="365" t="s">
        <v>6662</v>
      </c>
      <c r="EA249" s="363">
        <v>62</v>
      </c>
      <c r="EB249" s="364">
        <v>7459</v>
      </c>
      <c r="EC249" s="364">
        <v>4286</v>
      </c>
      <c r="ED249" s="364">
        <v>3173</v>
      </c>
      <c r="EE249" s="365" t="s">
        <v>6662</v>
      </c>
      <c r="EF249" s="363">
        <v>87</v>
      </c>
      <c r="EG249" s="364">
        <v>82</v>
      </c>
      <c r="EH249" s="364">
        <v>46</v>
      </c>
      <c r="EI249" s="364">
        <v>35</v>
      </c>
      <c r="EJ249" s="364">
        <v>1</v>
      </c>
      <c r="EK249" s="364" t="s">
        <v>6662</v>
      </c>
      <c r="EL249" s="364">
        <v>5</v>
      </c>
      <c r="EM249" s="394"/>
      <c r="EN249" s="363">
        <v>88</v>
      </c>
      <c r="EO249" s="364">
        <v>60</v>
      </c>
      <c r="EP249" s="364">
        <v>32</v>
      </c>
      <c r="EQ249" s="364">
        <v>27</v>
      </c>
      <c r="ER249" s="364">
        <v>1</v>
      </c>
      <c r="ES249" s="364">
        <v>3</v>
      </c>
      <c r="ET249" s="364">
        <v>25</v>
      </c>
      <c r="EU249" s="394"/>
    </row>
    <row r="250" spans="1:151" s="357" customFormat="1" ht="15" hidden="1" customHeight="1" x14ac:dyDescent="0.15">
      <c r="A250" s="442" t="s">
        <v>175</v>
      </c>
      <c r="B250" s="442" t="s">
        <v>366</v>
      </c>
      <c r="C250" s="442" t="s">
        <v>371</v>
      </c>
      <c r="D250" s="442" t="s">
        <v>806</v>
      </c>
      <c r="E250" s="387">
        <v>131</v>
      </c>
      <c r="F250" s="355">
        <v>129</v>
      </c>
      <c r="G250" s="355">
        <v>12</v>
      </c>
      <c r="H250" s="355">
        <v>6</v>
      </c>
      <c r="I250" s="355">
        <v>111</v>
      </c>
      <c r="J250" s="388">
        <v>2</v>
      </c>
      <c r="K250" s="395">
        <v>2</v>
      </c>
      <c r="L250" s="387"/>
      <c r="M250" s="361">
        <v>280</v>
      </c>
      <c r="N250" s="355" t="s">
        <v>6662</v>
      </c>
      <c r="O250" s="355">
        <v>1</v>
      </c>
      <c r="P250" s="355">
        <v>4</v>
      </c>
      <c r="Q250" s="355">
        <v>2</v>
      </c>
      <c r="R250" s="355">
        <v>4</v>
      </c>
      <c r="S250" s="355">
        <v>8</v>
      </c>
      <c r="T250" s="355">
        <v>11</v>
      </c>
      <c r="U250" s="355">
        <v>10</v>
      </c>
      <c r="V250" s="355">
        <v>20</v>
      </c>
      <c r="W250" s="355">
        <v>32</v>
      </c>
      <c r="X250" s="355">
        <v>57</v>
      </c>
      <c r="Y250" s="355">
        <v>44</v>
      </c>
      <c r="Z250" s="355">
        <v>31</v>
      </c>
      <c r="AA250" s="355">
        <v>26</v>
      </c>
      <c r="AB250" s="362">
        <v>30</v>
      </c>
      <c r="AC250" s="368">
        <v>67.75</v>
      </c>
      <c r="AD250" s="358">
        <v>67.430000000000007</v>
      </c>
      <c r="AE250" s="369">
        <v>68.16</v>
      </c>
      <c r="AF250" s="389"/>
      <c r="AG250" s="390"/>
      <c r="AH250" s="390"/>
      <c r="AI250" s="390"/>
      <c r="AJ250" s="390"/>
      <c r="AK250" s="390"/>
      <c r="AL250" s="390"/>
      <c r="AM250" s="390"/>
      <c r="AN250" s="390"/>
      <c r="AO250" s="390"/>
      <c r="AP250" s="390"/>
      <c r="AQ250" s="390"/>
      <c r="AR250" s="390"/>
      <c r="AS250" s="390"/>
      <c r="AT250" s="390"/>
      <c r="AU250" s="390"/>
      <c r="AV250" s="384"/>
      <c r="AW250" s="385"/>
      <c r="AX250" s="386"/>
      <c r="AY250" s="363">
        <v>166</v>
      </c>
      <c r="AZ250" s="364" t="s">
        <v>6662</v>
      </c>
      <c r="BA250" s="364" t="s">
        <v>6662</v>
      </c>
      <c r="BB250" s="364" t="s">
        <v>6662</v>
      </c>
      <c r="BC250" s="364">
        <v>1</v>
      </c>
      <c r="BD250" s="364" t="s">
        <v>6662</v>
      </c>
      <c r="BE250" s="364">
        <v>2</v>
      </c>
      <c r="BF250" s="364">
        <v>1</v>
      </c>
      <c r="BG250" s="364">
        <v>2</v>
      </c>
      <c r="BH250" s="364">
        <v>1</v>
      </c>
      <c r="BI250" s="364">
        <v>11</v>
      </c>
      <c r="BJ250" s="364">
        <v>30</v>
      </c>
      <c r="BK250" s="364">
        <v>38</v>
      </c>
      <c r="BL250" s="364">
        <v>28</v>
      </c>
      <c r="BM250" s="364">
        <v>24</v>
      </c>
      <c r="BN250" s="365">
        <v>28</v>
      </c>
      <c r="BO250" s="368">
        <v>74.25</v>
      </c>
      <c r="BP250" s="358">
        <v>74.260000000000005</v>
      </c>
      <c r="BQ250" s="369">
        <v>74.239999999999995</v>
      </c>
      <c r="BR250" s="363">
        <v>129</v>
      </c>
      <c r="BS250" s="364" t="s">
        <v>6662</v>
      </c>
      <c r="BT250" s="364" t="s">
        <v>6662</v>
      </c>
      <c r="BU250" s="364" t="s">
        <v>6662</v>
      </c>
      <c r="BV250" s="364">
        <v>1</v>
      </c>
      <c r="BW250" s="364" t="s">
        <v>6662</v>
      </c>
      <c r="BX250" s="364">
        <v>1</v>
      </c>
      <c r="BY250" s="364">
        <v>2</v>
      </c>
      <c r="BZ250" s="364">
        <v>2</v>
      </c>
      <c r="CA250" s="364">
        <v>6</v>
      </c>
      <c r="CB250" s="364">
        <v>13</v>
      </c>
      <c r="CC250" s="364">
        <v>27</v>
      </c>
      <c r="CD250" s="364">
        <v>26</v>
      </c>
      <c r="CE250" s="364">
        <v>19</v>
      </c>
      <c r="CF250" s="364">
        <v>11</v>
      </c>
      <c r="CG250" s="365">
        <v>21</v>
      </c>
      <c r="CH250" s="432">
        <v>129</v>
      </c>
      <c r="CI250" s="433">
        <v>23</v>
      </c>
      <c r="CJ250" s="433">
        <v>23</v>
      </c>
      <c r="CK250" s="433" t="s">
        <v>6662</v>
      </c>
      <c r="CL250" s="433" t="s">
        <v>6662</v>
      </c>
      <c r="CM250" s="433">
        <v>6</v>
      </c>
      <c r="CN250" s="433">
        <v>100</v>
      </c>
      <c r="CO250" s="433">
        <v>104</v>
      </c>
      <c r="CP250" s="433">
        <v>21</v>
      </c>
      <c r="CQ250" s="433">
        <v>21</v>
      </c>
      <c r="CR250" s="433" t="s">
        <v>6662</v>
      </c>
      <c r="CS250" s="433" t="s">
        <v>6662</v>
      </c>
      <c r="CT250" s="433">
        <v>5</v>
      </c>
      <c r="CU250" s="455">
        <v>78</v>
      </c>
      <c r="CV250" s="389"/>
      <c r="CW250" s="390"/>
      <c r="CX250" s="390"/>
      <c r="CY250" s="390"/>
      <c r="CZ250" s="390"/>
      <c r="DA250" s="390"/>
      <c r="DB250" s="394"/>
      <c r="DC250" s="363">
        <v>354</v>
      </c>
      <c r="DD250" s="364">
        <v>282</v>
      </c>
      <c r="DE250" s="364">
        <v>166</v>
      </c>
      <c r="DF250" s="364">
        <v>107</v>
      </c>
      <c r="DG250" s="364">
        <v>9</v>
      </c>
      <c r="DH250" s="364">
        <v>12</v>
      </c>
      <c r="DI250" s="364">
        <v>60</v>
      </c>
      <c r="DJ250" s="394"/>
      <c r="DK250" s="363">
        <v>111</v>
      </c>
      <c r="DL250" s="364">
        <v>90</v>
      </c>
      <c r="DM250" s="364" t="s">
        <v>6662</v>
      </c>
      <c r="DN250" s="364">
        <v>11</v>
      </c>
      <c r="DO250" s="364">
        <v>1</v>
      </c>
      <c r="DP250" s="364">
        <v>3</v>
      </c>
      <c r="DQ250" s="364">
        <v>2</v>
      </c>
      <c r="DR250" s="364">
        <v>1</v>
      </c>
      <c r="DS250" s="364">
        <v>2</v>
      </c>
      <c r="DT250" s="364">
        <v>1</v>
      </c>
      <c r="DU250" s="364" t="s">
        <v>6662</v>
      </c>
      <c r="DV250" s="364" t="s">
        <v>6662</v>
      </c>
      <c r="DW250" s="364" t="s">
        <v>6662</v>
      </c>
      <c r="DX250" s="364" t="s">
        <v>6662</v>
      </c>
      <c r="DY250" s="364" t="s">
        <v>6662</v>
      </c>
      <c r="DZ250" s="365" t="s">
        <v>6662</v>
      </c>
      <c r="EA250" s="363">
        <v>129</v>
      </c>
      <c r="EB250" s="364">
        <v>16601</v>
      </c>
      <c r="EC250" s="364">
        <v>12116</v>
      </c>
      <c r="ED250" s="364">
        <v>4418</v>
      </c>
      <c r="EE250" s="365">
        <v>67</v>
      </c>
      <c r="EF250" s="363">
        <v>182</v>
      </c>
      <c r="EG250" s="364">
        <v>173</v>
      </c>
      <c r="EH250" s="364">
        <v>100</v>
      </c>
      <c r="EI250" s="364">
        <v>65</v>
      </c>
      <c r="EJ250" s="364">
        <v>8</v>
      </c>
      <c r="EK250" s="364">
        <v>4</v>
      </c>
      <c r="EL250" s="364">
        <v>5</v>
      </c>
      <c r="EM250" s="394"/>
      <c r="EN250" s="363">
        <v>172</v>
      </c>
      <c r="EO250" s="364">
        <v>109</v>
      </c>
      <c r="EP250" s="364">
        <v>66</v>
      </c>
      <c r="EQ250" s="364">
        <v>42</v>
      </c>
      <c r="ER250" s="364">
        <v>1</v>
      </c>
      <c r="ES250" s="364">
        <v>8</v>
      </c>
      <c r="ET250" s="364">
        <v>55</v>
      </c>
      <c r="EU250" s="394"/>
    </row>
    <row r="251" spans="1:151" s="357" customFormat="1" ht="15" hidden="1" customHeight="1" x14ac:dyDescent="0.15">
      <c r="A251" s="442" t="s">
        <v>175</v>
      </c>
      <c r="B251" s="442" t="s">
        <v>366</v>
      </c>
      <c r="C251" s="442" t="s">
        <v>372</v>
      </c>
      <c r="D251" s="442" t="s">
        <v>807</v>
      </c>
      <c r="E251" s="387">
        <v>142</v>
      </c>
      <c r="F251" s="355">
        <v>141</v>
      </c>
      <c r="G251" s="355">
        <v>15</v>
      </c>
      <c r="H251" s="355">
        <v>15</v>
      </c>
      <c r="I251" s="355">
        <v>111</v>
      </c>
      <c r="J251" s="388">
        <v>1</v>
      </c>
      <c r="K251" s="395">
        <v>1</v>
      </c>
      <c r="L251" s="387"/>
      <c r="M251" s="361">
        <v>325</v>
      </c>
      <c r="N251" s="355">
        <v>2</v>
      </c>
      <c r="O251" s="355">
        <v>2</v>
      </c>
      <c r="P251" s="355">
        <v>7</v>
      </c>
      <c r="Q251" s="355">
        <v>12</v>
      </c>
      <c r="R251" s="355">
        <v>9</v>
      </c>
      <c r="S251" s="355">
        <v>10</v>
      </c>
      <c r="T251" s="355">
        <v>16</v>
      </c>
      <c r="U251" s="355">
        <v>11</v>
      </c>
      <c r="V251" s="355">
        <v>31</v>
      </c>
      <c r="W251" s="355">
        <v>41</v>
      </c>
      <c r="X251" s="355">
        <v>47</v>
      </c>
      <c r="Y251" s="355">
        <v>48</v>
      </c>
      <c r="Z251" s="355">
        <v>36</v>
      </c>
      <c r="AA251" s="355">
        <v>27</v>
      </c>
      <c r="AB251" s="362">
        <v>26</v>
      </c>
      <c r="AC251" s="368">
        <v>64.349999999999994</v>
      </c>
      <c r="AD251" s="358">
        <v>63.04</v>
      </c>
      <c r="AE251" s="369">
        <v>65.97</v>
      </c>
      <c r="AF251" s="389"/>
      <c r="AG251" s="390"/>
      <c r="AH251" s="390"/>
      <c r="AI251" s="390"/>
      <c r="AJ251" s="390"/>
      <c r="AK251" s="390"/>
      <c r="AL251" s="390"/>
      <c r="AM251" s="390"/>
      <c r="AN251" s="390"/>
      <c r="AO251" s="390"/>
      <c r="AP251" s="390"/>
      <c r="AQ251" s="390"/>
      <c r="AR251" s="390"/>
      <c r="AS251" s="390"/>
      <c r="AT251" s="390"/>
      <c r="AU251" s="390"/>
      <c r="AV251" s="384"/>
      <c r="AW251" s="385"/>
      <c r="AX251" s="386"/>
      <c r="AY251" s="363">
        <v>176</v>
      </c>
      <c r="AZ251" s="364" t="s">
        <v>6662</v>
      </c>
      <c r="BA251" s="364" t="s">
        <v>6662</v>
      </c>
      <c r="BB251" s="364">
        <v>3</v>
      </c>
      <c r="BC251" s="364">
        <v>4</v>
      </c>
      <c r="BD251" s="364">
        <v>3</v>
      </c>
      <c r="BE251" s="364">
        <v>2</v>
      </c>
      <c r="BF251" s="364">
        <v>3</v>
      </c>
      <c r="BG251" s="364">
        <v>2</v>
      </c>
      <c r="BH251" s="364">
        <v>6</v>
      </c>
      <c r="BI251" s="364">
        <v>14</v>
      </c>
      <c r="BJ251" s="364">
        <v>28</v>
      </c>
      <c r="BK251" s="364">
        <v>38</v>
      </c>
      <c r="BL251" s="364">
        <v>31</v>
      </c>
      <c r="BM251" s="364">
        <v>22</v>
      </c>
      <c r="BN251" s="365">
        <v>20</v>
      </c>
      <c r="BO251" s="368">
        <v>70.64</v>
      </c>
      <c r="BP251" s="358">
        <v>70.2</v>
      </c>
      <c r="BQ251" s="369">
        <v>71.23</v>
      </c>
      <c r="BR251" s="363">
        <v>141</v>
      </c>
      <c r="BS251" s="364" t="s">
        <v>6662</v>
      </c>
      <c r="BT251" s="364" t="s">
        <v>6662</v>
      </c>
      <c r="BU251" s="364" t="s">
        <v>6662</v>
      </c>
      <c r="BV251" s="364" t="s">
        <v>6662</v>
      </c>
      <c r="BW251" s="364" t="s">
        <v>6662</v>
      </c>
      <c r="BX251" s="364">
        <v>1</v>
      </c>
      <c r="BY251" s="364">
        <v>4</v>
      </c>
      <c r="BZ251" s="364">
        <v>4</v>
      </c>
      <c r="CA251" s="364">
        <v>11</v>
      </c>
      <c r="CB251" s="364">
        <v>18</v>
      </c>
      <c r="CC251" s="364">
        <v>20</v>
      </c>
      <c r="CD251" s="364">
        <v>32</v>
      </c>
      <c r="CE251" s="364">
        <v>18</v>
      </c>
      <c r="CF251" s="364">
        <v>15</v>
      </c>
      <c r="CG251" s="365">
        <v>18</v>
      </c>
      <c r="CH251" s="432">
        <v>141</v>
      </c>
      <c r="CI251" s="433">
        <v>29</v>
      </c>
      <c r="CJ251" s="433">
        <v>29</v>
      </c>
      <c r="CK251" s="433" t="s">
        <v>6662</v>
      </c>
      <c r="CL251" s="433" t="s">
        <v>6662</v>
      </c>
      <c r="CM251" s="433">
        <v>8</v>
      </c>
      <c r="CN251" s="433">
        <v>104</v>
      </c>
      <c r="CO251" s="433">
        <v>103</v>
      </c>
      <c r="CP251" s="433">
        <v>24</v>
      </c>
      <c r="CQ251" s="433">
        <v>24</v>
      </c>
      <c r="CR251" s="433" t="s">
        <v>6662</v>
      </c>
      <c r="CS251" s="433" t="s">
        <v>6662</v>
      </c>
      <c r="CT251" s="433">
        <v>2</v>
      </c>
      <c r="CU251" s="455">
        <v>77</v>
      </c>
      <c r="CV251" s="389"/>
      <c r="CW251" s="390"/>
      <c r="CX251" s="390"/>
      <c r="CY251" s="390"/>
      <c r="CZ251" s="390"/>
      <c r="DA251" s="390"/>
      <c r="DB251" s="394"/>
      <c r="DC251" s="363">
        <v>408</v>
      </c>
      <c r="DD251" s="364">
        <v>323</v>
      </c>
      <c r="DE251" s="364">
        <v>176</v>
      </c>
      <c r="DF251" s="364">
        <v>127</v>
      </c>
      <c r="DG251" s="364">
        <v>20</v>
      </c>
      <c r="DH251" s="364">
        <v>15</v>
      </c>
      <c r="DI251" s="364">
        <v>70</v>
      </c>
      <c r="DJ251" s="394"/>
      <c r="DK251" s="363">
        <v>127</v>
      </c>
      <c r="DL251" s="364">
        <v>114</v>
      </c>
      <c r="DM251" s="364" t="s">
        <v>6662</v>
      </c>
      <c r="DN251" s="364">
        <v>4</v>
      </c>
      <c r="DO251" s="364" t="s">
        <v>6662</v>
      </c>
      <c r="DP251" s="364">
        <v>1</v>
      </c>
      <c r="DQ251" s="364">
        <v>1</v>
      </c>
      <c r="DR251" s="364">
        <v>2</v>
      </c>
      <c r="DS251" s="364">
        <v>3</v>
      </c>
      <c r="DT251" s="364" t="s">
        <v>6662</v>
      </c>
      <c r="DU251" s="364" t="s">
        <v>6662</v>
      </c>
      <c r="DV251" s="364">
        <v>1</v>
      </c>
      <c r="DW251" s="364">
        <v>1</v>
      </c>
      <c r="DX251" s="364" t="s">
        <v>6662</v>
      </c>
      <c r="DY251" s="364" t="s">
        <v>6662</v>
      </c>
      <c r="DZ251" s="365" t="s">
        <v>6662</v>
      </c>
      <c r="EA251" s="363">
        <v>141</v>
      </c>
      <c r="EB251" s="364">
        <v>35138</v>
      </c>
      <c r="EC251" s="364">
        <v>24349</v>
      </c>
      <c r="ED251" s="364">
        <v>10579</v>
      </c>
      <c r="EE251" s="365">
        <v>210</v>
      </c>
      <c r="EF251" s="363">
        <v>209</v>
      </c>
      <c r="EG251" s="364">
        <v>191</v>
      </c>
      <c r="EH251" s="364">
        <v>101</v>
      </c>
      <c r="EI251" s="364">
        <v>76</v>
      </c>
      <c r="EJ251" s="364">
        <v>14</v>
      </c>
      <c r="EK251" s="364">
        <v>7</v>
      </c>
      <c r="EL251" s="364">
        <v>11</v>
      </c>
      <c r="EM251" s="394"/>
      <c r="EN251" s="363">
        <v>199</v>
      </c>
      <c r="EO251" s="364">
        <v>132</v>
      </c>
      <c r="EP251" s="364">
        <v>75</v>
      </c>
      <c r="EQ251" s="364">
        <v>51</v>
      </c>
      <c r="ER251" s="364">
        <v>6</v>
      </c>
      <c r="ES251" s="364">
        <v>8</v>
      </c>
      <c r="ET251" s="364">
        <v>59</v>
      </c>
      <c r="EU251" s="394"/>
    </row>
    <row r="252" spans="1:151" s="357" customFormat="1" ht="15" hidden="1" customHeight="1" x14ac:dyDescent="0.15">
      <c r="A252" s="442" t="s">
        <v>175</v>
      </c>
      <c r="B252" s="442" t="s">
        <v>366</v>
      </c>
      <c r="C252" s="442" t="s">
        <v>1612</v>
      </c>
      <c r="D252" s="442" t="s">
        <v>808</v>
      </c>
      <c r="E252" s="387">
        <v>148</v>
      </c>
      <c r="F252" s="355">
        <v>147</v>
      </c>
      <c r="G252" s="355">
        <v>18</v>
      </c>
      <c r="H252" s="355">
        <v>20</v>
      </c>
      <c r="I252" s="355">
        <v>109</v>
      </c>
      <c r="J252" s="388">
        <v>1</v>
      </c>
      <c r="K252" s="395">
        <v>1</v>
      </c>
      <c r="L252" s="387"/>
      <c r="M252" s="361">
        <v>313</v>
      </c>
      <c r="N252" s="355" t="s">
        <v>6662</v>
      </c>
      <c r="O252" s="355">
        <v>2</v>
      </c>
      <c r="P252" s="355">
        <v>5</v>
      </c>
      <c r="Q252" s="355">
        <v>8</v>
      </c>
      <c r="R252" s="355">
        <v>8</v>
      </c>
      <c r="S252" s="355">
        <v>8</v>
      </c>
      <c r="T252" s="355">
        <v>12</v>
      </c>
      <c r="U252" s="355">
        <v>26</v>
      </c>
      <c r="V252" s="355">
        <v>19</v>
      </c>
      <c r="W252" s="355">
        <v>41</v>
      </c>
      <c r="X252" s="355">
        <v>51</v>
      </c>
      <c r="Y252" s="355">
        <v>41</v>
      </c>
      <c r="Z252" s="355">
        <v>30</v>
      </c>
      <c r="AA252" s="355">
        <v>35</v>
      </c>
      <c r="AB252" s="362">
        <v>27</v>
      </c>
      <c r="AC252" s="368">
        <v>65.5</v>
      </c>
      <c r="AD252" s="358">
        <v>63.98</v>
      </c>
      <c r="AE252" s="369">
        <v>67.349999999999994</v>
      </c>
      <c r="AF252" s="389"/>
      <c r="AG252" s="390"/>
      <c r="AH252" s="390"/>
      <c r="AI252" s="390"/>
      <c r="AJ252" s="390"/>
      <c r="AK252" s="390"/>
      <c r="AL252" s="390"/>
      <c r="AM252" s="390"/>
      <c r="AN252" s="390"/>
      <c r="AO252" s="390"/>
      <c r="AP252" s="390"/>
      <c r="AQ252" s="390"/>
      <c r="AR252" s="390"/>
      <c r="AS252" s="390"/>
      <c r="AT252" s="390"/>
      <c r="AU252" s="390"/>
      <c r="AV252" s="384"/>
      <c r="AW252" s="385"/>
      <c r="AX252" s="386"/>
      <c r="AY252" s="363">
        <v>180</v>
      </c>
      <c r="AZ252" s="364" t="s">
        <v>6662</v>
      </c>
      <c r="BA252" s="364" t="s">
        <v>6662</v>
      </c>
      <c r="BB252" s="364" t="s">
        <v>6662</v>
      </c>
      <c r="BC252" s="364">
        <v>3</v>
      </c>
      <c r="BD252" s="364">
        <v>2</v>
      </c>
      <c r="BE252" s="364">
        <v>4</v>
      </c>
      <c r="BF252" s="364">
        <v>2</v>
      </c>
      <c r="BG252" s="364">
        <v>8</v>
      </c>
      <c r="BH252" s="364">
        <v>4</v>
      </c>
      <c r="BI252" s="364">
        <v>10</v>
      </c>
      <c r="BJ252" s="364">
        <v>37</v>
      </c>
      <c r="BK252" s="364">
        <v>32</v>
      </c>
      <c r="BL252" s="364">
        <v>26</v>
      </c>
      <c r="BM252" s="364">
        <v>31</v>
      </c>
      <c r="BN252" s="365">
        <v>21</v>
      </c>
      <c r="BO252" s="368">
        <v>71.290000000000006</v>
      </c>
      <c r="BP252" s="358">
        <v>70.87</v>
      </c>
      <c r="BQ252" s="369">
        <v>71.84</v>
      </c>
      <c r="BR252" s="363">
        <v>147</v>
      </c>
      <c r="BS252" s="364" t="s">
        <v>6662</v>
      </c>
      <c r="BT252" s="364" t="s">
        <v>6662</v>
      </c>
      <c r="BU252" s="364" t="s">
        <v>6662</v>
      </c>
      <c r="BV252" s="364" t="s">
        <v>6662</v>
      </c>
      <c r="BW252" s="364">
        <v>2</v>
      </c>
      <c r="BX252" s="364">
        <v>2</v>
      </c>
      <c r="BY252" s="364">
        <v>2</v>
      </c>
      <c r="BZ252" s="364">
        <v>10</v>
      </c>
      <c r="CA252" s="364">
        <v>9</v>
      </c>
      <c r="CB252" s="364">
        <v>19</v>
      </c>
      <c r="CC252" s="364">
        <v>25</v>
      </c>
      <c r="CD252" s="364">
        <v>25</v>
      </c>
      <c r="CE252" s="364">
        <v>14</v>
      </c>
      <c r="CF252" s="364">
        <v>22</v>
      </c>
      <c r="CG252" s="365">
        <v>17</v>
      </c>
      <c r="CH252" s="432">
        <v>147</v>
      </c>
      <c r="CI252" s="433">
        <v>16</v>
      </c>
      <c r="CJ252" s="433">
        <v>16</v>
      </c>
      <c r="CK252" s="433" t="s">
        <v>6662</v>
      </c>
      <c r="CL252" s="433" t="s">
        <v>6662</v>
      </c>
      <c r="CM252" s="433">
        <v>6</v>
      </c>
      <c r="CN252" s="433">
        <v>125</v>
      </c>
      <c r="CO252" s="433">
        <v>103</v>
      </c>
      <c r="CP252" s="433">
        <v>13</v>
      </c>
      <c r="CQ252" s="433">
        <v>13</v>
      </c>
      <c r="CR252" s="433" t="s">
        <v>6662</v>
      </c>
      <c r="CS252" s="433" t="s">
        <v>6662</v>
      </c>
      <c r="CT252" s="433">
        <v>4</v>
      </c>
      <c r="CU252" s="455">
        <v>86</v>
      </c>
      <c r="CV252" s="389"/>
      <c r="CW252" s="390"/>
      <c r="CX252" s="390"/>
      <c r="CY252" s="390"/>
      <c r="CZ252" s="390"/>
      <c r="DA252" s="390"/>
      <c r="DB252" s="394"/>
      <c r="DC252" s="363">
        <v>395</v>
      </c>
      <c r="DD252" s="364">
        <v>327</v>
      </c>
      <c r="DE252" s="364">
        <v>180</v>
      </c>
      <c r="DF252" s="364">
        <v>136</v>
      </c>
      <c r="DG252" s="364">
        <v>11</v>
      </c>
      <c r="DH252" s="364">
        <v>16</v>
      </c>
      <c r="DI252" s="364">
        <v>52</v>
      </c>
      <c r="DJ252" s="394"/>
      <c r="DK252" s="363">
        <v>133</v>
      </c>
      <c r="DL252" s="364">
        <v>110</v>
      </c>
      <c r="DM252" s="364" t="s">
        <v>6662</v>
      </c>
      <c r="DN252" s="364">
        <v>3</v>
      </c>
      <c r="DO252" s="364" t="s">
        <v>6662</v>
      </c>
      <c r="DP252" s="364">
        <v>13</v>
      </c>
      <c r="DQ252" s="364">
        <v>3</v>
      </c>
      <c r="DR252" s="364">
        <v>3</v>
      </c>
      <c r="DS252" s="364">
        <v>1</v>
      </c>
      <c r="DT252" s="364" t="s">
        <v>6662</v>
      </c>
      <c r="DU252" s="364" t="s">
        <v>6662</v>
      </c>
      <c r="DV252" s="364" t="s">
        <v>6662</v>
      </c>
      <c r="DW252" s="364" t="s">
        <v>6662</v>
      </c>
      <c r="DX252" s="364" t="s">
        <v>6662</v>
      </c>
      <c r="DY252" s="364" t="s">
        <v>6662</v>
      </c>
      <c r="DZ252" s="365" t="s">
        <v>6662</v>
      </c>
      <c r="EA252" s="363">
        <v>146</v>
      </c>
      <c r="EB252" s="364">
        <v>28318</v>
      </c>
      <c r="EC252" s="364">
        <v>19416</v>
      </c>
      <c r="ED252" s="364">
        <v>8672</v>
      </c>
      <c r="EE252" s="365">
        <v>230</v>
      </c>
      <c r="EF252" s="363">
        <v>203</v>
      </c>
      <c r="EG252" s="364">
        <v>187</v>
      </c>
      <c r="EH252" s="364">
        <v>103</v>
      </c>
      <c r="EI252" s="364">
        <v>77</v>
      </c>
      <c r="EJ252" s="364">
        <v>7</v>
      </c>
      <c r="EK252" s="364">
        <v>9</v>
      </c>
      <c r="EL252" s="364">
        <v>7</v>
      </c>
      <c r="EM252" s="394"/>
      <c r="EN252" s="363">
        <v>192</v>
      </c>
      <c r="EO252" s="364">
        <v>140</v>
      </c>
      <c r="EP252" s="364">
        <v>77</v>
      </c>
      <c r="EQ252" s="364">
        <v>59</v>
      </c>
      <c r="ER252" s="364">
        <v>4</v>
      </c>
      <c r="ES252" s="364">
        <v>7</v>
      </c>
      <c r="ET252" s="364">
        <v>45</v>
      </c>
      <c r="EU252" s="394"/>
    </row>
    <row r="253" spans="1:151" s="357" customFormat="1" ht="15" hidden="1" customHeight="1" x14ac:dyDescent="0.15">
      <c r="A253" s="442" t="s">
        <v>175</v>
      </c>
      <c r="B253" s="442" t="s">
        <v>366</v>
      </c>
      <c r="C253" s="442" t="s">
        <v>373</v>
      </c>
      <c r="D253" s="442" t="s">
        <v>809</v>
      </c>
      <c r="E253" s="387">
        <v>66</v>
      </c>
      <c r="F253" s="355">
        <v>64</v>
      </c>
      <c r="G253" s="355">
        <v>6</v>
      </c>
      <c r="H253" s="355">
        <v>9</v>
      </c>
      <c r="I253" s="355">
        <v>49</v>
      </c>
      <c r="J253" s="388">
        <v>2</v>
      </c>
      <c r="K253" s="395">
        <v>2</v>
      </c>
      <c r="L253" s="387"/>
      <c r="M253" s="361">
        <v>151</v>
      </c>
      <c r="N253" s="355">
        <v>2</v>
      </c>
      <c r="O253" s="355">
        <v>6</v>
      </c>
      <c r="P253" s="355">
        <v>7</v>
      </c>
      <c r="Q253" s="355">
        <v>1</v>
      </c>
      <c r="R253" s="355">
        <v>5</v>
      </c>
      <c r="S253" s="355">
        <v>3</v>
      </c>
      <c r="T253" s="355">
        <v>3</v>
      </c>
      <c r="U253" s="355">
        <v>8</v>
      </c>
      <c r="V253" s="355">
        <v>17</v>
      </c>
      <c r="W253" s="355">
        <v>16</v>
      </c>
      <c r="X253" s="355">
        <v>19</v>
      </c>
      <c r="Y253" s="355">
        <v>11</v>
      </c>
      <c r="Z253" s="355">
        <v>20</v>
      </c>
      <c r="AA253" s="355">
        <v>20</v>
      </c>
      <c r="AB253" s="362">
        <v>13</v>
      </c>
      <c r="AC253" s="368">
        <v>63.46</v>
      </c>
      <c r="AD253" s="358">
        <v>63.08</v>
      </c>
      <c r="AE253" s="369">
        <v>63.93</v>
      </c>
      <c r="AF253" s="389"/>
      <c r="AG253" s="390"/>
      <c r="AH253" s="390"/>
      <c r="AI253" s="390"/>
      <c r="AJ253" s="390"/>
      <c r="AK253" s="390"/>
      <c r="AL253" s="390"/>
      <c r="AM253" s="390"/>
      <c r="AN253" s="390"/>
      <c r="AO253" s="390"/>
      <c r="AP253" s="390"/>
      <c r="AQ253" s="390"/>
      <c r="AR253" s="390"/>
      <c r="AS253" s="390"/>
      <c r="AT253" s="390"/>
      <c r="AU253" s="390"/>
      <c r="AV253" s="384"/>
      <c r="AW253" s="385"/>
      <c r="AX253" s="386"/>
      <c r="AY253" s="363">
        <v>74</v>
      </c>
      <c r="AZ253" s="364" t="s">
        <v>6662</v>
      </c>
      <c r="BA253" s="364" t="s">
        <v>6662</v>
      </c>
      <c r="BB253" s="364" t="s">
        <v>6662</v>
      </c>
      <c r="BC253" s="364" t="s">
        <v>6662</v>
      </c>
      <c r="BD253" s="364">
        <v>1</v>
      </c>
      <c r="BE253" s="364" t="s">
        <v>6662</v>
      </c>
      <c r="BF253" s="364">
        <v>1</v>
      </c>
      <c r="BG253" s="364">
        <v>2</v>
      </c>
      <c r="BH253" s="364">
        <v>3</v>
      </c>
      <c r="BI253" s="364">
        <v>3</v>
      </c>
      <c r="BJ253" s="364">
        <v>14</v>
      </c>
      <c r="BK253" s="364">
        <v>9</v>
      </c>
      <c r="BL253" s="364">
        <v>16</v>
      </c>
      <c r="BM253" s="364">
        <v>15</v>
      </c>
      <c r="BN253" s="365">
        <v>10</v>
      </c>
      <c r="BO253" s="368">
        <v>73.650000000000006</v>
      </c>
      <c r="BP253" s="358">
        <v>73.349999999999994</v>
      </c>
      <c r="BQ253" s="369">
        <v>74.06</v>
      </c>
      <c r="BR253" s="363">
        <v>64</v>
      </c>
      <c r="BS253" s="364" t="s">
        <v>6662</v>
      </c>
      <c r="BT253" s="364" t="s">
        <v>6662</v>
      </c>
      <c r="BU253" s="364" t="s">
        <v>6662</v>
      </c>
      <c r="BV253" s="364" t="s">
        <v>6662</v>
      </c>
      <c r="BW253" s="364" t="s">
        <v>6662</v>
      </c>
      <c r="BX253" s="364" t="s">
        <v>6662</v>
      </c>
      <c r="BY253" s="364">
        <v>1</v>
      </c>
      <c r="BZ253" s="364">
        <v>2</v>
      </c>
      <c r="CA253" s="364">
        <v>8</v>
      </c>
      <c r="CB253" s="364">
        <v>7</v>
      </c>
      <c r="CC253" s="364">
        <v>12</v>
      </c>
      <c r="CD253" s="364">
        <v>6</v>
      </c>
      <c r="CE253" s="364">
        <v>11</v>
      </c>
      <c r="CF253" s="364">
        <v>10</v>
      </c>
      <c r="CG253" s="365">
        <v>7</v>
      </c>
      <c r="CH253" s="432">
        <v>64</v>
      </c>
      <c r="CI253" s="433">
        <v>9</v>
      </c>
      <c r="CJ253" s="433">
        <v>9</v>
      </c>
      <c r="CK253" s="433" t="s">
        <v>6662</v>
      </c>
      <c r="CL253" s="433" t="s">
        <v>6662</v>
      </c>
      <c r="CM253" s="433">
        <v>3</v>
      </c>
      <c r="CN253" s="433">
        <v>52</v>
      </c>
      <c r="CO253" s="433">
        <v>46</v>
      </c>
      <c r="CP253" s="433">
        <v>8</v>
      </c>
      <c r="CQ253" s="433">
        <v>8</v>
      </c>
      <c r="CR253" s="433" t="s">
        <v>6662</v>
      </c>
      <c r="CS253" s="433" t="s">
        <v>6662</v>
      </c>
      <c r="CT253" s="433">
        <v>1</v>
      </c>
      <c r="CU253" s="455">
        <v>37</v>
      </c>
      <c r="CV253" s="389"/>
      <c r="CW253" s="390"/>
      <c r="CX253" s="390"/>
      <c r="CY253" s="390"/>
      <c r="CZ253" s="390"/>
      <c r="DA253" s="390"/>
      <c r="DB253" s="394"/>
      <c r="DC253" s="363">
        <v>178</v>
      </c>
      <c r="DD253" s="364">
        <v>147</v>
      </c>
      <c r="DE253" s="364">
        <v>74</v>
      </c>
      <c r="DF253" s="364">
        <v>51</v>
      </c>
      <c r="DG253" s="364">
        <v>22</v>
      </c>
      <c r="DH253" s="364">
        <v>5</v>
      </c>
      <c r="DI253" s="364">
        <v>26</v>
      </c>
      <c r="DJ253" s="394"/>
      <c r="DK253" s="363">
        <v>49</v>
      </c>
      <c r="DL253" s="364">
        <v>47</v>
      </c>
      <c r="DM253" s="364" t="s">
        <v>6662</v>
      </c>
      <c r="DN253" s="364" t="s">
        <v>6662</v>
      </c>
      <c r="DO253" s="364" t="s">
        <v>6662</v>
      </c>
      <c r="DP253" s="364">
        <v>1</v>
      </c>
      <c r="DQ253" s="364" t="s">
        <v>6662</v>
      </c>
      <c r="DR253" s="364">
        <v>1</v>
      </c>
      <c r="DS253" s="364" t="s">
        <v>6662</v>
      </c>
      <c r="DT253" s="364" t="s">
        <v>6662</v>
      </c>
      <c r="DU253" s="364" t="s">
        <v>6662</v>
      </c>
      <c r="DV253" s="364" t="s">
        <v>6662</v>
      </c>
      <c r="DW253" s="364" t="s">
        <v>6662</v>
      </c>
      <c r="DX253" s="364" t="s">
        <v>6662</v>
      </c>
      <c r="DY253" s="364" t="s">
        <v>6662</v>
      </c>
      <c r="DZ253" s="365" t="s">
        <v>6662</v>
      </c>
      <c r="EA253" s="363">
        <v>64</v>
      </c>
      <c r="EB253" s="364">
        <v>10792</v>
      </c>
      <c r="EC253" s="364">
        <v>8706</v>
      </c>
      <c r="ED253" s="364">
        <v>1968</v>
      </c>
      <c r="EE253" s="365">
        <v>118</v>
      </c>
      <c r="EF253" s="363">
        <v>88</v>
      </c>
      <c r="EG253" s="364">
        <v>82</v>
      </c>
      <c r="EH253" s="364">
        <v>43</v>
      </c>
      <c r="EI253" s="364">
        <v>25</v>
      </c>
      <c r="EJ253" s="364">
        <v>14</v>
      </c>
      <c r="EK253" s="364">
        <v>2</v>
      </c>
      <c r="EL253" s="364">
        <v>4</v>
      </c>
      <c r="EM253" s="394"/>
      <c r="EN253" s="363">
        <v>90</v>
      </c>
      <c r="EO253" s="364">
        <v>65</v>
      </c>
      <c r="EP253" s="364">
        <v>31</v>
      </c>
      <c r="EQ253" s="364">
        <v>26</v>
      </c>
      <c r="ER253" s="364">
        <v>8</v>
      </c>
      <c r="ES253" s="364">
        <v>3</v>
      </c>
      <c r="ET253" s="364">
        <v>22</v>
      </c>
      <c r="EU253" s="394"/>
    </row>
    <row r="254" spans="1:151" s="357" customFormat="1" ht="15" hidden="1" customHeight="1" x14ac:dyDescent="0.15">
      <c r="A254" s="442" t="s">
        <v>175</v>
      </c>
      <c r="B254" s="442" t="s">
        <v>366</v>
      </c>
      <c r="C254" s="442" t="s">
        <v>1613</v>
      </c>
      <c r="D254" s="442" t="s">
        <v>810</v>
      </c>
      <c r="E254" s="387">
        <v>52</v>
      </c>
      <c r="F254" s="355">
        <v>52</v>
      </c>
      <c r="G254" s="355">
        <v>5</v>
      </c>
      <c r="H254" s="355">
        <v>3</v>
      </c>
      <c r="I254" s="355">
        <v>44</v>
      </c>
      <c r="J254" s="388" t="s">
        <v>6662</v>
      </c>
      <c r="K254" s="395" t="s">
        <v>6662</v>
      </c>
      <c r="L254" s="387"/>
      <c r="M254" s="361">
        <v>114</v>
      </c>
      <c r="N254" s="355">
        <v>1</v>
      </c>
      <c r="O254" s="355">
        <v>1</v>
      </c>
      <c r="P254" s="355">
        <v>2</v>
      </c>
      <c r="Q254" s="355">
        <v>3</v>
      </c>
      <c r="R254" s="355">
        <v>2</v>
      </c>
      <c r="S254" s="355">
        <v>2</v>
      </c>
      <c r="T254" s="355">
        <v>6</v>
      </c>
      <c r="U254" s="355">
        <v>7</v>
      </c>
      <c r="V254" s="355">
        <v>6</v>
      </c>
      <c r="W254" s="355">
        <v>10</v>
      </c>
      <c r="X254" s="355">
        <v>14</v>
      </c>
      <c r="Y254" s="355">
        <v>18</v>
      </c>
      <c r="Z254" s="355">
        <v>16</v>
      </c>
      <c r="AA254" s="355">
        <v>17</v>
      </c>
      <c r="AB254" s="362">
        <v>9</v>
      </c>
      <c r="AC254" s="361">
        <v>66.8</v>
      </c>
      <c r="AD254" s="355">
        <v>67.67</v>
      </c>
      <c r="AE254" s="362">
        <v>65.98</v>
      </c>
      <c r="AF254" s="387"/>
      <c r="AG254" s="388"/>
      <c r="AH254" s="388"/>
      <c r="AI254" s="388"/>
      <c r="AJ254" s="388"/>
      <c r="AK254" s="388"/>
      <c r="AL254" s="388"/>
      <c r="AM254" s="388"/>
      <c r="AN254" s="388"/>
      <c r="AO254" s="388"/>
      <c r="AP254" s="388"/>
      <c r="AQ254" s="388"/>
      <c r="AR254" s="388"/>
      <c r="AS254" s="388"/>
      <c r="AT254" s="388"/>
      <c r="AU254" s="388"/>
      <c r="AV254" s="387"/>
      <c r="AW254" s="388"/>
      <c r="AX254" s="395"/>
      <c r="AY254" s="361">
        <v>70</v>
      </c>
      <c r="AZ254" s="355" t="s">
        <v>6662</v>
      </c>
      <c r="BA254" s="355" t="s">
        <v>6662</v>
      </c>
      <c r="BB254" s="355" t="s">
        <v>6662</v>
      </c>
      <c r="BC254" s="355" t="s">
        <v>6662</v>
      </c>
      <c r="BD254" s="355" t="s">
        <v>6662</v>
      </c>
      <c r="BE254" s="355" t="s">
        <v>6662</v>
      </c>
      <c r="BF254" s="355" t="s">
        <v>6662</v>
      </c>
      <c r="BG254" s="355">
        <v>1</v>
      </c>
      <c r="BH254" s="355">
        <v>1</v>
      </c>
      <c r="BI254" s="355">
        <v>2</v>
      </c>
      <c r="BJ254" s="355">
        <v>9</v>
      </c>
      <c r="BK254" s="355">
        <v>17</v>
      </c>
      <c r="BL254" s="355">
        <v>15</v>
      </c>
      <c r="BM254" s="355">
        <v>17</v>
      </c>
      <c r="BN254" s="362">
        <v>8</v>
      </c>
      <c r="BO254" s="361">
        <v>75.87</v>
      </c>
      <c r="BP254" s="355">
        <v>75.08</v>
      </c>
      <c r="BQ254" s="362">
        <v>76.760000000000005</v>
      </c>
      <c r="BR254" s="361">
        <v>52</v>
      </c>
      <c r="BS254" s="355" t="s">
        <v>6662</v>
      </c>
      <c r="BT254" s="355" t="s">
        <v>6662</v>
      </c>
      <c r="BU254" s="355" t="s">
        <v>6662</v>
      </c>
      <c r="BV254" s="355" t="s">
        <v>6662</v>
      </c>
      <c r="BW254" s="355" t="s">
        <v>6662</v>
      </c>
      <c r="BX254" s="355">
        <v>1</v>
      </c>
      <c r="BY254" s="355" t="s">
        <v>6662</v>
      </c>
      <c r="BZ254" s="355">
        <v>1</v>
      </c>
      <c r="CA254" s="355">
        <v>4</v>
      </c>
      <c r="CB254" s="355">
        <v>5</v>
      </c>
      <c r="CC254" s="355">
        <v>4</v>
      </c>
      <c r="CD254" s="355">
        <v>10</v>
      </c>
      <c r="CE254" s="355">
        <v>9</v>
      </c>
      <c r="CF254" s="355">
        <v>11</v>
      </c>
      <c r="CG254" s="362">
        <v>7</v>
      </c>
      <c r="CH254" s="432">
        <v>52</v>
      </c>
      <c r="CI254" s="433">
        <v>4</v>
      </c>
      <c r="CJ254" s="433">
        <v>4</v>
      </c>
      <c r="CK254" s="433" t="s">
        <v>6662</v>
      </c>
      <c r="CL254" s="433" t="s">
        <v>6662</v>
      </c>
      <c r="CM254" s="433" t="s">
        <v>6662</v>
      </c>
      <c r="CN254" s="433">
        <v>48</v>
      </c>
      <c r="CO254" s="433">
        <v>41</v>
      </c>
      <c r="CP254" s="433">
        <v>4</v>
      </c>
      <c r="CQ254" s="433">
        <v>4</v>
      </c>
      <c r="CR254" s="433" t="s">
        <v>6662</v>
      </c>
      <c r="CS254" s="433" t="s">
        <v>6662</v>
      </c>
      <c r="CT254" s="433" t="s">
        <v>6662</v>
      </c>
      <c r="CU254" s="455">
        <v>37</v>
      </c>
      <c r="CV254" s="389"/>
      <c r="CW254" s="390"/>
      <c r="CX254" s="390"/>
      <c r="CY254" s="390"/>
      <c r="CZ254" s="390"/>
      <c r="DA254" s="390"/>
      <c r="DB254" s="394"/>
      <c r="DC254" s="363">
        <v>146</v>
      </c>
      <c r="DD254" s="364">
        <v>119</v>
      </c>
      <c r="DE254" s="364">
        <v>70</v>
      </c>
      <c r="DF254" s="364">
        <v>46</v>
      </c>
      <c r="DG254" s="364">
        <v>3</v>
      </c>
      <c r="DH254" s="364">
        <v>9</v>
      </c>
      <c r="DI254" s="364">
        <v>18</v>
      </c>
      <c r="DJ254" s="394"/>
      <c r="DK254" s="363">
        <v>41</v>
      </c>
      <c r="DL254" s="364">
        <v>33</v>
      </c>
      <c r="DM254" s="364" t="s">
        <v>6662</v>
      </c>
      <c r="DN254" s="364">
        <v>3</v>
      </c>
      <c r="DO254" s="364" t="s">
        <v>6662</v>
      </c>
      <c r="DP254" s="364">
        <v>3</v>
      </c>
      <c r="DQ254" s="364">
        <v>1</v>
      </c>
      <c r="DR254" s="364">
        <v>1</v>
      </c>
      <c r="DS254" s="364" t="s">
        <v>6662</v>
      </c>
      <c r="DT254" s="364" t="s">
        <v>6662</v>
      </c>
      <c r="DU254" s="364" t="s">
        <v>6662</v>
      </c>
      <c r="DV254" s="364" t="s">
        <v>6662</v>
      </c>
      <c r="DW254" s="364" t="s">
        <v>6662</v>
      </c>
      <c r="DX254" s="364" t="s">
        <v>6662</v>
      </c>
      <c r="DY254" s="364" t="s">
        <v>6662</v>
      </c>
      <c r="DZ254" s="365" t="s">
        <v>6662</v>
      </c>
      <c r="EA254" s="363">
        <v>52</v>
      </c>
      <c r="EB254" s="364">
        <v>7251</v>
      </c>
      <c r="EC254" s="364">
        <v>3879</v>
      </c>
      <c r="ED254" s="364">
        <v>3292</v>
      </c>
      <c r="EE254" s="365">
        <v>80</v>
      </c>
      <c r="EF254" s="363">
        <v>70</v>
      </c>
      <c r="EG254" s="364">
        <v>59</v>
      </c>
      <c r="EH254" s="364">
        <v>37</v>
      </c>
      <c r="EI254" s="364">
        <v>20</v>
      </c>
      <c r="EJ254" s="364">
        <v>2</v>
      </c>
      <c r="EK254" s="364">
        <v>5</v>
      </c>
      <c r="EL254" s="364">
        <v>6</v>
      </c>
      <c r="EM254" s="394"/>
      <c r="EN254" s="363">
        <v>76</v>
      </c>
      <c r="EO254" s="364">
        <v>60</v>
      </c>
      <c r="EP254" s="364">
        <v>33</v>
      </c>
      <c r="EQ254" s="364">
        <v>26</v>
      </c>
      <c r="ER254" s="364">
        <v>1</v>
      </c>
      <c r="ES254" s="364">
        <v>4</v>
      </c>
      <c r="ET254" s="364">
        <v>12</v>
      </c>
      <c r="EU254" s="394"/>
    </row>
    <row r="255" spans="1:151" s="357" customFormat="1" ht="15" hidden="1" customHeight="1" x14ac:dyDescent="0.15">
      <c r="A255" s="442" t="s">
        <v>175</v>
      </c>
      <c r="B255" s="442" t="s">
        <v>366</v>
      </c>
      <c r="C255" s="442" t="s">
        <v>1614</v>
      </c>
      <c r="D255" s="442" t="s">
        <v>811</v>
      </c>
      <c r="E255" s="387">
        <v>14</v>
      </c>
      <c r="F255" s="355">
        <v>14</v>
      </c>
      <c r="G255" s="355">
        <v>1</v>
      </c>
      <c r="H255" s="355" t="s">
        <v>6662</v>
      </c>
      <c r="I255" s="355">
        <v>13</v>
      </c>
      <c r="J255" s="388" t="s">
        <v>6662</v>
      </c>
      <c r="K255" s="395" t="s">
        <v>6662</v>
      </c>
      <c r="L255" s="387"/>
      <c r="M255" s="361">
        <v>25</v>
      </c>
      <c r="N255" s="355" t="s">
        <v>6662</v>
      </c>
      <c r="O255" s="355">
        <v>1</v>
      </c>
      <c r="P255" s="355" t="s">
        <v>6662</v>
      </c>
      <c r="Q255" s="355" t="s">
        <v>6662</v>
      </c>
      <c r="R255" s="355" t="s">
        <v>6662</v>
      </c>
      <c r="S255" s="355">
        <v>1</v>
      </c>
      <c r="T255" s="355" t="s">
        <v>6662</v>
      </c>
      <c r="U255" s="355">
        <v>2</v>
      </c>
      <c r="V255" s="355">
        <v>3</v>
      </c>
      <c r="W255" s="355">
        <v>2</v>
      </c>
      <c r="X255" s="355">
        <v>6</v>
      </c>
      <c r="Y255" s="355">
        <v>7</v>
      </c>
      <c r="Z255" s="355">
        <v>2</v>
      </c>
      <c r="AA255" s="355">
        <v>1</v>
      </c>
      <c r="AB255" s="362" t="s">
        <v>6662</v>
      </c>
      <c r="AC255" s="368">
        <v>64.16</v>
      </c>
      <c r="AD255" s="358">
        <v>63</v>
      </c>
      <c r="AE255" s="369">
        <v>65.900000000000006</v>
      </c>
      <c r="AF255" s="389"/>
      <c r="AG255" s="390"/>
      <c r="AH255" s="390"/>
      <c r="AI255" s="390"/>
      <c r="AJ255" s="390"/>
      <c r="AK255" s="390"/>
      <c r="AL255" s="390"/>
      <c r="AM255" s="390"/>
      <c r="AN255" s="390"/>
      <c r="AO255" s="390"/>
      <c r="AP255" s="390"/>
      <c r="AQ255" s="390"/>
      <c r="AR255" s="390"/>
      <c r="AS255" s="390"/>
      <c r="AT255" s="390"/>
      <c r="AU255" s="390"/>
      <c r="AV255" s="384"/>
      <c r="AW255" s="385"/>
      <c r="AX255" s="386"/>
      <c r="AY255" s="363">
        <v>14</v>
      </c>
      <c r="AZ255" s="364" t="s">
        <v>6662</v>
      </c>
      <c r="BA255" s="364" t="s">
        <v>6662</v>
      </c>
      <c r="BB255" s="364" t="s">
        <v>6662</v>
      </c>
      <c r="BC255" s="364" t="s">
        <v>6662</v>
      </c>
      <c r="BD255" s="364" t="s">
        <v>6662</v>
      </c>
      <c r="BE255" s="364">
        <v>1</v>
      </c>
      <c r="BF255" s="364" t="s">
        <v>6662</v>
      </c>
      <c r="BG255" s="364">
        <v>1</v>
      </c>
      <c r="BH255" s="364">
        <v>1</v>
      </c>
      <c r="BI255" s="364" t="s">
        <v>6662</v>
      </c>
      <c r="BJ255" s="364">
        <v>3</v>
      </c>
      <c r="BK255" s="364">
        <v>6</v>
      </c>
      <c r="BL255" s="364">
        <v>2</v>
      </c>
      <c r="BM255" s="364" t="s">
        <v>6662</v>
      </c>
      <c r="BN255" s="365" t="s">
        <v>6662</v>
      </c>
      <c r="BO255" s="368">
        <v>66.709999999999994</v>
      </c>
      <c r="BP255" s="358">
        <v>66.27</v>
      </c>
      <c r="BQ255" s="369">
        <v>68.33</v>
      </c>
      <c r="BR255" s="363">
        <v>14</v>
      </c>
      <c r="BS255" s="364" t="s">
        <v>6662</v>
      </c>
      <c r="BT255" s="364" t="s">
        <v>6662</v>
      </c>
      <c r="BU255" s="364" t="s">
        <v>6662</v>
      </c>
      <c r="BV255" s="364" t="s">
        <v>6662</v>
      </c>
      <c r="BW255" s="364" t="s">
        <v>6662</v>
      </c>
      <c r="BX255" s="364" t="s">
        <v>6662</v>
      </c>
      <c r="BY255" s="364" t="s">
        <v>6662</v>
      </c>
      <c r="BZ255" s="364">
        <v>1</v>
      </c>
      <c r="CA255" s="364">
        <v>2</v>
      </c>
      <c r="CB255" s="364" t="s">
        <v>6662</v>
      </c>
      <c r="CC255" s="364">
        <v>2</v>
      </c>
      <c r="CD255" s="364">
        <v>6</v>
      </c>
      <c r="CE255" s="364">
        <v>2</v>
      </c>
      <c r="CF255" s="364">
        <v>1</v>
      </c>
      <c r="CG255" s="365" t="s">
        <v>6662</v>
      </c>
      <c r="CH255" s="432">
        <v>14</v>
      </c>
      <c r="CI255" s="433">
        <v>1</v>
      </c>
      <c r="CJ255" s="433">
        <v>1</v>
      </c>
      <c r="CK255" s="433" t="s">
        <v>6662</v>
      </c>
      <c r="CL255" s="433" t="s">
        <v>6662</v>
      </c>
      <c r="CM255" s="433" t="s">
        <v>6662</v>
      </c>
      <c r="CN255" s="433">
        <v>13</v>
      </c>
      <c r="CO255" s="433">
        <v>11</v>
      </c>
      <c r="CP255" s="433">
        <v>1</v>
      </c>
      <c r="CQ255" s="433">
        <v>1</v>
      </c>
      <c r="CR255" s="433" t="s">
        <v>6662</v>
      </c>
      <c r="CS255" s="433" t="s">
        <v>6662</v>
      </c>
      <c r="CT255" s="433" t="s">
        <v>6662</v>
      </c>
      <c r="CU255" s="455">
        <v>10</v>
      </c>
      <c r="CV255" s="389"/>
      <c r="CW255" s="390"/>
      <c r="CX255" s="390"/>
      <c r="CY255" s="390"/>
      <c r="CZ255" s="390"/>
      <c r="DA255" s="390"/>
      <c r="DB255" s="394"/>
      <c r="DC255" s="363">
        <v>37</v>
      </c>
      <c r="DD255" s="364">
        <v>24</v>
      </c>
      <c r="DE255" s="364">
        <v>14</v>
      </c>
      <c r="DF255" s="364">
        <v>8</v>
      </c>
      <c r="DG255" s="364">
        <v>2</v>
      </c>
      <c r="DH255" s="364">
        <v>2</v>
      </c>
      <c r="DI255" s="364">
        <v>11</v>
      </c>
      <c r="DJ255" s="394"/>
      <c r="DK255" s="363">
        <v>12</v>
      </c>
      <c r="DL255" s="364">
        <v>12</v>
      </c>
      <c r="DM255" s="364" t="s">
        <v>6662</v>
      </c>
      <c r="DN255" s="364" t="s">
        <v>6662</v>
      </c>
      <c r="DO255" s="364" t="s">
        <v>6662</v>
      </c>
      <c r="DP255" s="364" t="s">
        <v>6662</v>
      </c>
      <c r="DQ255" s="364" t="s">
        <v>6662</v>
      </c>
      <c r="DR255" s="364" t="s">
        <v>6662</v>
      </c>
      <c r="DS255" s="364" t="s">
        <v>6662</v>
      </c>
      <c r="DT255" s="364" t="s">
        <v>6662</v>
      </c>
      <c r="DU255" s="364" t="s">
        <v>6662</v>
      </c>
      <c r="DV255" s="364" t="s">
        <v>6662</v>
      </c>
      <c r="DW255" s="364" t="s">
        <v>6662</v>
      </c>
      <c r="DX255" s="364" t="s">
        <v>6662</v>
      </c>
      <c r="DY255" s="364" t="s">
        <v>6662</v>
      </c>
      <c r="DZ255" s="365" t="s">
        <v>6662</v>
      </c>
      <c r="EA255" s="363">
        <v>14</v>
      </c>
      <c r="EB255" s="364">
        <v>3133</v>
      </c>
      <c r="EC255" s="364">
        <v>2671</v>
      </c>
      <c r="ED255" s="364">
        <v>462</v>
      </c>
      <c r="EE255" s="365" t="s">
        <v>6662</v>
      </c>
      <c r="EF255" s="363">
        <v>17</v>
      </c>
      <c r="EG255" s="364">
        <v>15</v>
      </c>
      <c r="EH255" s="364">
        <v>11</v>
      </c>
      <c r="EI255" s="364">
        <v>3</v>
      </c>
      <c r="EJ255" s="364">
        <v>1</v>
      </c>
      <c r="EK255" s="364">
        <v>1</v>
      </c>
      <c r="EL255" s="364">
        <v>1</v>
      </c>
      <c r="EM255" s="394"/>
      <c r="EN255" s="363">
        <v>20</v>
      </c>
      <c r="EO255" s="364">
        <v>9</v>
      </c>
      <c r="EP255" s="364">
        <v>3</v>
      </c>
      <c r="EQ255" s="364">
        <v>5</v>
      </c>
      <c r="ER255" s="364">
        <v>1</v>
      </c>
      <c r="ES255" s="364">
        <v>1</v>
      </c>
      <c r="ET255" s="364">
        <v>10</v>
      </c>
      <c r="EU255" s="394"/>
    </row>
    <row r="256" spans="1:151" s="357" customFormat="1" ht="15" customHeight="1" x14ac:dyDescent="0.15">
      <c r="A256" s="442" t="s">
        <v>175</v>
      </c>
      <c r="B256" s="442" t="s">
        <v>374</v>
      </c>
      <c r="C256" s="442"/>
      <c r="D256" s="442" t="s">
        <v>812</v>
      </c>
      <c r="E256" s="387">
        <v>2220</v>
      </c>
      <c r="F256" s="355">
        <v>2163</v>
      </c>
      <c r="G256" s="355">
        <v>578</v>
      </c>
      <c r="H256" s="355">
        <v>211</v>
      </c>
      <c r="I256" s="355">
        <v>1374</v>
      </c>
      <c r="J256" s="388">
        <v>57</v>
      </c>
      <c r="K256" s="395">
        <v>53</v>
      </c>
      <c r="L256" s="387"/>
      <c r="M256" s="361">
        <v>5248</v>
      </c>
      <c r="N256" s="355">
        <v>50</v>
      </c>
      <c r="O256" s="355">
        <v>79</v>
      </c>
      <c r="P256" s="355">
        <v>110</v>
      </c>
      <c r="Q256" s="355">
        <v>163</v>
      </c>
      <c r="R256" s="355">
        <v>214</v>
      </c>
      <c r="S256" s="355">
        <v>300</v>
      </c>
      <c r="T256" s="355">
        <v>312</v>
      </c>
      <c r="U256" s="355">
        <v>302</v>
      </c>
      <c r="V256" s="355">
        <v>444</v>
      </c>
      <c r="W256" s="355">
        <v>680</v>
      </c>
      <c r="X256" s="355">
        <v>905</v>
      </c>
      <c r="Y256" s="355">
        <v>782</v>
      </c>
      <c r="Z256" s="355">
        <v>443</v>
      </c>
      <c r="AA256" s="355">
        <v>284</v>
      </c>
      <c r="AB256" s="362">
        <v>180</v>
      </c>
      <c r="AC256" s="368">
        <v>60.83</v>
      </c>
      <c r="AD256" s="358">
        <v>60.07</v>
      </c>
      <c r="AE256" s="369">
        <v>61.86</v>
      </c>
      <c r="AF256" s="389"/>
      <c r="AG256" s="390"/>
      <c r="AH256" s="390"/>
      <c r="AI256" s="390"/>
      <c r="AJ256" s="390"/>
      <c r="AK256" s="390"/>
      <c r="AL256" s="390"/>
      <c r="AM256" s="390"/>
      <c r="AN256" s="390"/>
      <c r="AO256" s="390"/>
      <c r="AP256" s="390"/>
      <c r="AQ256" s="390"/>
      <c r="AR256" s="390"/>
      <c r="AS256" s="390"/>
      <c r="AT256" s="390"/>
      <c r="AU256" s="390"/>
      <c r="AV256" s="384"/>
      <c r="AW256" s="385"/>
      <c r="AX256" s="386"/>
      <c r="AY256" s="363">
        <v>2908</v>
      </c>
      <c r="AZ256" s="364" t="s">
        <v>6662</v>
      </c>
      <c r="BA256" s="364">
        <v>5</v>
      </c>
      <c r="BB256" s="364">
        <v>21</v>
      </c>
      <c r="BC256" s="364">
        <v>43</v>
      </c>
      <c r="BD256" s="364">
        <v>74</v>
      </c>
      <c r="BE256" s="364">
        <v>114</v>
      </c>
      <c r="BF256" s="364">
        <v>94</v>
      </c>
      <c r="BG256" s="364">
        <v>102</v>
      </c>
      <c r="BH256" s="364">
        <v>184</v>
      </c>
      <c r="BI256" s="364">
        <v>366</v>
      </c>
      <c r="BJ256" s="364">
        <v>593</v>
      </c>
      <c r="BK256" s="364">
        <v>612</v>
      </c>
      <c r="BL256" s="364">
        <v>365</v>
      </c>
      <c r="BM256" s="364">
        <v>227</v>
      </c>
      <c r="BN256" s="365">
        <v>108</v>
      </c>
      <c r="BO256" s="368">
        <v>66.16</v>
      </c>
      <c r="BP256" s="358">
        <v>65.92</v>
      </c>
      <c r="BQ256" s="369">
        <v>66.53</v>
      </c>
      <c r="BR256" s="363">
        <v>2163</v>
      </c>
      <c r="BS256" s="364" t="s">
        <v>6662</v>
      </c>
      <c r="BT256" s="364" t="s">
        <v>6662</v>
      </c>
      <c r="BU256" s="364">
        <v>1</v>
      </c>
      <c r="BV256" s="364">
        <v>13</v>
      </c>
      <c r="BW256" s="364">
        <v>17</v>
      </c>
      <c r="BX256" s="364">
        <v>48</v>
      </c>
      <c r="BY256" s="364">
        <v>66</v>
      </c>
      <c r="BZ256" s="364">
        <v>96</v>
      </c>
      <c r="CA256" s="364">
        <v>206</v>
      </c>
      <c r="CB256" s="364">
        <v>323</v>
      </c>
      <c r="CC256" s="364">
        <v>480</v>
      </c>
      <c r="CD256" s="364">
        <v>452</v>
      </c>
      <c r="CE256" s="364">
        <v>254</v>
      </c>
      <c r="CF256" s="364">
        <v>146</v>
      </c>
      <c r="CG256" s="365">
        <v>61</v>
      </c>
      <c r="CH256" s="432">
        <v>2163</v>
      </c>
      <c r="CI256" s="433">
        <v>435</v>
      </c>
      <c r="CJ256" s="433">
        <v>430</v>
      </c>
      <c r="CK256" s="433">
        <v>2</v>
      </c>
      <c r="CL256" s="433">
        <v>3</v>
      </c>
      <c r="CM256" s="433">
        <v>75</v>
      </c>
      <c r="CN256" s="433">
        <v>1653</v>
      </c>
      <c r="CO256" s="433">
        <v>1393</v>
      </c>
      <c r="CP256" s="433">
        <v>315</v>
      </c>
      <c r="CQ256" s="433">
        <v>311</v>
      </c>
      <c r="CR256" s="433">
        <v>1</v>
      </c>
      <c r="CS256" s="433">
        <v>3</v>
      </c>
      <c r="CT256" s="433">
        <v>17</v>
      </c>
      <c r="CU256" s="455">
        <v>1061</v>
      </c>
      <c r="CV256" s="389"/>
      <c r="CW256" s="390"/>
      <c r="CX256" s="390"/>
      <c r="CY256" s="390"/>
      <c r="CZ256" s="390"/>
      <c r="DA256" s="390"/>
      <c r="DB256" s="394"/>
      <c r="DC256" s="363">
        <v>7391</v>
      </c>
      <c r="DD256" s="364">
        <v>5558</v>
      </c>
      <c r="DE256" s="364">
        <v>2908</v>
      </c>
      <c r="DF256" s="364">
        <v>2402</v>
      </c>
      <c r="DG256" s="364">
        <v>248</v>
      </c>
      <c r="DH256" s="364">
        <v>382</v>
      </c>
      <c r="DI256" s="364">
        <v>1451</v>
      </c>
      <c r="DJ256" s="394"/>
      <c r="DK256" s="363">
        <v>2085</v>
      </c>
      <c r="DL256" s="364">
        <v>1364</v>
      </c>
      <c r="DM256" s="364">
        <v>13</v>
      </c>
      <c r="DN256" s="364">
        <v>17</v>
      </c>
      <c r="DO256" s="364">
        <v>3</v>
      </c>
      <c r="DP256" s="364">
        <v>112</v>
      </c>
      <c r="DQ256" s="364">
        <v>321</v>
      </c>
      <c r="DR256" s="364">
        <v>175</v>
      </c>
      <c r="DS256" s="364">
        <v>36</v>
      </c>
      <c r="DT256" s="364">
        <v>24</v>
      </c>
      <c r="DU256" s="364">
        <v>4</v>
      </c>
      <c r="DV256" s="364">
        <v>8</v>
      </c>
      <c r="DW256" s="364">
        <v>3</v>
      </c>
      <c r="DX256" s="364">
        <v>4</v>
      </c>
      <c r="DY256" s="364">
        <v>1</v>
      </c>
      <c r="DZ256" s="365" t="s">
        <v>6662</v>
      </c>
      <c r="EA256" s="363">
        <v>2123</v>
      </c>
      <c r="EB256" s="364">
        <v>662861</v>
      </c>
      <c r="EC256" s="364">
        <v>500956</v>
      </c>
      <c r="ED256" s="364">
        <v>146904</v>
      </c>
      <c r="EE256" s="365">
        <v>15001</v>
      </c>
      <c r="EF256" s="363">
        <v>3746</v>
      </c>
      <c r="EG256" s="364">
        <v>3287</v>
      </c>
      <c r="EH256" s="364">
        <v>1773</v>
      </c>
      <c r="EI256" s="364">
        <v>1344</v>
      </c>
      <c r="EJ256" s="364">
        <v>170</v>
      </c>
      <c r="EK256" s="364">
        <v>185</v>
      </c>
      <c r="EL256" s="364">
        <v>274</v>
      </c>
      <c r="EM256" s="394"/>
      <c r="EN256" s="363">
        <v>3645</v>
      </c>
      <c r="EO256" s="364">
        <v>2271</v>
      </c>
      <c r="EP256" s="364">
        <v>1135</v>
      </c>
      <c r="EQ256" s="364">
        <v>1058</v>
      </c>
      <c r="ER256" s="364">
        <v>78</v>
      </c>
      <c r="ES256" s="364">
        <v>197</v>
      </c>
      <c r="ET256" s="364">
        <v>1177</v>
      </c>
      <c r="EU256" s="394"/>
    </row>
    <row r="257" spans="1:151" s="357" customFormat="1" ht="15" hidden="1" customHeight="1" x14ac:dyDescent="0.15">
      <c r="A257" s="442" t="s">
        <v>175</v>
      </c>
      <c r="B257" s="442" t="s">
        <v>374</v>
      </c>
      <c r="C257" s="442" t="s">
        <v>375</v>
      </c>
      <c r="D257" s="442" t="s">
        <v>813</v>
      </c>
      <c r="E257" s="387">
        <v>6</v>
      </c>
      <c r="F257" s="355">
        <v>6</v>
      </c>
      <c r="G257" s="355" t="s">
        <v>6662</v>
      </c>
      <c r="H257" s="355">
        <v>1</v>
      </c>
      <c r="I257" s="355">
        <v>5</v>
      </c>
      <c r="J257" s="388" t="s">
        <v>6662</v>
      </c>
      <c r="K257" s="395" t="s">
        <v>6662</v>
      </c>
      <c r="L257" s="387"/>
      <c r="M257" s="361">
        <v>11</v>
      </c>
      <c r="N257" s="355" t="s">
        <v>6662</v>
      </c>
      <c r="O257" s="355">
        <v>2</v>
      </c>
      <c r="P257" s="355" t="s">
        <v>6662</v>
      </c>
      <c r="Q257" s="355" t="s">
        <v>6662</v>
      </c>
      <c r="R257" s="355" t="s">
        <v>6662</v>
      </c>
      <c r="S257" s="355">
        <v>1</v>
      </c>
      <c r="T257" s="355" t="s">
        <v>6662</v>
      </c>
      <c r="U257" s="355" t="s">
        <v>6662</v>
      </c>
      <c r="V257" s="355">
        <v>1</v>
      </c>
      <c r="W257" s="355">
        <v>1</v>
      </c>
      <c r="X257" s="355" t="s">
        <v>6662</v>
      </c>
      <c r="Y257" s="355">
        <v>2</v>
      </c>
      <c r="Z257" s="355">
        <v>3</v>
      </c>
      <c r="AA257" s="355">
        <v>1</v>
      </c>
      <c r="AB257" s="362" t="s">
        <v>6662</v>
      </c>
      <c r="AC257" s="368">
        <v>60.09</v>
      </c>
      <c r="AD257" s="358">
        <v>62.8</v>
      </c>
      <c r="AE257" s="369">
        <v>57.83</v>
      </c>
      <c r="AF257" s="389"/>
      <c r="AG257" s="390"/>
      <c r="AH257" s="390"/>
      <c r="AI257" s="390"/>
      <c r="AJ257" s="390"/>
      <c r="AK257" s="390"/>
      <c r="AL257" s="390"/>
      <c r="AM257" s="390"/>
      <c r="AN257" s="390"/>
      <c r="AO257" s="390"/>
      <c r="AP257" s="390"/>
      <c r="AQ257" s="390"/>
      <c r="AR257" s="390"/>
      <c r="AS257" s="390"/>
      <c r="AT257" s="390"/>
      <c r="AU257" s="390"/>
      <c r="AV257" s="384"/>
      <c r="AW257" s="385"/>
      <c r="AX257" s="386"/>
      <c r="AY257" s="363">
        <v>3</v>
      </c>
      <c r="AZ257" s="364" t="s">
        <v>6662</v>
      </c>
      <c r="BA257" s="364" t="s">
        <v>6662</v>
      </c>
      <c r="BB257" s="364" t="s">
        <v>6662</v>
      </c>
      <c r="BC257" s="364" t="s">
        <v>6662</v>
      </c>
      <c r="BD257" s="364" t="s">
        <v>6662</v>
      </c>
      <c r="BE257" s="364" t="s">
        <v>6662</v>
      </c>
      <c r="BF257" s="364" t="s">
        <v>6662</v>
      </c>
      <c r="BG257" s="364" t="s">
        <v>6662</v>
      </c>
      <c r="BH257" s="364" t="s">
        <v>6662</v>
      </c>
      <c r="BI257" s="364" t="s">
        <v>6662</v>
      </c>
      <c r="BJ257" s="364" t="s">
        <v>6662</v>
      </c>
      <c r="BK257" s="364">
        <v>2</v>
      </c>
      <c r="BL257" s="364">
        <v>1</v>
      </c>
      <c r="BM257" s="364" t="s">
        <v>6662</v>
      </c>
      <c r="BN257" s="365" t="s">
        <v>6662</v>
      </c>
      <c r="BO257" s="368">
        <v>72.67</v>
      </c>
      <c r="BP257" s="358">
        <v>74</v>
      </c>
      <c r="BQ257" s="369">
        <v>70</v>
      </c>
      <c r="BR257" s="363">
        <v>6</v>
      </c>
      <c r="BS257" s="364" t="s">
        <v>6662</v>
      </c>
      <c r="BT257" s="364" t="s">
        <v>6662</v>
      </c>
      <c r="BU257" s="364" t="s">
        <v>6662</v>
      </c>
      <c r="BV257" s="364" t="s">
        <v>6662</v>
      </c>
      <c r="BW257" s="364" t="s">
        <v>6662</v>
      </c>
      <c r="BX257" s="364" t="s">
        <v>6662</v>
      </c>
      <c r="BY257" s="364" t="s">
        <v>6662</v>
      </c>
      <c r="BZ257" s="364" t="s">
        <v>6662</v>
      </c>
      <c r="CA257" s="364" t="s">
        <v>6662</v>
      </c>
      <c r="CB257" s="364">
        <v>2</v>
      </c>
      <c r="CC257" s="364">
        <v>1</v>
      </c>
      <c r="CD257" s="364">
        <v>1</v>
      </c>
      <c r="CE257" s="364">
        <v>1</v>
      </c>
      <c r="CF257" s="364">
        <v>1</v>
      </c>
      <c r="CG257" s="365" t="s">
        <v>6662</v>
      </c>
      <c r="CH257" s="432">
        <v>6</v>
      </c>
      <c r="CI257" s="433" t="s">
        <v>6662</v>
      </c>
      <c r="CJ257" s="433" t="s">
        <v>6662</v>
      </c>
      <c r="CK257" s="433" t="s">
        <v>6662</v>
      </c>
      <c r="CL257" s="433" t="s">
        <v>6662</v>
      </c>
      <c r="CM257" s="433" t="s">
        <v>6662</v>
      </c>
      <c r="CN257" s="433">
        <v>6</v>
      </c>
      <c r="CO257" s="433">
        <v>4</v>
      </c>
      <c r="CP257" s="433" t="s">
        <v>6662</v>
      </c>
      <c r="CQ257" s="433" t="s">
        <v>6662</v>
      </c>
      <c r="CR257" s="433" t="s">
        <v>6662</v>
      </c>
      <c r="CS257" s="433" t="s">
        <v>6662</v>
      </c>
      <c r="CT257" s="433" t="s">
        <v>6662</v>
      </c>
      <c r="CU257" s="455">
        <v>4</v>
      </c>
      <c r="CV257" s="389"/>
      <c r="CW257" s="390"/>
      <c r="CX257" s="390"/>
      <c r="CY257" s="390"/>
      <c r="CZ257" s="390"/>
      <c r="DA257" s="390"/>
      <c r="DB257" s="394"/>
      <c r="DC257" s="363">
        <v>24</v>
      </c>
      <c r="DD257" s="364">
        <v>18</v>
      </c>
      <c r="DE257" s="364">
        <v>3</v>
      </c>
      <c r="DF257" s="364">
        <v>13</v>
      </c>
      <c r="DG257" s="364">
        <v>2</v>
      </c>
      <c r="DH257" s="364">
        <v>4</v>
      </c>
      <c r="DI257" s="364">
        <v>2</v>
      </c>
      <c r="DJ257" s="394"/>
      <c r="DK257" s="363">
        <v>5</v>
      </c>
      <c r="DL257" s="364">
        <v>4</v>
      </c>
      <c r="DM257" s="364" t="s">
        <v>6662</v>
      </c>
      <c r="DN257" s="364" t="s">
        <v>6662</v>
      </c>
      <c r="DO257" s="364" t="s">
        <v>6662</v>
      </c>
      <c r="DP257" s="364" t="s">
        <v>6662</v>
      </c>
      <c r="DQ257" s="364" t="s">
        <v>6662</v>
      </c>
      <c r="DR257" s="364" t="s">
        <v>6662</v>
      </c>
      <c r="DS257" s="364">
        <v>1</v>
      </c>
      <c r="DT257" s="364" t="s">
        <v>6662</v>
      </c>
      <c r="DU257" s="364" t="s">
        <v>6662</v>
      </c>
      <c r="DV257" s="364" t="s">
        <v>6662</v>
      </c>
      <c r="DW257" s="364" t="s">
        <v>6662</v>
      </c>
      <c r="DX257" s="364" t="s">
        <v>6662</v>
      </c>
      <c r="DY257" s="364" t="s">
        <v>6662</v>
      </c>
      <c r="DZ257" s="365" t="s">
        <v>6662</v>
      </c>
      <c r="EA257" s="363">
        <v>6</v>
      </c>
      <c r="EB257" s="364">
        <v>466</v>
      </c>
      <c r="EC257" s="364">
        <v>393</v>
      </c>
      <c r="ED257" s="364">
        <v>73</v>
      </c>
      <c r="EE257" s="365" t="s">
        <v>6662</v>
      </c>
      <c r="EF257" s="363">
        <v>11</v>
      </c>
      <c r="EG257" s="364">
        <v>9</v>
      </c>
      <c r="EH257" s="364">
        <v>2</v>
      </c>
      <c r="EI257" s="364">
        <v>6</v>
      </c>
      <c r="EJ257" s="364">
        <v>1</v>
      </c>
      <c r="EK257" s="364">
        <v>2</v>
      </c>
      <c r="EL257" s="364" t="s">
        <v>6662</v>
      </c>
      <c r="EM257" s="394"/>
      <c r="EN257" s="363">
        <v>13</v>
      </c>
      <c r="EO257" s="364">
        <v>9</v>
      </c>
      <c r="EP257" s="364">
        <v>1</v>
      </c>
      <c r="EQ257" s="364">
        <v>7</v>
      </c>
      <c r="ER257" s="364">
        <v>1</v>
      </c>
      <c r="ES257" s="364">
        <v>2</v>
      </c>
      <c r="ET257" s="364">
        <v>2</v>
      </c>
      <c r="EU257" s="394"/>
    </row>
    <row r="258" spans="1:151" s="357" customFormat="1" ht="15" hidden="1" customHeight="1" x14ac:dyDescent="0.15">
      <c r="A258" s="442" t="s">
        <v>175</v>
      </c>
      <c r="B258" s="442" t="s">
        <v>374</v>
      </c>
      <c r="C258" s="442" t="s">
        <v>376</v>
      </c>
      <c r="D258" s="442" t="s">
        <v>814</v>
      </c>
      <c r="E258" s="387">
        <v>132</v>
      </c>
      <c r="F258" s="355">
        <v>131</v>
      </c>
      <c r="G258" s="355">
        <v>30</v>
      </c>
      <c r="H258" s="355">
        <v>13</v>
      </c>
      <c r="I258" s="355">
        <v>88</v>
      </c>
      <c r="J258" s="388">
        <v>1</v>
      </c>
      <c r="K258" s="395">
        <v>1</v>
      </c>
      <c r="L258" s="387"/>
      <c r="M258" s="361">
        <v>341</v>
      </c>
      <c r="N258" s="355">
        <v>2</v>
      </c>
      <c r="O258" s="355">
        <v>8</v>
      </c>
      <c r="P258" s="355">
        <v>16</v>
      </c>
      <c r="Q258" s="355">
        <v>9</v>
      </c>
      <c r="R258" s="355">
        <v>23</v>
      </c>
      <c r="S258" s="355">
        <v>15</v>
      </c>
      <c r="T258" s="355">
        <v>13</v>
      </c>
      <c r="U258" s="355">
        <v>15</v>
      </c>
      <c r="V258" s="355">
        <v>25</v>
      </c>
      <c r="W258" s="355">
        <v>48</v>
      </c>
      <c r="X258" s="355">
        <v>63</v>
      </c>
      <c r="Y258" s="355">
        <v>44</v>
      </c>
      <c r="Z258" s="355">
        <v>24</v>
      </c>
      <c r="AA258" s="355">
        <v>21</v>
      </c>
      <c r="AB258" s="362">
        <v>15</v>
      </c>
      <c r="AC258" s="368">
        <v>60.03</v>
      </c>
      <c r="AD258" s="358">
        <v>58.76</v>
      </c>
      <c r="AE258" s="369">
        <v>61.76</v>
      </c>
      <c r="AF258" s="389"/>
      <c r="AG258" s="390"/>
      <c r="AH258" s="390"/>
      <c r="AI258" s="390"/>
      <c r="AJ258" s="390"/>
      <c r="AK258" s="390"/>
      <c r="AL258" s="390"/>
      <c r="AM258" s="390"/>
      <c r="AN258" s="390"/>
      <c r="AO258" s="390"/>
      <c r="AP258" s="390"/>
      <c r="AQ258" s="390"/>
      <c r="AR258" s="390"/>
      <c r="AS258" s="390"/>
      <c r="AT258" s="390"/>
      <c r="AU258" s="390"/>
      <c r="AV258" s="384"/>
      <c r="AW258" s="385"/>
      <c r="AX258" s="386"/>
      <c r="AY258" s="363">
        <v>166</v>
      </c>
      <c r="AZ258" s="364" t="s">
        <v>6662</v>
      </c>
      <c r="BA258" s="364" t="s">
        <v>6662</v>
      </c>
      <c r="BB258" s="364">
        <v>3</v>
      </c>
      <c r="BC258" s="364">
        <v>3</v>
      </c>
      <c r="BD258" s="364">
        <v>8</v>
      </c>
      <c r="BE258" s="364">
        <v>5</v>
      </c>
      <c r="BF258" s="364">
        <v>3</v>
      </c>
      <c r="BG258" s="364">
        <v>3</v>
      </c>
      <c r="BH258" s="364">
        <v>9</v>
      </c>
      <c r="BI258" s="364">
        <v>30</v>
      </c>
      <c r="BJ258" s="364">
        <v>33</v>
      </c>
      <c r="BK258" s="364">
        <v>30</v>
      </c>
      <c r="BL258" s="364">
        <v>17</v>
      </c>
      <c r="BM258" s="364">
        <v>16</v>
      </c>
      <c r="BN258" s="365">
        <v>6</v>
      </c>
      <c r="BO258" s="368">
        <v>65.42</v>
      </c>
      <c r="BP258" s="358">
        <v>65.72</v>
      </c>
      <c r="BQ258" s="369">
        <v>64.989999999999995</v>
      </c>
      <c r="BR258" s="363">
        <v>131</v>
      </c>
      <c r="BS258" s="364" t="s">
        <v>6662</v>
      </c>
      <c r="BT258" s="364" t="s">
        <v>6662</v>
      </c>
      <c r="BU258" s="364" t="s">
        <v>6662</v>
      </c>
      <c r="BV258" s="364">
        <v>1</v>
      </c>
      <c r="BW258" s="364">
        <v>1</v>
      </c>
      <c r="BX258" s="364">
        <v>3</v>
      </c>
      <c r="BY258" s="364">
        <v>1</v>
      </c>
      <c r="BZ258" s="364">
        <v>4</v>
      </c>
      <c r="CA258" s="364">
        <v>9</v>
      </c>
      <c r="CB258" s="364">
        <v>22</v>
      </c>
      <c r="CC258" s="364">
        <v>34</v>
      </c>
      <c r="CD258" s="364">
        <v>27</v>
      </c>
      <c r="CE258" s="364">
        <v>12</v>
      </c>
      <c r="CF258" s="364">
        <v>13</v>
      </c>
      <c r="CG258" s="365">
        <v>4</v>
      </c>
      <c r="CH258" s="432">
        <v>131</v>
      </c>
      <c r="CI258" s="433">
        <v>29</v>
      </c>
      <c r="CJ258" s="433">
        <v>29</v>
      </c>
      <c r="CK258" s="433" t="s">
        <v>6662</v>
      </c>
      <c r="CL258" s="433" t="s">
        <v>6662</v>
      </c>
      <c r="CM258" s="433">
        <v>6</v>
      </c>
      <c r="CN258" s="433">
        <v>96</v>
      </c>
      <c r="CO258" s="433">
        <v>90</v>
      </c>
      <c r="CP258" s="433">
        <v>21</v>
      </c>
      <c r="CQ258" s="433">
        <v>21</v>
      </c>
      <c r="CR258" s="433" t="s">
        <v>6662</v>
      </c>
      <c r="CS258" s="433" t="s">
        <v>6662</v>
      </c>
      <c r="CT258" s="433">
        <v>2</v>
      </c>
      <c r="CU258" s="455">
        <v>67</v>
      </c>
      <c r="CV258" s="389"/>
      <c r="CW258" s="390"/>
      <c r="CX258" s="390"/>
      <c r="CY258" s="390"/>
      <c r="CZ258" s="390"/>
      <c r="DA258" s="390"/>
      <c r="DB258" s="394"/>
      <c r="DC258" s="363">
        <v>473</v>
      </c>
      <c r="DD258" s="364">
        <v>363</v>
      </c>
      <c r="DE258" s="364">
        <v>166</v>
      </c>
      <c r="DF258" s="364">
        <v>179</v>
      </c>
      <c r="DG258" s="364">
        <v>18</v>
      </c>
      <c r="DH258" s="364">
        <v>16</v>
      </c>
      <c r="DI258" s="364">
        <v>94</v>
      </c>
      <c r="DJ258" s="394"/>
      <c r="DK258" s="363">
        <v>125</v>
      </c>
      <c r="DL258" s="364">
        <v>92</v>
      </c>
      <c r="DM258" s="364">
        <v>4</v>
      </c>
      <c r="DN258" s="364">
        <v>1</v>
      </c>
      <c r="DO258" s="364" t="s">
        <v>6662</v>
      </c>
      <c r="DP258" s="364">
        <v>9</v>
      </c>
      <c r="DQ258" s="364">
        <v>5</v>
      </c>
      <c r="DR258" s="364">
        <v>8</v>
      </c>
      <c r="DS258" s="364">
        <v>3</v>
      </c>
      <c r="DT258" s="364">
        <v>2</v>
      </c>
      <c r="DU258" s="364" t="s">
        <v>6662</v>
      </c>
      <c r="DV258" s="364" t="s">
        <v>6662</v>
      </c>
      <c r="DW258" s="364" t="s">
        <v>6662</v>
      </c>
      <c r="DX258" s="364" t="s">
        <v>6662</v>
      </c>
      <c r="DY258" s="364">
        <v>1</v>
      </c>
      <c r="DZ258" s="365" t="s">
        <v>6662</v>
      </c>
      <c r="EA258" s="363">
        <v>130</v>
      </c>
      <c r="EB258" s="364">
        <v>42605</v>
      </c>
      <c r="EC258" s="364">
        <v>38400</v>
      </c>
      <c r="ED258" s="364">
        <v>3310</v>
      </c>
      <c r="EE258" s="365">
        <v>895</v>
      </c>
      <c r="EF258" s="363">
        <v>247</v>
      </c>
      <c r="EG258" s="364">
        <v>218</v>
      </c>
      <c r="EH258" s="364">
        <v>99</v>
      </c>
      <c r="EI258" s="364">
        <v>105</v>
      </c>
      <c r="EJ258" s="364">
        <v>14</v>
      </c>
      <c r="EK258" s="364">
        <v>10</v>
      </c>
      <c r="EL258" s="364">
        <v>19</v>
      </c>
      <c r="EM258" s="394"/>
      <c r="EN258" s="363">
        <v>226</v>
      </c>
      <c r="EO258" s="364">
        <v>145</v>
      </c>
      <c r="EP258" s="364">
        <v>67</v>
      </c>
      <c r="EQ258" s="364">
        <v>74</v>
      </c>
      <c r="ER258" s="364">
        <v>4</v>
      </c>
      <c r="ES258" s="364">
        <v>6</v>
      </c>
      <c r="ET258" s="364">
        <v>75</v>
      </c>
      <c r="EU258" s="394"/>
    </row>
    <row r="259" spans="1:151" s="357" customFormat="1" ht="15" hidden="1" customHeight="1" x14ac:dyDescent="0.15">
      <c r="A259" s="442" t="s">
        <v>175</v>
      </c>
      <c r="B259" s="442" t="s">
        <v>374</v>
      </c>
      <c r="C259" s="442" t="s">
        <v>377</v>
      </c>
      <c r="D259" s="442" t="s">
        <v>815</v>
      </c>
      <c r="E259" s="387">
        <v>62</v>
      </c>
      <c r="F259" s="355">
        <v>62</v>
      </c>
      <c r="G259" s="355">
        <v>12</v>
      </c>
      <c r="H259" s="355">
        <v>6</v>
      </c>
      <c r="I259" s="355">
        <v>44</v>
      </c>
      <c r="J259" s="388" t="s">
        <v>6662</v>
      </c>
      <c r="K259" s="395" t="s">
        <v>6662</v>
      </c>
      <c r="L259" s="387"/>
      <c r="M259" s="361">
        <v>170</v>
      </c>
      <c r="N259" s="355">
        <v>4</v>
      </c>
      <c r="O259" s="355">
        <v>4</v>
      </c>
      <c r="P259" s="355">
        <v>5</v>
      </c>
      <c r="Q259" s="355">
        <v>12</v>
      </c>
      <c r="R259" s="355">
        <v>5</v>
      </c>
      <c r="S259" s="355">
        <v>8</v>
      </c>
      <c r="T259" s="355">
        <v>9</v>
      </c>
      <c r="U259" s="355">
        <v>6</v>
      </c>
      <c r="V259" s="355">
        <v>17</v>
      </c>
      <c r="W259" s="355">
        <v>24</v>
      </c>
      <c r="X259" s="355">
        <v>23</v>
      </c>
      <c r="Y259" s="355">
        <v>19</v>
      </c>
      <c r="Z259" s="355">
        <v>14</v>
      </c>
      <c r="AA259" s="355">
        <v>11</v>
      </c>
      <c r="AB259" s="362">
        <v>9</v>
      </c>
      <c r="AC259" s="368">
        <v>59.25</v>
      </c>
      <c r="AD259" s="358">
        <v>58.48</v>
      </c>
      <c r="AE259" s="369">
        <v>60.31</v>
      </c>
      <c r="AF259" s="389"/>
      <c r="AG259" s="390"/>
      <c r="AH259" s="390"/>
      <c r="AI259" s="390"/>
      <c r="AJ259" s="390"/>
      <c r="AK259" s="390"/>
      <c r="AL259" s="390"/>
      <c r="AM259" s="390"/>
      <c r="AN259" s="390"/>
      <c r="AO259" s="390"/>
      <c r="AP259" s="390"/>
      <c r="AQ259" s="390"/>
      <c r="AR259" s="390"/>
      <c r="AS259" s="390"/>
      <c r="AT259" s="390"/>
      <c r="AU259" s="390"/>
      <c r="AV259" s="384"/>
      <c r="AW259" s="385"/>
      <c r="AX259" s="386"/>
      <c r="AY259" s="363">
        <v>65</v>
      </c>
      <c r="AZ259" s="364" t="s">
        <v>6662</v>
      </c>
      <c r="BA259" s="364" t="s">
        <v>6662</v>
      </c>
      <c r="BB259" s="364" t="s">
        <v>6662</v>
      </c>
      <c r="BC259" s="364" t="s">
        <v>6662</v>
      </c>
      <c r="BD259" s="364">
        <v>2</v>
      </c>
      <c r="BE259" s="364">
        <v>1</v>
      </c>
      <c r="BF259" s="364" t="s">
        <v>6662</v>
      </c>
      <c r="BG259" s="364">
        <v>1</v>
      </c>
      <c r="BH259" s="364">
        <v>1</v>
      </c>
      <c r="BI259" s="364">
        <v>12</v>
      </c>
      <c r="BJ259" s="364">
        <v>12</v>
      </c>
      <c r="BK259" s="364">
        <v>12</v>
      </c>
      <c r="BL259" s="364">
        <v>13</v>
      </c>
      <c r="BM259" s="364">
        <v>8</v>
      </c>
      <c r="BN259" s="365">
        <v>3</v>
      </c>
      <c r="BO259" s="368">
        <v>69.88</v>
      </c>
      <c r="BP259" s="358">
        <v>69.59</v>
      </c>
      <c r="BQ259" s="369">
        <v>70.48</v>
      </c>
      <c r="BR259" s="363">
        <v>62</v>
      </c>
      <c r="BS259" s="364" t="s">
        <v>6662</v>
      </c>
      <c r="BT259" s="364" t="s">
        <v>6662</v>
      </c>
      <c r="BU259" s="364" t="s">
        <v>6662</v>
      </c>
      <c r="BV259" s="364">
        <v>1</v>
      </c>
      <c r="BW259" s="364" t="s">
        <v>6662</v>
      </c>
      <c r="BX259" s="364">
        <v>1</v>
      </c>
      <c r="BY259" s="364" t="s">
        <v>6662</v>
      </c>
      <c r="BZ259" s="364">
        <v>2</v>
      </c>
      <c r="CA259" s="364">
        <v>6</v>
      </c>
      <c r="CB259" s="364">
        <v>10</v>
      </c>
      <c r="CC259" s="364">
        <v>13</v>
      </c>
      <c r="CD259" s="364">
        <v>11</v>
      </c>
      <c r="CE259" s="364">
        <v>5</v>
      </c>
      <c r="CF259" s="364">
        <v>8</v>
      </c>
      <c r="CG259" s="365">
        <v>5</v>
      </c>
      <c r="CH259" s="432">
        <v>62</v>
      </c>
      <c r="CI259" s="433">
        <v>25</v>
      </c>
      <c r="CJ259" s="433">
        <v>24</v>
      </c>
      <c r="CK259" s="433">
        <v>1</v>
      </c>
      <c r="CL259" s="433" t="s">
        <v>6662</v>
      </c>
      <c r="CM259" s="433">
        <v>2</v>
      </c>
      <c r="CN259" s="433">
        <v>35</v>
      </c>
      <c r="CO259" s="433">
        <v>42</v>
      </c>
      <c r="CP259" s="433">
        <v>13</v>
      </c>
      <c r="CQ259" s="433">
        <v>12</v>
      </c>
      <c r="CR259" s="433">
        <v>1</v>
      </c>
      <c r="CS259" s="433" t="s">
        <v>6662</v>
      </c>
      <c r="CT259" s="433" t="s">
        <v>6662</v>
      </c>
      <c r="CU259" s="455">
        <v>29</v>
      </c>
      <c r="CV259" s="389"/>
      <c r="CW259" s="390"/>
      <c r="CX259" s="390"/>
      <c r="CY259" s="390"/>
      <c r="CZ259" s="390"/>
      <c r="DA259" s="390"/>
      <c r="DB259" s="394"/>
      <c r="DC259" s="363">
        <v>214</v>
      </c>
      <c r="DD259" s="364">
        <v>156</v>
      </c>
      <c r="DE259" s="364">
        <v>65</v>
      </c>
      <c r="DF259" s="364">
        <v>84</v>
      </c>
      <c r="DG259" s="364">
        <v>7</v>
      </c>
      <c r="DH259" s="364">
        <v>12</v>
      </c>
      <c r="DI259" s="364">
        <v>46</v>
      </c>
      <c r="DJ259" s="394"/>
      <c r="DK259" s="363">
        <v>60</v>
      </c>
      <c r="DL259" s="364">
        <v>51</v>
      </c>
      <c r="DM259" s="364" t="s">
        <v>6662</v>
      </c>
      <c r="DN259" s="364" t="s">
        <v>6662</v>
      </c>
      <c r="DO259" s="364" t="s">
        <v>6662</v>
      </c>
      <c r="DP259" s="364">
        <v>2</v>
      </c>
      <c r="DQ259" s="364">
        <v>5</v>
      </c>
      <c r="DR259" s="364" t="s">
        <v>6662</v>
      </c>
      <c r="DS259" s="364">
        <v>2</v>
      </c>
      <c r="DT259" s="364" t="s">
        <v>6662</v>
      </c>
      <c r="DU259" s="364" t="s">
        <v>6662</v>
      </c>
      <c r="DV259" s="364" t="s">
        <v>6662</v>
      </c>
      <c r="DW259" s="364" t="s">
        <v>6662</v>
      </c>
      <c r="DX259" s="364" t="s">
        <v>6662</v>
      </c>
      <c r="DY259" s="364" t="s">
        <v>6662</v>
      </c>
      <c r="DZ259" s="365" t="s">
        <v>6662</v>
      </c>
      <c r="EA259" s="363">
        <v>62</v>
      </c>
      <c r="EB259" s="364">
        <v>13896</v>
      </c>
      <c r="EC259" s="364">
        <v>12816</v>
      </c>
      <c r="ED259" s="364">
        <v>1080</v>
      </c>
      <c r="EE259" s="365" t="s">
        <v>6662</v>
      </c>
      <c r="EF259" s="363">
        <v>115</v>
      </c>
      <c r="EG259" s="364">
        <v>96</v>
      </c>
      <c r="EH259" s="364">
        <v>44</v>
      </c>
      <c r="EI259" s="364">
        <v>49</v>
      </c>
      <c r="EJ259" s="364">
        <v>3</v>
      </c>
      <c r="EK259" s="364">
        <v>9</v>
      </c>
      <c r="EL259" s="364">
        <v>10</v>
      </c>
      <c r="EM259" s="394"/>
      <c r="EN259" s="363">
        <v>99</v>
      </c>
      <c r="EO259" s="364">
        <v>60</v>
      </c>
      <c r="EP259" s="364">
        <v>21</v>
      </c>
      <c r="EQ259" s="364">
        <v>35</v>
      </c>
      <c r="ER259" s="364">
        <v>4</v>
      </c>
      <c r="ES259" s="364">
        <v>3</v>
      </c>
      <c r="ET259" s="364">
        <v>36</v>
      </c>
      <c r="EU259" s="394"/>
    </row>
    <row r="260" spans="1:151" s="357" customFormat="1" ht="15" hidden="1" customHeight="1" x14ac:dyDescent="0.15">
      <c r="A260" s="442" t="s">
        <v>175</v>
      </c>
      <c r="B260" s="442" t="s">
        <v>374</v>
      </c>
      <c r="C260" s="442" t="s">
        <v>378</v>
      </c>
      <c r="D260" s="442" t="s">
        <v>816</v>
      </c>
      <c r="E260" s="387">
        <v>80</v>
      </c>
      <c r="F260" s="355">
        <v>78</v>
      </c>
      <c r="G260" s="355">
        <v>7</v>
      </c>
      <c r="H260" s="355">
        <v>9</v>
      </c>
      <c r="I260" s="355">
        <v>62</v>
      </c>
      <c r="J260" s="388">
        <v>2</v>
      </c>
      <c r="K260" s="395">
        <v>2</v>
      </c>
      <c r="L260" s="387"/>
      <c r="M260" s="361">
        <v>178</v>
      </c>
      <c r="N260" s="355" t="s">
        <v>6662</v>
      </c>
      <c r="O260" s="355">
        <v>1</v>
      </c>
      <c r="P260" s="355">
        <v>4</v>
      </c>
      <c r="Q260" s="355">
        <v>6</v>
      </c>
      <c r="R260" s="355">
        <v>2</v>
      </c>
      <c r="S260" s="355">
        <v>15</v>
      </c>
      <c r="T260" s="355">
        <v>15</v>
      </c>
      <c r="U260" s="355">
        <v>8</v>
      </c>
      <c r="V260" s="355">
        <v>10</v>
      </c>
      <c r="W260" s="355">
        <v>13</v>
      </c>
      <c r="X260" s="355">
        <v>42</v>
      </c>
      <c r="Y260" s="355">
        <v>26</v>
      </c>
      <c r="Z260" s="355">
        <v>23</v>
      </c>
      <c r="AA260" s="355">
        <v>7</v>
      </c>
      <c r="AB260" s="362">
        <v>6</v>
      </c>
      <c r="AC260" s="368">
        <v>62.17</v>
      </c>
      <c r="AD260" s="358">
        <v>61.4</v>
      </c>
      <c r="AE260" s="369">
        <v>63.27</v>
      </c>
      <c r="AF260" s="389"/>
      <c r="AG260" s="390"/>
      <c r="AH260" s="390"/>
      <c r="AI260" s="390"/>
      <c r="AJ260" s="390"/>
      <c r="AK260" s="390"/>
      <c r="AL260" s="390"/>
      <c r="AM260" s="390"/>
      <c r="AN260" s="390"/>
      <c r="AO260" s="390"/>
      <c r="AP260" s="390"/>
      <c r="AQ260" s="390"/>
      <c r="AR260" s="390"/>
      <c r="AS260" s="390"/>
      <c r="AT260" s="390"/>
      <c r="AU260" s="390"/>
      <c r="AV260" s="384"/>
      <c r="AW260" s="385"/>
      <c r="AX260" s="386"/>
      <c r="AY260" s="363">
        <v>79</v>
      </c>
      <c r="AZ260" s="364" t="s">
        <v>6662</v>
      </c>
      <c r="BA260" s="364" t="s">
        <v>6662</v>
      </c>
      <c r="BB260" s="364">
        <v>2</v>
      </c>
      <c r="BC260" s="364">
        <v>3</v>
      </c>
      <c r="BD260" s="364" t="s">
        <v>6662</v>
      </c>
      <c r="BE260" s="364">
        <v>3</v>
      </c>
      <c r="BF260" s="364">
        <v>2</v>
      </c>
      <c r="BG260" s="364">
        <v>2</v>
      </c>
      <c r="BH260" s="364">
        <v>1</v>
      </c>
      <c r="BI260" s="364">
        <v>6</v>
      </c>
      <c r="BJ260" s="364">
        <v>23</v>
      </c>
      <c r="BK260" s="364">
        <v>13</v>
      </c>
      <c r="BL260" s="364">
        <v>15</v>
      </c>
      <c r="BM260" s="364">
        <v>7</v>
      </c>
      <c r="BN260" s="365">
        <v>2</v>
      </c>
      <c r="BO260" s="368">
        <v>66.87</v>
      </c>
      <c r="BP260" s="358">
        <v>66.59</v>
      </c>
      <c r="BQ260" s="369">
        <v>67.569999999999993</v>
      </c>
      <c r="BR260" s="363">
        <v>78</v>
      </c>
      <c r="BS260" s="364" t="s">
        <v>6662</v>
      </c>
      <c r="BT260" s="364" t="s">
        <v>6662</v>
      </c>
      <c r="BU260" s="364" t="s">
        <v>6662</v>
      </c>
      <c r="BV260" s="364">
        <v>2</v>
      </c>
      <c r="BW260" s="364" t="s">
        <v>6662</v>
      </c>
      <c r="BX260" s="364">
        <v>3</v>
      </c>
      <c r="BY260" s="364">
        <v>2</v>
      </c>
      <c r="BZ260" s="364">
        <v>4</v>
      </c>
      <c r="CA260" s="364">
        <v>2</v>
      </c>
      <c r="CB260" s="364">
        <v>7</v>
      </c>
      <c r="CC260" s="364">
        <v>20</v>
      </c>
      <c r="CD260" s="364">
        <v>17</v>
      </c>
      <c r="CE260" s="364">
        <v>14</v>
      </c>
      <c r="CF260" s="364">
        <v>4</v>
      </c>
      <c r="CG260" s="365">
        <v>3</v>
      </c>
      <c r="CH260" s="432">
        <v>78</v>
      </c>
      <c r="CI260" s="433">
        <v>30</v>
      </c>
      <c r="CJ260" s="433">
        <v>30</v>
      </c>
      <c r="CK260" s="433" t="s">
        <v>6662</v>
      </c>
      <c r="CL260" s="433" t="s">
        <v>6662</v>
      </c>
      <c r="CM260" s="433">
        <v>3</v>
      </c>
      <c r="CN260" s="433">
        <v>45</v>
      </c>
      <c r="CO260" s="433">
        <v>58</v>
      </c>
      <c r="CP260" s="433">
        <v>23</v>
      </c>
      <c r="CQ260" s="433">
        <v>23</v>
      </c>
      <c r="CR260" s="433" t="s">
        <v>6662</v>
      </c>
      <c r="CS260" s="433" t="s">
        <v>6662</v>
      </c>
      <c r="CT260" s="433">
        <v>1</v>
      </c>
      <c r="CU260" s="455">
        <v>34</v>
      </c>
      <c r="CV260" s="389"/>
      <c r="CW260" s="390"/>
      <c r="CX260" s="390"/>
      <c r="CY260" s="390"/>
      <c r="CZ260" s="390"/>
      <c r="DA260" s="390"/>
      <c r="DB260" s="394"/>
      <c r="DC260" s="363">
        <v>261</v>
      </c>
      <c r="DD260" s="364">
        <v>187</v>
      </c>
      <c r="DE260" s="364">
        <v>79</v>
      </c>
      <c r="DF260" s="364">
        <v>90</v>
      </c>
      <c r="DG260" s="364">
        <v>18</v>
      </c>
      <c r="DH260" s="364">
        <v>11</v>
      </c>
      <c r="DI260" s="364">
        <v>63</v>
      </c>
      <c r="DJ260" s="394"/>
      <c r="DK260" s="363">
        <v>78</v>
      </c>
      <c r="DL260" s="364">
        <v>69</v>
      </c>
      <c r="DM260" s="364">
        <v>1</v>
      </c>
      <c r="DN260" s="364">
        <v>1</v>
      </c>
      <c r="DO260" s="364" t="s">
        <v>6662</v>
      </c>
      <c r="DP260" s="364" t="s">
        <v>6662</v>
      </c>
      <c r="DQ260" s="364">
        <v>4</v>
      </c>
      <c r="DR260" s="364" t="s">
        <v>6662</v>
      </c>
      <c r="DS260" s="364">
        <v>3</v>
      </c>
      <c r="DT260" s="364" t="s">
        <v>6662</v>
      </c>
      <c r="DU260" s="364" t="s">
        <v>6662</v>
      </c>
      <c r="DV260" s="364" t="s">
        <v>6662</v>
      </c>
      <c r="DW260" s="364" t="s">
        <v>6662</v>
      </c>
      <c r="DX260" s="364" t="s">
        <v>6662</v>
      </c>
      <c r="DY260" s="364" t="s">
        <v>6662</v>
      </c>
      <c r="DZ260" s="365" t="s">
        <v>6662</v>
      </c>
      <c r="EA260" s="363">
        <v>78</v>
      </c>
      <c r="EB260" s="364">
        <v>24260</v>
      </c>
      <c r="EC260" s="364">
        <v>21265</v>
      </c>
      <c r="ED260" s="364">
        <v>2995</v>
      </c>
      <c r="EE260" s="365" t="s">
        <v>6662</v>
      </c>
      <c r="EF260" s="363">
        <v>136</v>
      </c>
      <c r="EG260" s="364">
        <v>117</v>
      </c>
      <c r="EH260" s="364">
        <v>56</v>
      </c>
      <c r="EI260" s="364">
        <v>48</v>
      </c>
      <c r="EJ260" s="364">
        <v>13</v>
      </c>
      <c r="EK260" s="364">
        <v>5</v>
      </c>
      <c r="EL260" s="364">
        <v>14</v>
      </c>
      <c r="EM260" s="394"/>
      <c r="EN260" s="363">
        <v>125</v>
      </c>
      <c r="EO260" s="364">
        <v>70</v>
      </c>
      <c r="EP260" s="364">
        <v>23</v>
      </c>
      <c r="EQ260" s="364">
        <v>42</v>
      </c>
      <c r="ER260" s="364">
        <v>5</v>
      </c>
      <c r="ES260" s="364">
        <v>6</v>
      </c>
      <c r="ET260" s="364">
        <v>49</v>
      </c>
      <c r="EU260" s="394"/>
    </row>
    <row r="261" spans="1:151" s="357" customFormat="1" ht="15" hidden="1" customHeight="1" x14ac:dyDescent="0.15">
      <c r="A261" s="442" t="s">
        <v>175</v>
      </c>
      <c r="B261" s="442" t="s">
        <v>374</v>
      </c>
      <c r="C261" s="442" t="s">
        <v>379</v>
      </c>
      <c r="D261" s="442" t="s">
        <v>817</v>
      </c>
      <c r="E261" s="387">
        <v>107</v>
      </c>
      <c r="F261" s="355">
        <v>104</v>
      </c>
      <c r="G261" s="355">
        <v>29</v>
      </c>
      <c r="H261" s="355">
        <v>15</v>
      </c>
      <c r="I261" s="355">
        <v>60</v>
      </c>
      <c r="J261" s="388">
        <v>3</v>
      </c>
      <c r="K261" s="395">
        <v>2</v>
      </c>
      <c r="L261" s="387"/>
      <c r="M261" s="361">
        <v>240</v>
      </c>
      <c r="N261" s="355">
        <v>2</v>
      </c>
      <c r="O261" s="355">
        <v>1</v>
      </c>
      <c r="P261" s="355">
        <v>4</v>
      </c>
      <c r="Q261" s="355">
        <v>5</v>
      </c>
      <c r="R261" s="355">
        <v>6</v>
      </c>
      <c r="S261" s="355">
        <v>17</v>
      </c>
      <c r="T261" s="355">
        <v>11</v>
      </c>
      <c r="U261" s="355">
        <v>17</v>
      </c>
      <c r="V261" s="355">
        <v>26</v>
      </c>
      <c r="W261" s="355">
        <v>34</v>
      </c>
      <c r="X261" s="355">
        <v>43</v>
      </c>
      <c r="Y261" s="355">
        <v>38</v>
      </c>
      <c r="Z261" s="355">
        <v>16</v>
      </c>
      <c r="AA261" s="355">
        <v>15</v>
      </c>
      <c r="AB261" s="362">
        <v>5</v>
      </c>
      <c r="AC261" s="368">
        <v>61.49</v>
      </c>
      <c r="AD261" s="358">
        <v>60.36</v>
      </c>
      <c r="AE261" s="369">
        <v>63.04</v>
      </c>
      <c r="AF261" s="389"/>
      <c r="AG261" s="390"/>
      <c r="AH261" s="390"/>
      <c r="AI261" s="390"/>
      <c r="AJ261" s="390"/>
      <c r="AK261" s="390"/>
      <c r="AL261" s="390"/>
      <c r="AM261" s="390"/>
      <c r="AN261" s="390"/>
      <c r="AO261" s="390"/>
      <c r="AP261" s="390"/>
      <c r="AQ261" s="390"/>
      <c r="AR261" s="390"/>
      <c r="AS261" s="390"/>
      <c r="AT261" s="390"/>
      <c r="AU261" s="390"/>
      <c r="AV261" s="384"/>
      <c r="AW261" s="385"/>
      <c r="AX261" s="386"/>
      <c r="AY261" s="363">
        <v>141</v>
      </c>
      <c r="AZ261" s="364" t="s">
        <v>6662</v>
      </c>
      <c r="BA261" s="364" t="s">
        <v>6662</v>
      </c>
      <c r="BB261" s="364" t="s">
        <v>6662</v>
      </c>
      <c r="BC261" s="364">
        <v>2</v>
      </c>
      <c r="BD261" s="364">
        <v>2</v>
      </c>
      <c r="BE261" s="364">
        <v>4</v>
      </c>
      <c r="BF261" s="364">
        <v>6</v>
      </c>
      <c r="BG261" s="364">
        <v>7</v>
      </c>
      <c r="BH261" s="364">
        <v>12</v>
      </c>
      <c r="BI261" s="364">
        <v>16</v>
      </c>
      <c r="BJ261" s="364">
        <v>32</v>
      </c>
      <c r="BK261" s="364">
        <v>32</v>
      </c>
      <c r="BL261" s="364">
        <v>14</v>
      </c>
      <c r="BM261" s="364">
        <v>12</v>
      </c>
      <c r="BN261" s="365">
        <v>2</v>
      </c>
      <c r="BO261" s="368">
        <v>65.87</v>
      </c>
      <c r="BP261" s="358">
        <v>65.599999999999994</v>
      </c>
      <c r="BQ261" s="369">
        <v>66.239999999999995</v>
      </c>
      <c r="BR261" s="363">
        <v>104</v>
      </c>
      <c r="BS261" s="364" t="s">
        <v>6662</v>
      </c>
      <c r="BT261" s="364" t="s">
        <v>6662</v>
      </c>
      <c r="BU261" s="364" t="s">
        <v>6662</v>
      </c>
      <c r="BV261" s="364">
        <v>1</v>
      </c>
      <c r="BW261" s="364" t="s">
        <v>6662</v>
      </c>
      <c r="BX261" s="364">
        <v>1</v>
      </c>
      <c r="BY261" s="364">
        <v>3</v>
      </c>
      <c r="BZ261" s="364">
        <v>4</v>
      </c>
      <c r="CA261" s="364">
        <v>11</v>
      </c>
      <c r="CB261" s="364">
        <v>20</v>
      </c>
      <c r="CC261" s="364">
        <v>22</v>
      </c>
      <c r="CD261" s="364">
        <v>23</v>
      </c>
      <c r="CE261" s="364">
        <v>10</v>
      </c>
      <c r="CF261" s="364">
        <v>9</v>
      </c>
      <c r="CG261" s="365" t="s">
        <v>6662</v>
      </c>
      <c r="CH261" s="432">
        <v>104</v>
      </c>
      <c r="CI261" s="433">
        <v>16</v>
      </c>
      <c r="CJ261" s="433">
        <v>16</v>
      </c>
      <c r="CK261" s="433" t="s">
        <v>6662</v>
      </c>
      <c r="CL261" s="433" t="s">
        <v>6662</v>
      </c>
      <c r="CM261" s="433">
        <v>2</v>
      </c>
      <c r="CN261" s="433">
        <v>86</v>
      </c>
      <c r="CO261" s="433">
        <v>64</v>
      </c>
      <c r="CP261" s="433">
        <v>11</v>
      </c>
      <c r="CQ261" s="433">
        <v>11</v>
      </c>
      <c r="CR261" s="433" t="s">
        <v>6662</v>
      </c>
      <c r="CS261" s="433" t="s">
        <v>6662</v>
      </c>
      <c r="CT261" s="433" t="s">
        <v>6662</v>
      </c>
      <c r="CU261" s="455">
        <v>53</v>
      </c>
      <c r="CV261" s="389"/>
      <c r="CW261" s="390"/>
      <c r="CX261" s="390"/>
      <c r="CY261" s="390"/>
      <c r="CZ261" s="390"/>
      <c r="DA261" s="390"/>
      <c r="DB261" s="394"/>
      <c r="DC261" s="363">
        <v>340</v>
      </c>
      <c r="DD261" s="364">
        <v>255</v>
      </c>
      <c r="DE261" s="364">
        <v>141</v>
      </c>
      <c r="DF261" s="364">
        <v>105</v>
      </c>
      <c r="DG261" s="364">
        <v>9</v>
      </c>
      <c r="DH261" s="364">
        <v>27</v>
      </c>
      <c r="DI261" s="364">
        <v>58</v>
      </c>
      <c r="DJ261" s="394"/>
      <c r="DK261" s="363">
        <v>104</v>
      </c>
      <c r="DL261" s="364">
        <v>76</v>
      </c>
      <c r="DM261" s="364" t="s">
        <v>6662</v>
      </c>
      <c r="DN261" s="364" t="s">
        <v>6662</v>
      </c>
      <c r="DO261" s="364" t="s">
        <v>6662</v>
      </c>
      <c r="DP261" s="364">
        <v>9</v>
      </c>
      <c r="DQ261" s="364">
        <v>16</v>
      </c>
      <c r="DR261" s="364" t="s">
        <v>6662</v>
      </c>
      <c r="DS261" s="364">
        <v>1</v>
      </c>
      <c r="DT261" s="364">
        <v>2</v>
      </c>
      <c r="DU261" s="364" t="s">
        <v>6662</v>
      </c>
      <c r="DV261" s="364" t="s">
        <v>6662</v>
      </c>
      <c r="DW261" s="364" t="s">
        <v>6662</v>
      </c>
      <c r="DX261" s="364" t="s">
        <v>6662</v>
      </c>
      <c r="DY261" s="364" t="s">
        <v>6662</v>
      </c>
      <c r="DZ261" s="365" t="s">
        <v>6662</v>
      </c>
      <c r="EA261" s="363">
        <v>104</v>
      </c>
      <c r="EB261" s="364">
        <v>39739</v>
      </c>
      <c r="EC261" s="364">
        <v>31119</v>
      </c>
      <c r="ED261" s="364">
        <v>8618</v>
      </c>
      <c r="EE261" s="365">
        <v>2</v>
      </c>
      <c r="EF261" s="363">
        <v>171</v>
      </c>
      <c r="EG261" s="364">
        <v>149</v>
      </c>
      <c r="EH261" s="364">
        <v>82</v>
      </c>
      <c r="EI261" s="364">
        <v>61</v>
      </c>
      <c r="EJ261" s="364">
        <v>6</v>
      </c>
      <c r="EK261" s="364">
        <v>11</v>
      </c>
      <c r="EL261" s="364">
        <v>11</v>
      </c>
      <c r="EM261" s="394"/>
      <c r="EN261" s="363">
        <v>169</v>
      </c>
      <c r="EO261" s="364">
        <v>106</v>
      </c>
      <c r="EP261" s="364">
        <v>59</v>
      </c>
      <c r="EQ261" s="364">
        <v>44</v>
      </c>
      <c r="ER261" s="364">
        <v>3</v>
      </c>
      <c r="ES261" s="364">
        <v>16</v>
      </c>
      <c r="ET261" s="364">
        <v>47</v>
      </c>
      <c r="EU261" s="394"/>
    </row>
    <row r="262" spans="1:151" s="357" customFormat="1" ht="15" hidden="1" customHeight="1" x14ac:dyDescent="0.15">
      <c r="A262" s="442" t="s">
        <v>175</v>
      </c>
      <c r="B262" s="442" t="s">
        <v>374</v>
      </c>
      <c r="C262" s="442" t="s">
        <v>113</v>
      </c>
      <c r="D262" s="442" t="s">
        <v>818</v>
      </c>
      <c r="E262" s="387">
        <v>69</v>
      </c>
      <c r="F262" s="355">
        <v>69</v>
      </c>
      <c r="G262" s="355">
        <v>16</v>
      </c>
      <c r="H262" s="355">
        <v>7</v>
      </c>
      <c r="I262" s="355">
        <v>46</v>
      </c>
      <c r="J262" s="388" t="s">
        <v>6662</v>
      </c>
      <c r="K262" s="395" t="s">
        <v>6662</v>
      </c>
      <c r="L262" s="387"/>
      <c r="M262" s="361">
        <v>157</v>
      </c>
      <c r="N262" s="355" t="s">
        <v>6662</v>
      </c>
      <c r="O262" s="355" t="s">
        <v>6662</v>
      </c>
      <c r="P262" s="355">
        <v>7</v>
      </c>
      <c r="Q262" s="355">
        <v>6</v>
      </c>
      <c r="R262" s="355">
        <v>8</v>
      </c>
      <c r="S262" s="355">
        <v>7</v>
      </c>
      <c r="T262" s="355">
        <v>8</v>
      </c>
      <c r="U262" s="355">
        <v>4</v>
      </c>
      <c r="V262" s="355">
        <v>5</v>
      </c>
      <c r="W262" s="355">
        <v>25</v>
      </c>
      <c r="X262" s="355">
        <v>35</v>
      </c>
      <c r="Y262" s="355">
        <v>26</v>
      </c>
      <c r="Z262" s="355">
        <v>18</v>
      </c>
      <c r="AA262" s="355">
        <v>3</v>
      </c>
      <c r="AB262" s="362">
        <v>5</v>
      </c>
      <c r="AC262" s="368">
        <v>61.8</v>
      </c>
      <c r="AD262" s="358">
        <v>60.51</v>
      </c>
      <c r="AE262" s="369">
        <v>63.43</v>
      </c>
      <c r="AF262" s="389"/>
      <c r="AG262" s="390"/>
      <c r="AH262" s="390"/>
      <c r="AI262" s="390"/>
      <c r="AJ262" s="390"/>
      <c r="AK262" s="390"/>
      <c r="AL262" s="390"/>
      <c r="AM262" s="390"/>
      <c r="AN262" s="390"/>
      <c r="AO262" s="390"/>
      <c r="AP262" s="390"/>
      <c r="AQ262" s="390"/>
      <c r="AR262" s="390"/>
      <c r="AS262" s="390"/>
      <c r="AT262" s="390"/>
      <c r="AU262" s="390"/>
      <c r="AV262" s="384"/>
      <c r="AW262" s="385"/>
      <c r="AX262" s="386"/>
      <c r="AY262" s="363">
        <v>94</v>
      </c>
      <c r="AZ262" s="364" t="s">
        <v>6662</v>
      </c>
      <c r="BA262" s="364" t="s">
        <v>6662</v>
      </c>
      <c r="BB262" s="364">
        <v>2</v>
      </c>
      <c r="BC262" s="364" t="s">
        <v>6662</v>
      </c>
      <c r="BD262" s="364">
        <v>4</v>
      </c>
      <c r="BE262" s="364">
        <v>2</v>
      </c>
      <c r="BF262" s="364">
        <v>3</v>
      </c>
      <c r="BG262" s="364" t="s">
        <v>6662</v>
      </c>
      <c r="BH262" s="364">
        <v>2</v>
      </c>
      <c r="BI262" s="364">
        <v>16</v>
      </c>
      <c r="BJ262" s="364">
        <v>27</v>
      </c>
      <c r="BK262" s="364">
        <v>19</v>
      </c>
      <c r="BL262" s="364">
        <v>13</v>
      </c>
      <c r="BM262" s="364">
        <v>1</v>
      </c>
      <c r="BN262" s="365">
        <v>5</v>
      </c>
      <c r="BO262" s="368">
        <v>66.31</v>
      </c>
      <c r="BP262" s="358">
        <v>65.849999999999994</v>
      </c>
      <c r="BQ262" s="369">
        <v>66.930000000000007</v>
      </c>
      <c r="BR262" s="363">
        <v>69</v>
      </c>
      <c r="BS262" s="364" t="s">
        <v>6662</v>
      </c>
      <c r="BT262" s="364" t="s">
        <v>6662</v>
      </c>
      <c r="BU262" s="364" t="s">
        <v>6662</v>
      </c>
      <c r="BV262" s="364">
        <v>1</v>
      </c>
      <c r="BW262" s="364">
        <v>1</v>
      </c>
      <c r="BX262" s="364" t="s">
        <v>6662</v>
      </c>
      <c r="BY262" s="364">
        <v>3</v>
      </c>
      <c r="BZ262" s="364">
        <v>2</v>
      </c>
      <c r="CA262" s="364">
        <v>1</v>
      </c>
      <c r="CB262" s="364">
        <v>9</v>
      </c>
      <c r="CC262" s="364">
        <v>20</v>
      </c>
      <c r="CD262" s="364">
        <v>15</v>
      </c>
      <c r="CE262" s="364">
        <v>12</v>
      </c>
      <c r="CF262" s="364">
        <v>2</v>
      </c>
      <c r="CG262" s="365">
        <v>3</v>
      </c>
      <c r="CH262" s="432">
        <v>69</v>
      </c>
      <c r="CI262" s="433">
        <v>31</v>
      </c>
      <c r="CJ262" s="433">
        <v>31</v>
      </c>
      <c r="CK262" s="433" t="s">
        <v>6662</v>
      </c>
      <c r="CL262" s="433" t="s">
        <v>6662</v>
      </c>
      <c r="CM262" s="433" t="s">
        <v>6662</v>
      </c>
      <c r="CN262" s="433">
        <v>38</v>
      </c>
      <c r="CO262" s="433">
        <v>52</v>
      </c>
      <c r="CP262" s="433">
        <v>22</v>
      </c>
      <c r="CQ262" s="433">
        <v>22</v>
      </c>
      <c r="CR262" s="433" t="s">
        <v>6662</v>
      </c>
      <c r="CS262" s="433" t="s">
        <v>6662</v>
      </c>
      <c r="CT262" s="433" t="s">
        <v>6662</v>
      </c>
      <c r="CU262" s="455">
        <v>30</v>
      </c>
      <c r="CV262" s="389"/>
      <c r="CW262" s="390"/>
      <c r="CX262" s="390"/>
      <c r="CY262" s="390"/>
      <c r="CZ262" s="390"/>
      <c r="DA262" s="390"/>
      <c r="DB262" s="394"/>
      <c r="DC262" s="363">
        <v>219</v>
      </c>
      <c r="DD262" s="364">
        <v>167</v>
      </c>
      <c r="DE262" s="364">
        <v>94</v>
      </c>
      <c r="DF262" s="364">
        <v>67</v>
      </c>
      <c r="DG262" s="364">
        <v>6</v>
      </c>
      <c r="DH262" s="364">
        <v>9</v>
      </c>
      <c r="DI262" s="364">
        <v>43</v>
      </c>
      <c r="DJ262" s="394"/>
      <c r="DK262" s="363">
        <v>67</v>
      </c>
      <c r="DL262" s="364">
        <v>54</v>
      </c>
      <c r="DM262" s="364" t="s">
        <v>6662</v>
      </c>
      <c r="DN262" s="364" t="s">
        <v>6662</v>
      </c>
      <c r="DO262" s="364" t="s">
        <v>6662</v>
      </c>
      <c r="DP262" s="364">
        <v>2</v>
      </c>
      <c r="DQ262" s="364">
        <v>8</v>
      </c>
      <c r="DR262" s="364" t="s">
        <v>6662</v>
      </c>
      <c r="DS262" s="364">
        <v>2</v>
      </c>
      <c r="DT262" s="364" t="s">
        <v>6662</v>
      </c>
      <c r="DU262" s="364" t="s">
        <v>6662</v>
      </c>
      <c r="DV262" s="364" t="s">
        <v>6662</v>
      </c>
      <c r="DW262" s="364">
        <v>1</v>
      </c>
      <c r="DX262" s="364" t="s">
        <v>6662</v>
      </c>
      <c r="DY262" s="364" t="s">
        <v>6662</v>
      </c>
      <c r="DZ262" s="365" t="s">
        <v>6662</v>
      </c>
      <c r="EA262" s="363">
        <v>69</v>
      </c>
      <c r="EB262" s="364">
        <v>37570</v>
      </c>
      <c r="EC262" s="364">
        <v>35694</v>
      </c>
      <c r="ED262" s="364">
        <v>1876</v>
      </c>
      <c r="EE262" s="365" t="s">
        <v>6662</v>
      </c>
      <c r="EF262" s="363">
        <v>108</v>
      </c>
      <c r="EG262" s="364">
        <v>94</v>
      </c>
      <c r="EH262" s="364">
        <v>54</v>
      </c>
      <c r="EI262" s="364">
        <v>35</v>
      </c>
      <c r="EJ262" s="364">
        <v>5</v>
      </c>
      <c r="EK262" s="364">
        <v>5</v>
      </c>
      <c r="EL262" s="364">
        <v>9</v>
      </c>
      <c r="EM262" s="394"/>
      <c r="EN262" s="363">
        <v>111</v>
      </c>
      <c r="EO262" s="364">
        <v>73</v>
      </c>
      <c r="EP262" s="364">
        <v>40</v>
      </c>
      <c r="EQ262" s="364">
        <v>32</v>
      </c>
      <c r="ER262" s="364">
        <v>1</v>
      </c>
      <c r="ES262" s="364">
        <v>4</v>
      </c>
      <c r="ET262" s="364">
        <v>34</v>
      </c>
      <c r="EU262" s="394"/>
    </row>
    <row r="263" spans="1:151" s="357" customFormat="1" ht="15" hidden="1" customHeight="1" x14ac:dyDescent="0.15">
      <c r="A263" s="442" t="s">
        <v>175</v>
      </c>
      <c r="B263" s="442" t="s">
        <v>374</v>
      </c>
      <c r="C263" s="442" t="s">
        <v>380</v>
      </c>
      <c r="D263" s="442" t="s">
        <v>819</v>
      </c>
      <c r="E263" s="387">
        <v>144</v>
      </c>
      <c r="F263" s="355">
        <v>140</v>
      </c>
      <c r="G263" s="355">
        <v>22</v>
      </c>
      <c r="H263" s="355">
        <v>12</v>
      </c>
      <c r="I263" s="355">
        <v>106</v>
      </c>
      <c r="J263" s="388">
        <v>4</v>
      </c>
      <c r="K263" s="395">
        <v>3</v>
      </c>
      <c r="L263" s="387"/>
      <c r="M263" s="361">
        <v>373</v>
      </c>
      <c r="N263" s="355">
        <v>2</v>
      </c>
      <c r="O263" s="355">
        <v>6</v>
      </c>
      <c r="P263" s="355">
        <v>5</v>
      </c>
      <c r="Q263" s="355">
        <v>19</v>
      </c>
      <c r="R263" s="355">
        <v>17</v>
      </c>
      <c r="S263" s="355">
        <v>21</v>
      </c>
      <c r="T263" s="355">
        <v>25</v>
      </c>
      <c r="U263" s="355">
        <v>21</v>
      </c>
      <c r="V263" s="355">
        <v>28</v>
      </c>
      <c r="W263" s="355">
        <v>38</v>
      </c>
      <c r="X263" s="355">
        <v>65</v>
      </c>
      <c r="Y263" s="355">
        <v>57</v>
      </c>
      <c r="Z263" s="355">
        <v>31</v>
      </c>
      <c r="AA263" s="355">
        <v>19</v>
      </c>
      <c r="AB263" s="362">
        <v>19</v>
      </c>
      <c r="AC263" s="368">
        <v>60.94</v>
      </c>
      <c r="AD263" s="358">
        <v>59.37</v>
      </c>
      <c r="AE263" s="369">
        <v>63.03</v>
      </c>
      <c r="AF263" s="389"/>
      <c r="AG263" s="390"/>
      <c r="AH263" s="390"/>
      <c r="AI263" s="390"/>
      <c r="AJ263" s="390"/>
      <c r="AK263" s="390"/>
      <c r="AL263" s="390"/>
      <c r="AM263" s="390"/>
      <c r="AN263" s="390"/>
      <c r="AO263" s="390"/>
      <c r="AP263" s="390"/>
      <c r="AQ263" s="390"/>
      <c r="AR263" s="390"/>
      <c r="AS263" s="390"/>
      <c r="AT263" s="390"/>
      <c r="AU263" s="390"/>
      <c r="AV263" s="384"/>
      <c r="AW263" s="385"/>
      <c r="AX263" s="386"/>
      <c r="AY263" s="363">
        <v>189</v>
      </c>
      <c r="AZ263" s="364" t="s">
        <v>6662</v>
      </c>
      <c r="BA263" s="364" t="s">
        <v>6662</v>
      </c>
      <c r="BB263" s="364">
        <v>1</v>
      </c>
      <c r="BC263" s="364">
        <v>8</v>
      </c>
      <c r="BD263" s="364">
        <v>4</v>
      </c>
      <c r="BE263" s="364">
        <v>4</v>
      </c>
      <c r="BF263" s="364">
        <v>6</v>
      </c>
      <c r="BG263" s="364">
        <v>2</v>
      </c>
      <c r="BH263" s="364">
        <v>5</v>
      </c>
      <c r="BI263" s="364">
        <v>14</v>
      </c>
      <c r="BJ263" s="364">
        <v>45</v>
      </c>
      <c r="BK263" s="364">
        <v>48</v>
      </c>
      <c r="BL263" s="364">
        <v>25</v>
      </c>
      <c r="BM263" s="364">
        <v>15</v>
      </c>
      <c r="BN263" s="365">
        <v>12</v>
      </c>
      <c r="BO263" s="368">
        <v>67.849999999999994</v>
      </c>
      <c r="BP263" s="358">
        <v>67.45</v>
      </c>
      <c r="BQ263" s="369">
        <v>68.42</v>
      </c>
      <c r="BR263" s="363">
        <v>140</v>
      </c>
      <c r="BS263" s="364" t="s">
        <v>6662</v>
      </c>
      <c r="BT263" s="364" t="s">
        <v>6662</v>
      </c>
      <c r="BU263" s="364" t="s">
        <v>6662</v>
      </c>
      <c r="BV263" s="364">
        <v>2</v>
      </c>
      <c r="BW263" s="364">
        <v>2</v>
      </c>
      <c r="BX263" s="364">
        <v>1</v>
      </c>
      <c r="BY263" s="364">
        <v>4</v>
      </c>
      <c r="BZ263" s="364">
        <v>2</v>
      </c>
      <c r="CA263" s="364">
        <v>15</v>
      </c>
      <c r="CB263" s="364">
        <v>16</v>
      </c>
      <c r="CC263" s="364">
        <v>29</v>
      </c>
      <c r="CD263" s="364">
        <v>35</v>
      </c>
      <c r="CE263" s="364">
        <v>17</v>
      </c>
      <c r="CF263" s="364">
        <v>11</v>
      </c>
      <c r="CG263" s="365">
        <v>6</v>
      </c>
      <c r="CH263" s="432">
        <v>140</v>
      </c>
      <c r="CI263" s="433">
        <v>33</v>
      </c>
      <c r="CJ263" s="433">
        <v>33</v>
      </c>
      <c r="CK263" s="433" t="s">
        <v>6662</v>
      </c>
      <c r="CL263" s="433" t="s">
        <v>6662</v>
      </c>
      <c r="CM263" s="433">
        <v>11</v>
      </c>
      <c r="CN263" s="433">
        <v>96</v>
      </c>
      <c r="CO263" s="433">
        <v>98</v>
      </c>
      <c r="CP263" s="433">
        <v>25</v>
      </c>
      <c r="CQ263" s="433">
        <v>25</v>
      </c>
      <c r="CR263" s="433" t="s">
        <v>6662</v>
      </c>
      <c r="CS263" s="433" t="s">
        <v>6662</v>
      </c>
      <c r="CT263" s="433">
        <v>5</v>
      </c>
      <c r="CU263" s="455">
        <v>68</v>
      </c>
      <c r="CV263" s="389"/>
      <c r="CW263" s="390"/>
      <c r="CX263" s="390"/>
      <c r="CY263" s="390"/>
      <c r="CZ263" s="390"/>
      <c r="DA263" s="390"/>
      <c r="DB263" s="394"/>
      <c r="DC263" s="363">
        <v>508</v>
      </c>
      <c r="DD263" s="364">
        <v>371</v>
      </c>
      <c r="DE263" s="364">
        <v>189</v>
      </c>
      <c r="DF263" s="364">
        <v>173</v>
      </c>
      <c r="DG263" s="364">
        <v>9</v>
      </c>
      <c r="DH263" s="364">
        <v>29</v>
      </c>
      <c r="DI263" s="364">
        <v>108</v>
      </c>
      <c r="DJ263" s="394"/>
      <c r="DK263" s="363">
        <v>139</v>
      </c>
      <c r="DL263" s="364">
        <v>120</v>
      </c>
      <c r="DM263" s="364" t="s">
        <v>6662</v>
      </c>
      <c r="DN263" s="364" t="s">
        <v>6662</v>
      </c>
      <c r="DO263" s="364" t="s">
        <v>6662</v>
      </c>
      <c r="DP263" s="364">
        <v>7</v>
      </c>
      <c r="DQ263" s="364">
        <v>9</v>
      </c>
      <c r="DR263" s="364" t="s">
        <v>6662</v>
      </c>
      <c r="DS263" s="364">
        <v>2</v>
      </c>
      <c r="DT263" s="364" t="s">
        <v>6662</v>
      </c>
      <c r="DU263" s="364" t="s">
        <v>6662</v>
      </c>
      <c r="DV263" s="364" t="s">
        <v>6662</v>
      </c>
      <c r="DW263" s="364" t="s">
        <v>6662</v>
      </c>
      <c r="DX263" s="364">
        <v>1</v>
      </c>
      <c r="DY263" s="364" t="s">
        <v>6662</v>
      </c>
      <c r="DZ263" s="365" t="s">
        <v>6662</v>
      </c>
      <c r="EA263" s="363">
        <v>139</v>
      </c>
      <c r="EB263" s="364">
        <v>44775</v>
      </c>
      <c r="EC263" s="364">
        <v>42656</v>
      </c>
      <c r="ED263" s="364">
        <v>2119</v>
      </c>
      <c r="EE263" s="365" t="s">
        <v>6662</v>
      </c>
      <c r="EF263" s="363">
        <v>260</v>
      </c>
      <c r="EG263" s="364">
        <v>220</v>
      </c>
      <c r="EH263" s="364">
        <v>110</v>
      </c>
      <c r="EI263" s="364">
        <v>103</v>
      </c>
      <c r="EJ263" s="364">
        <v>7</v>
      </c>
      <c r="EK263" s="364">
        <v>18</v>
      </c>
      <c r="EL263" s="364">
        <v>22</v>
      </c>
      <c r="EM263" s="394"/>
      <c r="EN263" s="363">
        <v>248</v>
      </c>
      <c r="EO263" s="364">
        <v>151</v>
      </c>
      <c r="EP263" s="364">
        <v>79</v>
      </c>
      <c r="EQ263" s="364">
        <v>70</v>
      </c>
      <c r="ER263" s="364">
        <v>2</v>
      </c>
      <c r="ES263" s="364">
        <v>11</v>
      </c>
      <c r="ET263" s="364">
        <v>86</v>
      </c>
      <c r="EU263" s="394"/>
    </row>
    <row r="264" spans="1:151" s="357" customFormat="1" ht="15" hidden="1" customHeight="1" x14ac:dyDescent="0.15">
      <c r="A264" s="442" t="s">
        <v>175</v>
      </c>
      <c r="B264" s="442" t="s">
        <v>374</v>
      </c>
      <c r="C264" s="442" t="s">
        <v>118</v>
      </c>
      <c r="D264" s="442" t="s">
        <v>820</v>
      </c>
      <c r="E264" s="387">
        <v>142</v>
      </c>
      <c r="F264" s="355">
        <v>138</v>
      </c>
      <c r="G264" s="355">
        <v>47</v>
      </c>
      <c r="H264" s="355">
        <v>15</v>
      </c>
      <c r="I264" s="355">
        <v>76</v>
      </c>
      <c r="J264" s="388">
        <v>4</v>
      </c>
      <c r="K264" s="395">
        <v>4</v>
      </c>
      <c r="L264" s="387"/>
      <c r="M264" s="361">
        <v>334</v>
      </c>
      <c r="N264" s="355">
        <v>4</v>
      </c>
      <c r="O264" s="355">
        <v>4</v>
      </c>
      <c r="P264" s="355">
        <v>6</v>
      </c>
      <c r="Q264" s="355">
        <v>8</v>
      </c>
      <c r="R264" s="355">
        <v>12</v>
      </c>
      <c r="S264" s="355">
        <v>15</v>
      </c>
      <c r="T264" s="355">
        <v>26</v>
      </c>
      <c r="U264" s="355">
        <v>23</v>
      </c>
      <c r="V264" s="355">
        <v>24</v>
      </c>
      <c r="W264" s="355">
        <v>39</v>
      </c>
      <c r="X264" s="355">
        <v>58</v>
      </c>
      <c r="Y264" s="355">
        <v>49</v>
      </c>
      <c r="Z264" s="355">
        <v>29</v>
      </c>
      <c r="AA264" s="355">
        <v>24</v>
      </c>
      <c r="AB264" s="362">
        <v>13</v>
      </c>
      <c r="AC264" s="368">
        <v>61.7</v>
      </c>
      <c r="AD264" s="358">
        <v>60.29</v>
      </c>
      <c r="AE264" s="369">
        <v>63.63</v>
      </c>
      <c r="AF264" s="389"/>
      <c r="AG264" s="390"/>
      <c r="AH264" s="390"/>
      <c r="AI264" s="390"/>
      <c r="AJ264" s="390"/>
      <c r="AK264" s="390"/>
      <c r="AL264" s="390"/>
      <c r="AM264" s="390"/>
      <c r="AN264" s="390"/>
      <c r="AO264" s="390"/>
      <c r="AP264" s="390"/>
      <c r="AQ264" s="390"/>
      <c r="AR264" s="390"/>
      <c r="AS264" s="390"/>
      <c r="AT264" s="390"/>
      <c r="AU264" s="390"/>
      <c r="AV264" s="384"/>
      <c r="AW264" s="385"/>
      <c r="AX264" s="386"/>
      <c r="AY264" s="363">
        <v>205</v>
      </c>
      <c r="AZ264" s="364" t="s">
        <v>6662</v>
      </c>
      <c r="BA264" s="364" t="s">
        <v>6662</v>
      </c>
      <c r="BB264" s="364">
        <v>2</v>
      </c>
      <c r="BC264" s="364">
        <v>2</v>
      </c>
      <c r="BD264" s="364">
        <v>5</v>
      </c>
      <c r="BE264" s="364">
        <v>8</v>
      </c>
      <c r="BF264" s="364">
        <v>11</v>
      </c>
      <c r="BG264" s="364">
        <v>8</v>
      </c>
      <c r="BH264" s="364">
        <v>12</v>
      </c>
      <c r="BI264" s="364">
        <v>23</v>
      </c>
      <c r="BJ264" s="364">
        <v>39</v>
      </c>
      <c r="BK264" s="364">
        <v>39</v>
      </c>
      <c r="BL264" s="364">
        <v>27</v>
      </c>
      <c r="BM264" s="364">
        <v>20</v>
      </c>
      <c r="BN264" s="365">
        <v>9</v>
      </c>
      <c r="BO264" s="368">
        <v>66.44</v>
      </c>
      <c r="BP264" s="358">
        <v>65.650000000000006</v>
      </c>
      <c r="BQ264" s="369">
        <v>67.86</v>
      </c>
      <c r="BR264" s="363">
        <v>138</v>
      </c>
      <c r="BS264" s="364" t="s">
        <v>6662</v>
      </c>
      <c r="BT264" s="364" t="s">
        <v>6662</v>
      </c>
      <c r="BU264" s="364">
        <v>1</v>
      </c>
      <c r="BV264" s="364">
        <v>3</v>
      </c>
      <c r="BW264" s="364" t="s">
        <v>6662</v>
      </c>
      <c r="BX264" s="364">
        <v>2</v>
      </c>
      <c r="BY264" s="364">
        <v>6</v>
      </c>
      <c r="BZ264" s="364">
        <v>9</v>
      </c>
      <c r="CA264" s="364">
        <v>9</v>
      </c>
      <c r="CB264" s="364">
        <v>18</v>
      </c>
      <c r="CC264" s="364">
        <v>33</v>
      </c>
      <c r="CD264" s="364">
        <v>30</v>
      </c>
      <c r="CE264" s="364">
        <v>15</v>
      </c>
      <c r="CF264" s="364">
        <v>9</v>
      </c>
      <c r="CG264" s="365">
        <v>3</v>
      </c>
      <c r="CH264" s="432">
        <v>138</v>
      </c>
      <c r="CI264" s="433">
        <v>38</v>
      </c>
      <c r="CJ264" s="433">
        <v>37</v>
      </c>
      <c r="CK264" s="433" t="s">
        <v>6662</v>
      </c>
      <c r="CL264" s="433">
        <v>1</v>
      </c>
      <c r="CM264" s="433">
        <v>5</v>
      </c>
      <c r="CN264" s="433">
        <v>95</v>
      </c>
      <c r="CO264" s="433">
        <v>90</v>
      </c>
      <c r="CP264" s="433">
        <v>31</v>
      </c>
      <c r="CQ264" s="433">
        <v>30</v>
      </c>
      <c r="CR264" s="433" t="s">
        <v>6662</v>
      </c>
      <c r="CS264" s="433">
        <v>1</v>
      </c>
      <c r="CT264" s="433">
        <v>1</v>
      </c>
      <c r="CU264" s="455">
        <v>58</v>
      </c>
      <c r="CV264" s="389"/>
      <c r="CW264" s="390"/>
      <c r="CX264" s="390"/>
      <c r="CY264" s="390"/>
      <c r="CZ264" s="390"/>
      <c r="DA264" s="390"/>
      <c r="DB264" s="394"/>
      <c r="DC264" s="363">
        <v>473</v>
      </c>
      <c r="DD264" s="364">
        <v>351</v>
      </c>
      <c r="DE264" s="364">
        <v>205</v>
      </c>
      <c r="DF264" s="364">
        <v>128</v>
      </c>
      <c r="DG264" s="364">
        <v>18</v>
      </c>
      <c r="DH264" s="364">
        <v>30</v>
      </c>
      <c r="DI264" s="364">
        <v>92</v>
      </c>
      <c r="DJ264" s="394"/>
      <c r="DK264" s="363">
        <v>132</v>
      </c>
      <c r="DL264" s="364">
        <v>68</v>
      </c>
      <c r="DM264" s="364">
        <v>2</v>
      </c>
      <c r="DN264" s="364">
        <v>1</v>
      </c>
      <c r="DO264" s="364" t="s">
        <v>6662</v>
      </c>
      <c r="DP264" s="364">
        <v>15</v>
      </c>
      <c r="DQ264" s="364">
        <v>5</v>
      </c>
      <c r="DR264" s="364">
        <v>34</v>
      </c>
      <c r="DS264" s="364" t="s">
        <v>6662</v>
      </c>
      <c r="DT264" s="364">
        <v>4</v>
      </c>
      <c r="DU264" s="364">
        <v>1</v>
      </c>
      <c r="DV264" s="364">
        <v>1</v>
      </c>
      <c r="DW264" s="364" t="s">
        <v>6662</v>
      </c>
      <c r="DX264" s="364">
        <v>1</v>
      </c>
      <c r="DY264" s="364" t="s">
        <v>6662</v>
      </c>
      <c r="DZ264" s="365" t="s">
        <v>6662</v>
      </c>
      <c r="EA264" s="363">
        <v>136</v>
      </c>
      <c r="EB264" s="364">
        <v>56298</v>
      </c>
      <c r="EC264" s="364">
        <v>31436</v>
      </c>
      <c r="ED264" s="364">
        <v>21728</v>
      </c>
      <c r="EE264" s="365">
        <v>3134</v>
      </c>
      <c r="EF264" s="363">
        <v>244</v>
      </c>
      <c r="EG264" s="364">
        <v>211</v>
      </c>
      <c r="EH264" s="364">
        <v>132</v>
      </c>
      <c r="EI264" s="364">
        <v>68</v>
      </c>
      <c r="EJ264" s="364">
        <v>11</v>
      </c>
      <c r="EK264" s="364">
        <v>15</v>
      </c>
      <c r="EL264" s="364">
        <v>18</v>
      </c>
      <c r="EM264" s="394"/>
      <c r="EN264" s="363">
        <v>229</v>
      </c>
      <c r="EO264" s="364">
        <v>140</v>
      </c>
      <c r="EP264" s="364">
        <v>73</v>
      </c>
      <c r="EQ264" s="364">
        <v>60</v>
      </c>
      <c r="ER264" s="364">
        <v>7</v>
      </c>
      <c r="ES264" s="364">
        <v>15</v>
      </c>
      <c r="ET264" s="364">
        <v>74</v>
      </c>
      <c r="EU264" s="394"/>
    </row>
    <row r="265" spans="1:151" s="357" customFormat="1" ht="15" hidden="1" customHeight="1" x14ac:dyDescent="0.15">
      <c r="A265" s="442" t="s">
        <v>175</v>
      </c>
      <c r="B265" s="442" t="s">
        <v>374</v>
      </c>
      <c r="C265" s="442" t="s">
        <v>381</v>
      </c>
      <c r="D265" s="442" t="s">
        <v>821</v>
      </c>
      <c r="E265" s="387">
        <v>36</v>
      </c>
      <c r="F265" s="355">
        <v>33</v>
      </c>
      <c r="G265" s="355">
        <v>5</v>
      </c>
      <c r="H265" s="355">
        <v>2</v>
      </c>
      <c r="I265" s="355">
        <v>26</v>
      </c>
      <c r="J265" s="388">
        <v>3</v>
      </c>
      <c r="K265" s="395">
        <v>2</v>
      </c>
      <c r="L265" s="387"/>
      <c r="M265" s="361">
        <v>73</v>
      </c>
      <c r="N265" s="355" t="s">
        <v>6662</v>
      </c>
      <c r="O265" s="355" t="s">
        <v>6662</v>
      </c>
      <c r="P265" s="355">
        <v>2</v>
      </c>
      <c r="Q265" s="355">
        <v>3</v>
      </c>
      <c r="R265" s="355">
        <v>1</v>
      </c>
      <c r="S265" s="355">
        <v>4</v>
      </c>
      <c r="T265" s="355">
        <v>4</v>
      </c>
      <c r="U265" s="355">
        <v>3</v>
      </c>
      <c r="V265" s="355">
        <v>4</v>
      </c>
      <c r="W265" s="355">
        <v>11</v>
      </c>
      <c r="X265" s="355">
        <v>19</v>
      </c>
      <c r="Y265" s="355">
        <v>8</v>
      </c>
      <c r="Z265" s="355">
        <v>10</v>
      </c>
      <c r="AA265" s="355">
        <v>2</v>
      </c>
      <c r="AB265" s="362">
        <v>2</v>
      </c>
      <c r="AC265" s="368">
        <v>62.96</v>
      </c>
      <c r="AD265" s="358">
        <v>63.22</v>
      </c>
      <c r="AE265" s="369">
        <v>62.54</v>
      </c>
      <c r="AF265" s="389"/>
      <c r="AG265" s="390"/>
      <c r="AH265" s="390"/>
      <c r="AI265" s="390"/>
      <c r="AJ265" s="390"/>
      <c r="AK265" s="390"/>
      <c r="AL265" s="390"/>
      <c r="AM265" s="390"/>
      <c r="AN265" s="390"/>
      <c r="AO265" s="390"/>
      <c r="AP265" s="390"/>
      <c r="AQ265" s="390"/>
      <c r="AR265" s="390"/>
      <c r="AS265" s="390"/>
      <c r="AT265" s="390"/>
      <c r="AU265" s="390"/>
      <c r="AV265" s="384"/>
      <c r="AW265" s="385"/>
      <c r="AX265" s="386"/>
      <c r="AY265" s="363">
        <v>39</v>
      </c>
      <c r="AZ265" s="364" t="s">
        <v>6662</v>
      </c>
      <c r="BA265" s="364" t="s">
        <v>6662</v>
      </c>
      <c r="BB265" s="364" t="s">
        <v>6662</v>
      </c>
      <c r="BC265" s="364">
        <v>1</v>
      </c>
      <c r="BD265" s="364">
        <v>1</v>
      </c>
      <c r="BE265" s="364">
        <v>1</v>
      </c>
      <c r="BF265" s="364">
        <v>2</v>
      </c>
      <c r="BG265" s="364" t="s">
        <v>6662</v>
      </c>
      <c r="BH265" s="364">
        <v>2</v>
      </c>
      <c r="BI265" s="364">
        <v>7</v>
      </c>
      <c r="BJ265" s="364">
        <v>7</v>
      </c>
      <c r="BK265" s="364">
        <v>7</v>
      </c>
      <c r="BL265" s="364">
        <v>8</v>
      </c>
      <c r="BM265" s="364">
        <v>2</v>
      </c>
      <c r="BN265" s="365">
        <v>1</v>
      </c>
      <c r="BO265" s="368">
        <v>66.849999999999994</v>
      </c>
      <c r="BP265" s="358">
        <v>68.5</v>
      </c>
      <c r="BQ265" s="369">
        <v>63.54</v>
      </c>
      <c r="BR265" s="363">
        <v>33</v>
      </c>
      <c r="BS265" s="364" t="s">
        <v>6662</v>
      </c>
      <c r="BT265" s="364" t="s">
        <v>6662</v>
      </c>
      <c r="BU265" s="364" t="s">
        <v>6662</v>
      </c>
      <c r="BV265" s="364" t="s">
        <v>6662</v>
      </c>
      <c r="BW265" s="364" t="s">
        <v>6662</v>
      </c>
      <c r="BX265" s="364" t="s">
        <v>6662</v>
      </c>
      <c r="BY265" s="364">
        <v>1</v>
      </c>
      <c r="BZ265" s="364">
        <v>1</v>
      </c>
      <c r="CA265" s="364">
        <v>1</v>
      </c>
      <c r="CB265" s="364">
        <v>7</v>
      </c>
      <c r="CC265" s="364">
        <v>7</v>
      </c>
      <c r="CD265" s="364">
        <v>6</v>
      </c>
      <c r="CE265" s="364">
        <v>8</v>
      </c>
      <c r="CF265" s="364">
        <v>1</v>
      </c>
      <c r="CG265" s="365">
        <v>1</v>
      </c>
      <c r="CH265" s="432">
        <v>33</v>
      </c>
      <c r="CI265" s="433">
        <v>9</v>
      </c>
      <c r="CJ265" s="433">
        <v>9</v>
      </c>
      <c r="CK265" s="433" t="s">
        <v>6662</v>
      </c>
      <c r="CL265" s="433" t="s">
        <v>6662</v>
      </c>
      <c r="CM265" s="433">
        <v>1</v>
      </c>
      <c r="CN265" s="433">
        <v>23</v>
      </c>
      <c r="CO265" s="433">
        <v>23</v>
      </c>
      <c r="CP265" s="433">
        <v>6</v>
      </c>
      <c r="CQ265" s="433">
        <v>6</v>
      </c>
      <c r="CR265" s="433" t="s">
        <v>6662</v>
      </c>
      <c r="CS265" s="433" t="s">
        <v>6662</v>
      </c>
      <c r="CT265" s="433" t="s">
        <v>6662</v>
      </c>
      <c r="CU265" s="455">
        <v>17</v>
      </c>
      <c r="CV265" s="389"/>
      <c r="CW265" s="390"/>
      <c r="CX265" s="390"/>
      <c r="CY265" s="390"/>
      <c r="CZ265" s="390"/>
      <c r="DA265" s="390"/>
      <c r="DB265" s="394"/>
      <c r="DC265" s="363">
        <v>113</v>
      </c>
      <c r="DD265" s="364">
        <v>77</v>
      </c>
      <c r="DE265" s="364">
        <v>39</v>
      </c>
      <c r="DF265" s="364">
        <v>36</v>
      </c>
      <c r="DG265" s="364">
        <v>2</v>
      </c>
      <c r="DH265" s="364">
        <v>4</v>
      </c>
      <c r="DI265" s="364">
        <v>32</v>
      </c>
      <c r="DJ265" s="394"/>
      <c r="DK265" s="363">
        <v>30</v>
      </c>
      <c r="DL265" s="364">
        <v>26</v>
      </c>
      <c r="DM265" s="364" t="s">
        <v>6662</v>
      </c>
      <c r="DN265" s="364" t="s">
        <v>6662</v>
      </c>
      <c r="DO265" s="364" t="s">
        <v>6662</v>
      </c>
      <c r="DP265" s="364" t="s">
        <v>6662</v>
      </c>
      <c r="DQ265" s="364">
        <v>2</v>
      </c>
      <c r="DR265" s="364" t="s">
        <v>6662</v>
      </c>
      <c r="DS265" s="364">
        <v>1</v>
      </c>
      <c r="DT265" s="364" t="s">
        <v>6662</v>
      </c>
      <c r="DU265" s="364" t="s">
        <v>6662</v>
      </c>
      <c r="DV265" s="364">
        <v>1</v>
      </c>
      <c r="DW265" s="364" t="s">
        <v>6662</v>
      </c>
      <c r="DX265" s="364" t="s">
        <v>6662</v>
      </c>
      <c r="DY265" s="364" t="s">
        <v>6662</v>
      </c>
      <c r="DZ265" s="365" t="s">
        <v>6662</v>
      </c>
      <c r="EA265" s="363">
        <v>33</v>
      </c>
      <c r="EB265" s="364">
        <v>18328</v>
      </c>
      <c r="EC265" s="364">
        <v>17379</v>
      </c>
      <c r="ED265" s="364">
        <v>949</v>
      </c>
      <c r="EE265" s="365" t="s">
        <v>6662</v>
      </c>
      <c r="EF265" s="363">
        <v>54</v>
      </c>
      <c r="EG265" s="364">
        <v>48</v>
      </c>
      <c r="EH265" s="364">
        <v>26</v>
      </c>
      <c r="EI265" s="364">
        <v>20</v>
      </c>
      <c r="EJ265" s="364">
        <v>2</v>
      </c>
      <c r="EK265" s="364" t="s">
        <v>6662</v>
      </c>
      <c r="EL265" s="364">
        <v>6</v>
      </c>
      <c r="EM265" s="394"/>
      <c r="EN265" s="363">
        <v>59</v>
      </c>
      <c r="EO265" s="364">
        <v>29</v>
      </c>
      <c r="EP265" s="364">
        <v>13</v>
      </c>
      <c r="EQ265" s="364">
        <v>16</v>
      </c>
      <c r="ER265" s="364" t="s">
        <v>6662</v>
      </c>
      <c r="ES265" s="364">
        <v>4</v>
      </c>
      <c r="ET265" s="364">
        <v>26</v>
      </c>
      <c r="EU265" s="394"/>
    </row>
    <row r="266" spans="1:151" s="357" customFormat="1" ht="15" hidden="1" customHeight="1" x14ac:dyDescent="0.15">
      <c r="A266" s="442" t="s">
        <v>175</v>
      </c>
      <c r="B266" s="442" t="s">
        <v>374</v>
      </c>
      <c r="C266" s="442" t="s">
        <v>382</v>
      </c>
      <c r="D266" s="442" t="s">
        <v>822</v>
      </c>
      <c r="E266" s="387">
        <v>97</v>
      </c>
      <c r="F266" s="355">
        <v>95</v>
      </c>
      <c r="G266" s="355">
        <v>14</v>
      </c>
      <c r="H266" s="355">
        <v>10</v>
      </c>
      <c r="I266" s="355">
        <v>71</v>
      </c>
      <c r="J266" s="388">
        <v>2</v>
      </c>
      <c r="K266" s="395">
        <v>2</v>
      </c>
      <c r="L266" s="387"/>
      <c r="M266" s="361">
        <v>204</v>
      </c>
      <c r="N266" s="355">
        <v>3</v>
      </c>
      <c r="O266" s="355">
        <v>3</v>
      </c>
      <c r="P266" s="355">
        <v>3</v>
      </c>
      <c r="Q266" s="355">
        <v>5</v>
      </c>
      <c r="R266" s="355">
        <v>7</v>
      </c>
      <c r="S266" s="355">
        <v>6</v>
      </c>
      <c r="T266" s="355">
        <v>5</v>
      </c>
      <c r="U266" s="355">
        <v>12</v>
      </c>
      <c r="V266" s="355">
        <v>17</v>
      </c>
      <c r="W266" s="355">
        <v>26</v>
      </c>
      <c r="X266" s="355">
        <v>32</v>
      </c>
      <c r="Y266" s="355">
        <v>34</v>
      </c>
      <c r="Z266" s="355">
        <v>31</v>
      </c>
      <c r="AA266" s="355">
        <v>11</v>
      </c>
      <c r="AB266" s="362">
        <v>9</v>
      </c>
      <c r="AC266" s="368">
        <v>63.77</v>
      </c>
      <c r="AD266" s="358">
        <v>63.73</v>
      </c>
      <c r="AE266" s="369">
        <v>63.84</v>
      </c>
      <c r="AF266" s="389"/>
      <c r="AG266" s="390"/>
      <c r="AH266" s="390"/>
      <c r="AI266" s="390"/>
      <c r="AJ266" s="390"/>
      <c r="AK266" s="390"/>
      <c r="AL266" s="390"/>
      <c r="AM266" s="390"/>
      <c r="AN266" s="390"/>
      <c r="AO266" s="390"/>
      <c r="AP266" s="390"/>
      <c r="AQ266" s="390"/>
      <c r="AR266" s="390"/>
      <c r="AS266" s="390"/>
      <c r="AT266" s="390"/>
      <c r="AU266" s="390"/>
      <c r="AV266" s="384"/>
      <c r="AW266" s="385"/>
      <c r="AX266" s="386"/>
      <c r="AY266" s="363">
        <v>119</v>
      </c>
      <c r="AZ266" s="364" t="s">
        <v>6662</v>
      </c>
      <c r="BA266" s="364" t="s">
        <v>6662</v>
      </c>
      <c r="BB266" s="364" t="s">
        <v>6662</v>
      </c>
      <c r="BC266" s="364">
        <v>2</v>
      </c>
      <c r="BD266" s="364">
        <v>2</v>
      </c>
      <c r="BE266" s="364">
        <v>2</v>
      </c>
      <c r="BF266" s="364" t="s">
        <v>6662</v>
      </c>
      <c r="BG266" s="364">
        <v>2</v>
      </c>
      <c r="BH266" s="364">
        <v>6</v>
      </c>
      <c r="BI266" s="364">
        <v>13</v>
      </c>
      <c r="BJ266" s="364">
        <v>21</v>
      </c>
      <c r="BK266" s="364">
        <v>29</v>
      </c>
      <c r="BL266" s="364">
        <v>26</v>
      </c>
      <c r="BM266" s="364">
        <v>8</v>
      </c>
      <c r="BN266" s="365">
        <v>8</v>
      </c>
      <c r="BO266" s="368">
        <v>70.14</v>
      </c>
      <c r="BP266" s="358">
        <v>70.650000000000006</v>
      </c>
      <c r="BQ266" s="369">
        <v>69.36</v>
      </c>
      <c r="BR266" s="363">
        <v>95</v>
      </c>
      <c r="BS266" s="364" t="s">
        <v>6662</v>
      </c>
      <c r="BT266" s="364" t="s">
        <v>6662</v>
      </c>
      <c r="BU266" s="364" t="s">
        <v>6662</v>
      </c>
      <c r="BV266" s="364" t="s">
        <v>6662</v>
      </c>
      <c r="BW266" s="364" t="s">
        <v>6662</v>
      </c>
      <c r="BX266" s="364" t="s">
        <v>6662</v>
      </c>
      <c r="BY266" s="364">
        <v>1</v>
      </c>
      <c r="BZ266" s="364">
        <v>6</v>
      </c>
      <c r="CA266" s="364">
        <v>6</v>
      </c>
      <c r="CB266" s="364">
        <v>12</v>
      </c>
      <c r="CC266" s="364">
        <v>17</v>
      </c>
      <c r="CD266" s="364">
        <v>26</v>
      </c>
      <c r="CE266" s="364">
        <v>16</v>
      </c>
      <c r="CF266" s="364">
        <v>9</v>
      </c>
      <c r="CG266" s="365">
        <v>2</v>
      </c>
      <c r="CH266" s="432">
        <v>95</v>
      </c>
      <c r="CI266" s="433">
        <v>23</v>
      </c>
      <c r="CJ266" s="433">
        <v>23</v>
      </c>
      <c r="CK266" s="433" t="s">
        <v>6662</v>
      </c>
      <c r="CL266" s="433" t="s">
        <v>6662</v>
      </c>
      <c r="CM266" s="433" t="s">
        <v>6662</v>
      </c>
      <c r="CN266" s="433">
        <v>72</v>
      </c>
      <c r="CO266" s="433">
        <v>70</v>
      </c>
      <c r="CP266" s="433">
        <v>20</v>
      </c>
      <c r="CQ266" s="433">
        <v>20</v>
      </c>
      <c r="CR266" s="433" t="s">
        <v>6662</v>
      </c>
      <c r="CS266" s="433" t="s">
        <v>6662</v>
      </c>
      <c r="CT266" s="433" t="s">
        <v>6662</v>
      </c>
      <c r="CU266" s="455">
        <v>50</v>
      </c>
      <c r="CV266" s="389"/>
      <c r="CW266" s="390"/>
      <c r="CX266" s="390"/>
      <c r="CY266" s="390"/>
      <c r="CZ266" s="390"/>
      <c r="DA266" s="390"/>
      <c r="DB266" s="394"/>
      <c r="DC266" s="363">
        <v>307</v>
      </c>
      <c r="DD266" s="364">
        <v>231</v>
      </c>
      <c r="DE266" s="364">
        <v>119</v>
      </c>
      <c r="DF266" s="364">
        <v>102</v>
      </c>
      <c r="DG266" s="364">
        <v>10</v>
      </c>
      <c r="DH266" s="364">
        <v>13</v>
      </c>
      <c r="DI266" s="364">
        <v>63</v>
      </c>
      <c r="DJ266" s="394"/>
      <c r="DK266" s="363">
        <v>90</v>
      </c>
      <c r="DL266" s="364">
        <v>63</v>
      </c>
      <c r="DM266" s="364" t="s">
        <v>6662</v>
      </c>
      <c r="DN266" s="364">
        <v>8</v>
      </c>
      <c r="DO266" s="364">
        <v>1</v>
      </c>
      <c r="DP266" s="364">
        <v>4</v>
      </c>
      <c r="DQ266" s="364" t="s">
        <v>6662</v>
      </c>
      <c r="DR266" s="364">
        <v>5</v>
      </c>
      <c r="DS266" s="364">
        <v>3</v>
      </c>
      <c r="DT266" s="364">
        <v>5</v>
      </c>
      <c r="DU266" s="364">
        <v>1</v>
      </c>
      <c r="DV266" s="364" t="s">
        <v>6662</v>
      </c>
      <c r="DW266" s="364" t="s">
        <v>6662</v>
      </c>
      <c r="DX266" s="364" t="s">
        <v>6662</v>
      </c>
      <c r="DY266" s="364" t="s">
        <v>6662</v>
      </c>
      <c r="DZ266" s="365" t="s">
        <v>6662</v>
      </c>
      <c r="EA266" s="363">
        <v>95</v>
      </c>
      <c r="EB266" s="364">
        <v>31831</v>
      </c>
      <c r="EC266" s="364">
        <v>23861</v>
      </c>
      <c r="ED266" s="364">
        <v>7702</v>
      </c>
      <c r="EE266" s="365">
        <v>268</v>
      </c>
      <c r="EF266" s="363">
        <v>155</v>
      </c>
      <c r="EG266" s="364">
        <v>137</v>
      </c>
      <c r="EH266" s="364">
        <v>72</v>
      </c>
      <c r="EI266" s="364">
        <v>58</v>
      </c>
      <c r="EJ266" s="364">
        <v>7</v>
      </c>
      <c r="EK266" s="364">
        <v>8</v>
      </c>
      <c r="EL266" s="364">
        <v>10</v>
      </c>
      <c r="EM266" s="394"/>
      <c r="EN266" s="363">
        <v>152</v>
      </c>
      <c r="EO266" s="364">
        <v>94</v>
      </c>
      <c r="EP266" s="364">
        <v>47</v>
      </c>
      <c r="EQ266" s="364">
        <v>44</v>
      </c>
      <c r="ER266" s="364">
        <v>3</v>
      </c>
      <c r="ES266" s="364">
        <v>5</v>
      </c>
      <c r="ET266" s="364">
        <v>53</v>
      </c>
      <c r="EU266" s="394"/>
    </row>
    <row r="267" spans="1:151" s="357" customFormat="1" ht="15" hidden="1" customHeight="1" x14ac:dyDescent="0.15">
      <c r="A267" s="442" t="s">
        <v>175</v>
      </c>
      <c r="B267" s="442" t="s">
        <v>374</v>
      </c>
      <c r="C267" s="442" t="s">
        <v>383</v>
      </c>
      <c r="D267" s="442" t="s">
        <v>823</v>
      </c>
      <c r="E267" s="387">
        <v>157</v>
      </c>
      <c r="F267" s="355">
        <v>151</v>
      </c>
      <c r="G267" s="355">
        <v>56</v>
      </c>
      <c r="H267" s="355">
        <v>11</v>
      </c>
      <c r="I267" s="355">
        <v>84</v>
      </c>
      <c r="J267" s="388">
        <v>6</v>
      </c>
      <c r="K267" s="395">
        <v>6</v>
      </c>
      <c r="L267" s="387"/>
      <c r="M267" s="361">
        <v>340</v>
      </c>
      <c r="N267" s="355" t="s">
        <v>6662</v>
      </c>
      <c r="O267" s="355">
        <v>3</v>
      </c>
      <c r="P267" s="355">
        <v>4</v>
      </c>
      <c r="Q267" s="355">
        <v>10</v>
      </c>
      <c r="R267" s="355">
        <v>15</v>
      </c>
      <c r="S267" s="355">
        <v>16</v>
      </c>
      <c r="T267" s="355">
        <v>18</v>
      </c>
      <c r="U267" s="355">
        <v>14</v>
      </c>
      <c r="V267" s="355">
        <v>32</v>
      </c>
      <c r="W267" s="355">
        <v>50</v>
      </c>
      <c r="X267" s="355">
        <v>52</v>
      </c>
      <c r="Y267" s="355">
        <v>62</v>
      </c>
      <c r="Z267" s="355">
        <v>35</v>
      </c>
      <c r="AA267" s="355">
        <v>19</v>
      </c>
      <c r="AB267" s="362">
        <v>10</v>
      </c>
      <c r="AC267" s="368">
        <v>62.69</v>
      </c>
      <c r="AD267" s="358">
        <v>62.71</v>
      </c>
      <c r="AE267" s="369">
        <v>62.67</v>
      </c>
      <c r="AF267" s="389"/>
      <c r="AG267" s="390"/>
      <c r="AH267" s="390"/>
      <c r="AI267" s="390"/>
      <c r="AJ267" s="390"/>
      <c r="AK267" s="390"/>
      <c r="AL267" s="390"/>
      <c r="AM267" s="390"/>
      <c r="AN267" s="390"/>
      <c r="AO267" s="390"/>
      <c r="AP267" s="390"/>
      <c r="AQ267" s="390"/>
      <c r="AR267" s="390"/>
      <c r="AS267" s="390"/>
      <c r="AT267" s="390"/>
      <c r="AU267" s="390"/>
      <c r="AV267" s="384"/>
      <c r="AW267" s="385"/>
      <c r="AX267" s="386"/>
      <c r="AY267" s="363">
        <v>253</v>
      </c>
      <c r="AZ267" s="364" t="s">
        <v>6662</v>
      </c>
      <c r="BA267" s="364" t="s">
        <v>6662</v>
      </c>
      <c r="BB267" s="364">
        <v>2</v>
      </c>
      <c r="BC267" s="364">
        <v>5</v>
      </c>
      <c r="BD267" s="364">
        <v>8</v>
      </c>
      <c r="BE267" s="364">
        <v>8</v>
      </c>
      <c r="BF267" s="364">
        <v>9</v>
      </c>
      <c r="BG267" s="364">
        <v>9</v>
      </c>
      <c r="BH267" s="364">
        <v>19</v>
      </c>
      <c r="BI267" s="364">
        <v>40</v>
      </c>
      <c r="BJ267" s="364">
        <v>43</v>
      </c>
      <c r="BK267" s="364">
        <v>56</v>
      </c>
      <c r="BL267" s="364">
        <v>32</v>
      </c>
      <c r="BM267" s="364">
        <v>16</v>
      </c>
      <c r="BN267" s="365">
        <v>6</v>
      </c>
      <c r="BO267" s="368">
        <v>65.27</v>
      </c>
      <c r="BP267" s="358">
        <v>64.989999999999995</v>
      </c>
      <c r="BQ267" s="369">
        <v>65.63</v>
      </c>
      <c r="BR267" s="363">
        <v>151</v>
      </c>
      <c r="BS267" s="364" t="s">
        <v>6662</v>
      </c>
      <c r="BT267" s="364" t="s">
        <v>6662</v>
      </c>
      <c r="BU267" s="364" t="s">
        <v>6662</v>
      </c>
      <c r="BV267" s="364" t="s">
        <v>6662</v>
      </c>
      <c r="BW267" s="364">
        <v>4</v>
      </c>
      <c r="BX267" s="364">
        <v>3</v>
      </c>
      <c r="BY267" s="364">
        <v>6</v>
      </c>
      <c r="BZ267" s="364">
        <v>3</v>
      </c>
      <c r="CA267" s="364">
        <v>16</v>
      </c>
      <c r="CB267" s="364">
        <v>21</v>
      </c>
      <c r="CC267" s="364">
        <v>32</v>
      </c>
      <c r="CD267" s="364">
        <v>33</v>
      </c>
      <c r="CE267" s="364">
        <v>19</v>
      </c>
      <c r="CF267" s="364">
        <v>12</v>
      </c>
      <c r="CG267" s="365">
        <v>2</v>
      </c>
      <c r="CH267" s="432">
        <v>151</v>
      </c>
      <c r="CI267" s="433">
        <v>11</v>
      </c>
      <c r="CJ267" s="433">
        <v>11</v>
      </c>
      <c r="CK267" s="433" t="s">
        <v>6662</v>
      </c>
      <c r="CL267" s="433" t="s">
        <v>6662</v>
      </c>
      <c r="CM267" s="433">
        <v>5</v>
      </c>
      <c r="CN267" s="433">
        <v>135</v>
      </c>
      <c r="CO267" s="433">
        <v>98</v>
      </c>
      <c r="CP267" s="433">
        <v>10</v>
      </c>
      <c r="CQ267" s="433">
        <v>10</v>
      </c>
      <c r="CR267" s="433" t="s">
        <v>6662</v>
      </c>
      <c r="CS267" s="433" t="s">
        <v>6662</v>
      </c>
      <c r="CT267" s="433">
        <v>1</v>
      </c>
      <c r="CU267" s="455">
        <v>87</v>
      </c>
      <c r="CV267" s="389"/>
      <c r="CW267" s="390"/>
      <c r="CX267" s="390"/>
      <c r="CY267" s="390"/>
      <c r="CZ267" s="390"/>
      <c r="DA267" s="390"/>
      <c r="DB267" s="394"/>
      <c r="DC267" s="363">
        <v>468</v>
      </c>
      <c r="DD267" s="364">
        <v>386</v>
      </c>
      <c r="DE267" s="364">
        <v>253</v>
      </c>
      <c r="DF267" s="364">
        <v>122</v>
      </c>
      <c r="DG267" s="364">
        <v>11</v>
      </c>
      <c r="DH267" s="364">
        <v>17</v>
      </c>
      <c r="DI267" s="364">
        <v>65</v>
      </c>
      <c r="DJ267" s="394"/>
      <c r="DK267" s="363">
        <v>149</v>
      </c>
      <c r="DL267" s="364">
        <v>23</v>
      </c>
      <c r="DM267" s="364" t="s">
        <v>6662</v>
      </c>
      <c r="DN267" s="364">
        <v>1</v>
      </c>
      <c r="DO267" s="364" t="s">
        <v>6662</v>
      </c>
      <c r="DP267" s="364">
        <v>24</v>
      </c>
      <c r="DQ267" s="364">
        <v>28</v>
      </c>
      <c r="DR267" s="364">
        <v>66</v>
      </c>
      <c r="DS267" s="364">
        <v>2</v>
      </c>
      <c r="DT267" s="364">
        <v>4</v>
      </c>
      <c r="DU267" s="364" t="s">
        <v>6662</v>
      </c>
      <c r="DV267" s="364" t="s">
        <v>6662</v>
      </c>
      <c r="DW267" s="364">
        <v>1</v>
      </c>
      <c r="DX267" s="364" t="s">
        <v>6662</v>
      </c>
      <c r="DY267" s="364" t="s">
        <v>6662</v>
      </c>
      <c r="DZ267" s="365" t="s">
        <v>6662</v>
      </c>
      <c r="EA267" s="363">
        <v>151</v>
      </c>
      <c r="EB267" s="364">
        <v>31407</v>
      </c>
      <c r="EC267" s="364">
        <v>13064</v>
      </c>
      <c r="ED267" s="364">
        <v>12737</v>
      </c>
      <c r="EE267" s="365">
        <v>5606</v>
      </c>
      <c r="EF267" s="363">
        <v>242</v>
      </c>
      <c r="EG267" s="364">
        <v>216</v>
      </c>
      <c r="EH267" s="364">
        <v>141</v>
      </c>
      <c r="EI267" s="364">
        <v>66</v>
      </c>
      <c r="EJ267" s="364">
        <v>9</v>
      </c>
      <c r="EK267" s="364">
        <v>8</v>
      </c>
      <c r="EL267" s="364">
        <v>18</v>
      </c>
      <c r="EM267" s="394"/>
      <c r="EN267" s="363">
        <v>226</v>
      </c>
      <c r="EO267" s="364">
        <v>170</v>
      </c>
      <c r="EP267" s="364">
        <v>112</v>
      </c>
      <c r="EQ267" s="364">
        <v>56</v>
      </c>
      <c r="ER267" s="364">
        <v>2</v>
      </c>
      <c r="ES267" s="364">
        <v>9</v>
      </c>
      <c r="ET267" s="364">
        <v>47</v>
      </c>
      <c r="EU267" s="394"/>
    </row>
    <row r="268" spans="1:151" s="357" customFormat="1" ht="15" hidden="1" customHeight="1" x14ac:dyDescent="0.15">
      <c r="A268" s="442" t="s">
        <v>175</v>
      </c>
      <c r="B268" s="442" t="s">
        <v>374</v>
      </c>
      <c r="C268" s="442" t="s">
        <v>384</v>
      </c>
      <c r="D268" s="442" t="s">
        <v>824</v>
      </c>
      <c r="E268" s="387">
        <v>172</v>
      </c>
      <c r="F268" s="355">
        <v>166</v>
      </c>
      <c r="G268" s="355">
        <v>37</v>
      </c>
      <c r="H268" s="355">
        <v>5</v>
      </c>
      <c r="I268" s="355">
        <v>124</v>
      </c>
      <c r="J268" s="388">
        <v>6</v>
      </c>
      <c r="K268" s="395">
        <v>6</v>
      </c>
      <c r="L268" s="387"/>
      <c r="M268" s="361">
        <v>364</v>
      </c>
      <c r="N268" s="355">
        <v>2</v>
      </c>
      <c r="O268" s="355">
        <v>6</v>
      </c>
      <c r="P268" s="355">
        <v>8</v>
      </c>
      <c r="Q268" s="355">
        <v>6</v>
      </c>
      <c r="R268" s="355">
        <v>9</v>
      </c>
      <c r="S268" s="355">
        <v>11</v>
      </c>
      <c r="T268" s="355">
        <v>21</v>
      </c>
      <c r="U268" s="355">
        <v>20</v>
      </c>
      <c r="V268" s="355">
        <v>31</v>
      </c>
      <c r="W268" s="355">
        <v>37</v>
      </c>
      <c r="X268" s="355">
        <v>75</v>
      </c>
      <c r="Y268" s="355">
        <v>68</v>
      </c>
      <c r="Z268" s="355">
        <v>32</v>
      </c>
      <c r="AA268" s="355">
        <v>25</v>
      </c>
      <c r="AB268" s="362">
        <v>13</v>
      </c>
      <c r="AC268" s="368">
        <v>63.1</v>
      </c>
      <c r="AD268" s="358">
        <v>62.7</v>
      </c>
      <c r="AE268" s="369">
        <v>63.66</v>
      </c>
      <c r="AF268" s="389"/>
      <c r="AG268" s="390"/>
      <c r="AH268" s="390"/>
      <c r="AI268" s="390"/>
      <c r="AJ268" s="390"/>
      <c r="AK268" s="390"/>
      <c r="AL268" s="390"/>
      <c r="AM268" s="390"/>
      <c r="AN268" s="390"/>
      <c r="AO268" s="390"/>
      <c r="AP268" s="390"/>
      <c r="AQ268" s="390"/>
      <c r="AR268" s="390"/>
      <c r="AS268" s="390"/>
      <c r="AT268" s="390"/>
      <c r="AU268" s="390"/>
      <c r="AV268" s="384"/>
      <c r="AW268" s="385"/>
      <c r="AX268" s="386"/>
      <c r="AY268" s="363">
        <v>223</v>
      </c>
      <c r="AZ268" s="364" t="s">
        <v>6662</v>
      </c>
      <c r="BA268" s="364" t="s">
        <v>6662</v>
      </c>
      <c r="BB268" s="364" t="s">
        <v>6662</v>
      </c>
      <c r="BC268" s="364">
        <v>2</v>
      </c>
      <c r="BD268" s="364">
        <v>4</v>
      </c>
      <c r="BE268" s="364">
        <v>3</v>
      </c>
      <c r="BF268" s="364">
        <v>7</v>
      </c>
      <c r="BG268" s="364">
        <v>6</v>
      </c>
      <c r="BH268" s="364">
        <v>15</v>
      </c>
      <c r="BI268" s="364">
        <v>19</v>
      </c>
      <c r="BJ268" s="364">
        <v>50</v>
      </c>
      <c r="BK268" s="364">
        <v>54</v>
      </c>
      <c r="BL268" s="364">
        <v>28</v>
      </c>
      <c r="BM268" s="364">
        <v>24</v>
      </c>
      <c r="BN268" s="365">
        <v>11</v>
      </c>
      <c r="BO268" s="368">
        <v>68.569999999999993</v>
      </c>
      <c r="BP268" s="358">
        <v>68.39</v>
      </c>
      <c r="BQ268" s="369">
        <v>68.83</v>
      </c>
      <c r="BR268" s="363">
        <v>166</v>
      </c>
      <c r="BS268" s="364" t="s">
        <v>6662</v>
      </c>
      <c r="BT268" s="364" t="s">
        <v>6662</v>
      </c>
      <c r="BU268" s="364" t="s">
        <v>6662</v>
      </c>
      <c r="BV268" s="364" t="s">
        <v>6662</v>
      </c>
      <c r="BW268" s="364" t="s">
        <v>6662</v>
      </c>
      <c r="BX268" s="364">
        <v>1</v>
      </c>
      <c r="BY268" s="364">
        <v>4</v>
      </c>
      <c r="BZ268" s="364">
        <v>7</v>
      </c>
      <c r="CA268" s="364">
        <v>19</v>
      </c>
      <c r="CB268" s="364">
        <v>17</v>
      </c>
      <c r="CC268" s="364">
        <v>42</v>
      </c>
      <c r="CD268" s="364">
        <v>39</v>
      </c>
      <c r="CE268" s="364">
        <v>20</v>
      </c>
      <c r="CF268" s="364">
        <v>13</v>
      </c>
      <c r="CG268" s="365">
        <v>4</v>
      </c>
      <c r="CH268" s="432">
        <v>166</v>
      </c>
      <c r="CI268" s="433">
        <v>26</v>
      </c>
      <c r="CJ268" s="433">
        <v>26</v>
      </c>
      <c r="CK268" s="433" t="s">
        <v>6662</v>
      </c>
      <c r="CL268" s="433" t="s">
        <v>6662</v>
      </c>
      <c r="CM268" s="433">
        <v>2</v>
      </c>
      <c r="CN268" s="433">
        <v>138</v>
      </c>
      <c r="CO268" s="433">
        <v>118</v>
      </c>
      <c r="CP268" s="433">
        <v>19</v>
      </c>
      <c r="CQ268" s="433">
        <v>19</v>
      </c>
      <c r="CR268" s="433" t="s">
        <v>6662</v>
      </c>
      <c r="CS268" s="433" t="s">
        <v>6662</v>
      </c>
      <c r="CT268" s="433" t="s">
        <v>6662</v>
      </c>
      <c r="CU268" s="455">
        <v>99</v>
      </c>
      <c r="CV268" s="389"/>
      <c r="CW268" s="390"/>
      <c r="CX268" s="390"/>
      <c r="CY268" s="390"/>
      <c r="CZ268" s="390"/>
      <c r="DA268" s="390"/>
      <c r="DB268" s="394"/>
      <c r="DC268" s="363">
        <v>550</v>
      </c>
      <c r="DD268" s="364">
        <v>421</v>
      </c>
      <c r="DE268" s="364">
        <v>223</v>
      </c>
      <c r="DF268" s="364">
        <v>170</v>
      </c>
      <c r="DG268" s="364">
        <v>28</v>
      </c>
      <c r="DH268" s="364">
        <v>17</v>
      </c>
      <c r="DI268" s="364">
        <v>112</v>
      </c>
      <c r="DJ268" s="394"/>
      <c r="DK268" s="363">
        <v>153</v>
      </c>
      <c r="DL268" s="364">
        <v>73</v>
      </c>
      <c r="DM268" s="364">
        <v>1</v>
      </c>
      <c r="DN268" s="364" t="s">
        <v>6662</v>
      </c>
      <c r="DO268" s="364" t="s">
        <v>6662</v>
      </c>
      <c r="DP268" s="364">
        <v>12</v>
      </c>
      <c r="DQ268" s="364">
        <v>6</v>
      </c>
      <c r="DR268" s="364">
        <v>54</v>
      </c>
      <c r="DS268" s="364">
        <v>3</v>
      </c>
      <c r="DT268" s="364">
        <v>2</v>
      </c>
      <c r="DU268" s="364" t="s">
        <v>6662</v>
      </c>
      <c r="DV268" s="364">
        <v>2</v>
      </c>
      <c r="DW268" s="364" t="s">
        <v>6662</v>
      </c>
      <c r="DX268" s="364" t="s">
        <v>6662</v>
      </c>
      <c r="DY268" s="364" t="s">
        <v>6662</v>
      </c>
      <c r="DZ268" s="365" t="s">
        <v>6662</v>
      </c>
      <c r="EA268" s="363">
        <v>159</v>
      </c>
      <c r="EB268" s="364">
        <v>61573</v>
      </c>
      <c r="EC268" s="364">
        <v>27202</v>
      </c>
      <c r="ED268" s="364">
        <v>29977</v>
      </c>
      <c r="EE268" s="365">
        <v>4394</v>
      </c>
      <c r="EF268" s="363">
        <v>278</v>
      </c>
      <c r="EG268" s="364">
        <v>247</v>
      </c>
      <c r="EH268" s="364">
        <v>133</v>
      </c>
      <c r="EI268" s="364">
        <v>92</v>
      </c>
      <c r="EJ268" s="364">
        <v>22</v>
      </c>
      <c r="EK268" s="364">
        <v>10</v>
      </c>
      <c r="EL268" s="364">
        <v>21</v>
      </c>
      <c r="EM268" s="394"/>
      <c r="EN268" s="363">
        <v>272</v>
      </c>
      <c r="EO268" s="364">
        <v>174</v>
      </c>
      <c r="EP268" s="364">
        <v>90</v>
      </c>
      <c r="EQ268" s="364">
        <v>78</v>
      </c>
      <c r="ER268" s="364">
        <v>6</v>
      </c>
      <c r="ES268" s="364">
        <v>7</v>
      </c>
      <c r="ET268" s="364">
        <v>91</v>
      </c>
      <c r="EU268" s="394"/>
    </row>
    <row r="269" spans="1:151" s="357" customFormat="1" ht="15" hidden="1" customHeight="1" x14ac:dyDescent="0.15">
      <c r="A269" s="442" t="s">
        <v>175</v>
      </c>
      <c r="B269" s="442" t="s">
        <v>374</v>
      </c>
      <c r="C269" s="442" t="s">
        <v>783</v>
      </c>
      <c r="D269" s="442" t="s">
        <v>825</v>
      </c>
      <c r="E269" s="387">
        <v>107</v>
      </c>
      <c r="F269" s="355">
        <v>105</v>
      </c>
      <c r="G269" s="355">
        <v>16</v>
      </c>
      <c r="H269" s="355">
        <v>9</v>
      </c>
      <c r="I269" s="355">
        <v>80</v>
      </c>
      <c r="J269" s="388">
        <v>2</v>
      </c>
      <c r="K269" s="395">
        <v>2</v>
      </c>
      <c r="L269" s="387"/>
      <c r="M269" s="361">
        <v>240</v>
      </c>
      <c r="N269" s="355">
        <v>2</v>
      </c>
      <c r="O269" s="355">
        <v>1</v>
      </c>
      <c r="P269" s="355">
        <v>4</v>
      </c>
      <c r="Q269" s="355">
        <v>6</v>
      </c>
      <c r="R269" s="355">
        <v>15</v>
      </c>
      <c r="S269" s="355">
        <v>14</v>
      </c>
      <c r="T269" s="355">
        <v>12</v>
      </c>
      <c r="U269" s="355">
        <v>17</v>
      </c>
      <c r="V269" s="355">
        <v>13</v>
      </c>
      <c r="W269" s="355">
        <v>25</v>
      </c>
      <c r="X269" s="355">
        <v>54</v>
      </c>
      <c r="Y269" s="355">
        <v>48</v>
      </c>
      <c r="Z269" s="355">
        <v>17</v>
      </c>
      <c r="AA269" s="355">
        <v>11</v>
      </c>
      <c r="AB269" s="362">
        <v>1</v>
      </c>
      <c r="AC269" s="368">
        <v>60.89</v>
      </c>
      <c r="AD269" s="358">
        <v>60.57</v>
      </c>
      <c r="AE269" s="369">
        <v>61.36</v>
      </c>
      <c r="AF269" s="389"/>
      <c r="AG269" s="390"/>
      <c r="AH269" s="390"/>
      <c r="AI269" s="390"/>
      <c r="AJ269" s="390"/>
      <c r="AK269" s="390"/>
      <c r="AL269" s="390"/>
      <c r="AM269" s="390"/>
      <c r="AN269" s="390"/>
      <c r="AO269" s="390"/>
      <c r="AP269" s="390"/>
      <c r="AQ269" s="390"/>
      <c r="AR269" s="390"/>
      <c r="AS269" s="390"/>
      <c r="AT269" s="390"/>
      <c r="AU269" s="390"/>
      <c r="AV269" s="384"/>
      <c r="AW269" s="385"/>
      <c r="AX269" s="386"/>
      <c r="AY269" s="363">
        <v>117</v>
      </c>
      <c r="AZ269" s="364" t="s">
        <v>6662</v>
      </c>
      <c r="BA269" s="364" t="s">
        <v>6662</v>
      </c>
      <c r="BB269" s="364" t="s">
        <v>6662</v>
      </c>
      <c r="BC269" s="364">
        <v>1</v>
      </c>
      <c r="BD269" s="364">
        <v>1</v>
      </c>
      <c r="BE269" s="364">
        <v>5</v>
      </c>
      <c r="BF269" s="364">
        <v>3</v>
      </c>
      <c r="BG269" s="364">
        <v>4</v>
      </c>
      <c r="BH269" s="364">
        <v>2</v>
      </c>
      <c r="BI269" s="364">
        <v>8</v>
      </c>
      <c r="BJ269" s="364">
        <v>33</v>
      </c>
      <c r="BK269" s="364">
        <v>36</v>
      </c>
      <c r="BL269" s="364">
        <v>15</v>
      </c>
      <c r="BM269" s="364">
        <v>9</v>
      </c>
      <c r="BN269" s="365" t="s">
        <v>6662</v>
      </c>
      <c r="BO269" s="368">
        <v>67.94</v>
      </c>
      <c r="BP269" s="358">
        <v>67.44</v>
      </c>
      <c r="BQ269" s="369">
        <v>69.03</v>
      </c>
      <c r="BR269" s="363">
        <v>105</v>
      </c>
      <c r="BS269" s="364" t="s">
        <v>6662</v>
      </c>
      <c r="BT269" s="364" t="s">
        <v>6662</v>
      </c>
      <c r="BU269" s="364" t="s">
        <v>6662</v>
      </c>
      <c r="BV269" s="364" t="s">
        <v>6662</v>
      </c>
      <c r="BW269" s="364" t="s">
        <v>6662</v>
      </c>
      <c r="BX269" s="364">
        <v>2</v>
      </c>
      <c r="BY269" s="364">
        <v>3</v>
      </c>
      <c r="BZ269" s="364">
        <v>5</v>
      </c>
      <c r="CA269" s="364">
        <v>9</v>
      </c>
      <c r="CB269" s="364">
        <v>9</v>
      </c>
      <c r="CC269" s="364">
        <v>29</v>
      </c>
      <c r="CD269" s="364">
        <v>29</v>
      </c>
      <c r="CE269" s="364">
        <v>12</v>
      </c>
      <c r="CF269" s="364">
        <v>5</v>
      </c>
      <c r="CG269" s="365">
        <v>2</v>
      </c>
      <c r="CH269" s="432">
        <v>105</v>
      </c>
      <c r="CI269" s="433">
        <v>12</v>
      </c>
      <c r="CJ269" s="433">
        <v>12</v>
      </c>
      <c r="CK269" s="433" t="s">
        <v>6662</v>
      </c>
      <c r="CL269" s="433" t="s">
        <v>6662</v>
      </c>
      <c r="CM269" s="433">
        <v>4</v>
      </c>
      <c r="CN269" s="433">
        <v>89</v>
      </c>
      <c r="CO269" s="433">
        <v>77</v>
      </c>
      <c r="CP269" s="433">
        <v>12</v>
      </c>
      <c r="CQ269" s="433">
        <v>12</v>
      </c>
      <c r="CR269" s="433" t="s">
        <v>6662</v>
      </c>
      <c r="CS269" s="433" t="s">
        <v>6662</v>
      </c>
      <c r="CT269" s="433">
        <v>1</v>
      </c>
      <c r="CU269" s="455">
        <v>64</v>
      </c>
      <c r="CV269" s="389"/>
      <c r="CW269" s="390"/>
      <c r="CX269" s="390"/>
      <c r="CY269" s="390"/>
      <c r="CZ269" s="390"/>
      <c r="DA269" s="390"/>
      <c r="DB269" s="394"/>
      <c r="DC269" s="363">
        <v>351</v>
      </c>
      <c r="DD269" s="364">
        <v>262</v>
      </c>
      <c r="DE269" s="364">
        <v>117</v>
      </c>
      <c r="DF269" s="364">
        <v>129</v>
      </c>
      <c r="DG269" s="364">
        <v>16</v>
      </c>
      <c r="DH269" s="364">
        <v>18</v>
      </c>
      <c r="DI269" s="364">
        <v>71</v>
      </c>
      <c r="DJ269" s="394"/>
      <c r="DK269" s="363">
        <v>98</v>
      </c>
      <c r="DL269" s="364">
        <v>84</v>
      </c>
      <c r="DM269" s="364" t="s">
        <v>6662</v>
      </c>
      <c r="DN269" s="364" t="s">
        <v>6662</v>
      </c>
      <c r="DO269" s="364" t="s">
        <v>6662</v>
      </c>
      <c r="DP269" s="364">
        <v>4</v>
      </c>
      <c r="DQ269" s="364">
        <v>4</v>
      </c>
      <c r="DR269" s="364">
        <v>3</v>
      </c>
      <c r="DS269" s="364" t="s">
        <v>6662</v>
      </c>
      <c r="DT269" s="364">
        <v>1</v>
      </c>
      <c r="DU269" s="364" t="s">
        <v>6662</v>
      </c>
      <c r="DV269" s="364">
        <v>1</v>
      </c>
      <c r="DW269" s="364">
        <v>1</v>
      </c>
      <c r="DX269" s="364" t="s">
        <v>6662</v>
      </c>
      <c r="DY269" s="364" t="s">
        <v>6662</v>
      </c>
      <c r="DZ269" s="365" t="s">
        <v>6662</v>
      </c>
      <c r="EA269" s="363">
        <v>105</v>
      </c>
      <c r="EB269" s="364">
        <v>30021</v>
      </c>
      <c r="EC269" s="364">
        <v>21576</v>
      </c>
      <c r="ED269" s="364">
        <v>8257</v>
      </c>
      <c r="EE269" s="365">
        <v>188</v>
      </c>
      <c r="EF269" s="363">
        <v>184</v>
      </c>
      <c r="EG269" s="364">
        <v>164</v>
      </c>
      <c r="EH269" s="364">
        <v>80</v>
      </c>
      <c r="EI269" s="364">
        <v>72</v>
      </c>
      <c r="EJ269" s="364">
        <v>12</v>
      </c>
      <c r="EK269" s="364">
        <v>11</v>
      </c>
      <c r="EL269" s="364">
        <v>9</v>
      </c>
      <c r="EM269" s="394"/>
      <c r="EN269" s="363">
        <v>167</v>
      </c>
      <c r="EO269" s="364">
        <v>98</v>
      </c>
      <c r="EP269" s="364">
        <v>37</v>
      </c>
      <c r="EQ269" s="364">
        <v>57</v>
      </c>
      <c r="ER269" s="364">
        <v>4</v>
      </c>
      <c r="ES269" s="364">
        <v>7</v>
      </c>
      <c r="ET269" s="364">
        <v>62</v>
      </c>
      <c r="EU269" s="394"/>
    </row>
    <row r="270" spans="1:151" s="357" customFormat="1" ht="15" hidden="1" customHeight="1" x14ac:dyDescent="0.15">
      <c r="A270" s="442" t="s">
        <v>175</v>
      </c>
      <c r="B270" s="442" t="s">
        <v>374</v>
      </c>
      <c r="C270" s="442" t="s">
        <v>385</v>
      </c>
      <c r="D270" s="442" t="s">
        <v>826</v>
      </c>
      <c r="E270" s="387">
        <v>89</v>
      </c>
      <c r="F270" s="355">
        <v>83</v>
      </c>
      <c r="G270" s="355">
        <v>17</v>
      </c>
      <c r="H270" s="355">
        <v>11</v>
      </c>
      <c r="I270" s="355">
        <v>55</v>
      </c>
      <c r="J270" s="388">
        <v>6</v>
      </c>
      <c r="K270" s="395">
        <v>5</v>
      </c>
      <c r="L270" s="387"/>
      <c r="M270" s="361">
        <v>208</v>
      </c>
      <c r="N270" s="355">
        <v>3</v>
      </c>
      <c r="O270" s="355">
        <v>4</v>
      </c>
      <c r="P270" s="355">
        <v>3</v>
      </c>
      <c r="Q270" s="355">
        <v>8</v>
      </c>
      <c r="R270" s="355">
        <v>8</v>
      </c>
      <c r="S270" s="355">
        <v>11</v>
      </c>
      <c r="T270" s="355">
        <v>18</v>
      </c>
      <c r="U270" s="355">
        <v>10</v>
      </c>
      <c r="V270" s="355">
        <v>14</v>
      </c>
      <c r="W270" s="355">
        <v>31</v>
      </c>
      <c r="X270" s="355">
        <v>31</v>
      </c>
      <c r="Y270" s="355">
        <v>24</v>
      </c>
      <c r="Z270" s="355">
        <v>20</v>
      </c>
      <c r="AA270" s="355">
        <v>15</v>
      </c>
      <c r="AB270" s="362">
        <v>8</v>
      </c>
      <c r="AC270" s="368">
        <v>60.5</v>
      </c>
      <c r="AD270" s="358">
        <v>60.22</v>
      </c>
      <c r="AE270" s="369">
        <v>60.9</v>
      </c>
      <c r="AF270" s="389"/>
      <c r="AG270" s="390"/>
      <c r="AH270" s="390"/>
      <c r="AI270" s="390"/>
      <c r="AJ270" s="390"/>
      <c r="AK270" s="390"/>
      <c r="AL270" s="390"/>
      <c r="AM270" s="390"/>
      <c r="AN270" s="390"/>
      <c r="AO270" s="390"/>
      <c r="AP270" s="390"/>
      <c r="AQ270" s="390"/>
      <c r="AR270" s="390"/>
      <c r="AS270" s="390"/>
      <c r="AT270" s="390"/>
      <c r="AU270" s="390"/>
      <c r="AV270" s="384"/>
      <c r="AW270" s="385"/>
      <c r="AX270" s="386"/>
      <c r="AY270" s="363">
        <v>89</v>
      </c>
      <c r="AZ270" s="364" t="s">
        <v>6662</v>
      </c>
      <c r="BA270" s="364">
        <v>1</v>
      </c>
      <c r="BB270" s="364" t="s">
        <v>6662</v>
      </c>
      <c r="BC270" s="364">
        <v>1</v>
      </c>
      <c r="BD270" s="364">
        <v>1</v>
      </c>
      <c r="BE270" s="364">
        <v>3</v>
      </c>
      <c r="BF270" s="364">
        <v>5</v>
      </c>
      <c r="BG270" s="364">
        <v>1</v>
      </c>
      <c r="BH270" s="364">
        <v>2</v>
      </c>
      <c r="BI270" s="364">
        <v>10</v>
      </c>
      <c r="BJ270" s="364">
        <v>21</v>
      </c>
      <c r="BK270" s="364">
        <v>15</v>
      </c>
      <c r="BL270" s="364">
        <v>15</v>
      </c>
      <c r="BM270" s="364">
        <v>11</v>
      </c>
      <c r="BN270" s="365">
        <v>3</v>
      </c>
      <c r="BO270" s="368">
        <v>67.87</v>
      </c>
      <c r="BP270" s="358">
        <v>68.38</v>
      </c>
      <c r="BQ270" s="369">
        <v>67</v>
      </c>
      <c r="BR270" s="363">
        <v>83</v>
      </c>
      <c r="BS270" s="364" t="s">
        <v>6662</v>
      </c>
      <c r="BT270" s="364" t="s">
        <v>6662</v>
      </c>
      <c r="BU270" s="364" t="s">
        <v>6662</v>
      </c>
      <c r="BV270" s="364" t="s">
        <v>6662</v>
      </c>
      <c r="BW270" s="364">
        <v>1</v>
      </c>
      <c r="BX270" s="364">
        <v>1</v>
      </c>
      <c r="BY270" s="364">
        <v>3</v>
      </c>
      <c r="BZ270" s="364">
        <v>5</v>
      </c>
      <c r="CA270" s="364">
        <v>8</v>
      </c>
      <c r="CB270" s="364">
        <v>16</v>
      </c>
      <c r="CC270" s="364">
        <v>16</v>
      </c>
      <c r="CD270" s="364">
        <v>13</v>
      </c>
      <c r="CE270" s="364">
        <v>13</v>
      </c>
      <c r="CF270" s="364">
        <v>6</v>
      </c>
      <c r="CG270" s="365">
        <v>1</v>
      </c>
      <c r="CH270" s="432">
        <v>83</v>
      </c>
      <c r="CI270" s="433">
        <v>7</v>
      </c>
      <c r="CJ270" s="433">
        <v>7</v>
      </c>
      <c r="CK270" s="433" t="s">
        <v>6662</v>
      </c>
      <c r="CL270" s="433" t="s">
        <v>6662</v>
      </c>
      <c r="CM270" s="433">
        <v>3</v>
      </c>
      <c r="CN270" s="433">
        <v>73</v>
      </c>
      <c r="CO270" s="433">
        <v>49</v>
      </c>
      <c r="CP270" s="433">
        <v>3</v>
      </c>
      <c r="CQ270" s="433">
        <v>3</v>
      </c>
      <c r="CR270" s="433" t="s">
        <v>6662</v>
      </c>
      <c r="CS270" s="433" t="s">
        <v>6662</v>
      </c>
      <c r="CT270" s="433" t="s">
        <v>6662</v>
      </c>
      <c r="CU270" s="455">
        <v>46</v>
      </c>
      <c r="CV270" s="389"/>
      <c r="CW270" s="390"/>
      <c r="CX270" s="390"/>
      <c r="CY270" s="390"/>
      <c r="CZ270" s="390"/>
      <c r="DA270" s="390"/>
      <c r="DB270" s="394"/>
      <c r="DC270" s="363">
        <v>303</v>
      </c>
      <c r="DD270" s="364">
        <v>212</v>
      </c>
      <c r="DE270" s="364">
        <v>89</v>
      </c>
      <c r="DF270" s="364">
        <v>112</v>
      </c>
      <c r="DG270" s="364">
        <v>11</v>
      </c>
      <c r="DH270" s="364">
        <v>22</v>
      </c>
      <c r="DI270" s="364">
        <v>69</v>
      </c>
      <c r="DJ270" s="394"/>
      <c r="DK270" s="363">
        <v>79</v>
      </c>
      <c r="DL270" s="364">
        <v>57</v>
      </c>
      <c r="DM270" s="364">
        <v>4</v>
      </c>
      <c r="DN270" s="364">
        <v>1</v>
      </c>
      <c r="DO270" s="364">
        <v>2</v>
      </c>
      <c r="DP270" s="364">
        <v>3</v>
      </c>
      <c r="DQ270" s="364">
        <v>3</v>
      </c>
      <c r="DR270" s="364">
        <v>3</v>
      </c>
      <c r="DS270" s="364">
        <v>1</v>
      </c>
      <c r="DT270" s="364">
        <v>2</v>
      </c>
      <c r="DU270" s="364" t="s">
        <v>6662</v>
      </c>
      <c r="DV270" s="364">
        <v>2</v>
      </c>
      <c r="DW270" s="364" t="s">
        <v>6662</v>
      </c>
      <c r="DX270" s="364">
        <v>1</v>
      </c>
      <c r="DY270" s="364" t="s">
        <v>6662</v>
      </c>
      <c r="DZ270" s="365" t="s">
        <v>6662</v>
      </c>
      <c r="EA270" s="363">
        <v>81</v>
      </c>
      <c r="EB270" s="364">
        <v>33051</v>
      </c>
      <c r="EC270" s="364">
        <v>21901</v>
      </c>
      <c r="ED270" s="364">
        <v>10850</v>
      </c>
      <c r="EE270" s="365">
        <v>300</v>
      </c>
      <c r="EF270" s="363">
        <v>156</v>
      </c>
      <c r="EG270" s="364">
        <v>136</v>
      </c>
      <c r="EH270" s="364">
        <v>56</v>
      </c>
      <c r="EI270" s="364">
        <v>71</v>
      </c>
      <c r="EJ270" s="364">
        <v>9</v>
      </c>
      <c r="EK270" s="364">
        <v>11</v>
      </c>
      <c r="EL270" s="364">
        <v>9</v>
      </c>
      <c r="EM270" s="394"/>
      <c r="EN270" s="363">
        <v>147</v>
      </c>
      <c r="EO270" s="364">
        <v>76</v>
      </c>
      <c r="EP270" s="364">
        <v>33</v>
      </c>
      <c r="EQ270" s="364">
        <v>41</v>
      </c>
      <c r="ER270" s="364">
        <v>2</v>
      </c>
      <c r="ES270" s="364">
        <v>11</v>
      </c>
      <c r="ET270" s="364">
        <v>60</v>
      </c>
      <c r="EU270" s="394"/>
    </row>
    <row r="271" spans="1:151" s="357" customFormat="1" ht="15" hidden="1" customHeight="1" x14ac:dyDescent="0.15">
      <c r="A271" s="442" t="s">
        <v>175</v>
      </c>
      <c r="B271" s="442" t="s">
        <v>374</v>
      </c>
      <c r="C271" s="442" t="s">
        <v>386</v>
      </c>
      <c r="D271" s="442" t="s">
        <v>827</v>
      </c>
      <c r="E271" s="387">
        <v>78</v>
      </c>
      <c r="F271" s="355">
        <v>74</v>
      </c>
      <c r="G271" s="355">
        <v>14</v>
      </c>
      <c r="H271" s="355">
        <v>9</v>
      </c>
      <c r="I271" s="355">
        <v>51</v>
      </c>
      <c r="J271" s="388">
        <v>4</v>
      </c>
      <c r="K271" s="395">
        <v>4</v>
      </c>
      <c r="L271" s="387"/>
      <c r="M271" s="361">
        <v>178</v>
      </c>
      <c r="N271" s="355">
        <v>5</v>
      </c>
      <c r="O271" s="355">
        <v>2</v>
      </c>
      <c r="P271" s="355">
        <v>1</v>
      </c>
      <c r="Q271" s="355">
        <v>7</v>
      </c>
      <c r="R271" s="355">
        <v>4</v>
      </c>
      <c r="S271" s="355">
        <v>8</v>
      </c>
      <c r="T271" s="355">
        <v>13</v>
      </c>
      <c r="U271" s="355">
        <v>11</v>
      </c>
      <c r="V271" s="355">
        <v>18</v>
      </c>
      <c r="W271" s="355">
        <v>26</v>
      </c>
      <c r="X271" s="355">
        <v>25</v>
      </c>
      <c r="Y271" s="355">
        <v>32</v>
      </c>
      <c r="Z271" s="355">
        <v>14</v>
      </c>
      <c r="AA271" s="355">
        <v>7</v>
      </c>
      <c r="AB271" s="362">
        <v>5</v>
      </c>
      <c r="AC271" s="361">
        <v>60.19</v>
      </c>
      <c r="AD271" s="355">
        <v>59.19</v>
      </c>
      <c r="AE271" s="362">
        <v>61.51</v>
      </c>
      <c r="AF271" s="387"/>
      <c r="AG271" s="388"/>
      <c r="AH271" s="388"/>
      <c r="AI271" s="388"/>
      <c r="AJ271" s="388"/>
      <c r="AK271" s="388"/>
      <c r="AL271" s="388"/>
      <c r="AM271" s="388"/>
      <c r="AN271" s="388"/>
      <c r="AO271" s="388"/>
      <c r="AP271" s="388"/>
      <c r="AQ271" s="388"/>
      <c r="AR271" s="388"/>
      <c r="AS271" s="388"/>
      <c r="AT271" s="388"/>
      <c r="AU271" s="388"/>
      <c r="AV271" s="387"/>
      <c r="AW271" s="388"/>
      <c r="AX271" s="395"/>
      <c r="AY271" s="361">
        <v>88</v>
      </c>
      <c r="AZ271" s="355" t="s">
        <v>6662</v>
      </c>
      <c r="BA271" s="355" t="s">
        <v>6662</v>
      </c>
      <c r="BB271" s="355" t="s">
        <v>6662</v>
      </c>
      <c r="BC271" s="355">
        <v>2</v>
      </c>
      <c r="BD271" s="355">
        <v>1</v>
      </c>
      <c r="BE271" s="355">
        <v>2</v>
      </c>
      <c r="BF271" s="355">
        <v>1</v>
      </c>
      <c r="BG271" s="355">
        <v>3</v>
      </c>
      <c r="BH271" s="355">
        <v>4</v>
      </c>
      <c r="BI271" s="355">
        <v>11</v>
      </c>
      <c r="BJ271" s="355">
        <v>17</v>
      </c>
      <c r="BK271" s="355">
        <v>27</v>
      </c>
      <c r="BL271" s="355">
        <v>11</v>
      </c>
      <c r="BM271" s="355">
        <v>5</v>
      </c>
      <c r="BN271" s="362">
        <v>4</v>
      </c>
      <c r="BO271" s="361">
        <v>67.84</v>
      </c>
      <c r="BP271" s="355">
        <v>67.599999999999994</v>
      </c>
      <c r="BQ271" s="362">
        <v>68.3</v>
      </c>
      <c r="BR271" s="361">
        <v>74</v>
      </c>
      <c r="BS271" s="355" t="s">
        <v>6662</v>
      </c>
      <c r="BT271" s="355" t="s">
        <v>6662</v>
      </c>
      <c r="BU271" s="355" t="s">
        <v>6662</v>
      </c>
      <c r="BV271" s="355" t="s">
        <v>6662</v>
      </c>
      <c r="BW271" s="355">
        <v>1</v>
      </c>
      <c r="BX271" s="355">
        <v>1</v>
      </c>
      <c r="BY271" s="355">
        <v>3</v>
      </c>
      <c r="BZ271" s="355">
        <v>2</v>
      </c>
      <c r="CA271" s="355">
        <v>8</v>
      </c>
      <c r="CB271" s="355">
        <v>12</v>
      </c>
      <c r="CC271" s="355">
        <v>13</v>
      </c>
      <c r="CD271" s="355">
        <v>18</v>
      </c>
      <c r="CE271" s="355">
        <v>8</v>
      </c>
      <c r="CF271" s="355">
        <v>5</v>
      </c>
      <c r="CG271" s="362">
        <v>3</v>
      </c>
      <c r="CH271" s="432">
        <v>74</v>
      </c>
      <c r="CI271" s="433">
        <v>12</v>
      </c>
      <c r="CJ271" s="433">
        <v>11</v>
      </c>
      <c r="CK271" s="433" t="s">
        <v>6662</v>
      </c>
      <c r="CL271" s="433">
        <v>1</v>
      </c>
      <c r="CM271" s="433">
        <v>4</v>
      </c>
      <c r="CN271" s="433">
        <v>58</v>
      </c>
      <c r="CO271" s="433">
        <v>47</v>
      </c>
      <c r="CP271" s="433">
        <v>7</v>
      </c>
      <c r="CQ271" s="433">
        <v>6</v>
      </c>
      <c r="CR271" s="433" t="s">
        <v>6662</v>
      </c>
      <c r="CS271" s="433">
        <v>1</v>
      </c>
      <c r="CT271" s="433">
        <v>1</v>
      </c>
      <c r="CU271" s="455">
        <v>39</v>
      </c>
      <c r="CV271" s="389"/>
      <c r="CW271" s="390"/>
      <c r="CX271" s="390"/>
      <c r="CY271" s="390"/>
      <c r="CZ271" s="390"/>
      <c r="DA271" s="390"/>
      <c r="DB271" s="394"/>
      <c r="DC271" s="363">
        <v>261</v>
      </c>
      <c r="DD271" s="364">
        <v>186</v>
      </c>
      <c r="DE271" s="364">
        <v>88</v>
      </c>
      <c r="DF271" s="364">
        <v>94</v>
      </c>
      <c r="DG271" s="364">
        <v>4</v>
      </c>
      <c r="DH271" s="364">
        <v>23</v>
      </c>
      <c r="DI271" s="364">
        <v>52</v>
      </c>
      <c r="DJ271" s="394"/>
      <c r="DK271" s="363">
        <v>71</v>
      </c>
      <c r="DL271" s="364">
        <v>60</v>
      </c>
      <c r="DM271" s="364" t="s">
        <v>6662</v>
      </c>
      <c r="DN271" s="364" t="s">
        <v>6662</v>
      </c>
      <c r="DO271" s="364" t="s">
        <v>6662</v>
      </c>
      <c r="DP271" s="364">
        <v>1</v>
      </c>
      <c r="DQ271" s="364">
        <v>8</v>
      </c>
      <c r="DR271" s="364" t="s">
        <v>6662</v>
      </c>
      <c r="DS271" s="364">
        <v>1</v>
      </c>
      <c r="DT271" s="364">
        <v>1</v>
      </c>
      <c r="DU271" s="364" t="s">
        <v>6662</v>
      </c>
      <c r="DV271" s="364" t="s">
        <v>6662</v>
      </c>
      <c r="DW271" s="364" t="s">
        <v>6662</v>
      </c>
      <c r="DX271" s="364" t="s">
        <v>6662</v>
      </c>
      <c r="DY271" s="364" t="s">
        <v>6662</v>
      </c>
      <c r="DZ271" s="365" t="s">
        <v>6662</v>
      </c>
      <c r="EA271" s="363">
        <v>73</v>
      </c>
      <c r="EB271" s="364">
        <v>24053</v>
      </c>
      <c r="EC271" s="364">
        <v>18059</v>
      </c>
      <c r="ED271" s="364">
        <v>5958</v>
      </c>
      <c r="EE271" s="365">
        <v>36</v>
      </c>
      <c r="EF271" s="363">
        <v>125</v>
      </c>
      <c r="EG271" s="364">
        <v>112</v>
      </c>
      <c r="EH271" s="364">
        <v>58</v>
      </c>
      <c r="EI271" s="364">
        <v>52</v>
      </c>
      <c r="EJ271" s="364">
        <v>2</v>
      </c>
      <c r="EK271" s="364">
        <v>5</v>
      </c>
      <c r="EL271" s="364">
        <v>8</v>
      </c>
      <c r="EM271" s="394"/>
      <c r="EN271" s="363">
        <v>136</v>
      </c>
      <c r="EO271" s="364">
        <v>74</v>
      </c>
      <c r="EP271" s="364">
        <v>30</v>
      </c>
      <c r="EQ271" s="364">
        <v>42</v>
      </c>
      <c r="ER271" s="364">
        <v>2</v>
      </c>
      <c r="ES271" s="364">
        <v>18</v>
      </c>
      <c r="ET271" s="364">
        <v>44</v>
      </c>
      <c r="EU271" s="394"/>
    </row>
    <row r="272" spans="1:151" s="357" customFormat="1" ht="15" hidden="1" customHeight="1" x14ac:dyDescent="0.15">
      <c r="A272" s="442" t="s">
        <v>175</v>
      </c>
      <c r="B272" s="442" t="s">
        <v>374</v>
      </c>
      <c r="C272" s="442" t="s">
        <v>1615</v>
      </c>
      <c r="D272" s="442" t="s">
        <v>828</v>
      </c>
      <c r="E272" s="387">
        <v>75</v>
      </c>
      <c r="F272" s="355">
        <v>75</v>
      </c>
      <c r="G272" s="355">
        <v>24</v>
      </c>
      <c r="H272" s="355">
        <v>8</v>
      </c>
      <c r="I272" s="355">
        <v>43</v>
      </c>
      <c r="J272" s="388" t="s">
        <v>6662</v>
      </c>
      <c r="K272" s="395" t="s">
        <v>6662</v>
      </c>
      <c r="L272" s="387"/>
      <c r="M272" s="361">
        <v>178</v>
      </c>
      <c r="N272" s="355" t="s">
        <v>6662</v>
      </c>
      <c r="O272" s="355">
        <v>2</v>
      </c>
      <c r="P272" s="355">
        <v>3</v>
      </c>
      <c r="Q272" s="355">
        <v>6</v>
      </c>
      <c r="R272" s="355">
        <v>7</v>
      </c>
      <c r="S272" s="355">
        <v>13</v>
      </c>
      <c r="T272" s="355">
        <v>9</v>
      </c>
      <c r="U272" s="355">
        <v>13</v>
      </c>
      <c r="V272" s="355">
        <v>14</v>
      </c>
      <c r="W272" s="355">
        <v>26</v>
      </c>
      <c r="X272" s="355">
        <v>31</v>
      </c>
      <c r="Y272" s="355">
        <v>25</v>
      </c>
      <c r="Z272" s="355">
        <v>11</v>
      </c>
      <c r="AA272" s="355">
        <v>16</v>
      </c>
      <c r="AB272" s="362">
        <v>2</v>
      </c>
      <c r="AC272" s="368">
        <v>60.99</v>
      </c>
      <c r="AD272" s="358">
        <v>59.07</v>
      </c>
      <c r="AE272" s="369">
        <v>63.75</v>
      </c>
      <c r="AF272" s="389"/>
      <c r="AG272" s="390"/>
      <c r="AH272" s="390"/>
      <c r="AI272" s="390"/>
      <c r="AJ272" s="390"/>
      <c r="AK272" s="390"/>
      <c r="AL272" s="390"/>
      <c r="AM272" s="390"/>
      <c r="AN272" s="390"/>
      <c r="AO272" s="390"/>
      <c r="AP272" s="390"/>
      <c r="AQ272" s="390"/>
      <c r="AR272" s="390"/>
      <c r="AS272" s="390"/>
      <c r="AT272" s="390"/>
      <c r="AU272" s="390"/>
      <c r="AV272" s="384"/>
      <c r="AW272" s="385"/>
      <c r="AX272" s="386"/>
      <c r="AY272" s="363">
        <v>112</v>
      </c>
      <c r="AZ272" s="364" t="s">
        <v>6662</v>
      </c>
      <c r="BA272" s="364">
        <v>1</v>
      </c>
      <c r="BB272" s="364" t="s">
        <v>6662</v>
      </c>
      <c r="BC272" s="364">
        <v>1</v>
      </c>
      <c r="BD272" s="364">
        <v>4</v>
      </c>
      <c r="BE272" s="364">
        <v>7</v>
      </c>
      <c r="BF272" s="364">
        <v>4</v>
      </c>
      <c r="BG272" s="364">
        <v>3</v>
      </c>
      <c r="BH272" s="364">
        <v>11</v>
      </c>
      <c r="BI272" s="364">
        <v>11</v>
      </c>
      <c r="BJ272" s="364">
        <v>23</v>
      </c>
      <c r="BK272" s="364">
        <v>21</v>
      </c>
      <c r="BL272" s="364">
        <v>10</v>
      </c>
      <c r="BM272" s="364">
        <v>14</v>
      </c>
      <c r="BN272" s="365">
        <v>2</v>
      </c>
      <c r="BO272" s="368">
        <v>65.150000000000006</v>
      </c>
      <c r="BP272" s="358">
        <v>64.97</v>
      </c>
      <c r="BQ272" s="369">
        <v>65.41</v>
      </c>
      <c r="BR272" s="363">
        <v>75</v>
      </c>
      <c r="BS272" s="364" t="s">
        <v>6662</v>
      </c>
      <c r="BT272" s="364" t="s">
        <v>6662</v>
      </c>
      <c r="BU272" s="364" t="s">
        <v>6662</v>
      </c>
      <c r="BV272" s="364" t="s">
        <v>6662</v>
      </c>
      <c r="BW272" s="364">
        <v>1</v>
      </c>
      <c r="BX272" s="364">
        <v>2</v>
      </c>
      <c r="BY272" s="364">
        <v>3</v>
      </c>
      <c r="BZ272" s="364">
        <v>4</v>
      </c>
      <c r="CA272" s="364">
        <v>8</v>
      </c>
      <c r="CB272" s="364">
        <v>11</v>
      </c>
      <c r="CC272" s="364">
        <v>16</v>
      </c>
      <c r="CD272" s="364">
        <v>16</v>
      </c>
      <c r="CE272" s="364">
        <v>6</v>
      </c>
      <c r="CF272" s="364">
        <v>7</v>
      </c>
      <c r="CG272" s="365">
        <v>1</v>
      </c>
      <c r="CH272" s="432">
        <v>75</v>
      </c>
      <c r="CI272" s="433">
        <v>13</v>
      </c>
      <c r="CJ272" s="433">
        <v>13</v>
      </c>
      <c r="CK272" s="433" t="s">
        <v>6662</v>
      </c>
      <c r="CL272" s="433" t="s">
        <v>6662</v>
      </c>
      <c r="CM272" s="433">
        <v>5</v>
      </c>
      <c r="CN272" s="433">
        <v>57</v>
      </c>
      <c r="CO272" s="433">
        <v>46</v>
      </c>
      <c r="CP272" s="433">
        <v>10</v>
      </c>
      <c r="CQ272" s="433">
        <v>10</v>
      </c>
      <c r="CR272" s="433" t="s">
        <v>6662</v>
      </c>
      <c r="CS272" s="433" t="s">
        <v>6662</v>
      </c>
      <c r="CT272" s="433">
        <v>3</v>
      </c>
      <c r="CU272" s="455">
        <v>33</v>
      </c>
      <c r="CV272" s="389"/>
      <c r="CW272" s="390"/>
      <c r="CX272" s="390"/>
      <c r="CY272" s="390"/>
      <c r="CZ272" s="390"/>
      <c r="DA272" s="390"/>
      <c r="DB272" s="394"/>
      <c r="DC272" s="363">
        <v>244</v>
      </c>
      <c r="DD272" s="364">
        <v>191</v>
      </c>
      <c r="DE272" s="364">
        <v>112</v>
      </c>
      <c r="DF272" s="364">
        <v>75</v>
      </c>
      <c r="DG272" s="364">
        <v>4</v>
      </c>
      <c r="DH272" s="364">
        <v>10</v>
      </c>
      <c r="DI272" s="364">
        <v>43</v>
      </c>
      <c r="DJ272" s="394"/>
      <c r="DK272" s="363">
        <v>73</v>
      </c>
      <c r="DL272" s="364">
        <v>46</v>
      </c>
      <c r="DM272" s="364">
        <v>1</v>
      </c>
      <c r="DN272" s="364">
        <v>1</v>
      </c>
      <c r="DO272" s="364" t="s">
        <v>6662</v>
      </c>
      <c r="DP272" s="364">
        <v>2</v>
      </c>
      <c r="DQ272" s="364">
        <v>22</v>
      </c>
      <c r="DR272" s="364" t="s">
        <v>6662</v>
      </c>
      <c r="DS272" s="364">
        <v>1</v>
      </c>
      <c r="DT272" s="364" t="s">
        <v>6662</v>
      </c>
      <c r="DU272" s="364" t="s">
        <v>6662</v>
      </c>
      <c r="DV272" s="364" t="s">
        <v>6662</v>
      </c>
      <c r="DW272" s="364" t="s">
        <v>6662</v>
      </c>
      <c r="DX272" s="364" t="s">
        <v>6662</v>
      </c>
      <c r="DY272" s="364" t="s">
        <v>6662</v>
      </c>
      <c r="DZ272" s="365" t="s">
        <v>6662</v>
      </c>
      <c r="EA272" s="363">
        <v>75</v>
      </c>
      <c r="EB272" s="364">
        <v>30146</v>
      </c>
      <c r="EC272" s="364">
        <v>21775</v>
      </c>
      <c r="ED272" s="364">
        <v>8360</v>
      </c>
      <c r="EE272" s="365">
        <v>11</v>
      </c>
      <c r="EF272" s="363">
        <v>125</v>
      </c>
      <c r="EG272" s="364">
        <v>116</v>
      </c>
      <c r="EH272" s="364">
        <v>66</v>
      </c>
      <c r="EI272" s="364">
        <v>47</v>
      </c>
      <c r="EJ272" s="364">
        <v>3</v>
      </c>
      <c r="EK272" s="364">
        <v>2</v>
      </c>
      <c r="EL272" s="364">
        <v>7</v>
      </c>
      <c r="EM272" s="394"/>
      <c r="EN272" s="363">
        <v>119</v>
      </c>
      <c r="EO272" s="364">
        <v>75</v>
      </c>
      <c r="EP272" s="364">
        <v>46</v>
      </c>
      <c r="EQ272" s="364">
        <v>28</v>
      </c>
      <c r="ER272" s="364">
        <v>1</v>
      </c>
      <c r="ES272" s="364">
        <v>8</v>
      </c>
      <c r="ET272" s="364">
        <v>36</v>
      </c>
      <c r="EU272" s="394"/>
    </row>
    <row r="273" spans="1:151" s="357" customFormat="1" ht="15" hidden="1" customHeight="1" x14ac:dyDescent="0.15">
      <c r="A273" s="442" t="s">
        <v>175</v>
      </c>
      <c r="B273" s="442" t="s">
        <v>374</v>
      </c>
      <c r="C273" s="442" t="s">
        <v>387</v>
      </c>
      <c r="D273" s="442" t="s">
        <v>829</v>
      </c>
      <c r="E273" s="387">
        <v>96</v>
      </c>
      <c r="F273" s="355">
        <v>96</v>
      </c>
      <c r="G273" s="355">
        <v>15</v>
      </c>
      <c r="H273" s="355">
        <v>9</v>
      </c>
      <c r="I273" s="355">
        <v>72</v>
      </c>
      <c r="J273" s="388" t="s">
        <v>6662</v>
      </c>
      <c r="K273" s="395" t="s">
        <v>6662</v>
      </c>
      <c r="L273" s="387"/>
      <c r="M273" s="361">
        <v>233</v>
      </c>
      <c r="N273" s="355">
        <v>1</v>
      </c>
      <c r="O273" s="355">
        <v>4</v>
      </c>
      <c r="P273" s="355">
        <v>3</v>
      </c>
      <c r="Q273" s="355">
        <v>5</v>
      </c>
      <c r="R273" s="355">
        <v>16</v>
      </c>
      <c r="S273" s="355">
        <v>11</v>
      </c>
      <c r="T273" s="355">
        <v>13</v>
      </c>
      <c r="U273" s="355">
        <v>12</v>
      </c>
      <c r="V273" s="355">
        <v>22</v>
      </c>
      <c r="W273" s="355">
        <v>33</v>
      </c>
      <c r="X273" s="355">
        <v>44</v>
      </c>
      <c r="Y273" s="355">
        <v>35</v>
      </c>
      <c r="Z273" s="355">
        <v>17</v>
      </c>
      <c r="AA273" s="355">
        <v>8</v>
      </c>
      <c r="AB273" s="362">
        <v>9</v>
      </c>
      <c r="AC273" s="368">
        <v>60.74</v>
      </c>
      <c r="AD273" s="358">
        <v>59.27</v>
      </c>
      <c r="AE273" s="369">
        <v>63.16</v>
      </c>
      <c r="AF273" s="389"/>
      <c r="AG273" s="390"/>
      <c r="AH273" s="390"/>
      <c r="AI273" s="390"/>
      <c r="AJ273" s="390"/>
      <c r="AK273" s="390"/>
      <c r="AL273" s="390"/>
      <c r="AM273" s="390"/>
      <c r="AN273" s="390"/>
      <c r="AO273" s="390"/>
      <c r="AP273" s="390"/>
      <c r="AQ273" s="390"/>
      <c r="AR273" s="390"/>
      <c r="AS273" s="390"/>
      <c r="AT273" s="390"/>
      <c r="AU273" s="390"/>
      <c r="AV273" s="384"/>
      <c r="AW273" s="385"/>
      <c r="AX273" s="386"/>
      <c r="AY273" s="363">
        <v>85</v>
      </c>
      <c r="AZ273" s="364" t="s">
        <v>6662</v>
      </c>
      <c r="BA273" s="364" t="s">
        <v>6662</v>
      </c>
      <c r="BB273" s="364">
        <v>1</v>
      </c>
      <c r="BC273" s="364" t="s">
        <v>6662</v>
      </c>
      <c r="BD273" s="364">
        <v>3</v>
      </c>
      <c r="BE273" s="364">
        <v>1</v>
      </c>
      <c r="BF273" s="364">
        <v>1</v>
      </c>
      <c r="BG273" s="364">
        <v>5</v>
      </c>
      <c r="BH273" s="364">
        <v>5</v>
      </c>
      <c r="BI273" s="364">
        <v>9</v>
      </c>
      <c r="BJ273" s="364">
        <v>20</v>
      </c>
      <c r="BK273" s="364">
        <v>19</v>
      </c>
      <c r="BL273" s="364">
        <v>12</v>
      </c>
      <c r="BM273" s="364">
        <v>5</v>
      </c>
      <c r="BN273" s="365">
        <v>4</v>
      </c>
      <c r="BO273" s="368">
        <v>67.45</v>
      </c>
      <c r="BP273" s="358">
        <v>66.900000000000006</v>
      </c>
      <c r="BQ273" s="369">
        <v>68.69</v>
      </c>
      <c r="BR273" s="363">
        <v>96</v>
      </c>
      <c r="BS273" s="364" t="s">
        <v>6662</v>
      </c>
      <c r="BT273" s="364" t="s">
        <v>6662</v>
      </c>
      <c r="BU273" s="364" t="s">
        <v>6662</v>
      </c>
      <c r="BV273" s="364" t="s">
        <v>6662</v>
      </c>
      <c r="BW273" s="364">
        <v>1</v>
      </c>
      <c r="BX273" s="364">
        <v>1</v>
      </c>
      <c r="BY273" s="364">
        <v>3</v>
      </c>
      <c r="BZ273" s="364">
        <v>4</v>
      </c>
      <c r="CA273" s="364">
        <v>10</v>
      </c>
      <c r="CB273" s="364">
        <v>16</v>
      </c>
      <c r="CC273" s="364">
        <v>22</v>
      </c>
      <c r="CD273" s="364">
        <v>23</v>
      </c>
      <c r="CE273" s="364">
        <v>9</v>
      </c>
      <c r="CF273" s="364">
        <v>4</v>
      </c>
      <c r="CG273" s="365">
        <v>3</v>
      </c>
      <c r="CH273" s="432">
        <v>96</v>
      </c>
      <c r="CI273" s="433">
        <v>21</v>
      </c>
      <c r="CJ273" s="433">
        <v>21</v>
      </c>
      <c r="CK273" s="433" t="s">
        <v>6662</v>
      </c>
      <c r="CL273" s="433" t="s">
        <v>6662</v>
      </c>
      <c r="CM273" s="433">
        <v>2</v>
      </c>
      <c r="CN273" s="433">
        <v>73</v>
      </c>
      <c r="CO273" s="433">
        <v>61</v>
      </c>
      <c r="CP273" s="433">
        <v>15</v>
      </c>
      <c r="CQ273" s="433">
        <v>15</v>
      </c>
      <c r="CR273" s="433" t="s">
        <v>6662</v>
      </c>
      <c r="CS273" s="433" t="s">
        <v>6662</v>
      </c>
      <c r="CT273" s="433" t="s">
        <v>6662</v>
      </c>
      <c r="CU273" s="455">
        <v>46</v>
      </c>
      <c r="CV273" s="389"/>
      <c r="CW273" s="390"/>
      <c r="CX273" s="390"/>
      <c r="CY273" s="390"/>
      <c r="CZ273" s="390"/>
      <c r="DA273" s="390"/>
      <c r="DB273" s="394"/>
      <c r="DC273" s="363">
        <v>341</v>
      </c>
      <c r="DD273" s="364">
        <v>229</v>
      </c>
      <c r="DE273" s="364">
        <v>85</v>
      </c>
      <c r="DF273" s="364">
        <v>135</v>
      </c>
      <c r="DG273" s="364">
        <v>9</v>
      </c>
      <c r="DH273" s="364">
        <v>22</v>
      </c>
      <c r="DI273" s="364">
        <v>90</v>
      </c>
      <c r="DJ273" s="394"/>
      <c r="DK273" s="363">
        <v>93</v>
      </c>
      <c r="DL273" s="364">
        <v>81</v>
      </c>
      <c r="DM273" s="364" t="s">
        <v>6662</v>
      </c>
      <c r="DN273" s="364">
        <v>2</v>
      </c>
      <c r="DO273" s="364" t="s">
        <v>6662</v>
      </c>
      <c r="DP273" s="364">
        <v>2</v>
      </c>
      <c r="DQ273" s="364">
        <v>4</v>
      </c>
      <c r="DR273" s="364">
        <v>1</v>
      </c>
      <c r="DS273" s="364">
        <v>2</v>
      </c>
      <c r="DT273" s="364" t="s">
        <v>6662</v>
      </c>
      <c r="DU273" s="364" t="s">
        <v>6662</v>
      </c>
      <c r="DV273" s="364" t="s">
        <v>6662</v>
      </c>
      <c r="DW273" s="364" t="s">
        <v>6662</v>
      </c>
      <c r="DX273" s="364">
        <v>1</v>
      </c>
      <c r="DY273" s="364" t="s">
        <v>6662</v>
      </c>
      <c r="DZ273" s="365" t="s">
        <v>6662</v>
      </c>
      <c r="EA273" s="363">
        <v>95</v>
      </c>
      <c r="EB273" s="364">
        <v>19334</v>
      </c>
      <c r="EC273" s="364">
        <v>17923</v>
      </c>
      <c r="ED273" s="364">
        <v>1366</v>
      </c>
      <c r="EE273" s="365">
        <v>45</v>
      </c>
      <c r="EF273" s="363">
        <v>183</v>
      </c>
      <c r="EG273" s="364">
        <v>155</v>
      </c>
      <c r="EH273" s="364">
        <v>59</v>
      </c>
      <c r="EI273" s="364">
        <v>91</v>
      </c>
      <c r="EJ273" s="364">
        <v>5</v>
      </c>
      <c r="EK273" s="364">
        <v>11</v>
      </c>
      <c r="EL273" s="364">
        <v>17</v>
      </c>
      <c r="EM273" s="394"/>
      <c r="EN273" s="363">
        <v>158</v>
      </c>
      <c r="EO273" s="364">
        <v>74</v>
      </c>
      <c r="EP273" s="364">
        <v>26</v>
      </c>
      <c r="EQ273" s="364">
        <v>44</v>
      </c>
      <c r="ER273" s="364">
        <v>4</v>
      </c>
      <c r="ES273" s="364">
        <v>11</v>
      </c>
      <c r="ET273" s="364">
        <v>73</v>
      </c>
      <c r="EU273" s="394"/>
    </row>
    <row r="274" spans="1:151" s="357" customFormat="1" ht="15" hidden="1" customHeight="1" x14ac:dyDescent="0.15">
      <c r="A274" s="442" t="s">
        <v>175</v>
      </c>
      <c r="B274" s="442" t="s">
        <v>374</v>
      </c>
      <c r="C274" s="442" t="s">
        <v>388</v>
      </c>
      <c r="D274" s="442" t="s">
        <v>830</v>
      </c>
      <c r="E274" s="387">
        <v>103</v>
      </c>
      <c r="F274" s="355">
        <v>99</v>
      </c>
      <c r="G274" s="355">
        <v>33</v>
      </c>
      <c r="H274" s="355">
        <v>6</v>
      </c>
      <c r="I274" s="355">
        <v>60</v>
      </c>
      <c r="J274" s="388">
        <v>4</v>
      </c>
      <c r="K274" s="395">
        <v>4</v>
      </c>
      <c r="L274" s="387"/>
      <c r="M274" s="361">
        <v>246</v>
      </c>
      <c r="N274" s="355">
        <v>3</v>
      </c>
      <c r="O274" s="355">
        <v>4</v>
      </c>
      <c r="P274" s="355">
        <v>8</v>
      </c>
      <c r="Q274" s="355">
        <v>7</v>
      </c>
      <c r="R274" s="355">
        <v>11</v>
      </c>
      <c r="S274" s="355">
        <v>20</v>
      </c>
      <c r="T274" s="355">
        <v>11</v>
      </c>
      <c r="U274" s="355">
        <v>17</v>
      </c>
      <c r="V274" s="355">
        <v>22</v>
      </c>
      <c r="W274" s="355">
        <v>27</v>
      </c>
      <c r="X274" s="355">
        <v>53</v>
      </c>
      <c r="Y274" s="355">
        <v>16</v>
      </c>
      <c r="Z274" s="355">
        <v>26</v>
      </c>
      <c r="AA274" s="355">
        <v>10</v>
      </c>
      <c r="AB274" s="362">
        <v>11</v>
      </c>
      <c r="AC274" s="368">
        <v>59.61</v>
      </c>
      <c r="AD274" s="358">
        <v>59.85</v>
      </c>
      <c r="AE274" s="369">
        <v>59.32</v>
      </c>
      <c r="AF274" s="389"/>
      <c r="AG274" s="390"/>
      <c r="AH274" s="390"/>
      <c r="AI274" s="390"/>
      <c r="AJ274" s="390"/>
      <c r="AK274" s="390"/>
      <c r="AL274" s="390"/>
      <c r="AM274" s="390"/>
      <c r="AN274" s="390"/>
      <c r="AO274" s="390"/>
      <c r="AP274" s="390"/>
      <c r="AQ274" s="390"/>
      <c r="AR274" s="390"/>
      <c r="AS274" s="390"/>
      <c r="AT274" s="390"/>
      <c r="AU274" s="390"/>
      <c r="AV274" s="384"/>
      <c r="AW274" s="385"/>
      <c r="AX274" s="386"/>
      <c r="AY274" s="363">
        <v>126</v>
      </c>
      <c r="AZ274" s="364" t="s">
        <v>6662</v>
      </c>
      <c r="BA274" s="364">
        <v>1</v>
      </c>
      <c r="BB274" s="364">
        <v>3</v>
      </c>
      <c r="BC274" s="364">
        <v>1</v>
      </c>
      <c r="BD274" s="364">
        <v>2</v>
      </c>
      <c r="BE274" s="364">
        <v>12</v>
      </c>
      <c r="BF274" s="364">
        <v>5</v>
      </c>
      <c r="BG274" s="364">
        <v>10</v>
      </c>
      <c r="BH274" s="364">
        <v>6</v>
      </c>
      <c r="BI274" s="364">
        <v>9</v>
      </c>
      <c r="BJ274" s="364">
        <v>32</v>
      </c>
      <c r="BK274" s="364">
        <v>10</v>
      </c>
      <c r="BL274" s="364">
        <v>19</v>
      </c>
      <c r="BM274" s="364">
        <v>9</v>
      </c>
      <c r="BN274" s="365">
        <v>7</v>
      </c>
      <c r="BO274" s="368">
        <v>63.94</v>
      </c>
      <c r="BP274" s="358">
        <v>64.010000000000005</v>
      </c>
      <c r="BQ274" s="369">
        <v>63.82</v>
      </c>
      <c r="BR274" s="363">
        <v>99</v>
      </c>
      <c r="BS274" s="364" t="s">
        <v>6662</v>
      </c>
      <c r="BT274" s="364" t="s">
        <v>6662</v>
      </c>
      <c r="BU274" s="364" t="s">
        <v>6662</v>
      </c>
      <c r="BV274" s="364" t="s">
        <v>6662</v>
      </c>
      <c r="BW274" s="364">
        <v>1</v>
      </c>
      <c r="BX274" s="364">
        <v>5</v>
      </c>
      <c r="BY274" s="364">
        <v>3</v>
      </c>
      <c r="BZ274" s="364">
        <v>6</v>
      </c>
      <c r="CA274" s="364">
        <v>11</v>
      </c>
      <c r="CB274" s="364">
        <v>10</v>
      </c>
      <c r="CC274" s="364">
        <v>30</v>
      </c>
      <c r="CD274" s="364">
        <v>6</v>
      </c>
      <c r="CE274" s="364">
        <v>16</v>
      </c>
      <c r="CF274" s="364">
        <v>6</v>
      </c>
      <c r="CG274" s="365">
        <v>5</v>
      </c>
      <c r="CH274" s="432">
        <v>99</v>
      </c>
      <c r="CI274" s="433">
        <v>24</v>
      </c>
      <c r="CJ274" s="433">
        <v>22</v>
      </c>
      <c r="CK274" s="433">
        <v>1</v>
      </c>
      <c r="CL274" s="433">
        <v>1</v>
      </c>
      <c r="CM274" s="433">
        <v>3</v>
      </c>
      <c r="CN274" s="433">
        <v>72</v>
      </c>
      <c r="CO274" s="433">
        <v>63</v>
      </c>
      <c r="CP274" s="433">
        <v>18</v>
      </c>
      <c r="CQ274" s="433">
        <v>17</v>
      </c>
      <c r="CR274" s="433" t="s">
        <v>6662</v>
      </c>
      <c r="CS274" s="433">
        <v>1</v>
      </c>
      <c r="CT274" s="433">
        <v>1</v>
      </c>
      <c r="CU274" s="455">
        <v>44</v>
      </c>
      <c r="CV274" s="389"/>
      <c r="CW274" s="390"/>
      <c r="CX274" s="390"/>
      <c r="CY274" s="390"/>
      <c r="CZ274" s="390"/>
      <c r="DA274" s="390"/>
      <c r="DB274" s="394"/>
      <c r="DC274" s="363">
        <v>346</v>
      </c>
      <c r="DD274" s="364">
        <v>258</v>
      </c>
      <c r="DE274" s="364">
        <v>126</v>
      </c>
      <c r="DF274" s="364">
        <v>120</v>
      </c>
      <c r="DG274" s="364">
        <v>12</v>
      </c>
      <c r="DH274" s="364">
        <v>11</v>
      </c>
      <c r="DI274" s="364">
        <v>77</v>
      </c>
      <c r="DJ274" s="394"/>
      <c r="DK274" s="363">
        <v>98</v>
      </c>
      <c r="DL274" s="364">
        <v>77</v>
      </c>
      <c r="DM274" s="364" t="s">
        <v>6662</v>
      </c>
      <c r="DN274" s="364" t="s">
        <v>6662</v>
      </c>
      <c r="DO274" s="364" t="s">
        <v>6662</v>
      </c>
      <c r="DP274" s="364">
        <v>1</v>
      </c>
      <c r="DQ274" s="364">
        <v>17</v>
      </c>
      <c r="DR274" s="364">
        <v>1</v>
      </c>
      <c r="DS274" s="364">
        <v>1</v>
      </c>
      <c r="DT274" s="364">
        <v>1</v>
      </c>
      <c r="DU274" s="364" t="s">
        <v>6662</v>
      </c>
      <c r="DV274" s="364" t="s">
        <v>6662</v>
      </c>
      <c r="DW274" s="364" t="s">
        <v>6662</v>
      </c>
      <c r="DX274" s="364" t="s">
        <v>6662</v>
      </c>
      <c r="DY274" s="364" t="s">
        <v>6662</v>
      </c>
      <c r="DZ274" s="365" t="s">
        <v>6662</v>
      </c>
      <c r="EA274" s="363">
        <v>97</v>
      </c>
      <c r="EB274" s="364">
        <v>25720</v>
      </c>
      <c r="EC274" s="364">
        <v>22654</v>
      </c>
      <c r="ED274" s="364">
        <v>3027</v>
      </c>
      <c r="EE274" s="365">
        <v>39</v>
      </c>
      <c r="EF274" s="363">
        <v>166</v>
      </c>
      <c r="EG274" s="364">
        <v>145</v>
      </c>
      <c r="EH274" s="364">
        <v>77</v>
      </c>
      <c r="EI274" s="364">
        <v>60</v>
      </c>
      <c r="EJ274" s="364">
        <v>8</v>
      </c>
      <c r="EK274" s="364">
        <v>4</v>
      </c>
      <c r="EL274" s="364">
        <v>17</v>
      </c>
      <c r="EM274" s="394"/>
      <c r="EN274" s="363">
        <v>180</v>
      </c>
      <c r="EO274" s="364">
        <v>113</v>
      </c>
      <c r="EP274" s="364">
        <v>49</v>
      </c>
      <c r="EQ274" s="364">
        <v>60</v>
      </c>
      <c r="ER274" s="364">
        <v>4</v>
      </c>
      <c r="ES274" s="364">
        <v>7</v>
      </c>
      <c r="ET274" s="364">
        <v>60</v>
      </c>
      <c r="EU274" s="394"/>
    </row>
    <row r="275" spans="1:151" s="357" customFormat="1" ht="15" hidden="1" customHeight="1" x14ac:dyDescent="0.15">
      <c r="A275" s="442" t="s">
        <v>175</v>
      </c>
      <c r="B275" s="442" t="s">
        <v>374</v>
      </c>
      <c r="C275" s="442" t="s">
        <v>389</v>
      </c>
      <c r="D275" s="442" t="s">
        <v>831</v>
      </c>
      <c r="E275" s="387">
        <v>235</v>
      </c>
      <c r="F275" s="355">
        <v>233</v>
      </c>
      <c r="G275" s="355">
        <v>100</v>
      </c>
      <c r="H275" s="355">
        <v>21</v>
      </c>
      <c r="I275" s="355">
        <v>112</v>
      </c>
      <c r="J275" s="388">
        <v>2</v>
      </c>
      <c r="K275" s="395">
        <v>2</v>
      </c>
      <c r="L275" s="387"/>
      <c r="M275" s="361">
        <v>585</v>
      </c>
      <c r="N275" s="355">
        <v>5</v>
      </c>
      <c r="O275" s="355">
        <v>8</v>
      </c>
      <c r="P275" s="355">
        <v>18</v>
      </c>
      <c r="Q275" s="355">
        <v>19</v>
      </c>
      <c r="R275" s="355">
        <v>26</v>
      </c>
      <c r="S275" s="355">
        <v>38</v>
      </c>
      <c r="T275" s="355">
        <v>35</v>
      </c>
      <c r="U275" s="355">
        <v>47</v>
      </c>
      <c r="V275" s="355">
        <v>58</v>
      </c>
      <c r="W275" s="355">
        <v>85</v>
      </c>
      <c r="X275" s="355">
        <v>78</v>
      </c>
      <c r="Y275" s="355">
        <v>89</v>
      </c>
      <c r="Z275" s="355">
        <v>35</v>
      </c>
      <c r="AA275" s="355">
        <v>28</v>
      </c>
      <c r="AB275" s="362">
        <v>16</v>
      </c>
      <c r="AC275" s="368">
        <v>59.11</v>
      </c>
      <c r="AD275" s="358">
        <v>58.74</v>
      </c>
      <c r="AE275" s="369">
        <v>59.6</v>
      </c>
      <c r="AF275" s="389"/>
      <c r="AG275" s="390"/>
      <c r="AH275" s="390"/>
      <c r="AI275" s="390"/>
      <c r="AJ275" s="390"/>
      <c r="AK275" s="390"/>
      <c r="AL275" s="390"/>
      <c r="AM275" s="390"/>
      <c r="AN275" s="390"/>
      <c r="AO275" s="390"/>
      <c r="AP275" s="390"/>
      <c r="AQ275" s="390"/>
      <c r="AR275" s="390"/>
      <c r="AS275" s="390"/>
      <c r="AT275" s="390"/>
      <c r="AU275" s="390"/>
      <c r="AV275" s="384"/>
      <c r="AW275" s="385"/>
      <c r="AX275" s="386"/>
      <c r="AY275" s="363">
        <v>387</v>
      </c>
      <c r="AZ275" s="364" t="s">
        <v>6662</v>
      </c>
      <c r="BA275" s="364">
        <v>1</v>
      </c>
      <c r="BB275" s="364">
        <v>5</v>
      </c>
      <c r="BC275" s="364">
        <v>5</v>
      </c>
      <c r="BD275" s="364">
        <v>16</v>
      </c>
      <c r="BE275" s="364">
        <v>21</v>
      </c>
      <c r="BF275" s="364">
        <v>15</v>
      </c>
      <c r="BG275" s="364">
        <v>20</v>
      </c>
      <c r="BH275" s="364">
        <v>32</v>
      </c>
      <c r="BI275" s="364">
        <v>66</v>
      </c>
      <c r="BJ275" s="364">
        <v>64</v>
      </c>
      <c r="BK275" s="364">
        <v>75</v>
      </c>
      <c r="BL275" s="364">
        <v>32</v>
      </c>
      <c r="BM275" s="364">
        <v>24</v>
      </c>
      <c r="BN275" s="365">
        <v>11</v>
      </c>
      <c r="BO275" s="368">
        <v>63.33</v>
      </c>
      <c r="BP275" s="358">
        <v>62.88</v>
      </c>
      <c r="BQ275" s="369">
        <v>64</v>
      </c>
      <c r="BR275" s="363">
        <v>233</v>
      </c>
      <c r="BS275" s="364" t="s">
        <v>6662</v>
      </c>
      <c r="BT275" s="364" t="s">
        <v>6662</v>
      </c>
      <c r="BU275" s="364" t="s">
        <v>6662</v>
      </c>
      <c r="BV275" s="364">
        <v>1</v>
      </c>
      <c r="BW275" s="364">
        <v>3</v>
      </c>
      <c r="BX275" s="364">
        <v>9</v>
      </c>
      <c r="BY275" s="364">
        <v>11</v>
      </c>
      <c r="BZ275" s="364">
        <v>18</v>
      </c>
      <c r="CA275" s="364">
        <v>29</v>
      </c>
      <c r="CB275" s="364">
        <v>42</v>
      </c>
      <c r="CC275" s="364">
        <v>43</v>
      </c>
      <c r="CD275" s="364">
        <v>41</v>
      </c>
      <c r="CE275" s="364">
        <v>20</v>
      </c>
      <c r="CF275" s="364">
        <v>9</v>
      </c>
      <c r="CG275" s="365">
        <v>7</v>
      </c>
      <c r="CH275" s="432">
        <v>233</v>
      </c>
      <c r="CI275" s="433">
        <v>46</v>
      </c>
      <c r="CJ275" s="433">
        <v>46</v>
      </c>
      <c r="CK275" s="433" t="s">
        <v>6662</v>
      </c>
      <c r="CL275" s="433" t="s">
        <v>6662</v>
      </c>
      <c r="CM275" s="433">
        <v>9</v>
      </c>
      <c r="CN275" s="433">
        <v>178</v>
      </c>
      <c r="CO275" s="433">
        <v>120</v>
      </c>
      <c r="CP275" s="433">
        <v>31</v>
      </c>
      <c r="CQ275" s="433">
        <v>31</v>
      </c>
      <c r="CR275" s="433" t="s">
        <v>6662</v>
      </c>
      <c r="CS275" s="433" t="s">
        <v>6662</v>
      </c>
      <c r="CT275" s="433" t="s">
        <v>6662</v>
      </c>
      <c r="CU275" s="455">
        <v>89</v>
      </c>
      <c r="CV275" s="389"/>
      <c r="CW275" s="390"/>
      <c r="CX275" s="390"/>
      <c r="CY275" s="390"/>
      <c r="CZ275" s="390"/>
      <c r="DA275" s="390"/>
      <c r="DB275" s="394"/>
      <c r="DC275" s="363">
        <v>824</v>
      </c>
      <c r="DD275" s="364">
        <v>636</v>
      </c>
      <c r="DE275" s="364">
        <v>387</v>
      </c>
      <c r="DF275" s="364">
        <v>226</v>
      </c>
      <c r="DG275" s="364">
        <v>23</v>
      </c>
      <c r="DH275" s="364">
        <v>43</v>
      </c>
      <c r="DI275" s="364">
        <v>145</v>
      </c>
      <c r="DJ275" s="394"/>
      <c r="DK275" s="363">
        <v>225</v>
      </c>
      <c r="DL275" s="364">
        <v>99</v>
      </c>
      <c r="DM275" s="364" t="s">
        <v>6662</v>
      </c>
      <c r="DN275" s="364">
        <v>1</v>
      </c>
      <c r="DO275" s="364" t="s">
        <v>6662</v>
      </c>
      <c r="DP275" s="364">
        <v>5</v>
      </c>
      <c r="DQ275" s="364">
        <v>115</v>
      </c>
      <c r="DR275" s="364" t="s">
        <v>6662</v>
      </c>
      <c r="DS275" s="364">
        <v>3</v>
      </c>
      <c r="DT275" s="364" t="s">
        <v>6662</v>
      </c>
      <c r="DU275" s="364">
        <v>2</v>
      </c>
      <c r="DV275" s="364" t="s">
        <v>6662</v>
      </c>
      <c r="DW275" s="364" t="s">
        <v>6662</v>
      </c>
      <c r="DX275" s="364" t="s">
        <v>6662</v>
      </c>
      <c r="DY275" s="364" t="s">
        <v>6662</v>
      </c>
      <c r="DZ275" s="365" t="s">
        <v>6662</v>
      </c>
      <c r="EA275" s="363">
        <v>229</v>
      </c>
      <c r="EB275" s="364">
        <v>53376</v>
      </c>
      <c r="EC275" s="364">
        <v>42380</v>
      </c>
      <c r="ED275" s="364">
        <v>10913</v>
      </c>
      <c r="EE275" s="365">
        <v>83</v>
      </c>
      <c r="EF275" s="363">
        <v>408</v>
      </c>
      <c r="EG275" s="364">
        <v>362</v>
      </c>
      <c r="EH275" s="364">
        <v>233</v>
      </c>
      <c r="EI275" s="364">
        <v>115</v>
      </c>
      <c r="EJ275" s="364">
        <v>14</v>
      </c>
      <c r="EK275" s="364">
        <v>18</v>
      </c>
      <c r="EL275" s="364">
        <v>28</v>
      </c>
      <c r="EM275" s="394"/>
      <c r="EN275" s="363">
        <v>416</v>
      </c>
      <c r="EO275" s="364">
        <v>274</v>
      </c>
      <c r="EP275" s="364">
        <v>154</v>
      </c>
      <c r="EQ275" s="364">
        <v>111</v>
      </c>
      <c r="ER275" s="364">
        <v>9</v>
      </c>
      <c r="ES275" s="364">
        <v>25</v>
      </c>
      <c r="ET275" s="364">
        <v>117</v>
      </c>
      <c r="EU275" s="394"/>
    </row>
    <row r="276" spans="1:151" s="357" customFormat="1" ht="15" hidden="1" customHeight="1" x14ac:dyDescent="0.15">
      <c r="A276" s="442" t="s">
        <v>175</v>
      </c>
      <c r="B276" s="442" t="s">
        <v>374</v>
      </c>
      <c r="C276" s="442" t="s">
        <v>832</v>
      </c>
      <c r="D276" s="442" t="s">
        <v>833</v>
      </c>
      <c r="E276" s="387">
        <v>233</v>
      </c>
      <c r="F276" s="355">
        <v>225</v>
      </c>
      <c r="G276" s="355">
        <v>84</v>
      </c>
      <c r="H276" s="355">
        <v>32</v>
      </c>
      <c r="I276" s="355">
        <v>109</v>
      </c>
      <c r="J276" s="388">
        <v>8</v>
      </c>
      <c r="K276" s="395">
        <v>8</v>
      </c>
      <c r="L276" s="387"/>
      <c r="M276" s="361">
        <v>595</v>
      </c>
      <c r="N276" s="355">
        <v>12</v>
      </c>
      <c r="O276" s="355">
        <v>16</v>
      </c>
      <c r="P276" s="355">
        <v>6</v>
      </c>
      <c r="Q276" s="355">
        <v>16</v>
      </c>
      <c r="R276" s="355">
        <v>22</v>
      </c>
      <c r="S276" s="355">
        <v>49</v>
      </c>
      <c r="T276" s="355">
        <v>46</v>
      </c>
      <c r="U276" s="355">
        <v>32</v>
      </c>
      <c r="V276" s="355">
        <v>63</v>
      </c>
      <c r="W276" s="355">
        <v>81</v>
      </c>
      <c r="X276" s="355">
        <v>82</v>
      </c>
      <c r="Y276" s="355">
        <v>80</v>
      </c>
      <c r="Z276" s="355">
        <v>37</v>
      </c>
      <c r="AA276" s="355">
        <v>31</v>
      </c>
      <c r="AB276" s="362">
        <v>22</v>
      </c>
      <c r="AC276" s="368">
        <v>59.03</v>
      </c>
      <c r="AD276" s="358">
        <v>58.12</v>
      </c>
      <c r="AE276" s="369">
        <v>60.13</v>
      </c>
      <c r="AF276" s="389"/>
      <c r="AG276" s="390"/>
      <c r="AH276" s="390"/>
      <c r="AI276" s="390"/>
      <c r="AJ276" s="390"/>
      <c r="AK276" s="390"/>
      <c r="AL276" s="390"/>
      <c r="AM276" s="390"/>
      <c r="AN276" s="390"/>
      <c r="AO276" s="390"/>
      <c r="AP276" s="390"/>
      <c r="AQ276" s="390"/>
      <c r="AR276" s="390"/>
      <c r="AS276" s="390"/>
      <c r="AT276" s="390"/>
      <c r="AU276" s="390"/>
      <c r="AV276" s="384"/>
      <c r="AW276" s="385"/>
      <c r="AX276" s="386"/>
      <c r="AY276" s="363">
        <v>328</v>
      </c>
      <c r="AZ276" s="364" t="s">
        <v>6662</v>
      </c>
      <c r="BA276" s="364">
        <v>1</v>
      </c>
      <c r="BB276" s="364" t="s">
        <v>6662</v>
      </c>
      <c r="BC276" s="364">
        <v>4</v>
      </c>
      <c r="BD276" s="364">
        <v>6</v>
      </c>
      <c r="BE276" s="364">
        <v>22</v>
      </c>
      <c r="BF276" s="364">
        <v>11</v>
      </c>
      <c r="BG276" s="364">
        <v>16</v>
      </c>
      <c r="BH276" s="364">
        <v>38</v>
      </c>
      <c r="BI276" s="364">
        <v>46</v>
      </c>
      <c r="BJ276" s="364">
        <v>51</v>
      </c>
      <c r="BK276" s="364">
        <v>68</v>
      </c>
      <c r="BL276" s="364">
        <v>32</v>
      </c>
      <c r="BM276" s="364">
        <v>21</v>
      </c>
      <c r="BN276" s="365">
        <v>12</v>
      </c>
      <c r="BO276" s="368">
        <v>64.66</v>
      </c>
      <c r="BP276" s="358">
        <v>63.83</v>
      </c>
      <c r="BQ276" s="369">
        <v>65.84</v>
      </c>
      <c r="BR276" s="363">
        <v>225</v>
      </c>
      <c r="BS276" s="364" t="s">
        <v>6662</v>
      </c>
      <c r="BT276" s="364" t="s">
        <v>6662</v>
      </c>
      <c r="BU276" s="364" t="s">
        <v>6662</v>
      </c>
      <c r="BV276" s="364">
        <v>1</v>
      </c>
      <c r="BW276" s="364">
        <v>1</v>
      </c>
      <c r="BX276" s="364">
        <v>12</v>
      </c>
      <c r="BY276" s="364">
        <v>6</v>
      </c>
      <c r="BZ276" s="364">
        <v>8</v>
      </c>
      <c r="CA276" s="364">
        <v>28</v>
      </c>
      <c r="CB276" s="364">
        <v>46</v>
      </c>
      <c r="CC276" s="364">
        <v>41</v>
      </c>
      <c r="CD276" s="364">
        <v>43</v>
      </c>
      <c r="CE276" s="364">
        <v>21</v>
      </c>
      <c r="CF276" s="364">
        <v>12</v>
      </c>
      <c r="CG276" s="365">
        <v>6</v>
      </c>
      <c r="CH276" s="432">
        <v>225</v>
      </c>
      <c r="CI276" s="433">
        <v>29</v>
      </c>
      <c r="CJ276" s="433">
        <v>29</v>
      </c>
      <c r="CK276" s="433" t="s">
        <v>6662</v>
      </c>
      <c r="CL276" s="433" t="s">
        <v>6662</v>
      </c>
      <c r="CM276" s="433">
        <v>8</v>
      </c>
      <c r="CN276" s="433">
        <v>188</v>
      </c>
      <c r="CO276" s="433">
        <v>123</v>
      </c>
      <c r="CP276" s="433">
        <v>18</v>
      </c>
      <c r="CQ276" s="433">
        <v>18</v>
      </c>
      <c r="CR276" s="433" t="s">
        <v>6662</v>
      </c>
      <c r="CS276" s="433" t="s">
        <v>6662</v>
      </c>
      <c r="CT276" s="433">
        <v>1</v>
      </c>
      <c r="CU276" s="455">
        <v>104</v>
      </c>
      <c r="CV276" s="389"/>
      <c r="CW276" s="390"/>
      <c r="CX276" s="390"/>
      <c r="CY276" s="390"/>
      <c r="CZ276" s="390"/>
      <c r="DA276" s="390"/>
      <c r="DB276" s="394"/>
      <c r="DC276" s="363">
        <v>771</v>
      </c>
      <c r="DD276" s="364">
        <v>601</v>
      </c>
      <c r="DE276" s="364">
        <v>328</v>
      </c>
      <c r="DF276" s="364">
        <v>242</v>
      </c>
      <c r="DG276" s="364">
        <v>31</v>
      </c>
      <c r="DH276" s="364">
        <v>44</v>
      </c>
      <c r="DI276" s="364">
        <v>126</v>
      </c>
      <c r="DJ276" s="394"/>
      <c r="DK276" s="363">
        <v>216</v>
      </c>
      <c r="DL276" s="364">
        <v>141</v>
      </c>
      <c r="DM276" s="364" t="s">
        <v>6662</v>
      </c>
      <c r="DN276" s="364" t="s">
        <v>6662</v>
      </c>
      <c r="DO276" s="364" t="s">
        <v>6662</v>
      </c>
      <c r="DP276" s="364">
        <v>10</v>
      </c>
      <c r="DQ276" s="364">
        <v>60</v>
      </c>
      <c r="DR276" s="364" t="s">
        <v>6662</v>
      </c>
      <c r="DS276" s="364">
        <v>4</v>
      </c>
      <c r="DT276" s="364" t="s">
        <v>6662</v>
      </c>
      <c r="DU276" s="364" t="s">
        <v>6662</v>
      </c>
      <c r="DV276" s="364">
        <v>1</v>
      </c>
      <c r="DW276" s="364" t="s">
        <v>6662</v>
      </c>
      <c r="DX276" s="364" t="s">
        <v>6662</v>
      </c>
      <c r="DY276" s="364" t="s">
        <v>6662</v>
      </c>
      <c r="DZ276" s="365" t="s">
        <v>6662</v>
      </c>
      <c r="EA276" s="363">
        <v>206</v>
      </c>
      <c r="EB276" s="364">
        <v>44412</v>
      </c>
      <c r="EC276" s="364">
        <v>39403</v>
      </c>
      <c r="ED276" s="364">
        <v>5009</v>
      </c>
      <c r="EE276" s="365" t="s">
        <v>6662</v>
      </c>
      <c r="EF276" s="363">
        <v>378</v>
      </c>
      <c r="EG276" s="364">
        <v>335</v>
      </c>
      <c r="EH276" s="364">
        <v>193</v>
      </c>
      <c r="EI276" s="364">
        <v>125</v>
      </c>
      <c r="EJ276" s="364">
        <v>17</v>
      </c>
      <c r="EK276" s="364">
        <v>22</v>
      </c>
      <c r="EL276" s="364">
        <v>21</v>
      </c>
      <c r="EM276" s="394"/>
      <c r="EN276" s="363">
        <v>393</v>
      </c>
      <c r="EO276" s="364">
        <v>266</v>
      </c>
      <c r="EP276" s="364">
        <v>135</v>
      </c>
      <c r="EQ276" s="364">
        <v>117</v>
      </c>
      <c r="ER276" s="364">
        <v>14</v>
      </c>
      <c r="ES276" s="364">
        <v>22</v>
      </c>
      <c r="ET276" s="364">
        <v>105</v>
      </c>
      <c r="EU276" s="394"/>
    </row>
    <row r="277" spans="1:151" s="357" customFormat="1" ht="15" customHeight="1" x14ac:dyDescent="0.15">
      <c r="A277" s="442" t="s">
        <v>175</v>
      </c>
      <c r="B277" s="442" t="s">
        <v>390</v>
      </c>
      <c r="C277" s="442"/>
      <c r="D277" s="442" t="s">
        <v>834</v>
      </c>
      <c r="E277" s="387">
        <v>1476</v>
      </c>
      <c r="F277" s="355">
        <v>1445</v>
      </c>
      <c r="G277" s="355">
        <v>491</v>
      </c>
      <c r="H277" s="355">
        <v>88</v>
      </c>
      <c r="I277" s="355">
        <v>866</v>
      </c>
      <c r="J277" s="388">
        <v>31</v>
      </c>
      <c r="K277" s="395">
        <v>31</v>
      </c>
      <c r="L277" s="387"/>
      <c r="M277" s="361">
        <v>3595</v>
      </c>
      <c r="N277" s="355">
        <v>29</v>
      </c>
      <c r="O277" s="355">
        <v>52</v>
      </c>
      <c r="P277" s="355">
        <v>73</v>
      </c>
      <c r="Q277" s="355">
        <v>98</v>
      </c>
      <c r="R277" s="355">
        <v>165</v>
      </c>
      <c r="S277" s="355">
        <v>177</v>
      </c>
      <c r="T277" s="355">
        <v>205</v>
      </c>
      <c r="U277" s="355">
        <v>182</v>
      </c>
      <c r="V277" s="355">
        <v>255</v>
      </c>
      <c r="W277" s="355">
        <v>488</v>
      </c>
      <c r="X277" s="355">
        <v>670</v>
      </c>
      <c r="Y277" s="355">
        <v>537</v>
      </c>
      <c r="Z277" s="355">
        <v>304</v>
      </c>
      <c r="AA277" s="355">
        <v>222</v>
      </c>
      <c r="AB277" s="362">
        <v>138</v>
      </c>
      <c r="AC277" s="368">
        <v>61.6</v>
      </c>
      <c r="AD277" s="358">
        <v>60.56</v>
      </c>
      <c r="AE277" s="369">
        <v>62.95</v>
      </c>
      <c r="AF277" s="389"/>
      <c r="AG277" s="390"/>
      <c r="AH277" s="390"/>
      <c r="AI277" s="390"/>
      <c r="AJ277" s="390"/>
      <c r="AK277" s="390"/>
      <c r="AL277" s="390"/>
      <c r="AM277" s="390"/>
      <c r="AN277" s="390"/>
      <c r="AO277" s="390"/>
      <c r="AP277" s="390"/>
      <c r="AQ277" s="390"/>
      <c r="AR277" s="390"/>
      <c r="AS277" s="390"/>
      <c r="AT277" s="390"/>
      <c r="AU277" s="390"/>
      <c r="AV277" s="384"/>
      <c r="AW277" s="385"/>
      <c r="AX277" s="386"/>
      <c r="AY277" s="363">
        <v>2242</v>
      </c>
      <c r="AZ277" s="364">
        <v>4</v>
      </c>
      <c r="BA277" s="364">
        <v>16</v>
      </c>
      <c r="BB277" s="364">
        <v>33</v>
      </c>
      <c r="BC277" s="364">
        <v>43</v>
      </c>
      <c r="BD277" s="364">
        <v>76</v>
      </c>
      <c r="BE277" s="364">
        <v>82</v>
      </c>
      <c r="BF277" s="364">
        <v>102</v>
      </c>
      <c r="BG277" s="364">
        <v>83</v>
      </c>
      <c r="BH277" s="364">
        <v>133</v>
      </c>
      <c r="BI277" s="364">
        <v>274</v>
      </c>
      <c r="BJ277" s="364">
        <v>474</v>
      </c>
      <c r="BK277" s="364">
        <v>415</v>
      </c>
      <c r="BL277" s="364">
        <v>246</v>
      </c>
      <c r="BM277" s="364">
        <v>172</v>
      </c>
      <c r="BN277" s="365">
        <v>89</v>
      </c>
      <c r="BO277" s="368">
        <v>64.72</v>
      </c>
      <c r="BP277" s="358">
        <v>63.72</v>
      </c>
      <c r="BQ277" s="369">
        <v>66.040000000000006</v>
      </c>
      <c r="BR277" s="363">
        <v>1445</v>
      </c>
      <c r="BS277" s="364" t="s">
        <v>6662</v>
      </c>
      <c r="BT277" s="364">
        <v>2</v>
      </c>
      <c r="BU277" s="364">
        <v>2</v>
      </c>
      <c r="BV277" s="364">
        <v>10</v>
      </c>
      <c r="BW277" s="364">
        <v>16</v>
      </c>
      <c r="BX277" s="364">
        <v>36</v>
      </c>
      <c r="BY277" s="364">
        <v>54</v>
      </c>
      <c r="BZ277" s="364">
        <v>76</v>
      </c>
      <c r="CA277" s="364">
        <v>112</v>
      </c>
      <c r="CB277" s="364">
        <v>248</v>
      </c>
      <c r="CC277" s="364">
        <v>340</v>
      </c>
      <c r="CD277" s="364">
        <v>287</v>
      </c>
      <c r="CE277" s="364">
        <v>142</v>
      </c>
      <c r="CF277" s="364">
        <v>86</v>
      </c>
      <c r="CG277" s="365">
        <v>34</v>
      </c>
      <c r="CH277" s="432">
        <v>1445</v>
      </c>
      <c r="CI277" s="433">
        <v>452</v>
      </c>
      <c r="CJ277" s="433">
        <v>448</v>
      </c>
      <c r="CK277" s="433">
        <v>1</v>
      </c>
      <c r="CL277" s="433">
        <v>3</v>
      </c>
      <c r="CM277" s="433">
        <v>48</v>
      </c>
      <c r="CN277" s="433">
        <v>945</v>
      </c>
      <c r="CO277" s="433">
        <v>889</v>
      </c>
      <c r="CP277" s="433">
        <v>291</v>
      </c>
      <c r="CQ277" s="433">
        <v>290</v>
      </c>
      <c r="CR277" s="433" t="s">
        <v>6662</v>
      </c>
      <c r="CS277" s="433">
        <v>1</v>
      </c>
      <c r="CT277" s="433">
        <v>19</v>
      </c>
      <c r="CU277" s="455">
        <v>579</v>
      </c>
      <c r="CV277" s="389"/>
      <c r="CW277" s="390"/>
      <c r="CX277" s="390"/>
      <c r="CY277" s="390"/>
      <c r="CZ277" s="390"/>
      <c r="DA277" s="390"/>
      <c r="DB277" s="394"/>
      <c r="DC277" s="363">
        <v>5257</v>
      </c>
      <c r="DD277" s="364">
        <v>4109</v>
      </c>
      <c r="DE277" s="364">
        <v>2242</v>
      </c>
      <c r="DF277" s="364">
        <v>1666</v>
      </c>
      <c r="DG277" s="364">
        <v>201</v>
      </c>
      <c r="DH277" s="364">
        <v>302</v>
      </c>
      <c r="DI277" s="364">
        <v>846</v>
      </c>
      <c r="DJ277" s="394"/>
      <c r="DK277" s="363">
        <v>1300</v>
      </c>
      <c r="DL277" s="364">
        <v>473</v>
      </c>
      <c r="DM277" s="364">
        <v>1</v>
      </c>
      <c r="DN277" s="364" t="s">
        <v>6662</v>
      </c>
      <c r="DO277" s="364">
        <v>12</v>
      </c>
      <c r="DP277" s="364">
        <v>707</v>
      </c>
      <c r="DQ277" s="364">
        <v>54</v>
      </c>
      <c r="DR277" s="364">
        <v>16</v>
      </c>
      <c r="DS277" s="364">
        <v>22</v>
      </c>
      <c r="DT277" s="364">
        <v>2</v>
      </c>
      <c r="DU277" s="364">
        <v>7</v>
      </c>
      <c r="DV277" s="364">
        <v>1</v>
      </c>
      <c r="DW277" s="364">
        <v>3</v>
      </c>
      <c r="DX277" s="364">
        <v>2</v>
      </c>
      <c r="DY277" s="364" t="s">
        <v>6662</v>
      </c>
      <c r="DZ277" s="365" t="s">
        <v>6662</v>
      </c>
      <c r="EA277" s="363">
        <v>1443</v>
      </c>
      <c r="EB277" s="364">
        <v>268695</v>
      </c>
      <c r="EC277" s="364">
        <v>122364</v>
      </c>
      <c r="ED277" s="364">
        <v>143834</v>
      </c>
      <c r="EE277" s="365">
        <v>2497</v>
      </c>
      <c r="EF277" s="363">
        <v>2691</v>
      </c>
      <c r="EG277" s="364">
        <v>2345</v>
      </c>
      <c r="EH277" s="364">
        <v>1277</v>
      </c>
      <c r="EI277" s="364">
        <v>933</v>
      </c>
      <c r="EJ277" s="364">
        <v>135</v>
      </c>
      <c r="EK277" s="364">
        <v>150</v>
      </c>
      <c r="EL277" s="364">
        <v>196</v>
      </c>
      <c r="EM277" s="394"/>
      <c r="EN277" s="363">
        <v>2566</v>
      </c>
      <c r="EO277" s="364">
        <v>1764</v>
      </c>
      <c r="EP277" s="364">
        <v>965</v>
      </c>
      <c r="EQ277" s="364">
        <v>733</v>
      </c>
      <c r="ER277" s="364">
        <v>66</v>
      </c>
      <c r="ES277" s="364">
        <v>152</v>
      </c>
      <c r="ET277" s="364">
        <v>650</v>
      </c>
      <c r="EU277" s="394"/>
    </row>
    <row r="278" spans="1:151" s="357" customFormat="1" ht="15" hidden="1" customHeight="1" x14ac:dyDescent="0.15">
      <c r="A278" s="442" t="s">
        <v>175</v>
      </c>
      <c r="B278" s="442" t="s">
        <v>390</v>
      </c>
      <c r="C278" s="442" t="s">
        <v>391</v>
      </c>
      <c r="D278" s="442" t="s">
        <v>835</v>
      </c>
      <c r="E278" s="387">
        <v>100</v>
      </c>
      <c r="F278" s="355">
        <v>98</v>
      </c>
      <c r="G278" s="355">
        <v>30</v>
      </c>
      <c r="H278" s="355">
        <v>4</v>
      </c>
      <c r="I278" s="355">
        <v>64</v>
      </c>
      <c r="J278" s="388">
        <v>2</v>
      </c>
      <c r="K278" s="395">
        <v>2</v>
      </c>
      <c r="L278" s="387"/>
      <c r="M278" s="361">
        <v>211</v>
      </c>
      <c r="N278" s="355">
        <v>1</v>
      </c>
      <c r="O278" s="355">
        <v>5</v>
      </c>
      <c r="P278" s="355">
        <v>2</v>
      </c>
      <c r="Q278" s="355">
        <v>7</v>
      </c>
      <c r="R278" s="355">
        <v>12</v>
      </c>
      <c r="S278" s="355">
        <v>7</v>
      </c>
      <c r="T278" s="355">
        <v>14</v>
      </c>
      <c r="U278" s="355">
        <v>12</v>
      </c>
      <c r="V278" s="355">
        <v>10</v>
      </c>
      <c r="W278" s="355">
        <v>35</v>
      </c>
      <c r="X278" s="355">
        <v>35</v>
      </c>
      <c r="Y278" s="355">
        <v>42</v>
      </c>
      <c r="Z278" s="355">
        <v>19</v>
      </c>
      <c r="AA278" s="355">
        <v>3</v>
      </c>
      <c r="AB278" s="362">
        <v>7</v>
      </c>
      <c r="AC278" s="368">
        <v>60.89</v>
      </c>
      <c r="AD278" s="358">
        <v>58.65</v>
      </c>
      <c r="AE278" s="369">
        <v>64.08</v>
      </c>
      <c r="AF278" s="389"/>
      <c r="AG278" s="390"/>
      <c r="AH278" s="390"/>
      <c r="AI278" s="390"/>
      <c r="AJ278" s="390"/>
      <c r="AK278" s="390"/>
      <c r="AL278" s="390"/>
      <c r="AM278" s="390"/>
      <c r="AN278" s="390"/>
      <c r="AO278" s="390"/>
      <c r="AP278" s="390"/>
      <c r="AQ278" s="390"/>
      <c r="AR278" s="390"/>
      <c r="AS278" s="390"/>
      <c r="AT278" s="390"/>
      <c r="AU278" s="390"/>
      <c r="AV278" s="384"/>
      <c r="AW278" s="385"/>
      <c r="AX278" s="386"/>
      <c r="AY278" s="363">
        <v>135</v>
      </c>
      <c r="AZ278" s="364" t="s">
        <v>6662</v>
      </c>
      <c r="BA278" s="364">
        <v>3</v>
      </c>
      <c r="BB278" s="364">
        <v>2</v>
      </c>
      <c r="BC278" s="364">
        <v>3</v>
      </c>
      <c r="BD278" s="364">
        <v>8</v>
      </c>
      <c r="BE278" s="364">
        <v>3</v>
      </c>
      <c r="BF278" s="364">
        <v>9</v>
      </c>
      <c r="BG278" s="364">
        <v>6</v>
      </c>
      <c r="BH278" s="364">
        <v>6</v>
      </c>
      <c r="BI278" s="364">
        <v>22</v>
      </c>
      <c r="BJ278" s="364">
        <v>19</v>
      </c>
      <c r="BK278" s="364">
        <v>30</v>
      </c>
      <c r="BL278" s="364">
        <v>18</v>
      </c>
      <c r="BM278" s="364">
        <v>2</v>
      </c>
      <c r="BN278" s="365">
        <v>4</v>
      </c>
      <c r="BO278" s="368">
        <v>62.29</v>
      </c>
      <c r="BP278" s="358">
        <v>60.32</v>
      </c>
      <c r="BQ278" s="369">
        <v>64.98</v>
      </c>
      <c r="BR278" s="363">
        <v>98</v>
      </c>
      <c r="BS278" s="364" t="s">
        <v>6662</v>
      </c>
      <c r="BT278" s="364" t="s">
        <v>6662</v>
      </c>
      <c r="BU278" s="364" t="s">
        <v>6662</v>
      </c>
      <c r="BV278" s="364" t="s">
        <v>6662</v>
      </c>
      <c r="BW278" s="364">
        <v>2</v>
      </c>
      <c r="BX278" s="364" t="s">
        <v>6662</v>
      </c>
      <c r="BY278" s="364">
        <v>5</v>
      </c>
      <c r="BZ278" s="364">
        <v>4</v>
      </c>
      <c r="CA278" s="364">
        <v>5</v>
      </c>
      <c r="CB278" s="364">
        <v>22</v>
      </c>
      <c r="CC278" s="364">
        <v>23</v>
      </c>
      <c r="CD278" s="364">
        <v>21</v>
      </c>
      <c r="CE278" s="364">
        <v>11</v>
      </c>
      <c r="CF278" s="364">
        <v>3</v>
      </c>
      <c r="CG278" s="365">
        <v>2</v>
      </c>
      <c r="CH278" s="432">
        <v>98</v>
      </c>
      <c r="CI278" s="433">
        <v>50</v>
      </c>
      <c r="CJ278" s="433">
        <v>50</v>
      </c>
      <c r="CK278" s="433" t="s">
        <v>6662</v>
      </c>
      <c r="CL278" s="433" t="s">
        <v>6662</v>
      </c>
      <c r="CM278" s="433">
        <v>2</v>
      </c>
      <c r="CN278" s="433">
        <v>46</v>
      </c>
      <c r="CO278" s="433">
        <v>60</v>
      </c>
      <c r="CP278" s="433">
        <v>30</v>
      </c>
      <c r="CQ278" s="433">
        <v>30</v>
      </c>
      <c r="CR278" s="433" t="s">
        <v>6662</v>
      </c>
      <c r="CS278" s="433" t="s">
        <v>6662</v>
      </c>
      <c r="CT278" s="433">
        <v>1</v>
      </c>
      <c r="CU278" s="455">
        <v>29</v>
      </c>
      <c r="CV278" s="389"/>
      <c r="CW278" s="390"/>
      <c r="CX278" s="390"/>
      <c r="CY278" s="390"/>
      <c r="CZ278" s="390"/>
      <c r="DA278" s="390"/>
      <c r="DB278" s="394"/>
      <c r="DC278" s="363">
        <v>342</v>
      </c>
      <c r="DD278" s="364">
        <v>249</v>
      </c>
      <c r="DE278" s="364">
        <v>135</v>
      </c>
      <c r="DF278" s="364">
        <v>100</v>
      </c>
      <c r="DG278" s="364">
        <v>14</v>
      </c>
      <c r="DH278" s="364">
        <v>19</v>
      </c>
      <c r="DI278" s="364">
        <v>74</v>
      </c>
      <c r="DJ278" s="394"/>
      <c r="DK278" s="363">
        <v>82</v>
      </c>
      <c r="DL278" s="364">
        <v>24</v>
      </c>
      <c r="DM278" s="364" t="s">
        <v>6662</v>
      </c>
      <c r="DN278" s="364" t="s">
        <v>6662</v>
      </c>
      <c r="DO278" s="364" t="s">
        <v>6662</v>
      </c>
      <c r="DP278" s="364">
        <v>51</v>
      </c>
      <c r="DQ278" s="364">
        <v>1</v>
      </c>
      <c r="DR278" s="364">
        <v>1</v>
      </c>
      <c r="DS278" s="364">
        <v>3</v>
      </c>
      <c r="DT278" s="364">
        <v>1</v>
      </c>
      <c r="DU278" s="364" t="s">
        <v>6662</v>
      </c>
      <c r="DV278" s="364" t="s">
        <v>6662</v>
      </c>
      <c r="DW278" s="364" t="s">
        <v>6662</v>
      </c>
      <c r="DX278" s="364">
        <v>1</v>
      </c>
      <c r="DY278" s="364" t="s">
        <v>6662</v>
      </c>
      <c r="DZ278" s="365" t="s">
        <v>6662</v>
      </c>
      <c r="EA278" s="363">
        <v>97</v>
      </c>
      <c r="EB278" s="364">
        <v>12856</v>
      </c>
      <c r="EC278" s="364">
        <v>4377</v>
      </c>
      <c r="ED278" s="364">
        <v>8314</v>
      </c>
      <c r="EE278" s="365">
        <v>165</v>
      </c>
      <c r="EF278" s="363">
        <v>177</v>
      </c>
      <c r="EG278" s="364">
        <v>151</v>
      </c>
      <c r="EH278" s="364">
        <v>78</v>
      </c>
      <c r="EI278" s="364">
        <v>63</v>
      </c>
      <c r="EJ278" s="364">
        <v>10</v>
      </c>
      <c r="EK278" s="364">
        <v>9</v>
      </c>
      <c r="EL278" s="364">
        <v>17</v>
      </c>
      <c r="EM278" s="394"/>
      <c r="EN278" s="363">
        <v>165</v>
      </c>
      <c r="EO278" s="364">
        <v>98</v>
      </c>
      <c r="EP278" s="364">
        <v>57</v>
      </c>
      <c r="EQ278" s="364">
        <v>37</v>
      </c>
      <c r="ER278" s="364">
        <v>4</v>
      </c>
      <c r="ES278" s="364">
        <v>10</v>
      </c>
      <c r="ET278" s="364">
        <v>57</v>
      </c>
      <c r="EU278" s="394"/>
    </row>
    <row r="279" spans="1:151" s="357" customFormat="1" ht="15" hidden="1" customHeight="1" x14ac:dyDescent="0.15">
      <c r="A279" s="442" t="s">
        <v>175</v>
      </c>
      <c r="B279" s="442" t="s">
        <v>390</v>
      </c>
      <c r="C279" s="442" t="s">
        <v>392</v>
      </c>
      <c r="D279" s="442" t="s">
        <v>836</v>
      </c>
      <c r="E279" s="387">
        <v>84</v>
      </c>
      <c r="F279" s="355">
        <v>79</v>
      </c>
      <c r="G279" s="355">
        <v>24</v>
      </c>
      <c r="H279" s="355">
        <v>4</v>
      </c>
      <c r="I279" s="355">
        <v>51</v>
      </c>
      <c r="J279" s="388">
        <v>5</v>
      </c>
      <c r="K279" s="395">
        <v>5</v>
      </c>
      <c r="L279" s="387"/>
      <c r="M279" s="361">
        <v>180</v>
      </c>
      <c r="N279" s="355" t="s">
        <v>6662</v>
      </c>
      <c r="O279" s="355">
        <v>6</v>
      </c>
      <c r="P279" s="355">
        <v>3</v>
      </c>
      <c r="Q279" s="355">
        <v>7</v>
      </c>
      <c r="R279" s="355">
        <v>8</v>
      </c>
      <c r="S279" s="355">
        <v>5</v>
      </c>
      <c r="T279" s="355">
        <v>4</v>
      </c>
      <c r="U279" s="355">
        <v>11</v>
      </c>
      <c r="V279" s="355">
        <v>22</v>
      </c>
      <c r="W279" s="355">
        <v>23</v>
      </c>
      <c r="X279" s="355">
        <v>28</v>
      </c>
      <c r="Y279" s="355">
        <v>27</v>
      </c>
      <c r="Z279" s="355">
        <v>9</v>
      </c>
      <c r="AA279" s="355">
        <v>14</v>
      </c>
      <c r="AB279" s="362">
        <v>13</v>
      </c>
      <c r="AC279" s="368">
        <v>62.13</v>
      </c>
      <c r="AD279" s="358">
        <v>60.25</v>
      </c>
      <c r="AE279" s="369">
        <v>64.819999999999993</v>
      </c>
      <c r="AF279" s="389"/>
      <c r="AG279" s="390"/>
      <c r="AH279" s="390"/>
      <c r="AI279" s="390"/>
      <c r="AJ279" s="390"/>
      <c r="AK279" s="390"/>
      <c r="AL279" s="390"/>
      <c r="AM279" s="390"/>
      <c r="AN279" s="390"/>
      <c r="AO279" s="390"/>
      <c r="AP279" s="390"/>
      <c r="AQ279" s="390"/>
      <c r="AR279" s="390"/>
      <c r="AS279" s="390"/>
      <c r="AT279" s="390"/>
      <c r="AU279" s="390"/>
      <c r="AV279" s="384"/>
      <c r="AW279" s="385"/>
      <c r="AX279" s="386"/>
      <c r="AY279" s="363">
        <v>109</v>
      </c>
      <c r="AZ279" s="364" t="s">
        <v>6662</v>
      </c>
      <c r="BA279" s="364">
        <v>3</v>
      </c>
      <c r="BB279" s="364">
        <v>3</v>
      </c>
      <c r="BC279" s="364">
        <v>3</v>
      </c>
      <c r="BD279" s="364">
        <v>3</v>
      </c>
      <c r="BE279" s="364">
        <v>1</v>
      </c>
      <c r="BF279" s="364" t="s">
        <v>6662</v>
      </c>
      <c r="BG279" s="364">
        <v>4</v>
      </c>
      <c r="BH279" s="364">
        <v>9</v>
      </c>
      <c r="BI279" s="364">
        <v>18</v>
      </c>
      <c r="BJ279" s="364">
        <v>19</v>
      </c>
      <c r="BK279" s="364">
        <v>20</v>
      </c>
      <c r="BL279" s="364">
        <v>7</v>
      </c>
      <c r="BM279" s="364">
        <v>10</v>
      </c>
      <c r="BN279" s="365">
        <v>9</v>
      </c>
      <c r="BO279" s="368">
        <v>65.09</v>
      </c>
      <c r="BP279" s="358">
        <v>63.87</v>
      </c>
      <c r="BQ279" s="369">
        <v>67.12</v>
      </c>
      <c r="BR279" s="363">
        <v>79</v>
      </c>
      <c r="BS279" s="364" t="s">
        <v>6662</v>
      </c>
      <c r="BT279" s="364">
        <v>1</v>
      </c>
      <c r="BU279" s="364" t="s">
        <v>6662</v>
      </c>
      <c r="BV279" s="364" t="s">
        <v>6662</v>
      </c>
      <c r="BW279" s="364" t="s">
        <v>6662</v>
      </c>
      <c r="BX279" s="364">
        <v>3</v>
      </c>
      <c r="BY279" s="364">
        <v>1</v>
      </c>
      <c r="BZ279" s="364">
        <v>7</v>
      </c>
      <c r="CA279" s="364">
        <v>6</v>
      </c>
      <c r="CB279" s="364">
        <v>14</v>
      </c>
      <c r="CC279" s="364">
        <v>19</v>
      </c>
      <c r="CD279" s="364">
        <v>17</v>
      </c>
      <c r="CE279" s="364">
        <v>6</v>
      </c>
      <c r="CF279" s="364">
        <v>4</v>
      </c>
      <c r="CG279" s="365">
        <v>1</v>
      </c>
      <c r="CH279" s="432">
        <v>79</v>
      </c>
      <c r="CI279" s="433">
        <v>36</v>
      </c>
      <c r="CJ279" s="433">
        <v>36</v>
      </c>
      <c r="CK279" s="433" t="s">
        <v>6662</v>
      </c>
      <c r="CL279" s="433" t="s">
        <v>6662</v>
      </c>
      <c r="CM279" s="433">
        <v>5</v>
      </c>
      <c r="CN279" s="433">
        <v>38</v>
      </c>
      <c r="CO279" s="433">
        <v>47</v>
      </c>
      <c r="CP279" s="433">
        <v>23</v>
      </c>
      <c r="CQ279" s="433">
        <v>23</v>
      </c>
      <c r="CR279" s="433" t="s">
        <v>6662</v>
      </c>
      <c r="CS279" s="433" t="s">
        <v>6662</v>
      </c>
      <c r="CT279" s="433">
        <v>2</v>
      </c>
      <c r="CU279" s="455">
        <v>22</v>
      </c>
      <c r="CV279" s="389"/>
      <c r="CW279" s="390"/>
      <c r="CX279" s="390"/>
      <c r="CY279" s="390"/>
      <c r="CZ279" s="390"/>
      <c r="DA279" s="390"/>
      <c r="DB279" s="394"/>
      <c r="DC279" s="363">
        <v>284</v>
      </c>
      <c r="DD279" s="364">
        <v>215</v>
      </c>
      <c r="DE279" s="364">
        <v>109</v>
      </c>
      <c r="DF279" s="364">
        <v>92</v>
      </c>
      <c r="DG279" s="364">
        <v>14</v>
      </c>
      <c r="DH279" s="364">
        <v>19</v>
      </c>
      <c r="DI279" s="364">
        <v>50</v>
      </c>
      <c r="DJ279" s="394"/>
      <c r="DK279" s="363">
        <v>69</v>
      </c>
      <c r="DL279" s="364">
        <v>33</v>
      </c>
      <c r="DM279" s="364" t="s">
        <v>6662</v>
      </c>
      <c r="DN279" s="364" t="s">
        <v>6662</v>
      </c>
      <c r="DO279" s="364" t="s">
        <v>6662</v>
      </c>
      <c r="DP279" s="364">
        <v>29</v>
      </c>
      <c r="DQ279" s="364">
        <v>2</v>
      </c>
      <c r="DR279" s="364">
        <v>1</v>
      </c>
      <c r="DS279" s="364">
        <v>2</v>
      </c>
      <c r="DT279" s="364" t="s">
        <v>6662</v>
      </c>
      <c r="DU279" s="364">
        <v>1</v>
      </c>
      <c r="DV279" s="364">
        <v>1</v>
      </c>
      <c r="DW279" s="364" t="s">
        <v>6662</v>
      </c>
      <c r="DX279" s="364" t="s">
        <v>6662</v>
      </c>
      <c r="DY279" s="364" t="s">
        <v>6662</v>
      </c>
      <c r="DZ279" s="365" t="s">
        <v>6662</v>
      </c>
      <c r="EA279" s="363">
        <v>79</v>
      </c>
      <c r="EB279" s="364">
        <v>13757</v>
      </c>
      <c r="EC279" s="364">
        <v>7145</v>
      </c>
      <c r="ED279" s="364">
        <v>6537</v>
      </c>
      <c r="EE279" s="365">
        <v>75</v>
      </c>
      <c r="EF279" s="363">
        <v>140</v>
      </c>
      <c r="EG279" s="364">
        <v>126</v>
      </c>
      <c r="EH279" s="364">
        <v>68</v>
      </c>
      <c r="EI279" s="364">
        <v>48</v>
      </c>
      <c r="EJ279" s="364">
        <v>10</v>
      </c>
      <c r="EK279" s="364">
        <v>5</v>
      </c>
      <c r="EL279" s="364">
        <v>9</v>
      </c>
      <c r="EM279" s="394"/>
      <c r="EN279" s="363">
        <v>144</v>
      </c>
      <c r="EO279" s="364">
        <v>89</v>
      </c>
      <c r="EP279" s="364">
        <v>41</v>
      </c>
      <c r="EQ279" s="364">
        <v>44</v>
      </c>
      <c r="ER279" s="364">
        <v>4</v>
      </c>
      <c r="ES279" s="364">
        <v>14</v>
      </c>
      <c r="ET279" s="364">
        <v>41</v>
      </c>
      <c r="EU279" s="394"/>
    </row>
    <row r="280" spans="1:151" s="357" customFormat="1" ht="15" hidden="1" customHeight="1" x14ac:dyDescent="0.15">
      <c r="A280" s="442" t="s">
        <v>175</v>
      </c>
      <c r="B280" s="442" t="s">
        <v>390</v>
      </c>
      <c r="C280" s="442" t="s">
        <v>393</v>
      </c>
      <c r="D280" s="442" t="s">
        <v>837</v>
      </c>
      <c r="E280" s="387">
        <v>109</v>
      </c>
      <c r="F280" s="355">
        <v>106</v>
      </c>
      <c r="G280" s="355">
        <v>5</v>
      </c>
      <c r="H280" s="355">
        <v>14</v>
      </c>
      <c r="I280" s="355">
        <v>87</v>
      </c>
      <c r="J280" s="388">
        <v>3</v>
      </c>
      <c r="K280" s="395">
        <v>3</v>
      </c>
      <c r="L280" s="387"/>
      <c r="M280" s="361">
        <v>254</v>
      </c>
      <c r="N280" s="355">
        <v>3</v>
      </c>
      <c r="O280" s="355">
        <v>5</v>
      </c>
      <c r="P280" s="355">
        <v>8</v>
      </c>
      <c r="Q280" s="355">
        <v>9</v>
      </c>
      <c r="R280" s="355">
        <v>7</v>
      </c>
      <c r="S280" s="355">
        <v>16</v>
      </c>
      <c r="T280" s="355">
        <v>12</v>
      </c>
      <c r="U280" s="355">
        <v>9</v>
      </c>
      <c r="V280" s="355">
        <v>20</v>
      </c>
      <c r="W280" s="355">
        <v>39</v>
      </c>
      <c r="X280" s="355">
        <v>32</v>
      </c>
      <c r="Y280" s="355">
        <v>47</v>
      </c>
      <c r="Z280" s="355">
        <v>18</v>
      </c>
      <c r="AA280" s="355">
        <v>10</v>
      </c>
      <c r="AB280" s="362">
        <v>19</v>
      </c>
      <c r="AC280" s="368">
        <v>61.47</v>
      </c>
      <c r="AD280" s="358">
        <v>60.42</v>
      </c>
      <c r="AE280" s="369">
        <v>63.01</v>
      </c>
      <c r="AF280" s="389"/>
      <c r="AG280" s="390"/>
      <c r="AH280" s="390"/>
      <c r="AI280" s="390"/>
      <c r="AJ280" s="390"/>
      <c r="AK280" s="390"/>
      <c r="AL280" s="390"/>
      <c r="AM280" s="390"/>
      <c r="AN280" s="390"/>
      <c r="AO280" s="390"/>
      <c r="AP280" s="390"/>
      <c r="AQ280" s="390"/>
      <c r="AR280" s="390"/>
      <c r="AS280" s="390"/>
      <c r="AT280" s="390"/>
      <c r="AU280" s="390"/>
      <c r="AV280" s="384"/>
      <c r="AW280" s="385"/>
      <c r="AX280" s="386"/>
      <c r="AY280" s="363">
        <v>92</v>
      </c>
      <c r="AZ280" s="364" t="s">
        <v>6662</v>
      </c>
      <c r="BA280" s="364">
        <v>1</v>
      </c>
      <c r="BB280" s="364">
        <v>1</v>
      </c>
      <c r="BC280" s="364">
        <v>1</v>
      </c>
      <c r="BD280" s="364" t="s">
        <v>6662</v>
      </c>
      <c r="BE280" s="364">
        <v>1</v>
      </c>
      <c r="BF280" s="364">
        <v>1</v>
      </c>
      <c r="BG280" s="364">
        <v>3</v>
      </c>
      <c r="BH280" s="364">
        <v>2</v>
      </c>
      <c r="BI280" s="364">
        <v>6</v>
      </c>
      <c r="BJ280" s="364">
        <v>13</v>
      </c>
      <c r="BK280" s="364">
        <v>31</v>
      </c>
      <c r="BL280" s="364">
        <v>12</v>
      </c>
      <c r="BM280" s="364">
        <v>8</v>
      </c>
      <c r="BN280" s="365">
        <v>12</v>
      </c>
      <c r="BO280" s="368">
        <v>71.150000000000006</v>
      </c>
      <c r="BP280" s="358">
        <v>69.680000000000007</v>
      </c>
      <c r="BQ280" s="369">
        <v>74.34</v>
      </c>
      <c r="BR280" s="363">
        <v>106</v>
      </c>
      <c r="BS280" s="364" t="s">
        <v>6662</v>
      </c>
      <c r="BT280" s="364">
        <v>1</v>
      </c>
      <c r="BU280" s="364" t="s">
        <v>6662</v>
      </c>
      <c r="BV280" s="364" t="s">
        <v>6662</v>
      </c>
      <c r="BW280" s="364" t="s">
        <v>6662</v>
      </c>
      <c r="BX280" s="364">
        <v>1</v>
      </c>
      <c r="BY280" s="364">
        <v>3</v>
      </c>
      <c r="BZ280" s="364">
        <v>3</v>
      </c>
      <c r="CA280" s="364">
        <v>9</v>
      </c>
      <c r="CB280" s="364">
        <v>21</v>
      </c>
      <c r="CC280" s="364">
        <v>18</v>
      </c>
      <c r="CD280" s="364">
        <v>29</v>
      </c>
      <c r="CE280" s="364">
        <v>8</v>
      </c>
      <c r="CF280" s="364">
        <v>6</v>
      </c>
      <c r="CG280" s="365">
        <v>7</v>
      </c>
      <c r="CH280" s="432">
        <v>106</v>
      </c>
      <c r="CI280" s="433">
        <v>38</v>
      </c>
      <c r="CJ280" s="433">
        <v>38</v>
      </c>
      <c r="CK280" s="433" t="s">
        <v>6662</v>
      </c>
      <c r="CL280" s="433" t="s">
        <v>6662</v>
      </c>
      <c r="CM280" s="433">
        <v>4</v>
      </c>
      <c r="CN280" s="433">
        <v>64</v>
      </c>
      <c r="CO280" s="433">
        <v>68</v>
      </c>
      <c r="CP280" s="433">
        <v>27</v>
      </c>
      <c r="CQ280" s="433">
        <v>27</v>
      </c>
      <c r="CR280" s="433" t="s">
        <v>6662</v>
      </c>
      <c r="CS280" s="433" t="s">
        <v>6662</v>
      </c>
      <c r="CT280" s="433">
        <v>1</v>
      </c>
      <c r="CU280" s="455">
        <v>40</v>
      </c>
      <c r="CV280" s="389"/>
      <c r="CW280" s="390"/>
      <c r="CX280" s="390"/>
      <c r="CY280" s="390"/>
      <c r="CZ280" s="390"/>
      <c r="DA280" s="390"/>
      <c r="DB280" s="394"/>
      <c r="DC280" s="363">
        <v>368</v>
      </c>
      <c r="DD280" s="364">
        <v>281</v>
      </c>
      <c r="DE280" s="364">
        <v>92</v>
      </c>
      <c r="DF280" s="364">
        <v>177</v>
      </c>
      <c r="DG280" s="364">
        <v>12</v>
      </c>
      <c r="DH280" s="364">
        <v>19</v>
      </c>
      <c r="DI280" s="364">
        <v>68</v>
      </c>
      <c r="DJ280" s="394"/>
      <c r="DK280" s="363">
        <v>95</v>
      </c>
      <c r="DL280" s="364">
        <v>86</v>
      </c>
      <c r="DM280" s="364" t="s">
        <v>6662</v>
      </c>
      <c r="DN280" s="364" t="s">
        <v>6662</v>
      </c>
      <c r="DO280" s="364" t="s">
        <v>6662</v>
      </c>
      <c r="DP280" s="364">
        <v>8</v>
      </c>
      <c r="DQ280" s="364">
        <v>1</v>
      </c>
      <c r="DR280" s="364" t="s">
        <v>6662</v>
      </c>
      <c r="DS280" s="364" t="s">
        <v>6662</v>
      </c>
      <c r="DT280" s="364" t="s">
        <v>6662</v>
      </c>
      <c r="DU280" s="364" t="s">
        <v>6662</v>
      </c>
      <c r="DV280" s="364" t="s">
        <v>6662</v>
      </c>
      <c r="DW280" s="364" t="s">
        <v>6662</v>
      </c>
      <c r="DX280" s="364" t="s">
        <v>6662</v>
      </c>
      <c r="DY280" s="364" t="s">
        <v>6662</v>
      </c>
      <c r="DZ280" s="365" t="s">
        <v>6662</v>
      </c>
      <c r="EA280" s="363">
        <v>106</v>
      </c>
      <c r="EB280" s="364">
        <v>18370</v>
      </c>
      <c r="EC280" s="364">
        <v>15668</v>
      </c>
      <c r="ED280" s="364">
        <v>2702</v>
      </c>
      <c r="EE280" s="365" t="s">
        <v>6662</v>
      </c>
      <c r="EF280" s="363">
        <v>190</v>
      </c>
      <c r="EG280" s="364">
        <v>165</v>
      </c>
      <c r="EH280" s="364">
        <v>63</v>
      </c>
      <c r="EI280" s="364">
        <v>94</v>
      </c>
      <c r="EJ280" s="364">
        <v>8</v>
      </c>
      <c r="EK280" s="364">
        <v>10</v>
      </c>
      <c r="EL280" s="364">
        <v>15</v>
      </c>
      <c r="EM280" s="394"/>
      <c r="EN280" s="363">
        <v>178</v>
      </c>
      <c r="EO280" s="364">
        <v>116</v>
      </c>
      <c r="EP280" s="364">
        <v>29</v>
      </c>
      <c r="EQ280" s="364">
        <v>83</v>
      </c>
      <c r="ER280" s="364">
        <v>4</v>
      </c>
      <c r="ES280" s="364">
        <v>9</v>
      </c>
      <c r="ET280" s="364">
        <v>53</v>
      </c>
      <c r="EU280" s="394"/>
    </row>
    <row r="281" spans="1:151" s="357" customFormat="1" ht="15" hidden="1" customHeight="1" x14ac:dyDescent="0.15">
      <c r="A281" s="442" t="s">
        <v>175</v>
      </c>
      <c r="B281" s="442" t="s">
        <v>390</v>
      </c>
      <c r="C281" s="442" t="s">
        <v>394</v>
      </c>
      <c r="D281" s="442" t="s">
        <v>838</v>
      </c>
      <c r="E281" s="387">
        <v>87</v>
      </c>
      <c r="F281" s="355">
        <v>87</v>
      </c>
      <c r="G281" s="355">
        <v>12</v>
      </c>
      <c r="H281" s="355">
        <v>3</v>
      </c>
      <c r="I281" s="355">
        <v>72</v>
      </c>
      <c r="J281" s="388" t="s">
        <v>6662</v>
      </c>
      <c r="K281" s="395" t="s">
        <v>6662</v>
      </c>
      <c r="L281" s="387"/>
      <c r="M281" s="361">
        <v>208</v>
      </c>
      <c r="N281" s="355">
        <v>1</v>
      </c>
      <c r="O281" s="355">
        <v>1</v>
      </c>
      <c r="P281" s="355">
        <v>5</v>
      </c>
      <c r="Q281" s="355">
        <v>1</v>
      </c>
      <c r="R281" s="355">
        <v>11</v>
      </c>
      <c r="S281" s="355">
        <v>6</v>
      </c>
      <c r="T281" s="355">
        <v>9</v>
      </c>
      <c r="U281" s="355">
        <v>11</v>
      </c>
      <c r="V281" s="355">
        <v>15</v>
      </c>
      <c r="W281" s="355">
        <v>28</v>
      </c>
      <c r="X281" s="355">
        <v>41</v>
      </c>
      <c r="Y281" s="355">
        <v>33</v>
      </c>
      <c r="Z281" s="355">
        <v>16</v>
      </c>
      <c r="AA281" s="355">
        <v>22</v>
      </c>
      <c r="AB281" s="362">
        <v>8</v>
      </c>
      <c r="AC281" s="368">
        <v>63.98</v>
      </c>
      <c r="AD281" s="358">
        <v>63.79</v>
      </c>
      <c r="AE281" s="369">
        <v>64.28</v>
      </c>
      <c r="AF281" s="389"/>
      <c r="AG281" s="390"/>
      <c r="AH281" s="390"/>
      <c r="AI281" s="390"/>
      <c r="AJ281" s="390"/>
      <c r="AK281" s="390"/>
      <c r="AL281" s="390"/>
      <c r="AM281" s="390"/>
      <c r="AN281" s="390"/>
      <c r="AO281" s="390"/>
      <c r="AP281" s="390"/>
      <c r="AQ281" s="390"/>
      <c r="AR281" s="390"/>
      <c r="AS281" s="390"/>
      <c r="AT281" s="390"/>
      <c r="AU281" s="390"/>
      <c r="AV281" s="384"/>
      <c r="AW281" s="385"/>
      <c r="AX281" s="386"/>
      <c r="AY281" s="363">
        <v>82</v>
      </c>
      <c r="AZ281" s="364">
        <v>1</v>
      </c>
      <c r="BA281" s="364" t="s">
        <v>6662</v>
      </c>
      <c r="BB281" s="364" t="s">
        <v>6662</v>
      </c>
      <c r="BC281" s="364" t="s">
        <v>6662</v>
      </c>
      <c r="BD281" s="364">
        <v>4</v>
      </c>
      <c r="BE281" s="364">
        <v>1</v>
      </c>
      <c r="BF281" s="364">
        <v>2</v>
      </c>
      <c r="BG281" s="364">
        <v>3</v>
      </c>
      <c r="BH281" s="364">
        <v>1</v>
      </c>
      <c r="BI281" s="364">
        <v>6</v>
      </c>
      <c r="BJ281" s="364">
        <v>18</v>
      </c>
      <c r="BK281" s="364">
        <v>19</v>
      </c>
      <c r="BL281" s="364">
        <v>10</v>
      </c>
      <c r="BM281" s="364">
        <v>14</v>
      </c>
      <c r="BN281" s="365">
        <v>3</v>
      </c>
      <c r="BO281" s="368">
        <v>68.650000000000006</v>
      </c>
      <c r="BP281" s="358">
        <v>68.62</v>
      </c>
      <c r="BQ281" s="369">
        <v>68.69</v>
      </c>
      <c r="BR281" s="363">
        <v>87</v>
      </c>
      <c r="BS281" s="364" t="s">
        <v>6662</v>
      </c>
      <c r="BT281" s="364" t="s">
        <v>6662</v>
      </c>
      <c r="BU281" s="364" t="s">
        <v>6662</v>
      </c>
      <c r="BV281" s="364" t="s">
        <v>6662</v>
      </c>
      <c r="BW281" s="364">
        <v>1</v>
      </c>
      <c r="BX281" s="364">
        <v>1</v>
      </c>
      <c r="BY281" s="364">
        <v>1</v>
      </c>
      <c r="BZ281" s="364">
        <v>6</v>
      </c>
      <c r="CA281" s="364">
        <v>4</v>
      </c>
      <c r="CB281" s="364">
        <v>16</v>
      </c>
      <c r="CC281" s="364">
        <v>20</v>
      </c>
      <c r="CD281" s="364">
        <v>19</v>
      </c>
      <c r="CE281" s="364">
        <v>7</v>
      </c>
      <c r="CF281" s="364">
        <v>10</v>
      </c>
      <c r="CG281" s="365">
        <v>2</v>
      </c>
      <c r="CH281" s="432">
        <v>87</v>
      </c>
      <c r="CI281" s="433">
        <v>36</v>
      </c>
      <c r="CJ281" s="433">
        <v>36</v>
      </c>
      <c r="CK281" s="433" t="s">
        <v>6662</v>
      </c>
      <c r="CL281" s="433" t="s">
        <v>6662</v>
      </c>
      <c r="CM281" s="433">
        <v>2</v>
      </c>
      <c r="CN281" s="433">
        <v>49</v>
      </c>
      <c r="CO281" s="433">
        <v>58</v>
      </c>
      <c r="CP281" s="433">
        <v>28</v>
      </c>
      <c r="CQ281" s="433">
        <v>28</v>
      </c>
      <c r="CR281" s="433" t="s">
        <v>6662</v>
      </c>
      <c r="CS281" s="433" t="s">
        <v>6662</v>
      </c>
      <c r="CT281" s="433" t="s">
        <v>6662</v>
      </c>
      <c r="CU281" s="455">
        <v>30</v>
      </c>
      <c r="CV281" s="389"/>
      <c r="CW281" s="390"/>
      <c r="CX281" s="390"/>
      <c r="CY281" s="390"/>
      <c r="CZ281" s="390"/>
      <c r="DA281" s="390"/>
      <c r="DB281" s="394"/>
      <c r="DC281" s="363">
        <v>309</v>
      </c>
      <c r="DD281" s="364">
        <v>222</v>
      </c>
      <c r="DE281" s="364">
        <v>82</v>
      </c>
      <c r="DF281" s="364">
        <v>127</v>
      </c>
      <c r="DG281" s="364">
        <v>13</v>
      </c>
      <c r="DH281" s="364">
        <v>10</v>
      </c>
      <c r="DI281" s="364">
        <v>77</v>
      </c>
      <c r="DJ281" s="394"/>
      <c r="DK281" s="363">
        <v>65</v>
      </c>
      <c r="DL281" s="364">
        <v>49</v>
      </c>
      <c r="DM281" s="364" t="s">
        <v>6662</v>
      </c>
      <c r="DN281" s="364" t="s">
        <v>6662</v>
      </c>
      <c r="DO281" s="364" t="s">
        <v>6662</v>
      </c>
      <c r="DP281" s="364">
        <v>9</v>
      </c>
      <c r="DQ281" s="364">
        <v>1</v>
      </c>
      <c r="DR281" s="364">
        <v>2</v>
      </c>
      <c r="DS281" s="364">
        <v>1</v>
      </c>
      <c r="DT281" s="364">
        <v>1</v>
      </c>
      <c r="DU281" s="364">
        <v>1</v>
      </c>
      <c r="DV281" s="364" t="s">
        <v>6662</v>
      </c>
      <c r="DW281" s="364" t="s">
        <v>6662</v>
      </c>
      <c r="DX281" s="364">
        <v>1</v>
      </c>
      <c r="DY281" s="364" t="s">
        <v>6662</v>
      </c>
      <c r="DZ281" s="365" t="s">
        <v>6662</v>
      </c>
      <c r="EA281" s="363">
        <v>87</v>
      </c>
      <c r="EB281" s="364">
        <v>13330</v>
      </c>
      <c r="EC281" s="364">
        <v>10475</v>
      </c>
      <c r="ED281" s="364">
        <v>2710</v>
      </c>
      <c r="EE281" s="365">
        <v>145</v>
      </c>
      <c r="EF281" s="363">
        <v>166</v>
      </c>
      <c r="EG281" s="364">
        <v>139</v>
      </c>
      <c r="EH281" s="364">
        <v>53</v>
      </c>
      <c r="EI281" s="364">
        <v>75</v>
      </c>
      <c r="EJ281" s="364">
        <v>11</v>
      </c>
      <c r="EK281" s="364">
        <v>5</v>
      </c>
      <c r="EL281" s="364">
        <v>22</v>
      </c>
      <c r="EM281" s="394"/>
      <c r="EN281" s="363">
        <v>143</v>
      </c>
      <c r="EO281" s="364">
        <v>83</v>
      </c>
      <c r="EP281" s="364">
        <v>29</v>
      </c>
      <c r="EQ281" s="364">
        <v>52</v>
      </c>
      <c r="ER281" s="364">
        <v>2</v>
      </c>
      <c r="ES281" s="364">
        <v>5</v>
      </c>
      <c r="ET281" s="364">
        <v>55</v>
      </c>
      <c r="EU281" s="394"/>
    </row>
    <row r="282" spans="1:151" s="357" customFormat="1" ht="15" hidden="1" customHeight="1" x14ac:dyDescent="0.15">
      <c r="A282" s="442" t="s">
        <v>175</v>
      </c>
      <c r="B282" s="442" t="s">
        <v>390</v>
      </c>
      <c r="C282" s="442" t="s">
        <v>395</v>
      </c>
      <c r="D282" s="442" t="s">
        <v>839</v>
      </c>
      <c r="E282" s="387">
        <v>94</v>
      </c>
      <c r="F282" s="355">
        <v>92</v>
      </c>
      <c r="G282" s="355">
        <v>24</v>
      </c>
      <c r="H282" s="355">
        <v>4</v>
      </c>
      <c r="I282" s="355">
        <v>64</v>
      </c>
      <c r="J282" s="388">
        <v>2</v>
      </c>
      <c r="K282" s="395">
        <v>2</v>
      </c>
      <c r="L282" s="387"/>
      <c r="M282" s="361">
        <v>211</v>
      </c>
      <c r="N282" s="355" t="s">
        <v>6662</v>
      </c>
      <c r="O282" s="355" t="s">
        <v>6662</v>
      </c>
      <c r="P282" s="355">
        <v>2</v>
      </c>
      <c r="Q282" s="355">
        <v>11</v>
      </c>
      <c r="R282" s="355">
        <v>5</v>
      </c>
      <c r="S282" s="355">
        <v>6</v>
      </c>
      <c r="T282" s="355">
        <v>6</v>
      </c>
      <c r="U282" s="355">
        <v>6</v>
      </c>
      <c r="V282" s="355">
        <v>18</v>
      </c>
      <c r="W282" s="355">
        <v>28</v>
      </c>
      <c r="X282" s="355">
        <v>45</v>
      </c>
      <c r="Y282" s="355">
        <v>31</v>
      </c>
      <c r="Z282" s="355">
        <v>16</v>
      </c>
      <c r="AA282" s="355">
        <v>26</v>
      </c>
      <c r="AB282" s="362">
        <v>11</v>
      </c>
      <c r="AC282" s="368">
        <v>65.489999999999995</v>
      </c>
      <c r="AD282" s="358">
        <v>64.78</v>
      </c>
      <c r="AE282" s="369">
        <v>66.53</v>
      </c>
      <c r="AF282" s="389"/>
      <c r="AG282" s="390"/>
      <c r="AH282" s="390"/>
      <c r="AI282" s="390"/>
      <c r="AJ282" s="390"/>
      <c r="AK282" s="390"/>
      <c r="AL282" s="390"/>
      <c r="AM282" s="390"/>
      <c r="AN282" s="390"/>
      <c r="AO282" s="390"/>
      <c r="AP282" s="390"/>
      <c r="AQ282" s="390"/>
      <c r="AR282" s="390"/>
      <c r="AS282" s="390"/>
      <c r="AT282" s="390"/>
      <c r="AU282" s="390"/>
      <c r="AV282" s="384"/>
      <c r="AW282" s="385"/>
      <c r="AX282" s="386"/>
      <c r="AY282" s="363">
        <v>119</v>
      </c>
      <c r="AZ282" s="364" t="s">
        <v>6662</v>
      </c>
      <c r="BA282" s="364" t="s">
        <v>6662</v>
      </c>
      <c r="BB282" s="364" t="s">
        <v>6662</v>
      </c>
      <c r="BC282" s="364">
        <v>3</v>
      </c>
      <c r="BD282" s="364">
        <v>3</v>
      </c>
      <c r="BE282" s="364">
        <v>3</v>
      </c>
      <c r="BF282" s="364">
        <v>5</v>
      </c>
      <c r="BG282" s="364" t="s">
        <v>6662</v>
      </c>
      <c r="BH282" s="364">
        <v>10</v>
      </c>
      <c r="BI282" s="364">
        <v>14</v>
      </c>
      <c r="BJ282" s="364">
        <v>24</v>
      </c>
      <c r="BK282" s="364">
        <v>18</v>
      </c>
      <c r="BL282" s="364">
        <v>12</v>
      </c>
      <c r="BM282" s="364">
        <v>20</v>
      </c>
      <c r="BN282" s="365">
        <v>7</v>
      </c>
      <c r="BO282" s="368">
        <v>68.2</v>
      </c>
      <c r="BP282" s="358">
        <v>68.489999999999995</v>
      </c>
      <c r="BQ282" s="369">
        <v>67.77</v>
      </c>
      <c r="BR282" s="363">
        <v>92</v>
      </c>
      <c r="BS282" s="364" t="s">
        <v>6662</v>
      </c>
      <c r="BT282" s="364" t="s">
        <v>6662</v>
      </c>
      <c r="BU282" s="364" t="s">
        <v>6662</v>
      </c>
      <c r="BV282" s="364">
        <v>1</v>
      </c>
      <c r="BW282" s="364" t="s">
        <v>6662</v>
      </c>
      <c r="BX282" s="364" t="s">
        <v>6662</v>
      </c>
      <c r="BY282" s="364">
        <v>2</v>
      </c>
      <c r="BZ282" s="364">
        <v>2</v>
      </c>
      <c r="CA282" s="364">
        <v>8</v>
      </c>
      <c r="CB282" s="364">
        <v>15</v>
      </c>
      <c r="CC282" s="364">
        <v>26</v>
      </c>
      <c r="CD282" s="364">
        <v>18</v>
      </c>
      <c r="CE282" s="364">
        <v>6</v>
      </c>
      <c r="CF282" s="364">
        <v>9</v>
      </c>
      <c r="CG282" s="365">
        <v>5</v>
      </c>
      <c r="CH282" s="432">
        <v>92</v>
      </c>
      <c r="CI282" s="433">
        <v>29</v>
      </c>
      <c r="CJ282" s="433">
        <v>29</v>
      </c>
      <c r="CK282" s="433" t="s">
        <v>6662</v>
      </c>
      <c r="CL282" s="433" t="s">
        <v>6662</v>
      </c>
      <c r="CM282" s="433">
        <v>5</v>
      </c>
      <c r="CN282" s="433">
        <v>58</v>
      </c>
      <c r="CO282" s="433">
        <v>64</v>
      </c>
      <c r="CP282" s="433">
        <v>18</v>
      </c>
      <c r="CQ282" s="433">
        <v>18</v>
      </c>
      <c r="CR282" s="433" t="s">
        <v>6662</v>
      </c>
      <c r="CS282" s="433" t="s">
        <v>6662</v>
      </c>
      <c r="CT282" s="433">
        <v>3</v>
      </c>
      <c r="CU282" s="455">
        <v>43</v>
      </c>
      <c r="CV282" s="389"/>
      <c r="CW282" s="390"/>
      <c r="CX282" s="390"/>
      <c r="CY282" s="390"/>
      <c r="CZ282" s="390"/>
      <c r="DA282" s="390"/>
      <c r="DB282" s="394"/>
      <c r="DC282" s="363">
        <v>320</v>
      </c>
      <c r="DD282" s="364">
        <v>240</v>
      </c>
      <c r="DE282" s="364">
        <v>119</v>
      </c>
      <c r="DF282" s="364">
        <v>110</v>
      </c>
      <c r="DG282" s="364">
        <v>11</v>
      </c>
      <c r="DH282" s="364">
        <v>14</v>
      </c>
      <c r="DI282" s="364">
        <v>66</v>
      </c>
      <c r="DJ282" s="394"/>
      <c r="DK282" s="363">
        <v>80</v>
      </c>
      <c r="DL282" s="364">
        <v>38</v>
      </c>
      <c r="DM282" s="364" t="s">
        <v>6662</v>
      </c>
      <c r="DN282" s="364" t="s">
        <v>6662</v>
      </c>
      <c r="DO282" s="364" t="s">
        <v>6662</v>
      </c>
      <c r="DP282" s="364">
        <v>36</v>
      </c>
      <c r="DQ282" s="364">
        <v>3</v>
      </c>
      <c r="DR282" s="364">
        <v>3</v>
      </c>
      <c r="DS282" s="364" t="s">
        <v>6662</v>
      </c>
      <c r="DT282" s="364" t="s">
        <v>6662</v>
      </c>
      <c r="DU282" s="364" t="s">
        <v>6662</v>
      </c>
      <c r="DV282" s="364" t="s">
        <v>6662</v>
      </c>
      <c r="DW282" s="364" t="s">
        <v>6662</v>
      </c>
      <c r="DX282" s="364" t="s">
        <v>6662</v>
      </c>
      <c r="DY282" s="364" t="s">
        <v>6662</v>
      </c>
      <c r="DZ282" s="365" t="s">
        <v>6662</v>
      </c>
      <c r="EA282" s="363">
        <v>92</v>
      </c>
      <c r="EB282" s="364">
        <v>16087</v>
      </c>
      <c r="EC282" s="364">
        <v>9775</v>
      </c>
      <c r="ED282" s="364">
        <v>6072</v>
      </c>
      <c r="EE282" s="365">
        <v>240</v>
      </c>
      <c r="EF282" s="363">
        <v>174</v>
      </c>
      <c r="EG282" s="364">
        <v>142</v>
      </c>
      <c r="EH282" s="364">
        <v>72</v>
      </c>
      <c r="EI282" s="364">
        <v>63</v>
      </c>
      <c r="EJ282" s="364">
        <v>7</v>
      </c>
      <c r="EK282" s="364">
        <v>10</v>
      </c>
      <c r="EL282" s="364">
        <v>22</v>
      </c>
      <c r="EM282" s="394"/>
      <c r="EN282" s="363">
        <v>146</v>
      </c>
      <c r="EO282" s="364">
        <v>98</v>
      </c>
      <c r="EP282" s="364">
        <v>47</v>
      </c>
      <c r="EQ282" s="364">
        <v>47</v>
      </c>
      <c r="ER282" s="364">
        <v>4</v>
      </c>
      <c r="ES282" s="364">
        <v>4</v>
      </c>
      <c r="ET282" s="364">
        <v>44</v>
      </c>
      <c r="EU282" s="394"/>
    </row>
    <row r="283" spans="1:151" s="357" customFormat="1" ht="15" hidden="1" customHeight="1" x14ac:dyDescent="0.15">
      <c r="A283" s="442" t="s">
        <v>175</v>
      </c>
      <c r="B283" s="442" t="s">
        <v>390</v>
      </c>
      <c r="C283" s="442" t="s">
        <v>396</v>
      </c>
      <c r="D283" s="442" t="s">
        <v>840</v>
      </c>
      <c r="E283" s="387">
        <v>100</v>
      </c>
      <c r="F283" s="355">
        <v>97</v>
      </c>
      <c r="G283" s="355">
        <v>22</v>
      </c>
      <c r="H283" s="355">
        <v>4</v>
      </c>
      <c r="I283" s="355">
        <v>71</v>
      </c>
      <c r="J283" s="388">
        <v>3</v>
      </c>
      <c r="K283" s="395">
        <v>3</v>
      </c>
      <c r="L283" s="387"/>
      <c r="M283" s="361">
        <v>243</v>
      </c>
      <c r="N283" s="355">
        <v>1</v>
      </c>
      <c r="O283" s="355">
        <v>1</v>
      </c>
      <c r="P283" s="355">
        <v>6</v>
      </c>
      <c r="Q283" s="355">
        <v>8</v>
      </c>
      <c r="R283" s="355">
        <v>12</v>
      </c>
      <c r="S283" s="355">
        <v>14</v>
      </c>
      <c r="T283" s="355">
        <v>4</v>
      </c>
      <c r="U283" s="355">
        <v>9</v>
      </c>
      <c r="V283" s="355">
        <v>11</v>
      </c>
      <c r="W283" s="355">
        <v>40</v>
      </c>
      <c r="X283" s="355">
        <v>46</v>
      </c>
      <c r="Y283" s="355">
        <v>31</v>
      </c>
      <c r="Z283" s="355">
        <v>29</v>
      </c>
      <c r="AA283" s="355">
        <v>20</v>
      </c>
      <c r="AB283" s="362">
        <v>11</v>
      </c>
      <c r="AC283" s="368">
        <v>63.3</v>
      </c>
      <c r="AD283" s="358">
        <v>62.2</v>
      </c>
      <c r="AE283" s="369">
        <v>64.75</v>
      </c>
      <c r="AF283" s="389"/>
      <c r="AG283" s="390"/>
      <c r="AH283" s="390"/>
      <c r="AI283" s="390"/>
      <c r="AJ283" s="390"/>
      <c r="AK283" s="390"/>
      <c r="AL283" s="390"/>
      <c r="AM283" s="390"/>
      <c r="AN283" s="390"/>
      <c r="AO283" s="390"/>
      <c r="AP283" s="390"/>
      <c r="AQ283" s="390"/>
      <c r="AR283" s="390"/>
      <c r="AS283" s="390"/>
      <c r="AT283" s="390"/>
      <c r="AU283" s="390"/>
      <c r="AV283" s="384"/>
      <c r="AW283" s="385"/>
      <c r="AX283" s="386"/>
      <c r="AY283" s="363">
        <v>143</v>
      </c>
      <c r="AZ283" s="364" t="s">
        <v>6662</v>
      </c>
      <c r="BA283" s="364" t="s">
        <v>6662</v>
      </c>
      <c r="BB283" s="364">
        <v>2</v>
      </c>
      <c r="BC283" s="364">
        <v>2</v>
      </c>
      <c r="BD283" s="364">
        <v>3</v>
      </c>
      <c r="BE283" s="364">
        <v>3</v>
      </c>
      <c r="BF283" s="364">
        <v>1</v>
      </c>
      <c r="BG283" s="364">
        <v>4</v>
      </c>
      <c r="BH283" s="364">
        <v>4</v>
      </c>
      <c r="BI283" s="364">
        <v>21</v>
      </c>
      <c r="BJ283" s="364">
        <v>32</v>
      </c>
      <c r="BK283" s="364">
        <v>23</v>
      </c>
      <c r="BL283" s="364">
        <v>23</v>
      </c>
      <c r="BM283" s="364">
        <v>17</v>
      </c>
      <c r="BN283" s="365">
        <v>8</v>
      </c>
      <c r="BO283" s="368">
        <v>68.55</v>
      </c>
      <c r="BP283" s="358">
        <v>68.23</v>
      </c>
      <c r="BQ283" s="369">
        <v>68.94</v>
      </c>
      <c r="BR283" s="363">
        <v>97</v>
      </c>
      <c r="BS283" s="364" t="s">
        <v>6662</v>
      </c>
      <c r="BT283" s="364" t="s">
        <v>6662</v>
      </c>
      <c r="BU283" s="364" t="s">
        <v>6662</v>
      </c>
      <c r="BV283" s="364" t="s">
        <v>6662</v>
      </c>
      <c r="BW283" s="364">
        <v>1</v>
      </c>
      <c r="BX283" s="364">
        <v>2</v>
      </c>
      <c r="BY283" s="364">
        <v>2</v>
      </c>
      <c r="BZ283" s="364">
        <v>2</v>
      </c>
      <c r="CA283" s="364">
        <v>4</v>
      </c>
      <c r="CB283" s="364">
        <v>19</v>
      </c>
      <c r="CC283" s="364">
        <v>22</v>
      </c>
      <c r="CD283" s="364">
        <v>19</v>
      </c>
      <c r="CE283" s="364">
        <v>17</v>
      </c>
      <c r="CF283" s="364">
        <v>6</v>
      </c>
      <c r="CG283" s="365">
        <v>3</v>
      </c>
      <c r="CH283" s="432">
        <v>97</v>
      </c>
      <c r="CI283" s="433">
        <v>37</v>
      </c>
      <c r="CJ283" s="433">
        <v>37</v>
      </c>
      <c r="CK283" s="433" t="s">
        <v>6662</v>
      </c>
      <c r="CL283" s="433" t="s">
        <v>6662</v>
      </c>
      <c r="CM283" s="433">
        <v>2</v>
      </c>
      <c r="CN283" s="433">
        <v>58</v>
      </c>
      <c r="CO283" s="433">
        <v>67</v>
      </c>
      <c r="CP283" s="433">
        <v>26</v>
      </c>
      <c r="CQ283" s="433">
        <v>26</v>
      </c>
      <c r="CR283" s="433" t="s">
        <v>6662</v>
      </c>
      <c r="CS283" s="433" t="s">
        <v>6662</v>
      </c>
      <c r="CT283" s="433">
        <v>2</v>
      </c>
      <c r="CU283" s="455">
        <v>39</v>
      </c>
      <c r="CV283" s="389"/>
      <c r="CW283" s="390"/>
      <c r="CX283" s="390"/>
      <c r="CY283" s="390"/>
      <c r="CZ283" s="390"/>
      <c r="DA283" s="390"/>
      <c r="DB283" s="394"/>
      <c r="DC283" s="363">
        <v>351</v>
      </c>
      <c r="DD283" s="364">
        <v>280</v>
      </c>
      <c r="DE283" s="364">
        <v>143</v>
      </c>
      <c r="DF283" s="364">
        <v>120</v>
      </c>
      <c r="DG283" s="364">
        <v>17</v>
      </c>
      <c r="DH283" s="364">
        <v>19</v>
      </c>
      <c r="DI283" s="364">
        <v>52</v>
      </c>
      <c r="DJ283" s="394"/>
      <c r="DK283" s="363">
        <v>84</v>
      </c>
      <c r="DL283" s="364">
        <v>26</v>
      </c>
      <c r="DM283" s="364" t="s">
        <v>6662</v>
      </c>
      <c r="DN283" s="364" t="s">
        <v>6662</v>
      </c>
      <c r="DO283" s="364" t="s">
        <v>6662</v>
      </c>
      <c r="DP283" s="364">
        <v>54</v>
      </c>
      <c r="DQ283" s="364" t="s">
        <v>6662</v>
      </c>
      <c r="DR283" s="364">
        <v>2</v>
      </c>
      <c r="DS283" s="364">
        <v>2</v>
      </c>
      <c r="DT283" s="364" t="s">
        <v>6662</v>
      </c>
      <c r="DU283" s="364" t="s">
        <v>6662</v>
      </c>
      <c r="DV283" s="364" t="s">
        <v>6662</v>
      </c>
      <c r="DW283" s="364" t="s">
        <v>6662</v>
      </c>
      <c r="DX283" s="364" t="s">
        <v>6662</v>
      </c>
      <c r="DY283" s="364" t="s">
        <v>6662</v>
      </c>
      <c r="DZ283" s="365" t="s">
        <v>6662</v>
      </c>
      <c r="EA283" s="363">
        <v>97</v>
      </c>
      <c r="EB283" s="364">
        <v>15511</v>
      </c>
      <c r="EC283" s="364">
        <v>6784</v>
      </c>
      <c r="ED283" s="364">
        <v>8497</v>
      </c>
      <c r="EE283" s="365">
        <v>230</v>
      </c>
      <c r="EF283" s="363">
        <v>184</v>
      </c>
      <c r="EG283" s="364">
        <v>158</v>
      </c>
      <c r="EH283" s="364">
        <v>78</v>
      </c>
      <c r="EI283" s="364">
        <v>70</v>
      </c>
      <c r="EJ283" s="364">
        <v>10</v>
      </c>
      <c r="EK283" s="364">
        <v>13</v>
      </c>
      <c r="EL283" s="364">
        <v>13</v>
      </c>
      <c r="EM283" s="394"/>
      <c r="EN283" s="363">
        <v>167</v>
      </c>
      <c r="EO283" s="364">
        <v>122</v>
      </c>
      <c r="EP283" s="364">
        <v>65</v>
      </c>
      <c r="EQ283" s="364">
        <v>50</v>
      </c>
      <c r="ER283" s="364">
        <v>7</v>
      </c>
      <c r="ES283" s="364">
        <v>6</v>
      </c>
      <c r="ET283" s="364">
        <v>39</v>
      </c>
      <c r="EU283" s="394"/>
    </row>
    <row r="284" spans="1:151" s="357" customFormat="1" ht="15" hidden="1" customHeight="1" x14ac:dyDescent="0.15">
      <c r="A284" s="442" t="s">
        <v>175</v>
      </c>
      <c r="B284" s="442" t="s">
        <v>390</v>
      </c>
      <c r="C284" s="442" t="s">
        <v>397</v>
      </c>
      <c r="D284" s="442" t="s">
        <v>841</v>
      </c>
      <c r="E284" s="387">
        <v>247</v>
      </c>
      <c r="F284" s="355">
        <v>245</v>
      </c>
      <c r="G284" s="355">
        <v>126</v>
      </c>
      <c r="H284" s="355">
        <v>13</v>
      </c>
      <c r="I284" s="355">
        <v>106</v>
      </c>
      <c r="J284" s="388">
        <v>2</v>
      </c>
      <c r="K284" s="395">
        <v>2</v>
      </c>
      <c r="L284" s="387"/>
      <c r="M284" s="361">
        <v>656</v>
      </c>
      <c r="N284" s="355">
        <v>8</v>
      </c>
      <c r="O284" s="355">
        <v>12</v>
      </c>
      <c r="P284" s="355">
        <v>11</v>
      </c>
      <c r="Q284" s="355">
        <v>17</v>
      </c>
      <c r="R284" s="355">
        <v>32</v>
      </c>
      <c r="S284" s="355">
        <v>39</v>
      </c>
      <c r="T284" s="355">
        <v>49</v>
      </c>
      <c r="U284" s="355">
        <v>37</v>
      </c>
      <c r="V284" s="355">
        <v>46</v>
      </c>
      <c r="W284" s="355">
        <v>84</v>
      </c>
      <c r="X284" s="355">
        <v>133</v>
      </c>
      <c r="Y284" s="355">
        <v>93</v>
      </c>
      <c r="Z284" s="355">
        <v>51</v>
      </c>
      <c r="AA284" s="355">
        <v>28</v>
      </c>
      <c r="AB284" s="362">
        <v>16</v>
      </c>
      <c r="AC284" s="368">
        <v>60</v>
      </c>
      <c r="AD284" s="358">
        <v>58.26</v>
      </c>
      <c r="AE284" s="369">
        <v>62.16</v>
      </c>
      <c r="AF284" s="389"/>
      <c r="AG284" s="390"/>
      <c r="AH284" s="390"/>
      <c r="AI284" s="390"/>
      <c r="AJ284" s="390"/>
      <c r="AK284" s="390"/>
      <c r="AL284" s="390"/>
      <c r="AM284" s="390"/>
      <c r="AN284" s="390"/>
      <c r="AO284" s="390"/>
      <c r="AP284" s="390"/>
      <c r="AQ284" s="390"/>
      <c r="AR284" s="390"/>
      <c r="AS284" s="390"/>
      <c r="AT284" s="390"/>
      <c r="AU284" s="390"/>
      <c r="AV284" s="384"/>
      <c r="AW284" s="385"/>
      <c r="AX284" s="386"/>
      <c r="AY284" s="363">
        <v>499</v>
      </c>
      <c r="AZ284" s="364">
        <v>1</v>
      </c>
      <c r="BA284" s="364">
        <v>2</v>
      </c>
      <c r="BB284" s="364">
        <v>7</v>
      </c>
      <c r="BC284" s="364">
        <v>11</v>
      </c>
      <c r="BD284" s="364">
        <v>14</v>
      </c>
      <c r="BE284" s="364">
        <v>26</v>
      </c>
      <c r="BF284" s="364">
        <v>29</v>
      </c>
      <c r="BG284" s="364">
        <v>24</v>
      </c>
      <c r="BH284" s="364">
        <v>41</v>
      </c>
      <c r="BI284" s="364">
        <v>66</v>
      </c>
      <c r="BJ284" s="364">
        <v>115</v>
      </c>
      <c r="BK284" s="364">
        <v>84</v>
      </c>
      <c r="BL284" s="364">
        <v>45</v>
      </c>
      <c r="BM284" s="364">
        <v>23</v>
      </c>
      <c r="BN284" s="365">
        <v>11</v>
      </c>
      <c r="BO284" s="368">
        <v>62.78</v>
      </c>
      <c r="BP284" s="358">
        <v>60.91</v>
      </c>
      <c r="BQ284" s="369">
        <v>65</v>
      </c>
      <c r="BR284" s="363">
        <v>245</v>
      </c>
      <c r="BS284" s="364" t="s">
        <v>6662</v>
      </c>
      <c r="BT284" s="364" t="s">
        <v>6662</v>
      </c>
      <c r="BU284" s="364" t="s">
        <v>6662</v>
      </c>
      <c r="BV284" s="364">
        <v>1</v>
      </c>
      <c r="BW284" s="364">
        <v>7</v>
      </c>
      <c r="BX284" s="364">
        <v>14</v>
      </c>
      <c r="BY284" s="364">
        <v>15</v>
      </c>
      <c r="BZ284" s="364">
        <v>15</v>
      </c>
      <c r="CA284" s="364">
        <v>27</v>
      </c>
      <c r="CB284" s="364">
        <v>41</v>
      </c>
      <c r="CC284" s="364">
        <v>61</v>
      </c>
      <c r="CD284" s="364">
        <v>39</v>
      </c>
      <c r="CE284" s="364">
        <v>19</v>
      </c>
      <c r="CF284" s="364">
        <v>4</v>
      </c>
      <c r="CG284" s="365">
        <v>2</v>
      </c>
      <c r="CH284" s="432">
        <v>245</v>
      </c>
      <c r="CI284" s="433">
        <v>28</v>
      </c>
      <c r="CJ284" s="433">
        <v>27</v>
      </c>
      <c r="CK284" s="433" t="s">
        <v>6662</v>
      </c>
      <c r="CL284" s="433">
        <v>1</v>
      </c>
      <c r="CM284" s="433">
        <v>10</v>
      </c>
      <c r="CN284" s="433">
        <v>207</v>
      </c>
      <c r="CO284" s="433">
        <v>125</v>
      </c>
      <c r="CP284" s="433">
        <v>11</v>
      </c>
      <c r="CQ284" s="433">
        <v>11</v>
      </c>
      <c r="CR284" s="433" t="s">
        <v>6662</v>
      </c>
      <c r="CS284" s="433" t="s">
        <v>6662</v>
      </c>
      <c r="CT284" s="433">
        <v>4</v>
      </c>
      <c r="CU284" s="455">
        <v>110</v>
      </c>
      <c r="CV284" s="389"/>
      <c r="CW284" s="390"/>
      <c r="CX284" s="390"/>
      <c r="CY284" s="390"/>
      <c r="CZ284" s="390"/>
      <c r="DA284" s="390"/>
      <c r="DB284" s="394"/>
      <c r="DC284" s="363">
        <v>907</v>
      </c>
      <c r="DD284" s="364">
        <v>729</v>
      </c>
      <c r="DE284" s="364">
        <v>499</v>
      </c>
      <c r="DF284" s="364">
        <v>208</v>
      </c>
      <c r="DG284" s="364">
        <v>22</v>
      </c>
      <c r="DH284" s="364">
        <v>60</v>
      </c>
      <c r="DI284" s="364">
        <v>118</v>
      </c>
      <c r="DJ284" s="394"/>
      <c r="DK284" s="363">
        <v>234</v>
      </c>
      <c r="DL284" s="364">
        <v>32</v>
      </c>
      <c r="DM284" s="364" t="s">
        <v>6662</v>
      </c>
      <c r="DN284" s="364" t="s">
        <v>6662</v>
      </c>
      <c r="DO284" s="364" t="s">
        <v>6662</v>
      </c>
      <c r="DP284" s="364">
        <v>187</v>
      </c>
      <c r="DQ284" s="364">
        <v>10</v>
      </c>
      <c r="DR284" s="364" t="s">
        <v>6662</v>
      </c>
      <c r="DS284" s="364">
        <v>3</v>
      </c>
      <c r="DT284" s="364" t="s">
        <v>6662</v>
      </c>
      <c r="DU284" s="364">
        <v>2</v>
      </c>
      <c r="DV284" s="364" t="s">
        <v>6662</v>
      </c>
      <c r="DW284" s="364" t="s">
        <v>6662</v>
      </c>
      <c r="DX284" s="364" t="s">
        <v>6662</v>
      </c>
      <c r="DY284" s="364" t="s">
        <v>6662</v>
      </c>
      <c r="DZ284" s="365" t="s">
        <v>6662</v>
      </c>
      <c r="EA284" s="363">
        <v>245</v>
      </c>
      <c r="EB284" s="364">
        <v>48474</v>
      </c>
      <c r="EC284" s="364">
        <v>16171</v>
      </c>
      <c r="ED284" s="364">
        <v>32060</v>
      </c>
      <c r="EE284" s="365">
        <v>243</v>
      </c>
      <c r="EF284" s="363">
        <v>463</v>
      </c>
      <c r="EG284" s="364">
        <v>409</v>
      </c>
      <c r="EH284" s="364">
        <v>271</v>
      </c>
      <c r="EI284" s="364">
        <v>123</v>
      </c>
      <c r="EJ284" s="364">
        <v>15</v>
      </c>
      <c r="EK284" s="364">
        <v>27</v>
      </c>
      <c r="EL284" s="364">
        <v>27</v>
      </c>
      <c r="EM284" s="394"/>
      <c r="EN284" s="363">
        <v>444</v>
      </c>
      <c r="EO284" s="364">
        <v>320</v>
      </c>
      <c r="EP284" s="364">
        <v>228</v>
      </c>
      <c r="EQ284" s="364">
        <v>85</v>
      </c>
      <c r="ER284" s="364">
        <v>7</v>
      </c>
      <c r="ES284" s="364">
        <v>33</v>
      </c>
      <c r="ET284" s="364">
        <v>91</v>
      </c>
      <c r="EU284" s="394"/>
    </row>
    <row r="285" spans="1:151" s="357" customFormat="1" ht="15" hidden="1" customHeight="1" x14ac:dyDescent="0.15">
      <c r="A285" s="442" t="s">
        <v>175</v>
      </c>
      <c r="B285" s="442" t="s">
        <v>390</v>
      </c>
      <c r="C285" s="442" t="s">
        <v>398</v>
      </c>
      <c r="D285" s="442" t="s">
        <v>842</v>
      </c>
      <c r="E285" s="387">
        <v>161</v>
      </c>
      <c r="F285" s="355">
        <v>159</v>
      </c>
      <c r="G285" s="355">
        <v>90</v>
      </c>
      <c r="H285" s="355">
        <v>9</v>
      </c>
      <c r="I285" s="355">
        <v>60</v>
      </c>
      <c r="J285" s="388">
        <v>2</v>
      </c>
      <c r="K285" s="395">
        <v>2</v>
      </c>
      <c r="L285" s="387"/>
      <c r="M285" s="361">
        <v>419</v>
      </c>
      <c r="N285" s="355">
        <v>3</v>
      </c>
      <c r="O285" s="355">
        <v>4</v>
      </c>
      <c r="P285" s="355">
        <v>14</v>
      </c>
      <c r="Q285" s="355">
        <v>5</v>
      </c>
      <c r="R285" s="355">
        <v>16</v>
      </c>
      <c r="S285" s="355">
        <v>27</v>
      </c>
      <c r="T285" s="355">
        <v>31</v>
      </c>
      <c r="U285" s="355">
        <v>27</v>
      </c>
      <c r="V285" s="355">
        <v>25</v>
      </c>
      <c r="W285" s="355">
        <v>53</v>
      </c>
      <c r="X285" s="355">
        <v>71</v>
      </c>
      <c r="Y285" s="355">
        <v>61</v>
      </c>
      <c r="Z285" s="355">
        <v>47</v>
      </c>
      <c r="AA285" s="355">
        <v>24</v>
      </c>
      <c r="AB285" s="362">
        <v>11</v>
      </c>
      <c r="AC285" s="368">
        <v>61.36</v>
      </c>
      <c r="AD285" s="358">
        <v>60.53</v>
      </c>
      <c r="AE285" s="369">
        <v>62.28</v>
      </c>
      <c r="AF285" s="389"/>
      <c r="AG285" s="390"/>
      <c r="AH285" s="390"/>
      <c r="AI285" s="390"/>
      <c r="AJ285" s="390"/>
      <c r="AK285" s="390"/>
      <c r="AL285" s="390"/>
      <c r="AM285" s="390"/>
      <c r="AN285" s="390"/>
      <c r="AO285" s="390"/>
      <c r="AP285" s="390"/>
      <c r="AQ285" s="390"/>
      <c r="AR285" s="390"/>
      <c r="AS285" s="390"/>
      <c r="AT285" s="390"/>
      <c r="AU285" s="390"/>
      <c r="AV285" s="384"/>
      <c r="AW285" s="385"/>
      <c r="AX285" s="386"/>
      <c r="AY285" s="363">
        <v>335</v>
      </c>
      <c r="AZ285" s="364" t="s">
        <v>6662</v>
      </c>
      <c r="BA285" s="364">
        <v>2</v>
      </c>
      <c r="BB285" s="364">
        <v>9</v>
      </c>
      <c r="BC285" s="364">
        <v>3</v>
      </c>
      <c r="BD285" s="364">
        <v>8</v>
      </c>
      <c r="BE285" s="364">
        <v>17</v>
      </c>
      <c r="BF285" s="364">
        <v>23</v>
      </c>
      <c r="BG285" s="364">
        <v>19</v>
      </c>
      <c r="BH285" s="364">
        <v>20</v>
      </c>
      <c r="BI285" s="364">
        <v>42</v>
      </c>
      <c r="BJ285" s="364">
        <v>63</v>
      </c>
      <c r="BK285" s="364">
        <v>56</v>
      </c>
      <c r="BL285" s="364">
        <v>45</v>
      </c>
      <c r="BM285" s="364">
        <v>19</v>
      </c>
      <c r="BN285" s="365">
        <v>9</v>
      </c>
      <c r="BO285" s="368">
        <v>63.55</v>
      </c>
      <c r="BP285" s="358">
        <v>62.03</v>
      </c>
      <c r="BQ285" s="369">
        <v>65.319999999999993</v>
      </c>
      <c r="BR285" s="363">
        <v>159</v>
      </c>
      <c r="BS285" s="364" t="s">
        <v>6662</v>
      </c>
      <c r="BT285" s="364" t="s">
        <v>6662</v>
      </c>
      <c r="BU285" s="364">
        <v>1</v>
      </c>
      <c r="BV285" s="364">
        <v>2</v>
      </c>
      <c r="BW285" s="364" t="s">
        <v>6662</v>
      </c>
      <c r="BX285" s="364">
        <v>5</v>
      </c>
      <c r="BY285" s="364">
        <v>6</v>
      </c>
      <c r="BZ285" s="364">
        <v>13</v>
      </c>
      <c r="CA285" s="364">
        <v>13</v>
      </c>
      <c r="CB285" s="364">
        <v>23</v>
      </c>
      <c r="CC285" s="364">
        <v>31</v>
      </c>
      <c r="CD285" s="364">
        <v>31</v>
      </c>
      <c r="CE285" s="364">
        <v>20</v>
      </c>
      <c r="CF285" s="364">
        <v>12</v>
      </c>
      <c r="CG285" s="365">
        <v>2</v>
      </c>
      <c r="CH285" s="432">
        <v>159</v>
      </c>
      <c r="CI285" s="433">
        <v>21</v>
      </c>
      <c r="CJ285" s="433">
        <v>19</v>
      </c>
      <c r="CK285" s="433" t="s">
        <v>6662</v>
      </c>
      <c r="CL285" s="433">
        <v>2</v>
      </c>
      <c r="CM285" s="433">
        <v>5</v>
      </c>
      <c r="CN285" s="433">
        <v>133</v>
      </c>
      <c r="CO285" s="433">
        <v>96</v>
      </c>
      <c r="CP285" s="433">
        <v>15</v>
      </c>
      <c r="CQ285" s="433">
        <v>14</v>
      </c>
      <c r="CR285" s="433" t="s">
        <v>6662</v>
      </c>
      <c r="CS285" s="433">
        <v>1</v>
      </c>
      <c r="CT285" s="433">
        <v>2</v>
      </c>
      <c r="CU285" s="455">
        <v>79</v>
      </c>
      <c r="CV285" s="389"/>
      <c r="CW285" s="390"/>
      <c r="CX285" s="390"/>
      <c r="CY285" s="390"/>
      <c r="CZ285" s="390"/>
      <c r="DA285" s="390"/>
      <c r="DB285" s="394"/>
      <c r="DC285" s="363">
        <v>594</v>
      </c>
      <c r="DD285" s="364">
        <v>494</v>
      </c>
      <c r="DE285" s="364">
        <v>335</v>
      </c>
      <c r="DF285" s="364">
        <v>143</v>
      </c>
      <c r="DG285" s="364">
        <v>16</v>
      </c>
      <c r="DH285" s="364">
        <v>30</v>
      </c>
      <c r="DI285" s="364">
        <v>70</v>
      </c>
      <c r="DJ285" s="394"/>
      <c r="DK285" s="363">
        <v>157</v>
      </c>
      <c r="DL285" s="364">
        <v>18</v>
      </c>
      <c r="DM285" s="364" t="s">
        <v>6662</v>
      </c>
      <c r="DN285" s="364" t="s">
        <v>6662</v>
      </c>
      <c r="DO285" s="364" t="s">
        <v>6662</v>
      </c>
      <c r="DP285" s="364">
        <v>132</v>
      </c>
      <c r="DQ285" s="364">
        <v>3</v>
      </c>
      <c r="DR285" s="364">
        <v>3</v>
      </c>
      <c r="DS285" s="364">
        <v>1</v>
      </c>
      <c r="DT285" s="364" t="s">
        <v>6662</v>
      </c>
      <c r="DU285" s="364" t="s">
        <v>6662</v>
      </c>
      <c r="DV285" s="364" t="s">
        <v>6662</v>
      </c>
      <c r="DW285" s="364" t="s">
        <v>6662</v>
      </c>
      <c r="DX285" s="364" t="s">
        <v>6662</v>
      </c>
      <c r="DY285" s="364" t="s">
        <v>6662</v>
      </c>
      <c r="DZ285" s="365" t="s">
        <v>6662</v>
      </c>
      <c r="EA285" s="363">
        <v>158</v>
      </c>
      <c r="EB285" s="364">
        <v>34607</v>
      </c>
      <c r="EC285" s="364">
        <v>11132</v>
      </c>
      <c r="ED285" s="364">
        <v>23445</v>
      </c>
      <c r="EE285" s="365">
        <v>30</v>
      </c>
      <c r="EF285" s="363">
        <v>301</v>
      </c>
      <c r="EG285" s="364">
        <v>270</v>
      </c>
      <c r="EH285" s="364">
        <v>180</v>
      </c>
      <c r="EI285" s="364">
        <v>79</v>
      </c>
      <c r="EJ285" s="364">
        <v>11</v>
      </c>
      <c r="EK285" s="364">
        <v>14</v>
      </c>
      <c r="EL285" s="364">
        <v>17</v>
      </c>
      <c r="EM285" s="394"/>
      <c r="EN285" s="363">
        <v>293</v>
      </c>
      <c r="EO285" s="364">
        <v>224</v>
      </c>
      <c r="EP285" s="364">
        <v>155</v>
      </c>
      <c r="EQ285" s="364">
        <v>64</v>
      </c>
      <c r="ER285" s="364">
        <v>5</v>
      </c>
      <c r="ES285" s="364">
        <v>16</v>
      </c>
      <c r="ET285" s="364">
        <v>53</v>
      </c>
      <c r="EU285" s="394"/>
    </row>
    <row r="286" spans="1:151" s="357" customFormat="1" ht="15" hidden="1" customHeight="1" x14ac:dyDescent="0.15">
      <c r="A286" s="442" t="s">
        <v>175</v>
      </c>
      <c r="B286" s="442" t="s">
        <v>390</v>
      </c>
      <c r="C286" s="442" t="s">
        <v>399</v>
      </c>
      <c r="D286" s="442" t="s">
        <v>843</v>
      </c>
      <c r="E286" s="387">
        <v>189</v>
      </c>
      <c r="F286" s="355">
        <v>186</v>
      </c>
      <c r="G286" s="355">
        <v>71</v>
      </c>
      <c r="H286" s="355">
        <v>14</v>
      </c>
      <c r="I286" s="355">
        <v>101</v>
      </c>
      <c r="J286" s="388">
        <v>3</v>
      </c>
      <c r="K286" s="395">
        <v>3</v>
      </c>
      <c r="L286" s="387"/>
      <c r="M286" s="361">
        <v>479</v>
      </c>
      <c r="N286" s="355">
        <v>8</v>
      </c>
      <c r="O286" s="355">
        <v>8</v>
      </c>
      <c r="P286" s="355">
        <v>9</v>
      </c>
      <c r="Q286" s="355">
        <v>8</v>
      </c>
      <c r="R286" s="355">
        <v>32</v>
      </c>
      <c r="S286" s="355">
        <v>30</v>
      </c>
      <c r="T286" s="355">
        <v>39</v>
      </c>
      <c r="U286" s="355">
        <v>17</v>
      </c>
      <c r="V286" s="355">
        <v>28</v>
      </c>
      <c r="W286" s="355">
        <v>54</v>
      </c>
      <c r="X286" s="355">
        <v>115</v>
      </c>
      <c r="Y286" s="355">
        <v>63</v>
      </c>
      <c r="Z286" s="355">
        <v>29</v>
      </c>
      <c r="AA286" s="355">
        <v>22</v>
      </c>
      <c r="AB286" s="362">
        <v>17</v>
      </c>
      <c r="AC286" s="368">
        <v>59.89</v>
      </c>
      <c r="AD286" s="358">
        <v>59.43</v>
      </c>
      <c r="AE286" s="369">
        <v>60.48</v>
      </c>
      <c r="AF286" s="389"/>
      <c r="AG286" s="390"/>
      <c r="AH286" s="390"/>
      <c r="AI286" s="390"/>
      <c r="AJ286" s="390"/>
      <c r="AK286" s="390"/>
      <c r="AL286" s="390"/>
      <c r="AM286" s="390"/>
      <c r="AN286" s="390"/>
      <c r="AO286" s="390"/>
      <c r="AP286" s="390"/>
      <c r="AQ286" s="390"/>
      <c r="AR286" s="390"/>
      <c r="AS286" s="390"/>
      <c r="AT286" s="390"/>
      <c r="AU286" s="390"/>
      <c r="AV286" s="384"/>
      <c r="AW286" s="385"/>
      <c r="AX286" s="386"/>
      <c r="AY286" s="363">
        <v>300</v>
      </c>
      <c r="AZ286" s="364">
        <v>2</v>
      </c>
      <c r="BA286" s="364">
        <v>4</v>
      </c>
      <c r="BB286" s="364">
        <v>4</v>
      </c>
      <c r="BC286" s="364">
        <v>4</v>
      </c>
      <c r="BD286" s="364">
        <v>20</v>
      </c>
      <c r="BE286" s="364">
        <v>13</v>
      </c>
      <c r="BF286" s="364">
        <v>20</v>
      </c>
      <c r="BG286" s="364">
        <v>11</v>
      </c>
      <c r="BH286" s="364">
        <v>10</v>
      </c>
      <c r="BI286" s="364">
        <v>26</v>
      </c>
      <c r="BJ286" s="364">
        <v>87</v>
      </c>
      <c r="BK286" s="364">
        <v>48</v>
      </c>
      <c r="BL286" s="364">
        <v>25</v>
      </c>
      <c r="BM286" s="364">
        <v>17</v>
      </c>
      <c r="BN286" s="365">
        <v>9</v>
      </c>
      <c r="BO286" s="368">
        <v>62.45</v>
      </c>
      <c r="BP286" s="358">
        <v>61.38</v>
      </c>
      <c r="BQ286" s="369">
        <v>63.94</v>
      </c>
      <c r="BR286" s="363">
        <v>186</v>
      </c>
      <c r="BS286" s="364" t="s">
        <v>6662</v>
      </c>
      <c r="BT286" s="364" t="s">
        <v>6662</v>
      </c>
      <c r="BU286" s="364" t="s">
        <v>6662</v>
      </c>
      <c r="BV286" s="364">
        <v>3</v>
      </c>
      <c r="BW286" s="364">
        <v>3</v>
      </c>
      <c r="BX286" s="364">
        <v>5</v>
      </c>
      <c r="BY286" s="364">
        <v>7</v>
      </c>
      <c r="BZ286" s="364">
        <v>7</v>
      </c>
      <c r="CA286" s="364">
        <v>15</v>
      </c>
      <c r="CB286" s="364">
        <v>24</v>
      </c>
      <c r="CC286" s="364">
        <v>59</v>
      </c>
      <c r="CD286" s="364">
        <v>35</v>
      </c>
      <c r="CE286" s="364">
        <v>17</v>
      </c>
      <c r="CF286" s="364">
        <v>6</v>
      </c>
      <c r="CG286" s="365">
        <v>5</v>
      </c>
      <c r="CH286" s="432">
        <v>186</v>
      </c>
      <c r="CI286" s="433">
        <v>21</v>
      </c>
      <c r="CJ286" s="433">
        <v>21</v>
      </c>
      <c r="CK286" s="433" t="s">
        <v>6662</v>
      </c>
      <c r="CL286" s="433" t="s">
        <v>6662</v>
      </c>
      <c r="CM286" s="433">
        <v>4</v>
      </c>
      <c r="CN286" s="433">
        <v>161</v>
      </c>
      <c r="CO286" s="433">
        <v>122</v>
      </c>
      <c r="CP286" s="433">
        <v>15</v>
      </c>
      <c r="CQ286" s="433">
        <v>15</v>
      </c>
      <c r="CR286" s="433" t="s">
        <v>6662</v>
      </c>
      <c r="CS286" s="433" t="s">
        <v>6662</v>
      </c>
      <c r="CT286" s="433">
        <v>1</v>
      </c>
      <c r="CU286" s="455">
        <v>106</v>
      </c>
      <c r="CV286" s="389"/>
      <c r="CW286" s="390"/>
      <c r="CX286" s="390"/>
      <c r="CY286" s="390"/>
      <c r="CZ286" s="390"/>
      <c r="DA286" s="390"/>
      <c r="DB286" s="394"/>
      <c r="DC286" s="363">
        <v>683</v>
      </c>
      <c r="DD286" s="364">
        <v>535</v>
      </c>
      <c r="DE286" s="364">
        <v>300</v>
      </c>
      <c r="DF286" s="364">
        <v>204</v>
      </c>
      <c r="DG286" s="364">
        <v>31</v>
      </c>
      <c r="DH286" s="364">
        <v>52</v>
      </c>
      <c r="DI286" s="364">
        <v>96</v>
      </c>
      <c r="DJ286" s="394"/>
      <c r="DK286" s="363">
        <v>173</v>
      </c>
      <c r="DL286" s="364">
        <v>61</v>
      </c>
      <c r="DM286" s="364">
        <v>1</v>
      </c>
      <c r="DN286" s="364" t="s">
        <v>6662</v>
      </c>
      <c r="DO286" s="364">
        <v>4</v>
      </c>
      <c r="DP286" s="364">
        <v>98</v>
      </c>
      <c r="DQ286" s="364">
        <v>3</v>
      </c>
      <c r="DR286" s="364">
        <v>1</v>
      </c>
      <c r="DS286" s="364">
        <v>2</v>
      </c>
      <c r="DT286" s="364" t="s">
        <v>6662</v>
      </c>
      <c r="DU286" s="364">
        <v>2</v>
      </c>
      <c r="DV286" s="364" t="s">
        <v>6662</v>
      </c>
      <c r="DW286" s="364">
        <v>1</v>
      </c>
      <c r="DX286" s="364" t="s">
        <v>6662</v>
      </c>
      <c r="DY286" s="364" t="s">
        <v>6662</v>
      </c>
      <c r="DZ286" s="365" t="s">
        <v>6662</v>
      </c>
      <c r="EA286" s="363">
        <v>186</v>
      </c>
      <c r="EB286" s="364">
        <v>43739</v>
      </c>
      <c r="EC286" s="364">
        <v>14836</v>
      </c>
      <c r="ED286" s="364">
        <v>28325</v>
      </c>
      <c r="EE286" s="365">
        <v>578</v>
      </c>
      <c r="EF286" s="363">
        <v>343</v>
      </c>
      <c r="EG286" s="364">
        <v>300</v>
      </c>
      <c r="EH286" s="364">
        <v>175</v>
      </c>
      <c r="EI286" s="364">
        <v>105</v>
      </c>
      <c r="EJ286" s="364">
        <v>20</v>
      </c>
      <c r="EK286" s="364">
        <v>27</v>
      </c>
      <c r="EL286" s="364">
        <v>16</v>
      </c>
      <c r="EM286" s="394"/>
      <c r="EN286" s="363">
        <v>340</v>
      </c>
      <c r="EO286" s="364">
        <v>235</v>
      </c>
      <c r="EP286" s="364">
        <v>125</v>
      </c>
      <c r="EQ286" s="364">
        <v>99</v>
      </c>
      <c r="ER286" s="364">
        <v>11</v>
      </c>
      <c r="ES286" s="364">
        <v>25</v>
      </c>
      <c r="ET286" s="364">
        <v>80</v>
      </c>
      <c r="EU286" s="394"/>
    </row>
    <row r="287" spans="1:151" s="357" customFormat="1" ht="15" hidden="1" customHeight="1" x14ac:dyDescent="0.15">
      <c r="A287" s="442" t="s">
        <v>175</v>
      </c>
      <c r="B287" s="442" t="s">
        <v>390</v>
      </c>
      <c r="C287" s="442" t="s">
        <v>400</v>
      </c>
      <c r="D287" s="442" t="s">
        <v>844</v>
      </c>
      <c r="E287" s="387">
        <v>134</v>
      </c>
      <c r="F287" s="355">
        <v>127</v>
      </c>
      <c r="G287" s="355">
        <v>54</v>
      </c>
      <c r="H287" s="355">
        <v>6</v>
      </c>
      <c r="I287" s="355">
        <v>67</v>
      </c>
      <c r="J287" s="388">
        <v>7</v>
      </c>
      <c r="K287" s="395">
        <v>7</v>
      </c>
      <c r="L287" s="387"/>
      <c r="M287" s="361">
        <v>310</v>
      </c>
      <c r="N287" s="355">
        <v>1</v>
      </c>
      <c r="O287" s="355">
        <v>2</v>
      </c>
      <c r="P287" s="355">
        <v>9</v>
      </c>
      <c r="Q287" s="355">
        <v>7</v>
      </c>
      <c r="R287" s="355">
        <v>13</v>
      </c>
      <c r="S287" s="355">
        <v>13</v>
      </c>
      <c r="T287" s="355">
        <v>16</v>
      </c>
      <c r="U287" s="355">
        <v>18</v>
      </c>
      <c r="V287" s="355">
        <v>21</v>
      </c>
      <c r="W287" s="355">
        <v>56</v>
      </c>
      <c r="X287" s="355">
        <v>63</v>
      </c>
      <c r="Y287" s="355">
        <v>45</v>
      </c>
      <c r="Z287" s="355">
        <v>26</v>
      </c>
      <c r="AA287" s="355">
        <v>14</v>
      </c>
      <c r="AB287" s="362">
        <v>6</v>
      </c>
      <c r="AC287" s="368">
        <v>61.41</v>
      </c>
      <c r="AD287" s="358">
        <v>60.17</v>
      </c>
      <c r="AE287" s="369">
        <v>62.9</v>
      </c>
      <c r="AF287" s="389"/>
      <c r="AG287" s="390"/>
      <c r="AH287" s="390"/>
      <c r="AI287" s="390"/>
      <c r="AJ287" s="390"/>
      <c r="AK287" s="390"/>
      <c r="AL287" s="390"/>
      <c r="AM287" s="390"/>
      <c r="AN287" s="390"/>
      <c r="AO287" s="390"/>
      <c r="AP287" s="390"/>
      <c r="AQ287" s="390"/>
      <c r="AR287" s="390"/>
      <c r="AS287" s="390"/>
      <c r="AT287" s="390"/>
      <c r="AU287" s="390"/>
      <c r="AV287" s="384"/>
      <c r="AW287" s="385"/>
      <c r="AX287" s="386"/>
      <c r="AY287" s="363">
        <v>207</v>
      </c>
      <c r="AZ287" s="364" t="s">
        <v>6662</v>
      </c>
      <c r="BA287" s="364">
        <v>1</v>
      </c>
      <c r="BB287" s="364">
        <v>3</v>
      </c>
      <c r="BC287" s="364">
        <v>6</v>
      </c>
      <c r="BD287" s="364">
        <v>8</v>
      </c>
      <c r="BE287" s="364">
        <v>10</v>
      </c>
      <c r="BF287" s="364">
        <v>8</v>
      </c>
      <c r="BG287" s="364">
        <v>9</v>
      </c>
      <c r="BH287" s="364">
        <v>14</v>
      </c>
      <c r="BI287" s="364">
        <v>38</v>
      </c>
      <c r="BJ287" s="364">
        <v>43</v>
      </c>
      <c r="BK287" s="364">
        <v>39</v>
      </c>
      <c r="BL287" s="364">
        <v>16</v>
      </c>
      <c r="BM287" s="364">
        <v>10</v>
      </c>
      <c r="BN287" s="365">
        <v>2</v>
      </c>
      <c r="BO287" s="368">
        <v>62.41</v>
      </c>
      <c r="BP287" s="358">
        <v>61.12</v>
      </c>
      <c r="BQ287" s="369">
        <v>63.96</v>
      </c>
      <c r="BR287" s="363">
        <v>127</v>
      </c>
      <c r="BS287" s="364" t="s">
        <v>6662</v>
      </c>
      <c r="BT287" s="364" t="s">
        <v>6662</v>
      </c>
      <c r="BU287" s="364">
        <v>1</v>
      </c>
      <c r="BV287" s="364" t="s">
        <v>6662</v>
      </c>
      <c r="BW287" s="364">
        <v>2</v>
      </c>
      <c r="BX287" s="364">
        <v>1</v>
      </c>
      <c r="BY287" s="364">
        <v>9</v>
      </c>
      <c r="BZ287" s="364">
        <v>7</v>
      </c>
      <c r="CA287" s="364">
        <v>6</v>
      </c>
      <c r="CB287" s="364">
        <v>28</v>
      </c>
      <c r="CC287" s="364">
        <v>35</v>
      </c>
      <c r="CD287" s="364">
        <v>21</v>
      </c>
      <c r="CE287" s="364">
        <v>11</v>
      </c>
      <c r="CF287" s="364">
        <v>6</v>
      </c>
      <c r="CG287" s="365" t="s">
        <v>6662</v>
      </c>
      <c r="CH287" s="432">
        <v>127</v>
      </c>
      <c r="CI287" s="433">
        <v>69</v>
      </c>
      <c r="CJ287" s="433">
        <v>68</v>
      </c>
      <c r="CK287" s="433">
        <v>1</v>
      </c>
      <c r="CL287" s="433" t="s">
        <v>6662</v>
      </c>
      <c r="CM287" s="433">
        <v>4</v>
      </c>
      <c r="CN287" s="433">
        <v>54</v>
      </c>
      <c r="CO287" s="433">
        <v>73</v>
      </c>
      <c r="CP287" s="433">
        <v>42</v>
      </c>
      <c r="CQ287" s="433">
        <v>42</v>
      </c>
      <c r="CR287" s="433" t="s">
        <v>6662</v>
      </c>
      <c r="CS287" s="433" t="s">
        <v>6662</v>
      </c>
      <c r="CT287" s="433">
        <v>2</v>
      </c>
      <c r="CU287" s="455">
        <v>29</v>
      </c>
      <c r="CV287" s="389"/>
      <c r="CW287" s="390"/>
      <c r="CX287" s="390"/>
      <c r="CY287" s="390"/>
      <c r="CZ287" s="390"/>
      <c r="DA287" s="390"/>
      <c r="DB287" s="394"/>
      <c r="DC287" s="363">
        <v>448</v>
      </c>
      <c r="DD287" s="364">
        <v>361</v>
      </c>
      <c r="DE287" s="364">
        <v>207</v>
      </c>
      <c r="DF287" s="364">
        <v>134</v>
      </c>
      <c r="DG287" s="364">
        <v>20</v>
      </c>
      <c r="DH287" s="364">
        <v>23</v>
      </c>
      <c r="DI287" s="364">
        <v>64</v>
      </c>
      <c r="DJ287" s="394"/>
      <c r="DK287" s="363">
        <v>111</v>
      </c>
      <c r="DL287" s="364">
        <v>25</v>
      </c>
      <c r="DM287" s="364" t="s">
        <v>6662</v>
      </c>
      <c r="DN287" s="364" t="s">
        <v>6662</v>
      </c>
      <c r="DO287" s="364">
        <v>5</v>
      </c>
      <c r="DP287" s="364">
        <v>59</v>
      </c>
      <c r="DQ287" s="364">
        <v>18</v>
      </c>
      <c r="DR287" s="364">
        <v>2</v>
      </c>
      <c r="DS287" s="364">
        <v>1</v>
      </c>
      <c r="DT287" s="364" t="s">
        <v>6662</v>
      </c>
      <c r="DU287" s="364">
        <v>1</v>
      </c>
      <c r="DV287" s="364" t="s">
        <v>6662</v>
      </c>
      <c r="DW287" s="364" t="s">
        <v>6662</v>
      </c>
      <c r="DX287" s="364" t="s">
        <v>6662</v>
      </c>
      <c r="DY287" s="364" t="s">
        <v>6662</v>
      </c>
      <c r="DZ287" s="365" t="s">
        <v>6662</v>
      </c>
      <c r="EA287" s="363">
        <v>127</v>
      </c>
      <c r="EB287" s="364">
        <v>20530</v>
      </c>
      <c r="EC287" s="364">
        <v>5673</v>
      </c>
      <c r="ED287" s="364">
        <v>14736</v>
      </c>
      <c r="EE287" s="365">
        <v>121</v>
      </c>
      <c r="EF287" s="363">
        <v>220</v>
      </c>
      <c r="EG287" s="364">
        <v>195</v>
      </c>
      <c r="EH287" s="364">
        <v>113</v>
      </c>
      <c r="EI287" s="364">
        <v>69</v>
      </c>
      <c r="EJ287" s="364">
        <v>13</v>
      </c>
      <c r="EK287" s="364">
        <v>13</v>
      </c>
      <c r="EL287" s="364">
        <v>12</v>
      </c>
      <c r="EM287" s="394"/>
      <c r="EN287" s="363">
        <v>228</v>
      </c>
      <c r="EO287" s="364">
        <v>166</v>
      </c>
      <c r="EP287" s="364">
        <v>94</v>
      </c>
      <c r="EQ287" s="364">
        <v>65</v>
      </c>
      <c r="ER287" s="364">
        <v>7</v>
      </c>
      <c r="ES287" s="364">
        <v>10</v>
      </c>
      <c r="ET287" s="364">
        <v>52</v>
      </c>
      <c r="EU287" s="394"/>
    </row>
    <row r="288" spans="1:151" s="357" customFormat="1" ht="15" hidden="1" customHeight="1" x14ac:dyDescent="0.15">
      <c r="A288" s="442" t="s">
        <v>175</v>
      </c>
      <c r="B288" s="442" t="s">
        <v>390</v>
      </c>
      <c r="C288" s="442" t="s">
        <v>401</v>
      </c>
      <c r="D288" s="442" t="s">
        <v>845</v>
      </c>
      <c r="E288" s="387">
        <v>171</v>
      </c>
      <c r="F288" s="355">
        <v>169</v>
      </c>
      <c r="G288" s="355">
        <v>33</v>
      </c>
      <c r="H288" s="355">
        <v>13</v>
      </c>
      <c r="I288" s="355">
        <v>123</v>
      </c>
      <c r="J288" s="388">
        <v>2</v>
      </c>
      <c r="K288" s="395">
        <v>2</v>
      </c>
      <c r="L288" s="387"/>
      <c r="M288" s="361">
        <v>424</v>
      </c>
      <c r="N288" s="355">
        <v>3</v>
      </c>
      <c r="O288" s="355">
        <v>8</v>
      </c>
      <c r="P288" s="355">
        <v>4</v>
      </c>
      <c r="Q288" s="355">
        <v>18</v>
      </c>
      <c r="R288" s="355">
        <v>17</v>
      </c>
      <c r="S288" s="355">
        <v>14</v>
      </c>
      <c r="T288" s="355">
        <v>21</v>
      </c>
      <c r="U288" s="355">
        <v>25</v>
      </c>
      <c r="V288" s="355">
        <v>39</v>
      </c>
      <c r="W288" s="355">
        <v>48</v>
      </c>
      <c r="X288" s="355">
        <v>61</v>
      </c>
      <c r="Y288" s="355">
        <v>64</v>
      </c>
      <c r="Z288" s="355">
        <v>44</v>
      </c>
      <c r="AA288" s="355">
        <v>39</v>
      </c>
      <c r="AB288" s="362">
        <v>19</v>
      </c>
      <c r="AC288" s="368">
        <v>62.53</v>
      </c>
      <c r="AD288" s="358">
        <v>62.03</v>
      </c>
      <c r="AE288" s="369">
        <v>63.16</v>
      </c>
      <c r="AF288" s="389"/>
      <c r="AG288" s="390"/>
      <c r="AH288" s="390"/>
      <c r="AI288" s="390"/>
      <c r="AJ288" s="390"/>
      <c r="AK288" s="390"/>
      <c r="AL288" s="390"/>
      <c r="AM288" s="390"/>
      <c r="AN288" s="390"/>
      <c r="AO288" s="390"/>
      <c r="AP288" s="390"/>
      <c r="AQ288" s="390"/>
      <c r="AR288" s="390"/>
      <c r="AS288" s="390"/>
      <c r="AT288" s="390"/>
      <c r="AU288" s="390"/>
      <c r="AV288" s="384"/>
      <c r="AW288" s="385"/>
      <c r="AX288" s="386"/>
      <c r="AY288" s="363">
        <v>221</v>
      </c>
      <c r="AZ288" s="364" t="s">
        <v>6662</v>
      </c>
      <c r="BA288" s="364" t="s">
        <v>6662</v>
      </c>
      <c r="BB288" s="364">
        <v>2</v>
      </c>
      <c r="BC288" s="364">
        <v>7</v>
      </c>
      <c r="BD288" s="364">
        <v>5</v>
      </c>
      <c r="BE288" s="364">
        <v>4</v>
      </c>
      <c r="BF288" s="364">
        <v>4</v>
      </c>
      <c r="BG288" s="364" t="s">
        <v>6662</v>
      </c>
      <c r="BH288" s="364">
        <v>16</v>
      </c>
      <c r="BI288" s="364">
        <v>15</v>
      </c>
      <c r="BJ288" s="364">
        <v>41</v>
      </c>
      <c r="BK288" s="364">
        <v>47</v>
      </c>
      <c r="BL288" s="364">
        <v>33</v>
      </c>
      <c r="BM288" s="364">
        <v>32</v>
      </c>
      <c r="BN288" s="365">
        <v>15</v>
      </c>
      <c r="BO288" s="368">
        <v>68.930000000000007</v>
      </c>
      <c r="BP288" s="358">
        <v>69.2</v>
      </c>
      <c r="BQ288" s="369">
        <v>68.569999999999993</v>
      </c>
      <c r="BR288" s="363">
        <v>169</v>
      </c>
      <c r="BS288" s="364" t="s">
        <v>6662</v>
      </c>
      <c r="BT288" s="364" t="s">
        <v>6662</v>
      </c>
      <c r="BU288" s="364" t="s">
        <v>6662</v>
      </c>
      <c r="BV288" s="364">
        <v>3</v>
      </c>
      <c r="BW288" s="364" t="s">
        <v>6662</v>
      </c>
      <c r="BX288" s="364">
        <v>4</v>
      </c>
      <c r="BY288" s="364">
        <v>3</v>
      </c>
      <c r="BZ288" s="364">
        <v>10</v>
      </c>
      <c r="CA288" s="364">
        <v>15</v>
      </c>
      <c r="CB288" s="364">
        <v>25</v>
      </c>
      <c r="CC288" s="364">
        <v>26</v>
      </c>
      <c r="CD288" s="364">
        <v>38</v>
      </c>
      <c r="CE288" s="364">
        <v>20</v>
      </c>
      <c r="CF288" s="364">
        <v>20</v>
      </c>
      <c r="CG288" s="365">
        <v>5</v>
      </c>
      <c r="CH288" s="432">
        <v>169</v>
      </c>
      <c r="CI288" s="433">
        <v>87</v>
      </c>
      <c r="CJ288" s="433">
        <v>87</v>
      </c>
      <c r="CK288" s="433" t="s">
        <v>6662</v>
      </c>
      <c r="CL288" s="433" t="s">
        <v>6662</v>
      </c>
      <c r="CM288" s="433">
        <v>5</v>
      </c>
      <c r="CN288" s="433">
        <v>77</v>
      </c>
      <c r="CO288" s="433">
        <v>109</v>
      </c>
      <c r="CP288" s="433">
        <v>56</v>
      </c>
      <c r="CQ288" s="433">
        <v>56</v>
      </c>
      <c r="CR288" s="433" t="s">
        <v>6662</v>
      </c>
      <c r="CS288" s="433" t="s">
        <v>6662</v>
      </c>
      <c r="CT288" s="433">
        <v>1</v>
      </c>
      <c r="CU288" s="455">
        <v>52</v>
      </c>
      <c r="CV288" s="389"/>
      <c r="CW288" s="390"/>
      <c r="CX288" s="390"/>
      <c r="CY288" s="390"/>
      <c r="CZ288" s="390"/>
      <c r="DA288" s="390"/>
      <c r="DB288" s="394"/>
      <c r="DC288" s="363">
        <v>651</v>
      </c>
      <c r="DD288" s="364">
        <v>503</v>
      </c>
      <c r="DE288" s="364">
        <v>221</v>
      </c>
      <c r="DF288" s="364">
        <v>251</v>
      </c>
      <c r="DG288" s="364">
        <v>31</v>
      </c>
      <c r="DH288" s="364">
        <v>37</v>
      </c>
      <c r="DI288" s="364">
        <v>111</v>
      </c>
      <c r="DJ288" s="394"/>
      <c r="DK288" s="363">
        <v>150</v>
      </c>
      <c r="DL288" s="364">
        <v>81</v>
      </c>
      <c r="DM288" s="364" t="s">
        <v>6662</v>
      </c>
      <c r="DN288" s="364" t="s">
        <v>6662</v>
      </c>
      <c r="DO288" s="364">
        <v>3</v>
      </c>
      <c r="DP288" s="364">
        <v>44</v>
      </c>
      <c r="DQ288" s="364">
        <v>12</v>
      </c>
      <c r="DR288" s="364">
        <v>1</v>
      </c>
      <c r="DS288" s="364">
        <v>7</v>
      </c>
      <c r="DT288" s="364" t="s">
        <v>6662</v>
      </c>
      <c r="DU288" s="364" t="s">
        <v>6662</v>
      </c>
      <c r="DV288" s="364" t="s">
        <v>6662</v>
      </c>
      <c r="DW288" s="364">
        <v>2</v>
      </c>
      <c r="DX288" s="364" t="s">
        <v>6662</v>
      </c>
      <c r="DY288" s="364" t="s">
        <v>6662</v>
      </c>
      <c r="DZ288" s="365" t="s">
        <v>6662</v>
      </c>
      <c r="EA288" s="363">
        <v>169</v>
      </c>
      <c r="EB288" s="364">
        <v>31434</v>
      </c>
      <c r="EC288" s="364">
        <v>20328</v>
      </c>
      <c r="ED288" s="364">
        <v>10436</v>
      </c>
      <c r="EE288" s="365">
        <v>670</v>
      </c>
      <c r="EF288" s="363">
        <v>333</v>
      </c>
      <c r="EG288" s="364">
        <v>290</v>
      </c>
      <c r="EH288" s="364">
        <v>126</v>
      </c>
      <c r="EI288" s="364">
        <v>144</v>
      </c>
      <c r="EJ288" s="364">
        <v>20</v>
      </c>
      <c r="EK288" s="364">
        <v>17</v>
      </c>
      <c r="EL288" s="364">
        <v>26</v>
      </c>
      <c r="EM288" s="394"/>
      <c r="EN288" s="363">
        <v>318</v>
      </c>
      <c r="EO288" s="364">
        <v>213</v>
      </c>
      <c r="EP288" s="364">
        <v>95</v>
      </c>
      <c r="EQ288" s="364">
        <v>107</v>
      </c>
      <c r="ER288" s="364">
        <v>11</v>
      </c>
      <c r="ES288" s="364">
        <v>20</v>
      </c>
      <c r="ET288" s="364">
        <v>85</v>
      </c>
      <c r="EU288" s="394"/>
    </row>
    <row r="289" spans="1:151" s="357" customFormat="1" ht="15" customHeight="1" x14ac:dyDescent="0.15">
      <c r="A289" s="442" t="s">
        <v>175</v>
      </c>
      <c r="B289" s="442" t="s">
        <v>402</v>
      </c>
      <c r="C289" s="442"/>
      <c r="D289" s="442" t="s">
        <v>846</v>
      </c>
      <c r="E289" s="387">
        <v>1531</v>
      </c>
      <c r="F289" s="355">
        <v>1503</v>
      </c>
      <c r="G289" s="355">
        <v>300</v>
      </c>
      <c r="H289" s="355">
        <v>198</v>
      </c>
      <c r="I289" s="355">
        <v>1005</v>
      </c>
      <c r="J289" s="388">
        <v>28</v>
      </c>
      <c r="K289" s="395">
        <v>26</v>
      </c>
      <c r="L289" s="387"/>
      <c r="M289" s="361">
        <v>3767</v>
      </c>
      <c r="N289" s="355">
        <v>41</v>
      </c>
      <c r="O289" s="355">
        <v>65</v>
      </c>
      <c r="P289" s="355">
        <v>92</v>
      </c>
      <c r="Q289" s="355">
        <v>111</v>
      </c>
      <c r="R289" s="355">
        <v>164</v>
      </c>
      <c r="S289" s="355">
        <v>191</v>
      </c>
      <c r="T289" s="355">
        <v>215</v>
      </c>
      <c r="U289" s="355">
        <v>239</v>
      </c>
      <c r="V289" s="355">
        <v>311</v>
      </c>
      <c r="W289" s="355">
        <v>471</v>
      </c>
      <c r="X289" s="355">
        <v>634</v>
      </c>
      <c r="Y289" s="355">
        <v>550</v>
      </c>
      <c r="Z289" s="355">
        <v>365</v>
      </c>
      <c r="AA289" s="355">
        <v>199</v>
      </c>
      <c r="AB289" s="362">
        <v>119</v>
      </c>
      <c r="AC289" s="368">
        <v>60.71</v>
      </c>
      <c r="AD289" s="358">
        <v>59.42</v>
      </c>
      <c r="AE289" s="369">
        <v>62.49</v>
      </c>
      <c r="AF289" s="389"/>
      <c r="AG289" s="390"/>
      <c r="AH289" s="390"/>
      <c r="AI289" s="390"/>
      <c r="AJ289" s="390"/>
      <c r="AK289" s="390"/>
      <c r="AL289" s="390"/>
      <c r="AM289" s="390"/>
      <c r="AN289" s="390"/>
      <c r="AO289" s="390"/>
      <c r="AP289" s="390"/>
      <c r="AQ289" s="390"/>
      <c r="AR289" s="390"/>
      <c r="AS289" s="390"/>
      <c r="AT289" s="390"/>
      <c r="AU289" s="390"/>
      <c r="AV289" s="384"/>
      <c r="AW289" s="385"/>
      <c r="AX289" s="386"/>
      <c r="AY289" s="363">
        <v>1747</v>
      </c>
      <c r="AZ289" s="364" t="s">
        <v>6662</v>
      </c>
      <c r="BA289" s="364">
        <v>6</v>
      </c>
      <c r="BB289" s="364">
        <v>14</v>
      </c>
      <c r="BC289" s="364">
        <v>22</v>
      </c>
      <c r="BD289" s="364">
        <v>31</v>
      </c>
      <c r="BE289" s="364">
        <v>36</v>
      </c>
      <c r="BF289" s="364">
        <v>53</v>
      </c>
      <c r="BG289" s="364">
        <v>55</v>
      </c>
      <c r="BH289" s="364">
        <v>87</v>
      </c>
      <c r="BI289" s="364">
        <v>194</v>
      </c>
      <c r="BJ289" s="364">
        <v>367</v>
      </c>
      <c r="BK289" s="364">
        <v>407</v>
      </c>
      <c r="BL289" s="364">
        <v>282</v>
      </c>
      <c r="BM289" s="364">
        <v>138</v>
      </c>
      <c r="BN289" s="365">
        <v>55</v>
      </c>
      <c r="BO289" s="368">
        <v>67.53</v>
      </c>
      <c r="BP289" s="358">
        <v>66.83</v>
      </c>
      <c r="BQ289" s="369">
        <v>68.849999999999994</v>
      </c>
      <c r="BR289" s="363">
        <v>1503</v>
      </c>
      <c r="BS289" s="364" t="s">
        <v>6662</v>
      </c>
      <c r="BT289" s="364" t="s">
        <v>6662</v>
      </c>
      <c r="BU289" s="364">
        <v>2</v>
      </c>
      <c r="BV289" s="364">
        <v>2</v>
      </c>
      <c r="BW289" s="364">
        <v>11</v>
      </c>
      <c r="BX289" s="364">
        <v>26</v>
      </c>
      <c r="BY289" s="364">
        <v>41</v>
      </c>
      <c r="BZ289" s="364">
        <v>71</v>
      </c>
      <c r="CA289" s="364">
        <v>133</v>
      </c>
      <c r="CB289" s="364">
        <v>250</v>
      </c>
      <c r="CC289" s="364">
        <v>334</v>
      </c>
      <c r="CD289" s="364">
        <v>319</v>
      </c>
      <c r="CE289" s="364">
        <v>182</v>
      </c>
      <c r="CF289" s="364">
        <v>93</v>
      </c>
      <c r="CG289" s="365">
        <v>39</v>
      </c>
      <c r="CH289" s="432">
        <v>1503</v>
      </c>
      <c r="CI289" s="433">
        <v>299</v>
      </c>
      <c r="CJ289" s="433">
        <v>292</v>
      </c>
      <c r="CK289" s="433">
        <v>2</v>
      </c>
      <c r="CL289" s="433">
        <v>5</v>
      </c>
      <c r="CM289" s="433">
        <v>43</v>
      </c>
      <c r="CN289" s="433">
        <v>1161</v>
      </c>
      <c r="CO289" s="433">
        <v>967</v>
      </c>
      <c r="CP289" s="433">
        <v>208</v>
      </c>
      <c r="CQ289" s="433">
        <v>202</v>
      </c>
      <c r="CR289" s="433">
        <v>1</v>
      </c>
      <c r="CS289" s="433">
        <v>5</v>
      </c>
      <c r="CT289" s="433">
        <v>4</v>
      </c>
      <c r="CU289" s="455">
        <v>755</v>
      </c>
      <c r="CV289" s="389"/>
      <c r="CW289" s="390"/>
      <c r="CX289" s="390"/>
      <c r="CY289" s="390"/>
      <c r="CZ289" s="390"/>
      <c r="DA289" s="390"/>
      <c r="DB289" s="394"/>
      <c r="DC289" s="363">
        <v>5112</v>
      </c>
      <c r="DD289" s="364">
        <v>3738</v>
      </c>
      <c r="DE289" s="364">
        <v>1747</v>
      </c>
      <c r="DF289" s="364">
        <v>1802</v>
      </c>
      <c r="DG289" s="364">
        <v>189</v>
      </c>
      <c r="DH289" s="364">
        <v>283</v>
      </c>
      <c r="DI289" s="364">
        <v>1091</v>
      </c>
      <c r="DJ289" s="394"/>
      <c r="DK289" s="363">
        <v>1452</v>
      </c>
      <c r="DL289" s="364">
        <v>1276</v>
      </c>
      <c r="DM289" s="364">
        <v>1</v>
      </c>
      <c r="DN289" s="364">
        <v>18</v>
      </c>
      <c r="DO289" s="364">
        <v>2</v>
      </c>
      <c r="DP289" s="364">
        <v>93</v>
      </c>
      <c r="DQ289" s="364">
        <v>14</v>
      </c>
      <c r="DR289" s="364">
        <v>7</v>
      </c>
      <c r="DS289" s="364">
        <v>9</v>
      </c>
      <c r="DT289" s="364">
        <v>14</v>
      </c>
      <c r="DU289" s="364">
        <v>12</v>
      </c>
      <c r="DV289" s="364">
        <v>3</v>
      </c>
      <c r="DW289" s="364">
        <v>2</v>
      </c>
      <c r="DX289" s="364" t="s">
        <v>6662</v>
      </c>
      <c r="DY289" s="364" t="s">
        <v>6662</v>
      </c>
      <c r="DZ289" s="365">
        <v>1</v>
      </c>
      <c r="EA289" s="363">
        <v>1478</v>
      </c>
      <c r="EB289" s="364">
        <v>560231</v>
      </c>
      <c r="EC289" s="364">
        <v>535035</v>
      </c>
      <c r="ED289" s="364">
        <v>24197</v>
      </c>
      <c r="EE289" s="365">
        <v>999</v>
      </c>
      <c r="EF289" s="363">
        <v>2653</v>
      </c>
      <c r="EG289" s="364">
        <v>2294</v>
      </c>
      <c r="EH289" s="364">
        <v>1142</v>
      </c>
      <c r="EI289" s="364">
        <v>1020</v>
      </c>
      <c r="EJ289" s="364">
        <v>132</v>
      </c>
      <c r="EK289" s="364">
        <v>130</v>
      </c>
      <c r="EL289" s="364">
        <v>229</v>
      </c>
      <c r="EM289" s="394"/>
      <c r="EN289" s="363">
        <v>2459</v>
      </c>
      <c r="EO289" s="364">
        <v>1444</v>
      </c>
      <c r="EP289" s="364">
        <v>605</v>
      </c>
      <c r="EQ289" s="364">
        <v>782</v>
      </c>
      <c r="ER289" s="364">
        <v>57</v>
      </c>
      <c r="ES289" s="364">
        <v>153</v>
      </c>
      <c r="ET289" s="364">
        <v>862</v>
      </c>
      <c r="EU289" s="394"/>
    </row>
    <row r="290" spans="1:151" s="357" customFormat="1" ht="15" hidden="1" customHeight="1" x14ac:dyDescent="0.15">
      <c r="A290" s="442" t="s">
        <v>175</v>
      </c>
      <c r="B290" s="442" t="s">
        <v>402</v>
      </c>
      <c r="C290" s="442" t="s">
        <v>403</v>
      </c>
      <c r="D290" s="442" t="s">
        <v>847</v>
      </c>
      <c r="E290" s="387">
        <v>60</v>
      </c>
      <c r="F290" s="355">
        <v>60</v>
      </c>
      <c r="G290" s="355">
        <v>8</v>
      </c>
      <c r="H290" s="355">
        <v>7</v>
      </c>
      <c r="I290" s="355">
        <v>45</v>
      </c>
      <c r="J290" s="388" t="s">
        <v>6662</v>
      </c>
      <c r="K290" s="395" t="s">
        <v>6662</v>
      </c>
      <c r="L290" s="387"/>
      <c r="M290" s="361">
        <v>131</v>
      </c>
      <c r="N290" s="355" t="s">
        <v>6662</v>
      </c>
      <c r="O290" s="355">
        <v>1</v>
      </c>
      <c r="P290" s="355">
        <v>1</v>
      </c>
      <c r="Q290" s="355">
        <v>3</v>
      </c>
      <c r="R290" s="355">
        <v>5</v>
      </c>
      <c r="S290" s="355">
        <v>15</v>
      </c>
      <c r="T290" s="355">
        <v>5</v>
      </c>
      <c r="U290" s="355">
        <v>1</v>
      </c>
      <c r="V290" s="355">
        <v>5</v>
      </c>
      <c r="W290" s="355">
        <v>14</v>
      </c>
      <c r="X290" s="355">
        <v>34</v>
      </c>
      <c r="Y290" s="355">
        <v>25</v>
      </c>
      <c r="Z290" s="355">
        <v>12</v>
      </c>
      <c r="AA290" s="355">
        <v>5</v>
      </c>
      <c r="AB290" s="362">
        <v>5</v>
      </c>
      <c r="AC290" s="368">
        <v>63.12</v>
      </c>
      <c r="AD290" s="358">
        <v>62.4</v>
      </c>
      <c r="AE290" s="369">
        <v>64.33</v>
      </c>
      <c r="AF290" s="389"/>
      <c r="AG290" s="390"/>
      <c r="AH290" s="390"/>
      <c r="AI290" s="390"/>
      <c r="AJ290" s="390"/>
      <c r="AK290" s="390"/>
      <c r="AL290" s="390"/>
      <c r="AM290" s="390"/>
      <c r="AN290" s="390"/>
      <c r="AO290" s="390"/>
      <c r="AP290" s="390"/>
      <c r="AQ290" s="390"/>
      <c r="AR290" s="390"/>
      <c r="AS290" s="390"/>
      <c r="AT290" s="390"/>
      <c r="AU290" s="390"/>
      <c r="AV290" s="384"/>
      <c r="AW290" s="385"/>
      <c r="AX290" s="386"/>
      <c r="AY290" s="363">
        <v>66</v>
      </c>
      <c r="AZ290" s="364" t="s">
        <v>6662</v>
      </c>
      <c r="BA290" s="364" t="s">
        <v>6662</v>
      </c>
      <c r="BB290" s="364" t="s">
        <v>6662</v>
      </c>
      <c r="BC290" s="364" t="s">
        <v>6662</v>
      </c>
      <c r="BD290" s="364">
        <v>3</v>
      </c>
      <c r="BE290" s="364">
        <v>5</v>
      </c>
      <c r="BF290" s="364">
        <v>1</v>
      </c>
      <c r="BG290" s="364" t="s">
        <v>6662</v>
      </c>
      <c r="BH290" s="364">
        <v>1</v>
      </c>
      <c r="BI290" s="364">
        <v>8</v>
      </c>
      <c r="BJ290" s="364">
        <v>20</v>
      </c>
      <c r="BK290" s="364">
        <v>15</v>
      </c>
      <c r="BL290" s="364">
        <v>10</v>
      </c>
      <c r="BM290" s="364">
        <v>1</v>
      </c>
      <c r="BN290" s="365">
        <v>2</v>
      </c>
      <c r="BO290" s="368">
        <v>66.290000000000006</v>
      </c>
      <c r="BP290" s="358">
        <v>66.72</v>
      </c>
      <c r="BQ290" s="369">
        <v>65.3</v>
      </c>
      <c r="BR290" s="363">
        <v>60</v>
      </c>
      <c r="BS290" s="364" t="s">
        <v>6662</v>
      </c>
      <c r="BT290" s="364" t="s">
        <v>6662</v>
      </c>
      <c r="BU290" s="364" t="s">
        <v>6662</v>
      </c>
      <c r="BV290" s="364" t="s">
        <v>6662</v>
      </c>
      <c r="BW290" s="364">
        <v>1</v>
      </c>
      <c r="BX290" s="364">
        <v>3</v>
      </c>
      <c r="BY290" s="364">
        <v>1</v>
      </c>
      <c r="BZ290" s="364" t="s">
        <v>6662</v>
      </c>
      <c r="CA290" s="364">
        <v>1</v>
      </c>
      <c r="CB290" s="364">
        <v>9</v>
      </c>
      <c r="CC290" s="364">
        <v>19</v>
      </c>
      <c r="CD290" s="364">
        <v>13</v>
      </c>
      <c r="CE290" s="364">
        <v>8</v>
      </c>
      <c r="CF290" s="364">
        <v>2</v>
      </c>
      <c r="CG290" s="365">
        <v>3</v>
      </c>
      <c r="CH290" s="432">
        <v>60</v>
      </c>
      <c r="CI290" s="433">
        <v>8</v>
      </c>
      <c r="CJ290" s="433">
        <v>8</v>
      </c>
      <c r="CK290" s="433" t="s">
        <v>6662</v>
      </c>
      <c r="CL290" s="433" t="s">
        <v>6662</v>
      </c>
      <c r="CM290" s="433" t="s">
        <v>6662</v>
      </c>
      <c r="CN290" s="433">
        <v>52</v>
      </c>
      <c r="CO290" s="433">
        <v>45</v>
      </c>
      <c r="CP290" s="433">
        <v>5</v>
      </c>
      <c r="CQ290" s="433">
        <v>5</v>
      </c>
      <c r="CR290" s="433" t="s">
        <v>6662</v>
      </c>
      <c r="CS290" s="433" t="s">
        <v>6662</v>
      </c>
      <c r="CT290" s="433" t="s">
        <v>6662</v>
      </c>
      <c r="CU290" s="455">
        <v>40</v>
      </c>
      <c r="CV290" s="389"/>
      <c r="CW290" s="390"/>
      <c r="CX290" s="390"/>
      <c r="CY290" s="390"/>
      <c r="CZ290" s="390"/>
      <c r="DA290" s="390"/>
      <c r="DB290" s="394"/>
      <c r="DC290" s="363">
        <v>177</v>
      </c>
      <c r="DD290" s="364">
        <v>125</v>
      </c>
      <c r="DE290" s="364">
        <v>66</v>
      </c>
      <c r="DF290" s="364">
        <v>53</v>
      </c>
      <c r="DG290" s="364">
        <v>6</v>
      </c>
      <c r="DH290" s="364">
        <v>10</v>
      </c>
      <c r="DI290" s="364">
        <v>42</v>
      </c>
      <c r="DJ290" s="394"/>
      <c r="DK290" s="363">
        <v>59</v>
      </c>
      <c r="DL290" s="364">
        <v>47</v>
      </c>
      <c r="DM290" s="364" t="s">
        <v>6662</v>
      </c>
      <c r="DN290" s="364">
        <v>1</v>
      </c>
      <c r="DO290" s="364" t="s">
        <v>6662</v>
      </c>
      <c r="DP290" s="364">
        <v>7</v>
      </c>
      <c r="DQ290" s="364" t="s">
        <v>6662</v>
      </c>
      <c r="DR290" s="364">
        <v>1</v>
      </c>
      <c r="DS290" s="364">
        <v>1</v>
      </c>
      <c r="DT290" s="364">
        <v>1</v>
      </c>
      <c r="DU290" s="364" t="s">
        <v>6662</v>
      </c>
      <c r="DV290" s="364" t="s">
        <v>6662</v>
      </c>
      <c r="DW290" s="364">
        <v>1</v>
      </c>
      <c r="DX290" s="364" t="s">
        <v>6662</v>
      </c>
      <c r="DY290" s="364" t="s">
        <v>6662</v>
      </c>
      <c r="DZ290" s="365" t="s">
        <v>6662</v>
      </c>
      <c r="EA290" s="363">
        <v>60</v>
      </c>
      <c r="EB290" s="364">
        <v>14198</v>
      </c>
      <c r="EC290" s="364">
        <v>12421</v>
      </c>
      <c r="ED290" s="364">
        <v>1580</v>
      </c>
      <c r="EE290" s="365">
        <v>197</v>
      </c>
      <c r="EF290" s="363">
        <v>97</v>
      </c>
      <c r="EG290" s="364">
        <v>82</v>
      </c>
      <c r="EH290" s="364">
        <v>46</v>
      </c>
      <c r="EI290" s="364">
        <v>31</v>
      </c>
      <c r="EJ290" s="364">
        <v>5</v>
      </c>
      <c r="EK290" s="364">
        <v>4</v>
      </c>
      <c r="EL290" s="364">
        <v>11</v>
      </c>
      <c r="EM290" s="394"/>
      <c r="EN290" s="363">
        <v>80</v>
      </c>
      <c r="EO290" s="364">
        <v>43</v>
      </c>
      <c r="EP290" s="364">
        <v>20</v>
      </c>
      <c r="EQ290" s="364">
        <v>22</v>
      </c>
      <c r="ER290" s="364">
        <v>1</v>
      </c>
      <c r="ES290" s="364">
        <v>6</v>
      </c>
      <c r="ET290" s="364">
        <v>31</v>
      </c>
      <c r="EU290" s="394"/>
    </row>
    <row r="291" spans="1:151" s="357" customFormat="1" ht="15" hidden="1" customHeight="1" x14ac:dyDescent="0.15">
      <c r="A291" s="442" t="s">
        <v>175</v>
      </c>
      <c r="B291" s="442" t="s">
        <v>402</v>
      </c>
      <c r="C291" s="442" t="s">
        <v>404</v>
      </c>
      <c r="D291" s="442" t="s">
        <v>848</v>
      </c>
      <c r="E291" s="387">
        <v>74</v>
      </c>
      <c r="F291" s="355">
        <v>74</v>
      </c>
      <c r="G291" s="355">
        <v>10</v>
      </c>
      <c r="H291" s="355">
        <v>6</v>
      </c>
      <c r="I291" s="355">
        <v>58</v>
      </c>
      <c r="J291" s="388" t="s">
        <v>6662</v>
      </c>
      <c r="K291" s="395" t="s">
        <v>6662</v>
      </c>
      <c r="L291" s="387"/>
      <c r="M291" s="361">
        <v>167</v>
      </c>
      <c r="N291" s="355">
        <v>6</v>
      </c>
      <c r="O291" s="355">
        <v>2</v>
      </c>
      <c r="P291" s="355">
        <v>1</v>
      </c>
      <c r="Q291" s="355">
        <v>2</v>
      </c>
      <c r="R291" s="355">
        <v>2</v>
      </c>
      <c r="S291" s="355">
        <v>7</v>
      </c>
      <c r="T291" s="355">
        <v>10</v>
      </c>
      <c r="U291" s="355">
        <v>14</v>
      </c>
      <c r="V291" s="355">
        <v>14</v>
      </c>
      <c r="W291" s="355">
        <v>11</v>
      </c>
      <c r="X291" s="355">
        <v>33</v>
      </c>
      <c r="Y291" s="355">
        <v>29</v>
      </c>
      <c r="Z291" s="355">
        <v>16</v>
      </c>
      <c r="AA291" s="355">
        <v>14</v>
      </c>
      <c r="AB291" s="362">
        <v>6</v>
      </c>
      <c r="AC291" s="368">
        <v>62.79</v>
      </c>
      <c r="AD291" s="358">
        <v>62.17</v>
      </c>
      <c r="AE291" s="369">
        <v>63.67</v>
      </c>
      <c r="AF291" s="389"/>
      <c r="AG291" s="390"/>
      <c r="AH291" s="390"/>
      <c r="AI291" s="390"/>
      <c r="AJ291" s="390"/>
      <c r="AK291" s="390"/>
      <c r="AL291" s="390"/>
      <c r="AM291" s="390"/>
      <c r="AN291" s="390"/>
      <c r="AO291" s="390"/>
      <c r="AP291" s="390"/>
      <c r="AQ291" s="390"/>
      <c r="AR291" s="390"/>
      <c r="AS291" s="390"/>
      <c r="AT291" s="390"/>
      <c r="AU291" s="390"/>
      <c r="AV291" s="384"/>
      <c r="AW291" s="385"/>
      <c r="AX291" s="386"/>
      <c r="AY291" s="363">
        <v>87</v>
      </c>
      <c r="AZ291" s="364" t="s">
        <v>6662</v>
      </c>
      <c r="BA291" s="364" t="s">
        <v>6662</v>
      </c>
      <c r="BB291" s="364">
        <v>1</v>
      </c>
      <c r="BC291" s="364">
        <v>1</v>
      </c>
      <c r="BD291" s="364" t="s">
        <v>6662</v>
      </c>
      <c r="BE291" s="364">
        <v>1</v>
      </c>
      <c r="BF291" s="364">
        <v>1</v>
      </c>
      <c r="BG291" s="364">
        <v>3</v>
      </c>
      <c r="BH291" s="364">
        <v>6</v>
      </c>
      <c r="BI291" s="364">
        <v>4</v>
      </c>
      <c r="BJ291" s="364">
        <v>21</v>
      </c>
      <c r="BK291" s="364">
        <v>22</v>
      </c>
      <c r="BL291" s="364">
        <v>11</v>
      </c>
      <c r="BM291" s="364">
        <v>11</v>
      </c>
      <c r="BN291" s="365">
        <v>5</v>
      </c>
      <c r="BO291" s="368">
        <v>69.78</v>
      </c>
      <c r="BP291" s="358">
        <v>68.739999999999995</v>
      </c>
      <c r="BQ291" s="369">
        <v>71.77</v>
      </c>
      <c r="BR291" s="363">
        <v>74</v>
      </c>
      <c r="BS291" s="364" t="s">
        <v>6662</v>
      </c>
      <c r="BT291" s="364" t="s">
        <v>6662</v>
      </c>
      <c r="BU291" s="364" t="s">
        <v>6662</v>
      </c>
      <c r="BV291" s="364" t="s">
        <v>6662</v>
      </c>
      <c r="BW291" s="364" t="s">
        <v>6662</v>
      </c>
      <c r="BX291" s="364" t="s">
        <v>6662</v>
      </c>
      <c r="BY291" s="364" t="s">
        <v>6662</v>
      </c>
      <c r="BZ291" s="364">
        <v>3</v>
      </c>
      <c r="CA291" s="364">
        <v>10</v>
      </c>
      <c r="CB291" s="364">
        <v>8</v>
      </c>
      <c r="CC291" s="364">
        <v>17</v>
      </c>
      <c r="CD291" s="364">
        <v>18</v>
      </c>
      <c r="CE291" s="364">
        <v>10</v>
      </c>
      <c r="CF291" s="364">
        <v>5</v>
      </c>
      <c r="CG291" s="365">
        <v>3</v>
      </c>
      <c r="CH291" s="432">
        <v>74</v>
      </c>
      <c r="CI291" s="433">
        <v>12</v>
      </c>
      <c r="CJ291" s="433">
        <v>12</v>
      </c>
      <c r="CK291" s="433" t="s">
        <v>6662</v>
      </c>
      <c r="CL291" s="433" t="s">
        <v>6662</v>
      </c>
      <c r="CM291" s="433" t="s">
        <v>6662</v>
      </c>
      <c r="CN291" s="433">
        <v>62</v>
      </c>
      <c r="CO291" s="433">
        <v>53</v>
      </c>
      <c r="CP291" s="433">
        <v>8</v>
      </c>
      <c r="CQ291" s="433">
        <v>8</v>
      </c>
      <c r="CR291" s="433" t="s">
        <v>6662</v>
      </c>
      <c r="CS291" s="433" t="s">
        <v>6662</v>
      </c>
      <c r="CT291" s="433" t="s">
        <v>6662</v>
      </c>
      <c r="CU291" s="455">
        <v>45</v>
      </c>
      <c r="CV291" s="389"/>
      <c r="CW291" s="390"/>
      <c r="CX291" s="390"/>
      <c r="CY291" s="390"/>
      <c r="CZ291" s="390"/>
      <c r="DA291" s="390"/>
      <c r="DB291" s="394"/>
      <c r="DC291" s="363">
        <v>228</v>
      </c>
      <c r="DD291" s="364">
        <v>154</v>
      </c>
      <c r="DE291" s="364">
        <v>87</v>
      </c>
      <c r="DF291" s="364">
        <v>62</v>
      </c>
      <c r="DG291" s="364">
        <v>5</v>
      </c>
      <c r="DH291" s="364">
        <v>21</v>
      </c>
      <c r="DI291" s="364">
        <v>53</v>
      </c>
      <c r="DJ291" s="394"/>
      <c r="DK291" s="363">
        <v>68</v>
      </c>
      <c r="DL291" s="364">
        <v>58</v>
      </c>
      <c r="DM291" s="364" t="s">
        <v>6662</v>
      </c>
      <c r="DN291" s="364" t="s">
        <v>6662</v>
      </c>
      <c r="DO291" s="364" t="s">
        <v>6662</v>
      </c>
      <c r="DP291" s="364">
        <v>8</v>
      </c>
      <c r="DQ291" s="364" t="s">
        <v>6662</v>
      </c>
      <c r="DR291" s="364" t="s">
        <v>6662</v>
      </c>
      <c r="DS291" s="364" t="s">
        <v>6662</v>
      </c>
      <c r="DT291" s="364">
        <v>1</v>
      </c>
      <c r="DU291" s="364" t="s">
        <v>6662</v>
      </c>
      <c r="DV291" s="364">
        <v>1</v>
      </c>
      <c r="DW291" s="364" t="s">
        <v>6662</v>
      </c>
      <c r="DX291" s="364" t="s">
        <v>6662</v>
      </c>
      <c r="DY291" s="364" t="s">
        <v>6662</v>
      </c>
      <c r="DZ291" s="365" t="s">
        <v>6662</v>
      </c>
      <c r="EA291" s="363">
        <v>74</v>
      </c>
      <c r="EB291" s="364">
        <v>20628</v>
      </c>
      <c r="EC291" s="364">
        <v>18011</v>
      </c>
      <c r="ED291" s="364">
        <v>2557</v>
      </c>
      <c r="EE291" s="365">
        <v>60</v>
      </c>
      <c r="EF291" s="363">
        <v>118</v>
      </c>
      <c r="EG291" s="364">
        <v>94</v>
      </c>
      <c r="EH291" s="364">
        <v>57</v>
      </c>
      <c r="EI291" s="364">
        <v>32</v>
      </c>
      <c r="EJ291" s="364">
        <v>5</v>
      </c>
      <c r="EK291" s="364">
        <v>9</v>
      </c>
      <c r="EL291" s="364">
        <v>15</v>
      </c>
      <c r="EM291" s="394"/>
      <c r="EN291" s="363">
        <v>110</v>
      </c>
      <c r="EO291" s="364">
        <v>60</v>
      </c>
      <c r="EP291" s="364">
        <v>30</v>
      </c>
      <c r="EQ291" s="364">
        <v>30</v>
      </c>
      <c r="ER291" s="364" t="s">
        <v>6662</v>
      </c>
      <c r="ES291" s="364">
        <v>12</v>
      </c>
      <c r="ET291" s="364">
        <v>38</v>
      </c>
      <c r="EU291" s="394"/>
    </row>
    <row r="292" spans="1:151" s="357" customFormat="1" ht="15" hidden="1" customHeight="1" x14ac:dyDescent="0.15">
      <c r="A292" s="442" t="s">
        <v>175</v>
      </c>
      <c r="B292" s="442" t="s">
        <v>402</v>
      </c>
      <c r="C292" s="442" t="s">
        <v>405</v>
      </c>
      <c r="D292" s="442" t="s">
        <v>849</v>
      </c>
      <c r="E292" s="387">
        <v>89</v>
      </c>
      <c r="F292" s="355">
        <v>86</v>
      </c>
      <c r="G292" s="355">
        <v>19</v>
      </c>
      <c r="H292" s="355">
        <v>11</v>
      </c>
      <c r="I292" s="355">
        <v>56</v>
      </c>
      <c r="J292" s="388">
        <v>3</v>
      </c>
      <c r="K292" s="395">
        <v>3</v>
      </c>
      <c r="L292" s="387"/>
      <c r="M292" s="361">
        <v>203</v>
      </c>
      <c r="N292" s="355">
        <v>4</v>
      </c>
      <c r="O292" s="355">
        <v>3</v>
      </c>
      <c r="P292" s="355">
        <v>2</v>
      </c>
      <c r="Q292" s="355">
        <v>3</v>
      </c>
      <c r="R292" s="355">
        <v>6</v>
      </c>
      <c r="S292" s="355">
        <v>9</v>
      </c>
      <c r="T292" s="355">
        <v>12</v>
      </c>
      <c r="U292" s="355">
        <v>9</v>
      </c>
      <c r="V292" s="355">
        <v>14</v>
      </c>
      <c r="W292" s="355">
        <v>26</v>
      </c>
      <c r="X292" s="355">
        <v>34</v>
      </c>
      <c r="Y292" s="355">
        <v>36</v>
      </c>
      <c r="Z292" s="355">
        <v>23</v>
      </c>
      <c r="AA292" s="355">
        <v>12</v>
      </c>
      <c r="AB292" s="362">
        <v>10</v>
      </c>
      <c r="AC292" s="368">
        <v>63.21</v>
      </c>
      <c r="AD292" s="358">
        <v>61.26</v>
      </c>
      <c r="AE292" s="369">
        <v>65.67</v>
      </c>
      <c r="AF292" s="389"/>
      <c r="AG292" s="390"/>
      <c r="AH292" s="390"/>
      <c r="AI292" s="390"/>
      <c r="AJ292" s="390"/>
      <c r="AK292" s="390"/>
      <c r="AL292" s="390"/>
      <c r="AM292" s="390"/>
      <c r="AN292" s="390"/>
      <c r="AO292" s="390"/>
      <c r="AP292" s="390"/>
      <c r="AQ292" s="390"/>
      <c r="AR292" s="390"/>
      <c r="AS292" s="390"/>
      <c r="AT292" s="390"/>
      <c r="AU292" s="390"/>
      <c r="AV292" s="384"/>
      <c r="AW292" s="385"/>
      <c r="AX292" s="386"/>
      <c r="AY292" s="363">
        <v>115</v>
      </c>
      <c r="AZ292" s="364" t="s">
        <v>6662</v>
      </c>
      <c r="BA292" s="364">
        <v>2</v>
      </c>
      <c r="BB292" s="364" t="s">
        <v>6662</v>
      </c>
      <c r="BC292" s="364">
        <v>1</v>
      </c>
      <c r="BD292" s="364">
        <v>3</v>
      </c>
      <c r="BE292" s="364">
        <v>2</v>
      </c>
      <c r="BF292" s="364">
        <v>5</v>
      </c>
      <c r="BG292" s="364" t="s">
        <v>6662</v>
      </c>
      <c r="BH292" s="364">
        <v>4</v>
      </c>
      <c r="BI292" s="364">
        <v>10</v>
      </c>
      <c r="BJ292" s="364">
        <v>26</v>
      </c>
      <c r="BK292" s="364">
        <v>28</v>
      </c>
      <c r="BL292" s="364">
        <v>17</v>
      </c>
      <c r="BM292" s="364">
        <v>12</v>
      </c>
      <c r="BN292" s="365">
        <v>5</v>
      </c>
      <c r="BO292" s="368">
        <v>68.13</v>
      </c>
      <c r="BP292" s="358">
        <v>67.67</v>
      </c>
      <c r="BQ292" s="369">
        <v>68.650000000000006</v>
      </c>
      <c r="BR292" s="363">
        <v>86</v>
      </c>
      <c r="BS292" s="364" t="s">
        <v>6662</v>
      </c>
      <c r="BT292" s="364" t="s">
        <v>6662</v>
      </c>
      <c r="BU292" s="364" t="s">
        <v>6662</v>
      </c>
      <c r="BV292" s="364" t="s">
        <v>6662</v>
      </c>
      <c r="BW292" s="364">
        <v>3</v>
      </c>
      <c r="BX292" s="364">
        <v>3</v>
      </c>
      <c r="BY292" s="364">
        <v>2</v>
      </c>
      <c r="BZ292" s="364">
        <v>2</v>
      </c>
      <c r="CA292" s="364">
        <v>6</v>
      </c>
      <c r="CB292" s="364">
        <v>14</v>
      </c>
      <c r="CC292" s="364">
        <v>17</v>
      </c>
      <c r="CD292" s="364">
        <v>17</v>
      </c>
      <c r="CE292" s="364">
        <v>11</v>
      </c>
      <c r="CF292" s="364">
        <v>8</v>
      </c>
      <c r="CG292" s="365">
        <v>3</v>
      </c>
      <c r="CH292" s="432">
        <v>86</v>
      </c>
      <c r="CI292" s="433">
        <v>10</v>
      </c>
      <c r="CJ292" s="433">
        <v>10</v>
      </c>
      <c r="CK292" s="433" t="s">
        <v>6662</v>
      </c>
      <c r="CL292" s="433" t="s">
        <v>6662</v>
      </c>
      <c r="CM292" s="433">
        <v>2</v>
      </c>
      <c r="CN292" s="433">
        <v>74</v>
      </c>
      <c r="CO292" s="433">
        <v>56</v>
      </c>
      <c r="CP292" s="433">
        <v>5</v>
      </c>
      <c r="CQ292" s="433">
        <v>5</v>
      </c>
      <c r="CR292" s="433" t="s">
        <v>6662</v>
      </c>
      <c r="CS292" s="433" t="s">
        <v>6662</v>
      </c>
      <c r="CT292" s="433">
        <v>1</v>
      </c>
      <c r="CU292" s="455">
        <v>50</v>
      </c>
      <c r="CV292" s="389"/>
      <c r="CW292" s="390"/>
      <c r="CX292" s="390"/>
      <c r="CY292" s="390"/>
      <c r="CZ292" s="390"/>
      <c r="DA292" s="390"/>
      <c r="DB292" s="394"/>
      <c r="DC292" s="363">
        <v>282</v>
      </c>
      <c r="DD292" s="364">
        <v>215</v>
      </c>
      <c r="DE292" s="364">
        <v>115</v>
      </c>
      <c r="DF292" s="364">
        <v>92</v>
      </c>
      <c r="DG292" s="364">
        <v>8</v>
      </c>
      <c r="DH292" s="364">
        <v>18</v>
      </c>
      <c r="DI292" s="364">
        <v>49</v>
      </c>
      <c r="DJ292" s="394"/>
      <c r="DK292" s="363">
        <v>82</v>
      </c>
      <c r="DL292" s="364">
        <v>47</v>
      </c>
      <c r="DM292" s="364" t="s">
        <v>6662</v>
      </c>
      <c r="DN292" s="364">
        <v>13</v>
      </c>
      <c r="DO292" s="364" t="s">
        <v>6662</v>
      </c>
      <c r="DP292" s="364">
        <v>12</v>
      </c>
      <c r="DQ292" s="364">
        <v>4</v>
      </c>
      <c r="DR292" s="364">
        <v>1</v>
      </c>
      <c r="DS292" s="364">
        <v>2</v>
      </c>
      <c r="DT292" s="364">
        <v>3</v>
      </c>
      <c r="DU292" s="364" t="s">
        <v>6662</v>
      </c>
      <c r="DV292" s="364" t="s">
        <v>6662</v>
      </c>
      <c r="DW292" s="364" t="s">
        <v>6662</v>
      </c>
      <c r="DX292" s="364" t="s">
        <v>6662</v>
      </c>
      <c r="DY292" s="364" t="s">
        <v>6662</v>
      </c>
      <c r="DZ292" s="365" t="s">
        <v>6662</v>
      </c>
      <c r="EA292" s="363">
        <v>79</v>
      </c>
      <c r="EB292" s="364">
        <v>18733</v>
      </c>
      <c r="EC292" s="364">
        <v>10014</v>
      </c>
      <c r="ED292" s="364">
        <v>8717</v>
      </c>
      <c r="EE292" s="365">
        <v>2</v>
      </c>
      <c r="EF292" s="363">
        <v>137</v>
      </c>
      <c r="EG292" s="364">
        <v>123</v>
      </c>
      <c r="EH292" s="364">
        <v>61</v>
      </c>
      <c r="EI292" s="364">
        <v>56</v>
      </c>
      <c r="EJ292" s="364">
        <v>6</v>
      </c>
      <c r="EK292" s="364">
        <v>7</v>
      </c>
      <c r="EL292" s="364">
        <v>7</v>
      </c>
      <c r="EM292" s="394"/>
      <c r="EN292" s="363">
        <v>145</v>
      </c>
      <c r="EO292" s="364">
        <v>92</v>
      </c>
      <c r="EP292" s="364">
        <v>54</v>
      </c>
      <c r="EQ292" s="364">
        <v>36</v>
      </c>
      <c r="ER292" s="364">
        <v>2</v>
      </c>
      <c r="ES292" s="364">
        <v>11</v>
      </c>
      <c r="ET292" s="364">
        <v>42</v>
      </c>
      <c r="EU292" s="394"/>
    </row>
    <row r="293" spans="1:151" s="357" customFormat="1" ht="15" hidden="1" customHeight="1" x14ac:dyDescent="0.15">
      <c r="A293" s="442" t="s">
        <v>175</v>
      </c>
      <c r="B293" s="442" t="s">
        <v>402</v>
      </c>
      <c r="C293" s="442" t="s">
        <v>406</v>
      </c>
      <c r="D293" s="442" t="s">
        <v>850</v>
      </c>
      <c r="E293" s="387">
        <v>48</v>
      </c>
      <c r="F293" s="355">
        <v>48</v>
      </c>
      <c r="G293" s="355">
        <v>5</v>
      </c>
      <c r="H293" s="355">
        <v>7</v>
      </c>
      <c r="I293" s="355">
        <v>36</v>
      </c>
      <c r="J293" s="388" t="s">
        <v>6662</v>
      </c>
      <c r="K293" s="395" t="s">
        <v>6662</v>
      </c>
      <c r="L293" s="387"/>
      <c r="M293" s="361">
        <v>111</v>
      </c>
      <c r="N293" s="355" t="s">
        <v>6662</v>
      </c>
      <c r="O293" s="355">
        <v>3</v>
      </c>
      <c r="P293" s="355">
        <v>2</v>
      </c>
      <c r="Q293" s="355">
        <v>7</v>
      </c>
      <c r="R293" s="355">
        <v>3</v>
      </c>
      <c r="S293" s="355">
        <v>8</v>
      </c>
      <c r="T293" s="355">
        <v>2</v>
      </c>
      <c r="U293" s="355">
        <v>9</v>
      </c>
      <c r="V293" s="355">
        <v>13</v>
      </c>
      <c r="W293" s="355">
        <v>12</v>
      </c>
      <c r="X293" s="355">
        <v>12</v>
      </c>
      <c r="Y293" s="355">
        <v>17</v>
      </c>
      <c r="Z293" s="355">
        <v>16</v>
      </c>
      <c r="AA293" s="355">
        <v>5</v>
      </c>
      <c r="AB293" s="362">
        <v>2</v>
      </c>
      <c r="AC293" s="368">
        <v>60.34</v>
      </c>
      <c r="AD293" s="358">
        <v>59.56</v>
      </c>
      <c r="AE293" s="369">
        <v>61.58</v>
      </c>
      <c r="AF293" s="389"/>
      <c r="AG293" s="390"/>
      <c r="AH293" s="390"/>
      <c r="AI293" s="390"/>
      <c r="AJ293" s="390"/>
      <c r="AK293" s="390"/>
      <c r="AL293" s="390"/>
      <c r="AM293" s="390"/>
      <c r="AN293" s="390"/>
      <c r="AO293" s="390"/>
      <c r="AP293" s="390"/>
      <c r="AQ293" s="390"/>
      <c r="AR293" s="390"/>
      <c r="AS293" s="390"/>
      <c r="AT293" s="390"/>
      <c r="AU293" s="390"/>
      <c r="AV293" s="384"/>
      <c r="AW293" s="385"/>
      <c r="AX293" s="386"/>
      <c r="AY293" s="363">
        <v>38</v>
      </c>
      <c r="AZ293" s="364" t="s">
        <v>6662</v>
      </c>
      <c r="BA293" s="364" t="s">
        <v>6662</v>
      </c>
      <c r="BB293" s="364" t="s">
        <v>6662</v>
      </c>
      <c r="BC293" s="364">
        <v>1</v>
      </c>
      <c r="BD293" s="364" t="s">
        <v>6662</v>
      </c>
      <c r="BE293" s="364" t="s">
        <v>6662</v>
      </c>
      <c r="BF293" s="364">
        <v>1</v>
      </c>
      <c r="BG293" s="364" t="s">
        <v>6662</v>
      </c>
      <c r="BH293" s="364">
        <v>2</v>
      </c>
      <c r="BI293" s="364">
        <v>3</v>
      </c>
      <c r="BJ293" s="364">
        <v>3</v>
      </c>
      <c r="BK293" s="364">
        <v>14</v>
      </c>
      <c r="BL293" s="364">
        <v>9</v>
      </c>
      <c r="BM293" s="364">
        <v>3</v>
      </c>
      <c r="BN293" s="365">
        <v>2</v>
      </c>
      <c r="BO293" s="368">
        <v>71.16</v>
      </c>
      <c r="BP293" s="358">
        <v>70.41</v>
      </c>
      <c r="BQ293" s="369">
        <v>73</v>
      </c>
      <c r="BR293" s="363">
        <v>48</v>
      </c>
      <c r="BS293" s="364" t="s">
        <v>6662</v>
      </c>
      <c r="BT293" s="364" t="s">
        <v>6662</v>
      </c>
      <c r="BU293" s="364" t="s">
        <v>6662</v>
      </c>
      <c r="BV293" s="364" t="s">
        <v>6662</v>
      </c>
      <c r="BW293" s="364" t="s">
        <v>6662</v>
      </c>
      <c r="BX293" s="364">
        <v>1</v>
      </c>
      <c r="BY293" s="364">
        <v>1</v>
      </c>
      <c r="BZ293" s="364">
        <v>3</v>
      </c>
      <c r="CA293" s="364">
        <v>4</v>
      </c>
      <c r="CB293" s="364">
        <v>8</v>
      </c>
      <c r="CC293" s="364">
        <v>6</v>
      </c>
      <c r="CD293" s="364">
        <v>11</v>
      </c>
      <c r="CE293" s="364">
        <v>9</v>
      </c>
      <c r="CF293" s="364">
        <v>4</v>
      </c>
      <c r="CG293" s="365">
        <v>1</v>
      </c>
      <c r="CH293" s="432">
        <v>48</v>
      </c>
      <c r="CI293" s="433">
        <v>7</v>
      </c>
      <c r="CJ293" s="433">
        <v>7</v>
      </c>
      <c r="CK293" s="433" t="s">
        <v>6662</v>
      </c>
      <c r="CL293" s="433" t="s">
        <v>6662</v>
      </c>
      <c r="CM293" s="433">
        <v>1</v>
      </c>
      <c r="CN293" s="433">
        <v>40</v>
      </c>
      <c r="CO293" s="433">
        <v>31</v>
      </c>
      <c r="CP293" s="433">
        <v>4</v>
      </c>
      <c r="CQ293" s="433">
        <v>4</v>
      </c>
      <c r="CR293" s="433" t="s">
        <v>6662</v>
      </c>
      <c r="CS293" s="433" t="s">
        <v>6662</v>
      </c>
      <c r="CT293" s="433" t="s">
        <v>6662</v>
      </c>
      <c r="CU293" s="455">
        <v>27</v>
      </c>
      <c r="CV293" s="389"/>
      <c r="CW293" s="390"/>
      <c r="CX293" s="390"/>
      <c r="CY293" s="390"/>
      <c r="CZ293" s="390"/>
      <c r="DA293" s="390"/>
      <c r="DB293" s="394"/>
      <c r="DC293" s="363">
        <v>153</v>
      </c>
      <c r="DD293" s="364">
        <v>117</v>
      </c>
      <c r="DE293" s="364">
        <v>38</v>
      </c>
      <c r="DF293" s="364">
        <v>76</v>
      </c>
      <c r="DG293" s="364">
        <v>3</v>
      </c>
      <c r="DH293" s="364">
        <v>4</v>
      </c>
      <c r="DI293" s="364">
        <v>32</v>
      </c>
      <c r="DJ293" s="394"/>
      <c r="DK293" s="363">
        <v>43</v>
      </c>
      <c r="DL293" s="364">
        <v>40</v>
      </c>
      <c r="DM293" s="364" t="s">
        <v>6662</v>
      </c>
      <c r="DN293" s="364" t="s">
        <v>6662</v>
      </c>
      <c r="DO293" s="364" t="s">
        <v>6662</v>
      </c>
      <c r="DP293" s="364">
        <v>3</v>
      </c>
      <c r="DQ293" s="364" t="s">
        <v>6662</v>
      </c>
      <c r="DR293" s="364" t="s">
        <v>6662</v>
      </c>
      <c r="DS293" s="364" t="s">
        <v>6662</v>
      </c>
      <c r="DT293" s="364" t="s">
        <v>6662</v>
      </c>
      <c r="DU293" s="364" t="s">
        <v>6662</v>
      </c>
      <c r="DV293" s="364" t="s">
        <v>6662</v>
      </c>
      <c r="DW293" s="364" t="s">
        <v>6662</v>
      </c>
      <c r="DX293" s="364" t="s">
        <v>6662</v>
      </c>
      <c r="DY293" s="364" t="s">
        <v>6662</v>
      </c>
      <c r="DZ293" s="365" t="s">
        <v>6662</v>
      </c>
      <c r="EA293" s="363">
        <v>46</v>
      </c>
      <c r="EB293" s="364">
        <v>12834</v>
      </c>
      <c r="EC293" s="364">
        <v>12367</v>
      </c>
      <c r="ED293" s="364">
        <v>467</v>
      </c>
      <c r="EE293" s="365" t="s">
        <v>6662</v>
      </c>
      <c r="EF293" s="363">
        <v>83</v>
      </c>
      <c r="EG293" s="364">
        <v>76</v>
      </c>
      <c r="EH293" s="364">
        <v>27</v>
      </c>
      <c r="EI293" s="364">
        <v>46</v>
      </c>
      <c r="EJ293" s="364">
        <v>3</v>
      </c>
      <c r="EK293" s="364">
        <v>1</v>
      </c>
      <c r="EL293" s="364">
        <v>6</v>
      </c>
      <c r="EM293" s="394"/>
      <c r="EN293" s="363">
        <v>70</v>
      </c>
      <c r="EO293" s="364">
        <v>41</v>
      </c>
      <c r="EP293" s="364">
        <v>11</v>
      </c>
      <c r="EQ293" s="364">
        <v>30</v>
      </c>
      <c r="ER293" s="364" t="s">
        <v>6662</v>
      </c>
      <c r="ES293" s="364">
        <v>3</v>
      </c>
      <c r="ET293" s="364">
        <v>26</v>
      </c>
      <c r="EU293" s="394"/>
    </row>
    <row r="294" spans="1:151" s="357" customFormat="1" ht="15" hidden="1" customHeight="1" x14ac:dyDescent="0.15">
      <c r="A294" s="442" t="s">
        <v>175</v>
      </c>
      <c r="B294" s="442" t="s">
        <v>402</v>
      </c>
      <c r="C294" s="442" t="s">
        <v>407</v>
      </c>
      <c r="D294" s="442" t="s">
        <v>851</v>
      </c>
      <c r="E294" s="387">
        <v>63</v>
      </c>
      <c r="F294" s="355">
        <v>63</v>
      </c>
      <c r="G294" s="355">
        <v>7</v>
      </c>
      <c r="H294" s="355">
        <v>7</v>
      </c>
      <c r="I294" s="355">
        <v>49</v>
      </c>
      <c r="J294" s="388" t="s">
        <v>6662</v>
      </c>
      <c r="K294" s="395" t="s">
        <v>6662</v>
      </c>
      <c r="L294" s="387"/>
      <c r="M294" s="361">
        <v>143</v>
      </c>
      <c r="N294" s="355" t="s">
        <v>6662</v>
      </c>
      <c r="O294" s="355" t="s">
        <v>6662</v>
      </c>
      <c r="P294" s="355">
        <v>3</v>
      </c>
      <c r="Q294" s="355">
        <v>2</v>
      </c>
      <c r="R294" s="355">
        <v>5</v>
      </c>
      <c r="S294" s="355">
        <v>10</v>
      </c>
      <c r="T294" s="355">
        <v>9</v>
      </c>
      <c r="U294" s="355">
        <v>7</v>
      </c>
      <c r="V294" s="355">
        <v>5</v>
      </c>
      <c r="W294" s="355">
        <v>21</v>
      </c>
      <c r="X294" s="355">
        <v>24</v>
      </c>
      <c r="Y294" s="355">
        <v>25</v>
      </c>
      <c r="Z294" s="355">
        <v>20</v>
      </c>
      <c r="AA294" s="355">
        <v>9</v>
      </c>
      <c r="AB294" s="362">
        <v>3</v>
      </c>
      <c r="AC294" s="368">
        <v>63.38</v>
      </c>
      <c r="AD294" s="358">
        <v>62.56</v>
      </c>
      <c r="AE294" s="369">
        <v>64.709999999999994</v>
      </c>
      <c r="AF294" s="389"/>
      <c r="AG294" s="390"/>
      <c r="AH294" s="390"/>
      <c r="AI294" s="390"/>
      <c r="AJ294" s="390"/>
      <c r="AK294" s="390"/>
      <c r="AL294" s="390"/>
      <c r="AM294" s="390"/>
      <c r="AN294" s="390"/>
      <c r="AO294" s="390"/>
      <c r="AP294" s="390"/>
      <c r="AQ294" s="390"/>
      <c r="AR294" s="390"/>
      <c r="AS294" s="390"/>
      <c r="AT294" s="390"/>
      <c r="AU294" s="390"/>
      <c r="AV294" s="384"/>
      <c r="AW294" s="385"/>
      <c r="AX294" s="386"/>
      <c r="AY294" s="363">
        <v>70</v>
      </c>
      <c r="AZ294" s="364" t="s">
        <v>6662</v>
      </c>
      <c r="BA294" s="364" t="s">
        <v>6662</v>
      </c>
      <c r="BB294" s="364" t="s">
        <v>6662</v>
      </c>
      <c r="BC294" s="364" t="s">
        <v>6662</v>
      </c>
      <c r="BD294" s="364" t="s">
        <v>6662</v>
      </c>
      <c r="BE294" s="364" t="s">
        <v>6662</v>
      </c>
      <c r="BF294" s="364" t="s">
        <v>6662</v>
      </c>
      <c r="BG294" s="364">
        <v>2</v>
      </c>
      <c r="BH294" s="364" t="s">
        <v>6662</v>
      </c>
      <c r="BI294" s="364">
        <v>7</v>
      </c>
      <c r="BJ294" s="364">
        <v>18</v>
      </c>
      <c r="BK294" s="364">
        <v>18</v>
      </c>
      <c r="BL294" s="364">
        <v>17</v>
      </c>
      <c r="BM294" s="364">
        <v>5</v>
      </c>
      <c r="BN294" s="365">
        <v>3</v>
      </c>
      <c r="BO294" s="368">
        <v>71.61</v>
      </c>
      <c r="BP294" s="358">
        <v>72.239999999999995</v>
      </c>
      <c r="BQ294" s="369">
        <v>70.42</v>
      </c>
      <c r="BR294" s="363">
        <v>63</v>
      </c>
      <c r="BS294" s="364" t="s">
        <v>6662</v>
      </c>
      <c r="BT294" s="364" t="s">
        <v>6662</v>
      </c>
      <c r="BU294" s="364" t="s">
        <v>6662</v>
      </c>
      <c r="BV294" s="364" t="s">
        <v>6662</v>
      </c>
      <c r="BW294" s="364" t="s">
        <v>6662</v>
      </c>
      <c r="BX294" s="364" t="s">
        <v>6662</v>
      </c>
      <c r="BY294" s="364" t="s">
        <v>6662</v>
      </c>
      <c r="BZ294" s="364">
        <v>3</v>
      </c>
      <c r="CA294" s="364">
        <v>2</v>
      </c>
      <c r="CB294" s="364">
        <v>13</v>
      </c>
      <c r="CC294" s="364">
        <v>12</v>
      </c>
      <c r="CD294" s="364">
        <v>13</v>
      </c>
      <c r="CE294" s="364">
        <v>14</v>
      </c>
      <c r="CF294" s="364">
        <v>5</v>
      </c>
      <c r="CG294" s="365">
        <v>1</v>
      </c>
      <c r="CH294" s="432">
        <v>63</v>
      </c>
      <c r="CI294" s="433">
        <v>10</v>
      </c>
      <c r="CJ294" s="433">
        <v>10</v>
      </c>
      <c r="CK294" s="433" t="s">
        <v>6662</v>
      </c>
      <c r="CL294" s="433" t="s">
        <v>6662</v>
      </c>
      <c r="CM294" s="433" t="s">
        <v>6662</v>
      </c>
      <c r="CN294" s="433">
        <v>53</v>
      </c>
      <c r="CO294" s="433">
        <v>45</v>
      </c>
      <c r="CP294" s="433">
        <v>9</v>
      </c>
      <c r="CQ294" s="433">
        <v>9</v>
      </c>
      <c r="CR294" s="433" t="s">
        <v>6662</v>
      </c>
      <c r="CS294" s="433" t="s">
        <v>6662</v>
      </c>
      <c r="CT294" s="433" t="s">
        <v>6662</v>
      </c>
      <c r="CU294" s="455">
        <v>36</v>
      </c>
      <c r="CV294" s="389"/>
      <c r="CW294" s="390"/>
      <c r="CX294" s="390"/>
      <c r="CY294" s="390"/>
      <c r="CZ294" s="390"/>
      <c r="DA294" s="390"/>
      <c r="DB294" s="394"/>
      <c r="DC294" s="363">
        <v>213</v>
      </c>
      <c r="DD294" s="364">
        <v>164</v>
      </c>
      <c r="DE294" s="364">
        <v>70</v>
      </c>
      <c r="DF294" s="364">
        <v>87</v>
      </c>
      <c r="DG294" s="364">
        <v>7</v>
      </c>
      <c r="DH294" s="364">
        <v>10</v>
      </c>
      <c r="DI294" s="364">
        <v>39</v>
      </c>
      <c r="DJ294" s="394"/>
      <c r="DK294" s="363">
        <v>59</v>
      </c>
      <c r="DL294" s="364">
        <v>57</v>
      </c>
      <c r="DM294" s="364" t="s">
        <v>6662</v>
      </c>
      <c r="DN294" s="364">
        <v>1</v>
      </c>
      <c r="DO294" s="364" t="s">
        <v>6662</v>
      </c>
      <c r="DP294" s="364" t="s">
        <v>6662</v>
      </c>
      <c r="DQ294" s="364" t="s">
        <v>6662</v>
      </c>
      <c r="DR294" s="364" t="s">
        <v>6662</v>
      </c>
      <c r="DS294" s="364">
        <v>1</v>
      </c>
      <c r="DT294" s="364" t="s">
        <v>6662</v>
      </c>
      <c r="DU294" s="364" t="s">
        <v>6662</v>
      </c>
      <c r="DV294" s="364" t="s">
        <v>6662</v>
      </c>
      <c r="DW294" s="364" t="s">
        <v>6662</v>
      </c>
      <c r="DX294" s="364" t="s">
        <v>6662</v>
      </c>
      <c r="DY294" s="364" t="s">
        <v>6662</v>
      </c>
      <c r="DZ294" s="365" t="s">
        <v>6662</v>
      </c>
      <c r="EA294" s="363">
        <v>62</v>
      </c>
      <c r="EB294" s="364">
        <v>19855</v>
      </c>
      <c r="EC294" s="364">
        <v>18768</v>
      </c>
      <c r="ED294" s="364">
        <v>1087</v>
      </c>
      <c r="EE294" s="365" t="s">
        <v>6662</v>
      </c>
      <c r="EF294" s="363">
        <v>116</v>
      </c>
      <c r="EG294" s="364">
        <v>106</v>
      </c>
      <c r="EH294" s="364">
        <v>46</v>
      </c>
      <c r="EI294" s="364">
        <v>55</v>
      </c>
      <c r="EJ294" s="364">
        <v>5</v>
      </c>
      <c r="EK294" s="364">
        <v>4</v>
      </c>
      <c r="EL294" s="364">
        <v>6</v>
      </c>
      <c r="EM294" s="394"/>
      <c r="EN294" s="363">
        <v>97</v>
      </c>
      <c r="EO294" s="364">
        <v>58</v>
      </c>
      <c r="EP294" s="364">
        <v>24</v>
      </c>
      <c r="EQ294" s="364">
        <v>32</v>
      </c>
      <c r="ER294" s="364">
        <v>2</v>
      </c>
      <c r="ES294" s="364">
        <v>6</v>
      </c>
      <c r="ET294" s="364">
        <v>33</v>
      </c>
      <c r="EU294" s="394"/>
    </row>
    <row r="295" spans="1:151" s="357" customFormat="1" ht="15" hidden="1" customHeight="1" x14ac:dyDescent="0.15">
      <c r="A295" s="442" t="s">
        <v>175</v>
      </c>
      <c r="B295" s="442" t="s">
        <v>402</v>
      </c>
      <c r="C295" s="442" t="s">
        <v>408</v>
      </c>
      <c r="D295" s="442" t="s">
        <v>852</v>
      </c>
      <c r="E295" s="387">
        <v>119</v>
      </c>
      <c r="F295" s="355">
        <v>119</v>
      </c>
      <c r="G295" s="355">
        <v>17</v>
      </c>
      <c r="H295" s="355">
        <v>18</v>
      </c>
      <c r="I295" s="355">
        <v>84</v>
      </c>
      <c r="J295" s="388" t="s">
        <v>6662</v>
      </c>
      <c r="K295" s="395" t="s">
        <v>6662</v>
      </c>
      <c r="L295" s="387"/>
      <c r="M295" s="361">
        <v>296</v>
      </c>
      <c r="N295" s="355">
        <v>1</v>
      </c>
      <c r="O295" s="355">
        <v>9</v>
      </c>
      <c r="P295" s="355">
        <v>8</v>
      </c>
      <c r="Q295" s="355">
        <v>7</v>
      </c>
      <c r="R295" s="355">
        <v>24</v>
      </c>
      <c r="S295" s="355">
        <v>10</v>
      </c>
      <c r="T295" s="355">
        <v>13</v>
      </c>
      <c r="U295" s="355">
        <v>24</v>
      </c>
      <c r="V295" s="355">
        <v>22</v>
      </c>
      <c r="W295" s="355">
        <v>41</v>
      </c>
      <c r="X295" s="355">
        <v>52</v>
      </c>
      <c r="Y295" s="355">
        <v>37</v>
      </c>
      <c r="Z295" s="355">
        <v>23</v>
      </c>
      <c r="AA295" s="355">
        <v>14</v>
      </c>
      <c r="AB295" s="362">
        <v>11</v>
      </c>
      <c r="AC295" s="368">
        <v>59.66</v>
      </c>
      <c r="AD295" s="358">
        <v>57.77</v>
      </c>
      <c r="AE295" s="369">
        <v>62.27</v>
      </c>
      <c r="AF295" s="389"/>
      <c r="AG295" s="390"/>
      <c r="AH295" s="390"/>
      <c r="AI295" s="390"/>
      <c r="AJ295" s="390"/>
      <c r="AK295" s="390"/>
      <c r="AL295" s="390"/>
      <c r="AM295" s="390"/>
      <c r="AN295" s="390"/>
      <c r="AO295" s="390"/>
      <c r="AP295" s="390"/>
      <c r="AQ295" s="390"/>
      <c r="AR295" s="390"/>
      <c r="AS295" s="390"/>
      <c r="AT295" s="390"/>
      <c r="AU295" s="390"/>
      <c r="AV295" s="384"/>
      <c r="AW295" s="385"/>
      <c r="AX295" s="386"/>
      <c r="AY295" s="363">
        <v>110</v>
      </c>
      <c r="AZ295" s="364" t="s">
        <v>6662</v>
      </c>
      <c r="BA295" s="364">
        <v>1</v>
      </c>
      <c r="BB295" s="364" t="s">
        <v>6662</v>
      </c>
      <c r="BC295" s="364">
        <v>2</v>
      </c>
      <c r="BD295" s="364">
        <v>2</v>
      </c>
      <c r="BE295" s="364">
        <v>5</v>
      </c>
      <c r="BF295" s="364">
        <v>1</v>
      </c>
      <c r="BG295" s="364">
        <v>6</v>
      </c>
      <c r="BH295" s="364">
        <v>4</v>
      </c>
      <c r="BI295" s="364">
        <v>12</v>
      </c>
      <c r="BJ295" s="364">
        <v>28</v>
      </c>
      <c r="BK295" s="364">
        <v>23</v>
      </c>
      <c r="BL295" s="364">
        <v>15</v>
      </c>
      <c r="BM295" s="364">
        <v>8</v>
      </c>
      <c r="BN295" s="365">
        <v>3</v>
      </c>
      <c r="BO295" s="368">
        <v>66.44</v>
      </c>
      <c r="BP295" s="358">
        <v>65.53</v>
      </c>
      <c r="BQ295" s="369">
        <v>68.87</v>
      </c>
      <c r="BR295" s="363">
        <v>119</v>
      </c>
      <c r="BS295" s="364" t="s">
        <v>6662</v>
      </c>
      <c r="BT295" s="364" t="s">
        <v>6662</v>
      </c>
      <c r="BU295" s="364" t="s">
        <v>6662</v>
      </c>
      <c r="BV295" s="364" t="s">
        <v>6662</v>
      </c>
      <c r="BW295" s="364">
        <v>1</v>
      </c>
      <c r="BX295" s="364">
        <v>2</v>
      </c>
      <c r="BY295" s="364">
        <v>4</v>
      </c>
      <c r="BZ295" s="364">
        <v>9</v>
      </c>
      <c r="CA295" s="364">
        <v>9</v>
      </c>
      <c r="CB295" s="364">
        <v>20</v>
      </c>
      <c r="CC295" s="364">
        <v>28</v>
      </c>
      <c r="CD295" s="364">
        <v>23</v>
      </c>
      <c r="CE295" s="364">
        <v>12</v>
      </c>
      <c r="CF295" s="364">
        <v>8</v>
      </c>
      <c r="CG295" s="365">
        <v>3</v>
      </c>
      <c r="CH295" s="432">
        <v>119</v>
      </c>
      <c r="CI295" s="433">
        <v>21</v>
      </c>
      <c r="CJ295" s="433">
        <v>21</v>
      </c>
      <c r="CK295" s="433" t="s">
        <v>6662</v>
      </c>
      <c r="CL295" s="433" t="s">
        <v>6662</v>
      </c>
      <c r="CM295" s="433">
        <v>4</v>
      </c>
      <c r="CN295" s="433">
        <v>94</v>
      </c>
      <c r="CO295" s="433">
        <v>74</v>
      </c>
      <c r="CP295" s="433">
        <v>13</v>
      </c>
      <c r="CQ295" s="433">
        <v>13</v>
      </c>
      <c r="CR295" s="433" t="s">
        <v>6662</v>
      </c>
      <c r="CS295" s="433" t="s">
        <v>6662</v>
      </c>
      <c r="CT295" s="433" t="s">
        <v>6662</v>
      </c>
      <c r="CU295" s="455">
        <v>61</v>
      </c>
      <c r="CV295" s="389"/>
      <c r="CW295" s="390"/>
      <c r="CX295" s="390"/>
      <c r="CY295" s="390"/>
      <c r="CZ295" s="390"/>
      <c r="DA295" s="390"/>
      <c r="DB295" s="394"/>
      <c r="DC295" s="363">
        <v>403</v>
      </c>
      <c r="DD295" s="364">
        <v>277</v>
      </c>
      <c r="DE295" s="364">
        <v>110</v>
      </c>
      <c r="DF295" s="364">
        <v>144</v>
      </c>
      <c r="DG295" s="364">
        <v>23</v>
      </c>
      <c r="DH295" s="364">
        <v>18</v>
      </c>
      <c r="DI295" s="364">
        <v>108</v>
      </c>
      <c r="DJ295" s="394"/>
      <c r="DK295" s="363">
        <v>114</v>
      </c>
      <c r="DL295" s="364">
        <v>110</v>
      </c>
      <c r="DM295" s="364" t="s">
        <v>6662</v>
      </c>
      <c r="DN295" s="364" t="s">
        <v>6662</v>
      </c>
      <c r="DO295" s="364" t="s">
        <v>6662</v>
      </c>
      <c r="DP295" s="364">
        <v>1</v>
      </c>
      <c r="DQ295" s="364" t="s">
        <v>6662</v>
      </c>
      <c r="DR295" s="364">
        <v>1</v>
      </c>
      <c r="DS295" s="364" t="s">
        <v>6662</v>
      </c>
      <c r="DT295" s="364">
        <v>1</v>
      </c>
      <c r="DU295" s="364" t="s">
        <v>6662</v>
      </c>
      <c r="DV295" s="364" t="s">
        <v>6662</v>
      </c>
      <c r="DW295" s="364" t="s">
        <v>6662</v>
      </c>
      <c r="DX295" s="364" t="s">
        <v>6662</v>
      </c>
      <c r="DY295" s="364" t="s">
        <v>6662</v>
      </c>
      <c r="DZ295" s="365">
        <v>1</v>
      </c>
      <c r="EA295" s="363">
        <v>114</v>
      </c>
      <c r="EB295" s="364">
        <v>44152</v>
      </c>
      <c r="EC295" s="364">
        <v>43199</v>
      </c>
      <c r="ED295" s="364">
        <v>775</v>
      </c>
      <c r="EE295" s="365">
        <v>178</v>
      </c>
      <c r="EF295" s="363">
        <v>208</v>
      </c>
      <c r="EG295" s="364">
        <v>173</v>
      </c>
      <c r="EH295" s="364">
        <v>80</v>
      </c>
      <c r="EI295" s="364">
        <v>78</v>
      </c>
      <c r="EJ295" s="364">
        <v>15</v>
      </c>
      <c r="EK295" s="364">
        <v>12</v>
      </c>
      <c r="EL295" s="364">
        <v>23</v>
      </c>
      <c r="EM295" s="394"/>
      <c r="EN295" s="363">
        <v>195</v>
      </c>
      <c r="EO295" s="364">
        <v>104</v>
      </c>
      <c r="EP295" s="364">
        <v>30</v>
      </c>
      <c r="EQ295" s="364">
        <v>66</v>
      </c>
      <c r="ER295" s="364">
        <v>8</v>
      </c>
      <c r="ES295" s="364">
        <v>6</v>
      </c>
      <c r="ET295" s="364">
        <v>85</v>
      </c>
      <c r="EU295" s="394"/>
    </row>
    <row r="296" spans="1:151" s="357" customFormat="1" ht="15" hidden="1" customHeight="1" x14ac:dyDescent="0.15">
      <c r="A296" s="442" t="s">
        <v>175</v>
      </c>
      <c r="B296" s="442" t="s">
        <v>402</v>
      </c>
      <c r="C296" s="442" t="s">
        <v>409</v>
      </c>
      <c r="D296" s="442" t="s">
        <v>853</v>
      </c>
      <c r="E296" s="387">
        <v>80</v>
      </c>
      <c r="F296" s="355">
        <v>79</v>
      </c>
      <c r="G296" s="355">
        <v>7</v>
      </c>
      <c r="H296" s="355">
        <v>15</v>
      </c>
      <c r="I296" s="355">
        <v>57</v>
      </c>
      <c r="J296" s="388">
        <v>1</v>
      </c>
      <c r="K296" s="395" t="s">
        <v>6662</v>
      </c>
      <c r="L296" s="387"/>
      <c r="M296" s="361">
        <v>183</v>
      </c>
      <c r="N296" s="355">
        <v>1</v>
      </c>
      <c r="O296" s="355">
        <v>3</v>
      </c>
      <c r="P296" s="355">
        <v>8</v>
      </c>
      <c r="Q296" s="355">
        <v>4</v>
      </c>
      <c r="R296" s="355">
        <v>8</v>
      </c>
      <c r="S296" s="355">
        <v>9</v>
      </c>
      <c r="T296" s="355">
        <v>4</v>
      </c>
      <c r="U296" s="355">
        <v>11</v>
      </c>
      <c r="V296" s="355">
        <v>15</v>
      </c>
      <c r="W296" s="355">
        <v>30</v>
      </c>
      <c r="X296" s="355">
        <v>35</v>
      </c>
      <c r="Y296" s="355">
        <v>21</v>
      </c>
      <c r="Z296" s="355">
        <v>22</v>
      </c>
      <c r="AA296" s="355">
        <v>5</v>
      </c>
      <c r="AB296" s="362">
        <v>7</v>
      </c>
      <c r="AC296" s="368">
        <v>60.79</v>
      </c>
      <c r="AD296" s="358">
        <v>59.33</v>
      </c>
      <c r="AE296" s="369">
        <v>63.04</v>
      </c>
      <c r="AF296" s="389"/>
      <c r="AG296" s="390"/>
      <c r="AH296" s="390"/>
      <c r="AI296" s="390"/>
      <c r="AJ296" s="390"/>
      <c r="AK296" s="390"/>
      <c r="AL296" s="390"/>
      <c r="AM296" s="390"/>
      <c r="AN296" s="390"/>
      <c r="AO296" s="390"/>
      <c r="AP296" s="390"/>
      <c r="AQ296" s="390"/>
      <c r="AR296" s="390"/>
      <c r="AS296" s="390"/>
      <c r="AT296" s="390"/>
      <c r="AU296" s="390"/>
      <c r="AV296" s="384"/>
      <c r="AW296" s="385"/>
      <c r="AX296" s="386"/>
      <c r="AY296" s="363">
        <v>72</v>
      </c>
      <c r="AZ296" s="364" t="s">
        <v>6662</v>
      </c>
      <c r="BA296" s="364" t="s">
        <v>6662</v>
      </c>
      <c r="BB296" s="364">
        <v>1</v>
      </c>
      <c r="BC296" s="364">
        <v>1</v>
      </c>
      <c r="BD296" s="364">
        <v>1</v>
      </c>
      <c r="BE296" s="364">
        <v>1</v>
      </c>
      <c r="BF296" s="364">
        <v>1</v>
      </c>
      <c r="BG296" s="364">
        <v>2</v>
      </c>
      <c r="BH296" s="364">
        <v>4</v>
      </c>
      <c r="BI296" s="364">
        <v>7</v>
      </c>
      <c r="BJ296" s="364">
        <v>13</v>
      </c>
      <c r="BK296" s="364">
        <v>17</v>
      </c>
      <c r="BL296" s="364">
        <v>17</v>
      </c>
      <c r="BM296" s="364">
        <v>4</v>
      </c>
      <c r="BN296" s="365">
        <v>3</v>
      </c>
      <c r="BO296" s="368">
        <v>68.790000000000006</v>
      </c>
      <c r="BP296" s="358">
        <v>68.28</v>
      </c>
      <c r="BQ296" s="369">
        <v>69.760000000000005</v>
      </c>
      <c r="BR296" s="363">
        <v>79</v>
      </c>
      <c r="BS296" s="364" t="s">
        <v>6662</v>
      </c>
      <c r="BT296" s="364" t="s">
        <v>6662</v>
      </c>
      <c r="BU296" s="364" t="s">
        <v>6662</v>
      </c>
      <c r="BV296" s="364" t="s">
        <v>6662</v>
      </c>
      <c r="BW296" s="364" t="s">
        <v>6662</v>
      </c>
      <c r="BX296" s="364">
        <v>2</v>
      </c>
      <c r="BY296" s="364">
        <v>2</v>
      </c>
      <c r="BZ296" s="364">
        <v>3</v>
      </c>
      <c r="CA296" s="364">
        <v>7</v>
      </c>
      <c r="CB296" s="364">
        <v>13</v>
      </c>
      <c r="CC296" s="364">
        <v>23</v>
      </c>
      <c r="CD296" s="364">
        <v>11</v>
      </c>
      <c r="CE296" s="364">
        <v>11</v>
      </c>
      <c r="CF296" s="364">
        <v>3</v>
      </c>
      <c r="CG296" s="365">
        <v>4</v>
      </c>
      <c r="CH296" s="432">
        <v>79</v>
      </c>
      <c r="CI296" s="433">
        <v>17</v>
      </c>
      <c r="CJ296" s="433">
        <v>15</v>
      </c>
      <c r="CK296" s="433" t="s">
        <v>6662</v>
      </c>
      <c r="CL296" s="433">
        <v>2</v>
      </c>
      <c r="CM296" s="433">
        <v>3</v>
      </c>
      <c r="CN296" s="433">
        <v>59</v>
      </c>
      <c r="CO296" s="433">
        <v>52</v>
      </c>
      <c r="CP296" s="433">
        <v>9</v>
      </c>
      <c r="CQ296" s="433">
        <v>7</v>
      </c>
      <c r="CR296" s="433" t="s">
        <v>6662</v>
      </c>
      <c r="CS296" s="433">
        <v>2</v>
      </c>
      <c r="CT296" s="433" t="s">
        <v>6662</v>
      </c>
      <c r="CU296" s="455">
        <v>43</v>
      </c>
      <c r="CV296" s="389"/>
      <c r="CW296" s="390"/>
      <c r="CX296" s="390"/>
      <c r="CY296" s="390"/>
      <c r="CZ296" s="390"/>
      <c r="DA296" s="390"/>
      <c r="DB296" s="394"/>
      <c r="DC296" s="363">
        <v>258</v>
      </c>
      <c r="DD296" s="364">
        <v>195</v>
      </c>
      <c r="DE296" s="364">
        <v>72</v>
      </c>
      <c r="DF296" s="364">
        <v>115</v>
      </c>
      <c r="DG296" s="364">
        <v>8</v>
      </c>
      <c r="DH296" s="364">
        <v>9</v>
      </c>
      <c r="DI296" s="364">
        <v>54</v>
      </c>
      <c r="DJ296" s="394"/>
      <c r="DK296" s="363">
        <v>76</v>
      </c>
      <c r="DL296" s="364">
        <v>76</v>
      </c>
      <c r="DM296" s="364" t="s">
        <v>6662</v>
      </c>
      <c r="DN296" s="364" t="s">
        <v>6662</v>
      </c>
      <c r="DO296" s="364" t="s">
        <v>6662</v>
      </c>
      <c r="DP296" s="364" t="s">
        <v>6662</v>
      </c>
      <c r="DQ296" s="364" t="s">
        <v>6662</v>
      </c>
      <c r="DR296" s="364" t="s">
        <v>6662</v>
      </c>
      <c r="DS296" s="364" t="s">
        <v>6662</v>
      </c>
      <c r="DT296" s="364" t="s">
        <v>6662</v>
      </c>
      <c r="DU296" s="364" t="s">
        <v>6662</v>
      </c>
      <c r="DV296" s="364" t="s">
        <v>6662</v>
      </c>
      <c r="DW296" s="364" t="s">
        <v>6662</v>
      </c>
      <c r="DX296" s="364" t="s">
        <v>6662</v>
      </c>
      <c r="DY296" s="364" t="s">
        <v>6662</v>
      </c>
      <c r="DZ296" s="365" t="s">
        <v>6662</v>
      </c>
      <c r="EA296" s="363">
        <v>76</v>
      </c>
      <c r="EB296" s="364">
        <v>29717</v>
      </c>
      <c r="EC296" s="364">
        <v>29515</v>
      </c>
      <c r="ED296" s="364">
        <v>192</v>
      </c>
      <c r="EE296" s="365">
        <v>10</v>
      </c>
      <c r="EF296" s="363">
        <v>134</v>
      </c>
      <c r="EG296" s="364">
        <v>118</v>
      </c>
      <c r="EH296" s="364">
        <v>47</v>
      </c>
      <c r="EI296" s="364">
        <v>67</v>
      </c>
      <c r="EJ296" s="364">
        <v>4</v>
      </c>
      <c r="EK296" s="364">
        <v>4</v>
      </c>
      <c r="EL296" s="364">
        <v>12</v>
      </c>
      <c r="EM296" s="394"/>
      <c r="EN296" s="363">
        <v>124</v>
      </c>
      <c r="EO296" s="364">
        <v>77</v>
      </c>
      <c r="EP296" s="364">
        <v>25</v>
      </c>
      <c r="EQ296" s="364">
        <v>48</v>
      </c>
      <c r="ER296" s="364">
        <v>4</v>
      </c>
      <c r="ES296" s="364">
        <v>5</v>
      </c>
      <c r="ET296" s="364">
        <v>42</v>
      </c>
      <c r="EU296" s="394"/>
    </row>
    <row r="297" spans="1:151" s="357" customFormat="1" ht="15" hidden="1" customHeight="1" x14ac:dyDescent="0.15">
      <c r="A297" s="442" t="s">
        <v>175</v>
      </c>
      <c r="B297" s="442" t="s">
        <v>402</v>
      </c>
      <c r="C297" s="442" t="s">
        <v>854</v>
      </c>
      <c r="D297" s="442" t="s">
        <v>855</v>
      </c>
      <c r="E297" s="387">
        <v>91</v>
      </c>
      <c r="F297" s="355">
        <v>88</v>
      </c>
      <c r="G297" s="355">
        <v>17</v>
      </c>
      <c r="H297" s="355">
        <v>17</v>
      </c>
      <c r="I297" s="355">
        <v>54</v>
      </c>
      <c r="J297" s="388">
        <v>3</v>
      </c>
      <c r="K297" s="395">
        <v>3</v>
      </c>
      <c r="L297" s="387"/>
      <c r="M297" s="361">
        <v>213</v>
      </c>
      <c r="N297" s="355">
        <v>3</v>
      </c>
      <c r="O297" s="355">
        <v>4</v>
      </c>
      <c r="P297" s="355">
        <v>8</v>
      </c>
      <c r="Q297" s="355">
        <v>10</v>
      </c>
      <c r="R297" s="355">
        <v>11</v>
      </c>
      <c r="S297" s="355">
        <v>9</v>
      </c>
      <c r="T297" s="355">
        <v>10</v>
      </c>
      <c r="U297" s="355">
        <v>15</v>
      </c>
      <c r="V297" s="355">
        <v>20</v>
      </c>
      <c r="W297" s="355">
        <v>29</v>
      </c>
      <c r="X297" s="355">
        <v>29</v>
      </c>
      <c r="Y297" s="355">
        <v>24</v>
      </c>
      <c r="Z297" s="355">
        <v>24</v>
      </c>
      <c r="AA297" s="355">
        <v>11</v>
      </c>
      <c r="AB297" s="362">
        <v>6</v>
      </c>
      <c r="AC297" s="368">
        <v>58.98</v>
      </c>
      <c r="AD297" s="358">
        <v>57.8</v>
      </c>
      <c r="AE297" s="369">
        <v>60.59</v>
      </c>
      <c r="AF297" s="389"/>
      <c r="AG297" s="390"/>
      <c r="AH297" s="390"/>
      <c r="AI297" s="390"/>
      <c r="AJ297" s="390"/>
      <c r="AK297" s="390"/>
      <c r="AL297" s="390"/>
      <c r="AM297" s="390"/>
      <c r="AN297" s="390"/>
      <c r="AO297" s="390"/>
      <c r="AP297" s="390"/>
      <c r="AQ297" s="390"/>
      <c r="AR297" s="390"/>
      <c r="AS297" s="390"/>
      <c r="AT297" s="390"/>
      <c r="AU297" s="390"/>
      <c r="AV297" s="384"/>
      <c r="AW297" s="385"/>
      <c r="AX297" s="386"/>
      <c r="AY297" s="363">
        <v>88</v>
      </c>
      <c r="AZ297" s="364" t="s">
        <v>6662</v>
      </c>
      <c r="BA297" s="364" t="s">
        <v>6662</v>
      </c>
      <c r="BB297" s="364">
        <v>1</v>
      </c>
      <c r="BC297" s="364">
        <v>1</v>
      </c>
      <c r="BD297" s="364">
        <v>2</v>
      </c>
      <c r="BE297" s="364">
        <v>2</v>
      </c>
      <c r="BF297" s="364">
        <v>5</v>
      </c>
      <c r="BG297" s="364">
        <v>2</v>
      </c>
      <c r="BH297" s="364">
        <v>5</v>
      </c>
      <c r="BI297" s="364">
        <v>12</v>
      </c>
      <c r="BJ297" s="364">
        <v>15</v>
      </c>
      <c r="BK297" s="364">
        <v>17</v>
      </c>
      <c r="BL297" s="364">
        <v>18</v>
      </c>
      <c r="BM297" s="364">
        <v>7</v>
      </c>
      <c r="BN297" s="365">
        <v>1</v>
      </c>
      <c r="BO297" s="368">
        <v>66.47</v>
      </c>
      <c r="BP297" s="358">
        <v>65.38</v>
      </c>
      <c r="BQ297" s="369">
        <v>69.38</v>
      </c>
      <c r="BR297" s="363">
        <v>88</v>
      </c>
      <c r="BS297" s="364" t="s">
        <v>6662</v>
      </c>
      <c r="BT297" s="364" t="s">
        <v>6662</v>
      </c>
      <c r="BU297" s="364" t="s">
        <v>6662</v>
      </c>
      <c r="BV297" s="364" t="s">
        <v>6662</v>
      </c>
      <c r="BW297" s="364" t="s">
        <v>6662</v>
      </c>
      <c r="BX297" s="364">
        <v>1</v>
      </c>
      <c r="BY297" s="364">
        <v>2</v>
      </c>
      <c r="BZ297" s="364">
        <v>4</v>
      </c>
      <c r="CA297" s="364">
        <v>11</v>
      </c>
      <c r="CB297" s="364">
        <v>19</v>
      </c>
      <c r="CC297" s="364">
        <v>17</v>
      </c>
      <c r="CD297" s="364">
        <v>14</v>
      </c>
      <c r="CE297" s="364">
        <v>16</v>
      </c>
      <c r="CF297" s="364">
        <v>3</v>
      </c>
      <c r="CG297" s="365">
        <v>1</v>
      </c>
      <c r="CH297" s="432">
        <v>88</v>
      </c>
      <c r="CI297" s="433">
        <v>22</v>
      </c>
      <c r="CJ297" s="433">
        <v>21</v>
      </c>
      <c r="CK297" s="433">
        <v>1</v>
      </c>
      <c r="CL297" s="433" t="s">
        <v>6662</v>
      </c>
      <c r="CM297" s="433">
        <v>5</v>
      </c>
      <c r="CN297" s="433">
        <v>61</v>
      </c>
      <c r="CO297" s="433">
        <v>51</v>
      </c>
      <c r="CP297" s="433">
        <v>14</v>
      </c>
      <c r="CQ297" s="433">
        <v>14</v>
      </c>
      <c r="CR297" s="433" t="s">
        <v>6662</v>
      </c>
      <c r="CS297" s="433" t="s">
        <v>6662</v>
      </c>
      <c r="CT297" s="433" t="s">
        <v>6662</v>
      </c>
      <c r="CU297" s="455">
        <v>37</v>
      </c>
      <c r="CV297" s="389"/>
      <c r="CW297" s="390"/>
      <c r="CX297" s="390"/>
      <c r="CY297" s="390"/>
      <c r="CZ297" s="390"/>
      <c r="DA297" s="390"/>
      <c r="DB297" s="394"/>
      <c r="DC297" s="363">
        <v>291</v>
      </c>
      <c r="DD297" s="364">
        <v>189</v>
      </c>
      <c r="DE297" s="364">
        <v>88</v>
      </c>
      <c r="DF297" s="364">
        <v>93</v>
      </c>
      <c r="DG297" s="364">
        <v>8</v>
      </c>
      <c r="DH297" s="364">
        <v>19</v>
      </c>
      <c r="DI297" s="364">
        <v>83</v>
      </c>
      <c r="DJ297" s="394"/>
      <c r="DK297" s="363">
        <v>85</v>
      </c>
      <c r="DL297" s="364">
        <v>80</v>
      </c>
      <c r="DM297" s="364" t="s">
        <v>6662</v>
      </c>
      <c r="DN297" s="364" t="s">
        <v>6662</v>
      </c>
      <c r="DO297" s="364" t="s">
        <v>6662</v>
      </c>
      <c r="DP297" s="364">
        <v>2</v>
      </c>
      <c r="DQ297" s="364">
        <v>2</v>
      </c>
      <c r="DR297" s="364">
        <v>1</v>
      </c>
      <c r="DS297" s="364" t="s">
        <v>6662</v>
      </c>
      <c r="DT297" s="364" t="s">
        <v>6662</v>
      </c>
      <c r="DU297" s="364" t="s">
        <v>6662</v>
      </c>
      <c r="DV297" s="364" t="s">
        <v>6662</v>
      </c>
      <c r="DW297" s="364" t="s">
        <v>6662</v>
      </c>
      <c r="DX297" s="364" t="s">
        <v>6662</v>
      </c>
      <c r="DY297" s="364" t="s">
        <v>6662</v>
      </c>
      <c r="DZ297" s="365" t="s">
        <v>6662</v>
      </c>
      <c r="EA297" s="363">
        <v>86</v>
      </c>
      <c r="EB297" s="364">
        <v>36222</v>
      </c>
      <c r="EC297" s="364">
        <v>35387</v>
      </c>
      <c r="ED297" s="364">
        <v>775</v>
      </c>
      <c r="EE297" s="365">
        <v>60</v>
      </c>
      <c r="EF297" s="363">
        <v>155</v>
      </c>
      <c r="EG297" s="364">
        <v>126</v>
      </c>
      <c r="EH297" s="364">
        <v>64</v>
      </c>
      <c r="EI297" s="364">
        <v>57</v>
      </c>
      <c r="EJ297" s="364">
        <v>5</v>
      </c>
      <c r="EK297" s="364">
        <v>10</v>
      </c>
      <c r="EL297" s="364">
        <v>19</v>
      </c>
      <c r="EM297" s="394"/>
      <c r="EN297" s="363">
        <v>136</v>
      </c>
      <c r="EO297" s="364">
        <v>63</v>
      </c>
      <c r="EP297" s="364">
        <v>24</v>
      </c>
      <c r="EQ297" s="364">
        <v>36</v>
      </c>
      <c r="ER297" s="364">
        <v>3</v>
      </c>
      <c r="ES297" s="364">
        <v>9</v>
      </c>
      <c r="ET297" s="364">
        <v>64</v>
      </c>
      <c r="EU297" s="394"/>
    </row>
    <row r="298" spans="1:151" s="357" customFormat="1" ht="15" hidden="1" customHeight="1" x14ac:dyDescent="0.15">
      <c r="A298" s="442" t="s">
        <v>175</v>
      </c>
      <c r="B298" s="442" t="s">
        <v>402</v>
      </c>
      <c r="C298" s="442" t="s">
        <v>410</v>
      </c>
      <c r="D298" s="442" t="s">
        <v>856</v>
      </c>
      <c r="E298" s="387">
        <v>108</v>
      </c>
      <c r="F298" s="355">
        <v>105</v>
      </c>
      <c r="G298" s="355">
        <v>34</v>
      </c>
      <c r="H298" s="355">
        <v>10</v>
      </c>
      <c r="I298" s="355">
        <v>61</v>
      </c>
      <c r="J298" s="388">
        <v>3</v>
      </c>
      <c r="K298" s="395">
        <v>3</v>
      </c>
      <c r="L298" s="387"/>
      <c r="M298" s="361">
        <v>275</v>
      </c>
      <c r="N298" s="355">
        <v>3</v>
      </c>
      <c r="O298" s="355">
        <v>4</v>
      </c>
      <c r="P298" s="355">
        <v>10</v>
      </c>
      <c r="Q298" s="355">
        <v>9</v>
      </c>
      <c r="R298" s="355">
        <v>13</v>
      </c>
      <c r="S298" s="355">
        <v>13</v>
      </c>
      <c r="T298" s="355">
        <v>19</v>
      </c>
      <c r="U298" s="355">
        <v>26</v>
      </c>
      <c r="V298" s="355">
        <v>18</v>
      </c>
      <c r="W298" s="355">
        <v>28</v>
      </c>
      <c r="X298" s="355">
        <v>43</v>
      </c>
      <c r="Y298" s="355">
        <v>34</v>
      </c>
      <c r="Z298" s="355">
        <v>33</v>
      </c>
      <c r="AA298" s="355">
        <v>15</v>
      </c>
      <c r="AB298" s="362">
        <v>7</v>
      </c>
      <c r="AC298" s="368">
        <v>59.87</v>
      </c>
      <c r="AD298" s="358">
        <v>58.61</v>
      </c>
      <c r="AE298" s="369">
        <v>61.6</v>
      </c>
      <c r="AF298" s="389"/>
      <c r="AG298" s="390"/>
      <c r="AH298" s="390"/>
      <c r="AI298" s="390"/>
      <c r="AJ298" s="390"/>
      <c r="AK298" s="390"/>
      <c r="AL298" s="390"/>
      <c r="AM298" s="390"/>
      <c r="AN298" s="390"/>
      <c r="AO298" s="390"/>
      <c r="AP298" s="390"/>
      <c r="AQ298" s="390"/>
      <c r="AR298" s="390"/>
      <c r="AS298" s="390"/>
      <c r="AT298" s="390"/>
      <c r="AU298" s="390"/>
      <c r="AV298" s="384"/>
      <c r="AW298" s="385"/>
      <c r="AX298" s="386"/>
      <c r="AY298" s="363">
        <v>163</v>
      </c>
      <c r="AZ298" s="364" t="s">
        <v>6662</v>
      </c>
      <c r="BA298" s="364">
        <v>1</v>
      </c>
      <c r="BB298" s="364">
        <v>5</v>
      </c>
      <c r="BC298" s="364">
        <v>5</v>
      </c>
      <c r="BD298" s="364">
        <v>8</v>
      </c>
      <c r="BE298" s="364">
        <v>4</v>
      </c>
      <c r="BF298" s="364">
        <v>5</v>
      </c>
      <c r="BG298" s="364">
        <v>9</v>
      </c>
      <c r="BH298" s="364">
        <v>9</v>
      </c>
      <c r="BI298" s="364">
        <v>17</v>
      </c>
      <c r="BJ298" s="364">
        <v>30</v>
      </c>
      <c r="BK298" s="364">
        <v>27</v>
      </c>
      <c r="BL298" s="364">
        <v>29</v>
      </c>
      <c r="BM298" s="364">
        <v>12</v>
      </c>
      <c r="BN298" s="365">
        <v>2</v>
      </c>
      <c r="BO298" s="368">
        <v>63.8</v>
      </c>
      <c r="BP298" s="358">
        <v>62.35</v>
      </c>
      <c r="BQ298" s="369">
        <v>65.94</v>
      </c>
      <c r="BR298" s="363">
        <v>105</v>
      </c>
      <c r="BS298" s="364" t="s">
        <v>6662</v>
      </c>
      <c r="BT298" s="364" t="s">
        <v>6662</v>
      </c>
      <c r="BU298" s="364" t="s">
        <v>6662</v>
      </c>
      <c r="BV298" s="364">
        <v>1</v>
      </c>
      <c r="BW298" s="364">
        <v>2</v>
      </c>
      <c r="BX298" s="364">
        <v>2</v>
      </c>
      <c r="BY298" s="364">
        <v>4</v>
      </c>
      <c r="BZ298" s="364">
        <v>12</v>
      </c>
      <c r="CA298" s="364">
        <v>6</v>
      </c>
      <c r="CB298" s="364">
        <v>13</v>
      </c>
      <c r="CC298" s="364">
        <v>22</v>
      </c>
      <c r="CD298" s="364">
        <v>22</v>
      </c>
      <c r="CE298" s="364">
        <v>14</v>
      </c>
      <c r="CF298" s="364">
        <v>7</v>
      </c>
      <c r="CG298" s="365" t="s">
        <v>6662</v>
      </c>
      <c r="CH298" s="432">
        <v>105</v>
      </c>
      <c r="CI298" s="433">
        <v>23</v>
      </c>
      <c r="CJ298" s="433">
        <v>22</v>
      </c>
      <c r="CK298" s="433" t="s">
        <v>6662</v>
      </c>
      <c r="CL298" s="433">
        <v>1</v>
      </c>
      <c r="CM298" s="433">
        <v>3</v>
      </c>
      <c r="CN298" s="433">
        <v>79</v>
      </c>
      <c r="CO298" s="433">
        <v>65</v>
      </c>
      <c r="CP298" s="433">
        <v>14</v>
      </c>
      <c r="CQ298" s="433">
        <v>13</v>
      </c>
      <c r="CR298" s="433" t="s">
        <v>6662</v>
      </c>
      <c r="CS298" s="433">
        <v>1</v>
      </c>
      <c r="CT298" s="433">
        <v>1</v>
      </c>
      <c r="CU298" s="455">
        <v>50</v>
      </c>
      <c r="CV298" s="389"/>
      <c r="CW298" s="390"/>
      <c r="CX298" s="390"/>
      <c r="CY298" s="390"/>
      <c r="CZ298" s="390"/>
      <c r="DA298" s="390"/>
      <c r="DB298" s="394"/>
      <c r="DC298" s="363">
        <v>382</v>
      </c>
      <c r="DD298" s="364">
        <v>297</v>
      </c>
      <c r="DE298" s="364">
        <v>163</v>
      </c>
      <c r="DF298" s="364">
        <v>117</v>
      </c>
      <c r="DG298" s="364">
        <v>17</v>
      </c>
      <c r="DH298" s="364">
        <v>33</v>
      </c>
      <c r="DI298" s="364">
        <v>52</v>
      </c>
      <c r="DJ298" s="394"/>
      <c r="DK298" s="363">
        <v>99</v>
      </c>
      <c r="DL298" s="364">
        <v>48</v>
      </c>
      <c r="DM298" s="364" t="s">
        <v>6662</v>
      </c>
      <c r="DN298" s="364" t="s">
        <v>6662</v>
      </c>
      <c r="DO298" s="364" t="s">
        <v>6662</v>
      </c>
      <c r="DP298" s="364">
        <v>45</v>
      </c>
      <c r="DQ298" s="364" t="s">
        <v>6662</v>
      </c>
      <c r="DR298" s="364" t="s">
        <v>6662</v>
      </c>
      <c r="DS298" s="364">
        <v>1</v>
      </c>
      <c r="DT298" s="364">
        <v>5</v>
      </c>
      <c r="DU298" s="364" t="s">
        <v>6662</v>
      </c>
      <c r="DV298" s="364" t="s">
        <v>6662</v>
      </c>
      <c r="DW298" s="364" t="s">
        <v>6662</v>
      </c>
      <c r="DX298" s="364" t="s">
        <v>6662</v>
      </c>
      <c r="DY298" s="364" t="s">
        <v>6662</v>
      </c>
      <c r="DZ298" s="365" t="s">
        <v>6662</v>
      </c>
      <c r="EA298" s="363">
        <v>102</v>
      </c>
      <c r="EB298" s="364">
        <v>34849</v>
      </c>
      <c r="EC298" s="364">
        <v>33262</v>
      </c>
      <c r="ED298" s="364">
        <v>1557</v>
      </c>
      <c r="EE298" s="365">
        <v>30</v>
      </c>
      <c r="EF298" s="363">
        <v>206</v>
      </c>
      <c r="EG298" s="364">
        <v>173</v>
      </c>
      <c r="EH298" s="364">
        <v>97</v>
      </c>
      <c r="EI298" s="364">
        <v>64</v>
      </c>
      <c r="EJ298" s="364">
        <v>12</v>
      </c>
      <c r="EK298" s="364">
        <v>17</v>
      </c>
      <c r="EL298" s="364">
        <v>16</v>
      </c>
      <c r="EM298" s="394"/>
      <c r="EN298" s="363">
        <v>176</v>
      </c>
      <c r="EO298" s="364">
        <v>124</v>
      </c>
      <c r="EP298" s="364">
        <v>66</v>
      </c>
      <c r="EQ298" s="364">
        <v>53</v>
      </c>
      <c r="ER298" s="364">
        <v>5</v>
      </c>
      <c r="ES298" s="364">
        <v>16</v>
      </c>
      <c r="ET298" s="364">
        <v>36</v>
      </c>
      <c r="EU298" s="394"/>
    </row>
    <row r="299" spans="1:151" s="357" customFormat="1" ht="15" hidden="1" customHeight="1" x14ac:dyDescent="0.15">
      <c r="A299" s="442" t="s">
        <v>175</v>
      </c>
      <c r="B299" s="442" t="s">
        <v>402</v>
      </c>
      <c r="C299" s="442" t="s">
        <v>411</v>
      </c>
      <c r="D299" s="442" t="s">
        <v>857</v>
      </c>
      <c r="E299" s="387">
        <v>98</v>
      </c>
      <c r="F299" s="355">
        <v>97</v>
      </c>
      <c r="G299" s="355">
        <v>12</v>
      </c>
      <c r="H299" s="355">
        <v>11</v>
      </c>
      <c r="I299" s="355">
        <v>74</v>
      </c>
      <c r="J299" s="388">
        <v>1</v>
      </c>
      <c r="K299" s="395">
        <v>1</v>
      </c>
      <c r="L299" s="387"/>
      <c r="M299" s="361">
        <v>243</v>
      </c>
      <c r="N299" s="355">
        <v>1</v>
      </c>
      <c r="O299" s="355">
        <v>3</v>
      </c>
      <c r="P299" s="355">
        <v>1</v>
      </c>
      <c r="Q299" s="355">
        <v>5</v>
      </c>
      <c r="R299" s="355">
        <v>14</v>
      </c>
      <c r="S299" s="355">
        <v>6</v>
      </c>
      <c r="T299" s="355">
        <v>12</v>
      </c>
      <c r="U299" s="355">
        <v>10</v>
      </c>
      <c r="V299" s="355">
        <v>22</v>
      </c>
      <c r="W299" s="355">
        <v>31</v>
      </c>
      <c r="X299" s="355">
        <v>54</v>
      </c>
      <c r="Y299" s="355">
        <v>36</v>
      </c>
      <c r="Z299" s="355">
        <v>20</v>
      </c>
      <c r="AA299" s="355">
        <v>18</v>
      </c>
      <c r="AB299" s="362">
        <v>10</v>
      </c>
      <c r="AC299" s="368">
        <v>63.47</v>
      </c>
      <c r="AD299" s="358">
        <v>62.51</v>
      </c>
      <c r="AE299" s="369">
        <v>64.760000000000005</v>
      </c>
      <c r="AF299" s="389"/>
      <c r="AG299" s="390"/>
      <c r="AH299" s="390"/>
      <c r="AI299" s="390"/>
      <c r="AJ299" s="390"/>
      <c r="AK299" s="390"/>
      <c r="AL299" s="390"/>
      <c r="AM299" s="390"/>
      <c r="AN299" s="390"/>
      <c r="AO299" s="390"/>
      <c r="AP299" s="390"/>
      <c r="AQ299" s="390"/>
      <c r="AR299" s="390"/>
      <c r="AS299" s="390"/>
      <c r="AT299" s="390"/>
      <c r="AU299" s="390"/>
      <c r="AV299" s="384"/>
      <c r="AW299" s="385"/>
      <c r="AX299" s="386"/>
      <c r="AY299" s="363">
        <v>113</v>
      </c>
      <c r="AZ299" s="364" t="s">
        <v>6662</v>
      </c>
      <c r="BA299" s="364" t="s">
        <v>6662</v>
      </c>
      <c r="BB299" s="364" t="s">
        <v>6662</v>
      </c>
      <c r="BC299" s="364" t="s">
        <v>6662</v>
      </c>
      <c r="BD299" s="364">
        <v>1</v>
      </c>
      <c r="BE299" s="364" t="s">
        <v>6662</v>
      </c>
      <c r="BF299" s="364">
        <v>3</v>
      </c>
      <c r="BG299" s="364">
        <v>3</v>
      </c>
      <c r="BH299" s="364">
        <v>5</v>
      </c>
      <c r="BI299" s="364">
        <v>14</v>
      </c>
      <c r="BJ299" s="364">
        <v>28</v>
      </c>
      <c r="BK299" s="364">
        <v>27</v>
      </c>
      <c r="BL299" s="364">
        <v>15</v>
      </c>
      <c r="BM299" s="364">
        <v>13</v>
      </c>
      <c r="BN299" s="365">
        <v>4</v>
      </c>
      <c r="BO299" s="368">
        <v>69.709999999999994</v>
      </c>
      <c r="BP299" s="358">
        <v>69.290000000000006</v>
      </c>
      <c r="BQ299" s="369">
        <v>70.61</v>
      </c>
      <c r="BR299" s="363">
        <v>97</v>
      </c>
      <c r="BS299" s="364" t="s">
        <v>6662</v>
      </c>
      <c r="BT299" s="364" t="s">
        <v>6662</v>
      </c>
      <c r="BU299" s="364" t="s">
        <v>6662</v>
      </c>
      <c r="BV299" s="364" t="s">
        <v>6662</v>
      </c>
      <c r="BW299" s="364" t="s">
        <v>6662</v>
      </c>
      <c r="BX299" s="364" t="s">
        <v>6662</v>
      </c>
      <c r="BY299" s="364">
        <v>2</v>
      </c>
      <c r="BZ299" s="364">
        <v>3</v>
      </c>
      <c r="CA299" s="364">
        <v>10</v>
      </c>
      <c r="CB299" s="364">
        <v>10</v>
      </c>
      <c r="CC299" s="364">
        <v>28</v>
      </c>
      <c r="CD299" s="364">
        <v>25</v>
      </c>
      <c r="CE299" s="364">
        <v>7</v>
      </c>
      <c r="CF299" s="364">
        <v>9</v>
      </c>
      <c r="CG299" s="365">
        <v>3</v>
      </c>
      <c r="CH299" s="432">
        <v>97</v>
      </c>
      <c r="CI299" s="433">
        <v>14</v>
      </c>
      <c r="CJ299" s="433">
        <v>12</v>
      </c>
      <c r="CK299" s="433">
        <v>1</v>
      </c>
      <c r="CL299" s="433">
        <v>1</v>
      </c>
      <c r="CM299" s="433">
        <v>3</v>
      </c>
      <c r="CN299" s="433">
        <v>80</v>
      </c>
      <c r="CO299" s="433">
        <v>72</v>
      </c>
      <c r="CP299" s="433">
        <v>12</v>
      </c>
      <c r="CQ299" s="433">
        <v>10</v>
      </c>
      <c r="CR299" s="433">
        <v>1</v>
      </c>
      <c r="CS299" s="433">
        <v>1</v>
      </c>
      <c r="CT299" s="433" t="s">
        <v>6662</v>
      </c>
      <c r="CU299" s="455">
        <v>60</v>
      </c>
      <c r="CV299" s="389"/>
      <c r="CW299" s="390"/>
      <c r="CX299" s="390"/>
      <c r="CY299" s="390"/>
      <c r="CZ299" s="390"/>
      <c r="DA299" s="390"/>
      <c r="DB299" s="394"/>
      <c r="DC299" s="363">
        <v>333</v>
      </c>
      <c r="DD299" s="364">
        <v>252</v>
      </c>
      <c r="DE299" s="364">
        <v>113</v>
      </c>
      <c r="DF299" s="364">
        <v>127</v>
      </c>
      <c r="DG299" s="364">
        <v>12</v>
      </c>
      <c r="DH299" s="364">
        <v>7</v>
      </c>
      <c r="DI299" s="364">
        <v>74</v>
      </c>
      <c r="DJ299" s="394"/>
      <c r="DK299" s="363">
        <v>96</v>
      </c>
      <c r="DL299" s="364">
        <v>93</v>
      </c>
      <c r="DM299" s="364" t="s">
        <v>6662</v>
      </c>
      <c r="DN299" s="364" t="s">
        <v>6662</v>
      </c>
      <c r="DO299" s="364" t="s">
        <v>6662</v>
      </c>
      <c r="DP299" s="364">
        <v>1</v>
      </c>
      <c r="DQ299" s="364">
        <v>1</v>
      </c>
      <c r="DR299" s="364" t="s">
        <v>6662</v>
      </c>
      <c r="DS299" s="364" t="s">
        <v>6662</v>
      </c>
      <c r="DT299" s="364">
        <v>1</v>
      </c>
      <c r="DU299" s="364" t="s">
        <v>6662</v>
      </c>
      <c r="DV299" s="364" t="s">
        <v>6662</v>
      </c>
      <c r="DW299" s="364" t="s">
        <v>6662</v>
      </c>
      <c r="DX299" s="364" t="s">
        <v>6662</v>
      </c>
      <c r="DY299" s="364" t="s">
        <v>6662</v>
      </c>
      <c r="DZ299" s="365" t="s">
        <v>6662</v>
      </c>
      <c r="EA299" s="363">
        <v>97</v>
      </c>
      <c r="EB299" s="364">
        <v>25075</v>
      </c>
      <c r="EC299" s="364">
        <v>24759</v>
      </c>
      <c r="ED299" s="364">
        <v>116</v>
      </c>
      <c r="EE299" s="365">
        <v>200</v>
      </c>
      <c r="EF299" s="363">
        <v>173</v>
      </c>
      <c r="EG299" s="364">
        <v>157</v>
      </c>
      <c r="EH299" s="364">
        <v>77</v>
      </c>
      <c r="EI299" s="364">
        <v>70</v>
      </c>
      <c r="EJ299" s="364">
        <v>10</v>
      </c>
      <c r="EK299" s="364">
        <v>5</v>
      </c>
      <c r="EL299" s="364">
        <v>11</v>
      </c>
      <c r="EM299" s="394"/>
      <c r="EN299" s="363">
        <v>160</v>
      </c>
      <c r="EO299" s="364">
        <v>95</v>
      </c>
      <c r="EP299" s="364">
        <v>36</v>
      </c>
      <c r="EQ299" s="364">
        <v>57</v>
      </c>
      <c r="ER299" s="364">
        <v>2</v>
      </c>
      <c r="ES299" s="364">
        <v>2</v>
      </c>
      <c r="ET299" s="364">
        <v>63</v>
      </c>
      <c r="EU299" s="394"/>
    </row>
    <row r="300" spans="1:151" s="357" customFormat="1" ht="15" hidden="1" customHeight="1" x14ac:dyDescent="0.15">
      <c r="A300" s="442" t="s">
        <v>175</v>
      </c>
      <c r="B300" s="442" t="s">
        <v>402</v>
      </c>
      <c r="C300" s="442" t="s">
        <v>412</v>
      </c>
      <c r="D300" s="442" t="s">
        <v>858</v>
      </c>
      <c r="E300" s="387">
        <v>81</v>
      </c>
      <c r="F300" s="355">
        <v>79</v>
      </c>
      <c r="G300" s="355">
        <v>15</v>
      </c>
      <c r="H300" s="355">
        <v>10</v>
      </c>
      <c r="I300" s="355">
        <v>54</v>
      </c>
      <c r="J300" s="388">
        <v>2</v>
      </c>
      <c r="K300" s="395">
        <v>2</v>
      </c>
      <c r="L300" s="387"/>
      <c r="M300" s="361">
        <v>206</v>
      </c>
      <c r="N300" s="355">
        <v>1</v>
      </c>
      <c r="O300" s="355">
        <v>1</v>
      </c>
      <c r="P300" s="355">
        <v>7</v>
      </c>
      <c r="Q300" s="355">
        <v>10</v>
      </c>
      <c r="R300" s="355">
        <v>7</v>
      </c>
      <c r="S300" s="355">
        <v>13</v>
      </c>
      <c r="T300" s="355">
        <v>14</v>
      </c>
      <c r="U300" s="355">
        <v>8</v>
      </c>
      <c r="V300" s="355">
        <v>20</v>
      </c>
      <c r="W300" s="355">
        <v>27</v>
      </c>
      <c r="X300" s="355">
        <v>28</v>
      </c>
      <c r="Y300" s="355">
        <v>25</v>
      </c>
      <c r="Z300" s="355">
        <v>29</v>
      </c>
      <c r="AA300" s="355">
        <v>14</v>
      </c>
      <c r="AB300" s="362">
        <v>2</v>
      </c>
      <c r="AC300" s="368">
        <v>60.72</v>
      </c>
      <c r="AD300" s="358">
        <v>59.8</v>
      </c>
      <c r="AE300" s="369">
        <v>62</v>
      </c>
      <c r="AF300" s="389"/>
      <c r="AG300" s="390"/>
      <c r="AH300" s="390"/>
      <c r="AI300" s="390"/>
      <c r="AJ300" s="390"/>
      <c r="AK300" s="390"/>
      <c r="AL300" s="390"/>
      <c r="AM300" s="390"/>
      <c r="AN300" s="390"/>
      <c r="AO300" s="390"/>
      <c r="AP300" s="390"/>
      <c r="AQ300" s="390"/>
      <c r="AR300" s="390"/>
      <c r="AS300" s="390"/>
      <c r="AT300" s="390"/>
      <c r="AU300" s="390"/>
      <c r="AV300" s="384"/>
      <c r="AW300" s="385"/>
      <c r="AX300" s="386"/>
      <c r="AY300" s="363">
        <v>89</v>
      </c>
      <c r="AZ300" s="364" t="s">
        <v>6662</v>
      </c>
      <c r="BA300" s="364" t="s">
        <v>6662</v>
      </c>
      <c r="BB300" s="364" t="s">
        <v>6662</v>
      </c>
      <c r="BC300" s="364" t="s">
        <v>6662</v>
      </c>
      <c r="BD300" s="364" t="s">
        <v>6662</v>
      </c>
      <c r="BE300" s="364">
        <v>2</v>
      </c>
      <c r="BF300" s="364">
        <v>6</v>
      </c>
      <c r="BG300" s="364">
        <v>1</v>
      </c>
      <c r="BH300" s="364">
        <v>4</v>
      </c>
      <c r="BI300" s="364">
        <v>9</v>
      </c>
      <c r="BJ300" s="364">
        <v>13</v>
      </c>
      <c r="BK300" s="364">
        <v>19</v>
      </c>
      <c r="BL300" s="364">
        <v>22</v>
      </c>
      <c r="BM300" s="364">
        <v>11</v>
      </c>
      <c r="BN300" s="365">
        <v>2</v>
      </c>
      <c r="BO300" s="368">
        <v>69.94</v>
      </c>
      <c r="BP300" s="358">
        <v>69.89</v>
      </c>
      <c r="BQ300" s="369">
        <v>70.03</v>
      </c>
      <c r="BR300" s="363">
        <v>79</v>
      </c>
      <c r="BS300" s="364" t="s">
        <v>6662</v>
      </c>
      <c r="BT300" s="364" t="s">
        <v>6662</v>
      </c>
      <c r="BU300" s="364" t="s">
        <v>6662</v>
      </c>
      <c r="BV300" s="364" t="s">
        <v>6662</v>
      </c>
      <c r="BW300" s="364">
        <v>1</v>
      </c>
      <c r="BX300" s="364">
        <v>1</v>
      </c>
      <c r="BY300" s="364">
        <v>4</v>
      </c>
      <c r="BZ300" s="364">
        <v>2</v>
      </c>
      <c r="CA300" s="364">
        <v>8</v>
      </c>
      <c r="CB300" s="364">
        <v>15</v>
      </c>
      <c r="CC300" s="364">
        <v>14</v>
      </c>
      <c r="CD300" s="364">
        <v>12</v>
      </c>
      <c r="CE300" s="364">
        <v>14</v>
      </c>
      <c r="CF300" s="364">
        <v>7</v>
      </c>
      <c r="CG300" s="365">
        <v>1</v>
      </c>
      <c r="CH300" s="432">
        <v>79</v>
      </c>
      <c r="CI300" s="433">
        <v>20</v>
      </c>
      <c r="CJ300" s="433">
        <v>20</v>
      </c>
      <c r="CK300" s="433" t="s">
        <v>6662</v>
      </c>
      <c r="CL300" s="433" t="s">
        <v>6662</v>
      </c>
      <c r="CM300" s="433">
        <v>4</v>
      </c>
      <c r="CN300" s="433">
        <v>55</v>
      </c>
      <c r="CO300" s="433">
        <v>48</v>
      </c>
      <c r="CP300" s="433">
        <v>12</v>
      </c>
      <c r="CQ300" s="433">
        <v>12</v>
      </c>
      <c r="CR300" s="433" t="s">
        <v>6662</v>
      </c>
      <c r="CS300" s="433" t="s">
        <v>6662</v>
      </c>
      <c r="CT300" s="433" t="s">
        <v>6662</v>
      </c>
      <c r="CU300" s="455">
        <v>36</v>
      </c>
      <c r="CV300" s="389"/>
      <c r="CW300" s="390"/>
      <c r="CX300" s="390"/>
      <c r="CY300" s="390"/>
      <c r="CZ300" s="390"/>
      <c r="DA300" s="390"/>
      <c r="DB300" s="394"/>
      <c r="DC300" s="363">
        <v>296</v>
      </c>
      <c r="DD300" s="364">
        <v>223</v>
      </c>
      <c r="DE300" s="364">
        <v>89</v>
      </c>
      <c r="DF300" s="364">
        <v>128</v>
      </c>
      <c r="DG300" s="364">
        <v>6</v>
      </c>
      <c r="DH300" s="364">
        <v>14</v>
      </c>
      <c r="DI300" s="364">
        <v>59</v>
      </c>
      <c r="DJ300" s="394"/>
      <c r="DK300" s="363">
        <v>78</v>
      </c>
      <c r="DL300" s="364">
        <v>70</v>
      </c>
      <c r="DM300" s="364" t="s">
        <v>6662</v>
      </c>
      <c r="DN300" s="364">
        <v>1</v>
      </c>
      <c r="DO300" s="364">
        <v>1</v>
      </c>
      <c r="DP300" s="364">
        <v>3</v>
      </c>
      <c r="DQ300" s="364" t="s">
        <v>6662</v>
      </c>
      <c r="DR300" s="364">
        <v>3</v>
      </c>
      <c r="DS300" s="364" t="s">
        <v>6662</v>
      </c>
      <c r="DT300" s="364" t="s">
        <v>6662</v>
      </c>
      <c r="DU300" s="364" t="s">
        <v>6662</v>
      </c>
      <c r="DV300" s="364" t="s">
        <v>6662</v>
      </c>
      <c r="DW300" s="364" t="s">
        <v>6662</v>
      </c>
      <c r="DX300" s="364" t="s">
        <v>6662</v>
      </c>
      <c r="DY300" s="364" t="s">
        <v>6662</v>
      </c>
      <c r="DZ300" s="365" t="s">
        <v>6662</v>
      </c>
      <c r="EA300" s="363">
        <v>79</v>
      </c>
      <c r="EB300" s="364">
        <v>23983</v>
      </c>
      <c r="EC300" s="364">
        <v>22813</v>
      </c>
      <c r="ED300" s="364">
        <v>908</v>
      </c>
      <c r="EE300" s="365">
        <v>262</v>
      </c>
      <c r="EF300" s="363">
        <v>149</v>
      </c>
      <c r="EG300" s="364">
        <v>133</v>
      </c>
      <c r="EH300" s="364">
        <v>56</v>
      </c>
      <c r="EI300" s="364">
        <v>72</v>
      </c>
      <c r="EJ300" s="364">
        <v>5</v>
      </c>
      <c r="EK300" s="364">
        <v>6</v>
      </c>
      <c r="EL300" s="364">
        <v>10</v>
      </c>
      <c r="EM300" s="394"/>
      <c r="EN300" s="363">
        <v>147</v>
      </c>
      <c r="EO300" s="364">
        <v>90</v>
      </c>
      <c r="EP300" s="364">
        <v>33</v>
      </c>
      <c r="EQ300" s="364">
        <v>56</v>
      </c>
      <c r="ER300" s="364">
        <v>1</v>
      </c>
      <c r="ES300" s="364">
        <v>8</v>
      </c>
      <c r="ET300" s="364">
        <v>49</v>
      </c>
      <c r="EU300" s="394"/>
    </row>
    <row r="301" spans="1:151" s="357" customFormat="1" ht="15" hidden="1" customHeight="1" x14ac:dyDescent="0.15">
      <c r="A301" s="442" t="s">
        <v>175</v>
      </c>
      <c r="B301" s="442" t="s">
        <v>402</v>
      </c>
      <c r="C301" s="442" t="s">
        <v>413</v>
      </c>
      <c r="D301" s="442" t="s">
        <v>859</v>
      </c>
      <c r="E301" s="387">
        <v>225</v>
      </c>
      <c r="F301" s="355">
        <v>222</v>
      </c>
      <c r="G301" s="355">
        <v>51</v>
      </c>
      <c r="H301" s="355">
        <v>29</v>
      </c>
      <c r="I301" s="355">
        <v>142</v>
      </c>
      <c r="J301" s="388">
        <v>3</v>
      </c>
      <c r="K301" s="395">
        <v>3</v>
      </c>
      <c r="L301" s="387"/>
      <c r="M301" s="361">
        <v>588</v>
      </c>
      <c r="N301" s="355">
        <v>8</v>
      </c>
      <c r="O301" s="355">
        <v>6</v>
      </c>
      <c r="P301" s="355">
        <v>22</v>
      </c>
      <c r="Q301" s="355">
        <v>16</v>
      </c>
      <c r="R301" s="355">
        <v>33</v>
      </c>
      <c r="S301" s="355">
        <v>30</v>
      </c>
      <c r="T301" s="355">
        <v>30</v>
      </c>
      <c r="U301" s="355">
        <v>33</v>
      </c>
      <c r="V301" s="355">
        <v>58</v>
      </c>
      <c r="W301" s="355">
        <v>84</v>
      </c>
      <c r="X301" s="355">
        <v>107</v>
      </c>
      <c r="Y301" s="355">
        <v>82</v>
      </c>
      <c r="Z301" s="355">
        <v>39</v>
      </c>
      <c r="AA301" s="355">
        <v>26</v>
      </c>
      <c r="AB301" s="362">
        <v>14</v>
      </c>
      <c r="AC301" s="368">
        <v>59.4</v>
      </c>
      <c r="AD301" s="358">
        <v>57.87</v>
      </c>
      <c r="AE301" s="369">
        <v>61.37</v>
      </c>
      <c r="AF301" s="389"/>
      <c r="AG301" s="390"/>
      <c r="AH301" s="390"/>
      <c r="AI301" s="390"/>
      <c r="AJ301" s="390"/>
      <c r="AK301" s="390"/>
      <c r="AL301" s="390"/>
      <c r="AM301" s="390"/>
      <c r="AN301" s="390"/>
      <c r="AO301" s="390"/>
      <c r="AP301" s="390"/>
      <c r="AQ301" s="390"/>
      <c r="AR301" s="390"/>
      <c r="AS301" s="390"/>
      <c r="AT301" s="390"/>
      <c r="AU301" s="390"/>
      <c r="AV301" s="384"/>
      <c r="AW301" s="385"/>
      <c r="AX301" s="386"/>
      <c r="AY301" s="363">
        <v>266</v>
      </c>
      <c r="AZ301" s="364" t="s">
        <v>6662</v>
      </c>
      <c r="BA301" s="364" t="s">
        <v>6662</v>
      </c>
      <c r="BB301" s="364">
        <v>3</v>
      </c>
      <c r="BC301" s="364">
        <v>4</v>
      </c>
      <c r="BD301" s="364">
        <v>9</v>
      </c>
      <c r="BE301" s="364">
        <v>3</v>
      </c>
      <c r="BF301" s="364">
        <v>3</v>
      </c>
      <c r="BG301" s="364">
        <v>6</v>
      </c>
      <c r="BH301" s="364">
        <v>19</v>
      </c>
      <c r="BI301" s="364">
        <v>41</v>
      </c>
      <c r="BJ301" s="364">
        <v>61</v>
      </c>
      <c r="BK301" s="364">
        <v>63</v>
      </c>
      <c r="BL301" s="364">
        <v>33</v>
      </c>
      <c r="BM301" s="364">
        <v>14</v>
      </c>
      <c r="BN301" s="365">
        <v>7</v>
      </c>
      <c r="BO301" s="368">
        <v>66.44</v>
      </c>
      <c r="BP301" s="358">
        <v>65.25</v>
      </c>
      <c r="BQ301" s="369">
        <v>68.48</v>
      </c>
      <c r="BR301" s="363">
        <v>222</v>
      </c>
      <c r="BS301" s="364" t="s">
        <v>6662</v>
      </c>
      <c r="BT301" s="364" t="s">
        <v>6662</v>
      </c>
      <c r="BU301" s="364">
        <v>1</v>
      </c>
      <c r="BV301" s="364" t="s">
        <v>6662</v>
      </c>
      <c r="BW301" s="364">
        <v>1</v>
      </c>
      <c r="BX301" s="364">
        <v>4</v>
      </c>
      <c r="BY301" s="364">
        <v>6</v>
      </c>
      <c r="BZ301" s="364">
        <v>7</v>
      </c>
      <c r="CA301" s="364">
        <v>22</v>
      </c>
      <c r="CB301" s="364">
        <v>43</v>
      </c>
      <c r="CC301" s="364">
        <v>55</v>
      </c>
      <c r="CD301" s="364">
        <v>48</v>
      </c>
      <c r="CE301" s="364">
        <v>19</v>
      </c>
      <c r="CF301" s="364">
        <v>11</v>
      </c>
      <c r="CG301" s="365">
        <v>5</v>
      </c>
      <c r="CH301" s="432">
        <v>222</v>
      </c>
      <c r="CI301" s="433">
        <v>44</v>
      </c>
      <c r="CJ301" s="433">
        <v>44</v>
      </c>
      <c r="CK301" s="433" t="s">
        <v>6662</v>
      </c>
      <c r="CL301" s="433" t="s">
        <v>6662</v>
      </c>
      <c r="CM301" s="433">
        <v>9</v>
      </c>
      <c r="CN301" s="433">
        <v>169</v>
      </c>
      <c r="CO301" s="433">
        <v>138</v>
      </c>
      <c r="CP301" s="433">
        <v>34</v>
      </c>
      <c r="CQ301" s="433">
        <v>34</v>
      </c>
      <c r="CR301" s="433" t="s">
        <v>6662</v>
      </c>
      <c r="CS301" s="433" t="s">
        <v>6662</v>
      </c>
      <c r="CT301" s="433">
        <v>2</v>
      </c>
      <c r="CU301" s="455">
        <v>102</v>
      </c>
      <c r="CV301" s="389"/>
      <c r="CW301" s="390"/>
      <c r="CX301" s="390"/>
      <c r="CY301" s="390"/>
      <c r="CZ301" s="390"/>
      <c r="DA301" s="390"/>
      <c r="DB301" s="394"/>
      <c r="DC301" s="363">
        <v>773</v>
      </c>
      <c r="DD301" s="364">
        <v>580</v>
      </c>
      <c r="DE301" s="364">
        <v>266</v>
      </c>
      <c r="DF301" s="364">
        <v>279</v>
      </c>
      <c r="DG301" s="364">
        <v>35</v>
      </c>
      <c r="DH301" s="364">
        <v>35</v>
      </c>
      <c r="DI301" s="364">
        <v>158</v>
      </c>
      <c r="DJ301" s="394"/>
      <c r="DK301" s="363">
        <v>220</v>
      </c>
      <c r="DL301" s="364">
        <v>201</v>
      </c>
      <c r="DM301" s="364" t="s">
        <v>6662</v>
      </c>
      <c r="DN301" s="364">
        <v>1</v>
      </c>
      <c r="DO301" s="364">
        <v>1</v>
      </c>
      <c r="DP301" s="364">
        <v>4</v>
      </c>
      <c r="DQ301" s="364">
        <v>3</v>
      </c>
      <c r="DR301" s="364" t="s">
        <v>6662</v>
      </c>
      <c r="DS301" s="364">
        <v>2</v>
      </c>
      <c r="DT301" s="364">
        <v>1</v>
      </c>
      <c r="DU301" s="364">
        <v>6</v>
      </c>
      <c r="DV301" s="364">
        <v>1</v>
      </c>
      <c r="DW301" s="364" t="s">
        <v>6662</v>
      </c>
      <c r="DX301" s="364" t="s">
        <v>6662</v>
      </c>
      <c r="DY301" s="364" t="s">
        <v>6662</v>
      </c>
      <c r="DZ301" s="365" t="s">
        <v>6662</v>
      </c>
      <c r="EA301" s="363">
        <v>222</v>
      </c>
      <c r="EB301" s="364">
        <v>87909</v>
      </c>
      <c r="EC301" s="364">
        <v>86654</v>
      </c>
      <c r="ED301" s="364">
        <v>1255</v>
      </c>
      <c r="EE301" s="365" t="s">
        <v>6662</v>
      </c>
      <c r="EF301" s="363">
        <v>388</v>
      </c>
      <c r="EG301" s="364">
        <v>340</v>
      </c>
      <c r="EH301" s="364">
        <v>168</v>
      </c>
      <c r="EI301" s="364">
        <v>149</v>
      </c>
      <c r="EJ301" s="364">
        <v>23</v>
      </c>
      <c r="EK301" s="364">
        <v>13</v>
      </c>
      <c r="EL301" s="364">
        <v>35</v>
      </c>
      <c r="EM301" s="394"/>
      <c r="EN301" s="363">
        <v>385</v>
      </c>
      <c r="EO301" s="364">
        <v>240</v>
      </c>
      <c r="EP301" s="364">
        <v>98</v>
      </c>
      <c r="EQ301" s="364">
        <v>130</v>
      </c>
      <c r="ER301" s="364">
        <v>12</v>
      </c>
      <c r="ES301" s="364">
        <v>22</v>
      </c>
      <c r="ET301" s="364">
        <v>123</v>
      </c>
      <c r="EU301" s="394"/>
    </row>
    <row r="302" spans="1:151" s="357" customFormat="1" ht="15" hidden="1" customHeight="1" x14ac:dyDescent="0.15">
      <c r="A302" s="442" t="s">
        <v>175</v>
      </c>
      <c r="B302" s="442" t="s">
        <v>402</v>
      </c>
      <c r="C302" s="442" t="s">
        <v>414</v>
      </c>
      <c r="D302" s="442" t="s">
        <v>860</v>
      </c>
      <c r="E302" s="387">
        <v>124</v>
      </c>
      <c r="F302" s="355">
        <v>122</v>
      </c>
      <c r="G302" s="355">
        <v>37</v>
      </c>
      <c r="H302" s="355">
        <v>19</v>
      </c>
      <c r="I302" s="355">
        <v>66</v>
      </c>
      <c r="J302" s="388">
        <v>2</v>
      </c>
      <c r="K302" s="395">
        <v>2</v>
      </c>
      <c r="L302" s="387"/>
      <c r="M302" s="361">
        <v>324</v>
      </c>
      <c r="N302" s="355">
        <v>1</v>
      </c>
      <c r="O302" s="355">
        <v>14</v>
      </c>
      <c r="P302" s="355">
        <v>9</v>
      </c>
      <c r="Q302" s="355">
        <v>7</v>
      </c>
      <c r="R302" s="355">
        <v>6</v>
      </c>
      <c r="S302" s="355">
        <v>16</v>
      </c>
      <c r="T302" s="355">
        <v>33</v>
      </c>
      <c r="U302" s="355">
        <v>22</v>
      </c>
      <c r="V302" s="355">
        <v>26</v>
      </c>
      <c r="W302" s="355">
        <v>38</v>
      </c>
      <c r="X302" s="355">
        <v>43</v>
      </c>
      <c r="Y302" s="355">
        <v>54</v>
      </c>
      <c r="Z302" s="355">
        <v>30</v>
      </c>
      <c r="AA302" s="355">
        <v>10</v>
      </c>
      <c r="AB302" s="362">
        <v>15</v>
      </c>
      <c r="AC302" s="368">
        <v>60.06</v>
      </c>
      <c r="AD302" s="358">
        <v>59.03</v>
      </c>
      <c r="AE302" s="369">
        <v>61.44</v>
      </c>
      <c r="AF302" s="389"/>
      <c r="AG302" s="390"/>
      <c r="AH302" s="390"/>
      <c r="AI302" s="390"/>
      <c r="AJ302" s="390"/>
      <c r="AK302" s="390"/>
      <c r="AL302" s="390"/>
      <c r="AM302" s="390"/>
      <c r="AN302" s="390"/>
      <c r="AO302" s="390"/>
      <c r="AP302" s="390"/>
      <c r="AQ302" s="390"/>
      <c r="AR302" s="390"/>
      <c r="AS302" s="390"/>
      <c r="AT302" s="390"/>
      <c r="AU302" s="390"/>
      <c r="AV302" s="384"/>
      <c r="AW302" s="385"/>
      <c r="AX302" s="386"/>
      <c r="AY302" s="363">
        <v>170</v>
      </c>
      <c r="AZ302" s="364" t="s">
        <v>6662</v>
      </c>
      <c r="BA302" s="364">
        <v>2</v>
      </c>
      <c r="BB302" s="364">
        <v>2</v>
      </c>
      <c r="BC302" s="364">
        <v>4</v>
      </c>
      <c r="BD302" s="364" t="s">
        <v>6662</v>
      </c>
      <c r="BE302" s="364">
        <v>3</v>
      </c>
      <c r="BF302" s="364">
        <v>10</v>
      </c>
      <c r="BG302" s="364">
        <v>8</v>
      </c>
      <c r="BH302" s="364">
        <v>8</v>
      </c>
      <c r="BI302" s="364">
        <v>17</v>
      </c>
      <c r="BJ302" s="364">
        <v>31</v>
      </c>
      <c r="BK302" s="364">
        <v>43</v>
      </c>
      <c r="BL302" s="364">
        <v>26</v>
      </c>
      <c r="BM302" s="364">
        <v>9</v>
      </c>
      <c r="BN302" s="365">
        <v>7</v>
      </c>
      <c r="BO302" s="368">
        <v>66.459999999999994</v>
      </c>
      <c r="BP302" s="358">
        <v>65.790000000000006</v>
      </c>
      <c r="BQ302" s="369">
        <v>67.709999999999994</v>
      </c>
      <c r="BR302" s="363">
        <v>122</v>
      </c>
      <c r="BS302" s="364" t="s">
        <v>6662</v>
      </c>
      <c r="BT302" s="364" t="s">
        <v>6662</v>
      </c>
      <c r="BU302" s="364" t="s">
        <v>6662</v>
      </c>
      <c r="BV302" s="364" t="s">
        <v>6662</v>
      </c>
      <c r="BW302" s="364" t="s">
        <v>6662</v>
      </c>
      <c r="BX302" s="364">
        <v>3</v>
      </c>
      <c r="BY302" s="364">
        <v>6</v>
      </c>
      <c r="BZ302" s="364">
        <v>4</v>
      </c>
      <c r="CA302" s="364">
        <v>10</v>
      </c>
      <c r="CB302" s="364">
        <v>23</v>
      </c>
      <c r="CC302" s="364">
        <v>22</v>
      </c>
      <c r="CD302" s="364">
        <v>28</v>
      </c>
      <c r="CE302" s="364">
        <v>15</v>
      </c>
      <c r="CF302" s="364">
        <v>7</v>
      </c>
      <c r="CG302" s="365">
        <v>4</v>
      </c>
      <c r="CH302" s="432">
        <v>122</v>
      </c>
      <c r="CI302" s="433">
        <v>32</v>
      </c>
      <c r="CJ302" s="433">
        <v>32</v>
      </c>
      <c r="CK302" s="433" t="s">
        <v>6662</v>
      </c>
      <c r="CL302" s="433" t="s">
        <v>6662</v>
      </c>
      <c r="CM302" s="433">
        <v>3</v>
      </c>
      <c r="CN302" s="433">
        <v>87</v>
      </c>
      <c r="CO302" s="433">
        <v>76</v>
      </c>
      <c r="CP302" s="433">
        <v>23</v>
      </c>
      <c r="CQ302" s="433">
        <v>23</v>
      </c>
      <c r="CR302" s="433" t="s">
        <v>6662</v>
      </c>
      <c r="CS302" s="433" t="s">
        <v>6662</v>
      </c>
      <c r="CT302" s="433" t="s">
        <v>6662</v>
      </c>
      <c r="CU302" s="455">
        <v>53</v>
      </c>
      <c r="CV302" s="389"/>
      <c r="CW302" s="390"/>
      <c r="CX302" s="390"/>
      <c r="CY302" s="390"/>
      <c r="CZ302" s="390"/>
      <c r="DA302" s="390"/>
      <c r="DB302" s="394"/>
      <c r="DC302" s="363">
        <v>429</v>
      </c>
      <c r="DD302" s="364">
        <v>319</v>
      </c>
      <c r="DE302" s="364">
        <v>170</v>
      </c>
      <c r="DF302" s="364">
        <v>139</v>
      </c>
      <c r="DG302" s="364">
        <v>10</v>
      </c>
      <c r="DH302" s="364">
        <v>33</v>
      </c>
      <c r="DI302" s="364">
        <v>77</v>
      </c>
      <c r="DJ302" s="394"/>
      <c r="DK302" s="363">
        <v>118</v>
      </c>
      <c r="DL302" s="364">
        <v>108</v>
      </c>
      <c r="DM302" s="364" t="s">
        <v>6662</v>
      </c>
      <c r="DN302" s="364" t="s">
        <v>6662</v>
      </c>
      <c r="DO302" s="364" t="s">
        <v>6662</v>
      </c>
      <c r="DP302" s="364">
        <v>4</v>
      </c>
      <c r="DQ302" s="364">
        <v>1</v>
      </c>
      <c r="DR302" s="364" t="s">
        <v>6662</v>
      </c>
      <c r="DS302" s="364" t="s">
        <v>6662</v>
      </c>
      <c r="DT302" s="364" t="s">
        <v>6662</v>
      </c>
      <c r="DU302" s="364">
        <v>5</v>
      </c>
      <c r="DV302" s="364" t="s">
        <v>6662</v>
      </c>
      <c r="DW302" s="364" t="s">
        <v>6662</v>
      </c>
      <c r="DX302" s="364" t="s">
        <v>6662</v>
      </c>
      <c r="DY302" s="364" t="s">
        <v>6662</v>
      </c>
      <c r="DZ302" s="365" t="s">
        <v>6662</v>
      </c>
      <c r="EA302" s="363">
        <v>122</v>
      </c>
      <c r="EB302" s="364">
        <v>80919</v>
      </c>
      <c r="EC302" s="364">
        <v>78084</v>
      </c>
      <c r="ED302" s="364">
        <v>2835</v>
      </c>
      <c r="EE302" s="365" t="s">
        <v>6662</v>
      </c>
      <c r="EF302" s="363">
        <v>221</v>
      </c>
      <c r="EG302" s="364">
        <v>194</v>
      </c>
      <c r="EH302" s="364">
        <v>111</v>
      </c>
      <c r="EI302" s="364">
        <v>77</v>
      </c>
      <c r="EJ302" s="364">
        <v>6</v>
      </c>
      <c r="EK302" s="364">
        <v>13</v>
      </c>
      <c r="EL302" s="364">
        <v>14</v>
      </c>
      <c r="EM302" s="394"/>
      <c r="EN302" s="363">
        <v>208</v>
      </c>
      <c r="EO302" s="364">
        <v>125</v>
      </c>
      <c r="EP302" s="364">
        <v>59</v>
      </c>
      <c r="EQ302" s="364">
        <v>62</v>
      </c>
      <c r="ER302" s="364">
        <v>4</v>
      </c>
      <c r="ES302" s="364">
        <v>20</v>
      </c>
      <c r="ET302" s="364">
        <v>63</v>
      </c>
      <c r="EU302" s="394"/>
    </row>
    <row r="303" spans="1:151" s="357" customFormat="1" ht="15" hidden="1" customHeight="1" x14ac:dyDescent="0.15">
      <c r="A303" s="442" t="s">
        <v>175</v>
      </c>
      <c r="B303" s="442" t="s">
        <v>402</v>
      </c>
      <c r="C303" s="442" t="s">
        <v>1616</v>
      </c>
      <c r="D303" s="442" t="s">
        <v>861</v>
      </c>
      <c r="E303" s="387">
        <v>171</v>
      </c>
      <c r="F303" s="355">
        <v>167</v>
      </c>
      <c r="G303" s="355">
        <v>42</v>
      </c>
      <c r="H303" s="355">
        <v>21</v>
      </c>
      <c r="I303" s="355">
        <v>104</v>
      </c>
      <c r="J303" s="388">
        <v>4</v>
      </c>
      <c r="K303" s="395">
        <v>4</v>
      </c>
      <c r="L303" s="387"/>
      <c r="M303" s="361">
        <v>437</v>
      </c>
      <c r="N303" s="355">
        <v>7</v>
      </c>
      <c r="O303" s="355">
        <v>10</v>
      </c>
      <c r="P303" s="355">
        <v>7</v>
      </c>
      <c r="Q303" s="355">
        <v>17</v>
      </c>
      <c r="R303" s="355">
        <v>19</v>
      </c>
      <c r="S303" s="355">
        <v>24</v>
      </c>
      <c r="T303" s="355">
        <v>23</v>
      </c>
      <c r="U303" s="355">
        <v>39</v>
      </c>
      <c r="V303" s="355">
        <v>38</v>
      </c>
      <c r="W303" s="355">
        <v>57</v>
      </c>
      <c r="X303" s="355">
        <v>67</v>
      </c>
      <c r="Y303" s="355">
        <v>63</v>
      </c>
      <c r="Z303" s="355">
        <v>29</v>
      </c>
      <c r="AA303" s="355">
        <v>27</v>
      </c>
      <c r="AB303" s="362">
        <v>10</v>
      </c>
      <c r="AC303" s="368">
        <v>59.38</v>
      </c>
      <c r="AD303" s="358">
        <v>57.62</v>
      </c>
      <c r="AE303" s="369">
        <v>61.72</v>
      </c>
      <c r="AF303" s="389"/>
      <c r="AG303" s="390"/>
      <c r="AH303" s="390"/>
      <c r="AI303" s="390"/>
      <c r="AJ303" s="390"/>
      <c r="AK303" s="390"/>
      <c r="AL303" s="390"/>
      <c r="AM303" s="390"/>
      <c r="AN303" s="390"/>
      <c r="AO303" s="390"/>
      <c r="AP303" s="390"/>
      <c r="AQ303" s="390"/>
      <c r="AR303" s="390"/>
      <c r="AS303" s="390"/>
      <c r="AT303" s="390"/>
      <c r="AU303" s="390"/>
      <c r="AV303" s="384"/>
      <c r="AW303" s="385"/>
      <c r="AX303" s="386"/>
      <c r="AY303" s="363">
        <v>185</v>
      </c>
      <c r="AZ303" s="364" t="s">
        <v>6662</v>
      </c>
      <c r="BA303" s="364" t="s">
        <v>6662</v>
      </c>
      <c r="BB303" s="364" t="s">
        <v>6662</v>
      </c>
      <c r="BC303" s="364" t="s">
        <v>6662</v>
      </c>
      <c r="BD303" s="364">
        <v>2</v>
      </c>
      <c r="BE303" s="364">
        <v>6</v>
      </c>
      <c r="BF303" s="364">
        <v>8</v>
      </c>
      <c r="BG303" s="364">
        <v>11</v>
      </c>
      <c r="BH303" s="364">
        <v>8</v>
      </c>
      <c r="BI303" s="364">
        <v>22</v>
      </c>
      <c r="BJ303" s="364">
        <v>39</v>
      </c>
      <c r="BK303" s="364">
        <v>44</v>
      </c>
      <c r="BL303" s="364">
        <v>21</v>
      </c>
      <c r="BM303" s="364">
        <v>20</v>
      </c>
      <c r="BN303" s="365">
        <v>4</v>
      </c>
      <c r="BO303" s="368">
        <v>67.48</v>
      </c>
      <c r="BP303" s="358">
        <v>66.88</v>
      </c>
      <c r="BQ303" s="369">
        <v>68.69</v>
      </c>
      <c r="BR303" s="363">
        <v>167</v>
      </c>
      <c r="BS303" s="364" t="s">
        <v>6662</v>
      </c>
      <c r="BT303" s="364" t="s">
        <v>6662</v>
      </c>
      <c r="BU303" s="364" t="s">
        <v>6662</v>
      </c>
      <c r="BV303" s="364" t="s">
        <v>6662</v>
      </c>
      <c r="BW303" s="364">
        <v>2</v>
      </c>
      <c r="BX303" s="364">
        <v>3</v>
      </c>
      <c r="BY303" s="364">
        <v>3</v>
      </c>
      <c r="BZ303" s="364">
        <v>13</v>
      </c>
      <c r="CA303" s="364">
        <v>21</v>
      </c>
      <c r="CB303" s="364">
        <v>29</v>
      </c>
      <c r="CC303" s="364">
        <v>35</v>
      </c>
      <c r="CD303" s="364">
        <v>39</v>
      </c>
      <c r="CE303" s="364">
        <v>10</v>
      </c>
      <c r="CF303" s="364">
        <v>9</v>
      </c>
      <c r="CG303" s="365">
        <v>3</v>
      </c>
      <c r="CH303" s="432">
        <v>167</v>
      </c>
      <c r="CI303" s="433">
        <v>37</v>
      </c>
      <c r="CJ303" s="433">
        <v>37</v>
      </c>
      <c r="CK303" s="433" t="s">
        <v>6662</v>
      </c>
      <c r="CL303" s="433" t="s">
        <v>6662</v>
      </c>
      <c r="CM303" s="433">
        <v>5</v>
      </c>
      <c r="CN303" s="433">
        <v>125</v>
      </c>
      <c r="CO303" s="433">
        <v>96</v>
      </c>
      <c r="CP303" s="433">
        <v>26</v>
      </c>
      <c r="CQ303" s="433">
        <v>26</v>
      </c>
      <c r="CR303" s="433" t="s">
        <v>6662</v>
      </c>
      <c r="CS303" s="433" t="s">
        <v>6662</v>
      </c>
      <c r="CT303" s="433" t="s">
        <v>6662</v>
      </c>
      <c r="CU303" s="455">
        <v>70</v>
      </c>
      <c r="CV303" s="389"/>
      <c r="CW303" s="390"/>
      <c r="CX303" s="390"/>
      <c r="CY303" s="390"/>
      <c r="CZ303" s="390"/>
      <c r="DA303" s="390"/>
      <c r="DB303" s="394"/>
      <c r="DC303" s="363">
        <v>560</v>
      </c>
      <c r="DD303" s="364">
        <v>391</v>
      </c>
      <c r="DE303" s="364">
        <v>185</v>
      </c>
      <c r="DF303" s="364">
        <v>176</v>
      </c>
      <c r="DG303" s="364">
        <v>30</v>
      </c>
      <c r="DH303" s="364">
        <v>36</v>
      </c>
      <c r="DI303" s="364">
        <v>133</v>
      </c>
      <c r="DJ303" s="394"/>
      <c r="DK303" s="363">
        <v>164</v>
      </c>
      <c r="DL303" s="364">
        <v>152</v>
      </c>
      <c r="DM303" s="364">
        <v>1</v>
      </c>
      <c r="DN303" s="364">
        <v>1</v>
      </c>
      <c r="DO303" s="364" t="s">
        <v>6662</v>
      </c>
      <c r="DP303" s="364">
        <v>2</v>
      </c>
      <c r="DQ303" s="364">
        <v>3</v>
      </c>
      <c r="DR303" s="364" t="s">
        <v>6662</v>
      </c>
      <c r="DS303" s="364">
        <v>2</v>
      </c>
      <c r="DT303" s="364">
        <v>1</v>
      </c>
      <c r="DU303" s="364">
        <v>1</v>
      </c>
      <c r="DV303" s="364">
        <v>1</v>
      </c>
      <c r="DW303" s="364" t="s">
        <v>6662</v>
      </c>
      <c r="DX303" s="364" t="s">
        <v>6662</v>
      </c>
      <c r="DY303" s="364" t="s">
        <v>6662</v>
      </c>
      <c r="DZ303" s="365" t="s">
        <v>6662</v>
      </c>
      <c r="EA303" s="363">
        <v>165</v>
      </c>
      <c r="EB303" s="364">
        <v>70706</v>
      </c>
      <c r="EC303" s="364">
        <v>69747</v>
      </c>
      <c r="ED303" s="364">
        <v>959</v>
      </c>
      <c r="EE303" s="365" t="s">
        <v>6662</v>
      </c>
      <c r="EF303" s="363">
        <v>295</v>
      </c>
      <c r="EG303" s="364">
        <v>253</v>
      </c>
      <c r="EH303" s="364">
        <v>124</v>
      </c>
      <c r="EI303" s="364">
        <v>108</v>
      </c>
      <c r="EJ303" s="364">
        <v>21</v>
      </c>
      <c r="EK303" s="364">
        <v>20</v>
      </c>
      <c r="EL303" s="364">
        <v>22</v>
      </c>
      <c r="EM303" s="394"/>
      <c r="EN303" s="363">
        <v>265</v>
      </c>
      <c r="EO303" s="364">
        <v>138</v>
      </c>
      <c r="EP303" s="364">
        <v>61</v>
      </c>
      <c r="EQ303" s="364">
        <v>68</v>
      </c>
      <c r="ER303" s="364">
        <v>9</v>
      </c>
      <c r="ES303" s="364">
        <v>16</v>
      </c>
      <c r="ET303" s="364">
        <v>111</v>
      </c>
      <c r="EU303" s="394"/>
    </row>
    <row r="304" spans="1:151" s="357" customFormat="1" ht="15" hidden="1" customHeight="1" x14ac:dyDescent="0.15">
      <c r="A304" s="442" t="s">
        <v>175</v>
      </c>
      <c r="B304" s="442" t="s">
        <v>402</v>
      </c>
      <c r="C304" s="442" t="s">
        <v>415</v>
      </c>
      <c r="D304" s="442" t="s">
        <v>862</v>
      </c>
      <c r="E304" s="387">
        <v>100</v>
      </c>
      <c r="F304" s="355">
        <v>94</v>
      </c>
      <c r="G304" s="355">
        <v>19</v>
      </c>
      <c r="H304" s="355">
        <v>10</v>
      </c>
      <c r="I304" s="355">
        <v>65</v>
      </c>
      <c r="J304" s="388">
        <v>6</v>
      </c>
      <c r="K304" s="395">
        <v>5</v>
      </c>
      <c r="L304" s="387"/>
      <c r="M304" s="361">
        <v>247</v>
      </c>
      <c r="N304" s="355">
        <v>5</v>
      </c>
      <c r="O304" s="355">
        <v>2</v>
      </c>
      <c r="P304" s="355">
        <v>3</v>
      </c>
      <c r="Q304" s="355">
        <v>9</v>
      </c>
      <c r="R304" s="355">
        <v>8</v>
      </c>
      <c r="S304" s="355">
        <v>12</v>
      </c>
      <c r="T304" s="355">
        <v>19</v>
      </c>
      <c r="U304" s="355">
        <v>11</v>
      </c>
      <c r="V304" s="355">
        <v>21</v>
      </c>
      <c r="W304" s="355">
        <v>22</v>
      </c>
      <c r="X304" s="355">
        <v>39</v>
      </c>
      <c r="Y304" s="355">
        <v>42</v>
      </c>
      <c r="Z304" s="355">
        <v>29</v>
      </c>
      <c r="AA304" s="355">
        <v>14</v>
      </c>
      <c r="AB304" s="362">
        <v>11</v>
      </c>
      <c r="AC304" s="368">
        <v>61.87</v>
      </c>
      <c r="AD304" s="358">
        <v>60.57</v>
      </c>
      <c r="AE304" s="369">
        <v>63.55</v>
      </c>
      <c r="AF304" s="389"/>
      <c r="AG304" s="390"/>
      <c r="AH304" s="390"/>
      <c r="AI304" s="390"/>
      <c r="AJ304" s="390"/>
      <c r="AK304" s="390"/>
      <c r="AL304" s="390"/>
      <c r="AM304" s="390"/>
      <c r="AN304" s="390"/>
      <c r="AO304" s="390"/>
      <c r="AP304" s="390"/>
      <c r="AQ304" s="390"/>
      <c r="AR304" s="390"/>
      <c r="AS304" s="390"/>
      <c r="AT304" s="390"/>
      <c r="AU304" s="390"/>
      <c r="AV304" s="384"/>
      <c r="AW304" s="385"/>
      <c r="AX304" s="386"/>
      <c r="AY304" s="363">
        <v>115</v>
      </c>
      <c r="AZ304" s="364" t="s">
        <v>6662</v>
      </c>
      <c r="BA304" s="364" t="s">
        <v>6662</v>
      </c>
      <c r="BB304" s="364">
        <v>1</v>
      </c>
      <c r="BC304" s="364">
        <v>2</v>
      </c>
      <c r="BD304" s="364" t="s">
        <v>6662</v>
      </c>
      <c r="BE304" s="364">
        <v>2</v>
      </c>
      <c r="BF304" s="364">
        <v>3</v>
      </c>
      <c r="BG304" s="364">
        <v>2</v>
      </c>
      <c r="BH304" s="364">
        <v>8</v>
      </c>
      <c r="BI304" s="364">
        <v>11</v>
      </c>
      <c r="BJ304" s="364">
        <v>21</v>
      </c>
      <c r="BK304" s="364">
        <v>30</v>
      </c>
      <c r="BL304" s="364">
        <v>22</v>
      </c>
      <c r="BM304" s="364">
        <v>8</v>
      </c>
      <c r="BN304" s="365">
        <v>5</v>
      </c>
      <c r="BO304" s="368">
        <v>68.760000000000005</v>
      </c>
      <c r="BP304" s="358">
        <v>67.77</v>
      </c>
      <c r="BQ304" s="369">
        <v>71.12</v>
      </c>
      <c r="BR304" s="363">
        <v>94</v>
      </c>
      <c r="BS304" s="364" t="s">
        <v>6662</v>
      </c>
      <c r="BT304" s="364" t="s">
        <v>6662</v>
      </c>
      <c r="BU304" s="364">
        <v>1</v>
      </c>
      <c r="BV304" s="364">
        <v>1</v>
      </c>
      <c r="BW304" s="364" t="s">
        <v>6662</v>
      </c>
      <c r="BX304" s="364">
        <v>1</v>
      </c>
      <c r="BY304" s="364">
        <v>4</v>
      </c>
      <c r="BZ304" s="364">
        <v>3</v>
      </c>
      <c r="CA304" s="364">
        <v>6</v>
      </c>
      <c r="CB304" s="364">
        <v>13</v>
      </c>
      <c r="CC304" s="364">
        <v>19</v>
      </c>
      <c r="CD304" s="364">
        <v>25</v>
      </c>
      <c r="CE304" s="364">
        <v>12</v>
      </c>
      <c r="CF304" s="364">
        <v>5</v>
      </c>
      <c r="CG304" s="365">
        <v>4</v>
      </c>
      <c r="CH304" s="432">
        <v>94</v>
      </c>
      <c r="CI304" s="433">
        <v>22</v>
      </c>
      <c r="CJ304" s="433">
        <v>21</v>
      </c>
      <c r="CK304" s="433" t="s">
        <v>6662</v>
      </c>
      <c r="CL304" s="433">
        <v>1</v>
      </c>
      <c r="CM304" s="433">
        <v>1</v>
      </c>
      <c r="CN304" s="433">
        <v>71</v>
      </c>
      <c r="CO304" s="433">
        <v>65</v>
      </c>
      <c r="CP304" s="433">
        <v>20</v>
      </c>
      <c r="CQ304" s="433">
        <v>19</v>
      </c>
      <c r="CR304" s="433" t="s">
        <v>6662</v>
      </c>
      <c r="CS304" s="433">
        <v>1</v>
      </c>
      <c r="CT304" s="433" t="s">
        <v>6662</v>
      </c>
      <c r="CU304" s="455">
        <v>45</v>
      </c>
      <c r="CV304" s="389"/>
      <c r="CW304" s="390"/>
      <c r="CX304" s="390"/>
      <c r="CY304" s="390"/>
      <c r="CZ304" s="390"/>
      <c r="DA304" s="390"/>
      <c r="DB304" s="394"/>
      <c r="DC304" s="363">
        <v>334</v>
      </c>
      <c r="DD304" s="364">
        <v>240</v>
      </c>
      <c r="DE304" s="364">
        <v>115</v>
      </c>
      <c r="DF304" s="364">
        <v>114</v>
      </c>
      <c r="DG304" s="364">
        <v>11</v>
      </c>
      <c r="DH304" s="364">
        <v>16</v>
      </c>
      <c r="DI304" s="364">
        <v>78</v>
      </c>
      <c r="DJ304" s="394"/>
      <c r="DK304" s="363">
        <v>91</v>
      </c>
      <c r="DL304" s="364">
        <v>89</v>
      </c>
      <c r="DM304" s="364" t="s">
        <v>6662</v>
      </c>
      <c r="DN304" s="364" t="s">
        <v>6662</v>
      </c>
      <c r="DO304" s="364" t="s">
        <v>6662</v>
      </c>
      <c r="DP304" s="364">
        <v>1</v>
      </c>
      <c r="DQ304" s="364" t="s">
        <v>6662</v>
      </c>
      <c r="DR304" s="364" t="s">
        <v>6662</v>
      </c>
      <c r="DS304" s="364" t="s">
        <v>6662</v>
      </c>
      <c r="DT304" s="364" t="s">
        <v>6662</v>
      </c>
      <c r="DU304" s="364" t="s">
        <v>6662</v>
      </c>
      <c r="DV304" s="364" t="s">
        <v>6662</v>
      </c>
      <c r="DW304" s="364">
        <v>1</v>
      </c>
      <c r="DX304" s="364" t="s">
        <v>6662</v>
      </c>
      <c r="DY304" s="364" t="s">
        <v>6662</v>
      </c>
      <c r="DZ304" s="365" t="s">
        <v>6662</v>
      </c>
      <c r="EA304" s="363">
        <v>94</v>
      </c>
      <c r="EB304" s="364">
        <v>40451</v>
      </c>
      <c r="EC304" s="364">
        <v>40034</v>
      </c>
      <c r="ED304" s="364">
        <v>417</v>
      </c>
      <c r="EE304" s="365" t="s">
        <v>6662</v>
      </c>
      <c r="EF304" s="363">
        <v>173</v>
      </c>
      <c r="EG304" s="364">
        <v>146</v>
      </c>
      <c r="EH304" s="364">
        <v>81</v>
      </c>
      <c r="EI304" s="364">
        <v>58</v>
      </c>
      <c r="EJ304" s="364">
        <v>7</v>
      </c>
      <c r="EK304" s="364">
        <v>5</v>
      </c>
      <c r="EL304" s="364">
        <v>22</v>
      </c>
      <c r="EM304" s="394"/>
      <c r="EN304" s="363">
        <v>161</v>
      </c>
      <c r="EO304" s="364">
        <v>94</v>
      </c>
      <c r="EP304" s="364">
        <v>34</v>
      </c>
      <c r="EQ304" s="364">
        <v>56</v>
      </c>
      <c r="ER304" s="364">
        <v>4</v>
      </c>
      <c r="ES304" s="364">
        <v>11</v>
      </c>
      <c r="ET304" s="364">
        <v>56</v>
      </c>
      <c r="EU304" s="394"/>
    </row>
    <row r="305" spans="1:151" s="357" customFormat="1" ht="15" customHeight="1" x14ac:dyDescent="0.15">
      <c r="A305" s="442" t="s">
        <v>175</v>
      </c>
      <c r="B305" s="442" t="s">
        <v>416</v>
      </c>
      <c r="C305" s="442"/>
      <c r="D305" s="442" t="s">
        <v>863</v>
      </c>
      <c r="E305" s="387">
        <v>1372</v>
      </c>
      <c r="F305" s="355">
        <v>1344</v>
      </c>
      <c r="G305" s="355">
        <v>289</v>
      </c>
      <c r="H305" s="355">
        <v>146</v>
      </c>
      <c r="I305" s="355">
        <v>909</v>
      </c>
      <c r="J305" s="388">
        <v>28</v>
      </c>
      <c r="K305" s="395">
        <v>28</v>
      </c>
      <c r="L305" s="387"/>
      <c r="M305" s="361">
        <v>2971</v>
      </c>
      <c r="N305" s="355">
        <v>8</v>
      </c>
      <c r="O305" s="355">
        <v>42</v>
      </c>
      <c r="P305" s="355">
        <v>44</v>
      </c>
      <c r="Q305" s="355">
        <v>61</v>
      </c>
      <c r="R305" s="355">
        <v>94</v>
      </c>
      <c r="S305" s="355">
        <v>130</v>
      </c>
      <c r="T305" s="355">
        <v>147</v>
      </c>
      <c r="U305" s="355">
        <v>165</v>
      </c>
      <c r="V305" s="355">
        <v>224</v>
      </c>
      <c r="W305" s="355">
        <v>339</v>
      </c>
      <c r="X305" s="355">
        <v>502</v>
      </c>
      <c r="Y305" s="355">
        <v>493</v>
      </c>
      <c r="Z305" s="355">
        <v>353</v>
      </c>
      <c r="AA305" s="355">
        <v>228</v>
      </c>
      <c r="AB305" s="362">
        <v>141</v>
      </c>
      <c r="AC305" s="368">
        <v>63.85</v>
      </c>
      <c r="AD305" s="358">
        <v>62.56</v>
      </c>
      <c r="AE305" s="369">
        <v>65.599999999999994</v>
      </c>
      <c r="AF305" s="389"/>
      <c r="AG305" s="390"/>
      <c r="AH305" s="390"/>
      <c r="AI305" s="390"/>
      <c r="AJ305" s="390"/>
      <c r="AK305" s="390"/>
      <c r="AL305" s="390"/>
      <c r="AM305" s="390"/>
      <c r="AN305" s="390"/>
      <c r="AO305" s="390"/>
      <c r="AP305" s="390"/>
      <c r="AQ305" s="390"/>
      <c r="AR305" s="390"/>
      <c r="AS305" s="390"/>
      <c r="AT305" s="390"/>
      <c r="AU305" s="390"/>
      <c r="AV305" s="384"/>
      <c r="AW305" s="385"/>
      <c r="AX305" s="386"/>
      <c r="AY305" s="363">
        <v>1730</v>
      </c>
      <c r="AZ305" s="364">
        <v>1</v>
      </c>
      <c r="BA305" s="364">
        <v>7</v>
      </c>
      <c r="BB305" s="364">
        <v>14</v>
      </c>
      <c r="BC305" s="364">
        <v>17</v>
      </c>
      <c r="BD305" s="364">
        <v>30</v>
      </c>
      <c r="BE305" s="364">
        <v>66</v>
      </c>
      <c r="BF305" s="364">
        <v>52</v>
      </c>
      <c r="BG305" s="364">
        <v>57</v>
      </c>
      <c r="BH305" s="364">
        <v>77</v>
      </c>
      <c r="BI305" s="364">
        <v>154</v>
      </c>
      <c r="BJ305" s="364">
        <v>312</v>
      </c>
      <c r="BK305" s="364">
        <v>378</v>
      </c>
      <c r="BL305" s="364">
        <v>279</v>
      </c>
      <c r="BM305" s="364">
        <v>188</v>
      </c>
      <c r="BN305" s="365">
        <v>98</v>
      </c>
      <c r="BO305" s="368">
        <v>68.13</v>
      </c>
      <c r="BP305" s="358">
        <v>67.41</v>
      </c>
      <c r="BQ305" s="369">
        <v>69.25</v>
      </c>
      <c r="BR305" s="363">
        <v>1344</v>
      </c>
      <c r="BS305" s="364" t="s">
        <v>6662</v>
      </c>
      <c r="BT305" s="364" t="s">
        <v>6662</v>
      </c>
      <c r="BU305" s="364">
        <v>4</v>
      </c>
      <c r="BV305" s="364">
        <v>5</v>
      </c>
      <c r="BW305" s="364">
        <v>8</v>
      </c>
      <c r="BX305" s="364">
        <v>27</v>
      </c>
      <c r="BY305" s="364">
        <v>46</v>
      </c>
      <c r="BZ305" s="364">
        <v>64</v>
      </c>
      <c r="CA305" s="364">
        <v>105</v>
      </c>
      <c r="CB305" s="364">
        <v>177</v>
      </c>
      <c r="CC305" s="364">
        <v>263</v>
      </c>
      <c r="CD305" s="364">
        <v>281</v>
      </c>
      <c r="CE305" s="364">
        <v>185</v>
      </c>
      <c r="CF305" s="364">
        <v>127</v>
      </c>
      <c r="CG305" s="365">
        <v>52</v>
      </c>
      <c r="CH305" s="432">
        <v>1344</v>
      </c>
      <c r="CI305" s="433">
        <v>238</v>
      </c>
      <c r="CJ305" s="433">
        <v>235</v>
      </c>
      <c r="CK305" s="433">
        <v>1</v>
      </c>
      <c r="CL305" s="433">
        <v>2</v>
      </c>
      <c r="CM305" s="433">
        <v>41</v>
      </c>
      <c r="CN305" s="433">
        <v>1065</v>
      </c>
      <c r="CO305" s="433">
        <v>908</v>
      </c>
      <c r="CP305" s="433">
        <v>178</v>
      </c>
      <c r="CQ305" s="433">
        <v>177</v>
      </c>
      <c r="CR305" s="433" t="s">
        <v>6662</v>
      </c>
      <c r="CS305" s="433">
        <v>1</v>
      </c>
      <c r="CT305" s="433">
        <v>11</v>
      </c>
      <c r="CU305" s="455">
        <v>719</v>
      </c>
      <c r="CV305" s="389"/>
      <c r="CW305" s="390"/>
      <c r="CX305" s="390"/>
      <c r="CY305" s="390"/>
      <c r="CZ305" s="390"/>
      <c r="DA305" s="390"/>
      <c r="DB305" s="394"/>
      <c r="DC305" s="363">
        <v>4240</v>
      </c>
      <c r="DD305" s="364">
        <v>3222</v>
      </c>
      <c r="DE305" s="364">
        <v>1730</v>
      </c>
      <c r="DF305" s="364">
        <v>1352</v>
      </c>
      <c r="DG305" s="364">
        <v>140</v>
      </c>
      <c r="DH305" s="364">
        <v>243</v>
      </c>
      <c r="DI305" s="364">
        <v>775</v>
      </c>
      <c r="DJ305" s="394"/>
      <c r="DK305" s="363">
        <v>1269</v>
      </c>
      <c r="DL305" s="364">
        <v>557</v>
      </c>
      <c r="DM305" s="364" t="s">
        <v>6662</v>
      </c>
      <c r="DN305" s="364">
        <v>34</v>
      </c>
      <c r="DO305" s="364">
        <v>1</v>
      </c>
      <c r="DP305" s="364">
        <v>205</v>
      </c>
      <c r="DQ305" s="364">
        <v>27</v>
      </c>
      <c r="DR305" s="364">
        <v>360</v>
      </c>
      <c r="DS305" s="364">
        <v>29</v>
      </c>
      <c r="DT305" s="364">
        <v>30</v>
      </c>
      <c r="DU305" s="364">
        <v>12</v>
      </c>
      <c r="DV305" s="364">
        <v>3</v>
      </c>
      <c r="DW305" s="364">
        <v>7</v>
      </c>
      <c r="DX305" s="364">
        <v>4</v>
      </c>
      <c r="DY305" s="364" t="s">
        <v>6662</v>
      </c>
      <c r="DZ305" s="365" t="s">
        <v>6662</v>
      </c>
      <c r="EA305" s="363">
        <v>1329</v>
      </c>
      <c r="EB305" s="364">
        <v>257024</v>
      </c>
      <c r="EC305" s="364">
        <v>145551</v>
      </c>
      <c r="ED305" s="364">
        <v>51824</v>
      </c>
      <c r="EE305" s="365">
        <v>59649</v>
      </c>
      <c r="EF305" s="363">
        <v>2170</v>
      </c>
      <c r="EG305" s="364">
        <v>1896</v>
      </c>
      <c r="EH305" s="364">
        <v>1049</v>
      </c>
      <c r="EI305" s="364">
        <v>747</v>
      </c>
      <c r="EJ305" s="364">
        <v>100</v>
      </c>
      <c r="EK305" s="364">
        <v>120</v>
      </c>
      <c r="EL305" s="364">
        <v>154</v>
      </c>
      <c r="EM305" s="394"/>
      <c r="EN305" s="363">
        <v>2070</v>
      </c>
      <c r="EO305" s="364">
        <v>1326</v>
      </c>
      <c r="EP305" s="364">
        <v>681</v>
      </c>
      <c r="EQ305" s="364">
        <v>605</v>
      </c>
      <c r="ER305" s="364">
        <v>40</v>
      </c>
      <c r="ES305" s="364">
        <v>123</v>
      </c>
      <c r="ET305" s="364">
        <v>621</v>
      </c>
      <c r="EU305" s="394"/>
    </row>
    <row r="306" spans="1:151" s="357" customFormat="1" ht="15" hidden="1" customHeight="1" x14ac:dyDescent="0.15">
      <c r="A306" s="442" t="s">
        <v>175</v>
      </c>
      <c r="B306" s="442" t="s">
        <v>416</v>
      </c>
      <c r="C306" s="442" t="s">
        <v>417</v>
      </c>
      <c r="D306" s="442" t="s">
        <v>864</v>
      </c>
      <c r="E306" s="387">
        <v>137</v>
      </c>
      <c r="F306" s="355">
        <v>136</v>
      </c>
      <c r="G306" s="355">
        <v>17</v>
      </c>
      <c r="H306" s="355">
        <v>17</v>
      </c>
      <c r="I306" s="355">
        <v>102</v>
      </c>
      <c r="J306" s="388">
        <v>1</v>
      </c>
      <c r="K306" s="395">
        <v>1</v>
      </c>
      <c r="L306" s="387"/>
      <c r="M306" s="361">
        <v>311</v>
      </c>
      <c r="N306" s="355">
        <v>1</v>
      </c>
      <c r="O306" s="355">
        <v>8</v>
      </c>
      <c r="P306" s="355">
        <v>5</v>
      </c>
      <c r="Q306" s="355">
        <v>3</v>
      </c>
      <c r="R306" s="355">
        <v>10</v>
      </c>
      <c r="S306" s="355">
        <v>12</v>
      </c>
      <c r="T306" s="355">
        <v>18</v>
      </c>
      <c r="U306" s="355">
        <v>16</v>
      </c>
      <c r="V306" s="355">
        <v>15</v>
      </c>
      <c r="W306" s="355">
        <v>28</v>
      </c>
      <c r="X306" s="355">
        <v>64</v>
      </c>
      <c r="Y306" s="355">
        <v>50</v>
      </c>
      <c r="Z306" s="355">
        <v>37</v>
      </c>
      <c r="AA306" s="355">
        <v>31</v>
      </c>
      <c r="AB306" s="362">
        <v>13</v>
      </c>
      <c r="AC306" s="368">
        <v>64.19</v>
      </c>
      <c r="AD306" s="358">
        <v>62.8</v>
      </c>
      <c r="AE306" s="369">
        <v>66.06</v>
      </c>
      <c r="AF306" s="389"/>
      <c r="AG306" s="390"/>
      <c r="AH306" s="390"/>
      <c r="AI306" s="390"/>
      <c r="AJ306" s="390"/>
      <c r="AK306" s="390"/>
      <c r="AL306" s="390"/>
      <c r="AM306" s="390"/>
      <c r="AN306" s="390"/>
      <c r="AO306" s="390"/>
      <c r="AP306" s="390"/>
      <c r="AQ306" s="390"/>
      <c r="AR306" s="390"/>
      <c r="AS306" s="390"/>
      <c r="AT306" s="390"/>
      <c r="AU306" s="390"/>
      <c r="AV306" s="384"/>
      <c r="AW306" s="385"/>
      <c r="AX306" s="386"/>
      <c r="AY306" s="363">
        <v>172</v>
      </c>
      <c r="AZ306" s="364" t="s">
        <v>6662</v>
      </c>
      <c r="BA306" s="364">
        <v>1</v>
      </c>
      <c r="BB306" s="364">
        <v>2</v>
      </c>
      <c r="BC306" s="364" t="s">
        <v>6662</v>
      </c>
      <c r="BD306" s="364">
        <v>6</v>
      </c>
      <c r="BE306" s="364">
        <v>3</v>
      </c>
      <c r="BF306" s="364">
        <v>2</v>
      </c>
      <c r="BG306" s="364">
        <v>3</v>
      </c>
      <c r="BH306" s="364">
        <v>3</v>
      </c>
      <c r="BI306" s="364">
        <v>5</v>
      </c>
      <c r="BJ306" s="364">
        <v>43</v>
      </c>
      <c r="BK306" s="364">
        <v>37</v>
      </c>
      <c r="BL306" s="364">
        <v>30</v>
      </c>
      <c r="BM306" s="364">
        <v>28</v>
      </c>
      <c r="BN306" s="365">
        <v>9</v>
      </c>
      <c r="BO306" s="368">
        <v>70.290000000000006</v>
      </c>
      <c r="BP306" s="358">
        <v>70.040000000000006</v>
      </c>
      <c r="BQ306" s="369">
        <v>70.680000000000007</v>
      </c>
      <c r="BR306" s="363">
        <v>136</v>
      </c>
      <c r="BS306" s="364" t="s">
        <v>6662</v>
      </c>
      <c r="BT306" s="364" t="s">
        <v>6662</v>
      </c>
      <c r="BU306" s="364">
        <v>1</v>
      </c>
      <c r="BV306" s="364" t="s">
        <v>6662</v>
      </c>
      <c r="BW306" s="364">
        <v>2</v>
      </c>
      <c r="BX306" s="364">
        <v>2</v>
      </c>
      <c r="BY306" s="364">
        <v>4</v>
      </c>
      <c r="BZ306" s="364">
        <v>5</v>
      </c>
      <c r="CA306" s="364">
        <v>3</v>
      </c>
      <c r="CB306" s="364">
        <v>16</v>
      </c>
      <c r="CC306" s="364">
        <v>33</v>
      </c>
      <c r="CD306" s="364">
        <v>28</v>
      </c>
      <c r="CE306" s="364">
        <v>18</v>
      </c>
      <c r="CF306" s="364">
        <v>18</v>
      </c>
      <c r="CG306" s="365">
        <v>6</v>
      </c>
      <c r="CH306" s="432">
        <v>136</v>
      </c>
      <c r="CI306" s="433">
        <v>23</v>
      </c>
      <c r="CJ306" s="433">
        <v>23</v>
      </c>
      <c r="CK306" s="433" t="s">
        <v>6662</v>
      </c>
      <c r="CL306" s="433" t="s">
        <v>6662</v>
      </c>
      <c r="CM306" s="433">
        <v>5</v>
      </c>
      <c r="CN306" s="433">
        <v>108</v>
      </c>
      <c r="CO306" s="433">
        <v>103</v>
      </c>
      <c r="CP306" s="433">
        <v>20</v>
      </c>
      <c r="CQ306" s="433">
        <v>20</v>
      </c>
      <c r="CR306" s="433" t="s">
        <v>6662</v>
      </c>
      <c r="CS306" s="433" t="s">
        <v>6662</v>
      </c>
      <c r="CT306" s="433" t="s">
        <v>6662</v>
      </c>
      <c r="CU306" s="455">
        <v>83</v>
      </c>
      <c r="CV306" s="389"/>
      <c r="CW306" s="390"/>
      <c r="CX306" s="390"/>
      <c r="CY306" s="390"/>
      <c r="CZ306" s="390"/>
      <c r="DA306" s="390"/>
      <c r="DB306" s="394"/>
      <c r="DC306" s="363">
        <v>411</v>
      </c>
      <c r="DD306" s="364">
        <v>326</v>
      </c>
      <c r="DE306" s="364">
        <v>172</v>
      </c>
      <c r="DF306" s="364">
        <v>147</v>
      </c>
      <c r="DG306" s="364">
        <v>7</v>
      </c>
      <c r="DH306" s="364">
        <v>23</v>
      </c>
      <c r="DI306" s="364">
        <v>62</v>
      </c>
      <c r="DJ306" s="394"/>
      <c r="DK306" s="363">
        <v>136</v>
      </c>
      <c r="DL306" s="364">
        <v>88</v>
      </c>
      <c r="DM306" s="364" t="s">
        <v>6662</v>
      </c>
      <c r="DN306" s="364">
        <v>11</v>
      </c>
      <c r="DO306" s="364" t="s">
        <v>6662</v>
      </c>
      <c r="DP306" s="364">
        <v>16</v>
      </c>
      <c r="DQ306" s="364">
        <v>2</v>
      </c>
      <c r="DR306" s="364">
        <v>12</v>
      </c>
      <c r="DS306" s="364">
        <v>4</v>
      </c>
      <c r="DT306" s="364">
        <v>1</v>
      </c>
      <c r="DU306" s="364">
        <v>2</v>
      </c>
      <c r="DV306" s="364" t="s">
        <v>6662</v>
      </c>
      <c r="DW306" s="364" t="s">
        <v>6662</v>
      </c>
      <c r="DX306" s="364" t="s">
        <v>6662</v>
      </c>
      <c r="DY306" s="364" t="s">
        <v>6662</v>
      </c>
      <c r="DZ306" s="365" t="s">
        <v>6662</v>
      </c>
      <c r="EA306" s="363">
        <v>136</v>
      </c>
      <c r="EB306" s="364">
        <v>28874</v>
      </c>
      <c r="EC306" s="364">
        <v>18288</v>
      </c>
      <c r="ED306" s="364">
        <v>8521</v>
      </c>
      <c r="EE306" s="365">
        <v>2065</v>
      </c>
      <c r="EF306" s="363">
        <v>215</v>
      </c>
      <c r="EG306" s="364">
        <v>194</v>
      </c>
      <c r="EH306" s="364">
        <v>104</v>
      </c>
      <c r="EI306" s="364">
        <v>86</v>
      </c>
      <c r="EJ306" s="364">
        <v>4</v>
      </c>
      <c r="EK306" s="364">
        <v>8</v>
      </c>
      <c r="EL306" s="364">
        <v>13</v>
      </c>
      <c r="EM306" s="394"/>
      <c r="EN306" s="363">
        <v>196</v>
      </c>
      <c r="EO306" s="364">
        <v>132</v>
      </c>
      <c r="EP306" s="364">
        <v>68</v>
      </c>
      <c r="EQ306" s="364">
        <v>61</v>
      </c>
      <c r="ER306" s="364">
        <v>3</v>
      </c>
      <c r="ES306" s="364">
        <v>15</v>
      </c>
      <c r="ET306" s="364">
        <v>49</v>
      </c>
      <c r="EU306" s="394"/>
    </row>
    <row r="307" spans="1:151" s="357" customFormat="1" ht="15" hidden="1" customHeight="1" x14ac:dyDescent="0.15">
      <c r="A307" s="442" t="s">
        <v>175</v>
      </c>
      <c r="B307" s="442" t="s">
        <v>416</v>
      </c>
      <c r="C307" s="442" t="s">
        <v>418</v>
      </c>
      <c r="D307" s="442" t="s">
        <v>865</v>
      </c>
      <c r="E307" s="387">
        <v>211</v>
      </c>
      <c r="F307" s="355">
        <v>210</v>
      </c>
      <c r="G307" s="355">
        <v>41</v>
      </c>
      <c r="H307" s="355">
        <v>13</v>
      </c>
      <c r="I307" s="355">
        <v>156</v>
      </c>
      <c r="J307" s="388">
        <v>1</v>
      </c>
      <c r="K307" s="395">
        <v>1</v>
      </c>
      <c r="L307" s="387"/>
      <c r="M307" s="361">
        <v>456</v>
      </c>
      <c r="N307" s="355">
        <v>2</v>
      </c>
      <c r="O307" s="355">
        <v>7</v>
      </c>
      <c r="P307" s="355">
        <v>6</v>
      </c>
      <c r="Q307" s="355">
        <v>8</v>
      </c>
      <c r="R307" s="355">
        <v>19</v>
      </c>
      <c r="S307" s="355">
        <v>23</v>
      </c>
      <c r="T307" s="355">
        <v>15</v>
      </c>
      <c r="U307" s="355">
        <v>21</v>
      </c>
      <c r="V307" s="355">
        <v>27</v>
      </c>
      <c r="W307" s="355">
        <v>52</v>
      </c>
      <c r="X307" s="355">
        <v>83</v>
      </c>
      <c r="Y307" s="355">
        <v>84</v>
      </c>
      <c r="Z307" s="355">
        <v>55</v>
      </c>
      <c r="AA307" s="355">
        <v>30</v>
      </c>
      <c r="AB307" s="362">
        <v>24</v>
      </c>
      <c r="AC307" s="368">
        <v>64.099999999999994</v>
      </c>
      <c r="AD307" s="358">
        <v>63.45</v>
      </c>
      <c r="AE307" s="369">
        <v>65.02</v>
      </c>
      <c r="AF307" s="389"/>
      <c r="AG307" s="390"/>
      <c r="AH307" s="390"/>
      <c r="AI307" s="390"/>
      <c r="AJ307" s="390"/>
      <c r="AK307" s="390"/>
      <c r="AL307" s="390"/>
      <c r="AM307" s="390"/>
      <c r="AN307" s="390"/>
      <c r="AO307" s="390"/>
      <c r="AP307" s="390"/>
      <c r="AQ307" s="390"/>
      <c r="AR307" s="390"/>
      <c r="AS307" s="390"/>
      <c r="AT307" s="390"/>
      <c r="AU307" s="390"/>
      <c r="AV307" s="384"/>
      <c r="AW307" s="385"/>
      <c r="AX307" s="386"/>
      <c r="AY307" s="363">
        <v>261</v>
      </c>
      <c r="AZ307" s="364" t="s">
        <v>6662</v>
      </c>
      <c r="BA307" s="364">
        <v>1</v>
      </c>
      <c r="BB307" s="364">
        <v>2</v>
      </c>
      <c r="BC307" s="364">
        <v>1</v>
      </c>
      <c r="BD307" s="364">
        <v>6</v>
      </c>
      <c r="BE307" s="364">
        <v>10</v>
      </c>
      <c r="BF307" s="364">
        <v>4</v>
      </c>
      <c r="BG307" s="364">
        <v>5</v>
      </c>
      <c r="BH307" s="364">
        <v>8</v>
      </c>
      <c r="BI307" s="364">
        <v>25</v>
      </c>
      <c r="BJ307" s="364">
        <v>44</v>
      </c>
      <c r="BK307" s="364">
        <v>67</v>
      </c>
      <c r="BL307" s="364">
        <v>42</v>
      </c>
      <c r="BM307" s="364">
        <v>28</v>
      </c>
      <c r="BN307" s="365">
        <v>18</v>
      </c>
      <c r="BO307" s="368">
        <v>69.19</v>
      </c>
      <c r="BP307" s="358">
        <v>68.66</v>
      </c>
      <c r="BQ307" s="369">
        <v>70.09</v>
      </c>
      <c r="BR307" s="363">
        <v>210</v>
      </c>
      <c r="BS307" s="364" t="s">
        <v>6662</v>
      </c>
      <c r="BT307" s="364" t="s">
        <v>6662</v>
      </c>
      <c r="BU307" s="364">
        <v>1</v>
      </c>
      <c r="BV307" s="364" t="s">
        <v>6662</v>
      </c>
      <c r="BW307" s="364" t="s">
        <v>6662</v>
      </c>
      <c r="BX307" s="364">
        <v>3</v>
      </c>
      <c r="BY307" s="364">
        <v>3</v>
      </c>
      <c r="BZ307" s="364">
        <v>8</v>
      </c>
      <c r="CA307" s="364">
        <v>7</v>
      </c>
      <c r="CB307" s="364">
        <v>33</v>
      </c>
      <c r="CC307" s="364">
        <v>41</v>
      </c>
      <c r="CD307" s="364">
        <v>53</v>
      </c>
      <c r="CE307" s="364">
        <v>33</v>
      </c>
      <c r="CF307" s="364">
        <v>18</v>
      </c>
      <c r="CG307" s="365">
        <v>10</v>
      </c>
      <c r="CH307" s="432">
        <v>210</v>
      </c>
      <c r="CI307" s="433">
        <v>44</v>
      </c>
      <c r="CJ307" s="433">
        <v>44</v>
      </c>
      <c r="CK307" s="433" t="s">
        <v>6662</v>
      </c>
      <c r="CL307" s="433" t="s">
        <v>6662</v>
      </c>
      <c r="CM307" s="433">
        <v>4</v>
      </c>
      <c r="CN307" s="433">
        <v>162</v>
      </c>
      <c r="CO307" s="433">
        <v>155</v>
      </c>
      <c r="CP307" s="433">
        <v>34</v>
      </c>
      <c r="CQ307" s="433">
        <v>34</v>
      </c>
      <c r="CR307" s="433" t="s">
        <v>6662</v>
      </c>
      <c r="CS307" s="433" t="s">
        <v>6662</v>
      </c>
      <c r="CT307" s="433">
        <v>2</v>
      </c>
      <c r="CU307" s="455">
        <v>119</v>
      </c>
      <c r="CV307" s="389"/>
      <c r="CW307" s="390"/>
      <c r="CX307" s="390"/>
      <c r="CY307" s="390"/>
      <c r="CZ307" s="390"/>
      <c r="DA307" s="390"/>
      <c r="DB307" s="394"/>
      <c r="DC307" s="363">
        <v>645</v>
      </c>
      <c r="DD307" s="364">
        <v>485</v>
      </c>
      <c r="DE307" s="364">
        <v>261</v>
      </c>
      <c r="DF307" s="364">
        <v>199</v>
      </c>
      <c r="DG307" s="364">
        <v>25</v>
      </c>
      <c r="DH307" s="364">
        <v>40</v>
      </c>
      <c r="DI307" s="364">
        <v>120</v>
      </c>
      <c r="DJ307" s="394"/>
      <c r="DK307" s="363">
        <v>200</v>
      </c>
      <c r="DL307" s="364">
        <v>88</v>
      </c>
      <c r="DM307" s="364" t="s">
        <v>6662</v>
      </c>
      <c r="DN307" s="364">
        <v>12</v>
      </c>
      <c r="DO307" s="364" t="s">
        <v>6662</v>
      </c>
      <c r="DP307" s="364">
        <v>10</v>
      </c>
      <c r="DQ307" s="364">
        <v>1</v>
      </c>
      <c r="DR307" s="364">
        <v>65</v>
      </c>
      <c r="DS307" s="364">
        <v>7</v>
      </c>
      <c r="DT307" s="364">
        <v>11</v>
      </c>
      <c r="DU307" s="364">
        <v>3</v>
      </c>
      <c r="DV307" s="364">
        <v>2</v>
      </c>
      <c r="DW307" s="364">
        <v>1</v>
      </c>
      <c r="DX307" s="364" t="s">
        <v>6662</v>
      </c>
      <c r="DY307" s="364" t="s">
        <v>6662</v>
      </c>
      <c r="DZ307" s="365" t="s">
        <v>6662</v>
      </c>
      <c r="EA307" s="363">
        <v>207</v>
      </c>
      <c r="EB307" s="364">
        <v>53035</v>
      </c>
      <c r="EC307" s="364">
        <v>21116</v>
      </c>
      <c r="ED307" s="364">
        <v>16170</v>
      </c>
      <c r="EE307" s="365">
        <v>15749</v>
      </c>
      <c r="EF307" s="363">
        <v>337</v>
      </c>
      <c r="EG307" s="364">
        <v>291</v>
      </c>
      <c r="EH307" s="364">
        <v>164</v>
      </c>
      <c r="EI307" s="364">
        <v>107</v>
      </c>
      <c r="EJ307" s="364">
        <v>20</v>
      </c>
      <c r="EK307" s="364">
        <v>23</v>
      </c>
      <c r="EL307" s="364">
        <v>23</v>
      </c>
      <c r="EM307" s="394"/>
      <c r="EN307" s="363">
        <v>308</v>
      </c>
      <c r="EO307" s="364">
        <v>194</v>
      </c>
      <c r="EP307" s="364">
        <v>97</v>
      </c>
      <c r="EQ307" s="364">
        <v>92</v>
      </c>
      <c r="ER307" s="364">
        <v>5</v>
      </c>
      <c r="ES307" s="364">
        <v>17</v>
      </c>
      <c r="ET307" s="364">
        <v>97</v>
      </c>
      <c r="EU307" s="394"/>
    </row>
    <row r="308" spans="1:151" s="357" customFormat="1" ht="15" hidden="1" customHeight="1" x14ac:dyDescent="0.15">
      <c r="A308" s="442" t="s">
        <v>175</v>
      </c>
      <c r="B308" s="442" t="s">
        <v>416</v>
      </c>
      <c r="C308" s="442" t="s">
        <v>419</v>
      </c>
      <c r="D308" s="442" t="s">
        <v>866</v>
      </c>
      <c r="E308" s="387">
        <v>116</v>
      </c>
      <c r="F308" s="355">
        <v>112</v>
      </c>
      <c r="G308" s="355">
        <v>21</v>
      </c>
      <c r="H308" s="355">
        <v>6</v>
      </c>
      <c r="I308" s="355">
        <v>85</v>
      </c>
      <c r="J308" s="388">
        <v>4</v>
      </c>
      <c r="K308" s="395">
        <v>4</v>
      </c>
      <c r="L308" s="387"/>
      <c r="M308" s="361">
        <v>254</v>
      </c>
      <c r="N308" s="355" t="s">
        <v>6662</v>
      </c>
      <c r="O308" s="355">
        <v>6</v>
      </c>
      <c r="P308" s="355">
        <v>5</v>
      </c>
      <c r="Q308" s="355">
        <v>4</v>
      </c>
      <c r="R308" s="355">
        <v>8</v>
      </c>
      <c r="S308" s="355">
        <v>9</v>
      </c>
      <c r="T308" s="355">
        <v>13</v>
      </c>
      <c r="U308" s="355">
        <v>12</v>
      </c>
      <c r="V308" s="355">
        <v>24</v>
      </c>
      <c r="W308" s="355">
        <v>17</v>
      </c>
      <c r="X308" s="355">
        <v>48</v>
      </c>
      <c r="Y308" s="355">
        <v>50</v>
      </c>
      <c r="Z308" s="355">
        <v>28</v>
      </c>
      <c r="AA308" s="355">
        <v>24</v>
      </c>
      <c r="AB308" s="362">
        <v>6</v>
      </c>
      <c r="AC308" s="368">
        <v>63.67</v>
      </c>
      <c r="AD308" s="358">
        <v>61.97</v>
      </c>
      <c r="AE308" s="369">
        <v>66.09</v>
      </c>
      <c r="AF308" s="389"/>
      <c r="AG308" s="390"/>
      <c r="AH308" s="390"/>
      <c r="AI308" s="390"/>
      <c r="AJ308" s="390"/>
      <c r="AK308" s="390"/>
      <c r="AL308" s="390"/>
      <c r="AM308" s="390"/>
      <c r="AN308" s="390"/>
      <c r="AO308" s="390"/>
      <c r="AP308" s="390"/>
      <c r="AQ308" s="390"/>
      <c r="AR308" s="390"/>
      <c r="AS308" s="390"/>
      <c r="AT308" s="390"/>
      <c r="AU308" s="390"/>
      <c r="AV308" s="384"/>
      <c r="AW308" s="385"/>
      <c r="AX308" s="386"/>
      <c r="AY308" s="363">
        <v>138</v>
      </c>
      <c r="AZ308" s="364" t="s">
        <v>6662</v>
      </c>
      <c r="BA308" s="364">
        <v>1</v>
      </c>
      <c r="BB308" s="364">
        <v>3</v>
      </c>
      <c r="BC308" s="364">
        <v>1</v>
      </c>
      <c r="BD308" s="364">
        <v>1</v>
      </c>
      <c r="BE308" s="364">
        <v>5</v>
      </c>
      <c r="BF308" s="364">
        <v>5</v>
      </c>
      <c r="BG308" s="364">
        <v>3</v>
      </c>
      <c r="BH308" s="364">
        <v>8</v>
      </c>
      <c r="BI308" s="364">
        <v>8</v>
      </c>
      <c r="BJ308" s="364">
        <v>30</v>
      </c>
      <c r="BK308" s="364">
        <v>34</v>
      </c>
      <c r="BL308" s="364">
        <v>18</v>
      </c>
      <c r="BM308" s="364">
        <v>16</v>
      </c>
      <c r="BN308" s="365">
        <v>5</v>
      </c>
      <c r="BO308" s="368">
        <v>67.44</v>
      </c>
      <c r="BP308" s="358">
        <v>66.69</v>
      </c>
      <c r="BQ308" s="369">
        <v>68.61</v>
      </c>
      <c r="BR308" s="363">
        <v>112</v>
      </c>
      <c r="BS308" s="364" t="s">
        <v>6662</v>
      </c>
      <c r="BT308" s="364" t="s">
        <v>6662</v>
      </c>
      <c r="BU308" s="364" t="s">
        <v>6662</v>
      </c>
      <c r="BV308" s="364" t="s">
        <v>6662</v>
      </c>
      <c r="BW308" s="364">
        <v>1</v>
      </c>
      <c r="BX308" s="364">
        <v>3</v>
      </c>
      <c r="BY308" s="364">
        <v>2</v>
      </c>
      <c r="BZ308" s="364">
        <v>3</v>
      </c>
      <c r="CA308" s="364">
        <v>13</v>
      </c>
      <c r="CB308" s="364">
        <v>7</v>
      </c>
      <c r="CC308" s="364">
        <v>26</v>
      </c>
      <c r="CD308" s="364">
        <v>29</v>
      </c>
      <c r="CE308" s="364">
        <v>17</v>
      </c>
      <c r="CF308" s="364">
        <v>9</v>
      </c>
      <c r="CG308" s="365">
        <v>2</v>
      </c>
      <c r="CH308" s="432">
        <v>112</v>
      </c>
      <c r="CI308" s="433">
        <v>30</v>
      </c>
      <c r="CJ308" s="433">
        <v>30</v>
      </c>
      <c r="CK308" s="433" t="s">
        <v>6662</v>
      </c>
      <c r="CL308" s="433" t="s">
        <v>6662</v>
      </c>
      <c r="CM308" s="433">
        <v>2</v>
      </c>
      <c r="CN308" s="433">
        <v>80</v>
      </c>
      <c r="CO308" s="433">
        <v>83</v>
      </c>
      <c r="CP308" s="433">
        <v>23</v>
      </c>
      <c r="CQ308" s="433">
        <v>23</v>
      </c>
      <c r="CR308" s="433" t="s">
        <v>6662</v>
      </c>
      <c r="CS308" s="433" t="s">
        <v>6662</v>
      </c>
      <c r="CT308" s="433" t="s">
        <v>6662</v>
      </c>
      <c r="CU308" s="455">
        <v>60</v>
      </c>
      <c r="CV308" s="389"/>
      <c r="CW308" s="390"/>
      <c r="CX308" s="390"/>
      <c r="CY308" s="390"/>
      <c r="CZ308" s="390"/>
      <c r="DA308" s="390"/>
      <c r="DB308" s="394"/>
      <c r="DC308" s="363">
        <v>342</v>
      </c>
      <c r="DD308" s="364">
        <v>264</v>
      </c>
      <c r="DE308" s="364">
        <v>138</v>
      </c>
      <c r="DF308" s="364">
        <v>119</v>
      </c>
      <c r="DG308" s="364">
        <v>7</v>
      </c>
      <c r="DH308" s="364">
        <v>10</v>
      </c>
      <c r="DI308" s="364">
        <v>68</v>
      </c>
      <c r="DJ308" s="394"/>
      <c r="DK308" s="363">
        <v>105</v>
      </c>
      <c r="DL308" s="364">
        <v>68</v>
      </c>
      <c r="DM308" s="364" t="s">
        <v>6662</v>
      </c>
      <c r="DN308" s="364">
        <v>3</v>
      </c>
      <c r="DO308" s="364" t="s">
        <v>6662</v>
      </c>
      <c r="DP308" s="364">
        <v>15</v>
      </c>
      <c r="DQ308" s="364">
        <v>7</v>
      </c>
      <c r="DR308" s="364">
        <v>2</v>
      </c>
      <c r="DS308" s="364">
        <v>2</v>
      </c>
      <c r="DT308" s="364">
        <v>4</v>
      </c>
      <c r="DU308" s="364">
        <v>3</v>
      </c>
      <c r="DV308" s="364" t="s">
        <v>6662</v>
      </c>
      <c r="DW308" s="364">
        <v>1</v>
      </c>
      <c r="DX308" s="364" t="s">
        <v>6662</v>
      </c>
      <c r="DY308" s="364" t="s">
        <v>6662</v>
      </c>
      <c r="DZ308" s="365" t="s">
        <v>6662</v>
      </c>
      <c r="EA308" s="363">
        <v>109</v>
      </c>
      <c r="EB308" s="364">
        <v>19153</v>
      </c>
      <c r="EC308" s="364">
        <v>16239</v>
      </c>
      <c r="ED308" s="364">
        <v>2649</v>
      </c>
      <c r="EE308" s="365">
        <v>265</v>
      </c>
      <c r="EF308" s="363">
        <v>181</v>
      </c>
      <c r="EG308" s="364">
        <v>159</v>
      </c>
      <c r="EH308" s="364">
        <v>84</v>
      </c>
      <c r="EI308" s="364">
        <v>70</v>
      </c>
      <c r="EJ308" s="364">
        <v>5</v>
      </c>
      <c r="EK308" s="364">
        <v>5</v>
      </c>
      <c r="EL308" s="364">
        <v>17</v>
      </c>
      <c r="EM308" s="394"/>
      <c r="EN308" s="363">
        <v>161</v>
      </c>
      <c r="EO308" s="364">
        <v>105</v>
      </c>
      <c r="EP308" s="364">
        <v>54</v>
      </c>
      <c r="EQ308" s="364">
        <v>49</v>
      </c>
      <c r="ER308" s="364">
        <v>2</v>
      </c>
      <c r="ES308" s="364">
        <v>5</v>
      </c>
      <c r="ET308" s="364">
        <v>51</v>
      </c>
      <c r="EU308" s="394"/>
    </row>
    <row r="309" spans="1:151" s="357" customFormat="1" ht="15" hidden="1" customHeight="1" x14ac:dyDescent="0.15">
      <c r="A309" s="442" t="s">
        <v>175</v>
      </c>
      <c r="B309" s="442" t="s">
        <v>416</v>
      </c>
      <c r="C309" s="442" t="s">
        <v>420</v>
      </c>
      <c r="D309" s="442" t="s">
        <v>867</v>
      </c>
      <c r="E309" s="387">
        <v>117</v>
      </c>
      <c r="F309" s="355">
        <v>115</v>
      </c>
      <c r="G309" s="355">
        <v>20</v>
      </c>
      <c r="H309" s="355">
        <v>12</v>
      </c>
      <c r="I309" s="355">
        <v>83</v>
      </c>
      <c r="J309" s="388">
        <v>2</v>
      </c>
      <c r="K309" s="395">
        <v>2</v>
      </c>
      <c r="L309" s="387"/>
      <c r="M309" s="361">
        <v>241</v>
      </c>
      <c r="N309" s="355" t="s">
        <v>6662</v>
      </c>
      <c r="O309" s="355" t="s">
        <v>6662</v>
      </c>
      <c r="P309" s="355">
        <v>3</v>
      </c>
      <c r="Q309" s="355">
        <v>4</v>
      </c>
      <c r="R309" s="355">
        <v>6</v>
      </c>
      <c r="S309" s="355">
        <v>13</v>
      </c>
      <c r="T309" s="355">
        <v>10</v>
      </c>
      <c r="U309" s="355">
        <v>8</v>
      </c>
      <c r="V309" s="355">
        <v>18</v>
      </c>
      <c r="W309" s="355">
        <v>28</v>
      </c>
      <c r="X309" s="355">
        <v>43</v>
      </c>
      <c r="Y309" s="355">
        <v>39</v>
      </c>
      <c r="Z309" s="355">
        <v>36</v>
      </c>
      <c r="AA309" s="355">
        <v>18</v>
      </c>
      <c r="AB309" s="362">
        <v>15</v>
      </c>
      <c r="AC309" s="368">
        <v>65.959999999999994</v>
      </c>
      <c r="AD309" s="358">
        <v>65.61</v>
      </c>
      <c r="AE309" s="369">
        <v>66.430000000000007</v>
      </c>
      <c r="AF309" s="389"/>
      <c r="AG309" s="390"/>
      <c r="AH309" s="390"/>
      <c r="AI309" s="390"/>
      <c r="AJ309" s="390"/>
      <c r="AK309" s="390"/>
      <c r="AL309" s="390"/>
      <c r="AM309" s="390"/>
      <c r="AN309" s="390"/>
      <c r="AO309" s="390"/>
      <c r="AP309" s="390"/>
      <c r="AQ309" s="390"/>
      <c r="AR309" s="390"/>
      <c r="AS309" s="390"/>
      <c r="AT309" s="390"/>
      <c r="AU309" s="390"/>
      <c r="AV309" s="384"/>
      <c r="AW309" s="385"/>
      <c r="AX309" s="386"/>
      <c r="AY309" s="363">
        <v>138</v>
      </c>
      <c r="AZ309" s="364" t="s">
        <v>6662</v>
      </c>
      <c r="BA309" s="364" t="s">
        <v>6662</v>
      </c>
      <c r="BB309" s="364" t="s">
        <v>6662</v>
      </c>
      <c r="BC309" s="364">
        <v>1</v>
      </c>
      <c r="BD309" s="364">
        <v>2</v>
      </c>
      <c r="BE309" s="364">
        <v>2</v>
      </c>
      <c r="BF309" s="364">
        <v>3</v>
      </c>
      <c r="BG309" s="364">
        <v>4</v>
      </c>
      <c r="BH309" s="364">
        <v>8</v>
      </c>
      <c r="BI309" s="364">
        <v>11</v>
      </c>
      <c r="BJ309" s="364">
        <v>29</v>
      </c>
      <c r="BK309" s="364">
        <v>26</v>
      </c>
      <c r="BL309" s="364">
        <v>28</v>
      </c>
      <c r="BM309" s="364">
        <v>14</v>
      </c>
      <c r="BN309" s="365">
        <v>10</v>
      </c>
      <c r="BO309" s="368">
        <v>70.12</v>
      </c>
      <c r="BP309" s="358">
        <v>69.989999999999995</v>
      </c>
      <c r="BQ309" s="369">
        <v>70.33</v>
      </c>
      <c r="BR309" s="363">
        <v>115</v>
      </c>
      <c r="BS309" s="364" t="s">
        <v>6662</v>
      </c>
      <c r="BT309" s="364" t="s">
        <v>6662</v>
      </c>
      <c r="BU309" s="364" t="s">
        <v>6662</v>
      </c>
      <c r="BV309" s="364">
        <v>1</v>
      </c>
      <c r="BW309" s="364">
        <v>1</v>
      </c>
      <c r="BX309" s="364">
        <v>4</v>
      </c>
      <c r="BY309" s="364">
        <v>4</v>
      </c>
      <c r="BZ309" s="364">
        <v>3</v>
      </c>
      <c r="CA309" s="364">
        <v>11</v>
      </c>
      <c r="CB309" s="364">
        <v>11</v>
      </c>
      <c r="CC309" s="364">
        <v>25</v>
      </c>
      <c r="CD309" s="364">
        <v>22</v>
      </c>
      <c r="CE309" s="364">
        <v>18</v>
      </c>
      <c r="CF309" s="364">
        <v>10</v>
      </c>
      <c r="CG309" s="365">
        <v>5</v>
      </c>
      <c r="CH309" s="432">
        <v>115</v>
      </c>
      <c r="CI309" s="433">
        <v>17</v>
      </c>
      <c r="CJ309" s="433">
        <v>17</v>
      </c>
      <c r="CK309" s="433" t="s">
        <v>6662</v>
      </c>
      <c r="CL309" s="433" t="s">
        <v>6662</v>
      </c>
      <c r="CM309" s="433">
        <v>4</v>
      </c>
      <c r="CN309" s="433">
        <v>94</v>
      </c>
      <c r="CO309" s="433">
        <v>80</v>
      </c>
      <c r="CP309" s="433">
        <v>15</v>
      </c>
      <c r="CQ309" s="433">
        <v>15</v>
      </c>
      <c r="CR309" s="433" t="s">
        <v>6662</v>
      </c>
      <c r="CS309" s="433" t="s">
        <v>6662</v>
      </c>
      <c r="CT309" s="433" t="s">
        <v>6662</v>
      </c>
      <c r="CU309" s="455">
        <v>65</v>
      </c>
      <c r="CV309" s="389"/>
      <c r="CW309" s="390"/>
      <c r="CX309" s="390"/>
      <c r="CY309" s="390"/>
      <c r="CZ309" s="390"/>
      <c r="DA309" s="390"/>
      <c r="DB309" s="394"/>
      <c r="DC309" s="363">
        <v>341</v>
      </c>
      <c r="DD309" s="364">
        <v>250</v>
      </c>
      <c r="DE309" s="364">
        <v>138</v>
      </c>
      <c r="DF309" s="364">
        <v>102</v>
      </c>
      <c r="DG309" s="364">
        <v>10</v>
      </c>
      <c r="DH309" s="364">
        <v>23</v>
      </c>
      <c r="DI309" s="364">
        <v>68</v>
      </c>
      <c r="DJ309" s="394"/>
      <c r="DK309" s="363">
        <v>111</v>
      </c>
      <c r="DL309" s="364">
        <v>88</v>
      </c>
      <c r="DM309" s="364" t="s">
        <v>6662</v>
      </c>
      <c r="DN309" s="364">
        <v>2</v>
      </c>
      <c r="DO309" s="364" t="s">
        <v>6662</v>
      </c>
      <c r="DP309" s="364">
        <v>9</v>
      </c>
      <c r="DQ309" s="364">
        <v>3</v>
      </c>
      <c r="DR309" s="364">
        <v>3</v>
      </c>
      <c r="DS309" s="364" t="s">
        <v>6662</v>
      </c>
      <c r="DT309" s="364">
        <v>1</v>
      </c>
      <c r="DU309" s="364">
        <v>2</v>
      </c>
      <c r="DV309" s="364">
        <v>1</v>
      </c>
      <c r="DW309" s="364">
        <v>1</v>
      </c>
      <c r="DX309" s="364">
        <v>1</v>
      </c>
      <c r="DY309" s="364" t="s">
        <v>6662</v>
      </c>
      <c r="DZ309" s="365" t="s">
        <v>6662</v>
      </c>
      <c r="EA309" s="363">
        <v>115</v>
      </c>
      <c r="EB309" s="364">
        <v>22394</v>
      </c>
      <c r="EC309" s="364">
        <v>18187</v>
      </c>
      <c r="ED309" s="364">
        <v>3851</v>
      </c>
      <c r="EE309" s="365">
        <v>356</v>
      </c>
      <c r="EF309" s="363">
        <v>174</v>
      </c>
      <c r="EG309" s="364">
        <v>147</v>
      </c>
      <c r="EH309" s="364">
        <v>87</v>
      </c>
      <c r="EI309" s="364">
        <v>54</v>
      </c>
      <c r="EJ309" s="364">
        <v>6</v>
      </c>
      <c r="EK309" s="364">
        <v>12</v>
      </c>
      <c r="EL309" s="364">
        <v>15</v>
      </c>
      <c r="EM309" s="394"/>
      <c r="EN309" s="363">
        <v>167</v>
      </c>
      <c r="EO309" s="364">
        <v>103</v>
      </c>
      <c r="EP309" s="364">
        <v>51</v>
      </c>
      <c r="EQ309" s="364">
        <v>48</v>
      </c>
      <c r="ER309" s="364">
        <v>4</v>
      </c>
      <c r="ES309" s="364">
        <v>11</v>
      </c>
      <c r="ET309" s="364">
        <v>53</v>
      </c>
      <c r="EU309" s="394"/>
    </row>
    <row r="310" spans="1:151" s="357" customFormat="1" ht="15" hidden="1" customHeight="1" x14ac:dyDescent="0.15">
      <c r="A310" s="442" t="s">
        <v>175</v>
      </c>
      <c r="B310" s="442" t="s">
        <v>416</v>
      </c>
      <c r="C310" s="442" t="s">
        <v>421</v>
      </c>
      <c r="D310" s="442" t="s">
        <v>868</v>
      </c>
      <c r="E310" s="387">
        <v>75</v>
      </c>
      <c r="F310" s="355">
        <v>72</v>
      </c>
      <c r="G310" s="355">
        <v>23</v>
      </c>
      <c r="H310" s="355">
        <v>9</v>
      </c>
      <c r="I310" s="355">
        <v>40</v>
      </c>
      <c r="J310" s="388">
        <v>3</v>
      </c>
      <c r="K310" s="395">
        <v>3</v>
      </c>
      <c r="L310" s="387"/>
      <c r="M310" s="361">
        <v>163</v>
      </c>
      <c r="N310" s="355">
        <v>1</v>
      </c>
      <c r="O310" s="355">
        <v>2</v>
      </c>
      <c r="P310" s="355" t="s">
        <v>6662</v>
      </c>
      <c r="Q310" s="355">
        <v>4</v>
      </c>
      <c r="R310" s="355">
        <v>6</v>
      </c>
      <c r="S310" s="355">
        <v>16</v>
      </c>
      <c r="T310" s="355">
        <v>7</v>
      </c>
      <c r="U310" s="355">
        <v>10</v>
      </c>
      <c r="V310" s="355">
        <v>12</v>
      </c>
      <c r="W310" s="355">
        <v>15</v>
      </c>
      <c r="X310" s="355">
        <v>26</v>
      </c>
      <c r="Y310" s="355">
        <v>33</v>
      </c>
      <c r="Z310" s="355">
        <v>16</v>
      </c>
      <c r="AA310" s="355">
        <v>13</v>
      </c>
      <c r="AB310" s="362">
        <v>2</v>
      </c>
      <c r="AC310" s="368">
        <v>62.17</v>
      </c>
      <c r="AD310" s="358">
        <v>60.52</v>
      </c>
      <c r="AE310" s="369">
        <v>64.31</v>
      </c>
      <c r="AF310" s="389"/>
      <c r="AG310" s="390"/>
      <c r="AH310" s="390"/>
      <c r="AI310" s="390"/>
      <c r="AJ310" s="390"/>
      <c r="AK310" s="390"/>
      <c r="AL310" s="390"/>
      <c r="AM310" s="390"/>
      <c r="AN310" s="390"/>
      <c r="AO310" s="390"/>
      <c r="AP310" s="390"/>
      <c r="AQ310" s="390"/>
      <c r="AR310" s="390"/>
      <c r="AS310" s="390"/>
      <c r="AT310" s="390"/>
      <c r="AU310" s="390"/>
      <c r="AV310" s="384"/>
      <c r="AW310" s="385"/>
      <c r="AX310" s="386"/>
      <c r="AY310" s="363">
        <v>113</v>
      </c>
      <c r="AZ310" s="364" t="s">
        <v>6662</v>
      </c>
      <c r="BA310" s="364">
        <v>1</v>
      </c>
      <c r="BB310" s="364" t="s">
        <v>6662</v>
      </c>
      <c r="BC310" s="364">
        <v>4</v>
      </c>
      <c r="BD310" s="364">
        <v>2</v>
      </c>
      <c r="BE310" s="364">
        <v>12</v>
      </c>
      <c r="BF310" s="364">
        <v>6</v>
      </c>
      <c r="BG310" s="364">
        <v>2</v>
      </c>
      <c r="BH310" s="364">
        <v>5</v>
      </c>
      <c r="BI310" s="364">
        <v>9</v>
      </c>
      <c r="BJ310" s="364">
        <v>17</v>
      </c>
      <c r="BK310" s="364">
        <v>28</v>
      </c>
      <c r="BL310" s="364">
        <v>14</v>
      </c>
      <c r="BM310" s="364">
        <v>11</v>
      </c>
      <c r="BN310" s="365">
        <v>2</v>
      </c>
      <c r="BO310" s="368">
        <v>64.37</v>
      </c>
      <c r="BP310" s="358">
        <v>62.73</v>
      </c>
      <c r="BQ310" s="369">
        <v>66.760000000000005</v>
      </c>
      <c r="BR310" s="363">
        <v>72</v>
      </c>
      <c r="BS310" s="364" t="s">
        <v>6662</v>
      </c>
      <c r="BT310" s="364" t="s">
        <v>6662</v>
      </c>
      <c r="BU310" s="364" t="s">
        <v>6662</v>
      </c>
      <c r="BV310" s="364">
        <v>2</v>
      </c>
      <c r="BW310" s="364" t="s">
        <v>6662</v>
      </c>
      <c r="BX310" s="364">
        <v>2</v>
      </c>
      <c r="BY310" s="364">
        <v>2</v>
      </c>
      <c r="BZ310" s="364">
        <v>5</v>
      </c>
      <c r="CA310" s="364">
        <v>7</v>
      </c>
      <c r="CB310" s="364">
        <v>7</v>
      </c>
      <c r="CC310" s="364">
        <v>10</v>
      </c>
      <c r="CD310" s="364">
        <v>22</v>
      </c>
      <c r="CE310" s="364">
        <v>7</v>
      </c>
      <c r="CF310" s="364">
        <v>8</v>
      </c>
      <c r="CG310" s="365" t="s">
        <v>6662</v>
      </c>
      <c r="CH310" s="432">
        <v>72</v>
      </c>
      <c r="CI310" s="433">
        <v>13</v>
      </c>
      <c r="CJ310" s="433">
        <v>13</v>
      </c>
      <c r="CK310" s="433" t="s">
        <v>6662</v>
      </c>
      <c r="CL310" s="433" t="s">
        <v>6662</v>
      </c>
      <c r="CM310" s="433">
        <v>1</v>
      </c>
      <c r="CN310" s="433">
        <v>58</v>
      </c>
      <c r="CO310" s="433">
        <v>47</v>
      </c>
      <c r="CP310" s="433">
        <v>10</v>
      </c>
      <c r="CQ310" s="433">
        <v>10</v>
      </c>
      <c r="CR310" s="433" t="s">
        <v>6662</v>
      </c>
      <c r="CS310" s="433" t="s">
        <v>6662</v>
      </c>
      <c r="CT310" s="433" t="s">
        <v>6662</v>
      </c>
      <c r="CU310" s="455">
        <v>37</v>
      </c>
      <c r="CV310" s="389"/>
      <c r="CW310" s="390"/>
      <c r="CX310" s="390"/>
      <c r="CY310" s="390"/>
      <c r="CZ310" s="390"/>
      <c r="DA310" s="390"/>
      <c r="DB310" s="394"/>
      <c r="DC310" s="363">
        <v>234</v>
      </c>
      <c r="DD310" s="364">
        <v>182</v>
      </c>
      <c r="DE310" s="364">
        <v>113</v>
      </c>
      <c r="DF310" s="364">
        <v>65</v>
      </c>
      <c r="DG310" s="364">
        <v>4</v>
      </c>
      <c r="DH310" s="364">
        <v>20</v>
      </c>
      <c r="DI310" s="364">
        <v>32</v>
      </c>
      <c r="DJ310" s="394"/>
      <c r="DK310" s="363">
        <v>71</v>
      </c>
      <c r="DL310" s="364">
        <v>26</v>
      </c>
      <c r="DM310" s="364" t="s">
        <v>6662</v>
      </c>
      <c r="DN310" s="364">
        <v>1</v>
      </c>
      <c r="DO310" s="364" t="s">
        <v>6662</v>
      </c>
      <c r="DP310" s="364">
        <v>37</v>
      </c>
      <c r="DQ310" s="364">
        <v>1</v>
      </c>
      <c r="DR310" s="364">
        <v>1</v>
      </c>
      <c r="DS310" s="364">
        <v>1</v>
      </c>
      <c r="DT310" s="364">
        <v>1</v>
      </c>
      <c r="DU310" s="364" t="s">
        <v>6662</v>
      </c>
      <c r="DV310" s="364" t="s">
        <v>6662</v>
      </c>
      <c r="DW310" s="364">
        <v>1</v>
      </c>
      <c r="DX310" s="364">
        <v>2</v>
      </c>
      <c r="DY310" s="364" t="s">
        <v>6662</v>
      </c>
      <c r="DZ310" s="365" t="s">
        <v>6662</v>
      </c>
      <c r="EA310" s="363">
        <v>71</v>
      </c>
      <c r="EB310" s="364">
        <v>14551</v>
      </c>
      <c r="EC310" s="364">
        <v>13311</v>
      </c>
      <c r="ED310" s="364">
        <v>1012</v>
      </c>
      <c r="EE310" s="365">
        <v>228</v>
      </c>
      <c r="EF310" s="363">
        <v>117</v>
      </c>
      <c r="EG310" s="364">
        <v>102</v>
      </c>
      <c r="EH310" s="364">
        <v>67</v>
      </c>
      <c r="EI310" s="364">
        <v>32</v>
      </c>
      <c r="EJ310" s="364">
        <v>3</v>
      </c>
      <c r="EK310" s="364">
        <v>10</v>
      </c>
      <c r="EL310" s="364">
        <v>5</v>
      </c>
      <c r="EM310" s="394"/>
      <c r="EN310" s="363">
        <v>117</v>
      </c>
      <c r="EO310" s="364">
        <v>80</v>
      </c>
      <c r="EP310" s="364">
        <v>46</v>
      </c>
      <c r="EQ310" s="364">
        <v>33</v>
      </c>
      <c r="ER310" s="364">
        <v>1</v>
      </c>
      <c r="ES310" s="364">
        <v>10</v>
      </c>
      <c r="ET310" s="364">
        <v>27</v>
      </c>
      <c r="EU310" s="394"/>
    </row>
    <row r="311" spans="1:151" s="357" customFormat="1" ht="15" hidden="1" customHeight="1" x14ac:dyDescent="0.15">
      <c r="A311" s="442" t="s">
        <v>175</v>
      </c>
      <c r="B311" s="442" t="s">
        <v>416</v>
      </c>
      <c r="C311" s="442" t="s">
        <v>422</v>
      </c>
      <c r="D311" s="442" t="s">
        <v>869</v>
      </c>
      <c r="E311" s="387">
        <v>124</v>
      </c>
      <c r="F311" s="355">
        <v>123</v>
      </c>
      <c r="G311" s="355">
        <v>57</v>
      </c>
      <c r="H311" s="355">
        <v>7</v>
      </c>
      <c r="I311" s="355">
        <v>59</v>
      </c>
      <c r="J311" s="388">
        <v>1</v>
      </c>
      <c r="K311" s="395">
        <v>1</v>
      </c>
      <c r="L311" s="387"/>
      <c r="M311" s="361">
        <v>282</v>
      </c>
      <c r="N311" s="355" t="s">
        <v>6662</v>
      </c>
      <c r="O311" s="355">
        <v>4</v>
      </c>
      <c r="P311" s="355">
        <v>2</v>
      </c>
      <c r="Q311" s="355">
        <v>5</v>
      </c>
      <c r="R311" s="355">
        <v>9</v>
      </c>
      <c r="S311" s="355">
        <v>21</v>
      </c>
      <c r="T311" s="355">
        <v>19</v>
      </c>
      <c r="U311" s="355">
        <v>16</v>
      </c>
      <c r="V311" s="355">
        <v>10</v>
      </c>
      <c r="W311" s="355">
        <v>32</v>
      </c>
      <c r="X311" s="355">
        <v>45</v>
      </c>
      <c r="Y311" s="355">
        <v>45</v>
      </c>
      <c r="Z311" s="355">
        <v>37</v>
      </c>
      <c r="AA311" s="355">
        <v>27</v>
      </c>
      <c r="AB311" s="362">
        <v>10</v>
      </c>
      <c r="AC311" s="368">
        <v>63.79</v>
      </c>
      <c r="AD311" s="358">
        <v>62.2</v>
      </c>
      <c r="AE311" s="369">
        <v>65.959999999999994</v>
      </c>
      <c r="AF311" s="389"/>
      <c r="AG311" s="390"/>
      <c r="AH311" s="390"/>
      <c r="AI311" s="390"/>
      <c r="AJ311" s="390"/>
      <c r="AK311" s="390"/>
      <c r="AL311" s="390"/>
      <c r="AM311" s="390"/>
      <c r="AN311" s="390"/>
      <c r="AO311" s="390"/>
      <c r="AP311" s="390"/>
      <c r="AQ311" s="390"/>
      <c r="AR311" s="390"/>
      <c r="AS311" s="390"/>
      <c r="AT311" s="390"/>
      <c r="AU311" s="390"/>
      <c r="AV311" s="384"/>
      <c r="AW311" s="385"/>
      <c r="AX311" s="386"/>
      <c r="AY311" s="363">
        <v>240</v>
      </c>
      <c r="AZ311" s="364" t="s">
        <v>6662</v>
      </c>
      <c r="BA311" s="364">
        <v>3</v>
      </c>
      <c r="BB311" s="364">
        <v>2</v>
      </c>
      <c r="BC311" s="364">
        <v>4</v>
      </c>
      <c r="BD311" s="364">
        <v>7</v>
      </c>
      <c r="BE311" s="364">
        <v>18</v>
      </c>
      <c r="BF311" s="364">
        <v>16</v>
      </c>
      <c r="BG311" s="364">
        <v>9</v>
      </c>
      <c r="BH311" s="364">
        <v>9</v>
      </c>
      <c r="BI311" s="364">
        <v>23</v>
      </c>
      <c r="BJ311" s="364">
        <v>38</v>
      </c>
      <c r="BK311" s="364">
        <v>44</v>
      </c>
      <c r="BL311" s="364">
        <v>32</v>
      </c>
      <c r="BM311" s="364">
        <v>26</v>
      </c>
      <c r="BN311" s="365">
        <v>9</v>
      </c>
      <c r="BO311" s="368">
        <v>64.66</v>
      </c>
      <c r="BP311" s="358">
        <v>62.94</v>
      </c>
      <c r="BQ311" s="369">
        <v>67.25</v>
      </c>
      <c r="BR311" s="363">
        <v>123</v>
      </c>
      <c r="BS311" s="364" t="s">
        <v>6662</v>
      </c>
      <c r="BT311" s="364" t="s">
        <v>6662</v>
      </c>
      <c r="BU311" s="364">
        <v>1</v>
      </c>
      <c r="BV311" s="364" t="s">
        <v>6662</v>
      </c>
      <c r="BW311" s="364">
        <v>2</v>
      </c>
      <c r="BX311" s="364">
        <v>8</v>
      </c>
      <c r="BY311" s="364">
        <v>7</v>
      </c>
      <c r="BZ311" s="364">
        <v>10</v>
      </c>
      <c r="CA311" s="364">
        <v>5</v>
      </c>
      <c r="CB311" s="364">
        <v>14</v>
      </c>
      <c r="CC311" s="364">
        <v>22</v>
      </c>
      <c r="CD311" s="364">
        <v>21</v>
      </c>
      <c r="CE311" s="364">
        <v>13</v>
      </c>
      <c r="CF311" s="364">
        <v>17</v>
      </c>
      <c r="CG311" s="365">
        <v>3</v>
      </c>
      <c r="CH311" s="432">
        <v>123</v>
      </c>
      <c r="CI311" s="433">
        <v>22</v>
      </c>
      <c r="CJ311" s="433">
        <v>22</v>
      </c>
      <c r="CK311" s="433" t="s">
        <v>6662</v>
      </c>
      <c r="CL311" s="433" t="s">
        <v>6662</v>
      </c>
      <c r="CM311" s="433">
        <v>9</v>
      </c>
      <c r="CN311" s="433">
        <v>92</v>
      </c>
      <c r="CO311" s="433">
        <v>76</v>
      </c>
      <c r="CP311" s="433">
        <v>11</v>
      </c>
      <c r="CQ311" s="433">
        <v>11</v>
      </c>
      <c r="CR311" s="433" t="s">
        <v>6662</v>
      </c>
      <c r="CS311" s="433" t="s">
        <v>6662</v>
      </c>
      <c r="CT311" s="433" t="s">
        <v>6662</v>
      </c>
      <c r="CU311" s="455">
        <v>65</v>
      </c>
      <c r="CV311" s="389"/>
      <c r="CW311" s="390"/>
      <c r="CX311" s="390"/>
      <c r="CY311" s="390"/>
      <c r="CZ311" s="390"/>
      <c r="DA311" s="390"/>
      <c r="DB311" s="394"/>
      <c r="DC311" s="363">
        <v>397</v>
      </c>
      <c r="DD311" s="364">
        <v>319</v>
      </c>
      <c r="DE311" s="364">
        <v>240</v>
      </c>
      <c r="DF311" s="364">
        <v>69</v>
      </c>
      <c r="DG311" s="364">
        <v>10</v>
      </c>
      <c r="DH311" s="364">
        <v>20</v>
      </c>
      <c r="DI311" s="364">
        <v>58</v>
      </c>
      <c r="DJ311" s="394"/>
      <c r="DK311" s="363">
        <v>122</v>
      </c>
      <c r="DL311" s="364">
        <v>2</v>
      </c>
      <c r="DM311" s="364" t="s">
        <v>6662</v>
      </c>
      <c r="DN311" s="364">
        <v>1</v>
      </c>
      <c r="DO311" s="364">
        <v>1</v>
      </c>
      <c r="DP311" s="364">
        <v>101</v>
      </c>
      <c r="DQ311" s="364" t="s">
        <v>6662</v>
      </c>
      <c r="DR311" s="364">
        <v>6</v>
      </c>
      <c r="DS311" s="364">
        <v>5</v>
      </c>
      <c r="DT311" s="364">
        <v>4</v>
      </c>
      <c r="DU311" s="364">
        <v>1</v>
      </c>
      <c r="DV311" s="364" t="s">
        <v>6662</v>
      </c>
      <c r="DW311" s="364" t="s">
        <v>6662</v>
      </c>
      <c r="DX311" s="364">
        <v>1</v>
      </c>
      <c r="DY311" s="364" t="s">
        <v>6662</v>
      </c>
      <c r="DZ311" s="365" t="s">
        <v>6662</v>
      </c>
      <c r="EA311" s="363">
        <v>123</v>
      </c>
      <c r="EB311" s="364">
        <v>22523</v>
      </c>
      <c r="EC311" s="364">
        <v>17588</v>
      </c>
      <c r="ED311" s="364">
        <v>3895</v>
      </c>
      <c r="EE311" s="365">
        <v>1040</v>
      </c>
      <c r="EF311" s="363">
        <v>201</v>
      </c>
      <c r="EG311" s="364">
        <v>183</v>
      </c>
      <c r="EH311" s="364">
        <v>144</v>
      </c>
      <c r="EI311" s="364">
        <v>33</v>
      </c>
      <c r="EJ311" s="364">
        <v>6</v>
      </c>
      <c r="EK311" s="364">
        <v>10</v>
      </c>
      <c r="EL311" s="364">
        <v>8</v>
      </c>
      <c r="EM311" s="394"/>
      <c r="EN311" s="363">
        <v>196</v>
      </c>
      <c r="EO311" s="364">
        <v>136</v>
      </c>
      <c r="EP311" s="364">
        <v>96</v>
      </c>
      <c r="EQ311" s="364">
        <v>36</v>
      </c>
      <c r="ER311" s="364">
        <v>4</v>
      </c>
      <c r="ES311" s="364">
        <v>10</v>
      </c>
      <c r="ET311" s="364">
        <v>50</v>
      </c>
      <c r="EU311" s="394"/>
    </row>
    <row r="312" spans="1:151" s="357" customFormat="1" ht="15" hidden="1" customHeight="1" x14ac:dyDescent="0.15">
      <c r="A312" s="442" t="s">
        <v>175</v>
      </c>
      <c r="B312" s="442" t="s">
        <v>416</v>
      </c>
      <c r="C312" s="442" t="s">
        <v>832</v>
      </c>
      <c r="D312" s="442" t="s">
        <v>870</v>
      </c>
      <c r="E312" s="387">
        <v>173</v>
      </c>
      <c r="F312" s="355">
        <v>166</v>
      </c>
      <c r="G312" s="355">
        <v>28</v>
      </c>
      <c r="H312" s="355">
        <v>17</v>
      </c>
      <c r="I312" s="355">
        <v>121</v>
      </c>
      <c r="J312" s="388">
        <v>7</v>
      </c>
      <c r="K312" s="395">
        <v>7</v>
      </c>
      <c r="L312" s="387"/>
      <c r="M312" s="361">
        <v>385</v>
      </c>
      <c r="N312" s="355">
        <v>2</v>
      </c>
      <c r="O312" s="355">
        <v>5</v>
      </c>
      <c r="P312" s="355">
        <v>9</v>
      </c>
      <c r="Q312" s="355">
        <v>10</v>
      </c>
      <c r="R312" s="355">
        <v>13</v>
      </c>
      <c r="S312" s="355">
        <v>12</v>
      </c>
      <c r="T312" s="355">
        <v>23</v>
      </c>
      <c r="U312" s="355">
        <v>17</v>
      </c>
      <c r="V312" s="355">
        <v>32</v>
      </c>
      <c r="W312" s="355">
        <v>38</v>
      </c>
      <c r="X312" s="355">
        <v>71</v>
      </c>
      <c r="Y312" s="355">
        <v>60</v>
      </c>
      <c r="Z312" s="355">
        <v>42</v>
      </c>
      <c r="AA312" s="355">
        <v>28</v>
      </c>
      <c r="AB312" s="362">
        <v>23</v>
      </c>
      <c r="AC312" s="368">
        <v>63.56</v>
      </c>
      <c r="AD312" s="358">
        <v>62.49</v>
      </c>
      <c r="AE312" s="369">
        <v>64.819999999999993</v>
      </c>
      <c r="AF312" s="389"/>
      <c r="AG312" s="390"/>
      <c r="AH312" s="390"/>
      <c r="AI312" s="390"/>
      <c r="AJ312" s="390"/>
      <c r="AK312" s="390"/>
      <c r="AL312" s="390"/>
      <c r="AM312" s="390"/>
      <c r="AN312" s="390"/>
      <c r="AO312" s="390"/>
      <c r="AP312" s="390"/>
      <c r="AQ312" s="390"/>
      <c r="AR312" s="390"/>
      <c r="AS312" s="390"/>
      <c r="AT312" s="390"/>
      <c r="AU312" s="390"/>
      <c r="AV312" s="384"/>
      <c r="AW312" s="385"/>
      <c r="AX312" s="386"/>
      <c r="AY312" s="363">
        <v>208</v>
      </c>
      <c r="AZ312" s="364">
        <v>1</v>
      </c>
      <c r="BA312" s="364" t="s">
        <v>6662</v>
      </c>
      <c r="BB312" s="364">
        <v>1</v>
      </c>
      <c r="BC312" s="364">
        <v>2</v>
      </c>
      <c r="BD312" s="364">
        <v>3</v>
      </c>
      <c r="BE312" s="364">
        <v>6</v>
      </c>
      <c r="BF312" s="364">
        <v>4</v>
      </c>
      <c r="BG312" s="364">
        <v>6</v>
      </c>
      <c r="BH312" s="364">
        <v>11</v>
      </c>
      <c r="BI312" s="364">
        <v>14</v>
      </c>
      <c r="BJ312" s="364">
        <v>39</v>
      </c>
      <c r="BK312" s="364">
        <v>51</v>
      </c>
      <c r="BL312" s="364">
        <v>37</v>
      </c>
      <c r="BM312" s="364">
        <v>21</v>
      </c>
      <c r="BN312" s="365">
        <v>12</v>
      </c>
      <c r="BO312" s="368">
        <v>69.06</v>
      </c>
      <c r="BP312" s="358">
        <v>68.66</v>
      </c>
      <c r="BQ312" s="369">
        <v>69.58</v>
      </c>
      <c r="BR312" s="363">
        <v>166</v>
      </c>
      <c r="BS312" s="364" t="s">
        <v>6662</v>
      </c>
      <c r="BT312" s="364" t="s">
        <v>6662</v>
      </c>
      <c r="BU312" s="364" t="s">
        <v>6662</v>
      </c>
      <c r="BV312" s="364">
        <v>2</v>
      </c>
      <c r="BW312" s="364">
        <v>1</v>
      </c>
      <c r="BX312" s="364">
        <v>2</v>
      </c>
      <c r="BY312" s="364">
        <v>6</v>
      </c>
      <c r="BZ312" s="364">
        <v>6</v>
      </c>
      <c r="CA312" s="364">
        <v>16</v>
      </c>
      <c r="CB312" s="364">
        <v>14</v>
      </c>
      <c r="CC312" s="364">
        <v>39</v>
      </c>
      <c r="CD312" s="364">
        <v>33</v>
      </c>
      <c r="CE312" s="364">
        <v>23</v>
      </c>
      <c r="CF312" s="364">
        <v>15</v>
      </c>
      <c r="CG312" s="365">
        <v>9</v>
      </c>
      <c r="CH312" s="432">
        <v>166</v>
      </c>
      <c r="CI312" s="433">
        <v>34</v>
      </c>
      <c r="CJ312" s="433">
        <v>33</v>
      </c>
      <c r="CK312" s="433" t="s">
        <v>6662</v>
      </c>
      <c r="CL312" s="433">
        <v>1</v>
      </c>
      <c r="CM312" s="433">
        <v>5</v>
      </c>
      <c r="CN312" s="433">
        <v>127</v>
      </c>
      <c r="CO312" s="433">
        <v>119</v>
      </c>
      <c r="CP312" s="433">
        <v>27</v>
      </c>
      <c r="CQ312" s="433">
        <v>26</v>
      </c>
      <c r="CR312" s="433" t="s">
        <v>6662</v>
      </c>
      <c r="CS312" s="433">
        <v>1</v>
      </c>
      <c r="CT312" s="433">
        <v>3</v>
      </c>
      <c r="CU312" s="455">
        <v>89</v>
      </c>
      <c r="CV312" s="389"/>
      <c r="CW312" s="390"/>
      <c r="CX312" s="390"/>
      <c r="CY312" s="390"/>
      <c r="CZ312" s="390"/>
      <c r="DA312" s="390"/>
      <c r="DB312" s="394"/>
      <c r="DC312" s="363">
        <v>515</v>
      </c>
      <c r="DD312" s="364">
        <v>400</v>
      </c>
      <c r="DE312" s="364">
        <v>208</v>
      </c>
      <c r="DF312" s="364">
        <v>177</v>
      </c>
      <c r="DG312" s="364">
        <v>15</v>
      </c>
      <c r="DH312" s="364">
        <v>25</v>
      </c>
      <c r="DI312" s="364">
        <v>90</v>
      </c>
      <c r="DJ312" s="394"/>
      <c r="DK312" s="363">
        <v>158</v>
      </c>
      <c r="DL312" s="364">
        <v>72</v>
      </c>
      <c r="DM312" s="364" t="s">
        <v>6662</v>
      </c>
      <c r="DN312" s="364">
        <v>3</v>
      </c>
      <c r="DO312" s="364" t="s">
        <v>6662</v>
      </c>
      <c r="DP312" s="364">
        <v>5</v>
      </c>
      <c r="DQ312" s="364" t="s">
        <v>6662</v>
      </c>
      <c r="DR312" s="364">
        <v>75</v>
      </c>
      <c r="DS312" s="364">
        <v>1</v>
      </c>
      <c r="DT312" s="364">
        <v>1</v>
      </c>
      <c r="DU312" s="364">
        <v>1</v>
      </c>
      <c r="DV312" s="364" t="s">
        <v>6662</v>
      </c>
      <c r="DW312" s="364" t="s">
        <v>6662</v>
      </c>
      <c r="DX312" s="364" t="s">
        <v>6662</v>
      </c>
      <c r="DY312" s="364" t="s">
        <v>6662</v>
      </c>
      <c r="DZ312" s="365" t="s">
        <v>6662</v>
      </c>
      <c r="EA312" s="363">
        <v>165</v>
      </c>
      <c r="EB312" s="364">
        <v>30244</v>
      </c>
      <c r="EC312" s="364">
        <v>16307</v>
      </c>
      <c r="ED312" s="364">
        <v>3893</v>
      </c>
      <c r="EE312" s="365">
        <v>10044</v>
      </c>
      <c r="EF312" s="363">
        <v>253</v>
      </c>
      <c r="EG312" s="364">
        <v>225</v>
      </c>
      <c r="EH312" s="364">
        <v>117</v>
      </c>
      <c r="EI312" s="364">
        <v>97</v>
      </c>
      <c r="EJ312" s="364">
        <v>11</v>
      </c>
      <c r="EK312" s="364">
        <v>12</v>
      </c>
      <c r="EL312" s="364">
        <v>16</v>
      </c>
      <c r="EM312" s="394"/>
      <c r="EN312" s="363">
        <v>262</v>
      </c>
      <c r="EO312" s="364">
        <v>175</v>
      </c>
      <c r="EP312" s="364">
        <v>91</v>
      </c>
      <c r="EQ312" s="364">
        <v>80</v>
      </c>
      <c r="ER312" s="364">
        <v>4</v>
      </c>
      <c r="ES312" s="364">
        <v>13</v>
      </c>
      <c r="ET312" s="364">
        <v>74</v>
      </c>
      <c r="EU312" s="394"/>
    </row>
    <row r="313" spans="1:151" s="357" customFormat="1" ht="15" hidden="1" customHeight="1" x14ac:dyDescent="0.15">
      <c r="A313" s="442" t="s">
        <v>175</v>
      </c>
      <c r="B313" s="442" t="s">
        <v>416</v>
      </c>
      <c r="C313" s="442" t="s">
        <v>423</v>
      </c>
      <c r="D313" s="442" t="s">
        <v>871</v>
      </c>
      <c r="E313" s="387">
        <v>163</v>
      </c>
      <c r="F313" s="355">
        <v>158</v>
      </c>
      <c r="G313" s="355">
        <v>42</v>
      </c>
      <c r="H313" s="355">
        <v>17</v>
      </c>
      <c r="I313" s="355">
        <v>99</v>
      </c>
      <c r="J313" s="388">
        <v>5</v>
      </c>
      <c r="K313" s="395">
        <v>5</v>
      </c>
      <c r="L313" s="387"/>
      <c r="M313" s="361">
        <v>344</v>
      </c>
      <c r="N313" s="355">
        <v>2</v>
      </c>
      <c r="O313" s="355">
        <v>3</v>
      </c>
      <c r="P313" s="355">
        <v>5</v>
      </c>
      <c r="Q313" s="355">
        <v>7</v>
      </c>
      <c r="R313" s="355">
        <v>11</v>
      </c>
      <c r="S313" s="355">
        <v>11</v>
      </c>
      <c r="T313" s="355">
        <v>18</v>
      </c>
      <c r="U313" s="355">
        <v>22</v>
      </c>
      <c r="V313" s="355">
        <v>29</v>
      </c>
      <c r="W313" s="355">
        <v>52</v>
      </c>
      <c r="X313" s="355">
        <v>49</v>
      </c>
      <c r="Y313" s="355">
        <v>62</v>
      </c>
      <c r="Z313" s="355">
        <v>41</v>
      </c>
      <c r="AA313" s="355">
        <v>18</v>
      </c>
      <c r="AB313" s="362">
        <v>14</v>
      </c>
      <c r="AC313" s="368">
        <v>63.19</v>
      </c>
      <c r="AD313" s="358">
        <v>61.38</v>
      </c>
      <c r="AE313" s="369">
        <v>65.63</v>
      </c>
      <c r="AF313" s="389"/>
      <c r="AG313" s="390"/>
      <c r="AH313" s="390"/>
      <c r="AI313" s="390"/>
      <c r="AJ313" s="390"/>
      <c r="AK313" s="390"/>
      <c r="AL313" s="390"/>
      <c r="AM313" s="390"/>
      <c r="AN313" s="390"/>
      <c r="AO313" s="390"/>
      <c r="AP313" s="390"/>
      <c r="AQ313" s="390"/>
      <c r="AR313" s="390"/>
      <c r="AS313" s="390"/>
      <c r="AT313" s="390"/>
      <c r="AU313" s="390"/>
      <c r="AV313" s="384"/>
      <c r="AW313" s="385"/>
      <c r="AX313" s="386"/>
      <c r="AY313" s="363">
        <v>199</v>
      </c>
      <c r="AZ313" s="364" t="s">
        <v>6662</v>
      </c>
      <c r="BA313" s="364" t="s">
        <v>6662</v>
      </c>
      <c r="BB313" s="364">
        <v>1</v>
      </c>
      <c r="BC313" s="364">
        <v>1</v>
      </c>
      <c r="BD313" s="364">
        <v>2</v>
      </c>
      <c r="BE313" s="364">
        <v>6</v>
      </c>
      <c r="BF313" s="364">
        <v>7</v>
      </c>
      <c r="BG313" s="364">
        <v>14</v>
      </c>
      <c r="BH313" s="364">
        <v>13</v>
      </c>
      <c r="BI313" s="364">
        <v>24</v>
      </c>
      <c r="BJ313" s="364">
        <v>30</v>
      </c>
      <c r="BK313" s="364">
        <v>42</v>
      </c>
      <c r="BL313" s="364">
        <v>33</v>
      </c>
      <c r="BM313" s="364">
        <v>16</v>
      </c>
      <c r="BN313" s="365">
        <v>10</v>
      </c>
      <c r="BO313" s="368">
        <v>67.459999999999994</v>
      </c>
      <c r="BP313" s="358">
        <v>66.63</v>
      </c>
      <c r="BQ313" s="369">
        <v>68.67</v>
      </c>
      <c r="BR313" s="363">
        <v>158</v>
      </c>
      <c r="BS313" s="364" t="s">
        <v>6662</v>
      </c>
      <c r="BT313" s="364" t="s">
        <v>6662</v>
      </c>
      <c r="BU313" s="364" t="s">
        <v>6662</v>
      </c>
      <c r="BV313" s="364" t="s">
        <v>6662</v>
      </c>
      <c r="BW313" s="364">
        <v>1</v>
      </c>
      <c r="BX313" s="364">
        <v>2</v>
      </c>
      <c r="BY313" s="364">
        <v>8</v>
      </c>
      <c r="BZ313" s="364">
        <v>12</v>
      </c>
      <c r="CA313" s="364">
        <v>15</v>
      </c>
      <c r="CB313" s="364">
        <v>29</v>
      </c>
      <c r="CC313" s="364">
        <v>27</v>
      </c>
      <c r="CD313" s="364">
        <v>33</v>
      </c>
      <c r="CE313" s="364">
        <v>20</v>
      </c>
      <c r="CF313" s="364">
        <v>8</v>
      </c>
      <c r="CG313" s="365">
        <v>3</v>
      </c>
      <c r="CH313" s="432">
        <v>158</v>
      </c>
      <c r="CI313" s="433">
        <v>16</v>
      </c>
      <c r="CJ313" s="433">
        <v>16</v>
      </c>
      <c r="CK313" s="433" t="s">
        <v>6662</v>
      </c>
      <c r="CL313" s="433" t="s">
        <v>6662</v>
      </c>
      <c r="CM313" s="433">
        <v>7</v>
      </c>
      <c r="CN313" s="433">
        <v>135</v>
      </c>
      <c r="CO313" s="433">
        <v>91</v>
      </c>
      <c r="CP313" s="433">
        <v>10</v>
      </c>
      <c r="CQ313" s="433">
        <v>10</v>
      </c>
      <c r="CR313" s="433" t="s">
        <v>6662</v>
      </c>
      <c r="CS313" s="433" t="s">
        <v>6662</v>
      </c>
      <c r="CT313" s="433">
        <v>3</v>
      </c>
      <c r="CU313" s="455">
        <v>78</v>
      </c>
      <c r="CV313" s="389"/>
      <c r="CW313" s="390"/>
      <c r="CX313" s="390"/>
      <c r="CY313" s="390"/>
      <c r="CZ313" s="390"/>
      <c r="DA313" s="390"/>
      <c r="DB313" s="394"/>
      <c r="DC313" s="363">
        <v>533</v>
      </c>
      <c r="DD313" s="364">
        <v>401</v>
      </c>
      <c r="DE313" s="364">
        <v>199</v>
      </c>
      <c r="DF313" s="364">
        <v>168</v>
      </c>
      <c r="DG313" s="364">
        <v>34</v>
      </c>
      <c r="DH313" s="364">
        <v>33</v>
      </c>
      <c r="DI313" s="364">
        <v>99</v>
      </c>
      <c r="DJ313" s="394"/>
      <c r="DK313" s="363">
        <v>138</v>
      </c>
      <c r="DL313" s="364">
        <v>70</v>
      </c>
      <c r="DM313" s="364" t="s">
        <v>6662</v>
      </c>
      <c r="DN313" s="364" t="s">
        <v>6662</v>
      </c>
      <c r="DO313" s="364" t="s">
        <v>6662</v>
      </c>
      <c r="DP313" s="364">
        <v>5</v>
      </c>
      <c r="DQ313" s="364">
        <v>8</v>
      </c>
      <c r="DR313" s="364">
        <v>45</v>
      </c>
      <c r="DS313" s="364">
        <v>8</v>
      </c>
      <c r="DT313" s="364">
        <v>1</v>
      </c>
      <c r="DU313" s="364" t="s">
        <v>6662</v>
      </c>
      <c r="DV313" s="364" t="s">
        <v>6662</v>
      </c>
      <c r="DW313" s="364">
        <v>1</v>
      </c>
      <c r="DX313" s="364" t="s">
        <v>6662</v>
      </c>
      <c r="DY313" s="364" t="s">
        <v>6662</v>
      </c>
      <c r="DZ313" s="365" t="s">
        <v>6662</v>
      </c>
      <c r="EA313" s="363">
        <v>157</v>
      </c>
      <c r="EB313" s="364">
        <v>30880</v>
      </c>
      <c r="EC313" s="364">
        <v>14330</v>
      </c>
      <c r="ED313" s="364">
        <v>7637</v>
      </c>
      <c r="EE313" s="365">
        <v>8913</v>
      </c>
      <c r="EF313" s="363">
        <v>265</v>
      </c>
      <c r="EG313" s="364">
        <v>234</v>
      </c>
      <c r="EH313" s="364">
        <v>118</v>
      </c>
      <c r="EI313" s="364">
        <v>91</v>
      </c>
      <c r="EJ313" s="364">
        <v>25</v>
      </c>
      <c r="EK313" s="364">
        <v>13</v>
      </c>
      <c r="EL313" s="364">
        <v>18</v>
      </c>
      <c r="EM313" s="394"/>
      <c r="EN313" s="363">
        <v>268</v>
      </c>
      <c r="EO313" s="364">
        <v>167</v>
      </c>
      <c r="EP313" s="364">
        <v>81</v>
      </c>
      <c r="EQ313" s="364">
        <v>77</v>
      </c>
      <c r="ER313" s="364">
        <v>9</v>
      </c>
      <c r="ES313" s="364">
        <v>20</v>
      </c>
      <c r="ET313" s="364">
        <v>81</v>
      </c>
      <c r="EU313" s="394"/>
    </row>
    <row r="314" spans="1:151" s="357" customFormat="1" ht="15" hidden="1" customHeight="1" x14ac:dyDescent="0.15">
      <c r="A314" s="442" t="s">
        <v>175</v>
      </c>
      <c r="B314" s="442" t="s">
        <v>416</v>
      </c>
      <c r="C314" s="442" t="s">
        <v>872</v>
      </c>
      <c r="D314" s="442" t="s">
        <v>873</v>
      </c>
      <c r="E314" s="387">
        <v>256</v>
      </c>
      <c r="F314" s="355">
        <v>252</v>
      </c>
      <c r="G314" s="355">
        <v>40</v>
      </c>
      <c r="H314" s="355">
        <v>48</v>
      </c>
      <c r="I314" s="355">
        <v>164</v>
      </c>
      <c r="J314" s="388">
        <v>4</v>
      </c>
      <c r="K314" s="395">
        <v>4</v>
      </c>
      <c r="L314" s="387"/>
      <c r="M314" s="361">
        <v>535</v>
      </c>
      <c r="N314" s="355" t="s">
        <v>6662</v>
      </c>
      <c r="O314" s="355">
        <v>7</v>
      </c>
      <c r="P314" s="355">
        <v>9</v>
      </c>
      <c r="Q314" s="355">
        <v>16</v>
      </c>
      <c r="R314" s="355">
        <v>12</v>
      </c>
      <c r="S314" s="355">
        <v>13</v>
      </c>
      <c r="T314" s="355">
        <v>24</v>
      </c>
      <c r="U314" s="355">
        <v>43</v>
      </c>
      <c r="V314" s="355">
        <v>57</v>
      </c>
      <c r="W314" s="355">
        <v>77</v>
      </c>
      <c r="X314" s="355">
        <v>73</v>
      </c>
      <c r="Y314" s="355">
        <v>70</v>
      </c>
      <c r="Z314" s="355">
        <v>61</v>
      </c>
      <c r="AA314" s="355">
        <v>39</v>
      </c>
      <c r="AB314" s="362">
        <v>34</v>
      </c>
      <c r="AC314" s="368">
        <v>63.75</v>
      </c>
      <c r="AD314" s="358">
        <v>62.2</v>
      </c>
      <c r="AE314" s="369">
        <v>66</v>
      </c>
      <c r="AF314" s="389"/>
      <c r="AG314" s="390"/>
      <c r="AH314" s="390"/>
      <c r="AI314" s="390"/>
      <c r="AJ314" s="390"/>
      <c r="AK314" s="390"/>
      <c r="AL314" s="390"/>
      <c r="AM314" s="390"/>
      <c r="AN314" s="390"/>
      <c r="AO314" s="390"/>
      <c r="AP314" s="390"/>
      <c r="AQ314" s="390"/>
      <c r="AR314" s="390"/>
      <c r="AS314" s="390"/>
      <c r="AT314" s="390"/>
      <c r="AU314" s="390"/>
      <c r="AV314" s="384"/>
      <c r="AW314" s="385"/>
      <c r="AX314" s="386"/>
      <c r="AY314" s="363">
        <v>261</v>
      </c>
      <c r="AZ314" s="364" t="s">
        <v>6662</v>
      </c>
      <c r="BA314" s="364" t="s">
        <v>6662</v>
      </c>
      <c r="BB314" s="364">
        <v>3</v>
      </c>
      <c r="BC314" s="364">
        <v>3</v>
      </c>
      <c r="BD314" s="364">
        <v>1</v>
      </c>
      <c r="BE314" s="364">
        <v>4</v>
      </c>
      <c r="BF314" s="364">
        <v>5</v>
      </c>
      <c r="BG314" s="364">
        <v>11</v>
      </c>
      <c r="BH314" s="364">
        <v>12</v>
      </c>
      <c r="BI314" s="364">
        <v>35</v>
      </c>
      <c r="BJ314" s="364">
        <v>42</v>
      </c>
      <c r="BK314" s="364">
        <v>49</v>
      </c>
      <c r="BL314" s="364">
        <v>45</v>
      </c>
      <c r="BM314" s="364">
        <v>28</v>
      </c>
      <c r="BN314" s="365">
        <v>23</v>
      </c>
      <c r="BO314" s="368">
        <v>69.56</v>
      </c>
      <c r="BP314" s="358">
        <v>68.989999999999995</v>
      </c>
      <c r="BQ314" s="369">
        <v>70.53</v>
      </c>
      <c r="BR314" s="363">
        <v>252</v>
      </c>
      <c r="BS314" s="364" t="s">
        <v>6662</v>
      </c>
      <c r="BT314" s="364" t="s">
        <v>6662</v>
      </c>
      <c r="BU314" s="364">
        <v>1</v>
      </c>
      <c r="BV314" s="364" t="s">
        <v>6662</v>
      </c>
      <c r="BW314" s="364" t="s">
        <v>6662</v>
      </c>
      <c r="BX314" s="364">
        <v>1</v>
      </c>
      <c r="BY314" s="364">
        <v>10</v>
      </c>
      <c r="BZ314" s="364">
        <v>12</v>
      </c>
      <c r="CA314" s="364">
        <v>28</v>
      </c>
      <c r="CB314" s="364">
        <v>46</v>
      </c>
      <c r="CC314" s="364">
        <v>40</v>
      </c>
      <c r="CD314" s="364">
        <v>40</v>
      </c>
      <c r="CE314" s="364">
        <v>36</v>
      </c>
      <c r="CF314" s="364">
        <v>24</v>
      </c>
      <c r="CG314" s="365">
        <v>14</v>
      </c>
      <c r="CH314" s="432">
        <v>252</v>
      </c>
      <c r="CI314" s="433">
        <v>39</v>
      </c>
      <c r="CJ314" s="433">
        <v>37</v>
      </c>
      <c r="CK314" s="433">
        <v>1</v>
      </c>
      <c r="CL314" s="433">
        <v>1</v>
      </c>
      <c r="CM314" s="433">
        <v>4</v>
      </c>
      <c r="CN314" s="433">
        <v>209</v>
      </c>
      <c r="CO314" s="433">
        <v>154</v>
      </c>
      <c r="CP314" s="433">
        <v>28</v>
      </c>
      <c r="CQ314" s="433">
        <v>28</v>
      </c>
      <c r="CR314" s="433" t="s">
        <v>6662</v>
      </c>
      <c r="CS314" s="433" t="s">
        <v>6662</v>
      </c>
      <c r="CT314" s="433">
        <v>3</v>
      </c>
      <c r="CU314" s="455">
        <v>123</v>
      </c>
      <c r="CV314" s="389"/>
      <c r="CW314" s="390"/>
      <c r="CX314" s="390"/>
      <c r="CY314" s="390"/>
      <c r="CZ314" s="390"/>
      <c r="DA314" s="390"/>
      <c r="DB314" s="394"/>
      <c r="DC314" s="363">
        <v>822</v>
      </c>
      <c r="DD314" s="364">
        <v>595</v>
      </c>
      <c r="DE314" s="364">
        <v>261</v>
      </c>
      <c r="DF314" s="364">
        <v>306</v>
      </c>
      <c r="DG314" s="364">
        <v>28</v>
      </c>
      <c r="DH314" s="364">
        <v>49</v>
      </c>
      <c r="DI314" s="364">
        <v>178</v>
      </c>
      <c r="DJ314" s="394"/>
      <c r="DK314" s="363">
        <v>228</v>
      </c>
      <c r="DL314" s="364">
        <v>55</v>
      </c>
      <c r="DM314" s="364" t="s">
        <v>6662</v>
      </c>
      <c r="DN314" s="364">
        <v>1</v>
      </c>
      <c r="DO314" s="364" t="s">
        <v>6662</v>
      </c>
      <c r="DP314" s="364">
        <v>7</v>
      </c>
      <c r="DQ314" s="364">
        <v>5</v>
      </c>
      <c r="DR314" s="364">
        <v>151</v>
      </c>
      <c r="DS314" s="364">
        <v>1</v>
      </c>
      <c r="DT314" s="364">
        <v>6</v>
      </c>
      <c r="DU314" s="364" t="s">
        <v>6662</v>
      </c>
      <c r="DV314" s="364" t="s">
        <v>6662</v>
      </c>
      <c r="DW314" s="364">
        <v>2</v>
      </c>
      <c r="DX314" s="364" t="s">
        <v>6662</v>
      </c>
      <c r="DY314" s="364" t="s">
        <v>6662</v>
      </c>
      <c r="DZ314" s="365" t="s">
        <v>6662</v>
      </c>
      <c r="EA314" s="363">
        <v>246</v>
      </c>
      <c r="EB314" s="364">
        <v>35370</v>
      </c>
      <c r="EC314" s="364">
        <v>10185</v>
      </c>
      <c r="ED314" s="364">
        <v>4196</v>
      </c>
      <c r="EE314" s="365">
        <v>20989</v>
      </c>
      <c r="EF314" s="363">
        <v>427</v>
      </c>
      <c r="EG314" s="364">
        <v>361</v>
      </c>
      <c r="EH314" s="364">
        <v>164</v>
      </c>
      <c r="EI314" s="364">
        <v>177</v>
      </c>
      <c r="EJ314" s="364">
        <v>20</v>
      </c>
      <c r="EK314" s="364">
        <v>27</v>
      </c>
      <c r="EL314" s="364">
        <v>39</v>
      </c>
      <c r="EM314" s="394"/>
      <c r="EN314" s="363">
        <v>395</v>
      </c>
      <c r="EO314" s="364">
        <v>234</v>
      </c>
      <c r="EP314" s="364">
        <v>97</v>
      </c>
      <c r="EQ314" s="364">
        <v>129</v>
      </c>
      <c r="ER314" s="364">
        <v>8</v>
      </c>
      <c r="ES314" s="364">
        <v>22</v>
      </c>
      <c r="ET314" s="364">
        <v>139</v>
      </c>
      <c r="EU314" s="394"/>
    </row>
    <row r="315" spans="1:151" s="357" customFormat="1" ht="15" customHeight="1" x14ac:dyDescent="0.15">
      <c r="A315" s="442" t="s">
        <v>175</v>
      </c>
      <c r="B315" s="442" t="s">
        <v>424</v>
      </c>
      <c r="C315" s="442"/>
      <c r="D315" s="442" t="s">
        <v>874</v>
      </c>
      <c r="E315" s="387">
        <v>1133</v>
      </c>
      <c r="F315" s="355">
        <v>1112</v>
      </c>
      <c r="G315" s="355">
        <v>154</v>
      </c>
      <c r="H315" s="355">
        <v>133</v>
      </c>
      <c r="I315" s="355">
        <v>825</v>
      </c>
      <c r="J315" s="388">
        <v>21</v>
      </c>
      <c r="K315" s="395">
        <v>18</v>
      </c>
      <c r="L315" s="387"/>
      <c r="M315" s="361">
        <v>2603</v>
      </c>
      <c r="N315" s="355">
        <v>17</v>
      </c>
      <c r="O315" s="355">
        <v>32</v>
      </c>
      <c r="P315" s="355">
        <v>60</v>
      </c>
      <c r="Q315" s="355">
        <v>78</v>
      </c>
      <c r="R315" s="355">
        <v>108</v>
      </c>
      <c r="S315" s="355">
        <v>110</v>
      </c>
      <c r="T315" s="355">
        <v>134</v>
      </c>
      <c r="U315" s="355">
        <v>122</v>
      </c>
      <c r="V315" s="355">
        <v>248</v>
      </c>
      <c r="W315" s="355">
        <v>392</v>
      </c>
      <c r="X315" s="355">
        <v>483</v>
      </c>
      <c r="Y315" s="355">
        <v>342</v>
      </c>
      <c r="Z315" s="355">
        <v>227</v>
      </c>
      <c r="AA315" s="355">
        <v>146</v>
      </c>
      <c r="AB315" s="362">
        <v>104</v>
      </c>
      <c r="AC315" s="368">
        <v>61.62</v>
      </c>
      <c r="AD315" s="358">
        <v>60.28</v>
      </c>
      <c r="AE315" s="369">
        <v>63.52</v>
      </c>
      <c r="AF315" s="389"/>
      <c r="AG315" s="390"/>
      <c r="AH315" s="390"/>
      <c r="AI315" s="390"/>
      <c r="AJ315" s="390"/>
      <c r="AK315" s="390"/>
      <c r="AL315" s="390"/>
      <c r="AM315" s="390"/>
      <c r="AN315" s="390"/>
      <c r="AO315" s="390"/>
      <c r="AP315" s="390"/>
      <c r="AQ315" s="390"/>
      <c r="AR315" s="390"/>
      <c r="AS315" s="390"/>
      <c r="AT315" s="390"/>
      <c r="AU315" s="390"/>
      <c r="AV315" s="384"/>
      <c r="AW315" s="385"/>
      <c r="AX315" s="386"/>
      <c r="AY315" s="363">
        <v>1082</v>
      </c>
      <c r="AZ315" s="364">
        <v>2</v>
      </c>
      <c r="BA315" s="364">
        <v>2</v>
      </c>
      <c r="BB315" s="364">
        <v>2</v>
      </c>
      <c r="BC315" s="364">
        <v>10</v>
      </c>
      <c r="BD315" s="364">
        <v>19</v>
      </c>
      <c r="BE315" s="364">
        <v>12</v>
      </c>
      <c r="BF315" s="364">
        <v>27</v>
      </c>
      <c r="BG315" s="364">
        <v>20</v>
      </c>
      <c r="BH315" s="364">
        <v>45</v>
      </c>
      <c r="BI315" s="364">
        <v>130</v>
      </c>
      <c r="BJ315" s="364">
        <v>259</v>
      </c>
      <c r="BK315" s="364">
        <v>245</v>
      </c>
      <c r="BL315" s="364">
        <v>157</v>
      </c>
      <c r="BM315" s="364">
        <v>101</v>
      </c>
      <c r="BN315" s="365">
        <v>51</v>
      </c>
      <c r="BO315" s="368">
        <v>68.760000000000005</v>
      </c>
      <c r="BP315" s="358">
        <v>68.72</v>
      </c>
      <c r="BQ315" s="369">
        <v>68.84</v>
      </c>
      <c r="BR315" s="363">
        <v>1112</v>
      </c>
      <c r="BS315" s="364" t="s">
        <v>6662</v>
      </c>
      <c r="BT315" s="364" t="s">
        <v>6662</v>
      </c>
      <c r="BU315" s="364" t="s">
        <v>6662</v>
      </c>
      <c r="BV315" s="364">
        <v>2</v>
      </c>
      <c r="BW315" s="364">
        <v>7</v>
      </c>
      <c r="BX315" s="364">
        <v>16</v>
      </c>
      <c r="BY315" s="364">
        <v>34</v>
      </c>
      <c r="BZ315" s="364">
        <v>45</v>
      </c>
      <c r="CA315" s="364">
        <v>123</v>
      </c>
      <c r="CB315" s="364">
        <v>197</v>
      </c>
      <c r="CC315" s="364">
        <v>266</v>
      </c>
      <c r="CD315" s="364">
        <v>196</v>
      </c>
      <c r="CE315" s="364">
        <v>122</v>
      </c>
      <c r="CF315" s="364">
        <v>70</v>
      </c>
      <c r="CG315" s="365">
        <v>34</v>
      </c>
      <c r="CH315" s="432">
        <v>1112</v>
      </c>
      <c r="CI315" s="433">
        <v>211</v>
      </c>
      <c r="CJ315" s="433">
        <v>205</v>
      </c>
      <c r="CK315" s="433">
        <v>3</v>
      </c>
      <c r="CL315" s="433">
        <v>3</v>
      </c>
      <c r="CM315" s="433">
        <v>33</v>
      </c>
      <c r="CN315" s="433">
        <v>868</v>
      </c>
      <c r="CO315" s="433">
        <v>688</v>
      </c>
      <c r="CP315" s="433">
        <v>134</v>
      </c>
      <c r="CQ315" s="433">
        <v>132</v>
      </c>
      <c r="CR315" s="433" t="s">
        <v>6662</v>
      </c>
      <c r="CS315" s="433">
        <v>2</v>
      </c>
      <c r="CT315" s="433">
        <v>9</v>
      </c>
      <c r="CU315" s="455">
        <v>545</v>
      </c>
      <c r="CV315" s="389"/>
      <c r="CW315" s="390"/>
      <c r="CX315" s="390"/>
      <c r="CY315" s="390"/>
      <c r="CZ315" s="390"/>
      <c r="DA315" s="390"/>
      <c r="DB315" s="394"/>
      <c r="DC315" s="363">
        <v>3749</v>
      </c>
      <c r="DD315" s="364">
        <v>2714</v>
      </c>
      <c r="DE315" s="364">
        <v>1082</v>
      </c>
      <c r="DF315" s="364">
        <v>1435</v>
      </c>
      <c r="DG315" s="364">
        <v>197</v>
      </c>
      <c r="DH315" s="364">
        <v>195</v>
      </c>
      <c r="DI315" s="364">
        <v>840</v>
      </c>
      <c r="DJ315" s="394"/>
      <c r="DK315" s="363">
        <v>1040</v>
      </c>
      <c r="DL315" s="364">
        <v>846</v>
      </c>
      <c r="DM315" s="364">
        <v>3</v>
      </c>
      <c r="DN315" s="364">
        <v>6</v>
      </c>
      <c r="DO315" s="364">
        <v>11</v>
      </c>
      <c r="DP315" s="364">
        <v>43</v>
      </c>
      <c r="DQ315" s="364">
        <v>82</v>
      </c>
      <c r="DR315" s="364">
        <v>17</v>
      </c>
      <c r="DS315" s="364">
        <v>9</v>
      </c>
      <c r="DT315" s="364">
        <v>15</v>
      </c>
      <c r="DU315" s="364">
        <v>4</v>
      </c>
      <c r="DV315" s="364">
        <v>3</v>
      </c>
      <c r="DW315" s="364">
        <v>1</v>
      </c>
      <c r="DX315" s="364" t="s">
        <v>6662</v>
      </c>
      <c r="DY315" s="364" t="s">
        <v>6662</v>
      </c>
      <c r="DZ315" s="365" t="s">
        <v>6662</v>
      </c>
      <c r="EA315" s="363">
        <v>1076</v>
      </c>
      <c r="EB315" s="364">
        <v>291304</v>
      </c>
      <c r="EC315" s="364">
        <v>196304</v>
      </c>
      <c r="ED315" s="364">
        <v>91776</v>
      </c>
      <c r="EE315" s="365">
        <v>3224</v>
      </c>
      <c r="EF315" s="363">
        <v>1909</v>
      </c>
      <c r="EG315" s="364">
        <v>1628</v>
      </c>
      <c r="EH315" s="364">
        <v>667</v>
      </c>
      <c r="EI315" s="364">
        <v>820</v>
      </c>
      <c r="EJ315" s="364">
        <v>141</v>
      </c>
      <c r="EK315" s="364">
        <v>98</v>
      </c>
      <c r="EL315" s="364">
        <v>183</v>
      </c>
      <c r="EM315" s="394"/>
      <c r="EN315" s="363">
        <v>1840</v>
      </c>
      <c r="EO315" s="364">
        <v>1086</v>
      </c>
      <c r="EP315" s="364">
        <v>415</v>
      </c>
      <c r="EQ315" s="364">
        <v>615</v>
      </c>
      <c r="ER315" s="364">
        <v>56</v>
      </c>
      <c r="ES315" s="364">
        <v>97</v>
      </c>
      <c r="ET315" s="364">
        <v>657</v>
      </c>
      <c r="EU315" s="394"/>
    </row>
    <row r="316" spans="1:151" s="357" customFormat="1" ht="15" hidden="1" customHeight="1" x14ac:dyDescent="0.15">
      <c r="A316" s="442" t="s">
        <v>175</v>
      </c>
      <c r="B316" s="442" t="s">
        <v>424</v>
      </c>
      <c r="C316" s="442" t="s">
        <v>425</v>
      </c>
      <c r="D316" s="442" t="s">
        <v>875</v>
      </c>
      <c r="E316" s="387">
        <v>173</v>
      </c>
      <c r="F316" s="355">
        <v>167</v>
      </c>
      <c r="G316" s="355">
        <v>9</v>
      </c>
      <c r="H316" s="355">
        <v>20</v>
      </c>
      <c r="I316" s="355">
        <v>138</v>
      </c>
      <c r="J316" s="388">
        <v>6</v>
      </c>
      <c r="K316" s="395">
        <v>6</v>
      </c>
      <c r="L316" s="387"/>
      <c r="M316" s="361">
        <v>386</v>
      </c>
      <c r="N316" s="355">
        <v>3</v>
      </c>
      <c r="O316" s="355">
        <v>6</v>
      </c>
      <c r="P316" s="355">
        <v>6</v>
      </c>
      <c r="Q316" s="355">
        <v>14</v>
      </c>
      <c r="R316" s="355">
        <v>16</v>
      </c>
      <c r="S316" s="355">
        <v>19</v>
      </c>
      <c r="T316" s="355">
        <v>25</v>
      </c>
      <c r="U316" s="355">
        <v>18</v>
      </c>
      <c r="V316" s="355">
        <v>45</v>
      </c>
      <c r="W316" s="355">
        <v>43</v>
      </c>
      <c r="X316" s="355">
        <v>74</v>
      </c>
      <c r="Y316" s="355">
        <v>50</v>
      </c>
      <c r="Z316" s="355">
        <v>27</v>
      </c>
      <c r="AA316" s="355">
        <v>23</v>
      </c>
      <c r="AB316" s="362">
        <v>17</v>
      </c>
      <c r="AC316" s="368">
        <v>61.02</v>
      </c>
      <c r="AD316" s="358">
        <v>59.48</v>
      </c>
      <c r="AE316" s="369">
        <v>63.29</v>
      </c>
      <c r="AF316" s="389"/>
      <c r="AG316" s="390"/>
      <c r="AH316" s="390"/>
      <c r="AI316" s="390"/>
      <c r="AJ316" s="390"/>
      <c r="AK316" s="390"/>
      <c r="AL316" s="390"/>
      <c r="AM316" s="390"/>
      <c r="AN316" s="390"/>
      <c r="AO316" s="390"/>
      <c r="AP316" s="390"/>
      <c r="AQ316" s="390"/>
      <c r="AR316" s="390"/>
      <c r="AS316" s="390"/>
      <c r="AT316" s="390"/>
      <c r="AU316" s="390"/>
      <c r="AV316" s="384"/>
      <c r="AW316" s="385"/>
      <c r="AX316" s="386"/>
      <c r="AY316" s="363">
        <v>139</v>
      </c>
      <c r="AZ316" s="364" t="s">
        <v>6662</v>
      </c>
      <c r="BA316" s="364" t="s">
        <v>6662</v>
      </c>
      <c r="BB316" s="364" t="s">
        <v>6662</v>
      </c>
      <c r="BC316" s="364">
        <v>1</v>
      </c>
      <c r="BD316" s="364" t="s">
        <v>6662</v>
      </c>
      <c r="BE316" s="364">
        <v>1</v>
      </c>
      <c r="BF316" s="364">
        <v>4</v>
      </c>
      <c r="BG316" s="364">
        <v>3</v>
      </c>
      <c r="BH316" s="364">
        <v>8</v>
      </c>
      <c r="BI316" s="364">
        <v>6</v>
      </c>
      <c r="BJ316" s="364">
        <v>34</v>
      </c>
      <c r="BK316" s="364">
        <v>36</v>
      </c>
      <c r="BL316" s="364">
        <v>19</v>
      </c>
      <c r="BM316" s="364">
        <v>15</v>
      </c>
      <c r="BN316" s="365">
        <v>12</v>
      </c>
      <c r="BO316" s="368">
        <v>70.959999999999994</v>
      </c>
      <c r="BP316" s="358">
        <v>71.05</v>
      </c>
      <c r="BQ316" s="369">
        <v>70.81</v>
      </c>
      <c r="BR316" s="363">
        <v>167</v>
      </c>
      <c r="BS316" s="364" t="s">
        <v>6662</v>
      </c>
      <c r="BT316" s="364" t="s">
        <v>6662</v>
      </c>
      <c r="BU316" s="364" t="s">
        <v>6662</v>
      </c>
      <c r="BV316" s="364">
        <v>1</v>
      </c>
      <c r="BW316" s="364" t="s">
        <v>6662</v>
      </c>
      <c r="BX316" s="364">
        <v>2</v>
      </c>
      <c r="BY316" s="364">
        <v>8</v>
      </c>
      <c r="BZ316" s="364">
        <v>6</v>
      </c>
      <c r="CA316" s="364">
        <v>22</v>
      </c>
      <c r="CB316" s="364">
        <v>21</v>
      </c>
      <c r="CC316" s="364">
        <v>45</v>
      </c>
      <c r="CD316" s="364">
        <v>28</v>
      </c>
      <c r="CE316" s="364">
        <v>16</v>
      </c>
      <c r="CF316" s="364">
        <v>8</v>
      </c>
      <c r="CG316" s="365">
        <v>10</v>
      </c>
      <c r="CH316" s="432">
        <v>167</v>
      </c>
      <c r="CI316" s="433">
        <v>36</v>
      </c>
      <c r="CJ316" s="433">
        <v>35</v>
      </c>
      <c r="CK316" s="433">
        <v>1</v>
      </c>
      <c r="CL316" s="433" t="s">
        <v>6662</v>
      </c>
      <c r="CM316" s="433">
        <v>7</v>
      </c>
      <c r="CN316" s="433">
        <v>124</v>
      </c>
      <c r="CO316" s="433">
        <v>107</v>
      </c>
      <c r="CP316" s="433">
        <v>26</v>
      </c>
      <c r="CQ316" s="433">
        <v>26</v>
      </c>
      <c r="CR316" s="433" t="s">
        <v>6662</v>
      </c>
      <c r="CS316" s="433" t="s">
        <v>6662</v>
      </c>
      <c r="CT316" s="433">
        <v>3</v>
      </c>
      <c r="CU316" s="455">
        <v>78</v>
      </c>
      <c r="CV316" s="389"/>
      <c r="CW316" s="390"/>
      <c r="CX316" s="390"/>
      <c r="CY316" s="390"/>
      <c r="CZ316" s="390"/>
      <c r="DA316" s="390"/>
      <c r="DB316" s="394"/>
      <c r="DC316" s="363">
        <v>551</v>
      </c>
      <c r="DD316" s="364">
        <v>392</v>
      </c>
      <c r="DE316" s="364">
        <v>139</v>
      </c>
      <c r="DF316" s="364">
        <v>217</v>
      </c>
      <c r="DG316" s="364">
        <v>36</v>
      </c>
      <c r="DH316" s="364">
        <v>30</v>
      </c>
      <c r="DI316" s="364">
        <v>129</v>
      </c>
      <c r="DJ316" s="394"/>
      <c r="DK316" s="363">
        <v>163</v>
      </c>
      <c r="DL316" s="364">
        <v>151</v>
      </c>
      <c r="DM316" s="364">
        <v>1</v>
      </c>
      <c r="DN316" s="364">
        <v>1</v>
      </c>
      <c r="DO316" s="364" t="s">
        <v>6662</v>
      </c>
      <c r="DP316" s="364">
        <v>3</v>
      </c>
      <c r="DQ316" s="364">
        <v>2</v>
      </c>
      <c r="DR316" s="364">
        <v>3</v>
      </c>
      <c r="DS316" s="364">
        <v>1</v>
      </c>
      <c r="DT316" s="364">
        <v>1</v>
      </c>
      <c r="DU316" s="364" t="s">
        <v>6662</v>
      </c>
      <c r="DV316" s="364" t="s">
        <v>6662</v>
      </c>
      <c r="DW316" s="364" t="s">
        <v>6662</v>
      </c>
      <c r="DX316" s="364" t="s">
        <v>6662</v>
      </c>
      <c r="DY316" s="364" t="s">
        <v>6662</v>
      </c>
      <c r="DZ316" s="365" t="s">
        <v>6662</v>
      </c>
      <c r="EA316" s="363">
        <v>167</v>
      </c>
      <c r="EB316" s="364">
        <v>42062</v>
      </c>
      <c r="EC316" s="364">
        <v>30127</v>
      </c>
      <c r="ED316" s="364">
        <v>11637</v>
      </c>
      <c r="EE316" s="365">
        <v>298</v>
      </c>
      <c r="EF316" s="363">
        <v>276</v>
      </c>
      <c r="EG316" s="364">
        <v>240</v>
      </c>
      <c r="EH316" s="364">
        <v>86</v>
      </c>
      <c r="EI316" s="364">
        <v>128</v>
      </c>
      <c r="EJ316" s="364">
        <v>26</v>
      </c>
      <c r="EK316" s="364">
        <v>16</v>
      </c>
      <c r="EL316" s="364">
        <v>20</v>
      </c>
      <c r="EM316" s="394"/>
      <c r="EN316" s="363">
        <v>275</v>
      </c>
      <c r="EO316" s="364">
        <v>152</v>
      </c>
      <c r="EP316" s="364">
        <v>53</v>
      </c>
      <c r="EQ316" s="364">
        <v>89</v>
      </c>
      <c r="ER316" s="364">
        <v>10</v>
      </c>
      <c r="ES316" s="364">
        <v>14</v>
      </c>
      <c r="ET316" s="364">
        <v>109</v>
      </c>
      <c r="EU316" s="394"/>
    </row>
    <row r="317" spans="1:151" s="357" customFormat="1" ht="15" hidden="1" customHeight="1" x14ac:dyDescent="0.15">
      <c r="A317" s="442" t="s">
        <v>175</v>
      </c>
      <c r="B317" s="442" t="s">
        <v>424</v>
      </c>
      <c r="C317" s="442" t="s">
        <v>426</v>
      </c>
      <c r="D317" s="442" t="s">
        <v>876</v>
      </c>
      <c r="E317" s="387">
        <v>203</v>
      </c>
      <c r="F317" s="355">
        <v>200</v>
      </c>
      <c r="G317" s="355">
        <v>13</v>
      </c>
      <c r="H317" s="355">
        <v>29</v>
      </c>
      <c r="I317" s="355">
        <v>158</v>
      </c>
      <c r="J317" s="388">
        <v>3</v>
      </c>
      <c r="K317" s="395">
        <v>3</v>
      </c>
      <c r="L317" s="387"/>
      <c r="M317" s="361">
        <v>453</v>
      </c>
      <c r="N317" s="355">
        <v>1</v>
      </c>
      <c r="O317" s="355">
        <v>5</v>
      </c>
      <c r="P317" s="355">
        <v>13</v>
      </c>
      <c r="Q317" s="355">
        <v>16</v>
      </c>
      <c r="R317" s="355">
        <v>16</v>
      </c>
      <c r="S317" s="355">
        <v>22</v>
      </c>
      <c r="T317" s="355">
        <v>25</v>
      </c>
      <c r="U317" s="355">
        <v>27</v>
      </c>
      <c r="V317" s="355">
        <v>43</v>
      </c>
      <c r="W317" s="355">
        <v>61</v>
      </c>
      <c r="X317" s="355">
        <v>68</v>
      </c>
      <c r="Y317" s="355">
        <v>67</v>
      </c>
      <c r="Z317" s="355">
        <v>43</v>
      </c>
      <c r="AA317" s="355">
        <v>28</v>
      </c>
      <c r="AB317" s="362">
        <v>18</v>
      </c>
      <c r="AC317" s="368">
        <v>61.63</v>
      </c>
      <c r="AD317" s="358">
        <v>60.05</v>
      </c>
      <c r="AE317" s="369">
        <v>63.85</v>
      </c>
      <c r="AF317" s="389"/>
      <c r="AG317" s="390"/>
      <c r="AH317" s="390"/>
      <c r="AI317" s="390"/>
      <c r="AJ317" s="390"/>
      <c r="AK317" s="390"/>
      <c r="AL317" s="390"/>
      <c r="AM317" s="390"/>
      <c r="AN317" s="390"/>
      <c r="AO317" s="390"/>
      <c r="AP317" s="390"/>
      <c r="AQ317" s="390"/>
      <c r="AR317" s="390"/>
      <c r="AS317" s="390"/>
      <c r="AT317" s="390"/>
      <c r="AU317" s="390"/>
      <c r="AV317" s="384"/>
      <c r="AW317" s="385"/>
      <c r="AX317" s="386"/>
      <c r="AY317" s="363">
        <v>162</v>
      </c>
      <c r="AZ317" s="364" t="s">
        <v>6662</v>
      </c>
      <c r="BA317" s="364" t="s">
        <v>6662</v>
      </c>
      <c r="BB317" s="364" t="s">
        <v>6662</v>
      </c>
      <c r="BC317" s="364" t="s">
        <v>6662</v>
      </c>
      <c r="BD317" s="364">
        <v>1</v>
      </c>
      <c r="BE317" s="364">
        <v>2</v>
      </c>
      <c r="BF317" s="364">
        <v>4</v>
      </c>
      <c r="BG317" s="364">
        <v>1</v>
      </c>
      <c r="BH317" s="364">
        <v>2</v>
      </c>
      <c r="BI317" s="364">
        <v>12</v>
      </c>
      <c r="BJ317" s="364">
        <v>33</v>
      </c>
      <c r="BK317" s="364">
        <v>44</v>
      </c>
      <c r="BL317" s="364">
        <v>33</v>
      </c>
      <c r="BM317" s="364">
        <v>18</v>
      </c>
      <c r="BN317" s="365">
        <v>12</v>
      </c>
      <c r="BO317" s="368">
        <v>72.02</v>
      </c>
      <c r="BP317" s="358">
        <v>72.3</v>
      </c>
      <c r="BQ317" s="369">
        <v>71.62</v>
      </c>
      <c r="BR317" s="363">
        <v>200</v>
      </c>
      <c r="BS317" s="364" t="s">
        <v>6662</v>
      </c>
      <c r="BT317" s="364" t="s">
        <v>6662</v>
      </c>
      <c r="BU317" s="364" t="s">
        <v>6662</v>
      </c>
      <c r="BV317" s="364">
        <v>1</v>
      </c>
      <c r="BW317" s="364">
        <v>1</v>
      </c>
      <c r="BX317" s="364">
        <v>5</v>
      </c>
      <c r="BY317" s="364">
        <v>5</v>
      </c>
      <c r="BZ317" s="364">
        <v>10</v>
      </c>
      <c r="CA317" s="364">
        <v>25</v>
      </c>
      <c r="CB317" s="364">
        <v>35</v>
      </c>
      <c r="CC317" s="364">
        <v>34</v>
      </c>
      <c r="CD317" s="364">
        <v>38</v>
      </c>
      <c r="CE317" s="364">
        <v>29</v>
      </c>
      <c r="CF317" s="364">
        <v>12</v>
      </c>
      <c r="CG317" s="365">
        <v>5</v>
      </c>
      <c r="CH317" s="432">
        <v>200</v>
      </c>
      <c r="CI317" s="433">
        <v>36</v>
      </c>
      <c r="CJ317" s="433">
        <v>35</v>
      </c>
      <c r="CK317" s="433" t="s">
        <v>6662</v>
      </c>
      <c r="CL317" s="433">
        <v>1</v>
      </c>
      <c r="CM317" s="433">
        <v>2</v>
      </c>
      <c r="CN317" s="433">
        <v>162</v>
      </c>
      <c r="CO317" s="433">
        <v>118</v>
      </c>
      <c r="CP317" s="433">
        <v>22</v>
      </c>
      <c r="CQ317" s="433">
        <v>22</v>
      </c>
      <c r="CR317" s="433" t="s">
        <v>6662</v>
      </c>
      <c r="CS317" s="433" t="s">
        <v>6662</v>
      </c>
      <c r="CT317" s="433" t="s">
        <v>6662</v>
      </c>
      <c r="CU317" s="455">
        <v>96</v>
      </c>
      <c r="CV317" s="389"/>
      <c r="CW317" s="390"/>
      <c r="CX317" s="390"/>
      <c r="CY317" s="390"/>
      <c r="CZ317" s="390"/>
      <c r="DA317" s="390"/>
      <c r="DB317" s="394"/>
      <c r="DC317" s="363">
        <v>654</v>
      </c>
      <c r="DD317" s="364">
        <v>475</v>
      </c>
      <c r="DE317" s="364">
        <v>162</v>
      </c>
      <c r="DF317" s="364">
        <v>282</v>
      </c>
      <c r="DG317" s="364">
        <v>31</v>
      </c>
      <c r="DH317" s="364">
        <v>29</v>
      </c>
      <c r="DI317" s="364">
        <v>150</v>
      </c>
      <c r="DJ317" s="394"/>
      <c r="DK317" s="363">
        <v>173</v>
      </c>
      <c r="DL317" s="364">
        <v>160</v>
      </c>
      <c r="DM317" s="364" t="s">
        <v>6662</v>
      </c>
      <c r="DN317" s="364" t="s">
        <v>6662</v>
      </c>
      <c r="DO317" s="364" t="s">
        <v>6662</v>
      </c>
      <c r="DP317" s="364">
        <v>3</v>
      </c>
      <c r="DQ317" s="364" t="s">
        <v>6662</v>
      </c>
      <c r="DR317" s="364">
        <v>3</v>
      </c>
      <c r="DS317" s="364">
        <v>1</v>
      </c>
      <c r="DT317" s="364">
        <v>5</v>
      </c>
      <c r="DU317" s="364">
        <v>1</v>
      </c>
      <c r="DV317" s="364" t="s">
        <v>6662</v>
      </c>
      <c r="DW317" s="364" t="s">
        <v>6662</v>
      </c>
      <c r="DX317" s="364" t="s">
        <v>6662</v>
      </c>
      <c r="DY317" s="364" t="s">
        <v>6662</v>
      </c>
      <c r="DZ317" s="365" t="s">
        <v>6662</v>
      </c>
      <c r="EA317" s="363">
        <v>196</v>
      </c>
      <c r="EB317" s="364">
        <v>41461</v>
      </c>
      <c r="EC317" s="364">
        <v>29450</v>
      </c>
      <c r="ED317" s="364">
        <v>11672</v>
      </c>
      <c r="EE317" s="365">
        <v>339</v>
      </c>
      <c r="EF317" s="363">
        <v>317</v>
      </c>
      <c r="EG317" s="364">
        <v>274</v>
      </c>
      <c r="EH317" s="364">
        <v>96</v>
      </c>
      <c r="EI317" s="364">
        <v>158</v>
      </c>
      <c r="EJ317" s="364">
        <v>20</v>
      </c>
      <c r="EK317" s="364">
        <v>9</v>
      </c>
      <c r="EL317" s="364">
        <v>34</v>
      </c>
      <c r="EM317" s="394"/>
      <c r="EN317" s="363">
        <v>337</v>
      </c>
      <c r="EO317" s="364">
        <v>201</v>
      </c>
      <c r="EP317" s="364">
        <v>66</v>
      </c>
      <c r="EQ317" s="364">
        <v>124</v>
      </c>
      <c r="ER317" s="364">
        <v>11</v>
      </c>
      <c r="ES317" s="364">
        <v>20</v>
      </c>
      <c r="ET317" s="364">
        <v>116</v>
      </c>
      <c r="EU317" s="394"/>
    </row>
    <row r="318" spans="1:151" s="357" customFormat="1" ht="15" hidden="1" customHeight="1" x14ac:dyDescent="0.15">
      <c r="A318" s="442" t="s">
        <v>175</v>
      </c>
      <c r="B318" s="442" t="s">
        <v>424</v>
      </c>
      <c r="C318" s="442" t="s">
        <v>427</v>
      </c>
      <c r="D318" s="442" t="s">
        <v>877</v>
      </c>
      <c r="E318" s="387">
        <v>104</v>
      </c>
      <c r="F318" s="355">
        <v>99</v>
      </c>
      <c r="G318" s="355">
        <v>7</v>
      </c>
      <c r="H318" s="355">
        <v>11</v>
      </c>
      <c r="I318" s="355">
        <v>81</v>
      </c>
      <c r="J318" s="388">
        <v>5</v>
      </c>
      <c r="K318" s="395">
        <v>3</v>
      </c>
      <c r="L318" s="387"/>
      <c r="M318" s="361">
        <v>256</v>
      </c>
      <c r="N318" s="355" t="s">
        <v>6662</v>
      </c>
      <c r="O318" s="355">
        <v>3</v>
      </c>
      <c r="P318" s="355">
        <v>5</v>
      </c>
      <c r="Q318" s="355">
        <v>7</v>
      </c>
      <c r="R318" s="355">
        <v>19</v>
      </c>
      <c r="S318" s="355">
        <v>11</v>
      </c>
      <c r="T318" s="355">
        <v>15</v>
      </c>
      <c r="U318" s="355">
        <v>8</v>
      </c>
      <c r="V318" s="355">
        <v>27</v>
      </c>
      <c r="W318" s="355">
        <v>32</v>
      </c>
      <c r="X318" s="355">
        <v>50</v>
      </c>
      <c r="Y318" s="355">
        <v>38</v>
      </c>
      <c r="Z318" s="355">
        <v>24</v>
      </c>
      <c r="AA318" s="355">
        <v>9</v>
      </c>
      <c r="AB318" s="362">
        <v>8</v>
      </c>
      <c r="AC318" s="368">
        <v>61.11</v>
      </c>
      <c r="AD318" s="358">
        <v>59.58</v>
      </c>
      <c r="AE318" s="369">
        <v>63.14</v>
      </c>
      <c r="AF318" s="389"/>
      <c r="AG318" s="390"/>
      <c r="AH318" s="390"/>
      <c r="AI318" s="390"/>
      <c r="AJ318" s="390"/>
      <c r="AK318" s="390"/>
      <c r="AL318" s="390"/>
      <c r="AM318" s="390"/>
      <c r="AN318" s="390"/>
      <c r="AO318" s="390"/>
      <c r="AP318" s="390"/>
      <c r="AQ318" s="390"/>
      <c r="AR318" s="390"/>
      <c r="AS318" s="390"/>
      <c r="AT318" s="390"/>
      <c r="AU318" s="390"/>
      <c r="AV318" s="384"/>
      <c r="AW318" s="385"/>
      <c r="AX318" s="386"/>
      <c r="AY318" s="363">
        <v>92</v>
      </c>
      <c r="AZ318" s="364" t="s">
        <v>6662</v>
      </c>
      <c r="BA318" s="364" t="s">
        <v>6662</v>
      </c>
      <c r="BB318" s="364" t="s">
        <v>6662</v>
      </c>
      <c r="BC318" s="364" t="s">
        <v>6662</v>
      </c>
      <c r="BD318" s="364">
        <v>1</v>
      </c>
      <c r="BE318" s="364" t="s">
        <v>6662</v>
      </c>
      <c r="BF318" s="364">
        <v>1</v>
      </c>
      <c r="BG318" s="364">
        <v>2</v>
      </c>
      <c r="BH318" s="364">
        <v>5</v>
      </c>
      <c r="BI318" s="364">
        <v>4</v>
      </c>
      <c r="BJ318" s="364">
        <v>23</v>
      </c>
      <c r="BK318" s="364">
        <v>32</v>
      </c>
      <c r="BL318" s="364">
        <v>15</v>
      </c>
      <c r="BM318" s="364">
        <v>7</v>
      </c>
      <c r="BN318" s="365">
        <v>2</v>
      </c>
      <c r="BO318" s="368">
        <v>70.62</v>
      </c>
      <c r="BP318" s="358">
        <v>70.87</v>
      </c>
      <c r="BQ318" s="369">
        <v>70.13</v>
      </c>
      <c r="BR318" s="363">
        <v>99</v>
      </c>
      <c r="BS318" s="364" t="s">
        <v>6662</v>
      </c>
      <c r="BT318" s="364" t="s">
        <v>6662</v>
      </c>
      <c r="BU318" s="364" t="s">
        <v>6662</v>
      </c>
      <c r="BV318" s="364" t="s">
        <v>6662</v>
      </c>
      <c r="BW318" s="364" t="s">
        <v>6662</v>
      </c>
      <c r="BX318" s="364" t="s">
        <v>6662</v>
      </c>
      <c r="BY318" s="364">
        <v>2</v>
      </c>
      <c r="BZ318" s="364">
        <v>3</v>
      </c>
      <c r="CA318" s="364">
        <v>13</v>
      </c>
      <c r="CB318" s="364">
        <v>14</v>
      </c>
      <c r="CC318" s="364">
        <v>27</v>
      </c>
      <c r="CD318" s="364">
        <v>24</v>
      </c>
      <c r="CE318" s="364">
        <v>10</v>
      </c>
      <c r="CF318" s="364">
        <v>5</v>
      </c>
      <c r="CG318" s="365">
        <v>1</v>
      </c>
      <c r="CH318" s="432">
        <v>99</v>
      </c>
      <c r="CI318" s="433">
        <v>17</v>
      </c>
      <c r="CJ318" s="433">
        <v>15</v>
      </c>
      <c r="CK318" s="433">
        <v>1</v>
      </c>
      <c r="CL318" s="433">
        <v>1</v>
      </c>
      <c r="CM318" s="433">
        <v>1</v>
      </c>
      <c r="CN318" s="433">
        <v>81</v>
      </c>
      <c r="CO318" s="433">
        <v>67</v>
      </c>
      <c r="CP318" s="433">
        <v>15</v>
      </c>
      <c r="CQ318" s="433">
        <v>14</v>
      </c>
      <c r="CR318" s="433" t="s">
        <v>6662</v>
      </c>
      <c r="CS318" s="433">
        <v>1</v>
      </c>
      <c r="CT318" s="433">
        <v>1</v>
      </c>
      <c r="CU318" s="455">
        <v>51</v>
      </c>
      <c r="CV318" s="389"/>
      <c r="CW318" s="390"/>
      <c r="CX318" s="390"/>
      <c r="CY318" s="390"/>
      <c r="CZ318" s="390"/>
      <c r="DA318" s="390"/>
      <c r="DB318" s="394"/>
      <c r="DC318" s="363">
        <v>343</v>
      </c>
      <c r="DD318" s="364">
        <v>252</v>
      </c>
      <c r="DE318" s="364">
        <v>92</v>
      </c>
      <c r="DF318" s="364">
        <v>141</v>
      </c>
      <c r="DG318" s="364">
        <v>19</v>
      </c>
      <c r="DH318" s="364">
        <v>17</v>
      </c>
      <c r="DI318" s="364">
        <v>74</v>
      </c>
      <c r="DJ318" s="394"/>
      <c r="DK318" s="363">
        <v>93</v>
      </c>
      <c r="DL318" s="364">
        <v>83</v>
      </c>
      <c r="DM318" s="364" t="s">
        <v>6662</v>
      </c>
      <c r="DN318" s="364" t="s">
        <v>6662</v>
      </c>
      <c r="DO318" s="364">
        <v>1</v>
      </c>
      <c r="DP318" s="364">
        <v>3</v>
      </c>
      <c r="DQ318" s="364" t="s">
        <v>6662</v>
      </c>
      <c r="DR318" s="364">
        <v>3</v>
      </c>
      <c r="DS318" s="364">
        <v>1</v>
      </c>
      <c r="DT318" s="364">
        <v>1</v>
      </c>
      <c r="DU318" s="364">
        <v>1</v>
      </c>
      <c r="DV318" s="364" t="s">
        <v>6662</v>
      </c>
      <c r="DW318" s="364" t="s">
        <v>6662</v>
      </c>
      <c r="DX318" s="364" t="s">
        <v>6662</v>
      </c>
      <c r="DY318" s="364" t="s">
        <v>6662</v>
      </c>
      <c r="DZ318" s="365" t="s">
        <v>6662</v>
      </c>
      <c r="EA318" s="363">
        <v>97</v>
      </c>
      <c r="EB318" s="364">
        <v>32548</v>
      </c>
      <c r="EC318" s="364">
        <v>25971</v>
      </c>
      <c r="ED318" s="364">
        <v>5517</v>
      </c>
      <c r="EE318" s="365">
        <v>1060</v>
      </c>
      <c r="EF318" s="363">
        <v>170</v>
      </c>
      <c r="EG318" s="364">
        <v>151</v>
      </c>
      <c r="EH318" s="364">
        <v>61</v>
      </c>
      <c r="EI318" s="364">
        <v>77</v>
      </c>
      <c r="EJ318" s="364">
        <v>13</v>
      </c>
      <c r="EK318" s="364">
        <v>8</v>
      </c>
      <c r="EL318" s="364">
        <v>11</v>
      </c>
      <c r="EM318" s="394"/>
      <c r="EN318" s="363">
        <v>173</v>
      </c>
      <c r="EO318" s="364">
        <v>101</v>
      </c>
      <c r="EP318" s="364">
        <v>31</v>
      </c>
      <c r="EQ318" s="364">
        <v>64</v>
      </c>
      <c r="ER318" s="364">
        <v>6</v>
      </c>
      <c r="ES318" s="364">
        <v>9</v>
      </c>
      <c r="ET318" s="364">
        <v>63</v>
      </c>
      <c r="EU318" s="394"/>
    </row>
    <row r="319" spans="1:151" s="357" customFormat="1" ht="15" hidden="1" customHeight="1" x14ac:dyDescent="0.15">
      <c r="A319" s="442" t="s">
        <v>175</v>
      </c>
      <c r="B319" s="442" t="s">
        <v>424</v>
      </c>
      <c r="C319" s="442" t="s">
        <v>428</v>
      </c>
      <c r="D319" s="442" t="s">
        <v>878</v>
      </c>
      <c r="E319" s="387">
        <v>79</v>
      </c>
      <c r="F319" s="355">
        <v>78</v>
      </c>
      <c r="G319" s="355">
        <v>11</v>
      </c>
      <c r="H319" s="355">
        <v>14</v>
      </c>
      <c r="I319" s="355">
        <v>53</v>
      </c>
      <c r="J319" s="388">
        <v>1</v>
      </c>
      <c r="K319" s="395">
        <v>1</v>
      </c>
      <c r="L319" s="387"/>
      <c r="M319" s="361">
        <v>189</v>
      </c>
      <c r="N319" s="355">
        <v>5</v>
      </c>
      <c r="O319" s="355">
        <v>1</v>
      </c>
      <c r="P319" s="355">
        <v>6</v>
      </c>
      <c r="Q319" s="355">
        <v>3</v>
      </c>
      <c r="R319" s="355">
        <v>13</v>
      </c>
      <c r="S319" s="355">
        <v>6</v>
      </c>
      <c r="T319" s="355">
        <v>11</v>
      </c>
      <c r="U319" s="355">
        <v>11</v>
      </c>
      <c r="V319" s="355">
        <v>13</v>
      </c>
      <c r="W319" s="355">
        <v>29</v>
      </c>
      <c r="X319" s="355">
        <v>25</v>
      </c>
      <c r="Y319" s="355">
        <v>25</v>
      </c>
      <c r="Z319" s="355">
        <v>20</v>
      </c>
      <c r="AA319" s="355">
        <v>13</v>
      </c>
      <c r="AB319" s="362">
        <v>8</v>
      </c>
      <c r="AC319" s="368">
        <v>60.83</v>
      </c>
      <c r="AD319" s="358">
        <v>59.2</v>
      </c>
      <c r="AE319" s="369">
        <v>63.31</v>
      </c>
      <c r="AF319" s="389"/>
      <c r="AG319" s="390"/>
      <c r="AH319" s="390"/>
      <c r="AI319" s="390"/>
      <c r="AJ319" s="390"/>
      <c r="AK319" s="390"/>
      <c r="AL319" s="390"/>
      <c r="AM319" s="390"/>
      <c r="AN319" s="390"/>
      <c r="AO319" s="390"/>
      <c r="AP319" s="390"/>
      <c r="AQ319" s="390"/>
      <c r="AR319" s="390"/>
      <c r="AS319" s="390"/>
      <c r="AT319" s="390"/>
      <c r="AU319" s="390"/>
      <c r="AV319" s="384"/>
      <c r="AW319" s="385"/>
      <c r="AX319" s="386"/>
      <c r="AY319" s="363">
        <v>71</v>
      </c>
      <c r="AZ319" s="364" t="s">
        <v>6662</v>
      </c>
      <c r="BA319" s="364" t="s">
        <v>6662</v>
      </c>
      <c r="BB319" s="364" t="s">
        <v>6662</v>
      </c>
      <c r="BC319" s="364" t="s">
        <v>6662</v>
      </c>
      <c r="BD319" s="364" t="s">
        <v>6662</v>
      </c>
      <c r="BE319" s="364" t="s">
        <v>6662</v>
      </c>
      <c r="BF319" s="364">
        <v>4</v>
      </c>
      <c r="BG319" s="364">
        <v>1</v>
      </c>
      <c r="BH319" s="364">
        <v>1</v>
      </c>
      <c r="BI319" s="364">
        <v>10</v>
      </c>
      <c r="BJ319" s="364">
        <v>15</v>
      </c>
      <c r="BK319" s="364">
        <v>17</v>
      </c>
      <c r="BL319" s="364">
        <v>8</v>
      </c>
      <c r="BM319" s="364">
        <v>10</v>
      </c>
      <c r="BN319" s="365">
        <v>5</v>
      </c>
      <c r="BO319" s="368">
        <v>70.52</v>
      </c>
      <c r="BP319" s="358">
        <v>70.400000000000006</v>
      </c>
      <c r="BQ319" s="369">
        <v>70.78</v>
      </c>
      <c r="BR319" s="363">
        <v>78</v>
      </c>
      <c r="BS319" s="364" t="s">
        <v>6662</v>
      </c>
      <c r="BT319" s="364" t="s">
        <v>6662</v>
      </c>
      <c r="BU319" s="364" t="s">
        <v>6662</v>
      </c>
      <c r="BV319" s="364" t="s">
        <v>6662</v>
      </c>
      <c r="BW319" s="364">
        <v>1</v>
      </c>
      <c r="BX319" s="364">
        <v>1</v>
      </c>
      <c r="BY319" s="364">
        <v>5</v>
      </c>
      <c r="BZ319" s="364">
        <v>7</v>
      </c>
      <c r="CA319" s="364">
        <v>4</v>
      </c>
      <c r="CB319" s="364">
        <v>14</v>
      </c>
      <c r="CC319" s="364">
        <v>14</v>
      </c>
      <c r="CD319" s="364">
        <v>15</v>
      </c>
      <c r="CE319" s="364">
        <v>7</v>
      </c>
      <c r="CF319" s="364">
        <v>7</v>
      </c>
      <c r="CG319" s="365">
        <v>3</v>
      </c>
      <c r="CH319" s="432">
        <v>78</v>
      </c>
      <c r="CI319" s="433">
        <v>11</v>
      </c>
      <c r="CJ319" s="433">
        <v>10</v>
      </c>
      <c r="CK319" s="433">
        <v>1</v>
      </c>
      <c r="CL319" s="433" t="s">
        <v>6662</v>
      </c>
      <c r="CM319" s="433">
        <v>4</v>
      </c>
      <c r="CN319" s="433">
        <v>63</v>
      </c>
      <c r="CO319" s="433">
        <v>46</v>
      </c>
      <c r="CP319" s="433">
        <v>7</v>
      </c>
      <c r="CQ319" s="433">
        <v>7</v>
      </c>
      <c r="CR319" s="433" t="s">
        <v>6662</v>
      </c>
      <c r="CS319" s="433" t="s">
        <v>6662</v>
      </c>
      <c r="CT319" s="433" t="s">
        <v>6662</v>
      </c>
      <c r="CU319" s="455">
        <v>39</v>
      </c>
      <c r="CV319" s="389"/>
      <c r="CW319" s="390"/>
      <c r="CX319" s="390"/>
      <c r="CY319" s="390"/>
      <c r="CZ319" s="390"/>
      <c r="DA319" s="390"/>
      <c r="DB319" s="394"/>
      <c r="DC319" s="363">
        <v>284</v>
      </c>
      <c r="DD319" s="364">
        <v>211</v>
      </c>
      <c r="DE319" s="364">
        <v>71</v>
      </c>
      <c r="DF319" s="364">
        <v>125</v>
      </c>
      <c r="DG319" s="364">
        <v>15</v>
      </c>
      <c r="DH319" s="364">
        <v>19</v>
      </c>
      <c r="DI319" s="364">
        <v>54</v>
      </c>
      <c r="DJ319" s="394"/>
      <c r="DK319" s="363">
        <v>75</v>
      </c>
      <c r="DL319" s="364">
        <v>68</v>
      </c>
      <c r="DM319" s="364" t="s">
        <v>6662</v>
      </c>
      <c r="DN319" s="364" t="s">
        <v>6662</v>
      </c>
      <c r="DO319" s="364" t="s">
        <v>6662</v>
      </c>
      <c r="DP319" s="364">
        <v>3</v>
      </c>
      <c r="DQ319" s="364" t="s">
        <v>6662</v>
      </c>
      <c r="DR319" s="364">
        <v>1</v>
      </c>
      <c r="DS319" s="364">
        <v>1</v>
      </c>
      <c r="DT319" s="364" t="s">
        <v>6662</v>
      </c>
      <c r="DU319" s="364">
        <v>1</v>
      </c>
      <c r="DV319" s="364" t="s">
        <v>6662</v>
      </c>
      <c r="DW319" s="364">
        <v>1</v>
      </c>
      <c r="DX319" s="364" t="s">
        <v>6662</v>
      </c>
      <c r="DY319" s="364" t="s">
        <v>6662</v>
      </c>
      <c r="DZ319" s="365" t="s">
        <v>6662</v>
      </c>
      <c r="EA319" s="363">
        <v>78</v>
      </c>
      <c r="EB319" s="364">
        <v>29292</v>
      </c>
      <c r="EC319" s="364">
        <v>18676</v>
      </c>
      <c r="ED319" s="364">
        <v>9792</v>
      </c>
      <c r="EE319" s="365">
        <v>824</v>
      </c>
      <c r="EF319" s="363">
        <v>147</v>
      </c>
      <c r="EG319" s="364">
        <v>124</v>
      </c>
      <c r="EH319" s="364">
        <v>48</v>
      </c>
      <c r="EI319" s="364">
        <v>65</v>
      </c>
      <c r="EJ319" s="364">
        <v>11</v>
      </c>
      <c r="EK319" s="364">
        <v>10</v>
      </c>
      <c r="EL319" s="364">
        <v>13</v>
      </c>
      <c r="EM319" s="394"/>
      <c r="EN319" s="363">
        <v>137</v>
      </c>
      <c r="EO319" s="364">
        <v>87</v>
      </c>
      <c r="EP319" s="364">
        <v>23</v>
      </c>
      <c r="EQ319" s="364">
        <v>60</v>
      </c>
      <c r="ER319" s="364">
        <v>4</v>
      </c>
      <c r="ES319" s="364">
        <v>9</v>
      </c>
      <c r="ET319" s="364">
        <v>41</v>
      </c>
      <c r="EU319" s="394"/>
    </row>
    <row r="320" spans="1:151" s="357" customFormat="1" ht="15" hidden="1" customHeight="1" x14ac:dyDescent="0.15">
      <c r="A320" s="442" t="s">
        <v>175</v>
      </c>
      <c r="B320" s="442" t="s">
        <v>424</v>
      </c>
      <c r="C320" s="442" t="s">
        <v>429</v>
      </c>
      <c r="D320" s="442" t="s">
        <v>879</v>
      </c>
      <c r="E320" s="387">
        <v>102</v>
      </c>
      <c r="F320" s="355">
        <v>102</v>
      </c>
      <c r="G320" s="355">
        <v>7</v>
      </c>
      <c r="H320" s="355">
        <v>11</v>
      </c>
      <c r="I320" s="355">
        <v>84</v>
      </c>
      <c r="J320" s="388" t="s">
        <v>6662</v>
      </c>
      <c r="K320" s="395" t="s">
        <v>6662</v>
      </c>
      <c r="L320" s="387"/>
      <c r="M320" s="361">
        <v>233</v>
      </c>
      <c r="N320" s="355" t="s">
        <v>6662</v>
      </c>
      <c r="O320" s="355">
        <v>3</v>
      </c>
      <c r="P320" s="355">
        <v>6</v>
      </c>
      <c r="Q320" s="355">
        <v>6</v>
      </c>
      <c r="R320" s="355">
        <v>7</v>
      </c>
      <c r="S320" s="355">
        <v>9</v>
      </c>
      <c r="T320" s="355">
        <v>7</v>
      </c>
      <c r="U320" s="355">
        <v>16</v>
      </c>
      <c r="V320" s="355">
        <v>25</v>
      </c>
      <c r="W320" s="355">
        <v>35</v>
      </c>
      <c r="X320" s="355">
        <v>38</v>
      </c>
      <c r="Y320" s="355">
        <v>32</v>
      </c>
      <c r="Z320" s="355">
        <v>23</v>
      </c>
      <c r="AA320" s="355">
        <v>18</v>
      </c>
      <c r="AB320" s="362">
        <v>8</v>
      </c>
      <c r="AC320" s="368">
        <v>62.46</v>
      </c>
      <c r="AD320" s="358">
        <v>61.44</v>
      </c>
      <c r="AE320" s="369">
        <v>63.95</v>
      </c>
      <c r="AF320" s="389"/>
      <c r="AG320" s="390"/>
      <c r="AH320" s="390"/>
      <c r="AI320" s="390"/>
      <c r="AJ320" s="390"/>
      <c r="AK320" s="390"/>
      <c r="AL320" s="390"/>
      <c r="AM320" s="390"/>
      <c r="AN320" s="390"/>
      <c r="AO320" s="390"/>
      <c r="AP320" s="390"/>
      <c r="AQ320" s="390"/>
      <c r="AR320" s="390"/>
      <c r="AS320" s="390"/>
      <c r="AT320" s="390"/>
      <c r="AU320" s="390"/>
      <c r="AV320" s="384"/>
      <c r="AW320" s="385"/>
      <c r="AX320" s="386"/>
      <c r="AY320" s="363">
        <v>79</v>
      </c>
      <c r="AZ320" s="364" t="s">
        <v>6662</v>
      </c>
      <c r="BA320" s="364" t="s">
        <v>6662</v>
      </c>
      <c r="BB320" s="364">
        <v>1</v>
      </c>
      <c r="BC320" s="364" t="s">
        <v>6662</v>
      </c>
      <c r="BD320" s="364">
        <v>1</v>
      </c>
      <c r="BE320" s="364">
        <v>1</v>
      </c>
      <c r="BF320" s="364" t="s">
        <v>6662</v>
      </c>
      <c r="BG320" s="364" t="s">
        <v>6662</v>
      </c>
      <c r="BH320" s="364">
        <v>1</v>
      </c>
      <c r="BI320" s="364">
        <v>5</v>
      </c>
      <c r="BJ320" s="364">
        <v>18</v>
      </c>
      <c r="BK320" s="364">
        <v>22</v>
      </c>
      <c r="BL320" s="364">
        <v>15</v>
      </c>
      <c r="BM320" s="364">
        <v>12</v>
      </c>
      <c r="BN320" s="365">
        <v>3</v>
      </c>
      <c r="BO320" s="368">
        <v>71.34</v>
      </c>
      <c r="BP320" s="358">
        <v>70.959999999999994</v>
      </c>
      <c r="BQ320" s="369">
        <v>71.97</v>
      </c>
      <c r="BR320" s="363">
        <v>102</v>
      </c>
      <c r="BS320" s="364" t="s">
        <v>6662</v>
      </c>
      <c r="BT320" s="364" t="s">
        <v>6662</v>
      </c>
      <c r="BU320" s="364" t="s">
        <v>6662</v>
      </c>
      <c r="BV320" s="364" t="s">
        <v>6662</v>
      </c>
      <c r="BW320" s="364">
        <v>1</v>
      </c>
      <c r="BX320" s="364">
        <v>1</v>
      </c>
      <c r="BY320" s="364" t="s">
        <v>6662</v>
      </c>
      <c r="BZ320" s="364">
        <v>5</v>
      </c>
      <c r="CA320" s="364">
        <v>9</v>
      </c>
      <c r="CB320" s="364">
        <v>18</v>
      </c>
      <c r="CC320" s="364">
        <v>23</v>
      </c>
      <c r="CD320" s="364">
        <v>17</v>
      </c>
      <c r="CE320" s="364">
        <v>14</v>
      </c>
      <c r="CF320" s="364">
        <v>8</v>
      </c>
      <c r="CG320" s="365">
        <v>6</v>
      </c>
      <c r="CH320" s="432">
        <v>102</v>
      </c>
      <c r="CI320" s="433">
        <v>23</v>
      </c>
      <c r="CJ320" s="433">
        <v>23</v>
      </c>
      <c r="CK320" s="433" t="s">
        <v>6662</v>
      </c>
      <c r="CL320" s="433" t="s">
        <v>6662</v>
      </c>
      <c r="CM320" s="433">
        <v>2</v>
      </c>
      <c r="CN320" s="433">
        <v>77</v>
      </c>
      <c r="CO320" s="433">
        <v>68</v>
      </c>
      <c r="CP320" s="433">
        <v>17</v>
      </c>
      <c r="CQ320" s="433">
        <v>17</v>
      </c>
      <c r="CR320" s="433" t="s">
        <v>6662</v>
      </c>
      <c r="CS320" s="433" t="s">
        <v>6662</v>
      </c>
      <c r="CT320" s="433" t="s">
        <v>6662</v>
      </c>
      <c r="CU320" s="455">
        <v>51</v>
      </c>
      <c r="CV320" s="389"/>
      <c r="CW320" s="390"/>
      <c r="CX320" s="390"/>
      <c r="CY320" s="390"/>
      <c r="CZ320" s="390"/>
      <c r="DA320" s="390"/>
      <c r="DB320" s="394"/>
      <c r="DC320" s="363">
        <v>361</v>
      </c>
      <c r="DD320" s="364">
        <v>256</v>
      </c>
      <c r="DE320" s="364">
        <v>79</v>
      </c>
      <c r="DF320" s="364">
        <v>160</v>
      </c>
      <c r="DG320" s="364">
        <v>17</v>
      </c>
      <c r="DH320" s="364">
        <v>20</v>
      </c>
      <c r="DI320" s="364">
        <v>85</v>
      </c>
      <c r="DJ320" s="394"/>
      <c r="DK320" s="363">
        <v>98</v>
      </c>
      <c r="DL320" s="364">
        <v>86</v>
      </c>
      <c r="DM320" s="364" t="s">
        <v>6662</v>
      </c>
      <c r="DN320" s="364" t="s">
        <v>6662</v>
      </c>
      <c r="DO320" s="364" t="s">
        <v>6662</v>
      </c>
      <c r="DP320" s="364">
        <v>1</v>
      </c>
      <c r="DQ320" s="364" t="s">
        <v>6662</v>
      </c>
      <c r="DR320" s="364">
        <v>6</v>
      </c>
      <c r="DS320" s="364">
        <v>1</v>
      </c>
      <c r="DT320" s="364">
        <v>2</v>
      </c>
      <c r="DU320" s="364" t="s">
        <v>6662</v>
      </c>
      <c r="DV320" s="364">
        <v>2</v>
      </c>
      <c r="DW320" s="364" t="s">
        <v>6662</v>
      </c>
      <c r="DX320" s="364" t="s">
        <v>6662</v>
      </c>
      <c r="DY320" s="364" t="s">
        <v>6662</v>
      </c>
      <c r="DZ320" s="365" t="s">
        <v>6662</v>
      </c>
      <c r="EA320" s="363">
        <v>101</v>
      </c>
      <c r="EB320" s="364">
        <v>17383</v>
      </c>
      <c r="EC320" s="364">
        <v>16363</v>
      </c>
      <c r="ED320" s="364">
        <v>639</v>
      </c>
      <c r="EE320" s="365">
        <v>381</v>
      </c>
      <c r="EF320" s="363">
        <v>189</v>
      </c>
      <c r="EG320" s="364">
        <v>159</v>
      </c>
      <c r="EH320" s="364">
        <v>49</v>
      </c>
      <c r="EI320" s="364">
        <v>97</v>
      </c>
      <c r="EJ320" s="364">
        <v>13</v>
      </c>
      <c r="EK320" s="364">
        <v>7</v>
      </c>
      <c r="EL320" s="364">
        <v>23</v>
      </c>
      <c r="EM320" s="394"/>
      <c r="EN320" s="363">
        <v>172</v>
      </c>
      <c r="EO320" s="364">
        <v>97</v>
      </c>
      <c r="EP320" s="364">
        <v>30</v>
      </c>
      <c r="EQ320" s="364">
        <v>63</v>
      </c>
      <c r="ER320" s="364">
        <v>4</v>
      </c>
      <c r="ES320" s="364">
        <v>13</v>
      </c>
      <c r="ET320" s="364">
        <v>62</v>
      </c>
      <c r="EU320" s="394"/>
    </row>
    <row r="321" spans="1:151" s="357" customFormat="1" ht="15" hidden="1" customHeight="1" x14ac:dyDescent="0.15">
      <c r="A321" s="442" t="s">
        <v>175</v>
      </c>
      <c r="B321" s="442" t="s">
        <v>424</v>
      </c>
      <c r="C321" s="442" t="s">
        <v>430</v>
      </c>
      <c r="D321" s="442" t="s">
        <v>880</v>
      </c>
      <c r="E321" s="387">
        <v>119</v>
      </c>
      <c r="F321" s="355">
        <v>118</v>
      </c>
      <c r="G321" s="355">
        <v>46</v>
      </c>
      <c r="H321" s="355">
        <v>13</v>
      </c>
      <c r="I321" s="355">
        <v>59</v>
      </c>
      <c r="J321" s="388">
        <v>1</v>
      </c>
      <c r="K321" s="395">
        <v>1</v>
      </c>
      <c r="L321" s="387"/>
      <c r="M321" s="361">
        <v>279</v>
      </c>
      <c r="N321" s="355">
        <v>5</v>
      </c>
      <c r="O321" s="355">
        <v>3</v>
      </c>
      <c r="P321" s="355">
        <v>7</v>
      </c>
      <c r="Q321" s="355">
        <v>8</v>
      </c>
      <c r="R321" s="355">
        <v>13</v>
      </c>
      <c r="S321" s="355">
        <v>13</v>
      </c>
      <c r="T321" s="355">
        <v>11</v>
      </c>
      <c r="U321" s="355">
        <v>11</v>
      </c>
      <c r="V321" s="355">
        <v>24</v>
      </c>
      <c r="W321" s="355">
        <v>52</v>
      </c>
      <c r="X321" s="355">
        <v>54</v>
      </c>
      <c r="Y321" s="355">
        <v>26</v>
      </c>
      <c r="Z321" s="355">
        <v>21</v>
      </c>
      <c r="AA321" s="355">
        <v>15</v>
      </c>
      <c r="AB321" s="362">
        <v>16</v>
      </c>
      <c r="AC321" s="368">
        <v>61.1</v>
      </c>
      <c r="AD321" s="358">
        <v>60.24</v>
      </c>
      <c r="AE321" s="369">
        <v>62.26</v>
      </c>
      <c r="AF321" s="389"/>
      <c r="AG321" s="390"/>
      <c r="AH321" s="390"/>
      <c r="AI321" s="390"/>
      <c r="AJ321" s="390"/>
      <c r="AK321" s="390"/>
      <c r="AL321" s="390"/>
      <c r="AM321" s="390"/>
      <c r="AN321" s="390"/>
      <c r="AO321" s="390"/>
      <c r="AP321" s="390"/>
      <c r="AQ321" s="390"/>
      <c r="AR321" s="390"/>
      <c r="AS321" s="390"/>
      <c r="AT321" s="390"/>
      <c r="AU321" s="390"/>
      <c r="AV321" s="384"/>
      <c r="AW321" s="385"/>
      <c r="AX321" s="386"/>
      <c r="AY321" s="363">
        <v>175</v>
      </c>
      <c r="AZ321" s="364">
        <v>2</v>
      </c>
      <c r="BA321" s="364">
        <v>1</v>
      </c>
      <c r="BB321" s="364">
        <v>1</v>
      </c>
      <c r="BC321" s="364">
        <v>4</v>
      </c>
      <c r="BD321" s="364">
        <v>9</v>
      </c>
      <c r="BE321" s="364">
        <v>4</v>
      </c>
      <c r="BF321" s="364">
        <v>5</v>
      </c>
      <c r="BG321" s="364">
        <v>6</v>
      </c>
      <c r="BH321" s="364">
        <v>12</v>
      </c>
      <c r="BI321" s="364">
        <v>33</v>
      </c>
      <c r="BJ321" s="364">
        <v>44</v>
      </c>
      <c r="BK321" s="364">
        <v>20</v>
      </c>
      <c r="BL321" s="364">
        <v>15</v>
      </c>
      <c r="BM321" s="364">
        <v>11</v>
      </c>
      <c r="BN321" s="365">
        <v>8</v>
      </c>
      <c r="BO321" s="368">
        <v>63.73</v>
      </c>
      <c r="BP321" s="358">
        <v>63.49</v>
      </c>
      <c r="BQ321" s="369">
        <v>64.08</v>
      </c>
      <c r="BR321" s="363">
        <v>118</v>
      </c>
      <c r="BS321" s="364" t="s">
        <v>6662</v>
      </c>
      <c r="BT321" s="364" t="s">
        <v>6662</v>
      </c>
      <c r="BU321" s="364" t="s">
        <v>6662</v>
      </c>
      <c r="BV321" s="364" t="s">
        <v>6662</v>
      </c>
      <c r="BW321" s="364">
        <v>4</v>
      </c>
      <c r="BX321" s="364">
        <v>3</v>
      </c>
      <c r="BY321" s="364">
        <v>4</v>
      </c>
      <c r="BZ321" s="364">
        <v>4</v>
      </c>
      <c r="CA321" s="364">
        <v>12</v>
      </c>
      <c r="CB321" s="364">
        <v>25</v>
      </c>
      <c r="CC321" s="364">
        <v>28</v>
      </c>
      <c r="CD321" s="364">
        <v>14</v>
      </c>
      <c r="CE321" s="364">
        <v>10</v>
      </c>
      <c r="CF321" s="364">
        <v>9</v>
      </c>
      <c r="CG321" s="365">
        <v>5</v>
      </c>
      <c r="CH321" s="432">
        <v>118</v>
      </c>
      <c r="CI321" s="433">
        <v>19</v>
      </c>
      <c r="CJ321" s="433">
        <v>18</v>
      </c>
      <c r="CK321" s="433" t="s">
        <v>6662</v>
      </c>
      <c r="CL321" s="433">
        <v>1</v>
      </c>
      <c r="CM321" s="433">
        <v>5</v>
      </c>
      <c r="CN321" s="433">
        <v>94</v>
      </c>
      <c r="CO321" s="433">
        <v>66</v>
      </c>
      <c r="CP321" s="433">
        <v>10</v>
      </c>
      <c r="CQ321" s="433">
        <v>9</v>
      </c>
      <c r="CR321" s="433" t="s">
        <v>6662</v>
      </c>
      <c r="CS321" s="433">
        <v>1</v>
      </c>
      <c r="CT321" s="433">
        <v>2</v>
      </c>
      <c r="CU321" s="455">
        <v>54</v>
      </c>
      <c r="CV321" s="389"/>
      <c r="CW321" s="390"/>
      <c r="CX321" s="390"/>
      <c r="CY321" s="390"/>
      <c r="CZ321" s="390"/>
      <c r="DA321" s="390"/>
      <c r="DB321" s="394"/>
      <c r="DC321" s="363">
        <v>404</v>
      </c>
      <c r="DD321" s="364">
        <v>306</v>
      </c>
      <c r="DE321" s="364">
        <v>175</v>
      </c>
      <c r="DF321" s="364">
        <v>117</v>
      </c>
      <c r="DG321" s="364">
        <v>14</v>
      </c>
      <c r="DH321" s="364">
        <v>24</v>
      </c>
      <c r="DI321" s="364">
        <v>74</v>
      </c>
      <c r="DJ321" s="394"/>
      <c r="DK321" s="363">
        <v>113</v>
      </c>
      <c r="DL321" s="364">
        <v>53</v>
      </c>
      <c r="DM321" s="364">
        <v>1</v>
      </c>
      <c r="DN321" s="364">
        <v>1</v>
      </c>
      <c r="DO321" s="364">
        <v>1</v>
      </c>
      <c r="DP321" s="364">
        <v>2</v>
      </c>
      <c r="DQ321" s="364">
        <v>54</v>
      </c>
      <c r="DR321" s="364" t="s">
        <v>6662</v>
      </c>
      <c r="DS321" s="364">
        <v>1</v>
      </c>
      <c r="DT321" s="364" t="s">
        <v>6662</v>
      </c>
      <c r="DU321" s="364" t="s">
        <v>6662</v>
      </c>
      <c r="DV321" s="364" t="s">
        <v>6662</v>
      </c>
      <c r="DW321" s="364" t="s">
        <v>6662</v>
      </c>
      <c r="DX321" s="364" t="s">
        <v>6662</v>
      </c>
      <c r="DY321" s="364" t="s">
        <v>6662</v>
      </c>
      <c r="DZ321" s="365" t="s">
        <v>6662</v>
      </c>
      <c r="EA321" s="363">
        <v>110</v>
      </c>
      <c r="EB321" s="364">
        <v>27219</v>
      </c>
      <c r="EC321" s="364">
        <v>13389</v>
      </c>
      <c r="ED321" s="364">
        <v>13805</v>
      </c>
      <c r="EE321" s="365">
        <v>25</v>
      </c>
      <c r="EF321" s="363">
        <v>209</v>
      </c>
      <c r="EG321" s="364">
        <v>180</v>
      </c>
      <c r="EH321" s="364">
        <v>103</v>
      </c>
      <c r="EI321" s="364">
        <v>67</v>
      </c>
      <c r="EJ321" s="364">
        <v>10</v>
      </c>
      <c r="EK321" s="364">
        <v>13</v>
      </c>
      <c r="EL321" s="364">
        <v>16</v>
      </c>
      <c r="EM321" s="394"/>
      <c r="EN321" s="363">
        <v>195</v>
      </c>
      <c r="EO321" s="364">
        <v>126</v>
      </c>
      <c r="EP321" s="364">
        <v>72</v>
      </c>
      <c r="EQ321" s="364">
        <v>50</v>
      </c>
      <c r="ER321" s="364">
        <v>4</v>
      </c>
      <c r="ES321" s="364">
        <v>11</v>
      </c>
      <c r="ET321" s="364">
        <v>58</v>
      </c>
      <c r="EU321" s="394"/>
    </row>
    <row r="322" spans="1:151" s="357" customFormat="1" ht="15" hidden="1" customHeight="1" x14ac:dyDescent="0.15">
      <c r="A322" s="442" t="s">
        <v>175</v>
      </c>
      <c r="B322" s="442" t="s">
        <v>424</v>
      </c>
      <c r="C322" s="442" t="s">
        <v>1617</v>
      </c>
      <c r="D322" s="442" t="s">
        <v>881</v>
      </c>
      <c r="E322" s="387">
        <v>14</v>
      </c>
      <c r="F322" s="355">
        <v>14</v>
      </c>
      <c r="G322" s="355">
        <v>3</v>
      </c>
      <c r="H322" s="355">
        <v>2</v>
      </c>
      <c r="I322" s="355">
        <v>9</v>
      </c>
      <c r="J322" s="388" t="s">
        <v>6662</v>
      </c>
      <c r="K322" s="395" t="s">
        <v>6662</v>
      </c>
      <c r="L322" s="387"/>
      <c r="M322" s="361">
        <v>35</v>
      </c>
      <c r="N322" s="355" t="s">
        <v>6662</v>
      </c>
      <c r="O322" s="355">
        <v>1</v>
      </c>
      <c r="P322" s="355">
        <v>2</v>
      </c>
      <c r="Q322" s="355">
        <v>2</v>
      </c>
      <c r="R322" s="355" t="s">
        <v>6662</v>
      </c>
      <c r="S322" s="355" t="s">
        <v>6662</v>
      </c>
      <c r="T322" s="355">
        <v>5</v>
      </c>
      <c r="U322" s="355" t="s">
        <v>6662</v>
      </c>
      <c r="V322" s="355">
        <v>2</v>
      </c>
      <c r="W322" s="355">
        <v>7</v>
      </c>
      <c r="X322" s="355">
        <v>7</v>
      </c>
      <c r="Y322" s="355">
        <v>6</v>
      </c>
      <c r="Z322" s="355">
        <v>2</v>
      </c>
      <c r="AA322" s="355" t="s">
        <v>6662</v>
      </c>
      <c r="AB322" s="362">
        <v>1</v>
      </c>
      <c r="AC322" s="368">
        <v>59.03</v>
      </c>
      <c r="AD322" s="358">
        <v>58.53</v>
      </c>
      <c r="AE322" s="369">
        <v>59.63</v>
      </c>
      <c r="AF322" s="389"/>
      <c r="AG322" s="390"/>
      <c r="AH322" s="390"/>
      <c r="AI322" s="390"/>
      <c r="AJ322" s="390"/>
      <c r="AK322" s="390"/>
      <c r="AL322" s="390"/>
      <c r="AM322" s="390"/>
      <c r="AN322" s="390"/>
      <c r="AO322" s="390"/>
      <c r="AP322" s="390"/>
      <c r="AQ322" s="390"/>
      <c r="AR322" s="390"/>
      <c r="AS322" s="390"/>
      <c r="AT322" s="390"/>
      <c r="AU322" s="390"/>
      <c r="AV322" s="384"/>
      <c r="AW322" s="385"/>
      <c r="AX322" s="386"/>
      <c r="AY322" s="363">
        <v>16</v>
      </c>
      <c r="AZ322" s="364" t="s">
        <v>6662</v>
      </c>
      <c r="BA322" s="364" t="s">
        <v>6662</v>
      </c>
      <c r="BB322" s="364" t="s">
        <v>6662</v>
      </c>
      <c r="BC322" s="364" t="s">
        <v>6662</v>
      </c>
      <c r="BD322" s="364" t="s">
        <v>6662</v>
      </c>
      <c r="BE322" s="364" t="s">
        <v>6662</v>
      </c>
      <c r="BF322" s="364">
        <v>3</v>
      </c>
      <c r="BG322" s="364" t="s">
        <v>6662</v>
      </c>
      <c r="BH322" s="364" t="s">
        <v>6662</v>
      </c>
      <c r="BI322" s="364">
        <v>1</v>
      </c>
      <c r="BJ322" s="364">
        <v>5</v>
      </c>
      <c r="BK322" s="364">
        <v>5</v>
      </c>
      <c r="BL322" s="364">
        <v>2</v>
      </c>
      <c r="BM322" s="364" t="s">
        <v>6662</v>
      </c>
      <c r="BN322" s="365" t="s">
        <v>6662</v>
      </c>
      <c r="BO322" s="368">
        <v>65.56</v>
      </c>
      <c r="BP322" s="358">
        <v>64.900000000000006</v>
      </c>
      <c r="BQ322" s="369">
        <v>66.67</v>
      </c>
      <c r="BR322" s="363">
        <v>14</v>
      </c>
      <c r="BS322" s="364" t="s">
        <v>6662</v>
      </c>
      <c r="BT322" s="364" t="s">
        <v>6662</v>
      </c>
      <c r="BU322" s="364" t="s">
        <v>6662</v>
      </c>
      <c r="BV322" s="364" t="s">
        <v>6662</v>
      </c>
      <c r="BW322" s="364" t="s">
        <v>6662</v>
      </c>
      <c r="BX322" s="364" t="s">
        <v>6662</v>
      </c>
      <c r="BY322" s="364">
        <v>1</v>
      </c>
      <c r="BZ322" s="364" t="s">
        <v>6662</v>
      </c>
      <c r="CA322" s="364">
        <v>1</v>
      </c>
      <c r="CB322" s="364">
        <v>3</v>
      </c>
      <c r="CC322" s="364">
        <v>4</v>
      </c>
      <c r="CD322" s="364">
        <v>3</v>
      </c>
      <c r="CE322" s="364">
        <v>2</v>
      </c>
      <c r="CF322" s="364" t="s">
        <v>6662</v>
      </c>
      <c r="CG322" s="365" t="s">
        <v>6662</v>
      </c>
      <c r="CH322" s="432">
        <v>14</v>
      </c>
      <c r="CI322" s="433">
        <v>2</v>
      </c>
      <c r="CJ322" s="433">
        <v>2</v>
      </c>
      <c r="CK322" s="433" t="s">
        <v>6662</v>
      </c>
      <c r="CL322" s="433" t="s">
        <v>6662</v>
      </c>
      <c r="CM322" s="433" t="s">
        <v>6662</v>
      </c>
      <c r="CN322" s="433">
        <v>12</v>
      </c>
      <c r="CO322" s="433">
        <v>9</v>
      </c>
      <c r="CP322" s="433">
        <v>1</v>
      </c>
      <c r="CQ322" s="433">
        <v>1</v>
      </c>
      <c r="CR322" s="433" t="s">
        <v>6662</v>
      </c>
      <c r="CS322" s="433" t="s">
        <v>6662</v>
      </c>
      <c r="CT322" s="433" t="s">
        <v>6662</v>
      </c>
      <c r="CU322" s="455">
        <v>8</v>
      </c>
      <c r="CV322" s="389"/>
      <c r="CW322" s="390"/>
      <c r="CX322" s="390"/>
      <c r="CY322" s="390"/>
      <c r="CZ322" s="390"/>
      <c r="DA322" s="390"/>
      <c r="DB322" s="394"/>
      <c r="DC322" s="363">
        <v>48</v>
      </c>
      <c r="DD322" s="364">
        <v>36</v>
      </c>
      <c r="DE322" s="364">
        <v>16</v>
      </c>
      <c r="DF322" s="364">
        <v>19</v>
      </c>
      <c r="DG322" s="364">
        <v>1</v>
      </c>
      <c r="DH322" s="364">
        <v>2</v>
      </c>
      <c r="DI322" s="364">
        <v>10</v>
      </c>
      <c r="DJ322" s="394"/>
      <c r="DK322" s="363">
        <v>14</v>
      </c>
      <c r="DL322" s="364">
        <v>8</v>
      </c>
      <c r="DM322" s="364" t="s">
        <v>6662</v>
      </c>
      <c r="DN322" s="364" t="s">
        <v>6662</v>
      </c>
      <c r="DO322" s="364">
        <v>1</v>
      </c>
      <c r="DP322" s="364">
        <v>2</v>
      </c>
      <c r="DQ322" s="364">
        <v>1</v>
      </c>
      <c r="DR322" s="364" t="s">
        <v>6662</v>
      </c>
      <c r="DS322" s="364" t="s">
        <v>6662</v>
      </c>
      <c r="DT322" s="364">
        <v>2</v>
      </c>
      <c r="DU322" s="364" t="s">
        <v>6662</v>
      </c>
      <c r="DV322" s="364" t="s">
        <v>6662</v>
      </c>
      <c r="DW322" s="364" t="s">
        <v>6662</v>
      </c>
      <c r="DX322" s="364" t="s">
        <v>6662</v>
      </c>
      <c r="DY322" s="364" t="s">
        <v>6662</v>
      </c>
      <c r="DZ322" s="365" t="s">
        <v>6662</v>
      </c>
      <c r="EA322" s="363">
        <v>14</v>
      </c>
      <c r="EB322" s="364">
        <v>3613</v>
      </c>
      <c r="EC322" s="364">
        <v>2718</v>
      </c>
      <c r="ED322" s="364">
        <v>895</v>
      </c>
      <c r="EE322" s="365" t="s">
        <v>6662</v>
      </c>
      <c r="EF322" s="363">
        <v>22</v>
      </c>
      <c r="EG322" s="364">
        <v>19</v>
      </c>
      <c r="EH322" s="364">
        <v>10</v>
      </c>
      <c r="EI322" s="364">
        <v>8</v>
      </c>
      <c r="EJ322" s="364">
        <v>1</v>
      </c>
      <c r="EK322" s="364">
        <v>2</v>
      </c>
      <c r="EL322" s="364">
        <v>1</v>
      </c>
      <c r="EM322" s="394"/>
      <c r="EN322" s="363">
        <v>26</v>
      </c>
      <c r="EO322" s="364">
        <v>17</v>
      </c>
      <c r="EP322" s="364">
        <v>6</v>
      </c>
      <c r="EQ322" s="364">
        <v>11</v>
      </c>
      <c r="ER322" s="364" t="s">
        <v>6662</v>
      </c>
      <c r="ES322" s="364" t="s">
        <v>6662</v>
      </c>
      <c r="ET322" s="364">
        <v>9</v>
      </c>
      <c r="EU322" s="394"/>
    </row>
    <row r="323" spans="1:151" s="357" customFormat="1" ht="15" hidden="1" customHeight="1" x14ac:dyDescent="0.15">
      <c r="A323" s="442" t="s">
        <v>175</v>
      </c>
      <c r="B323" s="442" t="s">
        <v>424</v>
      </c>
      <c r="C323" s="442" t="s">
        <v>431</v>
      </c>
      <c r="D323" s="442" t="s">
        <v>882</v>
      </c>
      <c r="E323" s="387">
        <v>94</v>
      </c>
      <c r="F323" s="355">
        <v>93</v>
      </c>
      <c r="G323" s="355">
        <v>11</v>
      </c>
      <c r="H323" s="355">
        <v>10</v>
      </c>
      <c r="I323" s="355">
        <v>72</v>
      </c>
      <c r="J323" s="388">
        <v>1</v>
      </c>
      <c r="K323" s="395">
        <v>1</v>
      </c>
      <c r="L323" s="387"/>
      <c r="M323" s="361">
        <v>216</v>
      </c>
      <c r="N323" s="355">
        <v>1</v>
      </c>
      <c r="O323" s="355">
        <v>3</v>
      </c>
      <c r="P323" s="355">
        <v>5</v>
      </c>
      <c r="Q323" s="355">
        <v>6</v>
      </c>
      <c r="R323" s="355">
        <v>3</v>
      </c>
      <c r="S323" s="355">
        <v>8</v>
      </c>
      <c r="T323" s="355">
        <v>11</v>
      </c>
      <c r="U323" s="355">
        <v>8</v>
      </c>
      <c r="V323" s="355">
        <v>10</v>
      </c>
      <c r="W323" s="355">
        <v>38</v>
      </c>
      <c r="X323" s="355">
        <v>40</v>
      </c>
      <c r="Y323" s="355">
        <v>30</v>
      </c>
      <c r="Z323" s="355">
        <v>29</v>
      </c>
      <c r="AA323" s="355">
        <v>15</v>
      </c>
      <c r="AB323" s="362">
        <v>9</v>
      </c>
      <c r="AC323" s="368">
        <v>63.75</v>
      </c>
      <c r="AD323" s="358">
        <v>62.67</v>
      </c>
      <c r="AE323" s="369">
        <v>65.209999999999994</v>
      </c>
      <c r="AF323" s="389"/>
      <c r="AG323" s="390"/>
      <c r="AH323" s="390"/>
      <c r="AI323" s="390"/>
      <c r="AJ323" s="390"/>
      <c r="AK323" s="390"/>
      <c r="AL323" s="390"/>
      <c r="AM323" s="390"/>
      <c r="AN323" s="390"/>
      <c r="AO323" s="390"/>
      <c r="AP323" s="390"/>
      <c r="AQ323" s="390"/>
      <c r="AR323" s="390"/>
      <c r="AS323" s="390"/>
      <c r="AT323" s="390"/>
      <c r="AU323" s="390"/>
      <c r="AV323" s="384"/>
      <c r="AW323" s="385"/>
      <c r="AX323" s="386"/>
      <c r="AY323" s="363">
        <v>90</v>
      </c>
      <c r="AZ323" s="364" t="s">
        <v>6662</v>
      </c>
      <c r="BA323" s="364" t="s">
        <v>6662</v>
      </c>
      <c r="BB323" s="364" t="s">
        <v>6662</v>
      </c>
      <c r="BC323" s="364" t="s">
        <v>6662</v>
      </c>
      <c r="BD323" s="364">
        <v>1</v>
      </c>
      <c r="BE323" s="364">
        <v>1</v>
      </c>
      <c r="BF323" s="364">
        <v>1</v>
      </c>
      <c r="BG323" s="364">
        <v>2</v>
      </c>
      <c r="BH323" s="364" t="s">
        <v>6662</v>
      </c>
      <c r="BI323" s="364">
        <v>12</v>
      </c>
      <c r="BJ323" s="364">
        <v>19</v>
      </c>
      <c r="BK323" s="364">
        <v>21</v>
      </c>
      <c r="BL323" s="364">
        <v>21</v>
      </c>
      <c r="BM323" s="364">
        <v>9</v>
      </c>
      <c r="BN323" s="365">
        <v>3</v>
      </c>
      <c r="BO323" s="368">
        <v>70.63</v>
      </c>
      <c r="BP323" s="358">
        <v>70.3</v>
      </c>
      <c r="BQ323" s="369">
        <v>71.14</v>
      </c>
      <c r="BR323" s="363">
        <v>93</v>
      </c>
      <c r="BS323" s="364" t="s">
        <v>6662</v>
      </c>
      <c r="BT323" s="364" t="s">
        <v>6662</v>
      </c>
      <c r="BU323" s="364" t="s">
        <v>6662</v>
      </c>
      <c r="BV323" s="364" t="s">
        <v>6662</v>
      </c>
      <c r="BW323" s="364" t="s">
        <v>6662</v>
      </c>
      <c r="BX323" s="364">
        <v>1</v>
      </c>
      <c r="BY323" s="364">
        <v>3</v>
      </c>
      <c r="BZ323" s="364">
        <v>2</v>
      </c>
      <c r="CA323" s="364">
        <v>6</v>
      </c>
      <c r="CB323" s="364">
        <v>18</v>
      </c>
      <c r="CC323" s="364">
        <v>23</v>
      </c>
      <c r="CD323" s="364">
        <v>17</v>
      </c>
      <c r="CE323" s="364">
        <v>15</v>
      </c>
      <c r="CF323" s="364">
        <v>7</v>
      </c>
      <c r="CG323" s="365">
        <v>1</v>
      </c>
      <c r="CH323" s="432">
        <v>93</v>
      </c>
      <c r="CI323" s="433">
        <v>25</v>
      </c>
      <c r="CJ323" s="433">
        <v>25</v>
      </c>
      <c r="CK323" s="433" t="s">
        <v>6662</v>
      </c>
      <c r="CL323" s="433" t="s">
        <v>6662</v>
      </c>
      <c r="CM323" s="433">
        <v>4</v>
      </c>
      <c r="CN323" s="433">
        <v>64</v>
      </c>
      <c r="CO323" s="433">
        <v>63</v>
      </c>
      <c r="CP323" s="433">
        <v>18</v>
      </c>
      <c r="CQ323" s="433">
        <v>18</v>
      </c>
      <c r="CR323" s="433" t="s">
        <v>6662</v>
      </c>
      <c r="CS323" s="433" t="s">
        <v>6662</v>
      </c>
      <c r="CT323" s="433">
        <v>1</v>
      </c>
      <c r="CU323" s="455">
        <v>44</v>
      </c>
      <c r="CV323" s="389"/>
      <c r="CW323" s="390"/>
      <c r="CX323" s="390"/>
      <c r="CY323" s="390"/>
      <c r="CZ323" s="390"/>
      <c r="DA323" s="390"/>
      <c r="DB323" s="394"/>
      <c r="DC323" s="363">
        <v>303</v>
      </c>
      <c r="DD323" s="364">
        <v>218</v>
      </c>
      <c r="DE323" s="364">
        <v>90</v>
      </c>
      <c r="DF323" s="364">
        <v>109</v>
      </c>
      <c r="DG323" s="364">
        <v>19</v>
      </c>
      <c r="DH323" s="364">
        <v>17</v>
      </c>
      <c r="DI323" s="364">
        <v>68</v>
      </c>
      <c r="DJ323" s="394"/>
      <c r="DK323" s="363">
        <v>91</v>
      </c>
      <c r="DL323" s="364">
        <v>70</v>
      </c>
      <c r="DM323" s="364" t="s">
        <v>6662</v>
      </c>
      <c r="DN323" s="364" t="s">
        <v>6662</v>
      </c>
      <c r="DO323" s="364">
        <v>4</v>
      </c>
      <c r="DP323" s="364">
        <v>10</v>
      </c>
      <c r="DQ323" s="364">
        <v>2</v>
      </c>
      <c r="DR323" s="364" t="s">
        <v>6662</v>
      </c>
      <c r="DS323" s="364">
        <v>2</v>
      </c>
      <c r="DT323" s="364">
        <v>2</v>
      </c>
      <c r="DU323" s="364">
        <v>1</v>
      </c>
      <c r="DV323" s="364" t="s">
        <v>6662</v>
      </c>
      <c r="DW323" s="364" t="s">
        <v>6662</v>
      </c>
      <c r="DX323" s="364" t="s">
        <v>6662</v>
      </c>
      <c r="DY323" s="364" t="s">
        <v>6662</v>
      </c>
      <c r="DZ323" s="365" t="s">
        <v>6662</v>
      </c>
      <c r="EA323" s="363">
        <v>89</v>
      </c>
      <c r="EB323" s="364">
        <v>21211</v>
      </c>
      <c r="EC323" s="364">
        <v>14732</v>
      </c>
      <c r="ED323" s="364">
        <v>6438</v>
      </c>
      <c r="EE323" s="365">
        <v>41</v>
      </c>
      <c r="EF323" s="363">
        <v>155</v>
      </c>
      <c r="EG323" s="364">
        <v>132</v>
      </c>
      <c r="EH323" s="364">
        <v>54</v>
      </c>
      <c r="EI323" s="364">
        <v>63</v>
      </c>
      <c r="EJ323" s="364">
        <v>15</v>
      </c>
      <c r="EK323" s="364">
        <v>9</v>
      </c>
      <c r="EL323" s="364">
        <v>14</v>
      </c>
      <c r="EM323" s="394"/>
      <c r="EN323" s="363">
        <v>148</v>
      </c>
      <c r="EO323" s="364">
        <v>86</v>
      </c>
      <c r="EP323" s="364">
        <v>36</v>
      </c>
      <c r="EQ323" s="364">
        <v>46</v>
      </c>
      <c r="ER323" s="364">
        <v>4</v>
      </c>
      <c r="ES323" s="364">
        <v>8</v>
      </c>
      <c r="ET323" s="364">
        <v>54</v>
      </c>
      <c r="EU323" s="394"/>
    </row>
    <row r="324" spans="1:151" s="357" customFormat="1" ht="15" hidden="1" customHeight="1" x14ac:dyDescent="0.15">
      <c r="A324" s="442" t="s">
        <v>175</v>
      </c>
      <c r="B324" s="442" t="s">
        <v>424</v>
      </c>
      <c r="C324" s="442" t="s">
        <v>432</v>
      </c>
      <c r="D324" s="442" t="s">
        <v>883</v>
      </c>
      <c r="E324" s="387">
        <v>169</v>
      </c>
      <c r="F324" s="355">
        <v>166</v>
      </c>
      <c r="G324" s="355">
        <v>40</v>
      </c>
      <c r="H324" s="355">
        <v>17</v>
      </c>
      <c r="I324" s="355">
        <v>109</v>
      </c>
      <c r="J324" s="388">
        <v>3</v>
      </c>
      <c r="K324" s="395">
        <v>3</v>
      </c>
      <c r="L324" s="387"/>
      <c r="M324" s="361">
        <v>379</v>
      </c>
      <c r="N324" s="355">
        <v>1</v>
      </c>
      <c r="O324" s="355">
        <v>5</v>
      </c>
      <c r="P324" s="355">
        <v>7</v>
      </c>
      <c r="Q324" s="355">
        <v>7</v>
      </c>
      <c r="R324" s="355">
        <v>16</v>
      </c>
      <c r="S324" s="355">
        <v>15</v>
      </c>
      <c r="T324" s="355">
        <v>14</v>
      </c>
      <c r="U324" s="355">
        <v>14</v>
      </c>
      <c r="V324" s="355">
        <v>43</v>
      </c>
      <c r="W324" s="355">
        <v>72</v>
      </c>
      <c r="X324" s="355">
        <v>89</v>
      </c>
      <c r="Y324" s="355">
        <v>42</v>
      </c>
      <c r="Z324" s="355">
        <v>23</v>
      </c>
      <c r="AA324" s="355">
        <v>19</v>
      </c>
      <c r="AB324" s="362">
        <v>12</v>
      </c>
      <c r="AC324" s="368">
        <v>61.92</v>
      </c>
      <c r="AD324" s="358">
        <v>60.55</v>
      </c>
      <c r="AE324" s="369">
        <v>63.85</v>
      </c>
      <c r="AF324" s="389"/>
      <c r="AG324" s="390"/>
      <c r="AH324" s="390"/>
      <c r="AI324" s="390"/>
      <c r="AJ324" s="390"/>
      <c r="AK324" s="390"/>
      <c r="AL324" s="390"/>
      <c r="AM324" s="390"/>
      <c r="AN324" s="390"/>
      <c r="AO324" s="390"/>
      <c r="AP324" s="390"/>
      <c r="AQ324" s="390"/>
      <c r="AR324" s="390"/>
      <c r="AS324" s="390"/>
      <c r="AT324" s="390"/>
      <c r="AU324" s="390"/>
      <c r="AV324" s="384"/>
      <c r="AW324" s="385"/>
      <c r="AX324" s="386"/>
      <c r="AY324" s="363">
        <v>206</v>
      </c>
      <c r="AZ324" s="364" t="s">
        <v>6662</v>
      </c>
      <c r="BA324" s="364">
        <v>1</v>
      </c>
      <c r="BB324" s="364" t="s">
        <v>6662</v>
      </c>
      <c r="BC324" s="364">
        <v>2</v>
      </c>
      <c r="BD324" s="364">
        <v>6</v>
      </c>
      <c r="BE324" s="364">
        <v>3</v>
      </c>
      <c r="BF324" s="364">
        <v>5</v>
      </c>
      <c r="BG324" s="364">
        <v>4</v>
      </c>
      <c r="BH324" s="364">
        <v>14</v>
      </c>
      <c r="BI324" s="364">
        <v>41</v>
      </c>
      <c r="BJ324" s="364">
        <v>55</v>
      </c>
      <c r="BK324" s="364">
        <v>35</v>
      </c>
      <c r="BL324" s="364">
        <v>20</v>
      </c>
      <c r="BM324" s="364">
        <v>16</v>
      </c>
      <c r="BN324" s="365">
        <v>4</v>
      </c>
      <c r="BO324" s="368">
        <v>66.14</v>
      </c>
      <c r="BP324" s="358">
        <v>65.61</v>
      </c>
      <c r="BQ324" s="369">
        <v>66.88</v>
      </c>
      <c r="BR324" s="363">
        <v>166</v>
      </c>
      <c r="BS324" s="364" t="s">
        <v>6662</v>
      </c>
      <c r="BT324" s="364" t="s">
        <v>6662</v>
      </c>
      <c r="BU324" s="364" t="s">
        <v>6662</v>
      </c>
      <c r="BV324" s="364" t="s">
        <v>6662</v>
      </c>
      <c r="BW324" s="364" t="s">
        <v>6662</v>
      </c>
      <c r="BX324" s="364">
        <v>2</v>
      </c>
      <c r="BY324" s="364">
        <v>2</v>
      </c>
      <c r="BZ324" s="364">
        <v>6</v>
      </c>
      <c r="CA324" s="364">
        <v>22</v>
      </c>
      <c r="CB324" s="364">
        <v>38</v>
      </c>
      <c r="CC324" s="364">
        <v>48</v>
      </c>
      <c r="CD324" s="364">
        <v>25</v>
      </c>
      <c r="CE324" s="364">
        <v>12</v>
      </c>
      <c r="CF324" s="364">
        <v>9</v>
      </c>
      <c r="CG324" s="365">
        <v>2</v>
      </c>
      <c r="CH324" s="432">
        <v>166</v>
      </c>
      <c r="CI324" s="433">
        <v>32</v>
      </c>
      <c r="CJ324" s="433">
        <v>32</v>
      </c>
      <c r="CK324" s="433" t="s">
        <v>6662</v>
      </c>
      <c r="CL324" s="433" t="s">
        <v>6662</v>
      </c>
      <c r="CM324" s="433">
        <v>7</v>
      </c>
      <c r="CN324" s="433">
        <v>127</v>
      </c>
      <c r="CO324" s="433">
        <v>96</v>
      </c>
      <c r="CP324" s="433">
        <v>15</v>
      </c>
      <c r="CQ324" s="433">
        <v>15</v>
      </c>
      <c r="CR324" s="433" t="s">
        <v>6662</v>
      </c>
      <c r="CS324" s="433" t="s">
        <v>6662</v>
      </c>
      <c r="CT324" s="433">
        <v>2</v>
      </c>
      <c r="CU324" s="455">
        <v>79</v>
      </c>
      <c r="CV324" s="389"/>
      <c r="CW324" s="390"/>
      <c r="CX324" s="390"/>
      <c r="CY324" s="390"/>
      <c r="CZ324" s="390"/>
      <c r="DA324" s="390"/>
      <c r="DB324" s="394"/>
      <c r="DC324" s="363">
        <v>547</v>
      </c>
      <c r="DD324" s="364">
        <v>401</v>
      </c>
      <c r="DE324" s="364">
        <v>206</v>
      </c>
      <c r="DF324" s="364">
        <v>171</v>
      </c>
      <c r="DG324" s="364">
        <v>24</v>
      </c>
      <c r="DH324" s="364">
        <v>26</v>
      </c>
      <c r="DI324" s="364">
        <v>120</v>
      </c>
      <c r="DJ324" s="394"/>
      <c r="DK324" s="363">
        <v>156</v>
      </c>
      <c r="DL324" s="364">
        <v>107</v>
      </c>
      <c r="DM324" s="364">
        <v>1</v>
      </c>
      <c r="DN324" s="364">
        <v>4</v>
      </c>
      <c r="DO324" s="364">
        <v>3</v>
      </c>
      <c r="DP324" s="364">
        <v>15</v>
      </c>
      <c r="DQ324" s="364">
        <v>23</v>
      </c>
      <c r="DR324" s="364">
        <v>1</v>
      </c>
      <c r="DS324" s="364" t="s">
        <v>6662</v>
      </c>
      <c r="DT324" s="364">
        <v>1</v>
      </c>
      <c r="DU324" s="364" t="s">
        <v>6662</v>
      </c>
      <c r="DV324" s="364">
        <v>1</v>
      </c>
      <c r="DW324" s="364" t="s">
        <v>6662</v>
      </c>
      <c r="DX324" s="364" t="s">
        <v>6662</v>
      </c>
      <c r="DY324" s="364" t="s">
        <v>6662</v>
      </c>
      <c r="DZ324" s="365" t="s">
        <v>6662</v>
      </c>
      <c r="EA324" s="363">
        <v>154</v>
      </c>
      <c r="EB324" s="364">
        <v>55621</v>
      </c>
      <c r="EC324" s="364">
        <v>30344</v>
      </c>
      <c r="ED324" s="364">
        <v>25127</v>
      </c>
      <c r="EE324" s="365">
        <v>150</v>
      </c>
      <c r="EF324" s="363">
        <v>291</v>
      </c>
      <c r="EG324" s="364">
        <v>238</v>
      </c>
      <c r="EH324" s="364">
        <v>120</v>
      </c>
      <c r="EI324" s="364">
        <v>100</v>
      </c>
      <c r="EJ324" s="364">
        <v>18</v>
      </c>
      <c r="EK324" s="364">
        <v>18</v>
      </c>
      <c r="EL324" s="364">
        <v>35</v>
      </c>
      <c r="EM324" s="394"/>
      <c r="EN324" s="363">
        <v>256</v>
      </c>
      <c r="EO324" s="364">
        <v>163</v>
      </c>
      <c r="EP324" s="364">
        <v>86</v>
      </c>
      <c r="EQ324" s="364">
        <v>71</v>
      </c>
      <c r="ER324" s="364">
        <v>6</v>
      </c>
      <c r="ES324" s="364">
        <v>8</v>
      </c>
      <c r="ET324" s="364">
        <v>85</v>
      </c>
      <c r="EU324" s="394"/>
    </row>
    <row r="325" spans="1:151" s="357" customFormat="1" ht="15" hidden="1" customHeight="1" x14ac:dyDescent="0.15">
      <c r="A325" s="442" t="s">
        <v>175</v>
      </c>
      <c r="B325" s="442" t="s">
        <v>424</v>
      </c>
      <c r="C325" s="442" t="s">
        <v>433</v>
      </c>
      <c r="D325" s="442" t="s">
        <v>884</v>
      </c>
      <c r="E325" s="387">
        <v>76</v>
      </c>
      <c r="F325" s="355">
        <v>75</v>
      </c>
      <c r="G325" s="355">
        <v>7</v>
      </c>
      <c r="H325" s="355">
        <v>6</v>
      </c>
      <c r="I325" s="355">
        <v>62</v>
      </c>
      <c r="J325" s="388">
        <v>1</v>
      </c>
      <c r="K325" s="395" t="s">
        <v>6662</v>
      </c>
      <c r="L325" s="387"/>
      <c r="M325" s="361">
        <v>177</v>
      </c>
      <c r="N325" s="355">
        <v>1</v>
      </c>
      <c r="O325" s="355">
        <v>2</v>
      </c>
      <c r="P325" s="355">
        <v>3</v>
      </c>
      <c r="Q325" s="355">
        <v>9</v>
      </c>
      <c r="R325" s="355">
        <v>5</v>
      </c>
      <c r="S325" s="355">
        <v>7</v>
      </c>
      <c r="T325" s="355">
        <v>10</v>
      </c>
      <c r="U325" s="355">
        <v>9</v>
      </c>
      <c r="V325" s="355">
        <v>16</v>
      </c>
      <c r="W325" s="355">
        <v>23</v>
      </c>
      <c r="X325" s="355">
        <v>38</v>
      </c>
      <c r="Y325" s="355">
        <v>26</v>
      </c>
      <c r="Z325" s="355">
        <v>15</v>
      </c>
      <c r="AA325" s="355">
        <v>6</v>
      </c>
      <c r="AB325" s="362">
        <v>7</v>
      </c>
      <c r="AC325" s="368">
        <v>61.42</v>
      </c>
      <c r="AD325" s="358">
        <v>60.2</v>
      </c>
      <c r="AE325" s="369">
        <v>63.43</v>
      </c>
      <c r="AF325" s="389"/>
      <c r="AG325" s="390"/>
      <c r="AH325" s="390"/>
      <c r="AI325" s="390"/>
      <c r="AJ325" s="390"/>
      <c r="AK325" s="390"/>
      <c r="AL325" s="390"/>
      <c r="AM325" s="390"/>
      <c r="AN325" s="390"/>
      <c r="AO325" s="390"/>
      <c r="AP325" s="390"/>
      <c r="AQ325" s="390"/>
      <c r="AR325" s="390"/>
      <c r="AS325" s="390"/>
      <c r="AT325" s="390"/>
      <c r="AU325" s="390"/>
      <c r="AV325" s="384"/>
      <c r="AW325" s="385"/>
      <c r="AX325" s="386"/>
      <c r="AY325" s="363">
        <v>52</v>
      </c>
      <c r="AZ325" s="364" t="s">
        <v>6662</v>
      </c>
      <c r="BA325" s="364" t="s">
        <v>6662</v>
      </c>
      <c r="BB325" s="364" t="s">
        <v>6662</v>
      </c>
      <c r="BC325" s="364">
        <v>3</v>
      </c>
      <c r="BD325" s="364" t="s">
        <v>6662</v>
      </c>
      <c r="BE325" s="364" t="s">
        <v>6662</v>
      </c>
      <c r="BF325" s="364" t="s">
        <v>6662</v>
      </c>
      <c r="BG325" s="364">
        <v>1</v>
      </c>
      <c r="BH325" s="364">
        <v>2</v>
      </c>
      <c r="BI325" s="364">
        <v>6</v>
      </c>
      <c r="BJ325" s="364">
        <v>13</v>
      </c>
      <c r="BK325" s="364">
        <v>13</v>
      </c>
      <c r="BL325" s="364">
        <v>9</v>
      </c>
      <c r="BM325" s="364">
        <v>3</v>
      </c>
      <c r="BN325" s="365">
        <v>2</v>
      </c>
      <c r="BO325" s="368">
        <v>68.23</v>
      </c>
      <c r="BP325" s="358">
        <v>68.73</v>
      </c>
      <c r="BQ325" s="369">
        <v>66.58</v>
      </c>
      <c r="BR325" s="363">
        <v>75</v>
      </c>
      <c r="BS325" s="364" t="s">
        <v>6662</v>
      </c>
      <c r="BT325" s="364" t="s">
        <v>6662</v>
      </c>
      <c r="BU325" s="364" t="s">
        <v>6662</v>
      </c>
      <c r="BV325" s="364" t="s">
        <v>6662</v>
      </c>
      <c r="BW325" s="364" t="s">
        <v>6662</v>
      </c>
      <c r="BX325" s="364">
        <v>1</v>
      </c>
      <c r="BY325" s="364">
        <v>4</v>
      </c>
      <c r="BZ325" s="364">
        <v>2</v>
      </c>
      <c r="CA325" s="364">
        <v>9</v>
      </c>
      <c r="CB325" s="364">
        <v>11</v>
      </c>
      <c r="CC325" s="364">
        <v>20</v>
      </c>
      <c r="CD325" s="364">
        <v>15</v>
      </c>
      <c r="CE325" s="364">
        <v>7</v>
      </c>
      <c r="CF325" s="364">
        <v>5</v>
      </c>
      <c r="CG325" s="365">
        <v>1</v>
      </c>
      <c r="CH325" s="432">
        <v>75</v>
      </c>
      <c r="CI325" s="433">
        <v>10</v>
      </c>
      <c r="CJ325" s="433">
        <v>10</v>
      </c>
      <c r="CK325" s="433" t="s">
        <v>6662</v>
      </c>
      <c r="CL325" s="433" t="s">
        <v>6662</v>
      </c>
      <c r="CM325" s="433">
        <v>1</v>
      </c>
      <c r="CN325" s="433">
        <v>64</v>
      </c>
      <c r="CO325" s="433">
        <v>48</v>
      </c>
      <c r="CP325" s="433">
        <v>3</v>
      </c>
      <c r="CQ325" s="433">
        <v>3</v>
      </c>
      <c r="CR325" s="433" t="s">
        <v>6662</v>
      </c>
      <c r="CS325" s="433" t="s">
        <v>6662</v>
      </c>
      <c r="CT325" s="433" t="s">
        <v>6662</v>
      </c>
      <c r="CU325" s="455">
        <v>45</v>
      </c>
      <c r="CV325" s="389"/>
      <c r="CW325" s="390"/>
      <c r="CX325" s="390"/>
      <c r="CY325" s="390"/>
      <c r="CZ325" s="390"/>
      <c r="DA325" s="390"/>
      <c r="DB325" s="394"/>
      <c r="DC325" s="363">
        <v>254</v>
      </c>
      <c r="DD325" s="364">
        <v>167</v>
      </c>
      <c r="DE325" s="364">
        <v>52</v>
      </c>
      <c r="DF325" s="364">
        <v>94</v>
      </c>
      <c r="DG325" s="364">
        <v>21</v>
      </c>
      <c r="DH325" s="364">
        <v>11</v>
      </c>
      <c r="DI325" s="364">
        <v>76</v>
      </c>
      <c r="DJ325" s="394"/>
      <c r="DK325" s="363">
        <v>64</v>
      </c>
      <c r="DL325" s="364">
        <v>60</v>
      </c>
      <c r="DM325" s="364" t="s">
        <v>6662</v>
      </c>
      <c r="DN325" s="364" t="s">
        <v>6662</v>
      </c>
      <c r="DO325" s="364">
        <v>1</v>
      </c>
      <c r="DP325" s="364">
        <v>1</v>
      </c>
      <c r="DQ325" s="364" t="s">
        <v>6662</v>
      </c>
      <c r="DR325" s="364" t="s">
        <v>6662</v>
      </c>
      <c r="DS325" s="364">
        <v>1</v>
      </c>
      <c r="DT325" s="364">
        <v>1</v>
      </c>
      <c r="DU325" s="364" t="s">
        <v>6662</v>
      </c>
      <c r="DV325" s="364" t="s">
        <v>6662</v>
      </c>
      <c r="DW325" s="364" t="s">
        <v>6662</v>
      </c>
      <c r="DX325" s="364" t="s">
        <v>6662</v>
      </c>
      <c r="DY325" s="364" t="s">
        <v>6662</v>
      </c>
      <c r="DZ325" s="365" t="s">
        <v>6662</v>
      </c>
      <c r="EA325" s="363">
        <v>70</v>
      </c>
      <c r="EB325" s="364">
        <v>20894</v>
      </c>
      <c r="EC325" s="364">
        <v>14534</v>
      </c>
      <c r="ED325" s="364">
        <v>6254</v>
      </c>
      <c r="EE325" s="365">
        <v>106</v>
      </c>
      <c r="EF325" s="363">
        <v>133</v>
      </c>
      <c r="EG325" s="364">
        <v>111</v>
      </c>
      <c r="EH325" s="364">
        <v>40</v>
      </c>
      <c r="EI325" s="364">
        <v>57</v>
      </c>
      <c r="EJ325" s="364">
        <v>14</v>
      </c>
      <c r="EK325" s="364">
        <v>6</v>
      </c>
      <c r="EL325" s="364">
        <v>16</v>
      </c>
      <c r="EM325" s="394"/>
      <c r="EN325" s="363">
        <v>121</v>
      </c>
      <c r="EO325" s="364">
        <v>56</v>
      </c>
      <c r="EP325" s="364">
        <v>12</v>
      </c>
      <c r="EQ325" s="364">
        <v>37</v>
      </c>
      <c r="ER325" s="364">
        <v>7</v>
      </c>
      <c r="ES325" s="364">
        <v>5</v>
      </c>
      <c r="ET325" s="364">
        <v>60</v>
      </c>
      <c r="EU325" s="394"/>
    </row>
    <row r="326" spans="1:151" s="357" customFormat="1" ht="15" customHeight="1" x14ac:dyDescent="0.15">
      <c r="A326" s="442" t="s">
        <v>175</v>
      </c>
      <c r="B326" s="442" t="s">
        <v>434</v>
      </c>
      <c r="C326" s="442"/>
      <c r="D326" s="442" t="s">
        <v>885</v>
      </c>
      <c r="E326" s="387">
        <v>695</v>
      </c>
      <c r="F326" s="355">
        <v>680</v>
      </c>
      <c r="G326" s="355">
        <v>324</v>
      </c>
      <c r="H326" s="355">
        <v>56</v>
      </c>
      <c r="I326" s="355">
        <v>300</v>
      </c>
      <c r="J326" s="388">
        <v>15</v>
      </c>
      <c r="K326" s="395">
        <v>15</v>
      </c>
      <c r="L326" s="387"/>
      <c r="M326" s="361">
        <v>1741</v>
      </c>
      <c r="N326" s="355">
        <v>6</v>
      </c>
      <c r="O326" s="355">
        <v>28</v>
      </c>
      <c r="P326" s="355">
        <v>47</v>
      </c>
      <c r="Q326" s="355">
        <v>53</v>
      </c>
      <c r="R326" s="355">
        <v>55</v>
      </c>
      <c r="S326" s="355">
        <v>68</v>
      </c>
      <c r="T326" s="355">
        <v>103</v>
      </c>
      <c r="U326" s="355">
        <v>145</v>
      </c>
      <c r="V326" s="355">
        <v>183</v>
      </c>
      <c r="W326" s="355">
        <v>217</v>
      </c>
      <c r="X326" s="355">
        <v>228</v>
      </c>
      <c r="Y326" s="355">
        <v>240</v>
      </c>
      <c r="Z326" s="355">
        <v>194</v>
      </c>
      <c r="AA326" s="355">
        <v>116</v>
      </c>
      <c r="AB326" s="362">
        <v>58</v>
      </c>
      <c r="AC326" s="368">
        <v>61.32</v>
      </c>
      <c r="AD326" s="358">
        <v>60.29</v>
      </c>
      <c r="AE326" s="369">
        <v>62.58</v>
      </c>
      <c r="AF326" s="389"/>
      <c r="AG326" s="390"/>
      <c r="AH326" s="390"/>
      <c r="AI326" s="390"/>
      <c r="AJ326" s="390"/>
      <c r="AK326" s="390"/>
      <c r="AL326" s="390"/>
      <c r="AM326" s="390"/>
      <c r="AN326" s="390"/>
      <c r="AO326" s="390"/>
      <c r="AP326" s="390"/>
      <c r="AQ326" s="390"/>
      <c r="AR326" s="390"/>
      <c r="AS326" s="390"/>
      <c r="AT326" s="390"/>
      <c r="AU326" s="390"/>
      <c r="AV326" s="384"/>
      <c r="AW326" s="385"/>
      <c r="AX326" s="386"/>
      <c r="AY326" s="363">
        <v>1358</v>
      </c>
      <c r="AZ326" s="364">
        <v>1</v>
      </c>
      <c r="BA326" s="364">
        <v>10</v>
      </c>
      <c r="BB326" s="364">
        <v>21</v>
      </c>
      <c r="BC326" s="364">
        <v>37</v>
      </c>
      <c r="BD326" s="364">
        <v>35</v>
      </c>
      <c r="BE326" s="364">
        <v>42</v>
      </c>
      <c r="BF326" s="364">
        <v>73</v>
      </c>
      <c r="BG326" s="364">
        <v>109</v>
      </c>
      <c r="BH326" s="364">
        <v>138</v>
      </c>
      <c r="BI326" s="364">
        <v>177</v>
      </c>
      <c r="BJ326" s="364">
        <v>194</v>
      </c>
      <c r="BK326" s="364">
        <v>205</v>
      </c>
      <c r="BL326" s="364">
        <v>182</v>
      </c>
      <c r="BM326" s="364">
        <v>97</v>
      </c>
      <c r="BN326" s="365">
        <v>37</v>
      </c>
      <c r="BO326" s="368">
        <v>63.17</v>
      </c>
      <c r="BP326" s="358">
        <v>62.27</v>
      </c>
      <c r="BQ326" s="369">
        <v>64.319999999999993</v>
      </c>
      <c r="BR326" s="363">
        <v>680</v>
      </c>
      <c r="BS326" s="364" t="s">
        <v>6662</v>
      </c>
      <c r="BT326" s="364" t="s">
        <v>6662</v>
      </c>
      <c r="BU326" s="364">
        <v>2</v>
      </c>
      <c r="BV326" s="364">
        <v>3</v>
      </c>
      <c r="BW326" s="364">
        <v>7</v>
      </c>
      <c r="BX326" s="364">
        <v>13</v>
      </c>
      <c r="BY326" s="364">
        <v>29</v>
      </c>
      <c r="BZ326" s="364">
        <v>56</v>
      </c>
      <c r="CA326" s="364">
        <v>84</v>
      </c>
      <c r="CB326" s="364">
        <v>121</v>
      </c>
      <c r="CC326" s="364">
        <v>121</v>
      </c>
      <c r="CD326" s="364">
        <v>110</v>
      </c>
      <c r="CE326" s="364">
        <v>83</v>
      </c>
      <c r="CF326" s="364">
        <v>38</v>
      </c>
      <c r="CG326" s="365">
        <v>13</v>
      </c>
      <c r="CH326" s="432">
        <v>680</v>
      </c>
      <c r="CI326" s="433">
        <v>147</v>
      </c>
      <c r="CJ326" s="433">
        <v>146</v>
      </c>
      <c r="CK326" s="433" t="s">
        <v>6662</v>
      </c>
      <c r="CL326" s="433">
        <v>1</v>
      </c>
      <c r="CM326" s="433">
        <v>24</v>
      </c>
      <c r="CN326" s="433">
        <v>509</v>
      </c>
      <c r="CO326" s="433">
        <v>365</v>
      </c>
      <c r="CP326" s="433">
        <v>87</v>
      </c>
      <c r="CQ326" s="433">
        <v>87</v>
      </c>
      <c r="CR326" s="433" t="s">
        <v>6662</v>
      </c>
      <c r="CS326" s="433" t="s">
        <v>6662</v>
      </c>
      <c r="CT326" s="433">
        <v>5</v>
      </c>
      <c r="CU326" s="455">
        <v>273</v>
      </c>
      <c r="CV326" s="389"/>
      <c r="CW326" s="390"/>
      <c r="CX326" s="390"/>
      <c r="CY326" s="390"/>
      <c r="CZ326" s="390"/>
      <c r="DA326" s="390"/>
      <c r="DB326" s="394"/>
      <c r="DC326" s="363">
        <v>2363</v>
      </c>
      <c r="DD326" s="364">
        <v>1929</v>
      </c>
      <c r="DE326" s="364">
        <v>1358</v>
      </c>
      <c r="DF326" s="364">
        <v>498</v>
      </c>
      <c r="DG326" s="364">
        <v>73</v>
      </c>
      <c r="DH326" s="364">
        <v>93</v>
      </c>
      <c r="DI326" s="364">
        <v>341</v>
      </c>
      <c r="DJ326" s="394"/>
      <c r="DK326" s="363">
        <v>667</v>
      </c>
      <c r="DL326" s="364">
        <v>162</v>
      </c>
      <c r="DM326" s="364" t="s">
        <v>6662</v>
      </c>
      <c r="DN326" s="364">
        <v>1</v>
      </c>
      <c r="DO326" s="364" t="s">
        <v>6662</v>
      </c>
      <c r="DP326" s="364">
        <v>7</v>
      </c>
      <c r="DQ326" s="364">
        <v>445</v>
      </c>
      <c r="DR326" s="364" t="s">
        <v>6662</v>
      </c>
      <c r="DS326" s="364">
        <v>49</v>
      </c>
      <c r="DT326" s="364" t="s">
        <v>6662</v>
      </c>
      <c r="DU326" s="364" t="s">
        <v>6662</v>
      </c>
      <c r="DV326" s="364" t="s">
        <v>6662</v>
      </c>
      <c r="DW326" s="364">
        <v>1</v>
      </c>
      <c r="DX326" s="364">
        <v>2</v>
      </c>
      <c r="DY326" s="364" t="s">
        <v>6662</v>
      </c>
      <c r="DZ326" s="365" t="s">
        <v>6662</v>
      </c>
      <c r="EA326" s="363">
        <v>679</v>
      </c>
      <c r="EB326" s="364">
        <v>99657</v>
      </c>
      <c r="EC326" s="364">
        <v>61630</v>
      </c>
      <c r="ED326" s="364">
        <v>35952</v>
      </c>
      <c r="EE326" s="365">
        <v>2075</v>
      </c>
      <c r="EF326" s="363">
        <v>1218</v>
      </c>
      <c r="EG326" s="364">
        <v>1086</v>
      </c>
      <c r="EH326" s="364">
        <v>760</v>
      </c>
      <c r="EI326" s="364">
        <v>279</v>
      </c>
      <c r="EJ326" s="364">
        <v>47</v>
      </c>
      <c r="EK326" s="364">
        <v>52</v>
      </c>
      <c r="EL326" s="364">
        <v>80</v>
      </c>
      <c r="EM326" s="394"/>
      <c r="EN326" s="363">
        <v>1145</v>
      </c>
      <c r="EO326" s="364">
        <v>843</v>
      </c>
      <c r="EP326" s="364">
        <v>598</v>
      </c>
      <c r="EQ326" s="364">
        <v>219</v>
      </c>
      <c r="ER326" s="364">
        <v>26</v>
      </c>
      <c r="ES326" s="364">
        <v>41</v>
      </c>
      <c r="ET326" s="364">
        <v>261</v>
      </c>
      <c r="EU326" s="394"/>
    </row>
    <row r="327" spans="1:151" s="357" customFormat="1" ht="15" hidden="1" customHeight="1" x14ac:dyDescent="0.15">
      <c r="A327" s="442" t="s">
        <v>175</v>
      </c>
      <c r="B327" s="442" t="s">
        <v>434</v>
      </c>
      <c r="C327" s="442" t="s">
        <v>435</v>
      </c>
      <c r="D327" s="442" t="s">
        <v>886</v>
      </c>
      <c r="E327" s="387">
        <v>90</v>
      </c>
      <c r="F327" s="355">
        <v>88</v>
      </c>
      <c r="G327" s="355">
        <v>19</v>
      </c>
      <c r="H327" s="355">
        <v>18</v>
      </c>
      <c r="I327" s="355">
        <v>51</v>
      </c>
      <c r="J327" s="388">
        <v>2</v>
      </c>
      <c r="K327" s="395">
        <v>2</v>
      </c>
      <c r="L327" s="387"/>
      <c r="M327" s="361">
        <v>229</v>
      </c>
      <c r="N327" s="355">
        <v>1</v>
      </c>
      <c r="O327" s="355">
        <v>5</v>
      </c>
      <c r="P327" s="355">
        <v>12</v>
      </c>
      <c r="Q327" s="355">
        <v>9</v>
      </c>
      <c r="R327" s="355">
        <v>7</v>
      </c>
      <c r="S327" s="355">
        <v>11</v>
      </c>
      <c r="T327" s="355">
        <v>9</v>
      </c>
      <c r="U327" s="355">
        <v>21</v>
      </c>
      <c r="V327" s="355">
        <v>22</v>
      </c>
      <c r="W327" s="355">
        <v>27</v>
      </c>
      <c r="X327" s="355">
        <v>25</v>
      </c>
      <c r="Y327" s="355">
        <v>27</v>
      </c>
      <c r="Z327" s="355">
        <v>25</v>
      </c>
      <c r="AA327" s="355">
        <v>18</v>
      </c>
      <c r="AB327" s="362">
        <v>10</v>
      </c>
      <c r="AC327" s="368">
        <v>60.1</v>
      </c>
      <c r="AD327" s="358">
        <v>59.27</v>
      </c>
      <c r="AE327" s="369">
        <v>61.27</v>
      </c>
      <c r="AF327" s="389"/>
      <c r="AG327" s="390"/>
      <c r="AH327" s="390"/>
      <c r="AI327" s="390"/>
      <c r="AJ327" s="390"/>
      <c r="AK327" s="390"/>
      <c r="AL327" s="390"/>
      <c r="AM327" s="390"/>
      <c r="AN327" s="390"/>
      <c r="AO327" s="390"/>
      <c r="AP327" s="390"/>
      <c r="AQ327" s="390"/>
      <c r="AR327" s="390"/>
      <c r="AS327" s="390"/>
      <c r="AT327" s="390"/>
      <c r="AU327" s="390"/>
      <c r="AV327" s="384"/>
      <c r="AW327" s="385"/>
      <c r="AX327" s="386"/>
      <c r="AY327" s="363">
        <v>126</v>
      </c>
      <c r="AZ327" s="364" t="s">
        <v>6662</v>
      </c>
      <c r="BA327" s="364">
        <v>1</v>
      </c>
      <c r="BB327" s="364">
        <v>3</v>
      </c>
      <c r="BC327" s="364">
        <v>3</v>
      </c>
      <c r="BD327" s="364">
        <v>2</v>
      </c>
      <c r="BE327" s="364">
        <v>3</v>
      </c>
      <c r="BF327" s="364">
        <v>4</v>
      </c>
      <c r="BG327" s="364">
        <v>9</v>
      </c>
      <c r="BH327" s="364">
        <v>7</v>
      </c>
      <c r="BI327" s="364">
        <v>17</v>
      </c>
      <c r="BJ327" s="364">
        <v>16</v>
      </c>
      <c r="BK327" s="364">
        <v>22</v>
      </c>
      <c r="BL327" s="364">
        <v>23</v>
      </c>
      <c r="BM327" s="364">
        <v>12</v>
      </c>
      <c r="BN327" s="365">
        <v>4</v>
      </c>
      <c r="BO327" s="368">
        <v>65.47</v>
      </c>
      <c r="BP327" s="358">
        <v>64.42</v>
      </c>
      <c r="BQ327" s="369">
        <v>67.36</v>
      </c>
      <c r="BR327" s="363">
        <v>88</v>
      </c>
      <c r="BS327" s="364" t="s">
        <v>6662</v>
      </c>
      <c r="BT327" s="364" t="s">
        <v>6662</v>
      </c>
      <c r="BU327" s="364" t="s">
        <v>6662</v>
      </c>
      <c r="BV327" s="364" t="s">
        <v>6662</v>
      </c>
      <c r="BW327" s="364" t="s">
        <v>6662</v>
      </c>
      <c r="BX327" s="364">
        <v>1</v>
      </c>
      <c r="BY327" s="364">
        <v>1</v>
      </c>
      <c r="BZ327" s="364">
        <v>5</v>
      </c>
      <c r="CA327" s="364">
        <v>9</v>
      </c>
      <c r="CB327" s="364">
        <v>18</v>
      </c>
      <c r="CC327" s="364">
        <v>16</v>
      </c>
      <c r="CD327" s="364">
        <v>14</v>
      </c>
      <c r="CE327" s="364">
        <v>14</v>
      </c>
      <c r="CF327" s="364">
        <v>6</v>
      </c>
      <c r="CG327" s="365">
        <v>4</v>
      </c>
      <c r="CH327" s="432">
        <v>88</v>
      </c>
      <c r="CI327" s="433">
        <v>21</v>
      </c>
      <c r="CJ327" s="433">
        <v>21</v>
      </c>
      <c r="CK327" s="433" t="s">
        <v>6662</v>
      </c>
      <c r="CL327" s="433" t="s">
        <v>6662</v>
      </c>
      <c r="CM327" s="433">
        <v>4</v>
      </c>
      <c r="CN327" s="433">
        <v>63</v>
      </c>
      <c r="CO327" s="433">
        <v>54</v>
      </c>
      <c r="CP327" s="433">
        <v>12</v>
      </c>
      <c r="CQ327" s="433">
        <v>12</v>
      </c>
      <c r="CR327" s="433" t="s">
        <v>6662</v>
      </c>
      <c r="CS327" s="433" t="s">
        <v>6662</v>
      </c>
      <c r="CT327" s="433">
        <v>1</v>
      </c>
      <c r="CU327" s="455">
        <v>41</v>
      </c>
      <c r="CV327" s="389"/>
      <c r="CW327" s="390"/>
      <c r="CX327" s="390"/>
      <c r="CY327" s="390"/>
      <c r="CZ327" s="390"/>
      <c r="DA327" s="390"/>
      <c r="DB327" s="394"/>
      <c r="DC327" s="363">
        <v>296</v>
      </c>
      <c r="DD327" s="364">
        <v>239</v>
      </c>
      <c r="DE327" s="364">
        <v>126</v>
      </c>
      <c r="DF327" s="364">
        <v>100</v>
      </c>
      <c r="DG327" s="364">
        <v>13</v>
      </c>
      <c r="DH327" s="364">
        <v>6</v>
      </c>
      <c r="DI327" s="364">
        <v>51</v>
      </c>
      <c r="DJ327" s="394"/>
      <c r="DK327" s="363">
        <v>84</v>
      </c>
      <c r="DL327" s="364">
        <v>63</v>
      </c>
      <c r="DM327" s="364" t="s">
        <v>6662</v>
      </c>
      <c r="DN327" s="364" t="s">
        <v>6662</v>
      </c>
      <c r="DO327" s="364" t="s">
        <v>6662</v>
      </c>
      <c r="DP327" s="364">
        <v>1</v>
      </c>
      <c r="DQ327" s="364">
        <v>19</v>
      </c>
      <c r="DR327" s="364" t="s">
        <v>6662</v>
      </c>
      <c r="DS327" s="364">
        <v>1</v>
      </c>
      <c r="DT327" s="364" t="s">
        <v>6662</v>
      </c>
      <c r="DU327" s="364" t="s">
        <v>6662</v>
      </c>
      <c r="DV327" s="364" t="s">
        <v>6662</v>
      </c>
      <c r="DW327" s="364" t="s">
        <v>6662</v>
      </c>
      <c r="DX327" s="364" t="s">
        <v>6662</v>
      </c>
      <c r="DY327" s="364" t="s">
        <v>6662</v>
      </c>
      <c r="DZ327" s="365" t="s">
        <v>6662</v>
      </c>
      <c r="EA327" s="363">
        <v>88</v>
      </c>
      <c r="EB327" s="364">
        <v>17024</v>
      </c>
      <c r="EC327" s="364">
        <v>15843</v>
      </c>
      <c r="ED327" s="364">
        <v>1181</v>
      </c>
      <c r="EE327" s="365" t="s">
        <v>6662</v>
      </c>
      <c r="EF327" s="363">
        <v>163</v>
      </c>
      <c r="EG327" s="364">
        <v>149</v>
      </c>
      <c r="EH327" s="364">
        <v>81</v>
      </c>
      <c r="EI327" s="364">
        <v>57</v>
      </c>
      <c r="EJ327" s="364">
        <v>11</v>
      </c>
      <c r="EK327" s="364">
        <v>3</v>
      </c>
      <c r="EL327" s="364">
        <v>11</v>
      </c>
      <c r="EM327" s="394"/>
      <c r="EN327" s="363">
        <v>133</v>
      </c>
      <c r="EO327" s="364">
        <v>90</v>
      </c>
      <c r="EP327" s="364">
        <v>45</v>
      </c>
      <c r="EQ327" s="364">
        <v>43</v>
      </c>
      <c r="ER327" s="364">
        <v>2</v>
      </c>
      <c r="ES327" s="364">
        <v>3</v>
      </c>
      <c r="ET327" s="364">
        <v>40</v>
      </c>
      <c r="EU327" s="394"/>
    </row>
    <row r="328" spans="1:151" s="357" customFormat="1" ht="15" hidden="1" customHeight="1" x14ac:dyDescent="0.15">
      <c r="A328" s="442" t="s">
        <v>175</v>
      </c>
      <c r="B328" s="442" t="s">
        <v>434</v>
      </c>
      <c r="C328" s="442" t="s">
        <v>436</v>
      </c>
      <c r="D328" s="442" t="s">
        <v>887</v>
      </c>
      <c r="E328" s="387">
        <v>135</v>
      </c>
      <c r="F328" s="355">
        <v>131</v>
      </c>
      <c r="G328" s="355">
        <v>41</v>
      </c>
      <c r="H328" s="355">
        <v>13</v>
      </c>
      <c r="I328" s="355">
        <v>77</v>
      </c>
      <c r="J328" s="388">
        <v>4</v>
      </c>
      <c r="K328" s="395">
        <v>4</v>
      </c>
      <c r="L328" s="387"/>
      <c r="M328" s="361">
        <v>306</v>
      </c>
      <c r="N328" s="355">
        <v>1</v>
      </c>
      <c r="O328" s="355">
        <v>5</v>
      </c>
      <c r="P328" s="355">
        <v>10</v>
      </c>
      <c r="Q328" s="355">
        <v>12</v>
      </c>
      <c r="R328" s="355">
        <v>9</v>
      </c>
      <c r="S328" s="355">
        <v>10</v>
      </c>
      <c r="T328" s="355">
        <v>20</v>
      </c>
      <c r="U328" s="355">
        <v>15</v>
      </c>
      <c r="V328" s="355">
        <v>31</v>
      </c>
      <c r="W328" s="355">
        <v>36</v>
      </c>
      <c r="X328" s="355">
        <v>47</v>
      </c>
      <c r="Y328" s="355">
        <v>53</v>
      </c>
      <c r="Z328" s="355">
        <v>33</v>
      </c>
      <c r="AA328" s="355">
        <v>18</v>
      </c>
      <c r="AB328" s="362">
        <v>6</v>
      </c>
      <c r="AC328" s="368">
        <v>61.3</v>
      </c>
      <c r="AD328" s="358">
        <v>59.89</v>
      </c>
      <c r="AE328" s="369">
        <v>63.33</v>
      </c>
      <c r="AF328" s="389"/>
      <c r="AG328" s="390"/>
      <c r="AH328" s="390"/>
      <c r="AI328" s="390"/>
      <c r="AJ328" s="390"/>
      <c r="AK328" s="390"/>
      <c r="AL328" s="390"/>
      <c r="AM328" s="390"/>
      <c r="AN328" s="390"/>
      <c r="AO328" s="390"/>
      <c r="AP328" s="390"/>
      <c r="AQ328" s="390"/>
      <c r="AR328" s="390"/>
      <c r="AS328" s="390"/>
      <c r="AT328" s="390"/>
      <c r="AU328" s="390"/>
      <c r="AV328" s="384"/>
      <c r="AW328" s="385"/>
      <c r="AX328" s="386"/>
      <c r="AY328" s="363">
        <v>195</v>
      </c>
      <c r="AZ328" s="364" t="s">
        <v>6662</v>
      </c>
      <c r="BA328" s="364">
        <v>1</v>
      </c>
      <c r="BB328" s="364">
        <v>3</v>
      </c>
      <c r="BC328" s="364">
        <v>7</v>
      </c>
      <c r="BD328" s="364">
        <v>3</v>
      </c>
      <c r="BE328" s="364">
        <v>4</v>
      </c>
      <c r="BF328" s="364">
        <v>11</v>
      </c>
      <c r="BG328" s="364">
        <v>5</v>
      </c>
      <c r="BH328" s="364">
        <v>15</v>
      </c>
      <c r="BI328" s="364">
        <v>26</v>
      </c>
      <c r="BJ328" s="364">
        <v>35</v>
      </c>
      <c r="BK328" s="364">
        <v>38</v>
      </c>
      <c r="BL328" s="364">
        <v>31</v>
      </c>
      <c r="BM328" s="364">
        <v>14</v>
      </c>
      <c r="BN328" s="365">
        <v>2</v>
      </c>
      <c r="BO328" s="368">
        <v>64.77</v>
      </c>
      <c r="BP328" s="358">
        <v>64.39</v>
      </c>
      <c r="BQ328" s="369">
        <v>65.31</v>
      </c>
      <c r="BR328" s="363">
        <v>131</v>
      </c>
      <c r="BS328" s="364" t="s">
        <v>6662</v>
      </c>
      <c r="BT328" s="364" t="s">
        <v>6662</v>
      </c>
      <c r="BU328" s="364">
        <v>1</v>
      </c>
      <c r="BV328" s="364">
        <v>2</v>
      </c>
      <c r="BW328" s="364" t="s">
        <v>6662</v>
      </c>
      <c r="BX328" s="364">
        <v>1</v>
      </c>
      <c r="BY328" s="364">
        <v>8</v>
      </c>
      <c r="BZ328" s="364">
        <v>4</v>
      </c>
      <c r="CA328" s="364">
        <v>13</v>
      </c>
      <c r="CB328" s="364">
        <v>20</v>
      </c>
      <c r="CC328" s="364">
        <v>25</v>
      </c>
      <c r="CD328" s="364">
        <v>28</v>
      </c>
      <c r="CE328" s="364">
        <v>22</v>
      </c>
      <c r="CF328" s="364">
        <v>7</v>
      </c>
      <c r="CG328" s="365" t="s">
        <v>6662</v>
      </c>
      <c r="CH328" s="432">
        <v>131</v>
      </c>
      <c r="CI328" s="433">
        <v>26</v>
      </c>
      <c r="CJ328" s="433">
        <v>26</v>
      </c>
      <c r="CK328" s="433" t="s">
        <v>6662</v>
      </c>
      <c r="CL328" s="433" t="s">
        <v>6662</v>
      </c>
      <c r="CM328" s="433">
        <v>4</v>
      </c>
      <c r="CN328" s="433">
        <v>101</v>
      </c>
      <c r="CO328" s="433">
        <v>82</v>
      </c>
      <c r="CP328" s="433">
        <v>19</v>
      </c>
      <c r="CQ328" s="433">
        <v>19</v>
      </c>
      <c r="CR328" s="433" t="s">
        <v>6662</v>
      </c>
      <c r="CS328" s="433" t="s">
        <v>6662</v>
      </c>
      <c r="CT328" s="433" t="s">
        <v>6662</v>
      </c>
      <c r="CU328" s="455">
        <v>63</v>
      </c>
      <c r="CV328" s="389"/>
      <c r="CW328" s="390"/>
      <c r="CX328" s="390"/>
      <c r="CY328" s="390"/>
      <c r="CZ328" s="390"/>
      <c r="DA328" s="390"/>
      <c r="DB328" s="394"/>
      <c r="DC328" s="363">
        <v>418</v>
      </c>
      <c r="DD328" s="364">
        <v>333</v>
      </c>
      <c r="DE328" s="364">
        <v>195</v>
      </c>
      <c r="DF328" s="364">
        <v>118</v>
      </c>
      <c r="DG328" s="364">
        <v>20</v>
      </c>
      <c r="DH328" s="364">
        <v>14</v>
      </c>
      <c r="DI328" s="364">
        <v>71</v>
      </c>
      <c r="DJ328" s="394"/>
      <c r="DK328" s="363">
        <v>123</v>
      </c>
      <c r="DL328" s="364">
        <v>57</v>
      </c>
      <c r="DM328" s="364" t="s">
        <v>6662</v>
      </c>
      <c r="DN328" s="364" t="s">
        <v>6662</v>
      </c>
      <c r="DO328" s="364" t="s">
        <v>6662</v>
      </c>
      <c r="DP328" s="364" t="s">
        <v>6662</v>
      </c>
      <c r="DQ328" s="364">
        <v>62</v>
      </c>
      <c r="DR328" s="364" t="s">
        <v>6662</v>
      </c>
      <c r="DS328" s="364">
        <v>3</v>
      </c>
      <c r="DT328" s="364" t="s">
        <v>6662</v>
      </c>
      <c r="DU328" s="364" t="s">
        <v>6662</v>
      </c>
      <c r="DV328" s="364" t="s">
        <v>6662</v>
      </c>
      <c r="DW328" s="364">
        <v>1</v>
      </c>
      <c r="DX328" s="364" t="s">
        <v>6662</v>
      </c>
      <c r="DY328" s="364" t="s">
        <v>6662</v>
      </c>
      <c r="DZ328" s="365" t="s">
        <v>6662</v>
      </c>
      <c r="EA328" s="363">
        <v>131</v>
      </c>
      <c r="EB328" s="364">
        <v>23546</v>
      </c>
      <c r="EC328" s="364">
        <v>20861</v>
      </c>
      <c r="ED328" s="364">
        <v>2685</v>
      </c>
      <c r="EE328" s="365" t="s">
        <v>6662</v>
      </c>
      <c r="EF328" s="363">
        <v>218</v>
      </c>
      <c r="EG328" s="364">
        <v>197</v>
      </c>
      <c r="EH328" s="364">
        <v>114</v>
      </c>
      <c r="EI328" s="364">
        <v>70</v>
      </c>
      <c r="EJ328" s="364">
        <v>13</v>
      </c>
      <c r="EK328" s="364">
        <v>6</v>
      </c>
      <c r="EL328" s="364">
        <v>15</v>
      </c>
      <c r="EM328" s="394"/>
      <c r="EN328" s="363">
        <v>200</v>
      </c>
      <c r="EO328" s="364">
        <v>136</v>
      </c>
      <c r="EP328" s="364">
        <v>81</v>
      </c>
      <c r="EQ328" s="364">
        <v>48</v>
      </c>
      <c r="ER328" s="364">
        <v>7</v>
      </c>
      <c r="ES328" s="364">
        <v>8</v>
      </c>
      <c r="ET328" s="364">
        <v>56</v>
      </c>
      <c r="EU328" s="394"/>
    </row>
    <row r="329" spans="1:151" s="357" customFormat="1" ht="15" hidden="1" customHeight="1" x14ac:dyDescent="0.15">
      <c r="A329" s="442" t="s">
        <v>175</v>
      </c>
      <c r="B329" s="442" t="s">
        <v>434</v>
      </c>
      <c r="C329" s="442" t="s">
        <v>1618</v>
      </c>
      <c r="D329" s="442" t="s">
        <v>888</v>
      </c>
      <c r="E329" s="387">
        <v>39</v>
      </c>
      <c r="F329" s="355">
        <v>39</v>
      </c>
      <c r="G329" s="355">
        <v>27</v>
      </c>
      <c r="H329" s="355" t="s">
        <v>6662</v>
      </c>
      <c r="I329" s="355">
        <v>12</v>
      </c>
      <c r="J329" s="388" t="s">
        <v>6662</v>
      </c>
      <c r="K329" s="395" t="s">
        <v>6662</v>
      </c>
      <c r="L329" s="387"/>
      <c r="M329" s="361">
        <v>101</v>
      </c>
      <c r="N329" s="355" t="s">
        <v>6662</v>
      </c>
      <c r="O329" s="355">
        <v>1</v>
      </c>
      <c r="P329" s="355">
        <v>3</v>
      </c>
      <c r="Q329" s="355">
        <v>2</v>
      </c>
      <c r="R329" s="355">
        <v>8</v>
      </c>
      <c r="S329" s="355">
        <v>5</v>
      </c>
      <c r="T329" s="355">
        <v>7</v>
      </c>
      <c r="U329" s="355">
        <v>13</v>
      </c>
      <c r="V329" s="355">
        <v>6</v>
      </c>
      <c r="W329" s="355">
        <v>12</v>
      </c>
      <c r="X329" s="355">
        <v>10</v>
      </c>
      <c r="Y329" s="355">
        <v>17</v>
      </c>
      <c r="Z329" s="355">
        <v>9</v>
      </c>
      <c r="AA329" s="355">
        <v>5</v>
      </c>
      <c r="AB329" s="362">
        <v>3</v>
      </c>
      <c r="AC329" s="368">
        <v>59.65</v>
      </c>
      <c r="AD329" s="358">
        <v>59.38</v>
      </c>
      <c r="AE329" s="369">
        <v>59.96</v>
      </c>
      <c r="AF329" s="389"/>
      <c r="AG329" s="390"/>
      <c r="AH329" s="390"/>
      <c r="AI329" s="390"/>
      <c r="AJ329" s="390"/>
      <c r="AK329" s="390"/>
      <c r="AL329" s="390"/>
      <c r="AM329" s="390"/>
      <c r="AN329" s="390"/>
      <c r="AO329" s="390"/>
      <c r="AP329" s="390"/>
      <c r="AQ329" s="390"/>
      <c r="AR329" s="390"/>
      <c r="AS329" s="390"/>
      <c r="AT329" s="390"/>
      <c r="AU329" s="390"/>
      <c r="AV329" s="384"/>
      <c r="AW329" s="385"/>
      <c r="AX329" s="386"/>
      <c r="AY329" s="363">
        <v>90</v>
      </c>
      <c r="AZ329" s="364" t="s">
        <v>6662</v>
      </c>
      <c r="BA329" s="364" t="s">
        <v>6662</v>
      </c>
      <c r="BB329" s="364">
        <v>2</v>
      </c>
      <c r="BC329" s="364">
        <v>2</v>
      </c>
      <c r="BD329" s="364">
        <v>6</v>
      </c>
      <c r="BE329" s="364">
        <v>5</v>
      </c>
      <c r="BF329" s="364">
        <v>7</v>
      </c>
      <c r="BG329" s="364">
        <v>9</v>
      </c>
      <c r="BH329" s="364">
        <v>6</v>
      </c>
      <c r="BI329" s="364">
        <v>12</v>
      </c>
      <c r="BJ329" s="364">
        <v>10</v>
      </c>
      <c r="BK329" s="364">
        <v>17</v>
      </c>
      <c r="BL329" s="364">
        <v>9</v>
      </c>
      <c r="BM329" s="364">
        <v>3</v>
      </c>
      <c r="BN329" s="365">
        <v>2</v>
      </c>
      <c r="BO329" s="368">
        <v>60.44</v>
      </c>
      <c r="BP329" s="358">
        <v>58.65</v>
      </c>
      <c r="BQ329" s="369">
        <v>62.59</v>
      </c>
      <c r="BR329" s="363">
        <v>39</v>
      </c>
      <c r="BS329" s="364" t="s">
        <v>6662</v>
      </c>
      <c r="BT329" s="364" t="s">
        <v>6662</v>
      </c>
      <c r="BU329" s="364" t="s">
        <v>6662</v>
      </c>
      <c r="BV329" s="364" t="s">
        <v>6662</v>
      </c>
      <c r="BW329" s="364">
        <v>3</v>
      </c>
      <c r="BX329" s="364">
        <v>2</v>
      </c>
      <c r="BY329" s="364">
        <v>2</v>
      </c>
      <c r="BZ329" s="364">
        <v>6</v>
      </c>
      <c r="CA329" s="364">
        <v>3</v>
      </c>
      <c r="CB329" s="364">
        <v>6</v>
      </c>
      <c r="CC329" s="364">
        <v>4</v>
      </c>
      <c r="CD329" s="364">
        <v>5</v>
      </c>
      <c r="CE329" s="364">
        <v>4</v>
      </c>
      <c r="CF329" s="364">
        <v>2</v>
      </c>
      <c r="CG329" s="365">
        <v>2</v>
      </c>
      <c r="CH329" s="432">
        <v>39</v>
      </c>
      <c r="CI329" s="433">
        <v>8</v>
      </c>
      <c r="CJ329" s="433">
        <v>8</v>
      </c>
      <c r="CK329" s="433" t="s">
        <v>6662</v>
      </c>
      <c r="CL329" s="433" t="s">
        <v>6662</v>
      </c>
      <c r="CM329" s="433">
        <v>2</v>
      </c>
      <c r="CN329" s="433">
        <v>29</v>
      </c>
      <c r="CO329" s="433">
        <v>17</v>
      </c>
      <c r="CP329" s="433">
        <v>3</v>
      </c>
      <c r="CQ329" s="433">
        <v>3</v>
      </c>
      <c r="CR329" s="433" t="s">
        <v>6662</v>
      </c>
      <c r="CS329" s="433" t="s">
        <v>6662</v>
      </c>
      <c r="CT329" s="433" t="s">
        <v>6662</v>
      </c>
      <c r="CU329" s="455">
        <v>14</v>
      </c>
      <c r="CV329" s="389"/>
      <c r="CW329" s="390"/>
      <c r="CX329" s="390"/>
      <c r="CY329" s="390"/>
      <c r="CZ329" s="390"/>
      <c r="DA329" s="390"/>
      <c r="DB329" s="394"/>
      <c r="DC329" s="363">
        <v>129</v>
      </c>
      <c r="DD329" s="364">
        <v>106</v>
      </c>
      <c r="DE329" s="364">
        <v>90</v>
      </c>
      <c r="DF329" s="364">
        <v>14</v>
      </c>
      <c r="DG329" s="364">
        <v>2</v>
      </c>
      <c r="DH329" s="364">
        <v>4</v>
      </c>
      <c r="DI329" s="364">
        <v>19</v>
      </c>
      <c r="DJ329" s="394"/>
      <c r="DK329" s="363">
        <v>39</v>
      </c>
      <c r="DL329" s="364" t="s">
        <v>6662</v>
      </c>
      <c r="DM329" s="364" t="s">
        <v>6662</v>
      </c>
      <c r="DN329" s="364" t="s">
        <v>6662</v>
      </c>
      <c r="DO329" s="364" t="s">
        <v>6662</v>
      </c>
      <c r="DP329" s="364" t="s">
        <v>6662</v>
      </c>
      <c r="DQ329" s="364">
        <v>39</v>
      </c>
      <c r="DR329" s="364" t="s">
        <v>6662</v>
      </c>
      <c r="DS329" s="364" t="s">
        <v>6662</v>
      </c>
      <c r="DT329" s="364" t="s">
        <v>6662</v>
      </c>
      <c r="DU329" s="364" t="s">
        <v>6662</v>
      </c>
      <c r="DV329" s="364" t="s">
        <v>6662</v>
      </c>
      <c r="DW329" s="364" t="s">
        <v>6662</v>
      </c>
      <c r="DX329" s="364" t="s">
        <v>6662</v>
      </c>
      <c r="DY329" s="364" t="s">
        <v>6662</v>
      </c>
      <c r="DZ329" s="365" t="s">
        <v>6662</v>
      </c>
      <c r="EA329" s="363">
        <v>39</v>
      </c>
      <c r="EB329" s="364">
        <v>2096</v>
      </c>
      <c r="EC329" s="364">
        <v>465</v>
      </c>
      <c r="ED329" s="364">
        <v>1631</v>
      </c>
      <c r="EE329" s="365" t="s">
        <v>6662</v>
      </c>
      <c r="EF329" s="363">
        <v>61</v>
      </c>
      <c r="EG329" s="364">
        <v>55</v>
      </c>
      <c r="EH329" s="364">
        <v>49</v>
      </c>
      <c r="EI329" s="364">
        <v>5</v>
      </c>
      <c r="EJ329" s="364">
        <v>1</v>
      </c>
      <c r="EK329" s="364">
        <v>2</v>
      </c>
      <c r="EL329" s="364">
        <v>4</v>
      </c>
      <c r="EM329" s="394"/>
      <c r="EN329" s="363">
        <v>68</v>
      </c>
      <c r="EO329" s="364">
        <v>51</v>
      </c>
      <c r="EP329" s="364">
        <v>41</v>
      </c>
      <c r="EQ329" s="364">
        <v>9</v>
      </c>
      <c r="ER329" s="364">
        <v>1</v>
      </c>
      <c r="ES329" s="364">
        <v>2</v>
      </c>
      <c r="ET329" s="364">
        <v>15</v>
      </c>
      <c r="EU329" s="394"/>
    </row>
    <row r="330" spans="1:151" s="357" customFormat="1" ht="15" hidden="1" customHeight="1" x14ac:dyDescent="0.15">
      <c r="A330" s="442" t="s">
        <v>175</v>
      </c>
      <c r="B330" s="442" t="s">
        <v>434</v>
      </c>
      <c r="C330" s="442" t="s">
        <v>1619</v>
      </c>
      <c r="D330" s="442" t="s">
        <v>889</v>
      </c>
      <c r="E330" s="387">
        <v>220</v>
      </c>
      <c r="F330" s="355">
        <v>216</v>
      </c>
      <c r="G330" s="355">
        <v>121</v>
      </c>
      <c r="H330" s="355">
        <v>11</v>
      </c>
      <c r="I330" s="355">
        <v>84</v>
      </c>
      <c r="J330" s="388">
        <v>4</v>
      </c>
      <c r="K330" s="395">
        <v>4</v>
      </c>
      <c r="L330" s="387"/>
      <c r="M330" s="361">
        <v>562</v>
      </c>
      <c r="N330" s="355">
        <v>3</v>
      </c>
      <c r="O330" s="355">
        <v>7</v>
      </c>
      <c r="P330" s="355">
        <v>8</v>
      </c>
      <c r="Q330" s="355">
        <v>15</v>
      </c>
      <c r="R330" s="355">
        <v>16</v>
      </c>
      <c r="S330" s="355">
        <v>22</v>
      </c>
      <c r="T330" s="355">
        <v>34</v>
      </c>
      <c r="U330" s="355">
        <v>46</v>
      </c>
      <c r="V330" s="355">
        <v>58</v>
      </c>
      <c r="W330" s="355">
        <v>70</v>
      </c>
      <c r="X330" s="355">
        <v>74</v>
      </c>
      <c r="Y330" s="355">
        <v>82</v>
      </c>
      <c r="Z330" s="355">
        <v>66</v>
      </c>
      <c r="AA330" s="355">
        <v>41</v>
      </c>
      <c r="AB330" s="362">
        <v>20</v>
      </c>
      <c r="AC330" s="368">
        <v>62.34</v>
      </c>
      <c r="AD330" s="358">
        <v>61.09</v>
      </c>
      <c r="AE330" s="369">
        <v>63.78</v>
      </c>
      <c r="AF330" s="389"/>
      <c r="AG330" s="390"/>
      <c r="AH330" s="390"/>
      <c r="AI330" s="390"/>
      <c r="AJ330" s="390"/>
      <c r="AK330" s="390"/>
      <c r="AL330" s="390"/>
      <c r="AM330" s="390"/>
      <c r="AN330" s="390"/>
      <c r="AO330" s="390"/>
      <c r="AP330" s="390"/>
      <c r="AQ330" s="390"/>
      <c r="AR330" s="390"/>
      <c r="AS330" s="390"/>
      <c r="AT330" s="390"/>
      <c r="AU330" s="390"/>
      <c r="AV330" s="384"/>
      <c r="AW330" s="385"/>
      <c r="AX330" s="386"/>
      <c r="AY330" s="363">
        <v>491</v>
      </c>
      <c r="AZ330" s="364">
        <v>1</v>
      </c>
      <c r="BA330" s="364">
        <v>4</v>
      </c>
      <c r="BB330" s="364">
        <v>3</v>
      </c>
      <c r="BC330" s="364">
        <v>13</v>
      </c>
      <c r="BD330" s="364">
        <v>11</v>
      </c>
      <c r="BE330" s="364">
        <v>15</v>
      </c>
      <c r="BF330" s="364">
        <v>28</v>
      </c>
      <c r="BG330" s="364">
        <v>42</v>
      </c>
      <c r="BH330" s="364">
        <v>53</v>
      </c>
      <c r="BI330" s="364">
        <v>63</v>
      </c>
      <c r="BJ330" s="364">
        <v>67</v>
      </c>
      <c r="BK330" s="364">
        <v>74</v>
      </c>
      <c r="BL330" s="364">
        <v>63</v>
      </c>
      <c r="BM330" s="364">
        <v>38</v>
      </c>
      <c r="BN330" s="365">
        <v>16</v>
      </c>
      <c r="BO330" s="368">
        <v>63.53</v>
      </c>
      <c r="BP330" s="358">
        <v>62.26</v>
      </c>
      <c r="BQ330" s="369">
        <v>65.040000000000006</v>
      </c>
      <c r="BR330" s="363">
        <v>216</v>
      </c>
      <c r="BS330" s="364" t="s">
        <v>6662</v>
      </c>
      <c r="BT330" s="364" t="s">
        <v>6662</v>
      </c>
      <c r="BU330" s="364" t="s">
        <v>6662</v>
      </c>
      <c r="BV330" s="364">
        <v>1</v>
      </c>
      <c r="BW330" s="364">
        <v>2</v>
      </c>
      <c r="BX330" s="364">
        <v>6</v>
      </c>
      <c r="BY330" s="364">
        <v>12</v>
      </c>
      <c r="BZ330" s="364">
        <v>19</v>
      </c>
      <c r="CA330" s="364">
        <v>28</v>
      </c>
      <c r="CB330" s="364">
        <v>37</v>
      </c>
      <c r="CC330" s="364">
        <v>36</v>
      </c>
      <c r="CD330" s="364">
        <v>34</v>
      </c>
      <c r="CE330" s="364">
        <v>23</v>
      </c>
      <c r="CF330" s="364">
        <v>13</v>
      </c>
      <c r="CG330" s="365">
        <v>5</v>
      </c>
      <c r="CH330" s="432">
        <v>216</v>
      </c>
      <c r="CI330" s="433">
        <v>41</v>
      </c>
      <c r="CJ330" s="433">
        <v>40</v>
      </c>
      <c r="CK330" s="433" t="s">
        <v>6662</v>
      </c>
      <c r="CL330" s="433">
        <v>1</v>
      </c>
      <c r="CM330" s="433">
        <v>7</v>
      </c>
      <c r="CN330" s="433">
        <v>168</v>
      </c>
      <c r="CO330" s="433">
        <v>111</v>
      </c>
      <c r="CP330" s="433">
        <v>24</v>
      </c>
      <c r="CQ330" s="433">
        <v>24</v>
      </c>
      <c r="CR330" s="433" t="s">
        <v>6662</v>
      </c>
      <c r="CS330" s="433" t="s">
        <v>6662</v>
      </c>
      <c r="CT330" s="433">
        <v>2</v>
      </c>
      <c r="CU330" s="455">
        <v>85</v>
      </c>
      <c r="CV330" s="389"/>
      <c r="CW330" s="390"/>
      <c r="CX330" s="390"/>
      <c r="CY330" s="390"/>
      <c r="CZ330" s="390"/>
      <c r="DA330" s="390"/>
      <c r="DB330" s="394"/>
      <c r="DC330" s="363">
        <v>767</v>
      </c>
      <c r="DD330" s="364">
        <v>657</v>
      </c>
      <c r="DE330" s="364">
        <v>491</v>
      </c>
      <c r="DF330" s="364">
        <v>141</v>
      </c>
      <c r="DG330" s="364">
        <v>25</v>
      </c>
      <c r="DH330" s="364">
        <v>28</v>
      </c>
      <c r="DI330" s="364">
        <v>82</v>
      </c>
      <c r="DJ330" s="394"/>
      <c r="DK330" s="363">
        <v>215</v>
      </c>
      <c r="DL330" s="364">
        <v>17</v>
      </c>
      <c r="DM330" s="364" t="s">
        <v>6662</v>
      </c>
      <c r="DN330" s="364" t="s">
        <v>6662</v>
      </c>
      <c r="DO330" s="364" t="s">
        <v>6662</v>
      </c>
      <c r="DP330" s="364">
        <v>4</v>
      </c>
      <c r="DQ330" s="364">
        <v>194</v>
      </c>
      <c r="DR330" s="364" t="s">
        <v>6662</v>
      </c>
      <c r="DS330" s="364" t="s">
        <v>6662</v>
      </c>
      <c r="DT330" s="364" t="s">
        <v>6662</v>
      </c>
      <c r="DU330" s="364" t="s">
        <v>6662</v>
      </c>
      <c r="DV330" s="364" t="s">
        <v>6662</v>
      </c>
      <c r="DW330" s="364" t="s">
        <v>6662</v>
      </c>
      <c r="DX330" s="364" t="s">
        <v>6662</v>
      </c>
      <c r="DY330" s="364" t="s">
        <v>6662</v>
      </c>
      <c r="DZ330" s="365" t="s">
        <v>6662</v>
      </c>
      <c r="EA330" s="363">
        <v>216</v>
      </c>
      <c r="EB330" s="364">
        <v>22355</v>
      </c>
      <c r="EC330" s="364">
        <v>11205</v>
      </c>
      <c r="ED330" s="364">
        <v>10995</v>
      </c>
      <c r="EE330" s="365">
        <v>155</v>
      </c>
      <c r="EF330" s="363">
        <v>391</v>
      </c>
      <c r="EG330" s="364">
        <v>356</v>
      </c>
      <c r="EH330" s="364">
        <v>266</v>
      </c>
      <c r="EI330" s="364">
        <v>75</v>
      </c>
      <c r="EJ330" s="364">
        <v>15</v>
      </c>
      <c r="EK330" s="364">
        <v>15</v>
      </c>
      <c r="EL330" s="364">
        <v>20</v>
      </c>
      <c r="EM330" s="394"/>
      <c r="EN330" s="363">
        <v>376</v>
      </c>
      <c r="EO330" s="364">
        <v>301</v>
      </c>
      <c r="EP330" s="364">
        <v>225</v>
      </c>
      <c r="EQ330" s="364">
        <v>66</v>
      </c>
      <c r="ER330" s="364">
        <v>10</v>
      </c>
      <c r="ES330" s="364">
        <v>13</v>
      </c>
      <c r="ET330" s="364">
        <v>62</v>
      </c>
      <c r="EU330" s="394"/>
    </row>
    <row r="331" spans="1:151" s="357" customFormat="1" ht="15" hidden="1" customHeight="1" x14ac:dyDescent="0.15">
      <c r="A331" s="442" t="s">
        <v>175</v>
      </c>
      <c r="B331" s="442" t="s">
        <v>434</v>
      </c>
      <c r="C331" s="442" t="s">
        <v>437</v>
      </c>
      <c r="D331" s="442" t="s">
        <v>890</v>
      </c>
      <c r="E331" s="387">
        <v>144</v>
      </c>
      <c r="F331" s="355">
        <v>144</v>
      </c>
      <c r="G331" s="355">
        <v>80</v>
      </c>
      <c r="H331" s="355">
        <v>11</v>
      </c>
      <c r="I331" s="355">
        <v>53</v>
      </c>
      <c r="J331" s="388" t="s">
        <v>6662</v>
      </c>
      <c r="K331" s="395" t="s">
        <v>6662</v>
      </c>
      <c r="L331" s="387"/>
      <c r="M331" s="361">
        <v>385</v>
      </c>
      <c r="N331" s="355">
        <v>1</v>
      </c>
      <c r="O331" s="355">
        <v>9</v>
      </c>
      <c r="P331" s="355">
        <v>11</v>
      </c>
      <c r="Q331" s="355">
        <v>7</v>
      </c>
      <c r="R331" s="355">
        <v>10</v>
      </c>
      <c r="S331" s="355">
        <v>16</v>
      </c>
      <c r="T331" s="355">
        <v>26</v>
      </c>
      <c r="U331" s="355">
        <v>35</v>
      </c>
      <c r="V331" s="355">
        <v>42</v>
      </c>
      <c r="W331" s="355">
        <v>51</v>
      </c>
      <c r="X331" s="355">
        <v>45</v>
      </c>
      <c r="Y331" s="355">
        <v>45</v>
      </c>
      <c r="Z331" s="355">
        <v>47</v>
      </c>
      <c r="AA331" s="355">
        <v>26</v>
      </c>
      <c r="AB331" s="362">
        <v>14</v>
      </c>
      <c r="AC331" s="368">
        <v>61.27</v>
      </c>
      <c r="AD331" s="358">
        <v>60.73</v>
      </c>
      <c r="AE331" s="369">
        <v>61.86</v>
      </c>
      <c r="AF331" s="389"/>
      <c r="AG331" s="390"/>
      <c r="AH331" s="390"/>
      <c r="AI331" s="390"/>
      <c r="AJ331" s="390"/>
      <c r="AK331" s="390"/>
      <c r="AL331" s="390"/>
      <c r="AM331" s="390"/>
      <c r="AN331" s="390"/>
      <c r="AO331" s="390"/>
      <c r="AP331" s="390"/>
      <c r="AQ331" s="390"/>
      <c r="AR331" s="390"/>
      <c r="AS331" s="390"/>
      <c r="AT331" s="390"/>
      <c r="AU331" s="390"/>
      <c r="AV331" s="384"/>
      <c r="AW331" s="385"/>
      <c r="AX331" s="386"/>
      <c r="AY331" s="363">
        <v>312</v>
      </c>
      <c r="AZ331" s="364" t="s">
        <v>6662</v>
      </c>
      <c r="BA331" s="364">
        <v>4</v>
      </c>
      <c r="BB331" s="364">
        <v>8</v>
      </c>
      <c r="BC331" s="364">
        <v>6</v>
      </c>
      <c r="BD331" s="364">
        <v>8</v>
      </c>
      <c r="BE331" s="364">
        <v>11</v>
      </c>
      <c r="BF331" s="364">
        <v>18</v>
      </c>
      <c r="BG331" s="364">
        <v>29</v>
      </c>
      <c r="BH331" s="364">
        <v>37</v>
      </c>
      <c r="BI331" s="364">
        <v>40</v>
      </c>
      <c r="BJ331" s="364">
        <v>39</v>
      </c>
      <c r="BK331" s="364">
        <v>38</v>
      </c>
      <c r="BL331" s="364">
        <v>42</v>
      </c>
      <c r="BM331" s="364">
        <v>24</v>
      </c>
      <c r="BN331" s="365">
        <v>8</v>
      </c>
      <c r="BO331" s="368">
        <v>62.24</v>
      </c>
      <c r="BP331" s="358">
        <v>61.95</v>
      </c>
      <c r="BQ331" s="369">
        <v>62.59</v>
      </c>
      <c r="BR331" s="363">
        <v>144</v>
      </c>
      <c r="BS331" s="364" t="s">
        <v>6662</v>
      </c>
      <c r="BT331" s="364" t="s">
        <v>6662</v>
      </c>
      <c r="BU331" s="364">
        <v>1</v>
      </c>
      <c r="BV331" s="364" t="s">
        <v>6662</v>
      </c>
      <c r="BW331" s="364">
        <v>2</v>
      </c>
      <c r="BX331" s="364">
        <v>2</v>
      </c>
      <c r="BY331" s="364">
        <v>6</v>
      </c>
      <c r="BZ331" s="364">
        <v>16</v>
      </c>
      <c r="CA331" s="364">
        <v>20</v>
      </c>
      <c r="CB331" s="364">
        <v>28</v>
      </c>
      <c r="CC331" s="364">
        <v>25</v>
      </c>
      <c r="CD331" s="364">
        <v>21</v>
      </c>
      <c r="CE331" s="364">
        <v>15</v>
      </c>
      <c r="CF331" s="364">
        <v>7</v>
      </c>
      <c r="CG331" s="365">
        <v>1</v>
      </c>
      <c r="CH331" s="432">
        <v>144</v>
      </c>
      <c r="CI331" s="433">
        <v>32</v>
      </c>
      <c r="CJ331" s="433">
        <v>32</v>
      </c>
      <c r="CK331" s="433" t="s">
        <v>6662</v>
      </c>
      <c r="CL331" s="433" t="s">
        <v>6662</v>
      </c>
      <c r="CM331" s="433">
        <v>6</v>
      </c>
      <c r="CN331" s="433">
        <v>106</v>
      </c>
      <c r="CO331" s="433">
        <v>69</v>
      </c>
      <c r="CP331" s="433">
        <v>15</v>
      </c>
      <c r="CQ331" s="433">
        <v>15</v>
      </c>
      <c r="CR331" s="433" t="s">
        <v>6662</v>
      </c>
      <c r="CS331" s="433" t="s">
        <v>6662</v>
      </c>
      <c r="CT331" s="433">
        <v>2</v>
      </c>
      <c r="CU331" s="455">
        <v>52</v>
      </c>
      <c r="CV331" s="389"/>
      <c r="CW331" s="390"/>
      <c r="CX331" s="390"/>
      <c r="CY331" s="390"/>
      <c r="CZ331" s="390"/>
      <c r="DA331" s="390"/>
      <c r="DB331" s="394"/>
      <c r="DC331" s="363">
        <v>534</v>
      </c>
      <c r="DD331" s="364">
        <v>418</v>
      </c>
      <c r="DE331" s="364">
        <v>312</v>
      </c>
      <c r="DF331" s="364">
        <v>94</v>
      </c>
      <c r="DG331" s="364">
        <v>12</v>
      </c>
      <c r="DH331" s="364">
        <v>28</v>
      </c>
      <c r="DI331" s="364">
        <v>88</v>
      </c>
      <c r="DJ331" s="394"/>
      <c r="DK331" s="363">
        <v>144</v>
      </c>
      <c r="DL331" s="364">
        <v>24</v>
      </c>
      <c r="DM331" s="364" t="s">
        <v>6662</v>
      </c>
      <c r="DN331" s="364" t="s">
        <v>6662</v>
      </c>
      <c r="DO331" s="364" t="s">
        <v>6662</v>
      </c>
      <c r="DP331" s="364">
        <v>1</v>
      </c>
      <c r="DQ331" s="364">
        <v>108</v>
      </c>
      <c r="DR331" s="364" t="s">
        <v>6662</v>
      </c>
      <c r="DS331" s="364">
        <v>10</v>
      </c>
      <c r="DT331" s="364" t="s">
        <v>6662</v>
      </c>
      <c r="DU331" s="364" t="s">
        <v>6662</v>
      </c>
      <c r="DV331" s="364" t="s">
        <v>6662</v>
      </c>
      <c r="DW331" s="364" t="s">
        <v>6662</v>
      </c>
      <c r="DX331" s="364">
        <v>1</v>
      </c>
      <c r="DY331" s="364" t="s">
        <v>6662</v>
      </c>
      <c r="DZ331" s="365" t="s">
        <v>6662</v>
      </c>
      <c r="EA331" s="363">
        <v>144</v>
      </c>
      <c r="EB331" s="364">
        <v>22017</v>
      </c>
      <c r="EC331" s="364">
        <v>12751</v>
      </c>
      <c r="ED331" s="364">
        <v>9256</v>
      </c>
      <c r="EE331" s="365">
        <v>10</v>
      </c>
      <c r="EF331" s="363">
        <v>272</v>
      </c>
      <c r="EG331" s="364">
        <v>228</v>
      </c>
      <c r="EH331" s="364">
        <v>169</v>
      </c>
      <c r="EI331" s="364">
        <v>52</v>
      </c>
      <c r="EJ331" s="364">
        <v>7</v>
      </c>
      <c r="EK331" s="364">
        <v>19</v>
      </c>
      <c r="EL331" s="364">
        <v>25</v>
      </c>
      <c r="EM331" s="394"/>
      <c r="EN331" s="363">
        <v>262</v>
      </c>
      <c r="EO331" s="364">
        <v>190</v>
      </c>
      <c r="EP331" s="364">
        <v>143</v>
      </c>
      <c r="EQ331" s="364">
        <v>42</v>
      </c>
      <c r="ER331" s="364">
        <v>5</v>
      </c>
      <c r="ES331" s="364">
        <v>9</v>
      </c>
      <c r="ET331" s="364">
        <v>63</v>
      </c>
      <c r="EU331" s="394"/>
    </row>
    <row r="332" spans="1:151" s="357" customFormat="1" ht="15" hidden="1" customHeight="1" x14ac:dyDescent="0.15">
      <c r="A332" s="442" t="s">
        <v>175</v>
      </c>
      <c r="B332" s="442" t="s">
        <v>434</v>
      </c>
      <c r="C332" s="442" t="s">
        <v>438</v>
      </c>
      <c r="D332" s="442" t="s">
        <v>891</v>
      </c>
      <c r="E332" s="387">
        <v>67</v>
      </c>
      <c r="F332" s="355">
        <v>62</v>
      </c>
      <c r="G332" s="355">
        <v>36</v>
      </c>
      <c r="H332" s="355">
        <v>3</v>
      </c>
      <c r="I332" s="355">
        <v>23</v>
      </c>
      <c r="J332" s="388">
        <v>5</v>
      </c>
      <c r="K332" s="395">
        <v>5</v>
      </c>
      <c r="L332" s="387"/>
      <c r="M332" s="361">
        <v>158</v>
      </c>
      <c r="N332" s="355" t="s">
        <v>6662</v>
      </c>
      <c r="O332" s="355">
        <v>1</v>
      </c>
      <c r="P332" s="355">
        <v>3</v>
      </c>
      <c r="Q332" s="355">
        <v>8</v>
      </c>
      <c r="R332" s="355">
        <v>5</v>
      </c>
      <c r="S332" s="355">
        <v>4</v>
      </c>
      <c r="T332" s="355">
        <v>7</v>
      </c>
      <c r="U332" s="355">
        <v>15</v>
      </c>
      <c r="V332" s="355">
        <v>24</v>
      </c>
      <c r="W332" s="355">
        <v>21</v>
      </c>
      <c r="X332" s="355">
        <v>27</v>
      </c>
      <c r="Y332" s="355">
        <v>16</v>
      </c>
      <c r="Z332" s="355">
        <v>14</v>
      </c>
      <c r="AA332" s="355">
        <v>8</v>
      </c>
      <c r="AB332" s="362">
        <v>5</v>
      </c>
      <c r="AC332" s="368">
        <v>60.66</v>
      </c>
      <c r="AD332" s="358">
        <v>59.41</v>
      </c>
      <c r="AE332" s="369">
        <v>62.18</v>
      </c>
      <c r="AF332" s="389"/>
      <c r="AG332" s="390"/>
      <c r="AH332" s="390"/>
      <c r="AI332" s="390"/>
      <c r="AJ332" s="390"/>
      <c r="AK332" s="390"/>
      <c r="AL332" s="390"/>
      <c r="AM332" s="390"/>
      <c r="AN332" s="390"/>
      <c r="AO332" s="390"/>
      <c r="AP332" s="390"/>
      <c r="AQ332" s="390"/>
      <c r="AR332" s="390"/>
      <c r="AS332" s="390"/>
      <c r="AT332" s="390"/>
      <c r="AU332" s="390"/>
      <c r="AV332" s="384"/>
      <c r="AW332" s="385"/>
      <c r="AX332" s="386"/>
      <c r="AY332" s="363">
        <v>144</v>
      </c>
      <c r="AZ332" s="364" t="s">
        <v>6662</v>
      </c>
      <c r="BA332" s="364" t="s">
        <v>6662</v>
      </c>
      <c r="BB332" s="364">
        <v>2</v>
      </c>
      <c r="BC332" s="364">
        <v>6</v>
      </c>
      <c r="BD332" s="364">
        <v>5</v>
      </c>
      <c r="BE332" s="364">
        <v>4</v>
      </c>
      <c r="BF332" s="364">
        <v>5</v>
      </c>
      <c r="BG332" s="364">
        <v>15</v>
      </c>
      <c r="BH332" s="364">
        <v>20</v>
      </c>
      <c r="BI332" s="364">
        <v>19</v>
      </c>
      <c r="BJ332" s="364">
        <v>27</v>
      </c>
      <c r="BK332" s="364">
        <v>16</v>
      </c>
      <c r="BL332" s="364">
        <v>14</v>
      </c>
      <c r="BM332" s="364">
        <v>6</v>
      </c>
      <c r="BN332" s="365">
        <v>5</v>
      </c>
      <c r="BO332" s="368">
        <v>61.5</v>
      </c>
      <c r="BP332" s="358">
        <v>60.05</v>
      </c>
      <c r="BQ332" s="369">
        <v>63.37</v>
      </c>
      <c r="BR332" s="363">
        <v>62</v>
      </c>
      <c r="BS332" s="364" t="s">
        <v>6662</v>
      </c>
      <c r="BT332" s="364" t="s">
        <v>6662</v>
      </c>
      <c r="BU332" s="364" t="s">
        <v>6662</v>
      </c>
      <c r="BV332" s="364" t="s">
        <v>6662</v>
      </c>
      <c r="BW332" s="364" t="s">
        <v>6662</v>
      </c>
      <c r="BX332" s="364">
        <v>1</v>
      </c>
      <c r="BY332" s="364" t="s">
        <v>6662</v>
      </c>
      <c r="BZ332" s="364">
        <v>6</v>
      </c>
      <c r="CA332" s="364">
        <v>11</v>
      </c>
      <c r="CB332" s="364">
        <v>12</v>
      </c>
      <c r="CC332" s="364">
        <v>15</v>
      </c>
      <c r="CD332" s="364">
        <v>8</v>
      </c>
      <c r="CE332" s="364">
        <v>5</v>
      </c>
      <c r="CF332" s="364">
        <v>3</v>
      </c>
      <c r="CG332" s="365">
        <v>1</v>
      </c>
      <c r="CH332" s="432">
        <v>62</v>
      </c>
      <c r="CI332" s="433">
        <v>19</v>
      </c>
      <c r="CJ332" s="433">
        <v>19</v>
      </c>
      <c r="CK332" s="433" t="s">
        <v>6662</v>
      </c>
      <c r="CL332" s="433" t="s">
        <v>6662</v>
      </c>
      <c r="CM332" s="433">
        <v>1</v>
      </c>
      <c r="CN332" s="433">
        <v>42</v>
      </c>
      <c r="CO332" s="433">
        <v>32</v>
      </c>
      <c r="CP332" s="433">
        <v>14</v>
      </c>
      <c r="CQ332" s="433">
        <v>14</v>
      </c>
      <c r="CR332" s="433" t="s">
        <v>6662</v>
      </c>
      <c r="CS332" s="433" t="s">
        <v>6662</v>
      </c>
      <c r="CT332" s="433" t="s">
        <v>6662</v>
      </c>
      <c r="CU332" s="455">
        <v>18</v>
      </c>
      <c r="CV332" s="389"/>
      <c r="CW332" s="390"/>
      <c r="CX332" s="390"/>
      <c r="CY332" s="390"/>
      <c r="CZ332" s="390"/>
      <c r="DA332" s="390"/>
      <c r="DB332" s="394"/>
      <c r="DC332" s="363">
        <v>219</v>
      </c>
      <c r="DD332" s="364">
        <v>176</v>
      </c>
      <c r="DE332" s="364">
        <v>144</v>
      </c>
      <c r="DF332" s="364">
        <v>31</v>
      </c>
      <c r="DG332" s="364">
        <v>1</v>
      </c>
      <c r="DH332" s="364">
        <v>13</v>
      </c>
      <c r="DI332" s="364">
        <v>30</v>
      </c>
      <c r="DJ332" s="394"/>
      <c r="DK332" s="363">
        <v>62</v>
      </c>
      <c r="DL332" s="364">
        <v>1</v>
      </c>
      <c r="DM332" s="364" t="s">
        <v>6662</v>
      </c>
      <c r="DN332" s="364">
        <v>1</v>
      </c>
      <c r="DO332" s="364" t="s">
        <v>6662</v>
      </c>
      <c r="DP332" s="364">
        <v>1</v>
      </c>
      <c r="DQ332" s="364">
        <v>23</v>
      </c>
      <c r="DR332" s="364" t="s">
        <v>6662</v>
      </c>
      <c r="DS332" s="364">
        <v>35</v>
      </c>
      <c r="DT332" s="364" t="s">
        <v>6662</v>
      </c>
      <c r="DU332" s="364" t="s">
        <v>6662</v>
      </c>
      <c r="DV332" s="364" t="s">
        <v>6662</v>
      </c>
      <c r="DW332" s="364" t="s">
        <v>6662</v>
      </c>
      <c r="DX332" s="364">
        <v>1</v>
      </c>
      <c r="DY332" s="364" t="s">
        <v>6662</v>
      </c>
      <c r="DZ332" s="365" t="s">
        <v>6662</v>
      </c>
      <c r="EA332" s="363">
        <v>61</v>
      </c>
      <c r="EB332" s="364">
        <v>12619</v>
      </c>
      <c r="EC332" s="364">
        <v>505</v>
      </c>
      <c r="ED332" s="364">
        <v>10204</v>
      </c>
      <c r="EE332" s="365">
        <v>1910</v>
      </c>
      <c r="EF332" s="363">
        <v>113</v>
      </c>
      <c r="EG332" s="364">
        <v>101</v>
      </c>
      <c r="EH332" s="364">
        <v>81</v>
      </c>
      <c r="EI332" s="364">
        <v>20</v>
      </c>
      <c r="EJ332" s="364" t="s">
        <v>6662</v>
      </c>
      <c r="EK332" s="364">
        <v>7</v>
      </c>
      <c r="EL332" s="364">
        <v>5</v>
      </c>
      <c r="EM332" s="394"/>
      <c r="EN332" s="363">
        <v>106</v>
      </c>
      <c r="EO332" s="364">
        <v>75</v>
      </c>
      <c r="EP332" s="364">
        <v>63</v>
      </c>
      <c r="EQ332" s="364">
        <v>11</v>
      </c>
      <c r="ER332" s="364">
        <v>1</v>
      </c>
      <c r="ES332" s="364">
        <v>6</v>
      </c>
      <c r="ET332" s="364">
        <v>25</v>
      </c>
      <c r="EU332" s="394"/>
    </row>
    <row r="333" spans="1:151" s="357" customFormat="1" ht="15" customHeight="1" x14ac:dyDescent="0.15">
      <c r="A333" s="442" t="s">
        <v>175</v>
      </c>
      <c r="B333" s="442" t="s">
        <v>439</v>
      </c>
      <c r="C333" s="442"/>
      <c r="D333" s="442" t="s">
        <v>892</v>
      </c>
      <c r="E333" s="387">
        <v>1995</v>
      </c>
      <c r="F333" s="355">
        <v>1968</v>
      </c>
      <c r="G333" s="355">
        <v>709</v>
      </c>
      <c r="H333" s="355">
        <v>165</v>
      </c>
      <c r="I333" s="355">
        <v>1094</v>
      </c>
      <c r="J333" s="388">
        <v>27</v>
      </c>
      <c r="K333" s="395">
        <v>24</v>
      </c>
      <c r="L333" s="387"/>
      <c r="M333" s="361">
        <v>4869</v>
      </c>
      <c r="N333" s="355">
        <v>24</v>
      </c>
      <c r="O333" s="355">
        <v>64</v>
      </c>
      <c r="P333" s="355">
        <v>84</v>
      </c>
      <c r="Q333" s="355">
        <v>145</v>
      </c>
      <c r="R333" s="355">
        <v>194</v>
      </c>
      <c r="S333" s="355">
        <v>225</v>
      </c>
      <c r="T333" s="355">
        <v>232</v>
      </c>
      <c r="U333" s="355">
        <v>304</v>
      </c>
      <c r="V333" s="355">
        <v>417</v>
      </c>
      <c r="W333" s="355">
        <v>664</v>
      </c>
      <c r="X333" s="355">
        <v>830</v>
      </c>
      <c r="Y333" s="355">
        <v>652</v>
      </c>
      <c r="Z333" s="355">
        <v>430</v>
      </c>
      <c r="AA333" s="355">
        <v>381</v>
      </c>
      <c r="AB333" s="362">
        <v>223</v>
      </c>
      <c r="AC333" s="368">
        <v>62.33</v>
      </c>
      <c r="AD333" s="358">
        <v>61.15</v>
      </c>
      <c r="AE333" s="369">
        <v>63.85</v>
      </c>
      <c r="AF333" s="389"/>
      <c r="AG333" s="390"/>
      <c r="AH333" s="390"/>
      <c r="AI333" s="390"/>
      <c r="AJ333" s="390"/>
      <c r="AK333" s="390"/>
      <c r="AL333" s="390"/>
      <c r="AM333" s="390"/>
      <c r="AN333" s="390"/>
      <c r="AO333" s="390"/>
      <c r="AP333" s="390"/>
      <c r="AQ333" s="390"/>
      <c r="AR333" s="390"/>
      <c r="AS333" s="390"/>
      <c r="AT333" s="390"/>
      <c r="AU333" s="390"/>
      <c r="AV333" s="384"/>
      <c r="AW333" s="385"/>
      <c r="AX333" s="386"/>
      <c r="AY333" s="363">
        <v>3174</v>
      </c>
      <c r="AZ333" s="364">
        <v>1</v>
      </c>
      <c r="BA333" s="364">
        <v>18</v>
      </c>
      <c r="BB333" s="364">
        <v>25</v>
      </c>
      <c r="BC333" s="364">
        <v>56</v>
      </c>
      <c r="BD333" s="364">
        <v>94</v>
      </c>
      <c r="BE333" s="364">
        <v>98</v>
      </c>
      <c r="BF333" s="364">
        <v>118</v>
      </c>
      <c r="BG333" s="364">
        <v>140</v>
      </c>
      <c r="BH333" s="364">
        <v>220</v>
      </c>
      <c r="BI333" s="364">
        <v>417</v>
      </c>
      <c r="BJ333" s="364">
        <v>632</v>
      </c>
      <c r="BK333" s="364">
        <v>549</v>
      </c>
      <c r="BL333" s="364">
        <v>365</v>
      </c>
      <c r="BM333" s="364">
        <v>303</v>
      </c>
      <c r="BN333" s="365">
        <v>138</v>
      </c>
      <c r="BO333" s="368">
        <v>65.7</v>
      </c>
      <c r="BP333" s="358">
        <v>65.180000000000007</v>
      </c>
      <c r="BQ333" s="369">
        <v>66.38</v>
      </c>
      <c r="BR333" s="363">
        <v>1968</v>
      </c>
      <c r="BS333" s="364" t="s">
        <v>6662</v>
      </c>
      <c r="BT333" s="364">
        <v>1</v>
      </c>
      <c r="BU333" s="364">
        <v>3</v>
      </c>
      <c r="BV333" s="364">
        <v>8</v>
      </c>
      <c r="BW333" s="364">
        <v>25</v>
      </c>
      <c r="BX333" s="364">
        <v>41</v>
      </c>
      <c r="BY333" s="364">
        <v>64</v>
      </c>
      <c r="BZ333" s="364">
        <v>123</v>
      </c>
      <c r="CA333" s="364">
        <v>200</v>
      </c>
      <c r="CB333" s="364">
        <v>352</v>
      </c>
      <c r="CC333" s="364">
        <v>425</v>
      </c>
      <c r="CD333" s="364">
        <v>371</v>
      </c>
      <c r="CE333" s="364">
        <v>183</v>
      </c>
      <c r="CF333" s="364">
        <v>127</v>
      </c>
      <c r="CG333" s="365">
        <v>45</v>
      </c>
      <c r="CH333" s="432">
        <v>1968</v>
      </c>
      <c r="CI333" s="433">
        <v>376</v>
      </c>
      <c r="CJ333" s="433">
        <v>374</v>
      </c>
      <c r="CK333" s="433" t="s">
        <v>6662</v>
      </c>
      <c r="CL333" s="433">
        <v>2</v>
      </c>
      <c r="CM333" s="433">
        <v>74</v>
      </c>
      <c r="CN333" s="433">
        <v>1518</v>
      </c>
      <c r="CO333" s="433">
        <v>1151</v>
      </c>
      <c r="CP333" s="433">
        <v>244</v>
      </c>
      <c r="CQ333" s="433">
        <v>243</v>
      </c>
      <c r="CR333" s="433" t="s">
        <v>6662</v>
      </c>
      <c r="CS333" s="433">
        <v>1</v>
      </c>
      <c r="CT333" s="433">
        <v>19</v>
      </c>
      <c r="CU333" s="455">
        <v>888</v>
      </c>
      <c r="CV333" s="389"/>
      <c r="CW333" s="390"/>
      <c r="CX333" s="390"/>
      <c r="CY333" s="390"/>
      <c r="CZ333" s="390"/>
      <c r="DA333" s="390"/>
      <c r="DB333" s="394"/>
      <c r="DC333" s="363">
        <v>6779</v>
      </c>
      <c r="DD333" s="364">
        <v>5353</v>
      </c>
      <c r="DE333" s="364">
        <v>3174</v>
      </c>
      <c r="DF333" s="364">
        <v>1947</v>
      </c>
      <c r="DG333" s="364">
        <v>232</v>
      </c>
      <c r="DH333" s="364">
        <v>293</v>
      </c>
      <c r="DI333" s="364">
        <v>1133</v>
      </c>
      <c r="DJ333" s="394"/>
      <c r="DK333" s="363">
        <v>1869</v>
      </c>
      <c r="DL333" s="364">
        <v>718</v>
      </c>
      <c r="DM333" s="364" t="s">
        <v>6662</v>
      </c>
      <c r="DN333" s="364">
        <v>379</v>
      </c>
      <c r="DO333" s="364">
        <v>7</v>
      </c>
      <c r="DP333" s="364">
        <v>412</v>
      </c>
      <c r="DQ333" s="364">
        <v>299</v>
      </c>
      <c r="DR333" s="364">
        <v>8</v>
      </c>
      <c r="DS333" s="364">
        <v>11</v>
      </c>
      <c r="DT333" s="364">
        <v>5</v>
      </c>
      <c r="DU333" s="364">
        <v>10</v>
      </c>
      <c r="DV333" s="364">
        <v>1</v>
      </c>
      <c r="DW333" s="364">
        <v>16</v>
      </c>
      <c r="DX333" s="364">
        <v>3</v>
      </c>
      <c r="DY333" s="364" t="s">
        <v>6662</v>
      </c>
      <c r="DZ333" s="365" t="s">
        <v>6662</v>
      </c>
      <c r="EA333" s="363">
        <v>1949</v>
      </c>
      <c r="EB333" s="364">
        <v>424272</v>
      </c>
      <c r="EC333" s="364">
        <v>209011</v>
      </c>
      <c r="ED333" s="364">
        <v>212837</v>
      </c>
      <c r="EE333" s="365">
        <v>2424</v>
      </c>
      <c r="EF333" s="363">
        <v>3502</v>
      </c>
      <c r="EG333" s="364">
        <v>3064</v>
      </c>
      <c r="EH333" s="364">
        <v>1784</v>
      </c>
      <c r="EI333" s="364">
        <v>1117</v>
      </c>
      <c r="EJ333" s="364">
        <v>163</v>
      </c>
      <c r="EK333" s="364">
        <v>152</v>
      </c>
      <c r="EL333" s="364">
        <v>286</v>
      </c>
      <c r="EM333" s="394"/>
      <c r="EN333" s="363">
        <v>3277</v>
      </c>
      <c r="EO333" s="364">
        <v>2289</v>
      </c>
      <c r="EP333" s="364">
        <v>1390</v>
      </c>
      <c r="EQ333" s="364">
        <v>830</v>
      </c>
      <c r="ER333" s="364">
        <v>69</v>
      </c>
      <c r="ES333" s="364">
        <v>141</v>
      </c>
      <c r="ET333" s="364">
        <v>847</v>
      </c>
      <c r="EU333" s="394"/>
    </row>
    <row r="334" spans="1:151" s="357" customFormat="1" ht="15" hidden="1" customHeight="1" x14ac:dyDescent="0.15">
      <c r="A334" s="442" t="s">
        <v>175</v>
      </c>
      <c r="B334" s="442" t="s">
        <v>439</v>
      </c>
      <c r="C334" s="442" t="s">
        <v>440</v>
      </c>
      <c r="D334" s="442" t="s">
        <v>893</v>
      </c>
      <c r="E334" s="387">
        <v>103</v>
      </c>
      <c r="F334" s="355">
        <v>102</v>
      </c>
      <c r="G334" s="355">
        <v>28</v>
      </c>
      <c r="H334" s="355">
        <v>8</v>
      </c>
      <c r="I334" s="355">
        <v>66</v>
      </c>
      <c r="J334" s="388">
        <v>1</v>
      </c>
      <c r="K334" s="395">
        <v>1</v>
      </c>
      <c r="L334" s="387"/>
      <c r="M334" s="361">
        <v>242</v>
      </c>
      <c r="N334" s="355">
        <v>1</v>
      </c>
      <c r="O334" s="355">
        <v>2</v>
      </c>
      <c r="P334" s="355">
        <v>2</v>
      </c>
      <c r="Q334" s="355">
        <v>6</v>
      </c>
      <c r="R334" s="355">
        <v>6</v>
      </c>
      <c r="S334" s="355">
        <v>19</v>
      </c>
      <c r="T334" s="355">
        <v>12</v>
      </c>
      <c r="U334" s="355">
        <v>15</v>
      </c>
      <c r="V334" s="355">
        <v>12</v>
      </c>
      <c r="W334" s="355">
        <v>30</v>
      </c>
      <c r="X334" s="355">
        <v>50</v>
      </c>
      <c r="Y334" s="355">
        <v>51</v>
      </c>
      <c r="Z334" s="355">
        <v>19</v>
      </c>
      <c r="AA334" s="355">
        <v>13</v>
      </c>
      <c r="AB334" s="362">
        <v>4</v>
      </c>
      <c r="AC334" s="368">
        <v>62.39</v>
      </c>
      <c r="AD334" s="358">
        <v>60.65</v>
      </c>
      <c r="AE334" s="369">
        <v>64.47</v>
      </c>
      <c r="AF334" s="389"/>
      <c r="AG334" s="390"/>
      <c r="AH334" s="390"/>
      <c r="AI334" s="390"/>
      <c r="AJ334" s="390"/>
      <c r="AK334" s="390"/>
      <c r="AL334" s="390"/>
      <c r="AM334" s="390"/>
      <c r="AN334" s="390"/>
      <c r="AO334" s="390"/>
      <c r="AP334" s="390"/>
      <c r="AQ334" s="390"/>
      <c r="AR334" s="390"/>
      <c r="AS334" s="390"/>
      <c r="AT334" s="390"/>
      <c r="AU334" s="390"/>
      <c r="AV334" s="384"/>
      <c r="AW334" s="385"/>
      <c r="AX334" s="386"/>
      <c r="AY334" s="363">
        <v>142</v>
      </c>
      <c r="AZ334" s="364" t="s">
        <v>6662</v>
      </c>
      <c r="BA334" s="364" t="s">
        <v>6662</v>
      </c>
      <c r="BB334" s="364" t="s">
        <v>6662</v>
      </c>
      <c r="BC334" s="364">
        <v>2</v>
      </c>
      <c r="BD334" s="364" t="s">
        <v>6662</v>
      </c>
      <c r="BE334" s="364">
        <v>5</v>
      </c>
      <c r="BF334" s="364">
        <v>8</v>
      </c>
      <c r="BG334" s="364">
        <v>7</v>
      </c>
      <c r="BH334" s="364">
        <v>5</v>
      </c>
      <c r="BI334" s="364">
        <v>13</v>
      </c>
      <c r="BJ334" s="364">
        <v>32</v>
      </c>
      <c r="BK334" s="364">
        <v>42</v>
      </c>
      <c r="BL334" s="364">
        <v>17</v>
      </c>
      <c r="BM334" s="364">
        <v>10</v>
      </c>
      <c r="BN334" s="365">
        <v>1</v>
      </c>
      <c r="BO334" s="368">
        <v>66.7</v>
      </c>
      <c r="BP334" s="358">
        <v>65.75</v>
      </c>
      <c r="BQ334" s="369">
        <v>67.95</v>
      </c>
      <c r="BR334" s="363">
        <v>102</v>
      </c>
      <c r="BS334" s="364" t="s">
        <v>6662</v>
      </c>
      <c r="BT334" s="364" t="s">
        <v>6662</v>
      </c>
      <c r="BU334" s="364" t="s">
        <v>6662</v>
      </c>
      <c r="BV334" s="364" t="s">
        <v>6662</v>
      </c>
      <c r="BW334" s="364">
        <v>1</v>
      </c>
      <c r="BX334" s="364">
        <v>3</v>
      </c>
      <c r="BY334" s="364">
        <v>4</v>
      </c>
      <c r="BZ334" s="364">
        <v>6</v>
      </c>
      <c r="CA334" s="364">
        <v>7</v>
      </c>
      <c r="CB334" s="364">
        <v>14</v>
      </c>
      <c r="CC334" s="364">
        <v>23</v>
      </c>
      <c r="CD334" s="364">
        <v>32</v>
      </c>
      <c r="CE334" s="364">
        <v>5</v>
      </c>
      <c r="CF334" s="364">
        <v>6</v>
      </c>
      <c r="CG334" s="365">
        <v>1</v>
      </c>
      <c r="CH334" s="432">
        <v>102</v>
      </c>
      <c r="CI334" s="433">
        <v>21</v>
      </c>
      <c r="CJ334" s="433">
        <v>21</v>
      </c>
      <c r="CK334" s="433" t="s">
        <v>6662</v>
      </c>
      <c r="CL334" s="433" t="s">
        <v>6662</v>
      </c>
      <c r="CM334" s="433">
        <v>1</v>
      </c>
      <c r="CN334" s="433">
        <v>80</v>
      </c>
      <c r="CO334" s="433">
        <v>67</v>
      </c>
      <c r="CP334" s="433">
        <v>15</v>
      </c>
      <c r="CQ334" s="433">
        <v>15</v>
      </c>
      <c r="CR334" s="433" t="s">
        <v>6662</v>
      </c>
      <c r="CS334" s="433" t="s">
        <v>6662</v>
      </c>
      <c r="CT334" s="433">
        <v>1</v>
      </c>
      <c r="CU334" s="455">
        <v>51</v>
      </c>
      <c r="CV334" s="389"/>
      <c r="CW334" s="390"/>
      <c r="CX334" s="390"/>
      <c r="CY334" s="390"/>
      <c r="CZ334" s="390"/>
      <c r="DA334" s="390"/>
      <c r="DB334" s="394"/>
      <c r="DC334" s="363">
        <v>341</v>
      </c>
      <c r="DD334" s="364">
        <v>271</v>
      </c>
      <c r="DE334" s="364">
        <v>142</v>
      </c>
      <c r="DF334" s="364">
        <v>112</v>
      </c>
      <c r="DG334" s="364">
        <v>17</v>
      </c>
      <c r="DH334" s="364">
        <v>11</v>
      </c>
      <c r="DI334" s="364">
        <v>59</v>
      </c>
      <c r="DJ334" s="394"/>
      <c r="DK334" s="363">
        <v>94</v>
      </c>
      <c r="DL334" s="364">
        <v>57</v>
      </c>
      <c r="DM334" s="364" t="s">
        <v>6662</v>
      </c>
      <c r="DN334" s="364">
        <v>11</v>
      </c>
      <c r="DO334" s="364" t="s">
        <v>6662</v>
      </c>
      <c r="DP334" s="364">
        <v>1</v>
      </c>
      <c r="DQ334" s="364">
        <v>25</v>
      </c>
      <c r="DR334" s="364" t="s">
        <v>6662</v>
      </c>
      <c r="DS334" s="364" t="s">
        <v>6662</v>
      </c>
      <c r="DT334" s="364" t="s">
        <v>6662</v>
      </c>
      <c r="DU334" s="364" t="s">
        <v>6662</v>
      </c>
      <c r="DV334" s="364" t="s">
        <v>6662</v>
      </c>
      <c r="DW334" s="364" t="s">
        <v>6662</v>
      </c>
      <c r="DX334" s="364" t="s">
        <v>6662</v>
      </c>
      <c r="DY334" s="364" t="s">
        <v>6662</v>
      </c>
      <c r="DZ334" s="365" t="s">
        <v>6662</v>
      </c>
      <c r="EA334" s="363">
        <v>102</v>
      </c>
      <c r="EB334" s="364">
        <v>21734</v>
      </c>
      <c r="EC334" s="364">
        <v>18507</v>
      </c>
      <c r="ED334" s="364">
        <v>3217</v>
      </c>
      <c r="EE334" s="365">
        <v>10</v>
      </c>
      <c r="EF334" s="363">
        <v>174</v>
      </c>
      <c r="EG334" s="364">
        <v>155</v>
      </c>
      <c r="EH334" s="364">
        <v>81</v>
      </c>
      <c r="EI334" s="364">
        <v>62</v>
      </c>
      <c r="EJ334" s="364">
        <v>12</v>
      </c>
      <c r="EK334" s="364">
        <v>6</v>
      </c>
      <c r="EL334" s="364">
        <v>13</v>
      </c>
      <c r="EM334" s="394"/>
      <c r="EN334" s="363">
        <v>167</v>
      </c>
      <c r="EO334" s="364">
        <v>116</v>
      </c>
      <c r="EP334" s="364">
        <v>61</v>
      </c>
      <c r="EQ334" s="364">
        <v>50</v>
      </c>
      <c r="ER334" s="364">
        <v>5</v>
      </c>
      <c r="ES334" s="364">
        <v>5</v>
      </c>
      <c r="ET334" s="364">
        <v>46</v>
      </c>
      <c r="EU334" s="394"/>
    </row>
    <row r="335" spans="1:151" s="357" customFormat="1" ht="15" hidden="1" customHeight="1" x14ac:dyDescent="0.15">
      <c r="A335" s="442" t="s">
        <v>175</v>
      </c>
      <c r="B335" s="442" t="s">
        <v>439</v>
      </c>
      <c r="C335" s="442" t="s">
        <v>854</v>
      </c>
      <c r="D335" s="442" t="s">
        <v>894</v>
      </c>
      <c r="E335" s="387">
        <v>92</v>
      </c>
      <c r="F335" s="355">
        <v>91</v>
      </c>
      <c r="G335" s="355">
        <v>15</v>
      </c>
      <c r="H335" s="355">
        <v>11</v>
      </c>
      <c r="I335" s="355">
        <v>65</v>
      </c>
      <c r="J335" s="388">
        <v>1</v>
      </c>
      <c r="K335" s="395">
        <v>1</v>
      </c>
      <c r="L335" s="387"/>
      <c r="M335" s="361">
        <v>234</v>
      </c>
      <c r="N335" s="355">
        <v>2</v>
      </c>
      <c r="O335" s="355">
        <v>9</v>
      </c>
      <c r="P335" s="355">
        <v>9</v>
      </c>
      <c r="Q335" s="355">
        <v>11</v>
      </c>
      <c r="R335" s="355">
        <v>4</v>
      </c>
      <c r="S335" s="355">
        <v>8</v>
      </c>
      <c r="T335" s="355">
        <v>15</v>
      </c>
      <c r="U335" s="355">
        <v>18</v>
      </c>
      <c r="V335" s="355">
        <v>25</v>
      </c>
      <c r="W335" s="355">
        <v>25</v>
      </c>
      <c r="X335" s="355">
        <v>37</v>
      </c>
      <c r="Y335" s="355">
        <v>22</v>
      </c>
      <c r="Z335" s="355">
        <v>16</v>
      </c>
      <c r="AA335" s="355">
        <v>24</v>
      </c>
      <c r="AB335" s="362">
        <v>9</v>
      </c>
      <c r="AC335" s="368">
        <v>59.84</v>
      </c>
      <c r="AD335" s="358">
        <v>58.43</v>
      </c>
      <c r="AE335" s="369">
        <v>61.89</v>
      </c>
      <c r="AF335" s="389"/>
      <c r="AG335" s="390"/>
      <c r="AH335" s="390"/>
      <c r="AI335" s="390"/>
      <c r="AJ335" s="390"/>
      <c r="AK335" s="390"/>
      <c r="AL335" s="390"/>
      <c r="AM335" s="390"/>
      <c r="AN335" s="390"/>
      <c r="AO335" s="390"/>
      <c r="AP335" s="390"/>
      <c r="AQ335" s="390"/>
      <c r="AR335" s="390"/>
      <c r="AS335" s="390"/>
      <c r="AT335" s="390"/>
      <c r="AU335" s="390"/>
      <c r="AV335" s="384"/>
      <c r="AW335" s="385"/>
      <c r="AX335" s="386"/>
      <c r="AY335" s="363">
        <v>103</v>
      </c>
      <c r="AZ335" s="364" t="s">
        <v>6662</v>
      </c>
      <c r="BA335" s="364">
        <v>2</v>
      </c>
      <c r="BB335" s="364">
        <v>3</v>
      </c>
      <c r="BC335" s="364">
        <v>1</v>
      </c>
      <c r="BD335" s="364">
        <v>1</v>
      </c>
      <c r="BE335" s="364" t="s">
        <v>6662</v>
      </c>
      <c r="BF335" s="364">
        <v>4</v>
      </c>
      <c r="BG335" s="364">
        <v>3</v>
      </c>
      <c r="BH335" s="364">
        <v>6</v>
      </c>
      <c r="BI335" s="364">
        <v>8</v>
      </c>
      <c r="BJ335" s="364">
        <v>26</v>
      </c>
      <c r="BK335" s="364">
        <v>16</v>
      </c>
      <c r="BL335" s="364">
        <v>10</v>
      </c>
      <c r="BM335" s="364">
        <v>19</v>
      </c>
      <c r="BN335" s="365">
        <v>4</v>
      </c>
      <c r="BO335" s="368">
        <v>67.47</v>
      </c>
      <c r="BP335" s="358">
        <v>67.239999999999995</v>
      </c>
      <c r="BQ335" s="369">
        <v>67.83</v>
      </c>
      <c r="BR335" s="363">
        <v>91</v>
      </c>
      <c r="BS335" s="364" t="s">
        <v>6662</v>
      </c>
      <c r="BT335" s="364" t="s">
        <v>6662</v>
      </c>
      <c r="BU335" s="364">
        <v>1</v>
      </c>
      <c r="BV335" s="364" t="s">
        <v>6662</v>
      </c>
      <c r="BW335" s="364" t="s">
        <v>6662</v>
      </c>
      <c r="BX335" s="364" t="s">
        <v>6662</v>
      </c>
      <c r="BY335" s="364">
        <v>5</v>
      </c>
      <c r="BZ335" s="364">
        <v>6</v>
      </c>
      <c r="CA335" s="364">
        <v>13</v>
      </c>
      <c r="CB335" s="364">
        <v>16</v>
      </c>
      <c r="CC335" s="364">
        <v>19</v>
      </c>
      <c r="CD335" s="364">
        <v>14</v>
      </c>
      <c r="CE335" s="364">
        <v>7</v>
      </c>
      <c r="CF335" s="364">
        <v>7</v>
      </c>
      <c r="CG335" s="365">
        <v>3</v>
      </c>
      <c r="CH335" s="432">
        <v>91</v>
      </c>
      <c r="CI335" s="433">
        <v>14</v>
      </c>
      <c r="CJ335" s="433">
        <v>14</v>
      </c>
      <c r="CK335" s="433" t="s">
        <v>6662</v>
      </c>
      <c r="CL335" s="433" t="s">
        <v>6662</v>
      </c>
      <c r="CM335" s="433">
        <v>2</v>
      </c>
      <c r="CN335" s="433">
        <v>75</v>
      </c>
      <c r="CO335" s="433">
        <v>50</v>
      </c>
      <c r="CP335" s="433">
        <v>6</v>
      </c>
      <c r="CQ335" s="433">
        <v>6</v>
      </c>
      <c r="CR335" s="433" t="s">
        <v>6662</v>
      </c>
      <c r="CS335" s="433" t="s">
        <v>6662</v>
      </c>
      <c r="CT335" s="433" t="s">
        <v>6662</v>
      </c>
      <c r="CU335" s="455">
        <v>44</v>
      </c>
      <c r="CV335" s="389"/>
      <c r="CW335" s="390"/>
      <c r="CX335" s="390"/>
      <c r="CY335" s="390"/>
      <c r="CZ335" s="390"/>
      <c r="DA335" s="390"/>
      <c r="DB335" s="394"/>
      <c r="DC335" s="363">
        <v>333</v>
      </c>
      <c r="DD335" s="364">
        <v>257</v>
      </c>
      <c r="DE335" s="364">
        <v>103</v>
      </c>
      <c r="DF335" s="364">
        <v>132</v>
      </c>
      <c r="DG335" s="364">
        <v>22</v>
      </c>
      <c r="DH335" s="364">
        <v>18</v>
      </c>
      <c r="DI335" s="364">
        <v>58</v>
      </c>
      <c r="DJ335" s="394"/>
      <c r="DK335" s="363">
        <v>89</v>
      </c>
      <c r="DL335" s="364">
        <v>63</v>
      </c>
      <c r="DM335" s="364" t="s">
        <v>6662</v>
      </c>
      <c r="DN335" s="364">
        <v>7</v>
      </c>
      <c r="DO335" s="364" t="s">
        <v>6662</v>
      </c>
      <c r="DP335" s="364">
        <v>3</v>
      </c>
      <c r="DQ335" s="364">
        <v>15</v>
      </c>
      <c r="DR335" s="364" t="s">
        <v>6662</v>
      </c>
      <c r="DS335" s="364">
        <v>1</v>
      </c>
      <c r="DT335" s="364" t="s">
        <v>6662</v>
      </c>
      <c r="DU335" s="364" t="s">
        <v>6662</v>
      </c>
      <c r="DV335" s="364" t="s">
        <v>6662</v>
      </c>
      <c r="DW335" s="364" t="s">
        <v>6662</v>
      </c>
      <c r="DX335" s="364" t="s">
        <v>6662</v>
      </c>
      <c r="DY335" s="364" t="s">
        <v>6662</v>
      </c>
      <c r="DZ335" s="365" t="s">
        <v>6662</v>
      </c>
      <c r="EA335" s="363">
        <v>91</v>
      </c>
      <c r="EB335" s="364">
        <v>15134</v>
      </c>
      <c r="EC335" s="364">
        <v>11910</v>
      </c>
      <c r="ED335" s="364">
        <v>3179</v>
      </c>
      <c r="EE335" s="365">
        <v>45</v>
      </c>
      <c r="EF335" s="363">
        <v>174</v>
      </c>
      <c r="EG335" s="364">
        <v>151</v>
      </c>
      <c r="EH335" s="364">
        <v>63</v>
      </c>
      <c r="EI335" s="364">
        <v>73</v>
      </c>
      <c r="EJ335" s="364">
        <v>15</v>
      </c>
      <c r="EK335" s="364">
        <v>12</v>
      </c>
      <c r="EL335" s="364">
        <v>11</v>
      </c>
      <c r="EM335" s="394"/>
      <c r="EN335" s="363">
        <v>159</v>
      </c>
      <c r="EO335" s="364">
        <v>106</v>
      </c>
      <c r="EP335" s="364">
        <v>40</v>
      </c>
      <c r="EQ335" s="364">
        <v>59</v>
      </c>
      <c r="ER335" s="364">
        <v>7</v>
      </c>
      <c r="ES335" s="364">
        <v>6</v>
      </c>
      <c r="ET335" s="364">
        <v>47</v>
      </c>
      <c r="EU335" s="394"/>
    </row>
    <row r="336" spans="1:151" s="357" customFormat="1" ht="15" hidden="1" customHeight="1" x14ac:dyDescent="0.15">
      <c r="A336" s="442" t="s">
        <v>175</v>
      </c>
      <c r="B336" s="442" t="s">
        <v>439</v>
      </c>
      <c r="C336" s="442" t="s">
        <v>441</v>
      </c>
      <c r="D336" s="442" t="s">
        <v>895</v>
      </c>
      <c r="E336" s="387">
        <v>215</v>
      </c>
      <c r="F336" s="355">
        <v>213</v>
      </c>
      <c r="G336" s="355">
        <v>71</v>
      </c>
      <c r="H336" s="355">
        <v>17</v>
      </c>
      <c r="I336" s="355">
        <v>125</v>
      </c>
      <c r="J336" s="388">
        <v>2</v>
      </c>
      <c r="K336" s="395">
        <v>2</v>
      </c>
      <c r="L336" s="387"/>
      <c r="M336" s="361">
        <v>546</v>
      </c>
      <c r="N336" s="355">
        <v>6</v>
      </c>
      <c r="O336" s="355">
        <v>4</v>
      </c>
      <c r="P336" s="355">
        <v>8</v>
      </c>
      <c r="Q336" s="355">
        <v>21</v>
      </c>
      <c r="R336" s="355">
        <v>30</v>
      </c>
      <c r="S336" s="355">
        <v>24</v>
      </c>
      <c r="T336" s="355">
        <v>36</v>
      </c>
      <c r="U336" s="355">
        <v>38</v>
      </c>
      <c r="V336" s="355">
        <v>30</v>
      </c>
      <c r="W336" s="355">
        <v>65</v>
      </c>
      <c r="X336" s="355">
        <v>108</v>
      </c>
      <c r="Y336" s="355">
        <v>79</v>
      </c>
      <c r="Z336" s="355">
        <v>43</v>
      </c>
      <c r="AA336" s="355">
        <v>38</v>
      </c>
      <c r="AB336" s="362">
        <v>16</v>
      </c>
      <c r="AC336" s="368">
        <v>61.15</v>
      </c>
      <c r="AD336" s="358">
        <v>59.45</v>
      </c>
      <c r="AE336" s="369">
        <v>63.47</v>
      </c>
      <c r="AF336" s="389"/>
      <c r="AG336" s="390"/>
      <c r="AH336" s="390"/>
      <c r="AI336" s="390"/>
      <c r="AJ336" s="390"/>
      <c r="AK336" s="390"/>
      <c r="AL336" s="390"/>
      <c r="AM336" s="390"/>
      <c r="AN336" s="390"/>
      <c r="AO336" s="390"/>
      <c r="AP336" s="390"/>
      <c r="AQ336" s="390"/>
      <c r="AR336" s="390"/>
      <c r="AS336" s="390"/>
      <c r="AT336" s="390"/>
      <c r="AU336" s="390"/>
      <c r="AV336" s="384"/>
      <c r="AW336" s="385"/>
      <c r="AX336" s="386"/>
      <c r="AY336" s="363">
        <v>301</v>
      </c>
      <c r="AZ336" s="364" t="s">
        <v>6662</v>
      </c>
      <c r="BA336" s="364">
        <v>1</v>
      </c>
      <c r="BB336" s="364">
        <v>1</v>
      </c>
      <c r="BC336" s="364">
        <v>8</v>
      </c>
      <c r="BD336" s="364">
        <v>9</v>
      </c>
      <c r="BE336" s="364">
        <v>10</v>
      </c>
      <c r="BF336" s="364">
        <v>20</v>
      </c>
      <c r="BG336" s="364">
        <v>16</v>
      </c>
      <c r="BH336" s="364">
        <v>13</v>
      </c>
      <c r="BI336" s="364">
        <v>28</v>
      </c>
      <c r="BJ336" s="364">
        <v>65</v>
      </c>
      <c r="BK336" s="364">
        <v>61</v>
      </c>
      <c r="BL336" s="364">
        <v>36</v>
      </c>
      <c r="BM336" s="364">
        <v>24</v>
      </c>
      <c r="BN336" s="365">
        <v>9</v>
      </c>
      <c r="BO336" s="368">
        <v>64.98</v>
      </c>
      <c r="BP336" s="358">
        <v>64.05</v>
      </c>
      <c r="BQ336" s="369">
        <v>66.33</v>
      </c>
      <c r="BR336" s="363">
        <v>213</v>
      </c>
      <c r="BS336" s="364" t="s">
        <v>6662</v>
      </c>
      <c r="BT336" s="364" t="s">
        <v>6662</v>
      </c>
      <c r="BU336" s="364" t="s">
        <v>6662</v>
      </c>
      <c r="BV336" s="364">
        <v>4</v>
      </c>
      <c r="BW336" s="364">
        <v>5</v>
      </c>
      <c r="BX336" s="364">
        <v>4</v>
      </c>
      <c r="BY336" s="364">
        <v>8</v>
      </c>
      <c r="BZ336" s="364">
        <v>13</v>
      </c>
      <c r="CA336" s="364">
        <v>16</v>
      </c>
      <c r="CB336" s="364">
        <v>23</v>
      </c>
      <c r="CC336" s="364">
        <v>56</v>
      </c>
      <c r="CD336" s="364">
        <v>48</v>
      </c>
      <c r="CE336" s="364">
        <v>20</v>
      </c>
      <c r="CF336" s="364">
        <v>11</v>
      </c>
      <c r="CG336" s="365">
        <v>5</v>
      </c>
      <c r="CH336" s="432">
        <v>213</v>
      </c>
      <c r="CI336" s="433">
        <v>50</v>
      </c>
      <c r="CJ336" s="433">
        <v>50</v>
      </c>
      <c r="CK336" s="433" t="s">
        <v>6662</v>
      </c>
      <c r="CL336" s="433" t="s">
        <v>6662</v>
      </c>
      <c r="CM336" s="433">
        <v>11</v>
      </c>
      <c r="CN336" s="433">
        <v>152</v>
      </c>
      <c r="CO336" s="433">
        <v>140</v>
      </c>
      <c r="CP336" s="433">
        <v>42</v>
      </c>
      <c r="CQ336" s="433">
        <v>42</v>
      </c>
      <c r="CR336" s="433" t="s">
        <v>6662</v>
      </c>
      <c r="CS336" s="433" t="s">
        <v>6662</v>
      </c>
      <c r="CT336" s="433">
        <v>2</v>
      </c>
      <c r="CU336" s="455">
        <v>96</v>
      </c>
      <c r="CV336" s="389"/>
      <c r="CW336" s="390"/>
      <c r="CX336" s="390"/>
      <c r="CY336" s="390"/>
      <c r="CZ336" s="390"/>
      <c r="DA336" s="390"/>
      <c r="DB336" s="394"/>
      <c r="DC336" s="363">
        <v>765</v>
      </c>
      <c r="DD336" s="364">
        <v>583</v>
      </c>
      <c r="DE336" s="364">
        <v>301</v>
      </c>
      <c r="DF336" s="364">
        <v>255</v>
      </c>
      <c r="DG336" s="364">
        <v>27</v>
      </c>
      <c r="DH336" s="364">
        <v>39</v>
      </c>
      <c r="DI336" s="364">
        <v>143</v>
      </c>
      <c r="DJ336" s="394"/>
      <c r="DK336" s="363">
        <v>206</v>
      </c>
      <c r="DL336" s="364">
        <v>101</v>
      </c>
      <c r="DM336" s="364" t="s">
        <v>6662</v>
      </c>
      <c r="DN336" s="364">
        <v>19</v>
      </c>
      <c r="DO336" s="364" t="s">
        <v>6662</v>
      </c>
      <c r="DP336" s="364">
        <v>76</v>
      </c>
      <c r="DQ336" s="364">
        <v>5</v>
      </c>
      <c r="DR336" s="364" t="s">
        <v>6662</v>
      </c>
      <c r="DS336" s="364">
        <v>1</v>
      </c>
      <c r="DT336" s="364" t="s">
        <v>6662</v>
      </c>
      <c r="DU336" s="364">
        <v>2</v>
      </c>
      <c r="DV336" s="364" t="s">
        <v>6662</v>
      </c>
      <c r="DW336" s="364">
        <v>2</v>
      </c>
      <c r="DX336" s="364" t="s">
        <v>6662</v>
      </c>
      <c r="DY336" s="364" t="s">
        <v>6662</v>
      </c>
      <c r="DZ336" s="365" t="s">
        <v>6662</v>
      </c>
      <c r="EA336" s="363">
        <v>212</v>
      </c>
      <c r="EB336" s="364">
        <v>38684</v>
      </c>
      <c r="EC336" s="364">
        <v>29953</v>
      </c>
      <c r="ED336" s="364">
        <v>8666</v>
      </c>
      <c r="EE336" s="365">
        <v>65</v>
      </c>
      <c r="EF336" s="363">
        <v>401</v>
      </c>
      <c r="EG336" s="364">
        <v>346</v>
      </c>
      <c r="EH336" s="364">
        <v>178</v>
      </c>
      <c r="EI336" s="364">
        <v>151</v>
      </c>
      <c r="EJ336" s="364">
        <v>17</v>
      </c>
      <c r="EK336" s="364">
        <v>19</v>
      </c>
      <c r="EL336" s="364">
        <v>36</v>
      </c>
      <c r="EM336" s="394"/>
      <c r="EN336" s="363">
        <v>364</v>
      </c>
      <c r="EO336" s="364">
        <v>237</v>
      </c>
      <c r="EP336" s="364">
        <v>123</v>
      </c>
      <c r="EQ336" s="364">
        <v>104</v>
      </c>
      <c r="ER336" s="364">
        <v>10</v>
      </c>
      <c r="ES336" s="364">
        <v>20</v>
      </c>
      <c r="ET336" s="364">
        <v>107</v>
      </c>
      <c r="EU336" s="394"/>
    </row>
    <row r="337" spans="1:151" s="357" customFormat="1" ht="15" hidden="1" customHeight="1" x14ac:dyDescent="0.15">
      <c r="A337" s="442" t="s">
        <v>175</v>
      </c>
      <c r="B337" s="442" t="s">
        <v>439</v>
      </c>
      <c r="C337" s="442" t="s">
        <v>442</v>
      </c>
      <c r="D337" s="442" t="s">
        <v>896</v>
      </c>
      <c r="E337" s="387">
        <v>115</v>
      </c>
      <c r="F337" s="355">
        <v>115</v>
      </c>
      <c r="G337" s="355">
        <v>23</v>
      </c>
      <c r="H337" s="355">
        <v>17</v>
      </c>
      <c r="I337" s="355">
        <v>75</v>
      </c>
      <c r="J337" s="388" t="s">
        <v>6662</v>
      </c>
      <c r="K337" s="395" t="s">
        <v>6662</v>
      </c>
      <c r="L337" s="387"/>
      <c r="M337" s="361">
        <v>256</v>
      </c>
      <c r="N337" s="355" t="s">
        <v>6662</v>
      </c>
      <c r="O337" s="355">
        <v>4</v>
      </c>
      <c r="P337" s="355">
        <v>7</v>
      </c>
      <c r="Q337" s="355">
        <v>7</v>
      </c>
      <c r="R337" s="355">
        <v>10</v>
      </c>
      <c r="S337" s="355">
        <v>11</v>
      </c>
      <c r="T337" s="355">
        <v>11</v>
      </c>
      <c r="U337" s="355">
        <v>15</v>
      </c>
      <c r="V337" s="355">
        <v>26</v>
      </c>
      <c r="W337" s="355">
        <v>40</v>
      </c>
      <c r="X337" s="355">
        <v>41</v>
      </c>
      <c r="Y337" s="355">
        <v>23</v>
      </c>
      <c r="Z337" s="355">
        <v>28</v>
      </c>
      <c r="AA337" s="355">
        <v>18</v>
      </c>
      <c r="AB337" s="362">
        <v>15</v>
      </c>
      <c r="AC337" s="368">
        <v>62.22</v>
      </c>
      <c r="AD337" s="358">
        <v>61.67</v>
      </c>
      <c r="AE337" s="369">
        <v>62.96</v>
      </c>
      <c r="AF337" s="389"/>
      <c r="AG337" s="390"/>
      <c r="AH337" s="390"/>
      <c r="AI337" s="390"/>
      <c r="AJ337" s="390"/>
      <c r="AK337" s="390"/>
      <c r="AL337" s="390"/>
      <c r="AM337" s="390"/>
      <c r="AN337" s="390"/>
      <c r="AO337" s="390"/>
      <c r="AP337" s="390"/>
      <c r="AQ337" s="390"/>
      <c r="AR337" s="390"/>
      <c r="AS337" s="390"/>
      <c r="AT337" s="390"/>
      <c r="AU337" s="390"/>
      <c r="AV337" s="384"/>
      <c r="AW337" s="385"/>
      <c r="AX337" s="386"/>
      <c r="AY337" s="363">
        <v>130</v>
      </c>
      <c r="AZ337" s="364" t="s">
        <v>6662</v>
      </c>
      <c r="BA337" s="364" t="s">
        <v>6662</v>
      </c>
      <c r="BB337" s="364">
        <v>1</v>
      </c>
      <c r="BC337" s="364" t="s">
        <v>6662</v>
      </c>
      <c r="BD337" s="364">
        <v>5</v>
      </c>
      <c r="BE337" s="364">
        <v>1</v>
      </c>
      <c r="BF337" s="364">
        <v>5</v>
      </c>
      <c r="BG337" s="364">
        <v>6</v>
      </c>
      <c r="BH337" s="364">
        <v>8</v>
      </c>
      <c r="BI337" s="364">
        <v>17</v>
      </c>
      <c r="BJ337" s="364">
        <v>26</v>
      </c>
      <c r="BK337" s="364">
        <v>14</v>
      </c>
      <c r="BL337" s="364">
        <v>25</v>
      </c>
      <c r="BM337" s="364">
        <v>12</v>
      </c>
      <c r="BN337" s="365">
        <v>10</v>
      </c>
      <c r="BO337" s="368">
        <v>67.92</v>
      </c>
      <c r="BP337" s="358">
        <v>69.34</v>
      </c>
      <c r="BQ337" s="369">
        <v>65.87</v>
      </c>
      <c r="BR337" s="363">
        <v>115</v>
      </c>
      <c r="BS337" s="364" t="s">
        <v>6662</v>
      </c>
      <c r="BT337" s="364" t="s">
        <v>6662</v>
      </c>
      <c r="BU337" s="364" t="s">
        <v>6662</v>
      </c>
      <c r="BV337" s="364">
        <v>1</v>
      </c>
      <c r="BW337" s="364">
        <v>2</v>
      </c>
      <c r="BX337" s="364">
        <v>1</v>
      </c>
      <c r="BY337" s="364">
        <v>3</v>
      </c>
      <c r="BZ337" s="364">
        <v>4</v>
      </c>
      <c r="CA337" s="364">
        <v>13</v>
      </c>
      <c r="CB337" s="364">
        <v>21</v>
      </c>
      <c r="CC337" s="364">
        <v>22</v>
      </c>
      <c r="CD337" s="364">
        <v>16</v>
      </c>
      <c r="CE337" s="364">
        <v>17</v>
      </c>
      <c r="CF337" s="364">
        <v>10</v>
      </c>
      <c r="CG337" s="365">
        <v>5</v>
      </c>
      <c r="CH337" s="432">
        <v>115</v>
      </c>
      <c r="CI337" s="433">
        <v>22</v>
      </c>
      <c r="CJ337" s="433">
        <v>22</v>
      </c>
      <c r="CK337" s="433" t="s">
        <v>6662</v>
      </c>
      <c r="CL337" s="433" t="s">
        <v>6662</v>
      </c>
      <c r="CM337" s="433">
        <v>4</v>
      </c>
      <c r="CN337" s="433">
        <v>89</v>
      </c>
      <c r="CO337" s="433">
        <v>70</v>
      </c>
      <c r="CP337" s="433">
        <v>17</v>
      </c>
      <c r="CQ337" s="433">
        <v>17</v>
      </c>
      <c r="CR337" s="433" t="s">
        <v>6662</v>
      </c>
      <c r="CS337" s="433" t="s">
        <v>6662</v>
      </c>
      <c r="CT337" s="433" t="s">
        <v>6662</v>
      </c>
      <c r="CU337" s="455">
        <v>53</v>
      </c>
      <c r="CV337" s="389"/>
      <c r="CW337" s="390"/>
      <c r="CX337" s="390"/>
      <c r="CY337" s="390"/>
      <c r="CZ337" s="390"/>
      <c r="DA337" s="390"/>
      <c r="DB337" s="394"/>
      <c r="DC337" s="363">
        <v>358</v>
      </c>
      <c r="DD337" s="364">
        <v>270</v>
      </c>
      <c r="DE337" s="364">
        <v>130</v>
      </c>
      <c r="DF337" s="364">
        <v>111</v>
      </c>
      <c r="DG337" s="364">
        <v>29</v>
      </c>
      <c r="DH337" s="364">
        <v>16</v>
      </c>
      <c r="DI337" s="364">
        <v>72</v>
      </c>
      <c r="DJ337" s="394"/>
      <c r="DK337" s="363">
        <v>103</v>
      </c>
      <c r="DL337" s="364">
        <v>61</v>
      </c>
      <c r="DM337" s="364" t="s">
        <v>6662</v>
      </c>
      <c r="DN337" s="364">
        <v>22</v>
      </c>
      <c r="DO337" s="364" t="s">
        <v>6662</v>
      </c>
      <c r="DP337" s="364">
        <v>14</v>
      </c>
      <c r="DQ337" s="364">
        <v>5</v>
      </c>
      <c r="DR337" s="364" t="s">
        <v>6662</v>
      </c>
      <c r="DS337" s="364" t="s">
        <v>6662</v>
      </c>
      <c r="DT337" s="364" t="s">
        <v>6662</v>
      </c>
      <c r="DU337" s="364" t="s">
        <v>6662</v>
      </c>
      <c r="DV337" s="364" t="s">
        <v>6662</v>
      </c>
      <c r="DW337" s="364">
        <v>1</v>
      </c>
      <c r="DX337" s="364" t="s">
        <v>6662</v>
      </c>
      <c r="DY337" s="364" t="s">
        <v>6662</v>
      </c>
      <c r="DZ337" s="365" t="s">
        <v>6662</v>
      </c>
      <c r="EA337" s="363">
        <v>115</v>
      </c>
      <c r="EB337" s="364">
        <v>20455</v>
      </c>
      <c r="EC337" s="364">
        <v>14137</v>
      </c>
      <c r="ED337" s="364">
        <v>5425</v>
      </c>
      <c r="EE337" s="365">
        <v>893</v>
      </c>
      <c r="EF337" s="363">
        <v>181</v>
      </c>
      <c r="EG337" s="364">
        <v>160</v>
      </c>
      <c r="EH337" s="364">
        <v>77</v>
      </c>
      <c r="EI337" s="364">
        <v>62</v>
      </c>
      <c r="EJ337" s="364">
        <v>21</v>
      </c>
      <c r="EK337" s="364">
        <v>9</v>
      </c>
      <c r="EL337" s="364">
        <v>12</v>
      </c>
      <c r="EM337" s="394"/>
      <c r="EN337" s="363">
        <v>177</v>
      </c>
      <c r="EO337" s="364">
        <v>110</v>
      </c>
      <c r="EP337" s="364">
        <v>53</v>
      </c>
      <c r="EQ337" s="364">
        <v>49</v>
      </c>
      <c r="ER337" s="364">
        <v>8</v>
      </c>
      <c r="ES337" s="364">
        <v>7</v>
      </c>
      <c r="ET337" s="364">
        <v>60</v>
      </c>
      <c r="EU337" s="394"/>
    </row>
    <row r="338" spans="1:151" s="357" customFormat="1" ht="15" hidden="1" customHeight="1" x14ac:dyDescent="0.15">
      <c r="A338" s="442" t="s">
        <v>175</v>
      </c>
      <c r="B338" s="442" t="s">
        <v>439</v>
      </c>
      <c r="C338" s="442" t="s">
        <v>443</v>
      </c>
      <c r="D338" s="442" t="s">
        <v>897</v>
      </c>
      <c r="E338" s="387">
        <v>202</v>
      </c>
      <c r="F338" s="355">
        <v>200</v>
      </c>
      <c r="G338" s="355">
        <v>70</v>
      </c>
      <c r="H338" s="355">
        <v>17</v>
      </c>
      <c r="I338" s="355">
        <v>113</v>
      </c>
      <c r="J338" s="388">
        <v>2</v>
      </c>
      <c r="K338" s="395">
        <v>2</v>
      </c>
      <c r="L338" s="387"/>
      <c r="M338" s="361">
        <v>524</v>
      </c>
      <c r="N338" s="355">
        <v>4</v>
      </c>
      <c r="O338" s="355">
        <v>3</v>
      </c>
      <c r="P338" s="355">
        <v>10</v>
      </c>
      <c r="Q338" s="355">
        <v>18</v>
      </c>
      <c r="R338" s="355">
        <v>24</v>
      </c>
      <c r="S338" s="355">
        <v>25</v>
      </c>
      <c r="T338" s="355">
        <v>24</v>
      </c>
      <c r="U338" s="355">
        <v>27</v>
      </c>
      <c r="V338" s="355">
        <v>49</v>
      </c>
      <c r="W338" s="355">
        <v>78</v>
      </c>
      <c r="X338" s="355">
        <v>70</v>
      </c>
      <c r="Y338" s="355">
        <v>71</v>
      </c>
      <c r="Z338" s="355">
        <v>47</v>
      </c>
      <c r="AA338" s="355">
        <v>46</v>
      </c>
      <c r="AB338" s="362">
        <v>28</v>
      </c>
      <c r="AC338" s="368">
        <v>62.42</v>
      </c>
      <c r="AD338" s="358">
        <v>62.26</v>
      </c>
      <c r="AE338" s="369">
        <v>62.6</v>
      </c>
      <c r="AF338" s="389"/>
      <c r="AG338" s="390"/>
      <c r="AH338" s="390"/>
      <c r="AI338" s="390"/>
      <c r="AJ338" s="390"/>
      <c r="AK338" s="390"/>
      <c r="AL338" s="390"/>
      <c r="AM338" s="390"/>
      <c r="AN338" s="390"/>
      <c r="AO338" s="390"/>
      <c r="AP338" s="390"/>
      <c r="AQ338" s="390"/>
      <c r="AR338" s="390"/>
      <c r="AS338" s="390"/>
      <c r="AT338" s="390"/>
      <c r="AU338" s="390"/>
      <c r="AV338" s="384"/>
      <c r="AW338" s="385"/>
      <c r="AX338" s="386"/>
      <c r="AY338" s="363">
        <v>343</v>
      </c>
      <c r="AZ338" s="364">
        <v>1</v>
      </c>
      <c r="BA338" s="364" t="s">
        <v>6662</v>
      </c>
      <c r="BB338" s="364">
        <v>3</v>
      </c>
      <c r="BC338" s="364">
        <v>7</v>
      </c>
      <c r="BD338" s="364">
        <v>10</v>
      </c>
      <c r="BE338" s="364">
        <v>10</v>
      </c>
      <c r="BF338" s="364">
        <v>11</v>
      </c>
      <c r="BG338" s="364">
        <v>11</v>
      </c>
      <c r="BH338" s="364">
        <v>23</v>
      </c>
      <c r="BI338" s="364">
        <v>46</v>
      </c>
      <c r="BJ338" s="364">
        <v>56</v>
      </c>
      <c r="BK338" s="364">
        <v>60</v>
      </c>
      <c r="BL338" s="364">
        <v>41</v>
      </c>
      <c r="BM338" s="364">
        <v>42</v>
      </c>
      <c r="BN338" s="365">
        <v>22</v>
      </c>
      <c r="BO338" s="368">
        <v>66.83</v>
      </c>
      <c r="BP338" s="358">
        <v>66.430000000000007</v>
      </c>
      <c r="BQ338" s="369">
        <v>67.400000000000006</v>
      </c>
      <c r="BR338" s="363">
        <v>200</v>
      </c>
      <c r="BS338" s="364" t="s">
        <v>6662</v>
      </c>
      <c r="BT338" s="364" t="s">
        <v>6662</v>
      </c>
      <c r="BU338" s="364" t="s">
        <v>6662</v>
      </c>
      <c r="BV338" s="364">
        <v>2</v>
      </c>
      <c r="BW338" s="364">
        <v>1</v>
      </c>
      <c r="BX338" s="364">
        <v>4</v>
      </c>
      <c r="BY338" s="364">
        <v>3</v>
      </c>
      <c r="BZ338" s="364">
        <v>13</v>
      </c>
      <c r="CA338" s="364">
        <v>17</v>
      </c>
      <c r="CB338" s="364">
        <v>44</v>
      </c>
      <c r="CC338" s="364">
        <v>36</v>
      </c>
      <c r="CD338" s="364">
        <v>34</v>
      </c>
      <c r="CE338" s="364">
        <v>23</v>
      </c>
      <c r="CF338" s="364">
        <v>16</v>
      </c>
      <c r="CG338" s="365">
        <v>7</v>
      </c>
      <c r="CH338" s="432">
        <v>200</v>
      </c>
      <c r="CI338" s="433">
        <v>35</v>
      </c>
      <c r="CJ338" s="433">
        <v>34</v>
      </c>
      <c r="CK338" s="433" t="s">
        <v>6662</v>
      </c>
      <c r="CL338" s="433">
        <v>1</v>
      </c>
      <c r="CM338" s="433">
        <v>5</v>
      </c>
      <c r="CN338" s="433">
        <v>160</v>
      </c>
      <c r="CO338" s="433">
        <v>116</v>
      </c>
      <c r="CP338" s="433">
        <v>23</v>
      </c>
      <c r="CQ338" s="433">
        <v>23</v>
      </c>
      <c r="CR338" s="433" t="s">
        <v>6662</v>
      </c>
      <c r="CS338" s="433" t="s">
        <v>6662</v>
      </c>
      <c r="CT338" s="433">
        <v>2</v>
      </c>
      <c r="CU338" s="455">
        <v>91</v>
      </c>
      <c r="CV338" s="389"/>
      <c r="CW338" s="390"/>
      <c r="CX338" s="390"/>
      <c r="CY338" s="390"/>
      <c r="CZ338" s="390"/>
      <c r="DA338" s="390"/>
      <c r="DB338" s="394"/>
      <c r="DC338" s="363">
        <v>694</v>
      </c>
      <c r="DD338" s="364">
        <v>554</v>
      </c>
      <c r="DE338" s="364">
        <v>343</v>
      </c>
      <c r="DF338" s="364">
        <v>195</v>
      </c>
      <c r="DG338" s="364">
        <v>16</v>
      </c>
      <c r="DH338" s="364">
        <v>16</v>
      </c>
      <c r="DI338" s="364">
        <v>124</v>
      </c>
      <c r="DJ338" s="394"/>
      <c r="DK338" s="363">
        <v>187</v>
      </c>
      <c r="DL338" s="364">
        <v>78</v>
      </c>
      <c r="DM338" s="364" t="s">
        <v>6662</v>
      </c>
      <c r="DN338" s="364">
        <v>69</v>
      </c>
      <c r="DO338" s="364">
        <v>1</v>
      </c>
      <c r="DP338" s="364">
        <v>19</v>
      </c>
      <c r="DQ338" s="364">
        <v>16</v>
      </c>
      <c r="DR338" s="364" t="s">
        <v>6662</v>
      </c>
      <c r="DS338" s="364">
        <v>1</v>
      </c>
      <c r="DT338" s="364" t="s">
        <v>6662</v>
      </c>
      <c r="DU338" s="364" t="s">
        <v>6662</v>
      </c>
      <c r="DV338" s="364" t="s">
        <v>6662</v>
      </c>
      <c r="DW338" s="364">
        <v>3</v>
      </c>
      <c r="DX338" s="364" t="s">
        <v>6662</v>
      </c>
      <c r="DY338" s="364" t="s">
        <v>6662</v>
      </c>
      <c r="DZ338" s="365" t="s">
        <v>6662</v>
      </c>
      <c r="EA338" s="363">
        <v>195</v>
      </c>
      <c r="EB338" s="364">
        <v>56720</v>
      </c>
      <c r="EC338" s="364">
        <v>23455</v>
      </c>
      <c r="ED338" s="364">
        <v>33252</v>
      </c>
      <c r="EE338" s="365">
        <v>13</v>
      </c>
      <c r="EF338" s="363">
        <v>357</v>
      </c>
      <c r="EG338" s="364">
        <v>312</v>
      </c>
      <c r="EH338" s="364">
        <v>200</v>
      </c>
      <c r="EI338" s="364">
        <v>102</v>
      </c>
      <c r="EJ338" s="364">
        <v>10</v>
      </c>
      <c r="EK338" s="364">
        <v>12</v>
      </c>
      <c r="EL338" s="364">
        <v>33</v>
      </c>
      <c r="EM338" s="394"/>
      <c r="EN338" s="363">
        <v>337</v>
      </c>
      <c r="EO338" s="364">
        <v>242</v>
      </c>
      <c r="EP338" s="364">
        <v>143</v>
      </c>
      <c r="EQ338" s="364">
        <v>93</v>
      </c>
      <c r="ER338" s="364">
        <v>6</v>
      </c>
      <c r="ES338" s="364">
        <v>4</v>
      </c>
      <c r="ET338" s="364">
        <v>91</v>
      </c>
      <c r="EU338" s="394"/>
    </row>
    <row r="339" spans="1:151" s="357" customFormat="1" ht="15" hidden="1" customHeight="1" x14ac:dyDescent="0.15">
      <c r="A339" s="442" t="s">
        <v>175</v>
      </c>
      <c r="B339" s="442" t="s">
        <v>439</v>
      </c>
      <c r="C339" s="442" t="s">
        <v>444</v>
      </c>
      <c r="D339" s="442" t="s">
        <v>898</v>
      </c>
      <c r="E339" s="387">
        <v>158</v>
      </c>
      <c r="F339" s="355">
        <v>156</v>
      </c>
      <c r="G339" s="355">
        <v>81</v>
      </c>
      <c r="H339" s="355">
        <v>11</v>
      </c>
      <c r="I339" s="355">
        <v>64</v>
      </c>
      <c r="J339" s="388">
        <v>2</v>
      </c>
      <c r="K339" s="395">
        <v>2</v>
      </c>
      <c r="L339" s="387"/>
      <c r="M339" s="361">
        <v>408</v>
      </c>
      <c r="N339" s="355" t="s">
        <v>6662</v>
      </c>
      <c r="O339" s="355">
        <v>7</v>
      </c>
      <c r="P339" s="355">
        <v>5</v>
      </c>
      <c r="Q339" s="355">
        <v>11</v>
      </c>
      <c r="R339" s="355">
        <v>15</v>
      </c>
      <c r="S339" s="355">
        <v>26</v>
      </c>
      <c r="T339" s="355">
        <v>29</v>
      </c>
      <c r="U339" s="355">
        <v>28</v>
      </c>
      <c r="V339" s="355">
        <v>31</v>
      </c>
      <c r="W339" s="355">
        <v>48</v>
      </c>
      <c r="X339" s="355">
        <v>66</v>
      </c>
      <c r="Y339" s="355">
        <v>50</v>
      </c>
      <c r="Z339" s="355">
        <v>46</v>
      </c>
      <c r="AA339" s="355">
        <v>29</v>
      </c>
      <c r="AB339" s="362">
        <v>17</v>
      </c>
      <c r="AC339" s="368">
        <v>61.98</v>
      </c>
      <c r="AD339" s="358">
        <v>60.92</v>
      </c>
      <c r="AE339" s="369">
        <v>63.19</v>
      </c>
      <c r="AF339" s="389"/>
      <c r="AG339" s="390"/>
      <c r="AH339" s="390"/>
      <c r="AI339" s="390"/>
      <c r="AJ339" s="390"/>
      <c r="AK339" s="390"/>
      <c r="AL339" s="390"/>
      <c r="AM339" s="390"/>
      <c r="AN339" s="390"/>
      <c r="AO339" s="390"/>
      <c r="AP339" s="390"/>
      <c r="AQ339" s="390"/>
      <c r="AR339" s="390"/>
      <c r="AS339" s="390"/>
      <c r="AT339" s="390"/>
      <c r="AU339" s="390"/>
      <c r="AV339" s="384"/>
      <c r="AW339" s="385"/>
      <c r="AX339" s="386"/>
      <c r="AY339" s="363">
        <v>307</v>
      </c>
      <c r="AZ339" s="364" t="s">
        <v>6662</v>
      </c>
      <c r="BA339" s="364">
        <v>4</v>
      </c>
      <c r="BB339" s="364">
        <v>2</v>
      </c>
      <c r="BC339" s="364">
        <v>7</v>
      </c>
      <c r="BD339" s="364">
        <v>13</v>
      </c>
      <c r="BE339" s="364">
        <v>16</v>
      </c>
      <c r="BF339" s="364">
        <v>22</v>
      </c>
      <c r="BG339" s="364">
        <v>13</v>
      </c>
      <c r="BH339" s="364">
        <v>20</v>
      </c>
      <c r="BI339" s="364">
        <v>40</v>
      </c>
      <c r="BJ339" s="364">
        <v>60</v>
      </c>
      <c r="BK339" s="364">
        <v>41</v>
      </c>
      <c r="BL339" s="364">
        <v>38</v>
      </c>
      <c r="BM339" s="364">
        <v>23</v>
      </c>
      <c r="BN339" s="365">
        <v>8</v>
      </c>
      <c r="BO339" s="368">
        <v>63.02</v>
      </c>
      <c r="BP339" s="358">
        <v>62.29</v>
      </c>
      <c r="BQ339" s="369">
        <v>63.85</v>
      </c>
      <c r="BR339" s="363">
        <v>156</v>
      </c>
      <c r="BS339" s="364" t="s">
        <v>6662</v>
      </c>
      <c r="BT339" s="364" t="s">
        <v>6662</v>
      </c>
      <c r="BU339" s="364" t="s">
        <v>6662</v>
      </c>
      <c r="BV339" s="364" t="s">
        <v>6662</v>
      </c>
      <c r="BW339" s="364">
        <v>4</v>
      </c>
      <c r="BX339" s="364">
        <v>7</v>
      </c>
      <c r="BY339" s="364">
        <v>15</v>
      </c>
      <c r="BZ339" s="364">
        <v>13</v>
      </c>
      <c r="CA339" s="364">
        <v>14</v>
      </c>
      <c r="CB339" s="364">
        <v>28</v>
      </c>
      <c r="CC339" s="364">
        <v>30</v>
      </c>
      <c r="CD339" s="364">
        <v>22</v>
      </c>
      <c r="CE339" s="364">
        <v>11</v>
      </c>
      <c r="CF339" s="364">
        <v>10</v>
      </c>
      <c r="CG339" s="365">
        <v>2</v>
      </c>
      <c r="CH339" s="432">
        <v>156</v>
      </c>
      <c r="CI339" s="433">
        <v>31</v>
      </c>
      <c r="CJ339" s="433">
        <v>31</v>
      </c>
      <c r="CK339" s="433" t="s">
        <v>6662</v>
      </c>
      <c r="CL339" s="433" t="s">
        <v>6662</v>
      </c>
      <c r="CM339" s="433">
        <v>7</v>
      </c>
      <c r="CN339" s="433">
        <v>118</v>
      </c>
      <c r="CO339" s="433">
        <v>75</v>
      </c>
      <c r="CP339" s="433">
        <v>9</v>
      </c>
      <c r="CQ339" s="433">
        <v>9</v>
      </c>
      <c r="CR339" s="433" t="s">
        <v>6662</v>
      </c>
      <c r="CS339" s="433" t="s">
        <v>6662</v>
      </c>
      <c r="CT339" s="433">
        <v>2</v>
      </c>
      <c r="CU339" s="455">
        <v>64</v>
      </c>
      <c r="CV339" s="389"/>
      <c r="CW339" s="390"/>
      <c r="CX339" s="390"/>
      <c r="CY339" s="390"/>
      <c r="CZ339" s="390"/>
      <c r="DA339" s="390"/>
      <c r="DB339" s="394"/>
      <c r="DC339" s="363">
        <v>556</v>
      </c>
      <c r="DD339" s="364">
        <v>446</v>
      </c>
      <c r="DE339" s="364">
        <v>307</v>
      </c>
      <c r="DF339" s="364">
        <v>129</v>
      </c>
      <c r="DG339" s="364">
        <v>10</v>
      </c>
      <c r="DH339" s="364">
        <v>18</v>
      </c>
      <c r="DI339" s="364">
        <v>92</v>
      </c>
      <c r="DJ339" s="394"/>
      <c r="DK339" s="363">
        <v>150</v>
      </c>
      <c r="DL339" s="364">
        <v>26</v>
      </c>
      <c r="DM339" s="364" t="s">
        <v>6662</v>
      </c>
      <c r="DN339" s="364">
        <v>12</v>
      </c>
      <c r="DO339" s="364">
        <v>3</v>
      </c>
      <c r="DP339" s="364">
        <v>88</v>
      </c>
      <c r="DQ339" s="364">
        <v>19</v>
      </c>
      <c r="DR339" s="364" t="s">
        <v>6662</v>
      </c>
      <c r="DS339" s="364" t="s">
        <v>6662</v>
      </c>
      <c r="DT339" s="364">
        <v>2</v>
      </c>
      <c r="DU339" s="364" t="s">
        <v>6662</v>
      </c>
      <c r="DV339" s="364" t="s">
        <v>6662</v>
      </c>
      <c r="DW339" s="364" t="s">
        <v>6662</v>
      </c>
      <c r="DX339" s="364" t="s">
        <v>6662</v>
      </c>
      <c r="DY339" s="364" t="s">
        <v>6662</v>
      </c>
      <c r="DZ339" s="365" t="s">
        <v>6662</v>
      </c>
      <c r="EA339" s="363">
        <v>156</v>
      </c>
      <c r="EB339" s="364">
        <v>34332</v>
      </c>
      <c r="EC339" s="364">
        <v>21534</v>
      </c>
      <c r="ED339" s="364">
        <v>12788</v>
      </c>
      <c r="EE339" s="365">
        <v>10</v>
      </c>
      <c r="EF339" s="363">
        <v>278</v>
      </c>
      <c r="EG339" s="364">
        <v>242</v>
      </c>
      <c r="EH339" s="364">
        <v>164</v>
      </c>
      <c r="EI339" s="364">
        <v>71</v>
      </c>
      <c r="EJ339" s="364">
        <v>7</v>
      </c>
      <c r="EK339" s="364">
        <v>6</v>
      </c>
      <c r="EL339" s="364">
        <v>30</v>
      </c>
      <c r="EM339" s="394"/>
      <c r="EN339" s="363">
        <v>278</v>
      </c>
      <c r="EO339" s="364">
        <v>204</v>
      </c>
      <c r="EP339" s="364">
        <v>143</v>
      </c>
      <c r="EQ339" s="364">
        <v>58</v>
      </c>
      <c r="ER339" s="364">
        <v>3</v>
      </c>
      <c r="ES339" s="364">
        <v>12</v>
      </c>
      <c r="ET339" s="364">
        <v>62</v>
      </c>
      <c r="EU339" s="394"/>
    </row>
    <row r="340" spans="1:151" s="357" customFormat="1" ht="15" hidden="1" customHeight="1" x14ac:dyDescent="0.15">
      <c r="A340" s="442" t="s">
        <v>175</v>
      </c>
      <c r="B340" s="442" t="s">
        <v>439</v>
      </c>
      <c r="C340" s="442" t="s">
        <v>445</v>
      </c>
      <c r="D340" s="442" t="s">
        <v>899</v>
      </c>
      <c r="E340" s="387">
        <v>277</v>
      </c>
      <c r="F340" s="355">
        <v>266</v>
      </c>
      <c r="G340" s="355">
        <v>131</v>
      </c>
      <c r="H340" s="355">
        <v>15</v>
      </c>
      <c r="I340" s="355">
        <v>120</v>
      </c>
      <c r="J340" s="388">
        <v>11</v>
      </c>
      <c r="K340" s="395">
        <v>11</v>
      </c>
      <c r="L340" s="387"/>
      <c r="M340" s="361">
        <v>687</v>
      </c>
      <c r="N340" s="355">
        <v>2</v>
      </c>
      <c r="O340" s="355">
        <v>6</v>
      </c>
      <c r="P340" s="355">
        <v>10</v>
      </c>
      <c r="Q340" s="355">
        <v>21</v>
      </c>
      <c r="R340" s="355">
        <v>35</v>
      </c>
      <c r="S340" s="355">
        <v>29</v>
      </c>
      <c r="T340" s="355">
        <v>31</v>
      </c>
      <c r="U340" s="355">
        <v>41</v>
      </c>
      <c r="V340" s="355">
        <v>59</v>
      </c>
      <c r="W340" s="355">
        <v>94</v>
      </c>
      <c r="X340" s="355">
        <v>115</v>
      </c>
      <c r="Y340" s="355">
        <v>91</v>
      </c>
      <c r="Z340" s="355">
        <v>53</v>
      </c>
      <c r="AA340" s="355">
        <v>65</v>
      </c>
      <c r="AB340" s="362">
        <v>35</v>
      </c>
      <c r="AC340" s="368">
        <v>62.84</v>
      </c>
      <c r="AD340" s="358">
        <v>61.65</v>
      </c>
      <c r="AE340" s="369">
        <v>64.239999999999995</v>
      </c>
      <c r="AF340" s="389"/>
      <c r="AG340" s="390"/>
      <c r="AH340" s="390"/>
      <c r="AI340" s="390"/>
      <c r="AJ340" s="390"/>
      <c r="AK340" s="390"/>
      <c r="AL340" s="390"/>
      <c r="AM340" s="390"/>
      <c r="AN340" s="390"/>
      <c r="AO340" s="390"/>
      <c r="AP340" s="390"/>
      <c r="AQ340" s="390"/>
      <c r="AR340" s="390"/>
      <c r="AS340" s="390"/>
      <c r="AT340" s="390"/>
      <c r="AU340" s="390"/>
      <c r="AV340" s="384"/>
      <c r="AW340" s="385"/>
      <c r="AX340" s="386"/>
      <c r="AY340" s="363">
        <v>537</v>
      </c>
      <c r="AZ340" s="364" t="s">
        <v>6662</v>
      </c>
      <c r="BA340" s="364" t="s">
        <v>6662</v>
      </c>
      <c r="BB340" s="364">
        <v>5</v>
      </c>
      <c r="BC340" s="364">
        <v>12</v>
      </c>
      <c r="BD340" s="364">
        <v>20</v>
      </c>
      <c r="BE340" s="364">
        <v>17</v>
      </c>
      <c r="BF340" s="364">
        <v>18</v>
      </c>
      <c r="BG340" s="364">
        <v>23</v>
      </c>
      <c r="BH340" s="364">
        <v>46</v>
      </c>
      <c r="BI340" s="364">
        <v>72</v>
      </c>
      <c r="BJ340" s="364">
        <v>105</v>
      </c>
      <c r="BK340" s="364">
        <v>85</v>
      </c>
      <c r="BL340" s="364">
        <v>50</v>
      </c>
      <c r="BM340" s="364">
        <v>59</v>
      </c>
      <c r="BN340" s="365">
        <v>25</v>
      </c>
      <c r="BO340" s="368">
        <v>65.47</v>
      </c>
      <c r="BP340" s="358">
        <v>65.17</v>
      </c>
      <c r="BQ340" s="369">
        <v>65.8</v>
      </c>
      <c r="BR340" s="363">
        <v>266</v>
      </c>
      <c r="BS340" s="364" t="s">
        <v>6662</v>
      </c>
      <c r="BT340" s="364" t="s">
        <v>6662</v>
      </c>
      <c r="BU340" s="364">
        <v>1</v>
      </c>
      <c r="BV340" s="364" t="s">
        <v>6662</v>
      </c>
      <c r="BW340" s="364">
        <v>5</v>
      </c>
      <c r="BX340" s="364">
        <v>6</v>
      </c>
      <c r="BY340" s="364">
        <v>7</v>
      </c>
      <c r="BZ340" s="364">
        <v>21</v>
      </c>
      <c r="CA340" s="364">
        <v>27</v>
      </c>
      <c r="CB340" s="364">
        <v>46</v>
      </c>
      <c r="CC340" s="364">
        <v>62</v>
      </c>
      <c r="CD340" s="364">
        <v>50</v>
      </c>
      <c r="CE340" s="364">
        <v>19</v>
      </c>
      <c r="CF340" s="364">
        <v>21</v>
      </c>
      <c r="CG340" s="365">
        <v>1</v>
      </c>
      <c r="CH340" s="432">
        <v>266</v>
      </c>
      <c r="CI340" s="433">
        <v>66</v>
      </c>
      <c r="CJ340" s="433">
        <v>66</v>
      </c>
      <c r="CK340" s="433" t="s">
        <v>6662</v>
      </c>
      <c r="CL340" s="433" t="s">
        <v>6662</v>
      </c>
      <c r="CM340" s="433">
        <v>12</v>
      </c>
      <c r="CN340" s="433">
        <v>188</v>
      </c>
      <c r="CO340" s="433">
        <v>153</v>
      </c>
      <c r="CP340" s="433">
        <v>43</v>
      </c>
      <c r="CQ340" s="433">
        <v>43</v>
      </c>
      <c r="CR340" s="433" t="s">
        <v>6662</v>
      </c>
      <c r="CS340" s="433" t="s">
        <v>6662</v>
      </c>
      <c r="CT340" s="433">
        <v>2</v>
      </c>
      <c r="CU340" s="455">
        <v>108</v>
      </c>
      <c r="CV340" s="389"/>
      <c r="CW340" s="390"/>
      <c r="CX340" s="390"/>
      <c r="CY340" s="390"/>
      <c r="CZ340" s="390"/>
      <c r="DA340" s="390"/>
      <c r="DB340" s="394"/>
      <c r="DC340" s="363">
        <v>932</v>
      </c>
      <c r="DD340" s="364">
        <v>770</v>
      </c>
      <c r="DE340" s="364">
        <v>537</v>
      </c>
      <c r="DF340" s="364">
        <v>209</v>
      </c>
      <c r="DG340" s="364">
        <v>24</v>
      </c>
      <c r="DH340" s="364">
        <v>51</v>
      </c>
      <c r="DI340" s="364">
        <v>111</v>
      </c>
      <c r="DJ340" s="394"/>
      <c r="DK340" s="363">
        <v>259</v>
      </c>
      <c r="DL340" s="364">
        <v>52</v>
      </c>
      <c r="DM340" s="364" t="s">
        <v>6662</v>
      </c>
      <c r="DN340" s="364">
        <v>47</v>
      </c>
      <c r="DO340" s="364">
        <v>2</v>
      </c>
      <c r="DP340" s="364">
        <v>52</v>
      </c>
      <c r="DQ340" s="364">
        <v>100</v>
      </c>
      <c r="DR340" s="364">
        <v>1</v>
      </c>
      <c r="DS340" s="364">
        <v>1</v>
      </c>
      <c r="DT340" s="364">
        <v>2</v>
      </c>
      <c r="DU340" s="364" t="s">
        <v>6662</v>
      </c>
      <c r="DV340" s="364" t="s">
        <v>6662</v>
      </c>
      <c r="DW340" s="364" t="s">
        <v>6662</v>
      </c>
      <c r="DX340" s="364">
        <v>2</v>
      </c>
      <c r="DY340" s="364" t="s">
        <v>6662</v>
      </c>
      <c r="DZ340" s="365" t="s">
        <v>6662</v>
      </c>
      <c r="EA340" s="363">
        <v>263</v>
      </c>
      <c r="EB340" s="364">
        <v>50207</v>
      </c>
      <c r="EC340" s="364">
        <v>17932</v>
      </c>
      <c r="ED340" s="364">
        <v>31855</v>
      </c>
      <c r="EE340" s="365">
        <v>420</v>
      </c>
      <c r="EF340" s="363">
        <v>474</v>
      </c>
      <c r="EG340" s="364">
        <v>427</v>
      </c>
      <c r="EH340" s="364">
        <v>283</v>
      </c>
      <c r="EI340" s="364">
        <v>127</v>
      </c>
      <c r="EJ340" s="364">
        <v>17</v>
      </c>
      <c r="EK340" s="364">
        <v>21</v>
      </c>
      <c r="EL340" s="364">
        <v>26</v>
      </c>
      <c r="EM340" s="394"/>
      <c r="EN340" s="363">
        <v>458</v>
      </c>
      <c r="EO340" s="364">
        <v>343</v>
      </c>
      <c r="EP340" s="364">
        <v>254</v>
      </c>
      <c r="EQ340" s="364">
        <v>82</v>
      </c>
      <c r="ER340" s="364">
        <v>7</v>
      </c>
      <c r="ES340" s="364">
        <v>30</v>
      </c>
      <c r="ET340" s="364">
        <v>85</v>
      </c>
      <c r="EU340" s="394"/>
    </row>
    <row r="341" spans="1:151" s="357" customFormat="1" ht="15" hidden="1" customHeight="1" x14ac:dyDescent="0.15">
      <c r="A341" s="442" t="s">
        <v>175</v>
      </c>
      <c r="B341" s="442" t="s">
        <v>439</v>
      </c>
      <c r="C341" s="442" t="s">
        <v>446</v>
      </c>
      <c r="D341" s="442" t="s">
        <v>900</v>
      </c>
      <c r="E341" s="387">
        <v>233</v>
      </c>
      <c r="F341" s="355">
        <v>231</v>
      </c>
      <c r="G341" s="355">
        <v>124</v>
      </c>
      <c r="H341" s="355">
        <v>19</v>
      </c>
      <c r="I341" s="355">
        <v>88</v>
      </c>
      <c r="J341" s="388">
        <v>2</v>
      </c>
      <c r="K341" s="395">
        <v>2</v>
      </c>
      <c r="L341" s="387"/>
      <c r="M341" s="361">
        <v>584</v>
      </c>
      <c r="N341" s="355">
        <v>4</v>
      </c>
      <c r="O341" s="355">
        <v>11</v>
      </c>
      <c r="P341" s="355">
        <v>4</v>
      </c>
      <c r="Q341" s="355">
        <v>17</v>
      </c>
      <c r="R341" s="355">
        <v>24</v>
      </c>
      <c r="S341" s="355">
        <v>33</v>
      </c>
      <c r="T341" s="355">
        <v>23</v>
      </c>
      <c r="U341" s="355">
        <v>36</v>
      </c>
      <c r="V341" s="355">
        <v>51</v>
      </c>
      <c r="W341" s="355">
        <v>98</v>
      </c>
      <c r="X341" s="355">
        <v>112</v>
      </c>
      <c r="Y341" s="355">
        <v>75</v>
      </c>
      <c r="Z341" s="355">
        <v>31</v>
      </c>
      <c r="AA341" s="355">
        <v>41</v>
      </c>
      <c r="AB341" s="362">
        <v>24</v>
      </c>
      <c r="AC341" s="368">
        <v>61.52</v>
      </c>
      <c r="AD341" s="358">
        <v>60.27</v>
      </c>
      <c r="AE341" s="369">
        <v>63.14</v>
      </c>
      <c r="AF341" s="389"/>
      <c r="AG341" s="390"/>
      <c r="AH341" s="390"/>
      <c r="AI341" s="390"/>
      <c r="AJ341" s="390"/>
      <c r="AK341" s="390"/>
      <c r="AL341" s="390"/>
      <c r="AM341" s="390"/>
      <c r="AN341" s="390"/>
      <c r="AO341" s="390"/>
      <c r="AP341" s="390"/>
      <c r="AQ341" s="390"/>
      <c r="AR341" s="390"/>
      <c r="AS341" s="390"/>
      <c r="AT341" s="390"/>
      <c r="AU341" s="390"/>
      <c r="AV341" s="384"/>
      <c r="AW341" s="385"/>
      <c r="AX341" s="386"/>
      <c r="AY341" s="363">
        <v>474</v>
      </c>
      <c r="AZ341" s="364" t="s">
        <v>6662</v>
      </c>
      <c r="BA341" s="364">
        <v>7</v>
      </c>
      <c r="BB341" s="364">
        <v>2</v>
      </c>
      <c r="BC341" s="364">
        <v>9</v>
      </c>
      <c r="BD341" s="364">
        <v>19</v>
      </c>
      <c r="BE341" s="364">
        <v>23</v>
      </c>
      <c r="BF341" s="364">
        <v>14</v>
      </c>
      <c r="BG341" s="364">
        <v>23</v>
      </c>
      <c r="BH341" s="364">
        <v>40</v>
      </c>
      <c r="BI341" s="364">
        <v>84</v>
      </c>
      <c r="BJ341" s="364">
        <v>102</v>
      </c>
      <c r="BK341" s="364">
        <v>70</v>
      </c>
      <c r="BL341" s="364">
        <v>29</v>
      </c>
      <c r="BM341" s="364">
        <v>34</v>
      </c>
      <c r="BN341" s="365">
        <v>18</v>
      </c>
      <c r="BO341" s="368">
        <v>63.21</v>
      </c>
      <c r="BP341" s="358">
        <v>62.15</v>
      </c>
      <c r="BQ341" s="369">
        <v>64.53</v>
      </c>
      <c r="BR341" s="363">
        <v>231</v>
      </c>
      <c r="BS341" s="364" t="s">
        <v>6662</v>
      </c>
      <c r="BT341" s="364">
        <v>1</v>
      </c>
      <c r="BU341" s="364" t="s">
        <v>6662</v>
      </c>
      <c r="BV341" s="364" t="s">
        <v>6662</v>
      </c>
      <c r="BW341" s="364">
        <v>2</v>
      </c>
      <c r="BX341" s="364">
        <v>9</v>
      </c>
      <c r="BY341" s="364">
        <v>7</v>
      </c>
      <c r="BZ341" s="364">
        <v>13</v>
      </c>
      <c r="CA341" s="364">
        <v>24</v>
      </c>
      <c r="CB341" s="364">
        <v>51</v>
      </c>
      <c r="CC341" s="364">
        <v>57</v>
      </c>
      <c r="CD341" s="364">
        <v>39</v>
      </c>
      <c r="CE341" s="364">
        <v>12</v>
      </c>
      <c r="CF341" s="364">
        <v>10</v>
      </c>
      <c r="CG341" s="365">
        <v>6</v>
      </c>
      <c r="CH341" s="432">
        <v>231</v>
      </c>
      <c r="CI341" s="433">
        <v>40</v>
      </c>
      <c r="CJ341" s="433">
        <v>39</v>
      </c>
      <c r="CK341" s="433" t="s">
        <v>6662</v>
      </c>
      <c r="CL341" s="433">
        <v>1</v>
      </c>
      <c r="CM341" s="433">
        <v>12</v>
      </c>
      <c r="CN341" s="433">
        <v>179</v>
      </c>
      <c r="CO341" s="433">
        <v>124</v>
      </c>
      <c r="CP341" s="433">
        <v>24</v>
      </c>
      <c r="CQ341" s="433">
        <v>23</v>
      </c>
      <c r="CR341" s="433" t="s">
        <v>6662</v>
      </c>
      <c r="CS341" s="433">
        <v>1</v>
      </c>
      <c r="CT341" s="433">
        <v>4</v>
      </c>
      <c r="CU341" s="455">
        <v>96</v>
      </c>
      <c r="CV341" s="389"/>
      <c r="CW341" s="390"/>
      <c r="CX341" s="390"/>
      <c r="CY341" s="390"/>
      <c r="CZ341" s="390"/>
      <c r="DA341" s="390"/>
      <c r="DB341" s="394"/>
      <c r="DC341" s="363">
        <v>808</v>
      </c>
      <c r="DD341" s="364">
        <v>666</v>
      </c>
      <c r="DE341" s="364">
        <v>474</v>
      </c>
      <c r="DF341" s="364">
        <v>180</v>
      </c>
      <c r="DG341" s="364">
        <v>12</v>
      </c>
      <c r="DH341" s="364">
        <v>33</v>
      </c>
      <c r="DI341" s="364">
        <v>109</v>
      </c>
      <c r="DJ341" s="394"/>
      <c r="DK341" s="363">
        <v>225</v>
      </c>
      <c r="DL341" s="364">
        <v>29</v>
      </c>
      <c r="DM341" s="364" t="s">
        <v>6662</v>
      </c>
      <c r="DN341" s="364">
        <v>131</v>
      </c>
      <c r="DO341" s="364">
        <v>1</v>
      </c>
      <c r="DP341" s="364">
        <v>22</v>
      </c>
      <c r="DQ341" s="364">
        <v>36</v>
      </c>
      <c r="DR341" s="364" t="s">
        <v>6662</v>
      </c>
      <c r="DS341" s="364">
        <v>1</v>
      </c>
      <c r="DT341" s="364" t="s">
        <v>6662</v>
      </c>
      <c r="DU341" s="364" t="s">
        <v>6662</v>
      </c>
      <c r="DV341" s="364" t="s">
        <v>6662</v>
      </c>
      <c r="DW341" s="364">
        <v>5</v>
      </c>
      <c r="DX341" s="364" t="s">
        <v>6662</v>
      </c>
      <c r="DY341" s="364" t="s">
        <v>6662</v>
      </c>
      <c r="DZ341" s="365" t="s">
        <v>6662</v>
      </c>
      <c r="EA341" s="363">
        <v>227</v>
      </c>
      <c r="EB341" s="364">
        <v>77644</v>
      </c>
      <c r="EC341" s="364">
        <v>12295</v>
      </c>
      <c r="ED341" s="364">
        <v>65232</v>
      </c>
      <c r="EE341" s="365">
        <v>117</v>
      </c>
      <c r="EF341" s="363">
        <v>423</v>
      </c>
      <c r="EG341" s="364">
        <v>376</v>
      </c>
      <c r="EH341" s="364">
        <v>263</v>
      </c>
      <c r="EI341" s="364">
        <v>102</v>
      </c>
      <c r="EJ341" s="364">
        <v>11</v>
      </c>
      <c r="EK341" s="364">
        <v>18</v>
      </c>
      <c r="EL341" s="364">
        <v>29</v>
      </c>
      <c r="EM341" s="394"/>
      <c r="EN341" s="363">
        <v>385</v>
      </c>
      <c r="EO341" s="364">
        <v>290</v>
      </c>
      <c r="EP341" s="364">
        <v>211</v>
      </c>
      <c r="EQ341" s="364">
        <v>78</v>
      </c>
      <c r="ER341" s="364">
        <v>1</v>
      </c>
      <c r="ES341" s="364">
        <v>15</v>
      </c>
      <c r="ET341" s="364">
        <v>80</v>
      </c>
      <c r="EU341" s="394"/>
    </row>
    <row r="342" spans="1:151" s="357" customFormat="1" ht="15" hidden="1" customHeight="1" x14ac:dyDescent="0.15">
      <c r="A342" s="442" t="s">
        <v>175</v>
      </c>
      <c r="B342" s="442" t="s">
        <v>439</v>
      </c>
      <c r="C342" s="442" t="s">
        <v>447</v>
      </c>
      <c r="D342" s="442" t="s">
        <v>901</v>
      </c>
      <c r="E342" s="387">
        <v>147</v>
      </c>
      <c r="F342" s="355">
        <v>146</v>
      </c>
      <c r="G342" s="355">
        <v>26</v>
      </c>
      <c r="H342" s="355">
        <v>14</v>
      </c>
      <c r="I342" s="355">
        <v>106</v>
      </c>
      <c r="J342" s="388">
        <v>1</v>
      </c>
      <c r="K342" s="395" t="s">
        <v>6662</v>
      </c>
      <c r="L342" s="387"/>
      <c r="M342" s="361">
        <v>342</v>
      </c>
      <c r="N342" s="355">
        <v>1</v>
      </c>
      <c r="O342" s="355">
        <v>4</v>
      </c>
      <c r="P342" s="355">
        <v>10</v>
      </c>
      <c r="Q342" s="355">
        <v>7</v>
      </c>
      <c r="R342" s="355">
        <v>9</v>
      </c>
      <c r="S342" s="355">
        <v>18</v>
      </c>
      <c r="T342" s="355">
        <v>12</v>
      </c>
      <c r="U342" s="355">
        <v>28</v>
      </c>
      <c r="V342" s="355">
        <v>36</v>
      </c>
      <c r="W342" s="355">
        <v>32</v>
      </c>
      <c r="X342" s="355">
        <v>52</v>
      </c>
      <c r="Y342" s="355">
        <v>41</v>
      </c>
      <c r="Z342" s="355">
        <v>38</v>
      </c>
      <c r="AA342" s="355">
        <v>31</v>
      </c>
      <c r="AB342" s="362">
        <v>23</v>
      </c>
      <c r="AC342" s="368">
        <v>63.37</v>
      </c>
      <c r="AD342" s="358">
        <v>61.95</v>
      </c>
      <c r="AE342" s="369">
        <v>65.52</v>
      </c>
      <c r="AF342" s="389"/>
      <c r="AG342" s="390"/>
      <c r="AH342" s="390"/>
      <c r="AI342" s="390"/>
      <c r="AJ342" s="390"/>
      <c r="AK342" s="390"/>
      <c r="AL342" s="390"/>
      <c r="AM342" s="390"/>
      <c r="AN342" s="390"/>
      <c r="AO342" s="390"/>
      <c r="AP342" s="390"/>
      <c r="AQ342" s="390"/>
      <c r="AR342" s="390"/>
      <c r="AS342" s="390"/>
      <c r="AT342" s="390"/>
      <c r="AU342" s="390"/>
      <c r="AV342" s="384"/>
      <c r="AW342" s="385"/>
      <c r="AX342" s="386"/>
      <c r="AY342" s="363">
        <v>158</v>
      </c>
      <c r="AZ342" s="364" t="s">
        <v>6662</v>
      </c>
      <c r="BA342" s="364" t="s">
        <v>6662</v>
      </c>
      <c r="BB342" s="364" t="s">
        <v>6662</v>
      </c>
      <c r="BC342" s="364">
        <v>2</v>
      </c>
      <c r="BD342" s="364">
        <v>1</v>
      </c>
      <c r="BE342" s="364">
        <v>3</v>
      </c>
      <c r="BF342" s="364">
        <v>5</v>
      </c>
      <c r="BG342" s="364">
        <v>10</v>
      </c>
      <c r="BH342" s="364">
        <v>12</v>
      </c>
      <c r="BI342" s="364">
        <v>10</v>
      </c>
      <c r="BJ342" s="364">
        <v>32</v>
      </c>
      <c r="BK342" s="364">
        <v>29</v>
      </c>
      <c r="BL342" s="364">
        <v>24</v>
      </c>
      <c r="BM342" s="364">
        <v>20</v>
      </c>
      <c r="BN342" s="365">
        <v>10</v>
      </c>
      <c r="BO342" s="368">
        <v>69.010000000000005</v>
      </c>
      <c r="BP342" s="358">
        <v>68.989999999999995</v>
      </c>
      <c r="BQ342" s="369">
        <v>69.040000000000006</v>
      </c>
      <c r="BR342" s="363">
        <v>146</v>
      </c>
      <c r="BS342" s="364" t="s">
        <v>6662</v>
      </c>
      <c r="BT342" s="364" t="s">
        <v>6662</v>
      </c>
      <c r="BU342" s="364" t="s">
        <v>6662</v>
      </c>
      <c r="BV342" s="364">
        <v>1</v>
      </c>
      <c r="BW342" s="364">
        <v>1</v>
      </c>
      <c r="BX342" s="364">
        <v>2</v>
      </c>
      <c r="BY342" s="364">
        <v>2</v>
      </c>
      <c r="BZ342" s="364">
        <v>17</v>
      </c>
      <c r="CA342" s="364">
        <v>18</v>
      </c>
      <c r="CB342" s="364">
        <v>19</v>
      </c>
      <c r="CC342" s="364">
        <v>25</v>
      </c>
      <c r="CD342" s="364">
        <v>28</v>
      </c>
      <c r="CE342" s="364">
        <v>16</v>
      </c>
      <c r="CF342" s="364">
        <v>12</v>
      </c>
      <c r="CG342" s="365">
        <v>5</v>
      </c>
      <c r="CH342" s="432">
        <v>146</v>
      </c>
      <c r="CI342" s="433">
        <v>23</v>
      </c>
      <c r="CJ342" s="433">
        <v>23</v>
      </c>
      <c r="CK342" s="433" t="s">
        <v>6662</v>
      </c>
      <c r="CL342" s="433" t="s">
        <v>6662</v>
      </c>
      <c r="CM342" s="433">
        <v>5</v>
      </c>
      <c r="CN342" s="433">
        <v>118</v>
      </c>
      <c r="CO342" s="433">
        <v>86</v>
      </c>
      <c r="CP342" s="433">
        <v>14</v>
      </c>
      <c r="CQ342" s="433">
        <v>14</v>
      </c>
      <c r="CR342" s="433" t="s">
        <v>6662</v>
      </c>
      <c r="CS342" s="433" t="s">
        <v>6662</v>
      </c>
      <c r="CT342" s="433">
        <v>2</v>
      </c>
      <c r="CU342" s="455">
        <v>70</v>
      </c>
      <c r="CV342" s="389"/>
      <c r="CW342" s="390"/>
      <c r="CX342" s="390"/>
      <c r="CY342" s="390"/>
      <c r="CZ342" s="390"/>
      <c r="DA342" s="390"/>
      <c r="DB342" s="394"/>
      <c r="DC342" s="363">
        <v>483</v>
      </c>
      <c r="DD342" s="364">
        <v>363</v>
      </c>
      <c r="DE342" s="364">
        <v>158</v>
      </c>
      <c r="DF342" s="364">
        <v>191</v>
      </c>
      <c r="DG342" s="364">
        <v>14</v>
      </c>
      <c r="DH342" s="364">
        <v>23</v>
      </c>
      <c r="DI342" s="364">
        <v>97</v>
      </c>
      <c r="DJ342" s="394"/>
      <c r="DK342" s="363">
        <v>131</v>
      </c>
      <c r="DL342" s="364">
        <v>75</v>
      </c>
      <c r="DM342" s="364" t="s">
        <v>6662</v>
      </c>
      <c r="DN342" s="364">
        <v>8</v>
      </c>
      <c r="DO342" s="364" t="s">
        <v>6662</v>
      </c>
      <c r="DP342" s="364">
        <v>24</v>
      </c>
      <c r="DQ342" s="364">
        <v>15</v>
      </c>
      <c r="DR342" s="364">
        <v>2</v>
      </c>
      <c r="DS342" s="364">
        <v>2</v>
      </c>
      <c r="DT342" s="364" t="s">
        <v>6662</v>
      </c>
      <c r="DU342" s="364">
        <v>1</v>
      </c>
      <c r="DV342" s="364" t="s">
        <v>6662</v>
      </c>
      <c r="DW342" s="364">
        <v>3</v>
      </c>
      <c r="DX342" s="364">
        <v>1</v>
      </c>
      <c r="DY342" s="364" t="s">
        <v>6662</v>
      </c>
      <c r="DZ342" s="365" t="s">
        <v>6662</v>
      </c>
      <c r="EA342" s="363">
        <v>143</v>
      </c>
      <c r="EB342" s="364">
        <v>22706</v>
      </c>
      <c r="EC342" s="364">
        <v>15763</v>
      </c>
      <c r="ED342" s="364">
        <v>6701</v>
      </c>
      <c r="EE342" s="365">
        <v>242</v>
      </c>
      <c r="EF342" s="363">
        <v>263</v>
      </c>
      <c r="EG342" s="364">
        <v>217</v>
      </c>
      <c r="EH342" s="364">
        <v>90</v>
      </c>
      <c r="EI342" s="364">
        <v>116</v>
      </c>
      <c r="EJ342" s="364">
        <v>11</v>
      </c>
      <c r="EK342" s="364">
        <v>14</v>
      </c>
      <c r="EL342" s="364">
        <v>32</v>
      </c>
      <c r="EM342" s="394"/>
      <c r="EN342" s="363">
        <v>220</v>
      </c>
      <c r="EO342" s="364">
        <v>146</v>
      </c>
      <c r="EP342" s="364">
        <v>68</v>
      </c>
      <c r="EQ342" s="364">
        <v>75</v>
      </c>
      <c r="ER342" s="364">
        <v>3</v>
      </c>
      <c r="ES342" s="364">
        <v>9</v>
      </c>
      <c r="ET342" s="364">
        <v>65</v>
      </c>
      <c r="EU342" s="394"/>
    </row>
    <row r="343" spans="1:151" s="357" customFormat="1" ht="15" hidden="1" customHeight="1" x14ac:dyDescent="0.15">
      <c r="A343" s="442" t="s">
        <v>175</v>
      </c>
      <c r="B343" s="442" t="s">
        <v>439</v>
      </c>
      <c r="C343" s="442" t="s">
        <v>448</v>
      </c>
      <c r="D343" s="442" t="s">
        <v>902</v>
      </c>
      <c r="E343" s="387">
        <v>113</v>
      </c>
      <c r="F343" s="355">
        <v>112</v>
      </c>
      <c r="G343" s="355">
        <v>49</v>
      </c>
      <c r="H343" s="355">
        <v>7</v>
      </c>
      <c r="I343" s="355">
        <v>56</v>
      </c>
      <c r="J343" s="388">
        <v>1</v>
      </c>
      <c r="K343" s="395" t="s">
        <v>6662</v>
      </c>
      <c r="L343" s="387"/>
      <c r="M343" s="361">
        <v>266</v>
      </c>
      <c r="N343" s="355" t="s">
        <v>6662</v>
      </c>
      <c r="O343" s="355">
        <v>3</v>
      </c>
      <c r="P343" s="355">
        <v>3</v>
      </c>
      <c r="Q343" s="355">
        <v>8</v>
      </c>
      <c r="R343" s="355">
        <v>9</v>
      </c>
      <c r="S343" s="355">
        <v>6</v>
      </c>
      <c r="T343" s="355">
        <v>13</v>
      </c>
      <c r="U343" s="355">
        <v>10</v>
      </c>
      <c r="V343" s="355">
        <v>34</v>
      </c>
      <c r="W343" s="355">
        <v>39</v>
      </c>
      <c r="X343" s="355">
        <v>37</v>
      </c>
      <c r="Y343" s="355">
        <v>41</v>
      </c>
      <c r="Z343" s="355">
        <v>27</v>
      </c>
      <c r="AA343" s="355">
        <v>23</v>
      </c>
      <c r="AB343" s="362">
        <v>13</v>
      </c>
      <c r="AC343" s="368">
        <v>63.88</v>
      </c>
      <c r="AD343" s="358">
        <v>63.05</v>
      </c>
      <c r="AE343" s="369">
        <v>64.88</v>
      </c>
      <c r="AF343" s="389"/>
      <c r="AG343" s="390"/>
      <c r="AH343" s="390"/>
      <c r="AI343" s="390"/>
      <c r="AJ343" s="390"/>
      <c r="AK343" s="390"/>
      <c r="AL343" s="390"/>
      <c r="AM343" s="390"/>
      <c r="AN343" s="390"/>
      <c r="AO343" s="390"/>
      <c r="AP343" s="390"/>
      <c r="AQ343" s="390"/>
      <c r="AR343" s="390"/>
      <c r="AS343" s="390"/>
      <c r="AT343" s="390"/>
      <c r="AU343" s="390"/>
      <c r="AV343" s="384"/>
      <c r="AW343" s="385"/>
      <c r="AX343" s="386"/>
      <c r="AY343" s="363">
        <v>209</v>
      </c>
      <c r="AZ343" s="364" t="s">
        <v>6662</v>
      </c>
      <c r="BA343" s="364">
        <v>1</v>
      </c>
      <c r="BB343" s="364">
        <v>2</v>
      </c>
      <c r="BC343" s="364">
        <v>5</v>
      </c>
      <c r="BD343" s="364">
        <v>6</v>
      </c>
      <c r="BE343" s="364">
        <v>4</v>
      </c>
      <c r="BF343" s="364">
        <v>6</v>
      </c>
      <c r="BG343" s="364">
        <v>5</v>
      </c>
      <c r="BH343" s="364">
        <v>23</v>
      </c>
      <c r="BI343" s="364">
        <v>33</v>
      </c>
      <c r="BJ343" s="364">
        <v>30</v>
      </c>
      <c r="BK343" s="364">
        <v>37</v>
      </c>
      <c r="BL343" s="364">
        <v>26</v>
      </c>
      <c r="BM343" s="364">
        <v>20</v>
      </c>
      <c r="BN343" s="365">
        <v>11</v>
      </c>
      <c r="BO343" s="368">
        <v>65.97</v>
      </c>
      <c r="BP343" s="358">
        <v>64.73</v>
      </c>
      <c r="BQ343" s="369">
        <v>67.34</v>
      </c>
      <c r="BR343" s="363">
        <v>112</v>
      </c>
      <c r="BS343" s="364" t="s">
        <v>6662</v>
      </c>
      <c r="BT343" s="364" t="s">
        <v>6662</v>
      </c>
      <c r="BU343" s="364" t="s">
        <v>6662</v>
      </c>
      <c r="BV343" s="364" t="s">
        <v>6662</v>
      </c>
      <c r="BW343" s="364" t="s">
        <v>6662</v>
      </c>
      <c r="BX343" s="364">
        <v>1</v>
      </c>
      <c r="BY343" s="364">
        <v>3</v>
      </c>
      <c r="BZ343" s="364">
        <v>3</v>
      </c>
      <c r="CA343" s="364">
        <v>15</v>
      </c>
      <c r="CB343" s="364">
        <v>25</v>
      </c>
      <c r="CC343" s="364">
        <v>20</v>
      </c>
      <c r="CD343" s="364">
        <v>21</v>
      </c>
      <c r="CE343" s="364">
        <v>13</v>
      </c>
      <c r="CF343" s="364">
        <v>8</v>
      </c>
      <c r="CG343" s="365">
        <v>3</v>
      </c>
      <c r="CH343" s="432">
        <v>112</v>
      </c>
      <c r="CI343" s="433">
        <v>26</v>
      </c>
      <c r="CJ343" s="433">
        <v>26</v>
      </c>
      <c r="CK343" s="433" t="s">
        <v>6662</v>
      </c>
      <c r="CL343" s="433" t="s">
        <v>6662</v>
      </c>
      <c r="CM343" s="433">
        <v>5</v>
      </c>
      <c r="CN343" s="433">
        <v>81</v>
      </c>
      <c r="CO343" s="433">
        <v>65</v>
      </c>
      <c r="CP343" s="433">
        <v>19</v>
      </c>
      <c r="CQ343" s="433">
        <v>19</v>
      </c>
      <c r="CR343" s="433" t="s">
        <v>6662</v>
      </c>
      <c r="CS343" s="433" t="s">
        <v>6662</v>
      </c>
      <c r="CT343" s="433">
        <v>1</v>
      </c>
      <c r="CU343" s="455">
        <v>45</v>
      </c>
      <c r="CV343" s="389"/>
      <c r="CW343" s="390"/>
      <c r="CX343" s="390"/>
      <c r="CY343" s="390"/>
      <c r="CZ343" s="390"/>
      <c r="DA343" s="390"/>
      <c r="DB343" s="394"/>
      <c r="DC343" s="363">
        <v>380</v>
      </c>
      <c r="DD343" s="364">
        <v>306</v>
      </c>
      <c r="DE343" s="364">
        <v>209</v>
      </c>
      <c r="DF343" s="364">
        <v>88</v>
      </c>
      <c r="DG343" s="364">
        <v>9</v>
      </c>
      <c r="DH343" s="364">
        <v>10</v>
      </c>
      <c r="DI343" s="364">
        <v>64</v>
      </c>
      <c r="DJ343" s="394"/>
      <c r="DK343" s="363">
        <v>108</v>
      </c>
      <c r="DL343" s="364">
        <v>27</v>
      </c>
      <c r="DM343" s="364" t="s">
        <v>6662</v>
      </c>
      <c r="DN343" s="364">
        <v>19</v>
      </c>
      <c r="DO343" s="364" t="s">
        <v>6662</v>
      </c>
      <c r="DP343" s="364">
        <v>30</v>
      </c>
      <c r="DQ343" s="364">
        <v>29</v>
      </c>
      <c r="DR343" s="364" t="s">
        <v>6662</v>
      </c>
      <c r="DS343" s="364">
        <v>1</v>
      </c>
      <c r="DT343" s="364" t="s">
        <v>6662</v>
      </c>
      <c r="DU343" s="364">
        <v>1</v>
      </c>
      <c r="DV343" s="364" t="s">
        <v>6662</v>
      </c>
      <c r="DW343" s="364">
        <v>1</v>
      </c>
      <c r="DX343" s="364" t="s">
        <v>6662</v>
      </c>
      <c r="DY343" s="364" t="s">
        <v>6662</v>
      </c>
      <c r="DZ343" s="365" t="s">
        <v>6662</v>
      </c>
      <c r="EA343" s="363">
        <v>112</v>
      </c>
      <c r="EB343" s="364">
        <v>30904</v>
      </c>
      <c r="EC343" s="364">
        <v>11403</v>
      </c>
      <c r="ED343" s="364">
        <v>19302</v>
      </c>
      <c r="EE343" s="365">
        <v>199</v>
      </c>
      <c r="EF343" s="363">
        <v>194</v>
      </c>
      <c r="EG343" s="364">
        <v>170</v>
      </c>
      <c r="EH343" s="364">
        <v>110</v>
      </c>
      <c r="EI343" s="364">
        <v>53</v>
      </c>
      <c r="EJ343" s="364">
        <v>7</v>
      </c>
      <c r="EK343" s="364">
        <v>7</v>
      </c>
      <c r="EL343" s="364">
        <v>17</v>
      </c>
      <c r="EM343" s="394"/>
      <c r="EN343" s="363">
        <v>186</v>
      </c>
      <c r="EO343" s="364">
        <v>136</v>
      </c>
      <c r="EP343" s="364">
        <v>99</v>
      </c>
      <c r="EQ343" s="364">
        <v>35</v>
      </c>
      <c r="ER343" s="364">
        <v>2</v>
      </c>
      <c r="ES343" s="364">
        <v>3</v>
      </c>
      <c r="ET343" s="364">
        <v>47</v>
      </c>
      <c r="EU343" s="394"/>
    </row>
    <row r="344" spans="1:151" s="357" customFormat="1" ht="15" hidden="1" customHeight="1" x14ac:dyDescent="0.15">
      <c r="A344" s="442" t="s">
        <v>175</v>
      </c>
      <c r="B344" s="442" t="s">
        <v>439</v>
      </c>
      <c r="C344" s="442" t="s">
        <v>449</v>
      </c>
      <c r="D344" s="442" t="s">
        <v>903</v>
      </c>
      <c r="E344" s="387">
        <v>104</v>
      </c>
      <c r="F344" s="355">
        <v>102</v>
      </c>
      <c r="G344" s="355">
        <v>28</v>
      </c>
      <c r="H344" s="355">
        <v>8</v>
      </c>
      <c r="I344" s="355">
        <v>66</v>
      </c>
      <c r="J344" s="388">
        <v>2</v>
      </c>
      <c r="K344" s="395">
        <v>2</v>
      </c>
      <c r="L344" s="387"/>
      <c r="M344" s="361">
        <v>227</v>
      </c>
      <c r="N344" s="355">
        <v>2</v>
      </c>
      <c r="O344" s="355">
        <v>3</v>
      </c>
      <c r="P344" s="355">
        <v>2</v>
      </c>
      <c r="Q344" s="355">
        <v>1</v>
      </c>
      <c r="R344" s="355">
        <v>8</v>
      </c>
      <c r="S344" s="355">
        <v>8</v>
      </c>
      <c r="T344" s="355">
        <v>7</v>
      </c>
      <c r="U344" s="355">
        <v>15</v>
      </c>
      <c r="V344" s="355">
        <v>15</v>
      </c>
      <c r="W344" s="355">
        <v>28</v>
      </c>
      <c r="X344" s="355">
        <v>38</v>
      </c>
      <c r="Y344" s="355">
        <v>43</v>
      </c>
      <c r="Z344" s="355">
        <v>27</v>
      </c>
      <c r="AA344" s="355">
        <v>17</v>
      </c>
      <c r="AB344" s="362">
        <v>13</v>
      </c>
      <c r="AC344" s="368">
        <v>65.08</v>
      </c>
      <c r="AD344" s="358">
        <v>63.85</v>
      </c>
      <c r="AE344" s="369">
        <v>66.760000000000005</v>
      </c>
      <c r="AF344" s="389"/>
      <c r="AG344" s="390"/>
      <c r="AH344" s="390"/>
      <c r="AI344" s="390"/>
      <c r="AJ344" s="390"/>
      <c r="AK344" s="390"/>
      <c r="AL344" s="390"/>
      <c r="AM344" s="390"/>
      <c r="AN344" s="390"/>
      <c r="AO344" s="390"/>
      <c r="AP344" s="390"/>
      <c r="AQ344" s="390"/>
      <c r="AR344" s="390"/>
      <c r="AS344" s="390"/>
      <c r="AT344" s="390"/>
      <c r="AU344" s="390"/>
      <c r="AV344" s="384"/>
      <c r="AW344" s="385"/>
      <c r="AX344" s="386"/>
      <c r="AY344" s="363">
        <v>152</v>
      </c>
      <c r="AZ344" s="364" t="s">
        <v>6662</v>
      </c>
      <c r="BA344" s="364" t="s">
        <v>6662</v>
      </c>
      <c r="BB344" s="364">
        <v>1</v>
      </c>
      <c r="BC344" s="364" t="s">
        <v>6662</v>
      </c>
      <c r="BD344" s="364">
        <v>4</v>
      </c>
      <c r="BE344" s="364">
        <v>1</v>
      </c>
      <c r="BF344" s="364">
        <v>2</v>
      </c>
      <c r="BG344" s="364">
        <v>7</v>
      </c>
      <c r="BH344" s="364">
        <v>6</v>
      </c>
      <c r="BI344" s="364">
        <v>25</v>
      </c>
      <c r="BJ344" s="364">
        <v>30</v>
      </c>
      <c r="BK344" s="364">
        <v>36</v>
      </c>
      <c r="BL344" s="364">
        <v>23</v>
      </c>
      <c r="BM344" s="364">
        <v>12</v>
      </c>
      <c r="BN344" s="365">
        <v>5</v>
      </c>
      <c r="BO344" s="368">
        <v>68.22</v>
      </c>
      <c r="BP344" s="358">
        <v>68.55</v>
      </c>
      <c r="BQ344" s="369">
        <v>67.760000000000005</v>
      </c>
      <c r="BR344" s="363">
        <v>102</v>
      </c>
      <c r="BS344" s="364" t="s">
        <v>6662</v>
      </c>
      <c r="BT344" s="364" t="s">
        <v>6662</v>
      </c>
      <c r="BU344" s="364" t="s">
        <v>6662</v>
      </c>
      <c r="BV344" s="364" t="s">
        <v>6662</v>
      </c>
      <c r="BW344" s="364">
        <v>1</v>
      </c>
      <c r="BX344" s="364">
        <v>1</v>
      </c>
      <c r="BY344" s="364">
        <v>1</v>
      </c>
      <c r="BZ344" s="364">
        <v>9</v>
      </c>
      <c r="CA344" s="364">
        <v>10</v>
      </c>
      <c r="CB344" s="364">
        <v>17</v>
      </c>
      <c r="CC344" s="364">
        <v>19</v>
      </c>
      <c r="CD344" s="364">
        <v>25</v>
      </c>
      <c r="CE344" s="364">
        <v>12</v>
      </c>
      <c r="CF344" s="364">
        <v>6</v>
      </c>
      <c r="CG344" s="365">
        <v>1</v>
      </c>
      <c r="CH344" s="432">
        <v>102</v>
      </c>
      <c r="CI344" s="433">
        <v>14</v>
      </c>
      <c r="CJ344" s="433">
        <v>14</v>
      </c>
      <c r="CK344" s="433" t="s">
        <v>6662</v>
      </c>
      <c r="CL344" s="433" t="s">
        <v>6662</v>
      </c>
      <c r="CM344" s="433">
        <v>5</v>
      </c>
      <c r="CN344" s="433">
        <v>83</v>
      </c>
      <c r="CO344" s="433">
        <v>63</v>
      </c>
      <c r="CP344" s="433">
        <v>8</v>
      </c>
      <c r="CQ344" s="433">
        <v>8</v>
      </c>
      <c r="CR344" s="433" t="s">
        <v>6662</v>
      </c>
      <c r="CS344" s="433" t="s">
        <v>6662</v>
      </c>
      <c r="CT344" s="433">
        <v>3</v>
      </c>
      <c r="CU344" s="455">
        <v>52</v>
      </c>
      <c r="CV344" s="389"/>
      <c r="CW344" s="390"/>
      <c r="CX344" s="390"/>
      <c r="CY344" s="390"/>
      <c r="CZ344" s="390"/>
      <c r="DA344" s="390"/>
      <c r="DB344" s="394"/>
      <c r="DC344" s="363">
        <v>325</v>
      </c>
      <c r="DD344" s="364">
        <v>250</v>
      </c>
      <c r="DE344" s="364">
        <v>152</v>
      </c>
      <c r="DF344" s="364">
        <v>89</v>
      </c>
      <c r="DG344" s="364">
        <v>9</v>
      </c>
      <c r="DH344" s="364">
        <v>23</v>
      </c>
      <c r="DI344" s="364">
        <v>52</v>
      </c>
      <c r="DJ344" s="394"/>
      <c r="DK344" s="363">
        <v>97</v>
      </c>
      <c r="DL344" s="364">
        <v>35</v>
      </c>
      <c r="DM344" s="364" t="s">
        <v>6662</v>
      </c>
      <c r="DN344" s="364">
        <v>1</v>
      </c>
      <c r="DO344" s="364" t="s">
        <v>6662</v>
      </c>
      <c r="DP344" s="364">
        <v>37</v>
      </c>
      <c r="DQ344" s="364">
        <v>14</v>
      </c>
      <c r="DR344" s="364">
        <v>3</v>
      </c>
      <c r="DS344" s="364">
        <v>1</v>
      </c>
      <c r="DT344" s="364">
        <v>1</v>
      </c>
      <c r="DU344" s="364">
        <v>5</v>
      </c>
      <c r="DV344" s="364" t="s">
        <v>6662</v>
      </c>
      <c r="DW344" s="364" t="s">
        <v>6662</v>
      </c>
      <c r="DX344" s="364" t="s">
        <v>6662</v>
      </c>
      <c r="DY344" s="364" t="s">
        <v>6662</v>
      </c>
      <c r="DZ344" s="365" t="s">
        <v>6662</v>
      </c>
      <c r="EA344" s="363">
        <v>102</v>
      </c>
      <c r="EB344" s="364">
        <v>18616</v>
      </c>
      <c r="EC344" s="364">
        <v>10916</v>
      </c>
      <c r="ED344" s="364">
        <v>7560</v>
      </c>
      <c r="EE344" s="365">
        <v>140</v>
      </c>
      <c r="EF344" s="363">
        <v>169</v>
      </c>
      <c r="EG344" s="364">
        <v>147</v>
      </c>
      <c r="EH344" s="364">
        <v>89</v>
      </c>
      <c r="EI344" s="364">
        <v>51</v>
      </c>
      <c r="EJ344" s="364">
        <v>7</v>
      </c>
      <c r="EK344" s="364">
        <v>11</v>
      </c>
      <c r="EL344" s="364">
        <v>11</v>
      </c>
      <c r="EM344" s="394"/>
      <c r="EN344" s="363">
        <v>156</v>
      </c>
      <c r="EO344" s="364">
        <v>103</v>
      </c>
      <c r="EP344" s="364">
        <v>63</v>
      </c>
      <c r="EQ344" s="364">
        <v>38</v>
      </c>
      <c r="ER344" s="364">
        <v>2</v>
      </c>
      <c r="ES344" s="364">
        <v>12</v>
      </c>
      <c r="ET344" s="364">
        <v>41</v>
      </c>
      <c r="EU344" s="394"/>
    </row>
    <row r="345" spans="1:151" s="357" customFormat="1" ht="15" hidden="1" customHeight="1" x14ac:dyDescent="0.15">
      <c r="A345" s="442" t="s">
        <v>175</v>
      </c>
      <c r="B345" s="442" t="s">
        <v>439</v>
      </c>
      <c r="C345" s="442" t="s">
        <v>450</v>
      </c>
      <c r="D345" s="442" t="s">
        <v>904</v>
      </c>
      <c r="E345" s="387">
        <v>116</v>
      </c>
      <c r="F345" s="355">
        <v>115</v>
      </c>
      <c r="G345" s="355">
        <v>36</v>
      </c>
      <c r="H345" s="355">
        <v>12</v>
      </c>
      <c r="I345" s="355">
        <v>67</v>
      </c>
      <c r="J345" s="388">
        <v>1</v>
      </c>
      <c r="K345" s="395">
        <v>1</v>
      </c>
      <c r="L345" s="387"/>
      <c r="M345" s="361">
        <v>282</v>
      </c>
      <c r="N345" s="355">
        <v>2</v>
      </c>
      <c r="O345" s="355">
        <v>4</v>
      </c>
      <c r="P345" s="355">
        <v>7</v>
      </c>
      <c r="Q345" s="355">
        <v>10</v>
      </c>
      <c r="R345" s="355">
        <v>11</v>
      </c>
      <c r="S345" s="355">
        <v>11</v>
      </c>
      <c r="T345" s="355">
        <v>10</v>
      </c>
      <c r="U345" s="355">
        <v>20</v>
      </c>
      <c r="V345" s="355">
        <v>17</v>
      </c>
      <c r="W345" s="355">
        <v>45</v>
      </c>
      <c r="X345" s="355">
        <v>48</v>
      </c>
      <c r="Y345" s="355">
        <v>34</v>
      </c>
      <c r="Z345" s="355">
        <v>29</v>
      </c>
      <c r="AA345" s="355">
        <v>22</v>
      </c>
      <c r="AB345" s="362">
        <v>12</v>
      </c>
      <c r="AC345" s="368">
        <v>62.13</v>
      </c>
      <c r="AD345" s="358">
        <v>60.83</v>
      </c>
      <c r="AE345" s="369">
        <v>63.86</v>
      </c>
      <c r="AF345" s="389"/>
      <c r="AG345" s="390"/>
      <c r="AH345" s="390"/>
      <c r="AI345" s="390"/>
      <c r="AJ345" s="390"/>
      <c r="AK345" s="390"/>
      <c r="AL345" s="390"/>
      <c r="AM345" s="390"/>
      <c r="AN345" s="390"/>
      <c r="AO345" s="390"/>
      <c r="AP345" s="390"/>
      <c r="AQ345" s="390"/>
      <c r="AR345" s="390"/>
      <c r="AS345" s="390"/>
      <c r="AT345" s="390"/>
      <c r="AU345" s="390"/>
      <c r="AV345" s="384"/>
      <c r="AW345" s="385"/>
      <c r="AX345" s="386"/>
      <c r="AY345" s="363">
        <v>166</v>
      </c>
      <c r="AZ345" s="364" t="s">
        <v>6662</v>
      </c>
      <c r="BA345" s="364">
        <v>2</v>
      </c>
      <c r="BB345" s="364">
        <v>2</v>
      </c>
      <c r="BC345" s="364">
        <v>2</v>
      </c>
      <c r="BD345" s="364">
        <v>5</v>
      </c>
      <c r="BE345" s="364">
        <v>5</v>
      </c>
      <c r="BF345" s="364">
        <v>1</v>
      </c>
      <c r="BG345" s="364">
        <v>13</v>
      </c>
      <c r="BH345" s="364">
        <v>8</v>
      </c>
      <c r="BI345" s="364">
        <v>24</v>
      </c>
      <c r="BJ345" s="364">
        <v>29</v>
      </c>
      <c r="BK345" s="364">
        <v>29</v>
      </c>
      <c r="BL345" s="364">
        <v>23</v>
      </c>
      <c r="BM345" s="364">
        <v>17</v>
      </c>
      <c r="BN345" s="365">
        <v>6</v>
      </c>
      <c r="BO345" s="368">
        <v>65.87</v>
      </c>
      <c r="BP345" s="358">
        <v>65.08</v>
      </c>
      <c r="BQ345" s="369">
        <v>67.010000000000005</v>
      </c>
      <c r="BR345" s="363">
        <v>115</v>
      </c>
      <c r="BS345" s="364" t="s">
        <v>6662</v>
      </c>
      <c r="BT345" s="364" t="s">
        <v>6662</v>
      </c>
      <c r="BU345" s="364" t="s">
        <v>6662</v>
      </c>
      <c r="BV345" s="364" t="s">
        <v>6662</v>
      </c>
      <c r="BW345" s="364">
        <v>3</v>
      </c>
      <c r="BX345" s="364">
        <v>2</v>
      </c>
      <c r="BY345" s="364">
        <v>3</v>
      </c>
      <c r="BZ345" s="364">
        <v>4</v>
      </c>
      <c r="CA345" s="364">
        <v>10</v>
      </c>
      <c r="CB345" s="364">
        <v>25</v>
      </c>
      <c r="CC345" s="364">
        <v>24</v>
      </c>
      <c r="CD345" s="364">
        <v>23</v>
      </c>
      <c r="CE345" s="364">
        <v>13</v>
      </c>
      <c r="CF345" s="364">
        <v>7</v>
      </c>
      <c r="CG345" s="365">
        <v>1</v>
      </c>
      <c r="CH345" s="432">
        <v>115</v>
      </c>
      <c r="CI345" s="433">
        <v>14</v>
      </c>
      <c r="CJ345" s="433">
        <v>14</v>
      </c>
      <c r="CK345" s="433" t="s">
        <v>6662</v>
      </c>
      <c r="CL345" s="433" t="s">
        <v>6662</v>
      </c>
      <c r="CM345" s="433">
        <v>4</v>
      </c>
      <c r="CN345" s="433">
        <v>97</v>
      </c>
      <c r="CO345" s="433">
        <v>68</v>
      </c>
      <c r="CP345" s="433">
        <v>11</v>
      </c>
      <c r="CQ345" s="433">
        <v>11</v>
      </c>
      <c r="CR345" s="433" t="s">
        <v>6662</v>
      </c>
      <c r="CS345" s="433" t="s">
        <v>6662</v>
      </c>
      <c r="CT345" s="433" t="s">
        <v>6662</v>
      </c>
      <c r="CU345" s="455">
        <v>57</v>
      </c>
      <c r="CV345" s="389"/>
      <c r="CW345" s="390"/>
      <c r="CX345" s="390"/>
      <c r="CY345" s="390"/>
      <c r="CZ345" s="390"/>
      <c r="DA345" s="390"/>
      <c r="DB345" s="394"/>
      <c r="DC345" s="363">
        <v>409</v>
      </c>
      <c r="DD345" s="364">
        <v>312</v>
      </c>
      <c r="DE345" s="364">
        <v>166</v>
      </c>
      <c r="DF345" s="364">
        <v>127</v>
      </c>
      <c r="DG345" s="364">
        <v>19</v>
      </c>
      <c r="DH345" s="364">
        <v>17</v>
      </c>
      <c r="DI345" s="364">
        <v>80</v>
      </c>
      <c r="DJ345" s="394"/>
      <c r="DK345" s="363">
        <v>106</v>
      </c>
      <c r="DL345" s="364">
        <v>55</v>
      </c>
      <c r="DM345" s="364" t="s">
        <v>6662</v>
      </c>
      <c r="DN345" s="364">
        <v>19</v>
      </c>
      <c r="DO345" s="364" t="s">
        <v>6662</v>
      </c>
      <c r="DP345" s="364">
        <v>19</v>
      </c>
      <c r="DQ345" s="364">
        <v>11</v>
      </c>
      <c r="DR345" s="364">
        <v>1</v>
      </c>
      <c r="DS345" s="364">
        <v>1</v>
      </c>
      <c r="DT345" s="364" t="s">
        <v>6662</v>
      </c>
      <c r="DU345" s="364" t="s">
        <v>6662</v>
      </c>
      <c r="DV345" s="364" t="s">
        <v>6662</v>
      </c>
      <c r="DW345" s="364" t="s">
        <v>6662</v>
      </c>
      <c r="DX345" s="364" t="s">
        <v>6662</v>
      </c>
      <c r="DY345" s="364" t="s">
        <v>6662</v>
      </c>
      <c r="DZ345" s="365" t="s">
        <v>6662</v>
      </c>
      <c r="EA345" s="363">
        <v>114</v>
      </c>
      <c r="EB345" s="364">
        <v>19420</v>
      </c>
      <c r="EC345" s="364">
        <v>10450</v>
      </c>
      <c r="ED345" s="364">
        <v>8930</v>
      </c>
      <c r="EE345" s="365">
        <v>40</v>
      </c>
      <c r="EF345" s="363">
        <v>214</v>
      </c>
      <c r="EG345" s="364">
        <v>187</v>
      </c>
      <c r="EH345" s="364">
        <v>98</v>
      </c>
      <c r="EI345" s="364">
        <v>77</v>
      </c>
      <c r="EJ345" s="364">
        <v>12</v>
      </c>
      <c r="EK345" s="364">
        <v>8</v>
      </c>
      <c r="EL345" s="364">
        <v>19</v>
      </c>
      <c r="EM345" s="394"/>
      <c r="EN345" s="363">
        <v>195</v>
      </c>
      <c r="EO345" s="364">
        <v>125</v>
      </c>
      <c r="EP345" s="364">
        <v>68</v>
      </c>
      <c r="EQ345" s="364">
        <v>50</v>
      </c>
      <c r="ER345" s="364">
        <v>7</v>
      </c>
      <c r="ES345" s="364">
        <v>9</v>
      </c>
      <c r="ET345" s="364">
        <v>61</v>
      </c>
      <c r="EU345" s="394"/>
    </row>
    <row r="346" spans="1:151" s="357" customFormat="1" ht="15" hidden="1" customHeight="1" x14ac:dyDescent="0.15">
      <c r="A346" s="442" t="s">
        <v>175</v>
      </c>
      <c r="B346" s="442" t="s">
        <v>439</v>
      </c>
      <c r="C346" s="442" t="s">
        <v>117</v>
      </c>
      <c r="D346" s="442" t="s">
        <v>905</v>
      </c>
      <c r="E346" s="387">
        <v>120</v>
      </c>
      <c r="F346" s="355">
        <v>119</v>
      </c>
      <c r="G346" s="355">
        <v>27</v>
      </c>
      <c r="H346" s="355">
        <v>9</v>
      </c>
      <c r="I346" s="355">
        <v>83</v>
      </c>
      <c r="J346" s="388">
        <v>1</v>
      </c>
      <c r="K346" s="395" t="s">
        <v>6662</v>
      </c>
      <c r="L346" s="387"/>
      <c r="M346" s="361">
        <v>271</v>
      </c>
      <c r="N346" s="355" t="s">
        <v>6662</v>
      </c>
      <c r="O346" s="355">
        <v>4</v>
      </c>
      <c r="P346" s="355">
        <v>7</v>
      </c>
      <c r="Q346" s="355">
        <v>7</v>
      </c>
      <c r="R346" s="355">
        <v>9</v>
      </c>
      <c r="S346" s="355">
        <v>7</v>
      </c>
      <c r="T346" s="355">
        <v>9</v>
      </c>
      <c r="U346" s="355">
        <v>13</v>
      </c>
      <c r="V346" s="355">
        <v>32</v>
      </c>
      <c r="W346" s="355">
        <v>42</v>
      </c>
      <c r="X346" s="355">
        <v>56</v>
      </c>
      <c r="Y346" s="355">
        <v>31</v>
      </c>
      <c r="Z346" s="355">
        <v>26</v>
      </c>
      <c r="AA346" s="355">
        <v>14</v>
      </c>
      <c r="AB346" s="362">
        <v>14</v>
      </c>
      <c r="AC346" s="368">
        <v>62.83</v>
      </c>
      <c r="AD346" s="358">
        <v>61.14</v>
      </c>
      <c r="AE346" s="369">
        <v>65.099999999999994</v>
      </c>
      <c r="AF346" s="389"/>
      <c r="AG346" s="390"/>
      <c r="AH346" s="390"/>
      <c r="AI346" s="390"/>
      <c r="AJ346" s="390"/>
      <c r="AK346" s="390"/>
      <c r="AL346" s="390"/>
      <c r="AM346" s="390"/>
      <c r="AN346" s="390"/>
      <c r="AO346" s="390"/>
      <c r="AP346" s="390"/>
      <c r="AQ346" s="390"/>
      <c r="AR346" s="390"/>
      <c r="AS346" s="390"/>
      <c r="AT346" s="390"/>
      <c r="AU346" s="390"/>
      <c r="AV346" s="384"/>
      <c r="AW346" s="385"/>
      <c r="AX346" s="386"/>
      <c r="AY346" s="363">
        <v>152</v>
      </c>
      <c r="AZ346" s="364" t="s">
        <v>6662</v>
      </c>
      <c r="BA346" s="364">
        <v>1</v>
      </c>
      <c r="BB346" s="364">
        <v>3</v>
      </c>
      <c r="BC346" s="364">
        <v>1</v>
      </c>
      <c r="BD346" s="364">
        <v>1</v>
      </c>
      <c r="BE346" s="364">
        <v>3</v>
      </c>
      <c r="BF346" s="364">
        <v>2</v>
      </c>
      <c r="BG346" s="364">
        <v>3</v>
      </c>
      <c r="BH346" s="364">
        <v>10</v>
      </c>
      <c r="BI346" s="364">
        <v>17</v>
      </c>
      <c r="BJ346" s="364">
        <v>39</v>
      </c>
      <c r="BK346" s="364">
        <v>29</v>
      </c>
      <c r="BL346" s="364">
        <v>23</v>
      </c>
      <c r="BM346" s="364">
        <v>11</v>
      </c>
      <c r="BN346" s="365">
        <v>9</v>
      </c>
      <c r="BO346" s="368">
        <v>68.12</v>
      </c>
      <c r="BP346" s="358">
        <v>66.739999999999995</v>
      </c>
      <c r="BQ346" s="369">
        <v>70.02</v>
      </c>
      <c r="BR346" s="363">
        <v>119</v>
      </c>
      <c r="BS346" s="364" t="s">
        <v>6662</v>
      </c>
      <c r="BT346" s="364" t="s">
        <v>6662</v>
      </c>
      <c r="BU346" s="364">
        <v>1</v>
      </c>
      <c r="BV346" s="364" t="s">
        <v>6662</v>
      </c>
      <c r="BW346" s="364" t="s">
        <v>6662</v>
      </c>
      <c r="BX346" s="364">
        <v>1</v>
      </c>
      <c r="BY346" s="364">
        <v>3</v>
      </c>
      <c r="BZ346" s="364">
        <v>1</v>
      </c>
      <c r="CA346" s="364">
        <v>16</v>
      </c>
      <c r="CB346" s="364">
        <v>23</v>
      </c>
      <c r="CC346" s="364">
        <v>32</v>
      </c>
      <c r="CD346" s="364">
        <v>19</v>
      </c>
      <c r="CE346" s="364">
        <v>15</v>
      </c>
      <c r="CF346" s="364">
        <v>3</v>
      </c>
      <c r="CG346" s="365">
        <v>5</v>
      </c>
      <c r="CH346" s="432">
        <v>119</v>
      </c>
      <c r="CI346" s="433">
        <v>20</v>
      </c>
      <c r="CJ346" s="433">
        <v>20</v>
      </c>
      <c r="CK346" s="433" t="s">
        <v>6662</v>
      </c>
      <c r="CL346" s="433" t="s">
        <v>6662</v>
      </c>
      <c r="CM346" s="433">
        <v>1</v>
      </c>
      <c r="CN346" s="433">
        <v>98</v>
      </c>
      <c r="CO346" s="433">
        <v>74</v>
      </c>
      <c r="CP346" s="433">
        <v>13</v>
      </c>
      <c r="CQ346" s="433">
        <v>13</v>
      </c>
      <c r="CR346" s="433" t="s">
        <v>6662</v>
      </c>
      <c r="CS346" s="433" t="s">
        <v>6662</v>
      </c>
      <c r="CT346" s="433" t="s">
        <v>6662</v>
      </c>
      <c r="CU346" s="455">
        <v>61</v>
      </c>
      <c r="CV346" s="389"/>
      <c r="CW346" s="390"/>
      <c r="CX346" s="390"/>
      <c r="CY346" s="390"/>
      <c r="CZ346" s="390"/>
      <c r="DA346" s="390"/>
      <c r="DB346" s="394"/>
      <c r="DC346" s="363">
        <v>395</v>
      </c>
      <c r="DD346" s="364">
        <v>305</v>
      </c>
      <c r="DE346" s="364">
        <v>152</v>
      </c>
      <c r="DF346" s="364">
        <v>129</v>
      </c>
      <c r="DG346" s="364">
        <v>24</v>
      </c>
      <c r="DH346" s="364">
        <v>18</v>
      </c>
      <c r="DI346" s="364">
        <v>72</v>
      </c>
      <c r="DJ346" s="394"/>
      <c r="DK346" s="363">
        <v>114</v>
      </c>
      <c r="DL346" s="364">
        <v>59</v>
      </c>
      <c r="DM346" s="364" t="s">
        <v>6662</v>
      </c>
      <c r="DN346" s="364">
        <v>14</v>
      </c>
      <c r="DO346" s="364" t="s">
        <v>6662</v>
      </c>
      <c r="DP346" s="364">
        <v>27</v>
      </c>
      <c r="DQ346" s="364">
        <v>9</v>
      </c>
      <c r="DR346" s="364">
        <v>1</v>
      </c>
      <c r="DS346" s="364">
        <v>1</v>
      </c>
      <c r="DT346" s="364" t="s">
        <v>6662</v>
      </c>
      <c r="DU346" s="364">
        <v>1</v>
      </c>
      <c r="DV346" s="364">
        <v>1</v>
      </c>
      <c r="DW346" s="364">
        <v>1</v>
      </c>
      <c r="DX346" s="364" t="s">
        <v>6662</v>
      </c>
      <c r="DY346" s="364" t="s">
        <v>6662</v>
      </c>
      <c r="DZ346" s="365" t="s">
        <v>6662</v>
      </c>
      <c r="EA346" s="363">
        <v>117</v>
      </c>
      <c r="EB346" s="364">
        <v>17716</v>
      </c>
      <c r="EC346" s="364">
        <v>10756</v>
      </c>
      <c r="ED346" s="364">
        <v>6730</v>
      </c>
      <c r="EE346" s="365">
        <v>230</v>
      </c>
      <c r="EF346" s="363">
        <v>200</v>
      </c>
      <c r="EG346" s="364">
        <v>174</v>
      </c>
      <c r="EH346" s="364">
        <v>88</v>
      </c>
      <c r="EI346" s="364">
        <v>70</v>
      </c>
      <c r="EJ346" s="364">
        <v>16</v>
      </c>
      <c r="EK346" s="364">
        <v>9</v>
      </c>
      <c r="EL346" s="364">
        <v>17</v>
      </c>
      <c r="EM346" s="394"/>
      <c r="EN346" s="363">
        <v>195</v>
      </c>
      <c r="EO346" s="364">
        <v>131</v>
      </c>
      <c r="EP346" s="364">
        <v>64</v>
      </c>
      <c r="EQ346" s="364">
        <v>59</v>
      </c>
      <c r="ER346" s="364">
        <v>8</v>
      </c>
      <c r="ES346" s="364">
        <v>9</v>
      </c>
      <c r="ET346" s="364">
        <v>55</v>
      </c>
      <c r="EU346" s="394"/>
    </row>
    <row r="347" spans="1:151" s="357" customFormat="1" ht="15" customHeight="1" x14ac:dyDescent="0.15">
      <c r="A347" s="442" t="s">
        <v>175</v>
      </c>
      <c r="B347" s="442" t="s">
        <v>451</v>
      </c>
      <c r="C347" s="442"/>
      <c r="D347" s="442" t="s">
        <v>906</v>
      </c>
      <c r="E347" s="387">
        <v>2200</v>
      </c>
      <c r="F347" s="355">
        <v>2147</v>
      </c>
      <c r="G347" s="355">
        <v>1304</v>
      </c>
      <c r="H347" s="355">
        <v>94</v>
      </c>
      <c r="I347" s="355">
        <v>749</v>
      </c>
      <c r="J347" s="388">
        <v>53</v>
      </c>
      <c r="K347" s="395">
        <v>53</v>
      </c>
      <c r="L347" s="387"/>
      <c r="M347" s="361">
        <v>5791</v>
      </c>
      <c r="N347" s="355">
        <v>35</v>
      </c>
      <c r="O347" s="355">
        <v>82</v>
      </c>
      <c r="P347" s="355">
        <v>127</v>
      </c>
      <c r="Q347" s="355">
        <v>233</v>
      </c>
      <c r="R347" s="355">
        <v>286</v>
      </c>
      <c r="S347" s="355">
        <v>356</v>
      </c>
      <c r="T347" s="355">
        <v>371</v>
      </c>
      <c r="U347" s="355">
        <v>434</v>
      </c>
      <c r="V347" s="355">
        <v>513</v>
      </c>
      <c r="W347" s="355">
        <v>717</v>
      </c>
      <c r="X347" s="355">
        <v>883</v>
      </c>
      <c r="Y347" s="355">
        <v>718</v>
      </c>
      <c r="Z347" s="355">
        <v>493</v>
      </c>
      <c r="AA347" s="355">
        <v>328</v>
      </c>
      <c r="AB347" s="362">
        <v>215</v>
      </c>
      <c r="AC347" s="368">
        <v>59.95</v>
      </c>
      <c r="AD347" s="358">
        <v>58.54</v>
      </c>
      <c r="AE347" s="369">
        <v>61.66</v>
      </c>
      <c r="AF347" s="389"/>
      <c r="AG347" s="390"/>
      <c r="AH347" s="390"/>
      <c r="AI347" s="390"/>
      <c r="AJ347" s="390"/>
      <c r="AK347" s="390"/>
      <c r="AL347" s="390"/>
      <c r="AM347" s="390"/>
      <c r="AN347" s="390"/>
      <c r="AO347" s="390"/>
      <c r="AP347" s="390"/>
      <c r="AQ347" s="390"/>
      <c r="AR347" s="390"/>
      <c r="AS347" s="390"/>
      <c r="AT347" s="390"/>
      <c r="AU347" s="390"/>
      <c r="AV347" s="384"/>
      <c r="AW347" s="385"/>
      <c r="AX347" s="386"/>
      <c r="AY347" s="363">
        <v>4763</v>
      </c>
      <c r="AZ347" s="364">
        <v>11</v>
      </c>
      <c r="BA347" s="364">
        <v>48</v>
      </c>
      <c r="BB347" s="364">
        <v>88</v>
      </c>
      <c r="BC347" s="364">
        <v>171</v>
      </c>
      <c r="BD347" s="364">
        <v>228</v>
      </c>
      <c r="BE347" s="364">
        <v>297</v>
      </c>
      <c r="BF347" s="364">
        <v>292</v>
      </c>
      <c r="BG347" s="364">
        <v>343</v>
      </c>
      <c r="BH347" s="364">
        <v>398</v>
      </c>
      <c r="BI347" s="364">
        <v>595</v>
      </c>
      <c r="BJ347" s="364">
        <v>780</v>
      </c>
      <c r="BK347" s="364">
        <v>649</v>
      </c>
      <c r="BL347" s="364">
        <v>441</v>
      </c>
      <c r="BM347" s="364">
        <v>270</v>
      </c>
      <c r="BN347" s="365">
        <v>152</v>
      </c>
      <c r="BO347" s="368">
        <v>60.8</v>
      </c>
      <c r="BP347" s="358">
        <v>59.23</v>
      </c>
      <c r="BQ347" s="369">
        <v>62.79</v>
      </c>
      <c r="BR347" s="363">
        <v>2147</v>
      </c>
      <c r="BS347" s="364" t="s">
        <v>6662</v>
      </c>
      <c r="BT347" s="364">
        <v>1</v>
      </c>
      <c r="BU347" s="364">
        <v>3</v>
      </c>
      <c r="BV347" s="364">
        <v>15</v>
      </c>
      <c r="BW347" s="364">
        <v>45</v>
      </c>
      <c r="BX347" s="364">
        <v>117</v>
      </c>
      <c r="BY347" s="364">
        <v>136</v>
      </c>
      <c r="BZ347" s="364">
        <v>188</v>
      </c>
      <c r="CA347" s="364">
        <v>247</v>
      </c>
      <c r="CB347" s="364">
        <v>343</v>
      </c>
      <c r="CC347" s="364">
        <v>403</v>
      </c>
      <c r="CD347" s="364">
        <v>318</v>
      </c>
      <c r="CE347" s="364">
        <v>186</v>
      </c>
      <c r="CF347" s="364">
        <v>91</v>
      </c>
      <c r="CG347" s="365">
        <v>54</v>
      </c>
      <c r="CH347" s="432">
        <v>2147</v>
      </c>
      <c r="CI347" s="433">
        <v>475</v>
      </c>
      <c r="CJ347" s="433">
        <v>464</v>
      </c>
      <c r="CK347" s="433">
        <v>3</v>
      </c>
      <c r="CL347" s="433">
        <v>8</v>
      </c>
      <c r="CM347" s="433">
        <v>116</v>
      </c>
      <c r="CN347" s="433">
        <v>1556</v>
      </c>
      <c r="CO347" s="433">
        <v>1052</v>
      </c>
      <c r="CP347" s="433">
        <v>262</v>
      </c>
      <c r="CQ347" s="433">
        <v>256</v>
      </c>
      <c r="CR347" s="433">
        <v>2</v>
      </c>
      <c r="CS347" s="433">
        <v>4</v>
      </c>
      <c r="CT347" s="433">
        <v>19</v>
      </c>
      <c r="CU347" s="455">
        <v>771</v>
      </c>
      <c r="CV347" s="389"/>
      <c r="CW347" s="390"/>
      <c r="CX347" s="390"/>
      <c r="CY347" s="390"/>
      <c r="CZ347" s="390"/>
      <c r="DA347" s="390"/>
      <c r="DB347" s="394"/>
      <c r="DC347" s="363">
        <v>7789</v>
      </c>
      <c r="DD347" s="364">
        <v>6263</v>
      </c>
      <c r="DE347" s="364">
        <v>4763</v>
      </c>
      <c r="DF347" s="364">
        <v>1346</v>
      </c>
      <c r="DG347" s="364">
        <v>154</v>
      </c>
      <c r="DH347" s="364">
        <v>426</v>
      </c>
      <c r="DI347" s="364">
        <v>1100</v>
      </c>
      <c r="DJ347" s="394"/>
      <c r="DK347" s="363">
        <v>2102</v>
      </c>
      <c r="DL347" s="364">
        <v>306</v>
      </c>
      <c r="DM347" s="364" t="s">
        <v>6662</v>
      </c>
      <c r="DN347" s="364">
        <v>433</v>
      </c>
      <c r="DO347" s="364">
        <v>7</v>
      </c>
      <c r="DP347" s="364">
        <v>193</v>
      </c>
      <c r="DQ347" s="364">
        <v>1044</v>
      </c>
      <c r="DR347" s="364">
        <v>16</v>
      </c>
      <c r="DS347" s="364">
        <v>38</v>
      </c>
      <c r="DT347" s="364">
        <v>23</v>
      </c>
      <c r="DU347" s="364">
        <v>21</v>
      </c>
      <c r="DV347" s="364" t="s">
        <v>6662</v>
      </c>
      <c r="DW347" s="364">
        <v>20</v>
      </c>
      <c r="DX347" s="364">
        <v>1</v>
      </c>
      <c r="DY347" s="364" t="s">
        <v>6662</v>
      </c>
      <c r="DZ347" s="365" t="s">
        <v>6662</v>
      </c>
      <c r="EA347" s="363">
        <v>2126</v>
      </c>
      <c r="EB347" s="364">
        <v>585118</v>
      </c>
      <c r="EC347" s="364">
        <v>97239</v>
      </c>
      <c r="ED347" s="364">
        <v>486921</v>
      </c>
      <c r="EE347" s="365">
        <v>958</v>
      </c>
      <c r="EF347" s="363">
        <v>3997</v>
      </c>
      <c r="EG347" s="364">
        <v>3491</v>
      </c>
      <c r="EH347" s="364">
        <v>2661</v>
      </c>
      <c r="EI347" s="364">
        <v>724</v>
      </c>
      <c r="EJ347" s="364">
        <v>106</v>
      </c>
      <c r="EK347" s="364">
        <v>219</v>
      </c>
      <c r="EL347" s="364">
        <v>287</v>
      </c>
      <c r="EM347" s="394"/>
      <c r="EN347" s="363">
        <v>3792</v>
      </c>
      <c r="EO347" s="364">
        <v>2772</v>
      </c>
      <c r="EP347" s="364">
        <v>2102</v>
      </c>
      <c r="EQ347" s="364">
        <v>622</v>
      </c>
      <c r="ER347" s="364">
        <v>48</v>
      </c>
      <c r="ES347" s="364">
        <v>207</v>
      </c>
      <c r="ET347" s="364">
        <v>813</v>
      </c>
      <c r="EU347" s="394"/>
    </row>
    <row r="348" spans="1:151" s="357" customFormat="1" ht="15" hidden="1" customHeight="1" x14ac:dyDescent="0.15">
      <c r="A348" s="442" t="s">
        <v>175</v>
      </c>
      <c r="B348" s="442" t="s">
        <v>451</v>
      </c>
      <c r="C348" s="442" t="s">
        <v>1620</v>
      </c>
      <c r="D348" s="442" t="s">
        <v>907</v>
      </c>
      <c r="E348" s="387">
        <v>197</v>
      </c>
      <c r="F348" s="355">
        <v>194</v>
      </c>
      <c r="G348" s="355">
        <v>144</v>
      </c>
      <c r="H348" s="355">
        <v>4</v>
      </c>
      <c r="I348" s="355">
        <v>46</v>
      </c>
      <c r="J348" s="388">
        <v>3</v>
      </c>
      <c r="K348" s="395">
        <v>3</v>
      </c>
      <c r="L348" s="387"/>
      <c r="M348" s="361">
        <v>543</v>
      </c>
      <c r="N348" s="355">
        <v>5</v>
      </c>
      <c r="O348" s="355">
        <v>8</v>
      </c>
      <c r="P348" s="355">
        <v>7</v>
      </c>
      <c r="Q348" s="355">
        <v>27</v>
      </c>
      <c r="R348" s="355">
        <v>32</v>
      </c>
      <c r="S348" s="355">
        <v>42</v>
      </c>
      <c r="T348" s="355">
        <v>42</v>
      </c>
      <c r="U348" s="355">
        <v>32</v>
      </c>
      <c r="V348" s="355">
        <v>47</v>
      </c>
      <c r="W348" s="355">
        <v>65</v>
      </c>
      <c r="X348" s="355">
        <v>96</v>
      </c>
      <c r="Y348" s="355">
        <v>56</v>
      </c>
      <c r="Z348" s="355">
        <v>42</v>
      </c>
      <c r="AA348" s="355">
        <v>28</v>
      </c>
      <c r="AB348" s="362">
        <v>14</v>
      </c>
      <c r="AC348" s="368">
        <v>58.57</v>
      </c>
      <c r="AD348" s="358">
        <v>57.11</v>
      </c>
      <c r="AE348" s="369">
        <v>60.19</v>
      </c>
      <c r="AF348" s="389"/>
      <c r="AG348" s="390"/>
      <c r="AH348" s="390"/>
      <c r="AI348" s="390"/>
      <c r="AJ348" s="390"/>
      <c r="AK348" s="390"/>
      <c r="AL348" s="390"/>
      <c r="AM348" s="390"/>
      <c r="AN348" s="390"/>
      <c r="AO348" s="390"/>
      <c r="AP348" s="390"/>
      <c r="AQ348" s="390"/>
      <c r="AR348" s="390"/>
      <c r="AS348" s="390"/>
      <c r="AT348" s="390"/>
      <c r="AU348" s="390"/>
      <c r="AV348" s="384"/>
      <c r="AW348" s="385"/>
      <c r="AX348" s="386"/>
      <c r="AY348" s="363">
        <v>496</v>
      </c>
      <c r="AZ348" s="364">
        <v>1</v>
      </c>
      <c r="BA348" s="364">
        <v>8</v>
      </c>
      <c r="BB348" s="364">
        <v>5</v>
      </c>
      <c r="BC348" s="364">
        <v>23</v>
      </c>
      <c r="BD348" s="364">
        <v>27</v>
      </c>
      <c r="BE348" s="364">
        <v>37</v>
      </c>
      <c r="BF348" s="364">
        <v>38</v>
      </c>
      <c r="BG348" s="364">
        <v>31</v>
      </c>
      <c r="BH348" s="364">
        <v>46</v>
      </c>
      <c r="BI348" s="364">
        <v>62</v>
      </c>
      <c r="BJ348" s="364">
        <v>85</v>
      </c>
      <c r="BK348" s="364">
        <v>54</v>
      </c>
      <c r="BL348" s="364">
        <v>41</v>
      </c>
      <c r="BM348" s="364">
        <v>26</v>
      </c>
      <c r="BN348" s="365">
        <v>12</v>
      </c>
      <c r="BO348" s="368">
        <v>59.22</v>
      </c>
      <c r="BP348" s="358">
        <v>57.63</v>
      </c>
      <c r="BQ348" s="369">
        <v>61.03</v>
      </c>
      <c r="BR348" s="363">
        <v>194</v>
      </c>
      <c r="BS348" s="364" t="s">
        <v>6662</v>
      </c>
      <c r="BT348" s="364" t="s">
        <v>6662</v>
      </c>
      <c r="BU348" s="364">
        <v>1</v>
      </c>
      <c r="BV348" s="364">
        <v>1</v>
      </c>
      <c r="BW348" s="364">
        <v>6</v>
      </c>
      <c r="BX348" s="364">
        <v>18</v>
      </c>
      <c r="BY348" s="364">
        <v>15</v>
      </c>
      <c r="BZ348" s="364">
        <v>16</v>
      </c>
      <c r="CA348" s="364">
        <v>23</v>
      </c>
      <c r="CB348" s="364">
        <v>27</v>
      </c>
      <c r="CC348" s="364">
        <v>43</v>
      </c>
      <c r="CD348" s="364">
        <v>20</v>
      </c>
      <c r="CE348" s="364">
        <v>15</v>
      </c>
      <c r="CF348" s="364">
        <v>6</v>
      </c>
      <c r="CG348" s="365">
        <v>3</v>
      </c>
      <c r="CH348" s="432">
        <v>194</v>
      </c>
      <c r="CI348" s="433">
        <v>47</v>
      </c>
      <c r="CJ348" s="433">
        <v>44</v>
      </c>
      <c r="CK348" s="433" t="s">
        <v>6662</v>
      </c>
      <c r="CL348" s="433">
        <v>3</v>
      </c>
      <c r="CM348" s="433">
        <v>4</v>
      </c>
      <c r="CN348" s="433">
        <v>143</v>
      </c>
      <c r="CO348" s="433">
        <v>87</v>
      </c>
      <c r="CP348" s="433">
        <v>27</v>
      </c>
      <c r="CQ348" s="433">
        <v>25</v>
      </c>
      <c r="CR348" s="433" t="s">
        <v>6662</v>
      </c>
      <c r="CS348" s="433">
        <v>2</v>
      </c>
      <c r="CT348" s="433" t="s">
        <v>6662</v>
      </c>
      <c r="CU348" s="455">
        <v>60</v>
      </c>
      <c r="CV348" s="389"/>
      <c r="CW348" s="390"/>
      <c r="CX348" s="390"/>
      <c r="CY348" s="390"/>
      <c r="CZ348" s="390"/>
      <c r="DA348" s="390"/>
      <c r="DB348" s="394"/>
      <c r="DC348" s="363">
        <v>708</v>
      </c>
      <c r="DD348" s="364">
        <v>590</v>
      </c>
      <c r="DE348" s="364">
        <v>496</v>
      </c>
      <c r="DF348" s="364">
        <v>82</v>
      </c>
      <c r="DG348" s="364">
        <v>12</v>
      </c>
      <c r="DH348" s="364">
        <v>33</v>
      </c>
      <c r="DI348" s="364">
        <v>85</v>
      </c>
      <c r="DJ348" s="394"/>
      <c r="DK348" s="363">
        <v>189</v>
      </c>
      <c r="DL348" s="364">
        <v>3</v>
      </c>
      <c r="DM348" s="364" t="s">
        <v>6662</v>
      </c>
      <c r="DN348" s="364">
        <v>31</v>
      </c>
      <c r="DO348" s="364" t="s">
        <v>6662</v>
      </c>
      <c r="DP348" s="364">
        <v>8</v>
      </c>
      <c r="DQ348" s="364">
        <v>137</v>
      </c>
      <c r="DR348" s="364">
        <v>3</v>
      </c>
      <c r="DS348" s="364">
        <v>1</v>
      </c>
      <c r="DT348" s="364">
        <v>3</v>
      </c>
      <c r="DU348" s="364" t="s">
        <v>6662</v>
      </c>
      <c r="DV348" s="364" t="s">
        <v>6662</v>
      </c>
      <c r="DW348" s="364">
        <v>3</v>
      </c>
      <c r="DX348" s="364" t="s">
        <v>6662</v>
      </c>
      <c r="DY348" s="364" t="s">
        <v>6662</v>
      </c>
      <c r="DZ348" s="365" t="s">
        <v>6662</v>
      </c>
      <c r="EA348" s="363">
        <v>192</v>
      </c>
      <c r="EB348" s="364">
        <v>47393</v>
      </c>
      <c r="EC348" s="364">
        <v>3281</v>
      </c>
      <c r="ED348" s="364">
        <v>43914</v>
      </c>
      <c r="EE348" s="365">
        <v>198</v>
      </c>
      <c r="EF348" s="363">
        <v>344</v>
      </c>
      <c r="EG348" s="364">
        <v>311</v>
      </c>
      <c r="EH348" s="364">
        <v>264</v>
      </c>
      <c r="EI348" s="364">
        <v>41</v>
      </c>
      <c r="EJ348" s="364">
        <v>6</v>
      </c>
      <c r="EK348" s="364">
        <v>10</v>
      </c>
      <c r="EL348" s="364">
        <v>23</v>
      </c>
      <c r="EM348" s="394"/>
      <c r="EN348" s="363">
        <v>364</v>
      </c>
      <c r="EO348" s="364">
        <v>279</v>
      </c>
      <c r="EP348" s="364">
        <v>232</v>
      </c>
      <c r="EQ348" s="364">
        <v>41</v>
      </c>
      <c r="ER348" s="364">
        <v>6</v>
      </c>
      <c r="ES348" s="364">
        <v>23</v>
      </c>
      <c r="ET348" s="364">
        <v>62</v>
      </c>
      <c r="EU348" s="394"/>
    </row>
    <row r="349" spans="1:151" s="357" customFormat="1" ht="15" hidden="1" customHeight="1" x14ac:dyDescent="0.15">
      <c r="A349" s="442" t="s">
        <v>175</v>
      </c>
      <c r="B349" s="442" t="s">
        <v>451</v>
      </c>
      <c r="C349" s="442" t="s">
        <v>1621</v>
      </c>
      <c r="D349" s="442" t="s">
        <v>908</v>
      </c>
      <c r="E349" s="387">
        <v>100</v>
      </c>
      <c r="F349" s="355">
        <v>100</v>
      </c>
      <c r="G349" s="355">
        <v>63</v>
      </c>
      <c r="H349" s="355">
        <v>7</v>
      </c>
      <c r="I349" s="355">
        <v>30</v>
      </c>
      <c r="J349" s="388" t="s">
        <v>6662</v>
      </c>
      <c r="K349" s="395" t="s">
        <v>6662</v>
      </c>
      <c r="L349" s="387"/>
      <c r="M349" s="361">
        <v>257</v>
      </c>
      <c r="N349" s="355">
        <v>2</v>
      </c>
      <c r="O349" s="355">
        <v>6</v>
      </c>
      <c r="P349" s="355">
        <v>5</v>
      </c>
      <c r="Q349" s="355">
        <v>9</v>
      </c>
      <c r="R349" s="355">
        <v>9</v>
      </c>
      <c r="S349" s="355">
        <v>10</v>
      </c>
      <c r="T349" s="355">
        <v>21</v>
      </c>
      <c r="U349" s="355">
        <v>22</v>
      </c>
      <c r="V349" s="355">
        <v>18</v>
      </c>
      <c r="W349" s="355">
        <v>39</v>
      </c>
      <c r="X349" s="355">
        <v>41</v>
      </c>
      <c r="Y349" s="355">
        <v>31</v>
      </c>
      <c r="Z349" s="355">
        <v>28</v>
      </c>
      <c r="AA349" s="355">
        <v>10</v>
      </c>
      <c r="AB349" s="362">
        <v>6</v>
      </c>
      <c r="AC349" s="368">
        <v>59.93</v>
      </c>
      <c r="AD349" s="358">
        <v>57.7</v>
      </c>
      <c r="AE349" s="369">
        <v>62.48</v>
      </c>
      <c r="AF349" s="389"/>
      <c r="AG349" s="390"/>
      <c r="AH349" s="390"/>
      <c r="AI349" s="390"/>
      <c r="AJ349" s="390"/>
      <c r="AK349" s="390"/>
      <c r="AL349" s="390"/>
      <c r="AM349" s="390"/>
      <c r="AN349" s="390"/>
      <c r="AO349" s="390"/>
      <c r="AP349" s="390"/>
      <c r="AQ349" s="390"/>
      <c r="AR349" s="390"/>
      <c r="AS349" s="390"/>
      <c r="AT349" s="390"/>
      <c r="AU349" s="390"/>
      <c r="AV349" s="384"/>
      <c r="AW349" s="385"/>
      <c r="AX349" s="386"/>
      <c r="AY349" s="363">
        <v>218</v>
      </c>
      <c r="AZ349" s="364" t="s">
        <v>6662</v>
      </c>
      <c r="BA349" s="364">
        <v>4</v>
      </c>
      <c r="BB349" s="364">
        <v>3</v>
      </c>
      <c r="BC349" s="364">
        <v>3</v>
      </c>
      <c r="BD349" s="364">
        <v>7</v>
      </c>
      <c r="BE349" s="364">
        <v>9</v>
      </c>
      <c r="BF349" s="364">
        <v>17</v>
      </c>
      <c r="BG349" s="364">
        <v>19</v>
      </c>
      <c r="BH349" s="364">
        <v>13</v>
      </c>
      <c r="BI349" s="364">
        <v>37</v>
      </c>
      <c r="BJ349" s="364">
        <v>39</v>
      </c>
      <c r="BK349" s="364">
        <v>30</v>
      </c>
      <c r="BL349" s="364">
        <v>25</v>
      </c>
      <c r="BM349" s="364">
        <v>8</v>
      </c>
      <c r="BN349" s="365">
        <v>4</v>
      </c>
      <c r="BO349" s="368">
        <v>61.52</v>
      </c>
      <c r="BP349" s="358">
        <v>59.23</v>
      </c>
      <c r="BQ349" s="369">
        <v>64.22</v>
      </c>
      <c r="BR349" s="363">
        <v>100</v>
      </c>
      <c r="BS349" s="364" t="s">
        <v>6662</v>
      </c>
      <c r="BT349" s="364">
        <v>1</v>
      </c>
      <c r="BU349" s="364" t="s">
        <v>6662</v>
      </c>
      <c r="BV349" s="364">
        <v>1</v>
      </c>
      <c r="BW349" s="364">
        <v>5</v>
      </c>
      <c r="BX349" s="364">
        <v>4</v>
      </c>
      <c r="BY349" s="364">
        <v>7</v>
      </c>
      <c r="BZ349" s="364">
        <v>11</v>
      </c>
      <c r="CA349" s="364">
        <v>8</v>
      </c>
      <c r="CB349" s="364">
        <v>15</v>
      </c>
      <c r="CC349" s="364">
        <v>21</v>
      </c>
      <c r="CD349" s="364">
        <v>12</v>
      </c>
      <c r="CE349" s="364">
        <v>12</v>
      </c>
      <c r="CF349" s="364">
        <v>2</v>
      </c>
      <c r="CG349" s="365">
        <v>1</v>
      </c>
      <c r="CH349" s="432">
        <v>100</v>
      </c>
      <c r="CI349" s="433">
        <v>15</v>
      </c>
      <c r="CJ349" s="433">
        <v>15</v>
      </c>
      <c r="CK349" s="433" t="s">
        <v>6662</v>
      </c>
      <c r="CL349" s="433" t="s">
        <v>6662</v>
      </c>
      <c r="CM349" s="433">
        <v>7</v>
      </c>
      <c r="CN349" s="433">
        <v>78</v>
      </c>
      <c r="CO349" s="433">
        <v>48</v>
      </c>
      <c r="CP349" s="433">
        <v>7</v>
      </c>
      <c r="CQ349" s="433">
        <v>7</v>
      </c>
      <c r="CR349" s="433" t="s">
        <v>6662</v>
      </c>
      <c r="CS349" s="433" t="s">
        <v>6662</v>
      </c>
      <c r="CT349" s="433">
        <v>1</v>
      </c>
      <c r="CU349" s="455">
        <v>40</v>
      </c>
      <c r="CV349" s="389"/>
      <c r="CW349" s="390"/>
      <c r="CX349" s="390"/>
      <c r="CY349" s="390"/>
      <c r="CZ349" s="390"/>
      <c r="DA349" s="390"/>
      <c r="DB349" s="394"/>
      <c r="DC349" s="363">
        <v>367</v>
      </c>
      <c r="DD349" s="364">
        <v>289</v>
      </c>
      <c r="DE349" s="364">
        <v>218</v>
      </c>
      <c r="DF349" s="364">
        <v>71</v>
      </c>
      <c r="DG349" s="364" t="s">
        <v>6662</v>
      </c>
      <c r="DH349" s="364">
        <v>28</v>
      </c>
      <c r="DI349" s="364">
        <v>50</v>
      </c>
      <c r="DJ349" s="394"/>
      <c r="DK349" s="363">
        <v>100</v>
      </c>
      <c r="DL349" s="364">
        <v>1</v>
      </c>
      <c r="DM349" s="364" t="s">
        <v>6662</v>
      </c>
      <c r="DN349" s="364">
        <v>50</v>
      </c>
      <c r="DO349" s="364" t="s">
        <v>6662</v>
      </c>
      <c r="DP349" s="364">
        <v>15</v>
      </c>
      <c r="DQ349" s="364">
        <v>33</v>
      </c>
      <c r="DR349" s="364" t="s">
        <v>6662</v>
      </c>
      <c r="DS349" s="364">
        <v>1</v>
      </c>
      <c r="DT349" s="364" t="s">
        <v>6662</v>
      </c>
      <c r="DU349" s="364" t="s">
        <v>6662</v>
      </c>
      <c r="DV349" s="364" t="s">
        <v>6662</v>
      </c>
      <c r="DW349" s="364" t="s">
        <v>6662</v>
      </c>
      <c r="DX349" s="364" t="s">
        <v>6662</v>
      </c>
      <c r="DY349" s="364" t="s">
        <v>6662</v>
      </c>
      <c r="DZ349" s="365" t="s">
        <v>6662</v>
      </c>
      <c r="EA349" s="363">
        <v>100</v>
      </c>
      <c r="EB349" s="364">
        <v>39320</v>
      </c>
      <c r="EC349" s="364">
        <v>634</v>
      </c>
      <c r="ED349" s="364">
        <v>38686</v>
      </c>
      <c r="EE349" s="365" t="s">
        <v>6662</v>
      </c>
      <c r="EF349" s="363">
        <v>181</v>
      </c>
      <c r="EG349" s="364">
        <v>154</v>
      </c>
      <c r="EH349" s="364">
        <v>118</v>
      </c>
      <c r="EI349" s="364">
        <v>36</v>
      </c>
      <c r="EJ349" s="364" t="s">
        <v>6662</v>
      </c>
      <c r="EK349" s="364">
        <v>16</v>
      </c>
      <c r="EL349" s="364">
        <v>11</v>
      </c>
      <c r="EM349" s="394"/>
      <c r="EN349" s="363">
        <v>186</v>
      </c>
      <c r="EO349" s="364">
        <v>135</v>
      </c>
      <c r="EP349" s="364">
        <v>100</v>
      </c>
      <c r="EQ349" s="364">
        <v>35</v>
      </c>
      <c r="ER349" s="364" t="s">
        <v>6662</v>
      </c>
      <c r="ES349" s="364">
        <v>12</v>
      </c>
      <c r="ET349" s="364">
        <v>39</v>
      </c>
      <c r="EU349" s="394"/>
    </row>
    <row r="350" spans="1:151" s="357" customFormat="1" ht="15" hidden="1" customHeight="1" x14ac:dyDescent="0.15">
      <c r="A350" s="442" t="s">
        <v>175</v>
      </c>
      <c r="B350" s="442" t="s">
        <v>451</v>
      </c>
      <c r="C350" s="442" t="s">
        <v>452</v>
      </c>
      <c r="D350" s="442" t="s">
        <v>909</v>
      </c>
      <c r="E350" s="387">
        <v>446</v>
      </c>
      <c r="F350" s="355">
        <v>426</v>
      </c>
      <c r="G350" s="355">
        <v>327</v>
      </c>
      <c r="H350" s="355">
        <v>16</v>
      </c>
      <c r="I350" s="355">
        <v>83</v>
      </c>
      <c r="J350" s="388">
        <v>20</v>
      </c>
      <c r="K350" s="395">
        <v>20</v>
      </c>
      <c r="L350" s="387"/>
      <c r="M350" s="361">
        <v>1247</v>
      </c>
      <c r="N350" s="355">
        <v>16</v>
      </c>
      <c r="O350" s="355">
        <v>23</v>
      </c>
      <c r="P350" s="355">
        <v>43</v>
      </c>
      <c r="Q350" s="355">
        <v>54</v>
      </c>
      <c r="R350" s="355">
        <v>61</v>
      </c>
      <c r="S350" s="355">
        <v>81</v>
      </c>
      <c r="T350" s="355">
        <v>95</v>
      </c>
      <c r="U350" s="355">
        <v>126</v>
      </c>
      <c r="V350" s="355">
        <v>105</v>
      </c>
      <c r="W350" s="355">
        <v>126</v>
      </c>
      <c r="X350" s="355">
        <v>170</v>
      </c>
      <c r="Y350" s="355">
        <v>155</v>
      </c>
      <c r="Z350" s="355">
        <v>98</v>
      </c>
      <c r="AA350" s="355">
        <v>62</v>
      </c>
      <c r="AB350" s="362">
        <v>32</v>
      </c>
      <c r="AC350" s="368">
        <v>57.82</v>
      </c>
      <c r="AD350" s="358">
        <v>56.34</v>
      </c>
      <c r="AE350" s="369">
        <v>59.63</v>
      </c>
      <c r="AF350" s="389"/>
      <c r="AG350" s="390"/>
      <c r="AH350" s="390"/>
      <c r="AI350" s="390"/>
      <c r="AJ350" s="390"/>
      <c r="AK350" s="390"/>
      <c r="AL350" s="390"/>
      <c r="AM350" s="390"/>
      <c r="AN350" s="390"/>
      <c r="AO350" s="390"/>
      <c r="AP350" s="390"/>
      <c r="AQ350" s="390"/>
      <c r="AR350" s="390"/>
      <c r="AS350" s="390"/>
      <c r="AT350" s="390"/>
      <c r="AU350" s="390"/>
      <c r="AV350" s="384"/>
      <c r="AW350" s="385"/>
      <c r="AX350" s="386"/>
      <c r="AY350" s="363">
        <v>1091</v>
      </c>
      <c r="AZ350" s="364">
        <v>7</v>
      </c>
      <c r="BA350" s="364">
        <v>14</v>
      </c>
      <c r="BB350" s="364">
        <v>31</v>
      </c>
      <c r="BC350" s="364">
        <v>46</v>
      </c>
      <c r="BD350" s="364">
        <v>51</v>
      </c>
      <c r="BE350" s="364">
        <v>75</v>
      </c>
      <c r="BF350" s="364">
        <v>84</v>
      </c>
      <c r="BG350" s="364">
        <v>115</v>
      </c>
      <c r="BH350" s="364">
        <v>93</v>
      </c>
      <c r="BI350" s="364">
        <v>116</v>
      </c>
      <c r="BJ350" s="364">
        <v>160</v>
      </c>
      <c r="BK350" s="364">
        <v>144</v>
      </c>
      <c r="BL350" s="364">
        <v>82</v>
      </c>
      <c r="BM350" s="364">
        <v>54</v>
      </c>
      <c r="BN350" s="365">
        <v>19</v>
      </c>
      <c r="BO350" s="368">
        <v>58.37</v>
      </c>
      <c r="BP350" s="358">
        <v>56.29</v>
      </c>
      <c r="BQ350" s="369">
        <v>61.1</v>
      </c>
      <c r="BR350" s="363">
        <v>426</v>
      </c>
      <c r="BS350" s="364" t="s">
        <v>6662</v>
      </c>
      <c r="BT350" s="364" t="s">
        <v>6662</v>
      </c>
      <c r="BU350" s="364" t="s">
        <v>6662</v>
      </c>
      <c r="BV350" s="364">
        <v>7</v>
      </c>
      <c r="BW350" s="364">
        <v>10</v>
      </c>
      <c r="BX350" s="364">
        <v>33</v>
      </c>
      <c r="BY350" s="364">
        <v>32</v>
      </c>
      <c r="BZ350" s="364">
        <v>61</v>
      </c>
      <c r="CA350" s="364">
        <v>56</v>
      </c>
      <c r="CB350" s="364">
        <v>58</v>
      </c>
      <c r="CC350" s="364">
        <v>68</v>
      </c>
      <c r="CD350" s="364">
        <v>63</v>
      </c>
      <c r="CE350" s="364">
        <v>22</v>
      </c>
      <c r="CF350" s="364">
        <v>9</v>
      </c>
      <c r="CG350" s="365">
        <v>7</v>
      </c>
      <c r="CH350" s="432">
        <v>426</v>
      </c>
      <c r="CI350" s="433">
        <v>117</v>
      </c>
      <c r="CJ350" s="433">
        <v>116</v>
      </c>
      <c r="CK350" s="433" t="s">
        <v>6662</v>
      </c>
      <c r="CL350" s="433">
        <v>1</v>
      </c>
      <c r="CM350" s="433">
        <v>35</v>
      </c>
      <c r="CN350" s="433">
        <v>274</v>
      </c>
      <c r="CO350" s="433">
        <v>169</v>
      </c>
      <c r="CP350" s="433">
        <v>57</v>
      </c>
      <c r="CQ350" s="433">
        <v>57</v>
      </c>
      <c r="CR350" s="433" t="s">
        <v>6662</v>
      </c>
      <c r="CS350" s="433" t="s">
        <v>6662</v>
      </c>
      <c r="CT350" s="433">
        <v>3</v>
      </c>
      <c r="CU350" s="455">
        <v>109</v>
      </c>
      <c r="CV350" s="389"/>
      <c r="CW350" s="390"/>
      <c r="CX350" s="390"/>
      <c r="CY350" s="390"/>
      <c r="CZ350" s="390"/>
      <c r="DA350" s="390"/>
      <c r="DB350" s="394"/>
      <c r="DC350" s="363">
        <v>1646</v>
      </c>
      <c r="DD350" s="364">
        <v>1316</v>
      </c>
      <c r="DE350" s="364">
        <v>1091</v>
      </c>
      <c r="DF350" s="364">
        <v>206</v>
      </c>
      <c r="DG350" s="364">
        <v>19</v>
      </c>
      <c r="DH350" s="364">
        <v>101</v>
      </c>
      <c r="DI350" s="364">
        <v>229</v>
      </c>
      <c r="DJ350" s="394"/>
      <c r="DK350" s="363">
        <v>418</v>
      </c>
      <c r="DL350" s="364">
        <v>17</v>
      </c>
      <c r="DM350" s="364" t="s">
        <v>6662</v>
      </c>
      <c r="DN350" s="364">
        <v>84</v>
      </c>
      <c r="DO350" s="364" t="s">
        <v>6662</v>
      </c>
      <c r="DP350" s="364">
        <v>19</v>
      </c>
      <c r="DQ350" s="364">
        <v>275</v>
      </c>
      <c r="DR350" s="364">
        <v>5</v>
      </c>
      <c r="DS350" s="364">
        <v>3</v>
      </c>
      <c r="DT350" s="364">
        <v>6</v>
      </c>
      <c r="DU350" s="364">
        <v>1</v>
      </c>
      <c r="DV350" s="364" t="s">
        <v>6662</v>
      </c>
      <c r="DW350" s="364">
        <v>8</v>
      </c>
      <c r="DX350" s="364" t="s">
        <v>6662</v>
      </c>
      <c r="DY350" s="364" t="s">
        <v>6662</v>
      </c>
      <c r="DZ350" s="365" t="s">
        <v>6662</v>
      </c>
      <c r="EA350" s="363">
        <v>418</v>
      </c>
      <c r="EB350" s="364">
        <v>141020</v>
      </c>
      <c r="EC350" s="364">
        <v>12432</v>
      </c>
      <c r="ED350" s="364">
        <v>128378</v>
      </c>
      <c r="EE350" s="365">
        <v>210</v>
      </c>
      <c r="EF350" s="363">
        <v>855</v>
      </c>
      <c r="EG350" s="364">
        <v>736</v>
      </c>
      <c r="EH350" s="364">
        <v>619</v>
      </c>
      <c r="EI350" s="364">
        <v>106</v>
      </c>
      <c r="EJ350" s="364">
        <v>11</v>
      </c>
      <c r="EK350" s="364">
        <v>49</v>
      </c>
      <c r="EL350" s="364">
        <v>70</v>
      </c>
      <c r="EM350" s="394"/>
      <c r="EN350" s="363">
        <v>791</v>
      </c>
      <c r="EO350" s="364">
        <v>580</v>
      </c>
      <c r="EP350" s="364">
        <v>472</v>
      </c>
      <c r="EQ350" s="364">
        <v>100</v>
      </c>
      <c r="ER350" s="364">
        <v>8</v>
      </c>
      <c r="ES350" s="364">
        <v>52</v>
      </c>
      <c r="ET350" s="364">
        <v>159</v>
      </c>
      <c r="EU350" s="394"/>
    </row>
    <row r="351" spans="1:151" s="357" customFormat="1" ht="15" hidden="1" customHeight="1" x14ac:dyDescent="0.15">
      <c r="A351" s="442" t="s">
        <v>175</v>
      </c>
      <c r="B351" s="442" t="s">
        <v>451</v>
      </c>
      <c r="C351" s="442" t="s">
        <v>453</v>
      </c>
      <c r="D351" s="442" t="s">
        <v>910</v>
      </c>
      <c r="E351" s="387">
        <v>378</v>
      </c>
      <c r="F351" s="355">
        <v>369</v>
      </c>
      <c r="G351" s="355">
        <v>277</v>
      </c>
      <c r="H351" s="355">
        <v>12</v>
      </c>
      <c r="I351" s="355">
        <v>80</v>
      </c>
      <c r="J351" s="388">
        <v>9</v>
      </c>
      <c r="K351" s="395">
        <v>9</v>
      </c>
      <c r="L351" s="387"/>
      <c r="M351" s="361">
        <v>1070</v>
      </c>
      <c r="N351" s="355">
        <v>3</v>
      </c>
      <c r="O351" s="355">
        <v>10</v>
      </c>
      <c r="P351" s="355">
        <v>27</v>
      </c>
      <c r="Q351" s="355">
        <v>58</v>
      </c>
      <c r="R351" s="355">
        <v>65</v>
      </c>
      <c r="S351" s="355">
        <v>84</v>
      </c>
      <c r="T351" s="355">
        <v>53</v>
      </c>
      <c r="U351" s="355">
        <v>84</v>
      </c>
      <c r="V351" s="355">
        <v>106</v>
      </c>
      <c r="W351" s="355">
        <v>141</v>
      </c>
      <c r="X351" s="355">
        <v>152</v>
      </c>
      <c r="Y351" s="355">
        <v>112</v>
      </c>
      <c r="Z351" s="355">
        <v>76</v>
      </c>
      <c r="AA351" s="355">
        <v>57</v>
      </c>
      <c r="AB351" s="362">
        <v>42</v>
      </c>
      <c r="AC351" s="368">
        <v>58.78</v>
      </c>
      <c r="AD351" s="358">
        <v>56.7</v>
      </c>
      <c r="AE351" s="369">
        <v>61.29</v>
      </c>
      <c r="AF351" s="389"/>
      <c r="AG351" s="390"/>
      <c r="AH351" s="390"/>
      <c r="AI351" s="390"/>
      <c r="AJ351" s="390"/>
      <c r="AK351" s="390"/>
      <c r="AL351" s="390"/>
      <c r="AM351" s="390"/>
      <c r="AN351" s="390"/>
      <c r="AO351" s="390"/>
      <c r="AP351" s="390"/>
      <c r="AQ351" s="390"/>
      <c r="AR351" s="390"/>
      <c r="AS351" s="390"/>
      <c r="AT351" s="390"/>
      <c r="AU351" s="390"/>
      <c r="AV351" s="384"/>
      <c r="AW351" s="385"/>
      <c r="AX351" s="386"/>
      <c r="AY351" s="363">
        <v>931</v>
      </c>
      <c r="AZ351" s="364">
        <v>1</v>
      </c>
      <c r="BA351" s="364">
        <v>5</v>
      </c>
      <c r="BB351" s="364">
        <v>22</v>
      </c>
      <c r="BC351" s="364">
        <v>46</v>
      </c>
      <c r="BD351" s="364">
        <v>55</v>
      </c>
      <c r="BE351" s="364">
        <v>74</v>
      </c>
      <c r="BF351" s="364">
        <v>46</v>
      </c>
      <c r="BG351" s="364">
        <v>71</v>
      </c>
      <c r="BH351" s="364">
        <v>93</v>
      </c>
      <c r="BI351" s="364">
        <v>131</v>
      </c>
      <c r="BJ351" s="364">
        <v>137</v>
      </c>
      <c r="BK351" s="364">
        <v>105</v>
      </c>
      <c r="BL351" s="364">
        <v>67</v>
      </c>
      <c r="BM351" s="364">
        <v>48</v>
      </c>
      <c r="BN351" s="365">
        <v>30</v>
      </c>
      <c r="BO351" s="368">
        <v>59.15</v>
      </c>
      <c r="BP351" s="358">
        <v>56.62</v>
      </c>
      <c r="BQ351" s="369">
        <v>62.37</v>
      </c>
      <c r="BR351" s="363">
        <v>369</v>
      </c>
      <c r="BS351" s="364" t="s">
        <v>6662</v>
      </c>
      <c r="BT351" s="364" t="s">
        <v>6662</v>
      </c>
      <c r="BU351" s="364" t="s">
        <v>6662</v>
      </c>
      <c r="BV351" s="364">
        <v>3</v>
      </c>
      <c r="BW351" s="364">
        <v>10</v>
      </c>
      <c r="BX351" s="364">
        <v>29</v>
      </c>
      <c r="BY351" s="364">
        <v>26</v>
      </c>
      <c r="BZ351" s="364">
        <v>37</v>
      </c>
      <c r="CA351" s="364">
        <v>50</v>
      </c>
      <c r="CB351" s="364">
        <v>70</v>
      </c>
      <c r="CC351" s="364">
        <v>65</v>
      </c>
      <c r="CD351" s="364">
        <v>43</v>
      </c>
      <c r="CE351" s="364">
        <v>21</v>
      </c>
      <c r="CF351" s="364">
        <v>9</v>
      </c>
      <c r="CG351" s="365">
        <v>6</v>
      </c>
      <c r="CH351" s="432">
        <v>369</v>
      </c>
      <c r="CI351" s="433">
        <v>99</v>
      </c>
      <c r="CJ351" s="433">
        <v>98</v>
      </c>
      <c r="CK351" s="433">
        <v>1</v>
      </c>
      <c r="CL351" s="433" t="s">
        <v>6662</v>
      </c>
      <c r="CM351" s="433">
        <v>26</v>
      </c>
      <c r="CN351" s="433">
        <v>244</v>
      </c>
      <c r="CO351" s="433">
        <v>144</v>
      </c>
      <c r="CP351" s="433">
        <v>50</v>
      </c>
      <c r="CQ351" s="433">
        <v>49</v>
      </c>
      <c r="CR351" s="433">
        <v>1</v>
      </c>
      <c r="CS351" s="433" t="s">
        <v>6662</v>
      </c>
      <c r="CT351" s="433">
        <v>4</v>
      </c>
      <c r="CU351" s="455">
        <v>90</v>
      </c>
      <c r="CV351" s="389"/>
      <c r="CW351" s="390"/>
      <c r="CX351" s="390"/>
      <c r="CY351" s="390"/>
      <c r="CZ351" s="390"/>
      <c r="DA351" s="390"/>
      <c r="DB351" s="394"/>
      <c r="DC351" s="363">
        <v>1390</v>
      </c>
      <c r="DD351" s="364">
        <v>1130</v>
      </c>
      <c r="DE351" s="364">
        <v>931</v>
      </c>
      <c r="DF351" s="364">
        <v>179</v>
      </c>
      <c r="DG351" s="364">
        <v>20</v>
      </c>
      <c r="DH351" s="364">
        <v>67</v>
      </c>
      <c r="DI351" s="364">
        <v>193</v>
      </c>
      <c r="DJ351" s="394"/>
      <c r="DK351" s="363">
        <v>367</v>
      </c>
      <c r="DL351" s="364">
        <v>22</v>
      </c>
      <c r="DM351" s="364" t="s">
        <v>6662</v>
      </c>
      <c r="DN351" s="364">
        <v>19</v>
      </c>
      <c r="DO351" s="364" t="s">
        <v>6662</v>
      </c>
      <c r="DP351" s="364">
        <v>23</v>
      </c>
      <c r="DQ351" s="364">
        <v>281</v>
      </c>
      <c r="DR351" s="364">
        <v>3</v>
      </c>
      <c r="DS351" s="364">
        <v>3</v>
      </c>
      <c r="DT351" s="364">
        <v>4</v>
      </c>
      <c r="DU351" s="364">
        <v>8</v>
      </c>
      <c r="DV351" s="364" t="s">
        <v>6662</v>
      </c>
      <c r="DW351" s="364">
        <v>3</v>
      </c>
      <c r="DX351" s="364">
        <v>1</v>
      </c>
      <c r="DY351" s="364" t="s">
        <v>6662</v>
      </c>
      <c r="DZ351" s="365" t="s">
        <v>6662</v>
      </c>
      <c r="EA351" s="363">
        <v>368</v>
      </c>
      <c r="EB351" s="364">
        <v>84696</v>
      </c>
      <c r="EC351" s="364">
        <v>9877</v>
      </c>
      <c r="ED351" s="364">
        <v>74689</v>
      </c>
      <c r="EE351" s="365">
        <v>130</v>
      </c>
      <c r="EF351" s="363">
        <v>715</v>
      </c>
      <c r="EG351" s="364">
        <v>632</v>
      </c>
      <c r="EH351" s="364">
        <v>522</v>
      </c>
      <c r="EI351" s="364">
        <v>94</v>
      </c>
      <c r="EJ351" s="364">
        <v>16</v>
      </c>
      <c r="EK351" s="364">
        <v>40</v>
      </c>
      <c r="EL351" s="364">
        <v>43</v>
      </c>
      <c r="EM351" s="394"/>
      <c r="EN351" s="363">
        <v>675</v>
      </c>
      <c r="EO351" s="364">
        <v>498</v>
      </c>
      <c r="EP351" s="364">
        <v>409</v>
      </c>
      <c r="EQ351" s="364">
        <v>85</v>
      </c>
      <c r="ER351" s="364">
        <v>4</v>
      </c>
      <c r="ES351" s="364">
        <v>27</v>
      </c>
      <c r="ET351" s="364">
        <v>150</v>
      </c>
      <c r="EU351" s="394"/>
    </row>
    <row r="352" spans="1:151" s="357" customFormat="1" ht="15" hidden="1" customHeight="1" x14ac:dyDescent="0.15">
      <c r="A352" s="442" t="s">
        <v>175</v>
      </c>
      <c r="B352" s="442" t="s">
        <v>451</v>
      </c>
      <c r="C352" s="442" t="s">
        <v>454</v>
      </c>
      <c r="D352" s="442" t="s">
        <v>911</v>
      </c>
      <c r="E352" s="387">
        <v>256</v>
      </c>
      <c r="F352" s="355">
        <v>249</v>
      </c>
      <c r="G352" s="355">
        <v>131</v>
      </c>
      <c r="H352" s="355">
        <v>15</v>
      </c>
      <c r="I352" s="355">
        <v>103</v>
      </c>
      <c r="J352" s="388">
        <v>7</v>
      </c>
      <c r="K352" s="395">
        <v>7</v>
      </c>
      <c r="L352" s="387"/>
      <c r="M352" s="361">
        <v>615</v>
      </c>
      <c r="N352" s="355">
        <v>3</v>
      </c>
      <c r="O352" s="355">
        <v>9</v>
      </c>
      <c r="P352" s="355">
        <v>13</v>
      </c>
      <c r="Q352" s="355">
        <v>20</v>
      </c>
      <c r="R352" s="355">
        <v>31</v>
      </c>
      <c r="S352" s="355">
        <v>35</v>
      </c>
      <c r="T352" s="355">
        <v>41</v>
      </c>
      <c r="U352" s="355">
        <v>45</v>
      </c>
      <c r="V352" s="355">
        <v>52</v>
      </c>
      <c r="W352" s="355">
        <v>90</v>
      </c>
      <c r="X352" s="355">
        <v>96</v>
      </c>
      <c r="Y352" s="355">
        <v>73</v>
      </c>
      <c r="Z352" s="355">
        <v>56</v>
      </c>
      <c r="AA352" s="355">
        <v>31</v>
      </c>
      <c r="AB352" s="362">
        <v>20</v>
      </c>
      <c r="AC352" s="368">
        <v>60.27</v>
      </c>
      <c r="AD352" s="358">
        <v>59.13</v>
      </c>
      <c r="AE352" s="369">
        <v>61.64</v>
      </c>
      <c r="AF352" s="389"/>
      <c r="AG352" s="390"/>
      <c r="AH352" s="390"/>
      <c r="AI352" s="390"/>
      <c r="AJ352" s="390"/>
      <c r="AK352" s="390"/>
      <c r="AL352" s="390"/>
      <c r="AM352" s="390"/>
      <c r="AN352" s="390"/>
      <c r="AO352" s="390"/>
      <c r="AP352" s="390"/>
      <c r="AQ352" s="390"/>
      <c r="AR352" s="390"/>
      <c r="AS352" s="390"/>
      <c r="AT352" s="390"/>
      <c r="AU352" s="390"/>
      <c r="AV352" s="384"/>
      <c r="AW352" s="385"/>
      <c r="AX352" s="386"/>
      <c r="AY352" s="363">
        <v>475</v>
      </c>
      <c r="AZ352" s="364" t="s">
        <v>6662</v>
      </c>
      <c r="BA352" s="364">
        <v>5</v>
      </c>
      <c r="BB352" s="364">
        <v>6</v>
      </c>
      <c r="BC352" s="364">
        <v>13</v>
      </c>
      <c r="BD352" s="364">
        <v>24</v>
      </c>
      <c r="BE352" s="364">
        <v>27</v>
      </c>
      <c r="BF352" s="364">
        <v>24</v>
      </c>
      <c r="BG352" s="364">
        <v>30</v>
      </c>
      <c r="BH352" s="364">
        <v>39</v>
      </c>
      <c r="BI352" s="364">
        <v>66</v>
      </c>
      <c r="BJ352" s="364">
        <v>84</v>
      </c>
      <c r="BK352" s="364">
        <v>63</v>
      </c>
      <c r="BL352" s="364">
        <v>52</v>
      </c>
      <c r="BM352" s="364">
        <v>26</v>
      </c>
      <c r="BN352" s="365">
        <v>16</v>
      </c>
      <c r="BO352" s="368">
        <v>62.07</v>
      </c>
      <c r="BP352" s="358">
        <v>61.25</v>
      </c>
      <c r="BQ352" s="369">
        <v>63.02</v>
      </c>
      <c r="BR352" s="363">
        <v>249</v>
      </c>
      <c r="BS352" s="364" t="s">
        <v>6662</v>
      </c>
      <c r="BT352" s="364" t="s">
        <v>6662</v>
      </c>
      <c r="BU352" s="364" t="s">
        <v>6662</v>
      </c>
      <c r="BV352" s="364">
        <v>2</v>
      </c>
      <c r="BW352" s="364">
        <v>4</v>
      </c>
      <c r="BX352" s="364">
        <v>8</v>
      </c>
      <c r="BY352" s="364">
        <v>17</v>
      </c>
      <c r="BZ352" s="364">
        <v>19</v>
      </c>
      <c r="CA352" s="364">
        <v>23</v>
      </c>
      <c r="CB352" s="364">
        <v>45</v>
      </c>
      <c r="CC352" s="364">
        <v>56</v>
      </c>
      <c r="CD352" s="364">
        <v>31</v>
      </c>
      <c r="CE352" s="364">
        <v>25</v>
      </c>
      <c r="CF352" s="364">
        <v>15</v>
      </c>
      <c r="CG352" s="365">
        <v>4</v>
      </c>
      <c r="CH352" s="432">
        <v>249</v>
      </c>
      <c r="CI352" s="433">
        <v>48</v>
      </c>
      <c r="CJ352" s="433">
        <v>46</v>
      </c>
      <c r="CK352" s="433" t="s">
        <v>6662</v>
      </c>
      <c r="CL352" s="433">
        <v>2</v>
      </c>
      <c r="CM352" s="433">
        <v>6</v>
      </c>
      <c r="CN352" s="433">
        <v>195</v>
      </c>
      <c r="CO352" s="433">
        <v>131</v>
      </c>
      <c r="CP352" s="433">
        <v>30</v>
      </c>
      <c r="CQ352" s="433">
        <v>29</v>
      </c>
      <c r="CR352" s="433" t="s">
        <v>6662</v>
      </c>
      <c r="CS352" s="433">
        <v>1</v>
      </c>
      <c r="CT352" s="433" t="s">
        <v>6662</v>
      </c>
      <c r="CU352" s="455">
        <v>101</v>
      </c>
      <c r="CV352" s="389"/>
      <c r="CW352" s="390"/>
      <c r="CX352" s="390"/>
      <c r="CY352" s="390"/>
      <c r="CZ352" s="390"/>
      <c r="DA352" s="390"/>
      <c r="DB352" s="394"/>
      <c r="DC352" s="363">
        <v>849</v>
      </c>
      <c r="DD352" s="364">
        <v>687</v>
      </c>
      <c r="DE352" s="364">
        <v>475</v>
      </c>
      <c r="DF352" s="364">
        <v>183</v>
      </c>
      <c r="DG352" s="364">
        <v>29</v>
      </c>
      <c r="DH352" s="364">
        <v>42</v>
      </c>
      <c r="DI352" s="364">
        <v>120</v>
      </c>
      <c r="DJ352" s="394"/>
      <c r="DK352" s="363">
        <v>246</v>
      </c>
      <c r="DL352" s="364">
        <v>64</v>
      </c>
      <c r="DM352" s="364" t="s">
        <v>6662</v>
      </c>
      <c r="DN352" s="364">
        <v>22</v>
      </c>
      <c r="DO352" s="364">
        <v>4</v>
      </c>
      <c r="DP352" s="364">
        <v>36</v>
      </c>
      <c r="DQ352" s="364">
        <v>95</v>
      </c>
      <c r="DR352" s="364">
        <v>1</v>
      </c>
      <c r="DS352" s="364">
        <v>15</v>
      </c>
      <c r="DT352" s="364">
        <v>2</v>
      </c>
      <c r="DU352" s="364">
        <v>5</v>
      </c>
      <c r="DV352" s="364" t="s">
        <v>6662</v>
      </c>
      <c r="DW352" s="364">
        <v>2</v>
      </c>
      <c r="DX352" s="364" t="s">
        <v>6662</v>
      </c>
      <c r="DY352" s="364" t="s">
        <v>6662</v>
      </c>
      <c r="DZ352" s="365" t="s">
        <v>6662</v>
      </c>
      <c r="EA352" s="363">
        <v>247</v>
      </c>
      <c r="EB352" s="364">
        <v>51508</v>
      </c>
      <c r="EC352" s="364">
        <v>15543</v>
      </c>
      <c r="ED352" s="364">
        <v>35925</v>
      </c>
      <c r="EE352" s="365">
        <v>40</v>
      </c>
      <c r="EF352" s="363">
        <v>439</v>
      </c>
      <c r="EG352" s="364">
        <v>380</v>
      </c>
      <c r="EH352" s="364">
        <v>256</v>
      </c>
      <c r="EI352" s="364">
        <v>101</v>
      </c>
      <c r="EJ352" s="364">
        <v>23</v>
      </c>
      <c r="EK352" s="364">
        <v>27</v>
      </c>
      <c r="EL352" s="364">
        <v>32</v>
      </c>
      <c r="EM352" s="394"/>
      <c r="EN352" s="363">
        <v>410</v>
      </c>
      <c r="EO352" s="364">
        <v>307</v>
      </c>
      <c r="EP352" s="364">
        <v>219</v>
      </c>
      <c r="EQ352" s="364">
        <v>82</v>
      </c>
      <c r="ER352" s="364">
        <v>6</v>
      </c>
      <c r="ES352" s="364">
        <v>15</v>
      </c>
      <c r="ET352" s="364">
        <v>88</v>
      </c>
      <c r="EU352" s="394"/>
    </row>
    <row r="353" spans="1:151" s="357" customFormat="1" ht="15" hidden="1" customHeight="1" x14ac:dyDescent="0.15">
      <c r="A353" s="442" t="s">
        <v>175</v>
      </c>
      <c r="B353" s="442" t="s">
        <v>451</v>
      </c>
      <c r="C353" s="442" t="s">
        <v>1622</v>
      </c>
      <c r="D353" s="442" t="s">
        <v>912</v>
      </c>
      <c r="E353" s="387">
        <v>87</v>
      </c>
      <c r="F353" s="355">
        <v>86</v>
      </c>
      <c r="G353" s="355">
        <v>52</v>
      </c>
      <c r="H353" s="355">
        <v>2</v>
      </c>
      <c r="I353" s="355">
        <v>32</v>
      </c>
      <c r="J353" s="388">
        <v>1</v>
      </c>
      <c r="K353" s="395">
        <v>1</v>
      </c>
      <c r="L353" s="387"/>
      <c r="M353" s="361">
        <v>237</v>
      </c>
      <c r="N353" s="355">
        <v>2</v>
      </c>
      <c r="O353" s="355">
        <v>3</v>
      </c>
      <c r="P353" s="355">
        <v>4</v>
      </c>
      <c r="Q353" s="355">
        <v>4</v>
      </c>
      <c r="R353" s="355">
        <v>9</v>
      </c>
      <c r="S353" s="355">
        <v>21</v>
      </c>
      <c r="T353" s="355">
        <v>18</v>
      </c>
      <c r="U353" s="355">
        <v>18</v>
      </c>
      <c r="V353" s="355">
        <v>17</v>
      </c>
      <c r="W353" s="355">
        <v>22</v>
      </c>
      <c r="X353" s="355">
        <v>45</v>
      </c>
      <c r="Y353" s="355">
        <v>35</v>
      </c>
      <c r="Z353" s="355">
        <v>18</v>
      </c>
      <c r="AA353" s="355">
        <v>11</v>
      </c>
      <c r="AB353" s="362">
        <v>10</v>
      </c>
      <c r="AC353" s="368">
        <v>60.71</v>
      </c>
      <c r="AD353" s="358">
        <v>59.25</v>
      </c>
      <c r="AE353" s="369">
        <v>62.62</v>
      </c>
      <c r="AF353" s="389"/>
      <c r="AG353" s="390"/>
      <c r="AH353" s="390"/>
      <c r="AI353" s="390"/>
      <c r="AJ353" s="390"/>
      <c r="AK353" s="390"/>
      <c r="AL353" s="390"/>
      <c r="AM353" s="390"/>
      <c r="AN353" s="390"/>
      <c r="AO353" s="390"/>
      <c r="AP353" s="390"/>
      <c r="AQ353" s="390"/>
      <c r="AR353" s="390"/>
      <c r="AS353" s="390"/>
      <c r="AT353" s="390"/>
      <c r="AU353" s="390"/>
      <c r="AV353" s="384"/>
      <c r="AW353" s="385"/>
      <c r="AX353" s="386"/>
      <c r="AY353" s="363">
        <v>196</v>
      </c>
      <c r="AZ353" s="364">
        <v>2</v>
      </c>
      <c r="BA353" s="364">
        <v>2</v>
      </c>
      <c r="BB353" s="364">
        <v>4</v>
      </c>
      <c r="BC353" s="364">
        <v>3</v>
      </c>
      <c r="BD353" s="364">
        <v>6</v>
      </c>
      <c r="BE353" s="364">
        <v>16</v>
      </c>
      <c r="BF353" s="364">
        <v>15</v>
      </c>
      <c r="BG353" s="364">
        <v>13</v>
      </c>
      <c r="BH353" s="364">
        <v>15</v>
      </c>
      <c r="BI353" s="364">
        <v>18</v>
      </c>
      <c r="BJ353" s="364">
        <v>39</v>
      </c>
      <c r="BK353" s="364">
        <v>32</v>
      </c>
      <c r="BL353" s="364">
        <v>17</v>
      </c>
      <c r="BM353" s="364">
        <v>8</v>
      </c>
      <c r="BN353" s="365">
        <v>6</v>
      </c>
      <c r="BO353" s="368">
        <v>60.97</v>
      </c>
      <c r="BP353" s="358">
        <v>60.16</v>
      </c>
      <c r="BQ353" s="369">
        <v>62.08</v>
      </c>
      <c r="BR353" s="363">
        <v>86</v>
      </c>
      <c r="BS353" s="364" t="s">
        <v>6662</v>
      </c>
      <c r="BT353" s="364" t="s">
        <v>6662</v>
      </c>
      <c r="BU353" s="364" t="s">
        <v>6662</v>
      </c>
      <c r="BV353" s="364" t="s">
        <v>6662</v>
      </c>
      <c r="BW353" s="364">
        <v>1</v>
      </c>
      <c r="BX353" s="364">
        <v>7</v>
      </c>
      <c r="BY353" s="364">
        <v>5</v>
      </c>
      <c r="BZ353" s="364">
        <v>4</v>
      </c>
      <c r="CA353" s="364">
        <v>10</v>
      </c>
      <c r="CB353" s="364">
        <v>12</v>
      </c>
      <c r="CC353" s="364">
        <v>17</v>
      </c>
      <c r="CD353" s="364">
        <v>17</v>
      </c>
      <c r="CE353" s="364">
        <v>10</v>
      </c>
      <c r="CF353" s="364">
        <v>3</v>
      </c>
      <c r="CG353" s="365" t="s">
        <v>6662</v>
      </c>
      <c r="CH353" s="432">
        <v>86</v>
      </c>
      <c r="CI353" s="433">
        <v>15</v>
      </c>
      <c r="CJ353" s="433">
        <v>14</v>
      </c>
      <c r="CK353" s="433" t="s">
        <v>6662</v>
      </c>
      <c r="CL353" s="433">
        <v>1</v>
      </c>
      <c r="CM353" s="433">
        <v>2</v>
      </c>
      <c r="CN353" s="433">
        <v>69</v>
      </c>
      <c r="CO353" s="433">
        <v>47</v>
      </c>
      <c r="CP353" s="433">
        <v>9</v>
      </c>
      <c r="CQ353" s="433">
        <v>9</v>
      </c>
      <c r="CR353" s="433" t="s">
        <v>6662</v>
      </c>
      <c r="CS353" s="433" t="s">
        <v>6662</v>
      </c>
      <c r="CT353" s="433">
        <v>2</v>
      </c>
      <c r="CU353" s="455">
        <v>36</v>
      </c>
      <c r="CV353" s="389"/>
      <c r="CW353" s="390"/>
      <c r="CX353" s="390"/>
      <c r="CY353" s="390"/>
      <c r="CZ353" s="390"/>
      <c r="DA353" s="390"/>
      <c r="DB353" s="394"/>
      <c r="DC353" s="363">
        <v>322</v>
      </c>
      <c r="DD353" s="364">
        <v>262</v>
      </c>
      <c r="DE353" s="364">
        <v>196</v>
      </c>
      <c r="DF353" s="364">
        <v>57</v>
      </c>
      <c r="DG353" s="364">
        <v>9</v>
      </c>
      <c r="DH353" s="364">
        <v>14</v>
      </c>
      <c r="DI353" s="364">
        <v>46</v>
      </c>
      <c r="DJ353" s="394"/>
      <c r="DK353" s="363">
        <v>84</v>
      </c>
      <c r="DL353" s="364">
        <v>13</v>
      </c>
      <c r="DM353" s="364" t="s">
        <v>6662</v>
      </c>
      <c r="DN353" s="364">
        <v>14</v>
      </c>
      <c r="DO353" s="364" t="s">
        <v>6662</v>
      </c>
      <c r="DP353" s="364">
        <v>7</v>
      </c>
      <c r="DQ353" s="364">
        <v>47</v>
      </c>
      <c r="DR353" s="364" t="s">
        <v>6662</v>
      </c>
      <c r="DS353" s="364">
        <v>1</v>
      </c>
      <c r="DT353" s="364" t="s">
        <v>6662</v>
      </c>
      <c r="DU353" s="364">
        <v>1</v>
      </c>
      <c r="DV353" s="364" t="s">
        <v>6662</v>
      </c>
      <c r="DW353" s="364">
        <v>1</v>
      </c>
      <c r="DX353" s="364" t="s">
        <v>6662</v>
      </c>
      <c r="DY353" s="364" t="s">
        <v>6662</v>
      </c>
      <c r="DZ353" s="365" t="s">
        <v>6662</v>
      </c>
      <c r="EA353" s="363">
        <v>86</v>
      </c>
      <c r="EB353" s="364">
        <v>29082</v>
      </c>
      <c r="EC353" s="364">
        <v>5602</v>
      </c>
      <c r="ED353" s="364">
        <v>23480</v>
      </c>
      <c r="EE353" s="365" t="s">
        <v>6662</v>
      </c>
      <c r="EF353" s="363">
        <v>166</v>
      </c>
      <c r="EG353" s="364">
        <v>147</v>
      </c>
      <c r="EH353" s="364">
        <v>113</v>
      </c>
      <c r="EI353" s="364">
        <v>28</v>
      </c>
      <c r="EJ353" s="364">
        <v>6</v>
      </c>
      <c r="EK353" s="364">
        <v>11</v>
      </c>
      <c r="EL353" s="364">
        <v>8</v>
      </c>
      <c r="EM353" s="394"/>
      <c r="EN353" s="363">
        <v>156</v>
      </c>
      <c r="EO353" s="364">
        <v>115</v>
      </c>
      <c r="EP353" s="364">
        <v>83</v>
      </c>
      <c r="EQ353" s="364">
        <v>29</v>
      </c>
      <c r="ER353" s="364">
        <v>3</v>
      </c>
      <c r="ES353" s="364">
        <v>3</v>
      </c>
      <c r="ET353" s="364">
        <v>38</v>
      </c>
      <c r="EU353" s="394"/>
    </row>
    <row r="354" spans="1:151" s="357" customFormat="1" ht="15" hidden="1" customHeight="1" x14ac:dyDescent="0.15">
      <c r="A354" s="442" t="s">
        <v>175</v>
      </c>
      <c r="B354" s="442" t="s">
        <v>451</v>
      </c>
      <c r="C354" s="442" t="s">
        <v>455</v>
      </c>
      <c r="D354" s="442" t="s">
        <v>913</v>
      </c>
      <c r="E354" s="387">
        <v>274</v>
      </c>
      <c r="F354" s="355">
        <v>271</v>
      </c>
      <c r="G354" s="355">
        <v>120</v>
      </c>
      <c r="H354" s="355">
        <v>12</v>
      </c>
      <c r="I354" s="355">
        <v>139</v>
      </c>
      <c r="J354" s="388">
        <v>3</v>
      </c>
      <c r="K354" s="395">
        <v>3</v>
      </c>
      <c r="L354" s="387"/>
      <c r="M354" s="361">
        <v>690</v>
      </c>
      <c r="N354" s="355">
        <v>3</v>
      </c>
      <c r="O354" s="355">
        <v>11</v>
      </c>
      <c r="P354" s="355">
        <v>8</v>
      </c>
      <c r="Q354" s="355">
        <v>22</v>
      </c>
      <c r="R354" s="355">
        <v>26</v>
      </c>
      <c r="S354" s="355">
        <v>30</v>
      </c>
      <c r="T354" s="355">
        <v>41</v>
      </c>
      <c r="U354" s="355">
        <v>40</v>
      </c>
      <c r="V354" s="355">
        <v>63</v>
      </c>
      <c r="W354" s="355">
        <v>83</v>
      </c>
      <c r="X354" s="355">
        <v>109</v>
      </c>
      <c r="Y354" s="355">
        <v>90</v>
      </c>
      <c r="Z354" s="355">
        <v>79</v>
      </c>
      <c r="AA354" s="355">
        <v>49</v>
      </c>
      <c r="AB354" s="362">
        <v>36</v>
      </c>
      <c r="AC354" s="368">
        <v>62.58</v>
      </c>
      <c r="AD354" s="358">
        <v>61.45</v>
      </c>
      <c r="AE354" s="369">
        <v>64.09</v>
      </c>
      <c r="AF354" s="389"/>
      <c r="AG354" s="390"/>
      <c r="AH354" s="390"/>
      <c r="AI354" s="390"/>
      <c r="AJ354" s="390"/>
      <c r="AK354" s="390"/>
      <c r="AL354" s="390"/>
      <c r="AM354" s="390"/>
      <c r="AN354" s="390"/>
      <c r="AO354" s="390"/>
      <c r="AP354" s="390"/>
      <c r="AQ354" s="390"/>
      <c r="AR354" s="390"/>
      <c r="AS354" s="390"/>
      <c r="AT354" s="390"/>
      <c r="AU354" s="390"/>
      <c r="AV354" s="384"/>
      <c r="AW354" s="385"/>
      <c r="AX354" s="386"/>
      <c r="AY354" s="363">
        <v>521</v>
      </c>
      <c r="AZ354" s="364" t="s">
        <v>6662</v>
      </c>
      <c r="BA354" s="364">
        <v>4</v>
      </c>
      <c r="BB354" s="364">
        <v>3</v>
      </c>
      <c r="BC354" s="364">
        <v>16</v>
      </c>
      <c r="BD354" s="364">
        <v>21</v>
      </c>
      <c r="BE354" s="364">
        <v>21</v>
      </c>
      <c r="BF354" s="364">
        <v>24</v>
      </c>
      <c r="BG354" s="364">
        <v>23</v>
      </c>
      <c r="BH354" s="364">
        <v>43</v>
      </c>
      <c r="BI354" s="364">
        <v>56</v>
      </c>
      <c r="BJ354" s="364">
        <v>90</v>
      </c>
      <c r="BK354" s="364">
        <v>82</v>
      </c>
      <c r="BL354" s="364">
        <v>72</v>
      </c>
      <c r="BM354" s="364">
        <v>40</v>
      </c>
      <c r="BN354" s="365">
        <v>26</v>
      </c>
      <c r="BO354" s="368">
        <v>64.47</v>
      </c>
      <c r="BP354" s="358">
        <v>63.47</v>
      </c>
      <c r="BQ354" s="369">
        <v>65.86</v>
      </c>
      <c r="BR354" s="363">
        <v>271</v>
      </c>
      <c r="BS354" s="364" t="s">
        <v>6662</v>
      </c>
      <c r="BT354" s="364" t="s">
        <v>6662</v>
      </c>
      <c r="BU354" s="364" t="s">
        <v>6662</v>
      </c>
      <c r="BV354" s="364">
        <v>1</v>
      </c>
      <c r="BW354" s="364">
        <v>3</v>
      </c>
      <c r="BX354" s="364">
        <v>5</v>
      </c>
      <c r="BY354" s="364">
        <v>11</v>
      </c>
      <c r="BZ354" s="364">
        <v>14</v>
      </c>
      <c r="CA354" s="364">
        <v>31</v>
      </c>
      <c r="CB354" s="364">
        <v>44</v>
      </c>
      <c r="CC354" s="364">
        <v>47</v>
      </c>
      <c r="CD354" s="364">
        <v>48</v>
      </c>
      <c r="CE354" s="364">
        <v>40</v>
      </c>
      <c r="CF354" s="364">
        <v>16</v>
      </c>
      <c r="CG354" s="365">
        <v>11</v>
      </c>
      <c r="CH354" s="432">
        <v>271</v>
      </c>
      <c r="CI354" s="433">
        <v>40</v>
      </c>
      <c r="CJ354" s="433">
        <v>39</v>
      </c>
      <c r="CK354" s="433" t="s">
        <v>6662</v>
      </c>
      <c r="CL354" s="433">
        <v>1</v>
      </c>
      <c r="CM354" s="433">
        <v>17</v>
      </c>
      <c r="CN354" s="433">
        <v>214</v>
      </c>
      <c r="CO354" s="433">
        <v>162</v>
      </c>
      <c r="CP354" s="433">
        <v>25</v>
      </c>
      <c r="CQ354" s="433">
        <v>24</v>
      </c>
      <c r="CR354" s="433" t="s">
        <v>6662</v>
      </c>
      <c r="CS354" s="433">
        <v>1</v>
      </c>
      <c r="CT354" s="433">
        <v>7</v>
      </c>
      <c r="CU354" s="455">
        <v>130</v>
      </c>
      <c r="CV354" s="389"/>
      <c r="CW354" s="390"/>
      <c r="CX354" s="390"/>
      <c r="CY354" s="390"/>
      <c r="CZ354" s="390"/>
      <c r="DA354" s="390"/>
      <c r="DB354" s="394"/>
      <c r="DC354" s="363">
        <v>952</v>
      </c>
      <c r="DD354" s="364">
        <v>765</v>
      </c>
      <c r="DE354" s="364">
        <v>521</v>
      </c>
      <c r="DF354" s="364">
        <v>221</v>
      </c>
      <c r="DG354" s="364">
        <v>23</v>
      </c>
      <c r="DH354" s="364">
        <v>61</v>
      </c>
      <c r="DI354" s="364">
        <v>126</v>
      </c>
      <c r="DJ354" s="394"/>
      <c r="DK354" s="363">
        <v>261</v>
      </c>
      <c r="DL354" s="364">
        <v>63</v>
      </c>
      <c r="DM354" s="364" t="s">
        <v>6662</v>
      </c>
      <c r="DN354" s="364">
        <v>111</v>
      </c>
      <c r="DO354" s="364">
        <v>2</v>
      </c>
      <c r="DP354" s="364">
        <v>23</v>
      </c>
      <c r="DQ354" s="364">
        <v>50</v>
      </c>
      <c r="DR354" s="364">
        <v>2</v>
      </c>
      <c r="DS354" s="364">
        <v>6</v>
      </c>
      <c r="DT354" s="364">
        <v>3</v>
      </c>
      <c r="DU354" s="364" t="s">
        <v>6662</v>
      </c>
      <c r="DV354" s="364" t="s">
        <v>6662</v>
      </c>
      <c r="DW354" s="364">
        <v>1</v>
      </c>
      <c r="DX354" s="364" t="s">
        <v>6662</v>
      </c>
      <c r="DY354" s="364" t="s">
        <v>6662</v>
      </c>
      <c r="DZ354" s="365" t="s">
        <v>6662</v>
      </c>
      <c r="EA354" s="363">
        <v>267</v>
      </c>
      <c r="EB354" s="364">
        <v>65843</v>
      </c>
      <c r="EC354" s="364">
        <v>13234</v>
      </c>
      <c r="ED354" s="364">
        <v>52364</v>
      </c>
      <c r="EE354" s="365">
        <v>245</v>
      </c>
      <c r="EF354" s="363">
        <v>509</v>
      </c>
      <c r="EG354" s="364">
        <v>440</v>
      </c>
      <c r="EH354" s="364">
        <v>304</v>
      </c>
      <c r="EI354" s="364">
        <v>119</v>
      </c>
      <c r="EJ354" s="364">
        <v>17</v>
      </c>
      <c r="EK354" s="364">
        <v>35</v>
      </c>
      <c r="EL354" s="364">
        <v>34</v>
      </c>
      <c r="EM354" s="394"/>
      <c r="EN354" s="363">
        <v>443</v>
      </c>
      <c r="EO354" s="364">
        <v>325</v>
      </c>
      <c r="EP354" s="364">
        <v>217</v>
      </c>
      <c r="EQ354" s="364">
        <v>102</v>
      </c>
      <c r="ER354" s="364">
        <v>6</v>
      </c>
      <c r="ES354" s="364">
        <v>26</v>
      </c>
      <c r="ET354" s="364">
        <v>92</v>
      </c>
      <c r="EU354" s="394"/>
    </row>
    <row r="355" spans="1:151" s="357" customFormat="1" ht="15" hidden="1" customHeight="1" x14ac:dyDescent="0.15">
      <c r="A355" s="442" t="s">
        <v>175</v>
      </c>
      <c r="B355" s="442" t="s">
        <v>451</v>
      </c>
      <c r="C355" s="442" t="s">
        <v>456</v>
      </c>
      <c r="D355" s="442" t="s">
        <v>914</v>
      </c>
      <c r="E355" s="387">
        <v>27</v>
      </c>
      <c r="F355" s="355">
        <v>26</v>
      </c>
      <c r="G355" s="355">
        <v>7</v>
      </c>
      <c r="H355" s="355" t="s">
        <v>6662</v>
      </c>
      <c r="I355" s="355">
        <v>19</v>
      </c>
      <c r="J355" s="388">
        <v>1</v>
      </c>
      <c r="K355" s="395">
        <v>1</v>
      </c>
      <c r="L355" s="387"/>
      <c r="M355" s="361">
        <v>61</v>
      </c>
      <c r="N355" s="355" t="s">
        <v>6662</v>
      </c>
      <c r="O355" s="355" t="s">
        <v>6662</v>
      </c>
      <c r="P355" s="355" t="s">
        <v>6662</v>
      </c>
      <c r="Q355" s="355">
        <v>1</v>
      </c>
      <c r="R355" s="355">
        <v>2</v>
      </c>
      <c r="S355" s="355">
        <v>3</v>
      </c>
      <c r="T355" s="355">
        <v>1</v>
      </c>
      <c r="U355" s="355">
        <v>4</v>
      </c>
      <c r="V355" s="355">
        <v>8</v>
      </c>
      <c r="W355" s="355">
        <v>7</v>
      </c>
      <c r="X355" s="355">
        <v>8</v>
      </c>
      <c r="Y355" s="355">
        <v>10</v>
      </c>
      <c r="Z355" s="355">
        <v>6</v>
      </c>
      <c r="AA355" s="355">
        <v>9</v>
      </c>
      <c r="AB355" s="362">
        <v>2</v>
      </c>
      <c r="AC355" s="368">
        <v>65.77</v>
      </c>
      <c r="AD355" s="358">
        <v>65.03</v>
      </c>
      <c r="AE355" s="369">
        <v>66.84</v>
      </c>
      <c r="AF355" s="389"/>
      <c r="AG355" s="390"/>
      <c r="AH355" s="390"/>
      <c r="AI355" s="390"/>
      <c r="AJ355" s="390"/>
      <c r="AK355" s="390"/>
      <c r="AL355" s="390"/>
      <c r="AM355" s="390"/>
      <c r="AN355" s="390"/>
      <c r="AO355" s="390"/>
      <c r="AP355" s="390"/>
      <c r="AQ355" s="390"/>
      <c r="AR355" s="390"/>
      <c r="AS355" s="390"/>
      <c r="AT355" s="390"/>
      <c r="AU355" s="390"/>
      <c r="AV355" s="384"/>
      <c r="AW355" s="385"/>
      <c r="AX355" s="386"/>
      <c r="AY355" s="363">
        <v>32</v>
      </c>
      <c r="AZ355" s="364" t="s">
        <v>6662</v>
      </c>
      <c r="BA355" s="364" t="s">
        <v>6662</v>
      </c>
      <c r="BB355" s="364" t="s">
        <v>6662</v>
      </c>
      <c r="BC355" s="364" t="s">
        <v>6662</v>
      </c>
      <c r="BD355" s="364">
        <v>2</v>
      </c>
      <c r="BE355" s="364" t="s">
        <v>6662</v>
      </c>
      <c r="BF355" s="364">
        <v>1</v>
      </c>
      <c r="BG355" s="364" t="s">
        <v>6662</v>
      </c>
      <c r="BH355" s="364">
        <v>1</v>
      </c>
      <c r="BI355" s="364">
        <v>4</v>
      </c>
      <c r="BJ355" s="364">
        <v>6</v>
      </c>
      <c r="BK355" s="364">
        <v>6</v>
      </c>
      <c r="BL355" s="364">
        <v>4</v>
      </c>
      <c r="BM355" s="364">
        <v>7</v>
      </c>
      <c r="BN355" s="365">
        <v>1</v>
      </c>
      <c r="BO355" s="368">
        <v>69.91</v>
      </c>
      <c r="BP355" s="358">
        <v>70.72</v>
      </c>
      <c r="BQ355" s="369">
        <v>68.86</v>
      </c>
      <c r="BR355" s="363">
        <v>26</v>
      </c>
      <c r="BS355" s="364" t="s">
        <v>6662</v>
      </c>
      <c r="BT355" s="364" t="s">
        <v>6662</v>
      </c>
      <c r="BU355" s="364" t="s">
        <v>6662</v>
      </c>
      <c r="BV355" s="364" t="s">
        <v>6662</v>
      </c>
      <c r="BW355" s="364" t="s">
        <v>6662</v>
      </c>
      <c r="BX355" s="364" t="s">
        <v>6662</v>
      </c>
      <c r="BY355" s="364">
        <v>1</v>
      </c>
      <c r="BZ355" s="364">
        <v>1</v>
      </c>
      <c r="CA355" s="364">
        <v>3</v>
      </c>
      <c r="CB355" s="364">
        <v>3</v>
      </c>
      <c r="CC355" s="364">
        <v>6</v>
      </c>
      <c r="CD355" s="364">
        <v>5</v>
      </c>
      <c r="CE355" s="364">
        <v>2</v>
      </c>
      <c r="CF355" s="364">
        <v>4</v>
      </c>
      <c r="CG355" s="365">
        <v>1</v>
      </c>
      <c r="CH355" s="432">
        <v>26</v>
      </c>
      <c r="CI355" s="433">
        <v>6</v>
      </c>
      <c r="CJ355" s="433">
        <v>6</v>
      </c>
      <c r="CK355" s="433" t="s">
        <v>6662</v>
      </c>
      <c r="CL355" s="433" t="s">
        <v>6662</v>
      </c>
      <c r="CM355" s="433" t="s">
        <v>6662</v>
      </c>
      <c r="CN355" s="433">
        <v>20</v>
      </c>
      <c r="CO355" s="433">
        <v>18</v>
      </c>
      <c r="CP355" s="433">
        <v>4</v>
      </c>
      <c r="CQ355" s="433">
        <v>4</v>
      </c>
      <c r="CR355" s="433" t="s">
        <v>6662</v>
      </c>
      <c r="CS355" s="433" t="s">
        <v>6662</v>
      </c>
      <c r="CT355" s="433" t="s">
        <v>6662</v>
      </c>
      <c r="CU355" s="455">
        <v>14</v>
      </c>
      <c r="CV355" s="389"/>
      <c r="CW355" s="390"/>
      <c r="CX355" s="390"/>
      <c r="CY355" s="390"/>
      <c r="CZ355" s="390"/>
      <c r="DA355" s="390"/>
      <c r="DB355" s="394"/>
      <c r="DC355" s="363">
        <v>79</v>
      </c>
      <c r="DD355" s="364">
        <v>65</v>
      </c>
      <c r="DE355" s="364">
        <v>32</v>
      </c>
      <c r="DF355" s="364">
        <v>28</v>
      </c>
      <c r="DG355" s="364">
        <v>5</v>
      </c>
      <c r="DH355" s="364" t="s">
        <v>6662</v>
      </c>
      <c r="DI355" s="364">
        <v>14</v>
      </c>
      <c r="DJ355" s="394"/>
      <c r="DK355" s="363">
        <v>26</v>
      </c>
      <c r="DL355" s="364">
        <v>16</v>
      </c>
      <c r="DM355" s="364" t="s">
        <v>6662</v>
      </c>
      <c r="DN355" s="364">
        <v>5</v>
      </c>
      <c r="DO355" s="364" t="s">
        <v>6662</v>
      </c>
      <c r="DP355" s="364">
        <v>4</v>
      </c>
      <c r="DQ355" s="364">
        <v>1</v>
      </c>
      <c r="DR355" s="364" t="s">
        <v>6662</v>
      </c>
      <c r="DS355" s="364" t="s">
        <v>6662</v>
      </c>
      <c r="DT355" s="364" t="s">
        <v>6662</v>
      </c>
      <c r="DU355" s="364" t="s">
        <v>6662</v>
      </c>
      <c r="DV355" s="364" t="s">
        <v>6662</v>
      </c>
      <c r="DW355" s="364" t="s">
        <v>6662</v>
      </c>
      <c r="DX355" s="364" t="s">
        <v>6662</v>
      </c>
      <c r="DY355" s="364" t="s">
        <v>6662</v>
      </c>
      <c r="DZ355" s="365" t="s">
        <v>6662</v>
      </c>
      <c r="EA355" s="363">
        <v>25</v>
      </c>
      <c r="EB355" s="364">
        <v>2801</v>
      </c>
      <c r="EC355" s="364">
        <v>1266</v>
      </c>
      <c r="ED355" s="364">
        <v>1535</v>
      </c>
      <c r="EE355" s="365" t="s">
        <v>6662</v>
      </c>
      <c r="EF355" s="363">
        <v>43</v>
      </c>
      <c r="EG355" s="364">
        <v>37</v>
      </c>
      <c r="EH355" s="364">
        <v>18</v>
      </c>
      <c r="EI355" s="364">
        <v>16</v>
      </c>
      <c r="EJ355" s="364">
        <v>3</v>
      </c>
      <c r="EK355" s="364" t="s">
        <v>6662</v>
      </c>
      <c r="EL355" s="364">
        <v>6</v>
      </c>
      <c r="EM355" s="394"/>
      <c r="EN355" s="363">
        <v>36</v>
      </c>
      <c r="EO355" s="364">
        <v>28</v>
      </c>
      <c r="EP355" s="364">
        <v>14</v>
      </c>
      <c r="EQ355" s="364">
        <v>12</v>
      </c>
      <c r="ER355" s="364">
        <v>2</v>
      </c>
      <c r="ES355" s="364" t="s">
        <v>6662</v>
      </c>
      <c r="ET355" s="364">
        <v>8</v>
      </c>
      <c r="EU355" s="394"/>
    </row>
    <row r="356" spans="1:151" s="357" customFormat="1" ht="15" hidden="1" customHeight="1" x14ac:dyDescent="0.15">
      <c r="A356" s="442" t="s">
        <v>175</v>
      </c>
      <c r="B356" s="442" t="s">
        <v>451</v>
      </c>
      <c r="C356" s="442" t="s">
        <v>457</v>
      </c>
      <c r="D356" s="442" t="s">
        <v>915</v>
      </c>
      <c r="E356" s="387">
        <v>145</v>
      </c>
      <c r="F356" s="355">
        <v>144</v>
      </c>
      <c r="G356" s="355">
        <v>82</v>
      </c>
      <c r="H356" s="355">
        <v>5</v>
      </c>
      <c r="I356" s="355">
        <v>57</v>
      </c>
      <c r="J356" s="388">
        <v>1</v>
      </c>
      <c r="K356" s="395">
        <v>1</v>
      </c>
      <c r="L356" s="387"/>
      <c r="M356" s="361">
        <v>381</v>
      </c>
      <c r="N356" s="355">
        <v>1</v>
      </c>
      <c r="O356" s="355">
        <v>8</v>
      </c>
      <c r="P356" s="355">
        <v>5</v>
      </c>
      <c r="Q356" s="355">
        <v>13</v>
      </c>
      <c r="R356" s="355">
        <v>21</v>
      </c>
      <c r="S356" s="355">
        <v>20</v>
      </c>
      <c r="T356" s="355">
        <v>25</v>
      </c>
      <c r="U356" s="355">
        <v>31</v>
      </c>
      <c r="V356" s="355">
        <v>23</v>
      </c>
      <c r="W356" s="355">
        <v>61</v>
      </c>
      <c r="X356" s="355">
        <v>50</v>
      </c>
      <c r="Y356" s="355">
        <v>48</v>
      </c>
      <c r="Z356" s="355">
        <v>38</v>
      </c>
      <c r="AA356" s="355">
        <v>19</v>
      </c>
      <c r="AB356" s="362">
        <v>18</v>
      </c>
      <c r="AC356" s="368">
        <v>60.76</v>
      </c>
      <c r="AD356" s="358">
        <v>59.8</v>
      </c>
      <c r="AE356" s="369">
        <v>61.89</v>
      </c>
      <c r="AF356" s="389"/>
      <c r="AG356" s="390"/>
      <c r="AH356" s="390"/>
      <c r="AI356" s="390"/>
      <c r="AJ356" s="390"/>
      <c r="AK356" s="390"/>
      <c r="AL356" s="390"/>
      <c r="AM356" s="390"/>
      <c r="AN356" s="390"/>
      <c r="AO356" s="390"/>
      <c r="AP356" s="390"/>
      <c r="AQ356" s="390"/>
      <c r="AR356" s="390"/>
      <c r="AS356" s="390"/>
      <c r="AT356" s="390"/>
      <c r="AU356" s="390"/>
      <c r="AV356" s="384"/>
      <c r="AW356" s="385"/>
      <c r="AX356" s="386"/>
      <c r="AY356" s="363">
        <v>332</v>
      </c>
      <c r="AZ356" s="364" t="s">
        <v>6662</v>
      </c>
      <c r="BA356" s="364">
        <v>5</v>
      </c>
      <c r="BB356" s="364">
        <v>2</v>
      </c>
      <c r="BC356" s="364">
        <v>11</v>
      </c>
      <c r="BD356" s="364">
        <v>15</v>
      </c>
      <c r="BE356" s="364">
        <v>14</v>
      </c>
      <c r="BF356" s="364">
        <v>24</v>
      </c>
      <c r="BG356" s="364">
        <v>29</v>
      </c>
      <c r="BH356" s="364">
        <v>18</v>
      </c>
      <c r="BI356" s="364">
        <v>52</v>
      </c>
      <c r="BJ356" s="364">
        <v>50</v>
      </c>
      <c r="BK356" s="364">
        <v>45</v>
      </c>
      <c r="BL356" s="364">
        <v>38</v>
      </c>
      <c r="BM356" s="364">
        <v>14</v>
      </c>
      <c r="BN356" s="365">
        <v>15</v>
      </c>
      <c r="BO356" s="368">
        <v>61.97</v>
      </c>
      <c r="BP356" s="358">
        <v>60.57</v>
      </c>
      <c r="BQ356" s="369">
        <v>63.58</v>
      </c>
      <c r="BR356" s="363">
        <v>144</v>
      </c>
      <c r="BS356" s="364" t="s">
        <v>6662</v>
      </c>
      <c r="BT356" s="364" t="s">
        <v>6662</v>
      </c>
      <c r="BU356" s="364" t="s">
        <v>6662</v>
      </c>
      <c r="BV356" s="364" t="s">
        <v>6662</v>
      </c>
      <c r="BW356" s="364">
        <v>3</v>
      </c>
      <c r="BX356" s="364">
        <v>5</v>
      </c>
      <c r="BY356" s="364">
        <v>9</v>
      </c>
      <c r="BZ356" s="364">
        <v>14</v>
      </c>
      <c r="CA356" s="364">
        <v>9</v>
      </c>
      <c r="CB356" s="364">
        <v>34</v>
      </c>
      <c r="CC356" s="364">
        <v>19</v>
      </c>
      <c r="CD356" s="364">
        <v>25</v>
      </c>
      <c r="CE356" s="364">
        <v>18</v>
      </c>
      <c r="CF356" s="364">
        <v>4</v>
      </c>
      <c r="CG356" s="365">
        <v>4</v>
      </c>
      <c r="CH356" s="432">
        <v>144</v>
      </c>
      <c r="CI356" s="433">
        <v>34</v>
      </c>
      <c r="CJ356" s="433">
        <v>33</v>
      </c>
      <c r="CK356" s="433">
        <v>1</v>
      </c>
      <c r="CL356" s="433" t="s">
        <v>6662</v>
      </c>
      <c r="CM356" s="433">
        <v>4</v>
      </c>
      <c r="CN356" s="433">
        <v>106</v>
      </c>
      <c r="CO356" s="433">
        <v>70</v>
      </c>
      <c r="CP356" s="433">
        <v>16</v>
      </c>
      <c r="CQ356" s="433">
        <v>16</v>
      </c>
      <c r="CR356" s="433" t="s">
        <v>6662</v>
      </c>
      <c r="CS356" s="433" t="s">
        <v>6662</v>
      </c>
      <c r="CT356" s="433" t="s">
        <v>6662</v>
      </c>
      <c r="CU356" s="455">
        <v>54</v>
      </c>
      <c r="CV356" s="389"/>
      <c r="CW356" s="390"/>
      <c r="CX356" s="390"/>
      <c r="CY356" s="390"/>
      <c r="CZ356" s="390"/>
      <c r="DA356" s="390"/>
      <c r="DB356" s="394"/>
      <c r="DC356" s="363">
        <v>512</v>
      </c>
      <c r="DD356" s="364">
        <v>416</v>
      </c>
      <c r="DE356" s="364">
        <v>332</v>
      </c>
      <c r="DF356" s="364">
        <v>80</v>
      </c>
      <c r="DG356" s="364">
        <v>4</v>
      </c>
      <c r="DH356" s="364">
        <v>24</v>
      </c>
      <c r="DI356" s="364">
        <v>72</v>
      </c>
      <c r="DJ356" s="394"/>
      <c r="DK356" s="363">
        <v>141</v>
      </c>
      <c r="DL356" s="364">
        <v>13</v>
      </c>
      <c r="DM356" s="364" t="s">
        <v>6662</v>
      </c>
      <c r="DN356" s="364">
        <v>50</v>
      </c>
      <c r="DO356" s="364">
        <v>1</v>
      </c>
      <c r="DP356" s="364">
        <v>19</v>
      </c>
      <c r="DQ356" s="364">
        <v>50</v>
      </c>
      <c r="DR356" s="364">
        <v>1</v>
      </c>
      <c r="DS356" s="364">
        <v>4</v>
      </c>
      <c r="DT356" s="364">
        <v>1</v>
      </c>
      <c r="DU356" s="364">
        <v>2</v>
      </c>
      <c r="DV356" s="364" t="s">
        <v>6662</v>
      </c>
      <c r="DW356" s="364" t="s">
        <v>6662</v>
      </c>
      <c r="DX356" s="364" t="s">
        <v>6662</v>
      </c>
      <c r="DY356" s="364" t="s">
        <v>6662</v>
      </c>
      <c r="DZ356" s="365" t="s">
        <v>6662</v>
      </c>
      <c r="EA356" s="363">
        <v>143</v>
      </c>
      <c r="EB356" s="364">
        <v>49169</v>
      </c>
      <c r="EC356" s="364">
        <v>8762</v>
      </c>
      <c r="ED356" s="364">
        <v>40407</v>
      </c>
      <c r="EE356" s="365" t="s">
        <v>6662</v>
      </c>
      <c r="EF356" s="363">
        <v>252</v>
      </c>
      <c r="EG356" s="364">
        <v>224</v>
      </c>
      <c r="EH356" s="364">
        <v>178</v>
      </c>
      <c r="EI356" s="364">
        <v>43</v>
      </c>
      <c r="EJ356" s="364">
        <v>3</v>
      </c>
      <c r="EK356" s="364">
        <v>11</v>
      </c>
      <c r="EL356" s="364">
        <v>17</v>
      </c>
      <c r="EM356" s="394"/>
      <c r="EN356" s="363">
        <v>260</v>
      </c>
      <c r="EO356" s="364">
        <v>192</v>
      </c>
      <c r="EP356" s="364">
        <v>154</v>
      </c>
      <c r="EQ356" s="364">
        <v>37</v>
      </c>
      <c r="ER356" s="364">
        <v>1</v>
      </c>
      <c r="ES356" s="364">
        <v>13</v>
      </c>
      <c r="ET356" s="364">
        <v>55</v>
      </c>
      <c r="EU356" s="394"/>
    </row>
    <row r="357" spans="1:151" s="357" customFormat="1" ht="15" hidden="1" customHeight="1" x14ac:dyDescent="0.15">
      <c r="A357" s="442" t="s">
        <v>175</v>
      </c>
      <c r="B357" s="442" t="s">
        <v>451</v>
      </c>
      <c r="C357" s="442" t="s">
        <v>458</v>
      </c>
      <c r="D357" s="442" t="s">
        <v>916</v>
      </c>
      <c r="E357" s="387">
        <v>172</v>
      </c>
      <c r="F357" s="355">
        <v>168</v>
      </c>
      <c r="G357" s="355">
        <v>52</v>
      </c>
      <c r="H357" s="355">
        <v>14</v>
      </c>
      <c r="I357" s="355">
        <v>102</v>
      </c>
      <c r="J357" s="388">
        <v>4</v>
      </c>
      <c r="K357" s="395">
        <v>4</v>
      </c>
      <c r="L357" s="387"/>
      <c r="M357" s="361">
        <v>408</v>
      </c>
      <c r="N357" s="355" t="s">
        <v>6662</v>
      </c>
      <c r="O357" s="355">
        <v>1</v>
      </c>
      <c r="P357" s="355">
        <v>6</v>
      </c>
      <c r="Q357" s="355">
        <v>16</v>
      </c>
      <c r="R357" s="355">
        <v>14</v>
      </c>
      <c r="S357" s="355">
        <v>17</v>
      </c>
      <c r="T357" s="355">
        <v>16</v>
      </c>
      <c r="U357" s="355">
        <v>27</v>
      </c>
      <c r="V357" s="355">
        <v>44</v>
      </c>
      <c r="W357" s="355">
        <v>50</v>
      </c>
      <c r="X357" s="355">
        <v>74</v>
      </c>
      <c r="Y357" s="355">
        <v>51</v>
      </c>
      <c r="Z357" s="355">
        <v>35</v>
      </c>
      <c r="AA357" s="355">
        <v>35</v>
      </c>
      <c r="AB357" s="362">
        <v>22</v>
      </c>
      <c r="AC357" s="368">
        <v>63.19</v>
      </c>
      <c r="AD357" s="358">
        <v>62.13</v>
      </c>
      <c r="AE357" s="369">
        <v>64.59</v>
      </c>
      <c r="AF357" s="389"/>
      <c r="AG357" s="390"/>
      <c r="AH357" s="390"/>
      <c r="AI357" s="390"/>
      <c r="AJ357" s="390"/>
      <c r="AK357" s="390"/>
      <c r="AL357" s="390"/>
      <c r="AM357" s="390"/>
      <c r="AN357" s="390"/>
      <c r="AO357" s="390"/>
      <c r="AP357" s="390"/>
      <c r="AQ357" s="390"/>
      <c r="AR357" s="390"/>
      <c r="AS357" s="390"/>
      <c r="AT357" s="390"/>
      <c r="AU357" s="390"/>
      <c r="AV357" s="384"/>
      <c r="AW357" s="385"/>
      <c r="AX357" s="386"/>
      <c r="AY357" s="363">
        <v>254</v>
      </c>
      <c r="AZ357" s="364" t="s">
        <v>6662</v>
      </c>
      <c r="BA357" s="364" t="s">
        <v>6662</v>
      </c>
      <c r="BB357" s="364">
        <v>3</v>
      </c>
      <c r="BC357" s="364">
        <v>4</v>
      </c>
      <c r="BD357" s="364">
        <v>10</v>
      </c>
      <c r="BE357" s="364">
        <v>11</v>
      </c>
      <c r="BF357" s="364">
        <v>8</v>
      </c>
      <c r="BG357" s="364">
        <v>10</v>
      </c>
      <c r="BH357" s="364">
        <v>12</v>
      </c>
      <c r="BI357" s="364">
        <v>30</v>
      </c>
      <c r="BJ357" s="364">
        <v>58</v>
      </c>
      <c r="BK357" s="364">
        <v>38</v>
      </c>
      <c r="BL357" s="364">
        <v>29</v>
      </c>
      <c r="BM357" s="364">
        <v>25</v>
      </c>
      <c r="BN357" s="365">
        <v>16</v>
      </c>
      <c r="BO357" s="368">
        <v>66.099999999999994</v>
      </c>
      <c r="BP357" s="358">
        <v>65.260000000000005</v>
      </c>
      <c r="BQ357" s="369">
        <v>67.31</v>
      </c>
      <c r="BR357" s="363">
        <v>168</v>
      </c>
      <c r="BS357" s="364" t="s">
        <v>6662</v>
      </c>
      <c r="BT357" s="364" t="s">
        <v>6662</v>
      </c>
      <c r="BU357" s="364">
        <v>1</v>
      </c>
      <c r="BV357" s="364" t="s">
        <v>6662</v>
      </c>
      <c r="BW357" s="364">
        <v>1</v>
      </c>
      <c r="BX357" s="364">
        <v>3</v>
      </c>
      <c r="BY357" s="364">
        <v>7</v>
      </c>
      <c r="BZ357" s="364">
        <v>9</v>
      </c>
      <c r="CA357" s="364">
        <v>19</v>
      </c>
      <c r="CB357" s="364">
        <v>19</v>
      </c>
      <c r="CC357" s="364">
        <v>44</v>
      </c>
      <c r="CD357" s="364">
        <v>22</v>
      </c>
      <c r="CE357" s="364">
        <v>16</v>
      </c>
      <c r="CF357" s="364">
        <v>16</v>
      </c>
      <c r="CG357" s="365">
        <v>11</v>
      </c>
      <c r="CH357" s="432">
        <v>168</v>
      </c>
      <c r="CI357" s="433">
        <v>40</v>
      </c>
      <c r="CJ357" s="433">
        <v>39</v>
      </c>
      <c r="CK357" s="433">
        <v>1</v>
      </c>
      <c r="CL357" s="433" t="s">
        <v>6662</v>
      </c>
      <c r="CM357" s="433">
        <v>5</v>
      </c>
      <c r="CN357" s="433">
        <v>123</v>
      </c>
      <c r="CO357" s="433">
        <v>109</v>
      </c>
      <c r="CP357" s="433">
        <v>28</v>
      </c>
      <c r="CQ357" s="433">
        <v>27</v>
      </c>
      <c r="CR357" s="433">
        <v>1</v>
      </c>
      <c r="CS357" s="433" t="s">
        <v>6662</v>
      </c>
      <c r="CT357" s="433">
        <v>1</v>
      </c>
      <c r="CU357" s="455">
        <v>80</v>
      </c>
      <c r="CV357" s="389"/>
      <c r="CW357" s="390"/>
      <c r="CX357" s="390"/>
      <c r="CY357" s="390"/>
      <c r="CZ357" s="390"/>
      <c r="DA357" s="390"/>
      <c r="DB357" s="394"/>
      <c r="DC357" s="363">
        <v>588</v>
      </c>
      <c r="DD357" s="364">
        <v>454</v>
      </c>
      <c r="DE357" s="364">
        <v>254</v>
      </c>
      <c r="DF357" s="364">
        <v>178</v>
      </c>
      <c r="DG357" s="364">
        <v>22</v>
      </c>
      <c r="DH357" s="364">
        <v>32</v>
      </c>
      <c r="DI357" s="364">
        <v>102</v>
      </c>
      <c r="DJ357" s="394"/>
      <c r="DK357" s="363">
        <v>160</v>
      </c>
      <c r="DL357" s="364">
        <v>79</v>
      </c>
      <c r="DM357" s="364" t="s">
        <v>6662</v>
      </c>
      <c r="DN357" s="364">
        <v>29</v>
      </c>
      <c r="DO357" s="364" t="s">
        <v>6662</v>
      </c>
      <c r="DP357" s="364">
        <v>25</v>
      </c>
      <c r="DQ357" s="364">
        <v>20</v>
      </c>
      <c r="DR357" s="364">
        <v>1</v>
      </c>
      <c r="DS357" s="364">
        <v>2</v>
      </c>
      <c r="DT357" s="364">
        <v>2</v>
      </c>
      <c r="DU357" s="364">
        <v>1</v>
      </c>
      <c r="DV357" s="364" t="s">
        <v>6662</v>
      </c>
      <c r="DW357" s="364">
        <v>1</v>
      </c>
      <c r="DX357" s="364" t="s">
        <v>6662</v>
      </c>
      <c r="DY357" s="364" t="s">
        <v>6662</v>
      </c>
      <c r="DZ357" s="365" t="s">
        <v>6662</v>
      </c>
      <c r="EA357" s="363">
        <v>167</v>
      </c>
      <c r="EB357" s="364">
        <v>45603</v>
      </c>
      <c r="EC357" s="364">
        <v>19867</v>
      </c>
      <c r="ED357" s="364">
        <v>25601</v>
      </c>
      <c r="EE357" s="365">
        <v>135</v>
      </c>
      <c r="EF357" s="363">
        <v>306</v>
      </c>
      <c r="EG357" s="364">
        <v>265</v>
      </c>
      <c r="EH357" s="364">
        <v>150</v>
      </c>
      <c r="EI357" s="364">
        <v>101</v>
      </c>
      <c r="EJ357" s="364">
        <v>14</v>
      </c>
      <c r="EK357" s="364">
        <v>15</v>
      </c>
      <c r="EL357" s="364">
        <v>26</v>
      </c>
      <c r="EM357" s="394"/>
      <c r="EN357" s="363">
        <v>282</v>
      </c>
      <c r="EO357" s="364">
        <v>189</v>
      </c>
      <c r="EP357" s="364">
        <v>104</v>
      </c>
      <c r="EQ357" s="364">
        <v>77</v>
      </c>
      <c r="ER357" s="364">
        <v>8</v>
      </c>
      <c r="ES357" s="364">
        <v>17</v>
      </c>
      <c r="ET357" s="364">
        <v>76</v>
      </c>
      <c r="EU357" s="394"/>
    </row>
    <row r="358" spans="1:151" s="357" customFormat="1" ht="15" hidden="1" customHeight="1" x14ac:dyDescent="0.15">
      <c r="A358" s="442" t="s">
        <v>175</v>
      </c>
      <c r="B358" s="442" t="s">
        <v>451</v>
      </c>
      <c r="C358" s="442" t="s">
        <v>459</v>
      </c>
      <c r="D358" s="442" t="s">
        <v>917</v>
      </c>
      <c r="E358" s="387">
        <v>118</v>
      </c>
      <c r="F358" s="355">
        <v>114</v>
      </c>
      <c r="G358" s="355">
        <v>49</v>
      </c>
      <c r="H358" s="355">
        <v>7</v>
      </c>
      <c r="I358" s="355">
        <v>58</v>
      </c>
      <c r="J358" s="388">
        <v>4</v>
      </c>
      <c r="K358" s="395">
        <v>4</v>
      </c>
      <c r="L358" s="387"/>
      <c r="M358" s="361">
        <v>282</v>
      </c>
      <c r="N358" s="355" t="s">
        <v>6662</v>
      </c>
      <c r="O358" s="355">
        <v>3</v>
      </c>
      <c r="P358" s="355">
        <v>9</v>
      </c>
      <c r="Q358" s="355">
        <v>9</v>
      </c>
      <c r="R358" s="355">
        <v>16</v>
      </c>
      <c r="S358" s="355">
        <v>13</v>
      </c>
      <c r="T358" s="355">
        <v>18</v>
      </c>
      <c r="U358" s="355">
        <v>5</v>
      </c>
      <c r="V358" s="355">
        <v>30</v>
      </c>
      <c r="W358" s="355">
        <v>33</v>
      </c>
      <c r="X358" s="355">
        <v>42</v>
      </c>
      <c r="Y358" s="355">
        <v>57</v>
      </c>
      <c r="Z358" s="355">
        <v>17</v>
      </c>
      <c r="AA358" s="355">
        <v>17</v>
      </c>
      <c r="AB358" s="362">
        <v>13</v>
      </c>
      <c r="AC358" s="368">
        <v>61.57</v>
      </c>
      <c r="AD358" s="358">
        <v>60.75</v>
      </c>
      <c r="AE358" s="369">
        <v>62.61</v>
      </c>
      <c r="AF358" s="389"/>
      <c r="AG358" s="390"/>
      <c r="AH358" s="390"/>
      <c r="AI358" s="390"/>
      <c r="AJ358" s="390"/>
      <c r="AK358" s="390"/>
      <c r="AL358" s="390"/>
      <c r="AM358" s="390"/>
      <c r="AN358" s="390"/>
      <c r="AO358" s="390"/>
      <c r="AP358" s="390"/>
      <c r="AQ358" s="390"/>
      <c r="AR358" s="390"/>
      <c r="AS358" s="390"/>
      <c r="AT358" s="390"/>
      <c r="AU358" s="390"/>
      <c r="AV358" s="384"/>
      <c r="AW358" s="385"/>
      <c r="AX358" s="386"/>
      <c r="AY358" s="363">
        <v>217</v>
      </c>
      <c r="AZ358" s="364" t="s">
        <v>6662</v>
      </c>
      <c r="BA358" s="364">
        <v>1</v>
      </c>
      <c r="BB358" s="364">
        <v>9</v>
      </c>
      <c r="BC358" s="364">
        <v>6</v>
      </c>
      <c r="BD358" s="364">
        <v>10</v>
      </c>
      <c r="BE358" s="364">
        <v>13</v>
      </c>
      <c r="BF358" s="364">
        <v>11</v>
      </c>
      <c r="BG358" s="364">
        <v>2</v>
      </c>
      <c r="BH358" s="364">
        <v>25</v>
      </c>
      <c r="BI358" s="364">
        <v>23</v>
      </c>
      <c r="BJ358" s="364">
        <v>32</v>
      </c>
      <c r="BK358" s="364">
        <v>50</v>
      </c>
      <c r="BL358" s="364">
        <v>14</v>
      </c>
      <c r="BM358" s="364">
        <v>14</v>
      </c>
      <c r="BN358" s="365">
        <v>7</v>
      </c>
      <c r="BO358" s="368">
        <v>61.85</v>
      </c>
      <c r="BP358" s="358">
        <v>61.97</v>
      </c>
      <c r="BQ358" s="369">
        <v>61.69</v>
      </c>
      <c r="BR358" s="363">
        <v>114</v>
      </c>
      <c r="BS358" s="364" t="s">
        <v>6662</v>
      </c>
      <c r="BT358" s="364" t="s">
        <v>6662</v>
      </c>
      <c r="BU358" s="364">
        <v>1</v>
      </c>
      <c r="BV358" s="364" t="s">
        <v>6662</v>
      </c>
      <c r="BW358" s="364">
        <v>2</v>
      </c>
      <c r="BX358" s="364">
        <v>5</v>
      </c>
      <c r="BY358" s="364">
        <v>6</v>
      </c>
      <c r="BZ358" s="364">
        <v>2</v>
      </c>
      <c r="CA358" s="364">
        <v>15</v>
      </c>
      <c r="CB358" s="364">
        <v>16</v>
      </c>
      <c r="CC358" s="364">
        <v>17</v>
      </c>
      <c r="CD358" s="364">
        <v>32</v>
      </c>
      <c r="CE358" s="364">
        <v>5</v>
      </c>
      <c r="CF358" s="364">
        <v>7</v>
      </c>
      <c r="CG358" s="365">
        <v>6</v>
      </c>
      <c r="CH358" s="432">
        <v>114</v>
      </c>
      <c r="CI358" s="433">
        <v>14</v>
      </c>
      <c r="CJ358" s="433">
        <v>14</v>
      </c>
      <c r="CK358" s="433" t="s">
        <v>6662</v>
      </c>
      <c r="CL358" s="433" t="s">
        <v>6662</v>
      </c>
      <c r="CM358" s="433">
        <v>10</v>
      </c>
      <c r="CN358" s="433">
        <v>90</v>
      </c>
      <c r="CO358" s="433">
        <v>67</v>
      </c>
      <c r="CP358" s="433">
        <v>9</v>
      </c>
      <c r="CQ358" s="433">
        <v>9</v>
      </c>
      <c r="CR358" s="433" t="s">
        <v>6662</v>
      </c>
      <c r="CS358" s="433" t="s">
        <v>6662</v>
      </c>
      <c r="CT358" s="433">
        <v>1</v>
      </c>
      <c r="CU358" s="455">
        <v>57</v>
      </c>
      <c r="CV358" s="389"/>
      <c r="CW358" s="390"/>
      <c r="CX358" s="390"/>
      <c r="CY358" s="390"/>
      <c r="CZ358" s="390"/>
      <c r="DA358" s="390"/>
      <c r="DB358" s="394"/>
      <c r="DC358" s="363">
        <v>376</v>
      </c>
      <c r="DD358" s="364">
        <v>289</v>
      </c>
      <c r="DE358" s="364">
        <v>217</v>
      </c>
      <c r="DF358" s="364">
        <v>61</v>
      </c>
      <c r="DG358" s="364">
        <v>11</v>
      </c>
      <c r="DH358" s="364">
        <v>24</v>
      </c>
      <c r="DI358" s="364">
        <v>63</v>
      </c>
      <c r="DJ358" s="394"/>
      <c r="DK358" s="363">
        <v>110</v>
      </c>
      <c r="DL358" s="364">
        <v>15</v>
      </c>
      <c r="DM358" s="364" t="s">
        <v>6662</v>
      </c>
      <c r="DN358" s="364">
        <v>18</v>
      </c>
      <c r="DO358" s="364" t="s">
        <v>6662</v>
      </c>
      <c r="DP358" s="364">
        <v>14</v>
      </c>
      <c r="DQ358" s="364">
        <v>55</v>
      </c>
      <c r="DR358" s="364" t="s">
        <v>6662</v>
      </c>
      <c r="DS358" s="364">
        <v>2</v>
      </c>
      <c r="DT358" s="364">
        <v>2</v>
      </c>
      <c r="DU358" s="364">
        <v>3</v>
      </c>
      <c r="DV358" s="364" t="s">
        <v>6662</v>
      </c>
      <c r="DW358" s="364">
        <v>1</v>
      </c>
      <c r="DX358" s="364" t="s">
        <v>6662</v>
      </c>
      <c r="DY358" s="364" t="s">
        <v>6662</v>
      </c>
      <c r="DZ358" s="365" t="s">
        <v>6662</v>
      </c>
      <c r="EA358" s="363">
        <v>113</v>
      </c>
      <c r="EB358" s="364">
        <v>28683</v>
      </c>
      <c r="EC358" s="364">
        <v>6741</v>
      </c>
      <c r="ED358" s="364">
        <v>21942</v>
      </c>
      <c r="EE358" s="365" t="s">
        <v>6662</v>
      </c>
      <c r="EF358" s="363">
        <v>187</v>
      </c>
      <c r="EG358" s="364">
        <v>165</v>
      </c>
      <c r="EH358" s="364">
        <v>119</v>
      </c>
      <c r="EI358" s="364">
        <v>39</v>
      </c>
      <c r="EJ358" s="364">
        <v>7</v>
      </c>
      <c r="EK358" s="364">
        <v>5</v>
      </c>
      <c r="EL358" s="364">
        <v>17</v>
      </c>
      <c r="EM358" s="394"/>
      <c r="EN358" s="363">
        <v>189</v>
      </c>
      <c r="EO358" s="364">
        <v>124</v>
      </c>
      <c r="EP358" s="364">
        <v>98</v>
      </c>
      <c r="EQ358" s="364">
        <v>22</v>
      </c>
      <c r="ER358" s="364">
        <v>4</v>
      </c>
      <c r="ES358" s="364">
        <v>19</v>
      </c>
      <c r="ET358" s="364">
        <v>46</v>
      </c>
      <c r="EU358" s="394"/>
    </row>
    <row r="359" spans="1:151" s="357" customFormat="1" ht="15" customHeight="1" x14ac:dyDescent="0.15">
      <c r="A359" s="442" t="s">
        <v>175</v>
      </c>
      <c r="B359" s="442" t="s">
        <v>460</v>
      </c>
      <c r="C359" s="442"/>
      <c r="D359" s="442" t="s">
        <v>918</v>
      </c>
      <c r="E359" s="387">
        <v>966</v>
      </c>
      <c r="F359" s="355">
        <v>942</v>
      </c>
      <c r="G359" s="355">
        <v>85</v>
      </c>
      <c r="H359" s="355">
        <v>109</v>
      </c>
      <c r="I359" s="355">
        <v>748</v>
      </c>
      <c r="J359" s="388">
        <v>24</v>
      </c>
      <c r="K359" s="395">
        <v>21</v>
      </c>
      <c r="L359" s="387"/>
      <c r="M359" s="361">
        <v>2253</v>
      </c>
      <c r="N359" s="355">
        <v>17</v>
      </c>
      <c r="O359" s="355">
        <v>50</v>
      </c>
      <c r="P359" s="355">
        <v>65</v>
      </c>
      <c r="Q359" s="355">
        <v>56</v>
      </c>
      <c r="R359" s="355">
        <v>93</v>
      </c>
      <c r="S359" s="355">
        <v>111</v>
      </c>
      <c r="T359" s="355">
        <v>116</v>
      </c>
      <c r="U359" s="355">
        <v>134</v>
      </c>
      <c r="V359" s="355">
        <v>214</v>
      </c>
      <c r="W359" s="355">
        <v>226</v>
      </c>
      <c r="X359" s="355">
        <v>397</v>
      </c>
      <c r="Y359" s="355">
        <v>377</v>
      </c>
      <c r="Z359" s="355">
        <v>188</v>
      </c>
      <c r="AA359" s="355">
        <v>132</v>
      </c>
      <c r="AB359" s="362">
        <v>77</v>
      </c>
      <c r="AC359" s="368">
        <v>60.98</v>
      </c>
      <c r="AD359" s="358">
        <v>59.74</v>
      </c>
      <c r="AE359" s="369">
        <v>62.73</v>
      </c>
      <c r="AF359" s="389"/>
      <c r="AG359" s="390"/>
      <c r="AH359" s="390"/>
      <c r="AI359" s="390"/>
      <c r="AJ359" s="390"/>
      <c r="AK359" s="390"/>
      <c r="AL359" s="390"/>
      <c r="AM359" s="390"/>
      <c r="AN359" s="390"/>
      <c r="AO359" s="390"/>
      <c r="AP359" s="390"/>
      <c r="AQ359" s="390"/>
      <c r="AR359" s="390"/>
      <c r="AS359" s="390"/>
      <c r="AT359" s="390"/>
      <c r="AU359" s="390"/>
      <c r="AV359" s="384"/>
      <c r="AW359" s="385"/>
      <c r="AX359" s="386"/>
      <c r="AY359" s="363">
        <v>851</v>
      </c>
      <c r="AZ359" s="364" t="s">
        <v>6662</v>
      </c>
      <c r="BA359" s="364">
        <v>2</v>
      </c>
      <c r="BB359" s="364">
        <v>1</v>
      </c>
      <c r="BC359" s="364">
        <v>1</v>
      </c>
      <c r="BD359" s="364">
        <v>11</v>
      </c>
      <c r="BE359" s="364">
        <v>24</v>
      </c>
      <c r="BF359" s="364">
        <v>17</v>
      </c>
      <c r="BG359" s="364">
        <v>15</v>
      </c>
      <c r="BH359" s="364">
        <v>25</v>
      </c>
      <c r="BI359" s="364">
        <v>56</v>
      </c>
      <c r="BJ359" s="364">
        <v>194</v>
      </c>
      <c r="BK359" s="364">
        <v>250</v>
      </c>
      <c r="BL359" s="364">
        <v>130</v>
      </c>
      <c r="BM359" s="364">
        <v>82</v>
      </c>
      <c r="BN359" s="365">
        <v>43</v>
      </c>
      <c r="BO359" s="368">
        <v>69.88</v>
      </c>
      <c r="BP359" s="358">
        <v>69.569999999999993</v>
      </c>
      <c r="BQ359" s="369">
        <v>70.5</v>
      </c>
      <c r="BR359" s="363">
        <v>942</v>
      </c>
      <c r="BS359" s="364" t="s">
        <v>6662</v>
      </c>
      <c r="BT359" s="364">
        <v>1</v>
      </c>
      <c r="BU359" s="364">
        <v>1</v>
      </c>
      <c r="BV359" s="364">
        <v>2</v>
      </c>
      <c r="BW359" s="364">
        <v>10</v>
      </c>
      <c r="BX359" s="364">
        <v>16</v>
      </c>
      <c r="BY359" s="364">
        <v>14</v>
      </c>
      <c r="BZ359" s="364">
        <v>45</v>
      </c>
      <c r="CA359" s="364">
        <v>89</v>
      </c>
      <c r="CB359" s="364">
        <v>123</v>
      </c>
      <c r="CC359" s="364">
        <v>207</v>
      </c>
      <c r="CD359" s="364">
        <v>221</v>
      </c>
      <c r="CE359" s="364">
        <v>109</v>
      </c>
      <c r="CF359" s="364">
        <v>64</v>
      </c>
      <c r="CG359" s="365">
        <v>40</v>
      </c>
      <c r="CH359" s="432">
        <v>942</v>
      </c>
      <c r="CI359" s="433">
        <v>123</v>
      </c>
      <c r="CJ359" s="433">
        <v>121</v>
      </c>
      <c r="CK359" s="433">
        <v>2</v>
      </c>
      <c r="CL359" s="433" t="s">
        <v>6662</v>
      </c>
      <c r="CM359" s="433">
        <v>30</v>
      </c>
      <c r="CN359" s="433">
        <v>789</v>
      </c>
      <c r="CO359" s="433">
        <v>641</v>
      </c>
      <c r="CP359" s="433">
        <v>90</v>
      </c>
      <c r="CQ359" s="433">
        <v>89</v>
      </c>
      <c r="CR359" s="433">
        <v>1</v>
      </c>
      <c r="CS359" s="433" t="s">
        <v>6662</v>
      </c>
      <c r="CT359" s="433">
        <v>9</v>
      </c>
      <c r="CU359" s="455">
        <v>542</v>
      </c>
      <c r="CV359" s="389"/>
      <c r="CW359" s="390"/>
      <c r="CX359" s="390"/>
      <c r="CY359" s="390"/>
      <c r="CZ359" s="390"/>
      <c r="DA359" s="390"/>
      <c r="DB359" s="394"/>
      <c r="DC359" s="363">
        <v>3179</v>
      </c>
      <c r="DD359" s="364">
        <v>2211</v>
      </c>
      <c r="DE359" s="364">
        <v>851</v>
      </c>
      <c r="DF359" s="364">
        <v>1197</v>
      </c>
      <c r="DG359" s="364">
        <v>163</v>
      </c>
      <c r="DH359" s="364">
        <v>177</v>
      </c>
      <c r="DI359" s="364">
        <v>791</v>
      </c>
      <c r="DJ359" s="394"/>
      <c r="DK359" s="363">
        <v>871</v>
      </c>
      <c r="DL359" s="364">
        <v>806</v>
      </c>
      <c r="DM359" s="364">
        <v>1</v>
      </c>
      <c r="DN359" s="364" t="s">
        <v>6662</v>
      </c>
      <c r="DO359" s="364" t="s">
        <v>6662</v>
      </c>
      <c r="DP359" s="364">
        <v>28</v>
      </c>
      <c r="DQ359" s="364">
        <v>15</v>
      </c>
      <c r="DR359" s="364">
        <v>8</v>
      </c>
      <c r="DS359" s="364">
        <v>10</v>
      </c>
      <c r="DT359" s="364" t="s">
        <v>6662</v>
      </c>
      <c r="DU359" s="364">
        <v>2</v>
      </c>
      <c r="DV359" s="364">
        <v>1</v>
      </c>
      <c r="DW359" s="364" t="s">
        <v>6662</v>
      </c>
      <c r="DX359" s="364" t="s">
        <v>6662</v>
      </c>
      <c r="DY359" s="364" t="s">
        <v>6662</v>
      </c>
      <c r="DZ359" s="365" t="s">
        <v>6662</v>
      </c>
      <c r="EA359" s="363">
        <v>938</v>
      </c>
      <c r="EB359" s="364">
        <v>205192</v>
      </c>
      <c r="EC359" s="364">
        <v>180048</v>
      </c>
      <c r="ED359" s="364">
        <v>24228</v>
      </c>
      <c r="EE359" s="365">
        <v>916</v>
      </c>
      <c r="EF359" s="363">
        <v>1624</v>
      </c>
      <c r="EG359" s="364">
        <v>1390</v>
      </c>
      <c r="EH359" s="364">
        <v>562</v>
      </c>
      <c r="EI359" s="364">
        <v>703</v>
      </c>
      <c r="EJ359" s="364">
        <v>125</v>
      </c>
      <c r="EK359" s="364">
        <v>91</v>
      </c>
      <c r="EL359" s="364">
        <v>143</v>
      </c>
      <c r="EM359" s="394"/>
      <c r="EN359" s="363">
        <v>1555</v>
      </c>
      <c r="EO359" s="364">
        <v>821</v>
      </c>
      <c r="EP359" s="364">
        <v>289</v>
      </c>
      <c r="EQ359" s="364">
        <v>494</v>
      </c>
      <c r="ER359" s="364">
        <v>38</v>
      </c>
      <c r="ES359" s="364">
        <v>86</v>
      </c>
      <c r="ET359" s="364">
        <v>648</v>
      </c>
      <c r="EU359" s="394"/>
    </row>
    <row r="360" spans="1:151" s="357" customFormat="1" ht="15" hidden="1" customHeight="1" x14ac:dyDescent="0.15">
      <c r="A360" s="442" t="s">
        <v>175</v>
      </c>
      <c r="B360" s="442" t="s">
        <v>460</v>
      </c>
      <c r="C360" s="442" t="s">
        <v>461</v>
      </c>
      <c r="D360" s="442" t="s">
        <v>919</v>
      </c>
      <c r="E360" s="387">
        <v>73</v>
      </c>
      <c r="F360" s="355">
        <v>70</v>
      </c>
      <c r="G360" s="355">
        <v>6</v>
      </c>
      <c r="H360" s="355">
        <v>7</v>
      </c>
      <c r="I360" s="355">
        <v>57</v>
      </c>
      <c r="J360" s="388">
        <v>3</v>
      </c>
      <c r="K360" s="395">
        <v>2</v>
      </c>
      <c r="L360" s="387"/>
      <c r="M360" s="361">
        <v>177</v>
      </c>
      <c r="N360" s="355">
        <v>4</v>
      </c>
      <c r="O360" s="355">
        <v>3</v>
      </c>
      <c r="P360" s="355">
        <v>10</v>
      </c>
      <c r="Q360" s="355">
        <v>2</v>
      </c>
      <c r="R360" s="355">
        <v>3</v>
      </c>
      <c r="S360" s="355">
        <v>13</v>
      </c>
      <c r="T360" s="355">
        <v>13</v>
      </c>
      <c r="U360" s="355">
        <v>11</v>
      </c>
      <c r="V360" s="355">
        <v>19</v>
      </c>
      <c r="W360" s="355">
        <v>13</v>
      </c>
      <c r="X360" s="355">
        <v>26</v>
      </c>
      <c r="Y360" s="355">
        <v>33</v>
      </c>
      <c r="Z360" s="355">
        <v>14</v>
      </c>
      <c r="AA360" s="355">
        <v>7</v>
      </c>
      <c r="AB360" s="362">
        <v>6</v>
      </c>
      <c r="AC360" s="368">
        <v>59.01</v>
      </c>
      <c r="AD360" s="358">
        <v>57.71</v>
      </c>
      <c r="AE360" s="369">
        <v>61.04</v>
      </c>
      <c r="AF360" s="389"/>
      <c r="AG360" s="390"/>
      <c r="AH360" s="390"/>
      <c r="AI360" s="390"/>
      <c r="AJ360" s="390"/>
      <c r="AK360" s="390"/>
      <c r="AL360" s="390"/>
      <c r="AM360" s="390"/>
      <c r="AN360" s="390"/>
      <c r="AO360" s="390"/>
      <c r="AP360" s="390"/>
      <c r="AQ360" s="390"/>
      <c r="AR360" s="390"/>
      <c r="AS360" s="390"/>
      <c r="AT360" s="390"/>
      <c r="AU360" s="390"/>
      <c r="AV360" s="384"/>
      <c r="AW360" s="385"/>
      <c r="AX360" s="386"/>
      <c r="AY360" s="363">
        <v>62</v>
      </c>
      <c r="AZ360" s="364" t="s">
        <v>6662</v>
      </c>
      <c r="BA360" s="364" t="s">
        <v>6662</v>
      </c>
      <c r="BB360" s="364" t="s">
        <v>6662</v>
      </c>
      <c r="BC360" s="364" t="s">
        <v>6662</v>
      </c>
      <c r="BD360" s="364" t="s">
        <v>6662</v>
      </c>
      <c r="BE360" s="364">
        <v>1</v>
      </c>
      <c r="BF360" s="364">
        <v>1</v>
      </c>
      <c r="BG360" s="364">
        <v>1</v>
      </c>
      <c r="BH360" s="364">
        <v>3</v>
      </c>
      <c r="BI360" s="364">
        <v>3</v>
      </c>
      <c r="BJ360" s="364">
        <v>12</v>
      </c>
      <c r="BK360" s="364">
        <v>22</v>
      </c>
      <c r="BL360" s="364">
        <v>11</v>
      </c>
      <c r="BM360" s="364">
        <v>3</v>
      </c>
      <c r="BN360" s="365">
        <v>5</v>
      </c>
      <c r="BO360" s="368">
        <v>70.77</v>
      </c>
      <c r="BP360" s="358">
        <v>70.33</v>
      </c>
      <c r="BQ360" s="369">
        <v>71.7</v>
      </c>
      <c r="BR360" s="363">
        <v>70</v>
      </c>
      <c r="BS360" s="364" t="s">
        <v>6662</v>
      </c>
      <c r="BT360" s="364" t="s">
        <v>6662</v>
      </c>
      <c r="BU360" s="364" t="s">
        <v>6662</v>
      </c>
      <c r="BV360" s="364" t="s">
        <v>6662</v>
      </c>
      <c r="BW360" s="364" t="s">
        <v>6662</v>
      </c>
      <c r="BX360" s="364" t="s">
        <v>6662</v>
      </c>
      <c r="BY360" s="364">
        <v>3</v>
      </c>
      <c r="BZ360" s="364">
        <v>2</v>
      </c>
      <c r="CA360" s="364">
        <v>7</v>
      </c>
      <c r="CB360" s="364">
        <v>8</v>
      </c>
      <c r="CC360" s="364">
        <v>13</v>
      </c>
      <c r="CD360" s="364">
        <v>17</v>
      </c>
      <c r="CE360" s="364">
        <v>11</v>
      </c>
      <c r="CF360" s="364">
        <v>4</v>
      </c>
      <c r="CG360" s="365">
        <v>5</v>
      </c>
      <c r="CH360" s="432">
        <v>70</v>
      </c>
      <c r="CI360" s="433">
        <v>10</v>
      </c>
      <c r="CJ360" s="433">
        <v>10</v>
      </c>
      <c r="CK360" s="433" t="s">
        <v>6662</v>
      </c>
      <c r="CL360" s="433" t="s">
        <v>6662</v>
      </c>
      <c r="CM360" s="433">
        <v>3</v>
      </c>
      <c r="CN360" s="433">
        <v>57</v>
      </c>
      <c r="CO360" s="433">
        <v>50</v>
      </c>
      <c r="CP360" s="433">
        <v>9</v>
      </c>
      <c r="CQ360" s="433">
        <v>9</v>
      </c>
      <c r="CR360" s="433" t="s">
        <v>6662</v>
      </c>
      <c r="CS360" s="433" t="s">
        <v>6662</v>
      </c>
      <c r="CT360" s="433">
        <v>1</v>
      </c>
      <c r="CU360" s="455">
        <v>40</v>
      </c>
      <c r="CV360" s="389"/>
      <c r="CW360" s="390"/>
      <c r="CX360" s="390"/>
      <c r="CY360" s="390"/>
      <c r="CZ360" s="390"/>
      <c r="DA360" s="390"/>
      <c r="DB360" s="394"/>
      <c r="DC360" s="363">
        <v>257</v>
      </c>
      <c r="DD360" s="364">
        <v>171</v>
      </c>
      <c r="DE360" s="364">
        <v>62</v>
      </c>
      <c r="DF360" s="364">
        <v>96</v>
      </c>
      <c r="DG360" s="364">
        <v>13</v>
      </c>
      <c r="DH360" s="364">
        <v>22</v>
      </c>
      <c r="DI360" s="364">
        <v>64</v>
      </c>
      <c r="DJ360" s="394"/>
      <c r="DK360" s="363">
        <v>68</v>
      </c>
      <c r="DL360" s="364">
        <v>61</v>
      </c>
      <c r="DM360" s="364" t="s">
        <v>6662</v>
      </c>
      <c r="DN360" s="364" t="s">
        <v>6662</v>
      </c>
      <c r="DO360" s="364" t="s">
        <v>6662</v>
      </c>
      <c r="DP360" s="364">
        <v>6</v>
      </c>
      <c r="DQ360" s="364">
        <v>1</v>
      </c>
      <c r="DR360" s="364" t="s">
        <v>6662</v>
      </c>
      <c r="DS360" s="364" t="s">
        <v>6662</v>
      </c>
      <c r="DT360" s="364" t="s">
        <v>6662</v>
      </c>
      <c r="DU360" s="364" t="s">
        <v>6662</v>
      </c>
      <c r="DV360" s="364" t="s">
        <v>6662</v>
      </c>
      <c r="DW360" s="364" t="s">
        <v>6662</v>
      </c>
      <c r="DX360" s="364" t="s">
        <v>6662</v>
      </c>
      <c r="DY360" s="364" t="s">
        <v>6662</v>
      </c>
      <c r="DZ360" s="365" t="s">
        <v>6662</v>
      </c>
      <c r="EA360" s="363">
        <v>70</v>
      </c>
      <c r="EB360" s="364">
        <v>16181</v>
      </c>
      <c r="EC360" s="364">
        <v>14379</v>
      </c>
      <c r="ED360" s="364">
        <v>1802</v>
      </c>
      <c r="EE360" s="365" t="s">
        <v>6662</v>
      </c>
      <c r="EF360" s="363">
        <v>131</v>
      </c>
      <c r="EG360" s="364">
        <v>108</v>
      </c>
      <c r="EH360" s="364">
        <v>42</v>
      </c>
      <c r="EI360" s="364">
        <v>57</v>
      </c>
      <c r="EJ360" s="364">
        <v>9</v>
      </c>
      <c r="EK360" s="364">
        <v>11</v>
      </c>
      <c r="EL360" s="364">
        <v>12</v>
      </c>
      <c r="EM360" s="394"/>
      <c r="EN360" s="363">
        <v>126</v>
      </c>
      <c r="EO360" s="364">
        <v>63</v>
      </c>
      <c r="EP360" s="364">
        <v>20</v>
      </c>
      <c r="EQ360" s="364">
        <v>39</v>
      </c>
      <c r="ER360" s="364">
        <v>4</v>
      </c>
      <c r="ES360" s="364">
        <v>11</v>
      </c>
      <c r="ET360" s="364">
        <v>52</v>
      </c>
      <c r="EU360" s="394"/>
    </row>
    <row r="361" spans="1:151" s="357" customFormat="1" ht="15" hidden="1" customHeight="1" x14ac:dyDescent="0.15">
      <c r="A361" s="442" t="s">
        <v>175</v>
      </c>
      <c r="B361" s="442" t="s">
        <v>460</v>
      </c>
      <c r="C361" s="442" t="s">
        <v>462</v>
      </c>
      <c r="D361" s="442" t="s">
        <v>920</v>
      </c>
      <c r="E361" s="387">
        <v>123</v>
      </c>
      <c r="F361" s="355">
        <v>121</v>
      </c>
      <c r="G361" s="355">
        <v>12</v>
      </c>
      <c r="H361" s="355">
        <v>12</v>
      </c>
      <c r="I361" s="355">
        <v>97</v>
      </c>
      <c r="J361" s="388">
        <v>2</v>
      </c>
      <c r="K361" s="395">
        <v>2</v>
      </c>
      <c r="L361" s="387"/>
      <c r="M361" s="361">
        <v>294</v>
      </c>
      <c r="N361" s="355">
        <v>2</v>
      </c>
      <c r="O361" s="355">
        <v>3</v>
      </c>
      <c r="P361" s="355">
        <v>3</v>
      </c>
      <c r="Q361" s="355">
        <v>9</v>
      </c>
      <c r="R361" s="355">
        <v>13</v>
      </c>
      <c r="S361" s="355">
        <v>13</v>
      </c>
      <c r="T361" s="355">
        <v>13</v>
      </c>
      <c r="U361" s="355">
        <v>21</v>
      </c>
      <c r="V361" s="355">
        <v>21</v>
      </c>
      <c r="W361" s="355">
        <v>39</v>
      </c>
      <c r="X361" s="355">
        <v>59</v>
      </c>
      <c r="Y361" s="355">
        <v>54</v>
      </c>
      <c r="Z361" s="355">
        <v>18</v>
      </c>
      <c r="AA361" s="355">
        <v>14</v>
      </c>
      <c r="AB361" s="362">
        <v>12</v>
      </c>
      <c r="AC361" s="368">
        <v>62.05</v>
      </c>
      <c r="AD361" s="358">
        <v>60.66</v>
      </c>
      <c r="AE361" s="369">
        <v>63.85</v>
      </c>
      <c r="AF361" s="389"/>
      <c r="AG361" s="390"/>
      <c r="AH361" s="390"/>
      <c r="AI361" s="390"/>
      <c r="AJ361" s="390"/>
      <c r="AK361" s="390"/>
      <c r="AL361" s="390"/>
      <c r="AM361" s="390"/>
      <c r="AN361" s="390"/>
      <c r="AO361" s="390"/>
      <c r="AP361" s="390"/>
      <c r="AQ361" s="390"/>
      <c r="AR361" s="390"/>
      <c r="AS361" s="390"/>
      <c r="AT361" s="390"/>
      <c r="AU361" s="390"/>
      <c r="AV361" s="384"/>
      <c r="AW361" s="385"/>
      <c r="AX361" s="386"/>
      <c r="AY361" s="363">
        <v>122</v>
      </c>
      <c r="AZ361" s="364" t="s">
        <v>6662</v>
      </c>
      <c r="BA361" s="364">
        <v>1</v>
      </c>
      <c r="BB361" s="364" t="s">
        <v>6662</v>
      </c>
      <c r="BC361" s="364" t="s">
        <v>6662</v>
      </c>
      <c r="BD361" s="364">
        <v>2</v>
      </c>
      <c r="BE361" s="364">
        <v>6</v>
      </c>
      <c r="BF361" s="364">
        <v>2</v>
      </c>
      <c r="BG361" s="364">
        <v>4</v>
      </c>
      <c r="BH361" s="364">
        <v>1</v>
      </c>
      <c r="BI361" s="364">
        <v>7</v>
      </c>
      <c r="BJ361" s="364">
        <v>28</v>
      </c>
      <c r="BK361" s="364">
        <v>42</v>
      </c>
      <c r="BL361" s="364">
        <v>11</v>
      </c>
      <c r="BM361" s="364">
        <v>11</v>
      </c>
      <c r="BN361" s="365">
        <v>7</v>
      </c>
      <c r="BO361" s="368">
        <v>68.92</v>
      </c>
      <c r="BP361" s="358">
        <v>68</v>
      </c>
      <c r="BQ361" s="369">
        <v>70.55</v>
      </c>
      <c r="BR361" s="363">
        <v>121</v>
      </c>
      <c r="BS361" s="364" t="s">
        <v>6662</v>
      </c>
      <c r="BT361" s="364" t="s">
        <v>6662</v>
      </c>
      <c r="BU361" s="364" t="s">
        <v>6662</v>
      </c>
      <c r="BV361" s="364" t="s">
        <v>6662</v>
      </c>
      <c r="BW361" s="364">
        <v>2</v>
      </c>
      <c r="BX361" s="364">
        <v>3</v>
      </c>
      <c r="BY361" s="364" t="s">
        <v>6662</v>
      </c>
      <c r="BZ361" s="364">
        <v>7</v>
      </c>
      <c r="CA361" s="364">
        <v>8</v>
      </c>
      <c r="CB361" s="364">
        <v>19</v>
      </c>
      <c r="CC361" s="364">
        <v>32</v>
      </c>
      <c r="CD361" s="364">
        <v>34</v>
      </c>
      <c r="CE361" s="364">
        <v>8</v>
      </c>
      <c r="CF361" s="364">
        <v>5</v>
      </c>
      <c r="CG361" s="365">
        <v>3</v>
      </c>
      <c r="CH361" s="432">
        <v>121</v>
      </c>
      <c r="CI361" s="433">
        <v>23</v>
      </c>
      <c r="CJ361" s="433">
        <v>23</v>
      </c>
      <c r="CK361" s="433" t="s">
        <v>6662</v>
      </c>
      <c r="CL361" s="433" t="s">
        <v>6662</v>
      </c>
      <c r="CM361" s="433">
        <v>4</v>
      </c>
      <c r="CN361" s="433">
        <v>94</v>
      </c>
      <c r="CO361" s="433">
        <v>82</v>
      </c>
      <c r="CP361" s="433">
        <v>18</v>
      </c>
      <c r="CQ361" s="433">
        <v>18</v>
      </c>
      <c r="CR361" s="433" t="s">
        <v>6662</v>
      </c>
      <c r="CS361" s="433" t="s">
        <v>6662</v>
      </c>
      <c r="CT361" s="433">
        <v>1</v>
      </c>
      <c r="CU361" s="455">
        <v>63</v>
      </c>
      <c r="CV361" s="389"/>
      <c r="CW361" s="390"/>
      <c r="CX361" s="390"/>
      <c r="CY361" s="390"/>
      <c r="CZ361" s="390"/>
      <c r="DA361" s="390"/>
      <c r="DB361" s="394"/>
      <c r="DC361" s="363">
        <v>418</v>
      </c>
      <c r="DD361" s="364">
        <v>308</v>
      </c>
      <c r="DE361" s="364">
        <v>122</v>
      </c>
      <c r="DF361" s="364">
        <v>172</v>
      </c>
      <c r="DG361" s="364">
        <v>14</v>
      </c>
      <c r="DH361" s="364">
        <v>24</v>
      </c>
      <c r="DI361" s="364">
        <v>86</v>
      </c>
      <c r="DJ361" s="394"/>
      <c r="DK361" s="363">
        <v>116</v>
      </c>
      <c r="DL361" s="364">
        <v>100</v>
      </c>
      <c r="DM361" s="364" t="s">
        <v>6662</v>
      </c>
      <c r="DN361" s="364" t="s">
        <v>6662</v>
      </c>
      <c r="DO361" s="364" t="s">
        <v>6662</v>
      </c>
      <c r="DP361" s="364">
        <v>9</v>
      </c>
      <c r="DQ361" s="364">
        <v>1</v>
      </c>
      <c r="DR361" s="364">
        <v>3</v>
      </c>
      <c r="DS361" s="364">
        <v>3</v>
      </c>
      <c r="DT361" s="364" t="s">
        <v>6662</v>
      </c>
      <c r="DU361" s="364" t="s">
        <v>6662</v>
      </c>
      <c r="DV361" s="364" t="s">
        <v>6662</v>
      </c>
      <c r="DW361" s="364" t="s">
        <v>6662</v>
      </c>
      <c r="DX361" s="364" t="s">
        <v>6662</v>
      </c>
      <c r="DY361" s="364" t="s">
        <v>6662</v>
      </c>
      <c r="DZ361" s="365" t="s">
        <v>6662</v>
      </c>
      <c r="EA361" s="363">
        <v>121</v>
      </c>
      <c r="EB361" s="364">
        <v>29296</v>
      </c>
      <c r="EC361" s="364">
        <v>21827</v>
      </c>
      <c r="ED361" s="364">
        <v>7214</v>
      </c>
      <c r="EE361" s="365">
        <v>255</v>
      </c>
      <c r="EF361" s="363">
        <v>210</v>
      </c>
      <c r="EG361" s="364">
        <v>182</v>
      </c>
      <c r="EH361" s="364">
        <v>78</v>
      </c>
      <c r="EI361" s="364">
        <v>94</v>
      </c>
      <c r="EJ361" s="364">
        <v>10</v>
      </c>
      <c r="EK361" s="364">
        <v>17</v>
      </c>
      <c r="EL361" s="364">
        <v>11</v>
      </c>
      <c r="EM361" s="394"/>
      <c r="EN361" s="363">
        <v>208</v>
      </c>
      <c r="EO361" s="364">
        <v>126</v>
      </c>
      <c r="EP361" s="364">
        <v>44</v>
      </c>
      <c r="EQ361" s="364">
        <v>78</v>
      </c>
      <c r="ER361" s="364">
        <v>4</v>
      </c>
      <c r="ES361" s="364">
        <v>7</v>
      </c>
      <c r="ET361" s="364">
        <v>75</v>
      </c>
      <c r="EU361" s="394"/>
    </row>
    <row r="362" spans="1:151" s="357" customFormat="1" ht="15" hidden="1" customHeight="1" x14ac:dyDescent="0.15">
      <c r="A362" s="442" t="s">
        <v>175</v>
      </c>
      <c r="B362" s="442" t="s">
        <v>460</v>
      </c>
      <c r="C362" s="442" t="s">
        <v>463</v>
      </c>
      <c r="D362" s="442" t="s">
        <v>921</v>
      </c>
      <c r="E362" s="387">
        <v>107</v>
      </c>
      <c r="F362" s="355">
        <v>103</v>
      </c>
      <c r="G362" s="355">
        <v>8</v>
      </c>
      <c r="H362" s="355">
        <v>11</v>
      </c>
      <c r="I362" s="355">
        <v>84</v>
      </c>
      <c r="J362" s="388">
        <v>4</v>
      </c>
      <c r="K362" s="395">
        <v>4</v>
      </c>
      <c r="L362" s="387"/>
      <c r="M362" s="361">
        <v>247</v>
      </c>
      <c r="N362" s="355">
        <v>5</v>
      </c>
      <c r="O362" s="355">
        <v>9</v>
      </c>
      <c r="P362" s="355">
        <v>9</v>
      </c>
      <c r="Q362" s="355">
        <v>4</v>
      </c>
      <c r="R362" s="355">
        <v>8</v>
      </c>
      <c r="S362" s="355">
        <v>11</v>
      </c>
      <c r="T362" s="355">
        <v>13</v>
      </c>
      <c r="U362" s="355">
        <v>14</v>
      </c>
      <c r="V362" s="355">
        <v>23</v>
      </c>
      <c r="W362" s="355">
        <v>21</v>
      </c>
      <c r="X362" s="355">
        <v>45</v>
      </c>
      <c r="Y362" s="355">
        <v>38</v>
      </c>
      <c r="Z362" s="355">
        <v>20</v>
      </c>
      <c r="AA362" s="355">
        <v>18</v>
      </c>
      <c r="AB362" s="362">
        <v>9</v>
      </c>
      <c r="AC362" s="368">
        <v>60.49</v>
      </c>
      <c r="AD362" s="358">
        <v>57.79</v>
      </c>
      <c r="AE362" s="369">
        <v>64.52</v>
      </c>
      <c r="AF362" s="389"/>
      <c r="AG362" s="390"/>
      <c r="AH362" s="390"/>
      <c r="AI362" s="390"/>
      <c r="AJ362" s="390"/>
      <c r="AK362" s="390"/>
      <c r="AL362" s="390"/>
      <c r="AM362" s="390"/>
      <c r="AN362" s="390"/>
      <c r="AO362" s="390"/>
      <c r="AP362" s="390"/>
      <c r="AQ362" s="390"/>
      <c r="AR362" s="390"/>
      <c r="AS362" s="390"/>
      <c r="AT362" s="390"/>
      <c r="AU362" s="390"/>
      <c r="AV362" s="384"/>
      <c r="AW362" s="385"/>
      <c r="AX362" s="386"/>
      <c r="AY362" s="363">
        <v>88</v>
      </c>
      <c r="AZ362" s="364" t="s">
        <v>6662</v>
      </c>
      <c r="BA362" s="364" t="s">
        <v>6662</v>
      </c>
      <c r="BB362" s="364" t="s">
        <v>6662</v>
      </c>
      <c r="BC362" s="364" t="s">
        <v>6662</v>
      </c>
      <c r="BD362" s="364">
        <v>1</v>
      </c>
      <c r="BE362" s="364">
        <v>1</v>
      </c>
      <c r="BF362" s="364">
        <v>4</v>
      </c>
      <c r="BG362" s="364">
        <v>1</v>
      </c>
      <c r="BH362" s="364">
        <v>1</v>
      </c>
      <c r="BI362" s="364">
        <v>6</v>
      </c>
      <c r="BJ362" s="364">
        <v>21</v>
      </c>
      <c r="BK362" s="364">
        <v>20</v>
      </c>
      <c r="BL362" s="364">
        <v>15</v>
      </c>
      <c r="BM362" s="364">
        <v>14</v>
      </c>
      <c r="BN362" s="365">
        <v>4</v>
      </c>
      <c r="BO362" s="368">
        <v>71.099999999999994</v>
      </c>
      <c r="BP362" s="358">
        <v>71.05</v>
      </c>
      <c r="BQ362" s="369">
        <v>71.19</v>
      </c>
      <c r="BR362" s="363">
        <v>103</v>
      </c>
      <c r="BS362" s="364" t="s">
        <v>6662</v>
      </c>
      <c r="BT362" s="364" t="s">
        <v>6662</v>
      </c>
      <c r="BU362" s="364" t="s">
        <v>6662</v>
      </c>
      <c r="BV362" s="364" t="s">
        <v>6662</v>
      </c>
      <c r="BW362" s="364">
        <v>1</v>
      </c>
      <c r="BX362" s="364">
        <v>3</v>
      </c>
      <c r="BY362" s="364">
        <v>2</v>
      </c>
      <c r="BZ362" s="364">
        <v>4</v>
      </c>
      <c r="CA362" s="364">
        <v>10</v>
      </c>
      <c r="CB362" s="364">
        <v>13</v>
      </c>
      <c r="CC362" s="364">
        <v>23</v>
      </c>
      <c r="CD362" s="364">
        <v>22</v>
      </c>
      <c r="CE362" s="364">
        <v>12</v>
      </c>
      <c r="CF362" s="364">
        <v>8</v>
      </c>
      <c r="CG362" s="365">
        <v>5</v>
      </c>
      <c r="CH362" s="432">
        <v>103</v>
      </c>
      <c r="CI362" s="433">
        <v>11</v>
      </c>
      <c r="CJ362" s="433">
        <v>10</v>
      </c>
      <c r="CK362" s="433">
        <v>1</v>
      </c>
      <c r="CL362" s="433" t="s">
        <v>6662</v>
      </c>
      <c r="CM362" s="433" t="s">
        <v>6662</v>
      </c>
      <c r="CN362" s="433">
        <v>92</v>
      </c>
      <c r="CO362" s="433">
        <v>70</v>
      </c>
      <c r="CP362" s="433">
        <v>6</v>
      </c>
      <c r="CQ362" s="433">
        <v>6</v>
      </c>
      <c r="CR362" s="433" t="s">
        <v>6662</v>
      </c>
      <c r="CS362" s="433" t="s">
        <v>6662</v>
      </c>
      <c r="CT362" s="433" t="s">
        <v>6662</v>
      </c>
      <c r="CU362" s="455">
        <v>64</v>
      </c>
      <c r="CV362" s="389"/>
      <c r="CW362" s="390"/>
      <c r="CX362" s="390"/>
      <c r="CY362" s="390"/>
      <c r="CZ362" s="390"/>
      <c r="DA362" s="390"/>
      <c r="DB362" s="394"/>
      <c r="DC362" s="363">
        <v>314</v>
      </c>
      <c r="DD362" s="364">
        <v>211</v>
      </c>
      <c r="DE362" s="364">
        <v>88</v>
      </c>
      <c r="DF362" s="364">
        <v>109</v>
      </c>
      <c r="DG362" s="364">
        <v>14</v>
      </c>
      <c r="DH362" s="364">
        <v>17</v>
      </c>
      <c r="DI362" s="364">
        <v>86</v>
      </c>
      <c r="DJ362" s="394"/>
      <c r="DK362" s="363">
        <v>97</v>
      </c>
      <c r="DL362" s="364">
        <v>93</v>
      </c>
      <c r="DM362" s="364" t="s">
        <v>6662</v>
      </c>
      <c r="DN362" s="364" t="s">
        <v>6662</v>
      </c>
      <c r="DO362" s="364" t="s">
        <v>6662</v>
      </c>
      <c r="DP362" s="364">
        <v>1</v>
      </c>
      <c r="DQ362" s="364" t="s">
        <v>6662</v>
      </c>
      <c r="DR362" s="364" t="s">
        <v>6662</v>
      </c>
      <c r="DS362" s="364">
        <v>2</v>
      </c>
      <c r="DT362" s="364" t="s">
        <v>6662</v>
      </c>
      <c r="DU362" s="364" t="s">
        <v>6662</v>
      </c>
      <c r="DV362" s="364">
        <v>1</v>
      </c>
      <c r="DW362" s="364" t="s">
        <v>6662</v>
      </c>
      <c r="DX362" s="364" t="s">
        <v>6662</v>
      </c>
      <c r="DY362" s="364" t="s">
        <v>6662</v>
      </c>
      <c r="DZ362" s="365" t="s">
        <v>6662</v>
      </c>
      <c r="EA362" s="363">
        <v>101</v>
      </c>
      <c r="EB362" s="364">
        <v>24306</v>
      </c>
      <c r="EC362" s="364">
        <v>21954</v>
      </c>
      <c r="ED362" s="364">
        <v>2267</v>
      </c>
      <c r="EE362" s="365">
        <v>85</v>
      </c>
      <c r="EF362" s="363">
        <v>173</v>
      </c>
      <c r="EG362" s="364">
        <v>145</v>
      </c>
      <c r="EH362" s="364">
        <v>57</v>
      </c>
      <c r="EI362" s="364">
        <v>75</v>
      </c>
      <c r="EJ362" s="364">
        <v>13</v>
      </c>
      <c r="EK362" s="364">
        <v>11</v>
      </c>
      <c r="EL362" s="364">
        <v>17</v>
      </c>
      <c r="EM362" s="394"/>
      <c r="EN362" s="363">
        <v>141</v>
      </c>
      <c r="EO362" s="364">
        <v>66</v>
      </c>
      <c r="EP362" s="364">
        <v>31</v>
      </c>
      <c r="EQ362" s="364">
        <v>34</v>
      </c>
      <c r="ER362" s="364">
        <v>1</v>
      </c>
      <c r="ES362" s="364">
        <v>6</v>
      </c>
      <c r="ET362" s="364">
        <v>69</v>
      </c>
      <c r="EU362" s="394"/>
    </row>
    <row r="363" spans="1:151" s="357" customFormat="1" ht="15" hidden="1" customHeight="1" x14ac:dyDescent="0.15">
      <c r="A363" s="442" t="s">
        <v>175</v>
      </c>
      <c r="B363" s="442" t="s">
        <v>460</v>
      </c>
      <c r="C363" s="442" t="s">
        <v>1623</v>
      </c>
      <c r="D363" s="442" t="s">
        <v>922</v>
      </c>
      <c r="E363" s="387">
        <v>53</v>
      </c>
      <c r="F363" s="355">
        <v>53</v>
      </c>
      <c r="G363" s="355">
        <v>4</v>
      </c>
      <c r="H363" s="355">
        <v>5</v>
      </c>
      <c r="I363" s="355">
        <v>44</v>
      </c>
      <c r="J363" s="388" t="s">
        <v>6662</v>
      </c>
      <c r="K363" s="395" t="s">
        <v>6662</v>
      </c>
      <c r="L363" s="387"/>
      <c r="M363" s="361">
        <v>110</v>
      </c>
      <c r="N363" s="355">
        <v>1</v>
      </c>
      <c r="O363" s="355">
        <v>2</v>
      </c>
      <c r="P363" s="355">
        <v>2</v>
      </c>
      <c r="Q363" s="355">
        <v>4</v>
      </c>
      <c r="R363" s="355">
        <v>4</v>
      </c>
      <c r="S363" s="355">
        <v>4</v>
      </c>
      <c r="T363" s="355">
        <v>1</v>
      </c>
      <c r="U363" s="355">
        <v>5</v>
      </c>
      <c r="V363" s="355">
        <v>10</v>
      </c>
      <c r="W363" s="355">
        <v>19</v>
      </c>
      <c r="X363" s="355">
        <v>18</v>
      </c>
      <c r="Y363" s="355">
        <v>14</v>
      </c>
      <c r="Z363" s="355">
        <v>9</v>
      </c>
      <c r="AA363" s="355">
        <v>12</v>
      </c>
      <c r="AB363" s="362">
        <v>5</v>
      </c>
      <c r="AC363" s="368">
        <v>63.14</v>
      </c>
      <c r="AD363" s="358">
        <v>62.25</v>
      </c>
      <c r="AE363" s="369">
        <v>64.42</v>
      </c>
      <c r="AF363" s="389"/>
      <c r="AG363" s="390"/>
      <c r="AH363" s="390"/>
      <c r="AI363" s="390"/>
      <c r="AJ363" s="390"/>
      <c r="AK363" s="390"/>
      <c r="AL363" s="390"/>
      <c r="AM363" s="390"/>
      <c r="AN363" s="390"/>
      <c r="AO363" s="390"/>
      <c r="AP363" s="390"/>
      <c r="AQ363" s="390"/>
      <c r="AR363" s="390"/>
      <c r="AS363" s="390"/>
      <c r="AT363" s="390"/>
      <c r="AU363" s="390"/>
      <c r="AV363" s="384"/>
      <c r="AW363" s="385"/>
      <c r="AX363" s="386"/>
      <c r="AY363" s="363">
        <v>38</v>
      </c>
      <c r="AZ363" s="364" t="s">
        <v>6662</v>
      </c>
      <c r="BA363" s="364" t="s">
        <v>6662</v>
      </c>
      <c r="BB363" s="364" t="s">
        <v>6662</v>
      </c>
      <c r="BC363" s="364" t="s">
        <v>6662</v>
      </c>
      <c r="BD363" s="364">
        <v>1</v>
      </c>
      <c r="BE363" s="364" t="s">
        <v>6662</v>
      </c>
      <c r="BF363" s="364" t="s">
        <v>6662</v>
      </c>
      <c r="BG363" s="364" t="s">
        <v>6662</v>
      </c>
      <c r="BH363" s="364" t="s">
        <v>6662</v>
      </c>
      <c r="BI363" s="364">
        <v>3</v>
      </c>
      <c r="BJ363" s="364">
        <v>7</v>
      </c>
      <c r="BK363" s="364">
        <v>10</v>
      </c>
      <c r="BL363" s="364">
        <v>8</v>
      </c>
      <c r="BM363" s="364">
        <v>7</v>
      </c>
      <c r="BN363" s="365">
        <v>2</v>
      </c>
      <c r="BO363" s="368">
        <v>73.08</v>
      </c>
      <c r="BP363" s="358">
        <v>72.7</v>
      </c>
      <c r="BQ363" s="369">
        <v>74</v>
      </c>
      <c r="BR363" s="363">
        <v>53</v>
      </c>
      <c r="BS363" s="364" t="s">
        <v>6662</v>
      </c>
      <c r="BT363" s="364" t="s">
        <v>6662</v>
      </c>
      <c r="BU363" s="364" t="s">
        <v>6662</v>
      </c>
      <c r="BV363" s="364" t="s">
        <v>6662</v>
      </c>
      <c r="BW363" s="364">
        <v>1</v>
      </c>
      <c r="BX363" s="364" t="s">
        <v>6662</v>
      </c>
      <c r="BY363" s="364" t="s">
        <v>6662</v>
      </c>
      <c r="BZ363" s="364">
        <v>2</v>
      </c>
      <c r="CA363" s="364">
        <v>3</v>
      </c>
      <c r="CB363" s="364">
        <v>14</v>
      </c>
      <c r="CC363" s="364">
        <v>9</v>
      </c>
      <c r="CD363" s="364">
        <v>7</v>
      </c>
      <c r="CE363" s="364">
        <v>8</v>
      </c>
      <c r="CF363" s="364">
        <v>6</v>
      </c>
      <c r="CG363" s="365">
        <v>3</v>
      </c>
      <c r="CH363" s="432">
        <v>53</v>
      </c>
      <c r="CI363" s="433">
        <v>2</v>
      </c>
      <c r="CJ363" s="433">
        <v>2</v>
      </c>
      <c r="CK363" s="433" t="s">
        <v>6662</v>
      </c>
      <c r="CL363" s="433" t="s">
        <v>6662</v>
      </c>
      <c r="CM363" s="433">
        <v>2</v>
      </c>
      <c r="CN363" s="433">
        <v>49</v>
      </c>
      <c r="CO363" s="433">
        <v>33</v>
      </c>
      <c r="CP363" s="433">
        <v>1</v>
      </c>
      <c r="CQ363" s="433">
        <v>1</v>
      </c>
      <c r="CR363" s="433" t="s">
        <v>6662</v>
      </c>
      <c r="CS363" s="433" t="s">
        <v>6662</v>
      </c>
      <c r="CT363" s="433">
        <v>1</v>
      </c>
      <c r="CU363" s="455">
        <v>31</v>
      </c>
      <c r="CV363" s="389"/>
      <c r="CW363" s="390"/>
      <c r="CX363" s="390"/>
      <c r="CY363" s="390"/>
      <c r="CZ363" s="390"/>
      <c r="DA363" s="390"/>
      <c r="DB363" s="394"/>
      <c r="DC363" s="363">
        <v>158</v>
      </c>
      <c r="DD363" s="364">
        <v>108</v>
      </c>
      <c r="DE363" s="364">
        <v>38</v>
      </c>
      <c r="DF363" s="364">
        <v>56</v>
      </c>
      <c r="DG363" s="364">
        <v>14</v>
      </c>
      <c r="DH363" s="364">
        <v>5</v>
      </c>
      <c r="DI363" s="364">
        <v>45</v>
      </c>
      <c r="DJ363" s="394"/>
      <c r="DK363" s="363">
        <v>47</v>
      </c>
      <c r="DL363" s="364">
        <v>45</v>
      </c>
      <c r="DM363" s="364" t="s">
        <v>6662</v>
      </c>
      <c r="DN363" s="364" t="s">
        <v>6662</v>
      </c>
      <c r="DO363" s="364" t="s">
        <v>6662</v>
      </c>
      <c r="DP363" s="364">
        <v>1</v>
      </c>
      <c r="DQ363" s="364" t="s">
        <v>6662</v>
      </c>
      <c r="DR363" s="364" t="s">
        <v>6662</v>
      </c>
      <c r="DS363" s="364">
        <v>1</v>
      </c>
      <c r="DT363" s="364" t="s">
        <v>6662</v>
      </c>
      <c r="DU363" s="364" t="s">
        <v>6662</v>
      </c>
      <c r="DV363" s="364" t="s">
        <v>6662</v>
      </c>
      <c r="DW363" s="364" t="s">
        <v>6662</v>
      </c>
      <c r="DX363" s="364" t="s">
        <v>6662</v>
      </c>
      <c r="DY363" s="364" t="s">
        <v>6662</v>
      </c>
      <c r="DZ363" s="365" t="s">
        <v>6662</v>
      </c>
      <c r="EA363" s="363">
        <v>53</v>
      </c>
      <c r="EB363" s="364">
        <v>11946</v>
      </c>
      <c r="EC363" s="364">
        <v>10895</v>
      </c>
      <c r="ED363" s="364">
        <v>1051</v>
      </c>
      <c r="EE363" s="365" t="s">
        <v>6662</v>
      </c>
      <c r="EF363" s="363">
        <v>86</v>
      </c>
      <c r="EG363" s="364">
        <v>72</v>
      </c>
      <c r="EH363" s="364">
        <v>27</v>
      </c>
      <c r="EI363" s="364">
        <v>34</v>
      </c>
      <c r="EJ363" s="364">
        <v>11</v>
      </c>
      <c r="EK363" s="364">
        <v>3</v>
      </c>
      <c r="EL363" s="364">
        <v>11</v>
      </c>
      <c r="EM363" s="394"/>
      <c r="EN363" s="363">
        <v>72</v>
      </c>
      <c r="EO363" s="364">
        <v>36</v>
      </c>
      <c r="EP363" s="364">
        <v>11</v>
      </c>
      <c r="EQ363" s="364">
        <v>22</v>
      </c>
      <c r="ER363" s="364">
        <v>3</v>
      </c>
      <c r="ES363" s="364">
        <v>2</v>
      </c>
      <c r="ET363" s="364">
        <v>34</v>
      </c>
      <c r="EU363" s="394"/>
    </row>
    <row r="364" spans="1:151" s="357" customFormat="1" ht="15" hidden="1" customHeight="1" x14ac:dyDescent="0.15">
      <c r="A364" s="442" t="s">
        <v>175</v>
      </c>
      <c r="B364" s="442" t="s">
        <v>460</v>
      </c>
      <c r="C364" s="442" t="s">
        <v>464</v>
      </c>
      <c r="D364" s="442" t="s">
        <v>923</v>
      </c>
      <c r="E364" s="387">
        <v>84</v>
      </c>
      <c r="F364" s="355">
        <v>83</v>
      </c>
      <c r="G364" s="355">
        <v>11</v>
      </c>
      <c r="H364" s="355">
        <v>14</v>
      </c>
      <c r="I364" s="355">
        <v>58</v>
      </c>
      <c r="J364" s="388">
        <v>1</v>
      </c>
      <c r="K364" s="395">
        <v>1</v>
      </c>
      <c r="L364" s="387"/>
      <c r="M364" s="361">
        <v>194</v>
      </c>
      <c r="N364" s="355">
        <v>1</v>
      </c>
      <c r="O364" s="355">
        <v>5</v>
      </c>
      <c r="P364" s="355">
        <v>4</v>
      </c>
      <c r="Q364" s="355">
        <v>5</v>
      </c>
      <c r="R364" s="355">
        <v>8</v>
      </c>
      <c r="S364" s="355">
        <v>12</v>
      </c>
      <c r="T364" s="355">
        <v>12</v>
      </c>
      <c r="U364" s="355">
        <v>13</v>
      </c>
      <c r="V364" s="355">
        <v>20</v>
      </c>
      <c r="W364" s="355">
        <v>15</v>
      </c>
      <c r="X364" s="355">
        <v>39</v>
      </c>
      <c r="Y364" s="355">
        <v>33</v>
      </c>
      <c r="Z364" s="355">
        <v>19</v>
      </c>
      <c r="AA364" s="355">
        <v>7</v>
      </c>
      <c r="AB364" s="362">
        <v>1</v>
      </c>
      <c r="AC364" s="368">
        <v>59.82</v>
      </c>
      <c r="AD364" s="358">
        <v>59.03</v>
      </c>
      <c r="AE364" s="369">
        <v>61</v>
      </c>
      <c r="AF364" s="389"/>
      <c r="AG364" s="390"/>
      <c r="AH364" s="390"/>
      <c r="AI364" s="390"/>
      <c r="AJ364" s="390"/>
      <c r="AK364" s="390"/>
      <c r="AL364" s="390"/>
      <c r="AM364" s="390"/>
      <c r="AN364" s="390"/>
      <c r="AO364" s="390"/>
      <c r="AP364" s="390"/>
      <c r="AQ364" s="390"/>
      <c r="AR364" s="390"/>
      <c r="AS364" s="390"/>
      <c r="AT364" s="390"/>
      <c r="AU364" s="390"/>
      <c r="AV364" s="384"/>
      <c r="AW364" s="385"/>
      <c r="AX364" s="386"/>
      <c r="AY364" s="363">
        <v>82</v>
      </c>
      <c r="AZ364" s="364" t="s">
        <v>6662</v>
      </c>
      <c r="BA364" s="364" t="s">
        <v>6662</v>
      </c>
      <c r="BB364" s="364" t="s">
        <v>6662</v>
      </c>
      <c r="BC364" s="364" t="s">
        <v>6662</v>
      </c>
      <c r="BD364" s="364">
        <v>3</v>
      </c>
      <c r="BE364" s="364">
        <v>4</v>
      </c>
      <c r="BF364" s="364">
        <v>2</v>
      </c>
      <c r="BG364" s="364">
        <v>3</v>
      </c>
      <c r="BH364" s="364">
        <v>1</v>
      </c>
      <c r="BI364" s="364">
        <v>5</v>
      </c>
      <c r="BJ364" s="364">
        <v>22</v>
      </c>
      <c r="BK364" s="364">
        <v>22</v>
      </c>
      <c r="BL364" s="364">
        <v>13</v>
      </c>
      <c r="BM364" s="364">
        <v>6</v>
      </c>
      <c r="BN364" s="365">
        <v>1</v>
      </c>
      <c r="BO364" s="368">
        <v>67.44</v>
      </c>
      <c r="BP364" s="358">
        <v>66.569999999999993</v>
      </c>
      <c r="BQ364" s="369">
        <v>69.11</v>
      </c>
      <c r="BR364" s="363">
        <v>83</v>
      </c>
      <c r="BS364" s="364" t="s">
        <v>6662</v>
      </c>
      <c r="BT364" s="364" t="s">
        <v>6662</v>
      </c>
      <c r="BU364" s="364" t="s">
        <v>6662</v>
      </c>
      <c r="BV364" s="364" t="s">
        <v>6662</v>
      </c>
      <c r="BW364" s="364">
        <v>1</v>
      </c>
      <c r="BX364" s="364">
        <v>3</v>
      </c>
      <c r="BY364" s="364" t="s">
        <v>6662</v>
      </c>
      <c r="BZ364" s="364">
        <v>7</v>
      </c>
      <c r="CA364" s="364">
        <v>10</v>
      </c>
      <c r="CB364" s="364">
        <v>8</v>
      </c>
      <c r="CC364" s="364">
        <v>21</v>
      </c>
      <c r="CD364" s="364">
        <v>18</v>
      </c>
      <c r="CE364" s="364">
        <v>10</v>
      </c>
      <c r="CF364" s="364">
        <v>3</v>
      </c>
      <c r="CG364" s="365">
        <v>2</v>
      </c>
      <c r="CH364" s="432">
        <v>83</v>
      </c>
      <c r="CI364" s="433">
        <v>8</v>
      </c>
      <c r="CJ364" s="433">
        <v>8</v>
      </c>
      <c r="CK364" s="433" t="s">
        <v>6662</v>
      </c>
      <c r="CL364" s="433" t="s">
        <v>6662</v>
      </c>
      <c r="CM364" s="433">
        <v>8</v>
      </c>
      <c r="CN364" s="433">
        <v>67</v>
      </c>
      <c r="CO364" s="433">
        <v>54</v>
      </c>
      <c r="CP364" s="433">
        <v>7</v>
      </c>
      <c r="CQ364" s="433">
        <v>7</v>
      </c>
      <c r="CR364" s="433" t="s">
        <v>6662</v>
      </c>
      <c r="CS364" s="433" t="s">
        <v>6662</v>
      </c>
      <c r="CT364" s="433">
        <v>2</v>
      </c>
      <c r="CU364" s="455">
        <v>45</v>
      </c>
      <c r="CV364" s="389"/>
      <c r="CW364" s="390"/>
      <c r="CX364" s="390"/>
      <c r="CY364" s="390"/>
      <c r="CZ364" s="390"/>
      <c r="DA364" s="390"/>
      <c r="DB364" s="394"/>
      <c r="DC364" s="363">
        <v>279</v>
      </c>
      <c r="DD364" s="364">
        <v>195</v>
      </c>
      <c r="DE364" s="364">
        <v>82</v>
      </c>
      <c r="DF364" s="364">
        <v>105</v>
      </c>
      <c r="DG364" s="364">
        <v>8</v>
      </c>
      <c r="DH364" s="364">
        <v>16</v>
      </c>
      <c r="DI364" s="364">
        <v>68</v>
      </c>
      <c r="DJ364" s="394"/>
      <c r="DK364" s="363">
        <v>81</v>
      </c>
      <c r="DL364" s="364">
        <v>75</v>
      </c>
      <c r="DM364" s="364" t="s">
        <v>6662</v>
      </c>
      <c r="DN364" s="364" t="s">
        <v>6662</v>
      </c>
      <c r="DO364" s="364" t="s">
        <v>6662</v>
      </c>
      <c r="DP364" s="364" t="s">
        <v>6662</v>
      </c>
      <c r="DQ364" s="364">
        <v>3</v>
      </c>
      <c r="DR364" s="364" t="s">
        <v>6662</v>
      </c>
      <c r="DS364" s="364">
        <v>2</v>
      </c>
      <c r="DT364" s="364" t="s">
        <v>6662</v>
      </c>
      <c r="DU364" s="364">
        <v>1</v>
      </c>
      <c r="DV364" s="364" t="s">
        <v>6662</v>
      </c>
      <c r="DW364" s="364" t="s">
        <v>6662</v>
      </c>
      <c r="DX364" s="364" t="s">
        <v>6662</v>
      </c>
      <c r="DY364" s="364" t="s">
        <v>6662</v>
      </c>
      <c r="DZ364" s="365" t="s">
        <v>6662</v>
      </c>
      <c r="EA364" s="363">
        <v>81</v>
      </c>
      <c r="EB364" s="364">
        <v>18196</v>
      </c>
      <c r="EC364" s="364">
        <v>16257</v>
      </c>
      <c r="ED364" s="364">
        <v>1876</v>
      </c>
      <c r="EE364" s="365">
        <v>63</v>
      </c>
      <c r="EF364" s="363">
        <v>144</v>
      </c>
      <c r="EG364" s="364">
        <v>121</v>
      </c>
      <c r="EH364" s="364">
        <v>54</v>
      </c>
      <c r="EI364" s="364">
        <v>60</v>
      </c>
      <c r="EJ364" s="364">
        <v>7</v>
      </c>
      <c r="EK364" s="364">
        <v>11</v>
      </c>
      <c r="EL364" s="364">
        <v>12</v>
      </c>
      <c r="EM364" s="394"/>
      <c r="EN364" s="363">
        <v>135</v>
      </c>
      <c r="EO364" s="364">
        <v>74</v>
      </c>
      <c r="EP364" s="364">
        <v>28</v>
      </c>
      <c r="EQ364" s="364">
        <v>45</v>
      </c>
      <c r="ER364" s="364">
        <v>1</v>
      </c>
      <c r="ES364" s="364">
        <v>5</v>
      </c>
      <c r="ET364" s="364">
        <v>56</v>
      </c>
      <c r="EU364" s="394"/>
    </row>
    <row r="365" spans="1:151" s="357" customFormat="1" ht="15" hidden="1" customHeight="1" x14ac:dyDescent="0.15">
      <c r="A365" s="442" t="s">
        <v>175</v>
      </c>
      <c r="B365" s="442" t="s">
        <v>460</v>
      </c>
      <c r="C365" s="442" t="s">
        <v>465</v>
      </c>
      <c r="D365" s="442" t="s">
        <v>924</v>
      </c>
      <c r="E365" s="387">
        <v>107</v>
      </c>
      <c r="F365" s="355">
        <v>100</v>
      </c>
      <c r="G365" s="355">
        <v>12</v>
      </c>
      <c r="H365" s="355">
        <v>11</v>
      </c>
      <c r="I365" s="355">
        <v>77</v>
      </c>
      <c r="J365" s="388">
        <v>7</v>
      </c>
      <c r="K365" s="395">
        <v>5</v>
      </c>
      <c r="L365" s="387"/>
      <c r="M365" s="361">
        <v>241</v>
      </c>
      <c r="N365" s="355" t="s">
        <v>6662</v>
      </c>
      <c r="O365" s="355">
        <v>6</v>
      </c>
      <c r="P365" s="355">
        <v>5</v>
      </c>
      <c r="Q365" s="355">
        <v>8</v>
      </c>
      <c r="R365" s="355">
        <v>9</v>
      </c>
      <c r="S365" s="355">
        <v>16</v>
      </c>
      <c r="T365" s="355">
        <v>18</v>
      </c>
      <c r="U365" s="355">
        <v>15</v>
      </c>
      <c r="V365" s="355">
        <v>15</v>
      </c>
      <c r="W365" s="355">
        <v>27</v>
      </c>
      <c r="X365" s="355">
        <v>39</v>
      </c>
      <c r="Y365" s="355">
        <v>44</v>
      </c>
      <c r="Z365" s="355">
        <v>20</v>
      </c>
      <c r="AA365" s="355">
        <v>9</v>
      </c>
      <c r="AB365" s="362">
        <v>10</v>
      </c>
      <c r="AC365" s="368">
        <v>60.67</v>
      </c>
      <c r="AD365" s="358">
        <v>59.97</v>
      </c>
      <c r="AE365" s="369">
        <v>61.72</v>
      </c>
      <c r="AF365" s="389"/>
      <c r="AG365" s="390"/>
      <c r="AH365" s="390"/>
      <c r="AI365" s="390"/>
      <c r="AJ365" s="390"/>
      <c r="AK365" s="390"/>
      <c r="AL365" s="390"/>
      <c r="AM365" s="390"/>
      <c r="AN365" s="390"/>
      <c r="AO365" s="390"/>
      <c r="AP365" s="390"/>
      <c r="AQ365" s="390"/>
      <c r="AR365" s="390"/>
      <c r="AS365" s="390"/>
      <c r="AT365" s="390"/>
      <c r="AU365" s="390"/>
      <c r="AV365" s="384"/>
      <c r="AW365" s="385"/>
      <c r="AX365" s="386"/>
      <c r="AY365" s="363">
        <v>102</v>
      </c>
      <c r="AZ365" s="364" t="s">
        <v>6662</v>
      </c>
      <c r="BA365" s="364" t="s">
        <v>6662</v>
      </c>
      <c r="BB365" s="364" t="s">
        <v>6662</v>
      </c>
      <c r="BC365" s="364" t="s">
        <v>6662</v>
      </c>
      <c r="BD365" s="364">
        <v>1</v>
      </c>
      <c r="BE365" s="364">
        <v>2</v>
      </c>
      <c r="BF365" s="364">
        <v>3</v>
      </c>
      <c r="BG365" s="364">
        <v>1</v>
      </c>
      <c r="BH365" s="364">
        <v>3</v>
      </c>
      <c r="BI365" s="364">
        <v>8</v>
      </c>
      <c r="BJ365" s="364">
        <v>22</v>
      </c>
      <c r="BK365" s="364">
        <v>36</v>
      </c>
      <c r="BL365" s="364">
        <v>12</v>
      </c>
      <c r="BM365" s="364">
        <v>6</v>
      </c>
      <c r="BN365" s="365">
        <v>8</v>
      </c>
      <c r="BO365" s="368">
        <v>70.319999999999993</v>
      </c>
      <c r="BP365" s="358">
        <v>70.739999999999995</v>
      </c>
      <c r="BQ365" s="369">
        <v>69.5</v>
      </c>
      <c r="BR365" s="363">
        <v>100</v>
      </c>
      <c r="BS365" s="364" t="s">
        <v>6662</v>
      </c>
      <c r="BT365" s="364">
        <v>1</v>
      </c>
      <c r="BU365" s="364" t="s">
        <v>6662</v>
      </c>
      <c r="BV365" s="364">
        <v>1</v>
      </c>
      <c r="BW365" s="364">
        <v>1</v>
      </c>
      <c r="BX365" s="364">
        <v>2</v>
      </c>
      <c r="BY365" s="364">
        <v>2</v>
      </c>
      <c r="BZ365" s="364">
        <v>4</v>
      </c>
      <c r="CA365" s="364">
        <v>4</v>
      </c>
      <c r="CB365" s="364">
        <v>17</v>
      </c>
      <c r="CC365" s="364">
        <v>18</v>
      </c>
      <c r="CD365" s="364">
        <v>25</v>
      </c>
      <c r="CE365" s="364">
        <v>12</v>
      </c>
      <c r="CF365" s="364">
        <v>6</v>
      </c>
      <c r="CG365" s="365">
        <v>7</v>
      </c>
      <c r="CH365" s="432">
        <v>100</v>
      </c>
      <c r="CI365" s="433">
        <v>23</v>
      </c>
      <c r="CJ365" s="433">
        <v>22</v>
      </c>
      <c r="CK365" s="433">
        <v>1</v>
      </c>
      <c r="CL365" s="433" t="s">
        <v>6662</v>
      </c>
      <c r="CM365" s="433">
        <v>2</v>
      </c>
      <c r="CN365" s="433">
        <v>75</v>
      </c>
      <c r="CO365" s="433">
        <v>68</v>
      </c>
      <c r="CP365" s="433">
        <v>16</v>
      </c>
      <c r="CQ365" s="433">
        <v>15</v>
      </c>
      <c r="CR365" s="433">
        <v>1</v>
      </c>
      <c r="CS365" s="433" t="s">
        <v>6662</v>
      </c>
      <c r="CT365" s="433">
        <v>1</v>
      </c>
      <c r="CU365" s="455">
        <v>51</v>
      </c>
      <c r="CV365" s="389"/>
      <c r="CW365" s="390"/>
      <c r="CX365" s="390"/>
      <c r="CY365" s="390"/>
      <c r="CZ365" s="390"/>
      <c r="DA365" s="390"/>
      <c r="DB365" s="394"/>
      <c r="DC365" s="363">
        <v>332</v>
      </c>
      <c r="DD365" s="364">
        <v>232</v>
      </c>
      <c r="DE365" s="364">
        <v>102</v>
      </c>
      <c r="DF365" s="364">
        <v>117</v>
      </c>
      <c r="DG365" s="364">
        <v>13</v>
      </c>
      <c r="DH365" s="364">
        <v>20</v>
      </c>
      <c r="DI365" s="364">
        <v>80</v>
      </c>
      <c r="DJ365" s="394"/>
      <c r="DK365" s="363">
        <v>95</v>
      </c>
      <c r="DL365" s="364">
        <v>91</v>
      </c>
      <c r="DM365" s="364">
        <v>1</v>
      </c>
      <c r="DN365" s="364" t="s">
        <v>6662</v>
      </c>
      <c r="DO365" s="364" t="s">
        <v>6662</v>
      </c>
      <c r="DP365" s="364">
        <v>1</v>
      </c>
      <c r="DQ365" s="364">
        <v>1</v>
      </c>
      <c r="DR365" s="364" t="s">
        <v>6662</v>
      </c>
      <c r="DS365" s="364">
        <v>1</v>
      </c>
      <c r="DT365" s="364" t="s">
        <v>6662</v>
      </c>
      <c r="DU365" s="364" t="s">
        <v>6662</v>
      </c>
      <c r="DV365" s="364" t="s">
        <v>6662</v>
      </c>
      <c r="DW365" s="364" t="s">
        <v>6662</v>
      </c>
      <c r="DX365" s="364" t="s">
        <v>6662</v>
      </c>
      <c r="DY365" s="364" t="s">
        <v>6662</v>
      </c>
      <c r="DZ365" s="365" t="s">
        <v>6662</v>
      </c>
      <c r="EA365" s="363">
        <v>100</v>
      </c>
      <c r="EB365" s="364">
        <v>25670</v>
      </c>
      <c r="EC365" s="364">
        <v>23261</v>
      </c>
      <c r="ED365" s="364">
        <v>2404</v>
      </c>
      <c r="EE365" s="365">
        <v>5</v>
      </c>
      <c r="EF365" s="363">
        <v>174</v>
      </c>
      <c r="EG365" s="364">
        <v>149</v>
      </c>
      <c r="EH365" s="364">
        <v>68</v>
      </c>
      <c r="EI365" s="364">
        <v>72</v>
      </c>
      <c r="EJ365" s="364">
        <v>9</v>
      </c>
      <c r="EK365" s="364">
        <v>12</v>
      </c>
      <c r="EL365" s="364">
        <v>13</v>
      </c>
      <c r="EM365" s="394"/>
      <c r="EN365" s="363">
        <v>158</v>
      </c>
      <c r="EO365" s="364">
        <v>83</v>
      </c>
      <c r="EP365" s="364">
        <v>34</v>
      </c>
      <c r="EQ365" s="364">
        <v>45</v>
      </c>
      <c r="ER365" s="364">
        <v>4</v>
      </c>
      <c r="ES365" s="364">
        <v>8</v>
      </c>
      <c r="ET365" s="364">
        <v>67</v>
      </c>
      <c r="EU365" s="394"/>
    </row>
    <row r="366" spans="1:151" s="357" customFormat="1" ht="15" hidden="1" customHeight="1" x14ac:dyDescent="0.15">
      <c r="A366" s="442" t="s">
        <v>175</v>
      </c>
      <c r="B366" s="442" t="s">
        <v>460</v>
      </c>
      <c r="C366" s="442" t="s">
        <v>1624</v>
      </c>
      <c r="D366" s="442" t="s">
        <v>925</v>
      </c>
      <c r="E366" s="387">
        <v>124</v>
      </c>
      <c r="F366" s="355">
        <v>121</v>
      </c>
      <c r="G366" s="355">
        <v>7</v>
      </c>
      <c r="H366" s="355">
        <v>14</v>
      </c>
      <c r="I366" s="355">
        <v>100</v>
      </c>
      <c r="J366" s="388">
        <v>3</v>
      </c>
      <c r="K366" s="395">
        <v>3</v>
      </c>
      <c r="L366" s="387"/>
      <c r="M366" s="361">
        <v>264</v>
      </c>
      <c r="N366" s="355" t="s">
        <v>6662</v>
      </c>
      <c r="O366" s="355">
        <v>5</v>
      </c>
      <c r="P366" s="355">
        <v>9</v>
      </c>
      <c r="Q366" s="355">
        <v>4</v>
      </c>
      <c r="R366" s="355">
        <v>10</v>
      </c>
      <c r="S366" s="355">
        <v>10</v>
      </c>
      <c r="T366" s="355">
        <v>17</v>
      </c>
      <c r="U366" s="355">
        <v>17</v>
      </c>
      <c r="V366" s="355">
        <v>32</v>
      </c>
      <c r="W366" s="355">
        <v>20</v>
      </c>
      <c r="X366" s="355">
        <v>44</v>
      </c>
      <c r="Y366" s="355">
        <v>53</v>
      </c>
      <c r="Z366" s="355">
        <v>21</v>
      </c>
      <c r="AA366" s="355">
        <v>14</v>
      </c>
      <c r="AB366" s="362">
        <v>8</v>
      </c>
      <c r="AC366" s="368">
        <v>61.47</v>
      </c>
      <c r="AD366" s="358">
        <v>60.88</v>
      </c>
      <c r="AE366" s="369">
        <v>62.28</v>
      </c>
      <c r="AF366" s="389"/>
      <c r="AG366" s="390"/>
      <c r="AH366" s="390"/>
      <c r="AI366" s="390"/>
      <c r="AJ366" s="390"/>
      <c r="AK366" s="390"/>
      <c r="AL366" s="390"/>
      <c r="AM366" s="390"/>
      <c r="AN366" s="390"/>
      <c r="AO366" s="390"/>
      <c r="AP366" s="390"/>
      <c r="AQ366" s="390"/>
      <c r="AR366" s="390"/>
      <c r="AS366" s="390"/>
      <c r="AT366" s="390"/>
      <c r="AU366" s="390"/>
      <c r="AV366" s="384"/>
      <c r="AW366" s="385"/>
      <c r="AX366" s="386"/>
      <c r="AY366" s="363">
        <v>75</v>
      </c>
      <c r="AZ366" s="364" t="s">
        <v>6662</v>
      </c>
      <c r="BA366" s="364" t="s">
        <v>6662</v>
      </c>
      <c r="BB366" s="364" t="s">
        <v>6662</v>
      </c>
      <c r="BC366" s="364" t="s">
        <v>6662</v>
      </c>
      <c r="BD366" s="364">
        <v>1</v>
      </c>
      <c r="BE366" s="364" t="s">
        <v>6662</v>
      </c>
      <c r="BF366" s="364" t="s">
        <v>6662</v>
      </c>
      <c r="BG366" s="364">
        <v>3</v>
      </c>
      <c r="BH366" s="364">
        <v>1</v>
      </c>
      <c r="BI366" s="364">
        <v>2</v>
      </c>
      <c r="BJ366" s="364">
        <v>13</v>
      </c>
      <c r="BK366" s="364">
        <v>26</v>
      </c>
      <c r="BL366" s="364">
        <v>16</v>
      </c>
      <c r="BM366" s="364">
        <v>9</v>
      </c>
      <c r="BN366" s="365">
        <v>4</v>
      </c>
      <c r="BO366" s="368">
        <v>72.319999999999993</v>
      </c>
      <c r="BP366" s="358">
        <v>72.31</v>
      </c>
      <c r="BQ366" s="369">
        <v>72.349999999999994</v>
      </c>
      <c r="BR366" s="363">
        <v>121</v>
      </c>
      <c r="BS366" s="364" t="s">
        <v>6662</v>
      </c>
      <c r="BT366" s="364" t="s">
        <v>6662</v>
      </c>
      <c r="BU366" s="364" t="s">
        <v>6662</v>
      </c>
      <c r="BV366" s="364" t="s">
        <v>6662</v>
      </c>
      <c r="BW366" s="364">
        <v>2</v>
      </c>
      <c r="BX366" s="364">
        <v>2</v>
      </c>
      <c r="BY366" s="364">
        <v>2</v>
      </c>
      <c r="BZ366" s="364">
        <v>8</v>
      </c>
      <c r="CA366" s="364">
        <v>16</v>
      </c>
      <c r="CB366" s="364">
        <v>11</v>
      </c>
      <c r="CC366" s="364">
        <v>22</v>
      </c>
      <c r="CD366" s="364">
        <v>35</v>
      </c>
      <c r="CE366" s="364">
        <v>11</v>
      </c>
      <c r="CF366" s="364">
        <v>7</v>
      </c>
      <c r="CG366" s="365">
        <v>5</v>
      </c>
      <c r="CH366" s="432">
        <v>121</v>
      </c>
      <c r="CI366" s="433">
        <v>16</v>
      </c>
      <c r="CJ366" s="433">
        <v>16</v>
      </c>
      <c r="CK366" s="433" t="s">
        <v>6662</v>
      </c>
      <c r="CL366" s="433" t="s">
        <v>6662</v>
      </c>
      <c r="CM366" s="433">
        <v>5</v>
      </c>
      <c r="CN366" s="433">
        <v>100</v>
      </c>
      <c r="CO366" s="433">
        <v>80</v>
      </c>
      <c r="CP366" s="433">
        <v>10</v>
      </c>
      <c r="CQ366" s="433">
        <v>10</v>
      </c>
      <c r="CR366" s="433" t="s">
        <v>6662</v>
      </c>
      <c r="CS366" s="433" t="s">
        <v>6662</v>
      </c>
      <c r="CT366" s="433">
        <v>1</v>
      </c>
      <c r="CU366" s="455">
        <v>69</v>
      </c>
      <c r="CV366" s="389"/>
      <c r="CW366" s="390"/>
      <c r="CX366" s="390"/>
      <c r="CY366" s="390"/>
      <c r="CZ366" s="390"/>
      <c r="DA366" s="390"/>
      <c r="DB366" s="394"/>
      <c r="DC366" s="363">
        <v>402</v>
      </c>
      <c r="DD366" s="364">
        <v>262</v>
      </c>
      <c r="DE366" s="364">
        <v>75</v>
      </c>
      <c r="DF366" s="364">
        <v>168</v>
      </c>
      <c r="DG366" s="364">
        <v>19</v>
      </c>
      <c r="DH366" s="364">
        <v>23</v>
      </c>
      <c r="DI366" s="364">
        <v>117</v>
      </c>
      <c r="DJ366" s="394"/>
      <c r="DK366" s="363">
        <v>106</v>
      </c>
      <c r="DL366" s="364">
        <v>105</v>
      </c>
      <c r="DM366" s="364" t="s">
        <v>6662</v>
      </c>
      <c r="DN366" s="364" t="s">
        <v>6662</v>
      </c>
      <c r="DO366" s="364" t="s">
        <v>6662</v>
      </c>
      <c r="DP366" s="364" t="s">
        <v>6662</v>
      </c>
      <c r="DQ366" s="364" t="s">
        <v>6662</v>
      </c>
      <c r="DR366" s="364" t="s">
        <v>6662</v>
      </c>
      <c r="DS366" s="364" t="s">
        <v>6662</v>
      </c>
      <c r="DT366" s="364" t="s">
        <v>6662</v>
      </c>
      <c r="DU366" s="364">
        <v>1</v>
      </c>
      <c r="DV366" s="364" t="s">
        <v>6662</v>
      </c>
      <c r="DW366" s="364" t="s">
        <v>6662</v>
      </c>
      <c r="DX366" s="364" t="s">
        <v>6662</v>
      </c>
      <c r="DY366" s="364" t="s">
        <v>6662</v>
      </c>
      <c r="DZ366" s="365" t="s">
        <v>6662</v>
      </c>
      <c r="EA366" s="363">
        <v>121</v>
      </c>
      <c r="EB366" s="364">
        <v>19775</v>
      </c>
      <c r="EC366" s="364">
        <v>18379</v>
      </c>
      <c r="ED366" s="364">
        <v>1374</v>
      </c>
      <c r="EE366" s="365">
        <v>22</v>
      </c>
      <c r="EF366" s="363">
        <v>196</v>
      </c>
      <c r="EG366" s="364">
        <v>161</v>
      </c>
      <c r="EH366" s="364">
        <v>49</v>
      </c>
      <c r="EI366" s="364">
        <v>98</v>
      </c>
      <c r="EJ366" s="364">
        <v>14</v>
      </c>
      <c r="EK366" s="364">
        <v>10</v>
      </c>
      <c r="EL366" s="364">
        <v>25</v>
      </c>
      <c r="EM366" s="394"/>
      <c r="EN366" s="363">
        <v>206</v>
      </c>
      <c r="EO366" s="364">
        <v>101</v>
      </c>
      <c r="EP366" s="364">
        <v>26</v>
      </c>
      <c r="EQ366" s="364">
        <v>70</v>
      </c>
      <c r="ER366" s="364">
        <v>5</v>
      </c>
      <c r="ES366" s="364">
        <v>13</v>
      </c>
      <c r="ET366" s="364">
        <v>92</v>
      </c>
      <c r="EU366" s="394"/>
    </row>
    <row r="367" spans="1:151" s="357" customFormat="1" ht="15" hidden="1" customHeight="1" x14ac:dyDescent="0.15">
      <c r="A367" s="442" t="s">
        <v>175</v>
      </c>
      <c r="B367" s="442" t="s">
        <v>460</v>
      </c>
      <c r="C367" s="442" t="s">
        <v>466</v>
      </c>
      <c r="D367" s="442" t="s">
        <v>926</v>
      </c>
      <c r="E367" s="387">
        <v>64</v>
      </c>
      <c r="F367" s="355">
        <v>62</v>
      </c>
      <c r="G367" s="355">
        <v>4</v>
      </c>
      <c r="H367" s="355">
        <v>5</v>
      </c>
      <c r="I367" s="355">
        <v>53</v>
      </c>
      <c r="J367" s="388">
        <v>2</v>
      </c>
      <c r="K367" s="395">
        <v>2</v>
      </c>
      <c r="L367" s="387"/>
      <c r="M367" s="361">
        <v>134</v>
      </c>
      <c r="N367" s="355" t="s">
        <v>6662</v>
      </c>
      <c r="O367" s="355">
        <v>1</v>
      </c>
      <c r="P367" s="355" t="s">
        <v>6662</v>
      </c>
      <c r="Q367" s="355">
        <v>2</v>
      </c>
      <c r="R367" s="355">
        <v>4</v>
      </c>
      <c r="S367" s="355">
        <v>6</v>
      </c>
      <c r="T367" s="355">
        <v>5</v>
      </c>
      <c r="U367" s="355">
        <v>3</v>
      </c>
      <c r="V367" s="355">
        <v>13</v>
      </c>
      <c r="W367" s="355">
        <v>15</v>
      </c>
      <c r="X367" s="355">
        <v>27</v>
      </c>
      <c r="Y367" s="355">
        <v>26</v>
      </c>
      <c r="Z367" s="355">
        <v>16</v>
      </c>
      <c r="AA367" s="355">
        <v>9</v>
      </c>
      <c r="AB367" s="362">
        <v>7</v>
      </c>
      <c r="AC367" s="368">
        <v>65.62</v>
      </c>
      <c r="AD367" s="358">
        <v>63.63</v>
      </c>
      <c r="AE367" s="369">
        <v>68.47</v>
      </c>
      <c r="AF367" s="389"/>
      <c r="AG367" s="390"/>
      <c r="AH367" s="390"/>
      <c r="AI367" s="390"/>
      <c r="AJ367" s="390"/>
      <c r="AK367" s="390"/>
      <c r="AL367" s="390"/>
      <c r="AM367" s="390"/>
      <c r="AN367" s="390"/>
      <c r="AO367" s="390"/>
      <c r="AP367" s="390"/>
      <c r="AQ367" s="390"/>
      <c r="AR367" s="390"/>
      <c r="AS367" s="390"/>
      <c r="AT367" s="390"/>
      <c r="AU367" s="390"/>
      <c r="AV367" s="384"/>
      <c r="AW367" s="385"/>
      <c r="AX367" s="386"/>
      <c r="AY367" s="363">
        <v>55</v>
      </c>
      <c r="AZ367" s="364" t="s">
        <v>6662</v>
      </c>
      <c r="BA367" s="364" t="s">
        <v>6662</v>
      </c>
      <c r="BB367" s="364" t="s">
        <v>6662</v>
      </c>
      <c r="BC367" s="364" t="s">
        <v>6662</v>
      </c>
      <c r="BD367" s="364" t="s">
        <v>6662</v>
      </c>
      <c r="BE367" s="364">
        <v>1</v>
      </c>
      <c r="BF367" s="364" t="s">
        <v>6662</v>
      </c>
      <c r="BG367" s="364" t="s">
        <v>6662</v>
      </c>
      <c r="BH367" s="364">
        <v>2</v>
      </c>
      <c r="BI367" s="364">
        <v>6</v>
      </c>
      <c r="BJ367" s="364">
        <v>14</v>
      </c>
      <c r="BK367" s="364">
        <v>15</v>
      </c>
      <c r="BL367" s="364">
        <v>8</v>
      </c>
      <c r="BM367" s="364">
        <v>5</v>
      </c>
      <c r="BN367" s="365">
        <v>4</v>
      </c>
      <c r="BO367" s="368">
        <v>71.239999999999995</v>
      </c>
      <c r="BP367" s="358">
        <v>71.05</v>
      </c>
      <c r="BQ367" s="369">
        <v>71.69</v>
      </c>
      <c r="BR367" s="363">
        <v>62</v>
      </c>
      <c r="BS367" s="364" t="s">
        <v>6662</v>
      </c>
      <c r="BT367" s="364" t="s">
        <v>6662</v>
      </c>
      <c r="BU367" s="364" t="s">
        <v>6662</v>
      </c>
      <c r="BV367" s="364" t="s">
        <v>6662</v>
      </c>
      <c r="BW367" s="364" t="s">
        <v>6662</v>
      </c>
      <c r="BX367" s="364">
        <v>1</v>
      </c>
      <c r="BY367" s="364">
        <v>2</v>
      </c>
      <c r="BZ367" s="364">
        <v>1</v>
      </c>
      <c r="CA367" s="364">
        <v>4</v>
      </c>
      <c r="CB367" s="364">
        <v>8</v>
      </c>
      <c r="CC367" s="364">
        <v>16</v>
      </c>
      <c r="CD367" s="364">
        <v>13</v>
      </c>
      <c r="CE367" s="364">
        <v>8</v>
      </c>
      <c r="CF367" s="364">
        <v>7</v>
      </c>
      <c r="CG367" s="365">
        <v>2</v>
      </c>
      <c r="CH367" s="432">
        <v>62</v>
      </c>
      <c r="CI367" s="433">
        <v>1</v>
      </c>
      <c r="CJ367" s="433">
        <v>1</v>
      </c>
      <c r="CK367" s="433" t="s">
        <v>6662</v>
      </c>
      <c r="CL367" s="433" t="s">
        <v>6662</v>
      </c>
      <c r="CM367" s="433">
        <v>2</v>
      </c>
      <c r="CN367" s="433">
        <v>59</v>
      </c>
      <c r="CO367" s="433">
        <v>46</v>
      </c>
      <c r="CP367" s="433">
        <v>1</v>
      </c>
      <c r="CQ367" s="433">
        <v>1</v>
      </c>
      <c r="CR367" s="433" t="s">
        <v>6662</v>
      </c>
      <c r="CS367" s="433" t="s">
        <v>6662</v>
      </c>
      <c r="CT367" s="433">
        <v>1</v>
      </c>
      <c r="CU367" s="455">
        <v>44</v>
      </c>
      <c r="CV367" s="389"/>
      <c r="CW367" s="390"/>
      <c r="CX367" s="390"/>
      <c r="CY367" s="390"/>
      <c r="CZ367" s="390"/>
      <c r="DA367" s="390"/>
      <c r="DB367" s="394"/>
      <c r="DC367" s="363">
        <v>212</v>
      </c>
      <c r="DD367" s="364">
        <v>148</v>
      </c>
      <c r="DE367" s="364">
        <v>55</v>
      </c>
      <c r="DF367" s="364">
        <v>81</v>
      </c>
      <c r="DG367" s="364">
        <v>12</v>
      </c>
      <c r="DH367" s="364">
        <v>13</v>
      </c>
      <c r="DI367" s="364">
        <v>51</v>
      </c>
      <c r="DJ367" s="394"/>
      <c r="DK367" s="363">
        <v>53</v>
      </c>
      <c r="DL367" s="364">
        <v>46</v>
      </c>
      <c r="DM367" s="364" t="s">
        <v>6662</v>
      </c>
      <c r="DN367" s="364" t="s">
        <v>6662</v>
      </c>
      <c r="DO367" s="364" t="s">
        <v>6662</v>
      </c>
      <c r="DP367" s="364">
        <v>6</v>
      </c>
      <c r="DQ367" s="364">
        <v>1</v>
      </c>
      <c r="DR367" s="364" t="s">
        <v>6662</v>
      </c>
      <c r="DS367" s="364" t="s">
        <v>6662</v>
      </c>
      <c r="DT367" s="364" t="s">
        <v>6662</v>
      </c>
      <c r="DU367" s="364" t="s">
        <v>6662</v>
      </c>
      <c r="DV367" s="364" t="s">
        <v>6662</v>
      </c>
      <c r="DW367" s="364" t="s">
        <v>6662</v>
      </c>
      <c r="DX367" s="364" t="s">
        <v>6662</v>
      </c>
      <c r="DY367" s="364" t="s">
        <v>6662</v>
      </c>
      <c r="DZ367" s="365" t="s">
        <v>6662</v>
      </c>
      <c r="EA367" s="363">
        <v>62</v>
      </c>
      <c r="EB367" s="364">
        <v>8812</v>
      </c>
      <c r="EC367" s="364">
        <v>6285</v>
      </c>
      <c r="ED367" s="364">
        <v>2430</v>
      </c>
      <c r="EE367" s="365">
        <v>97</v>
      </c>
      <c r="EF367" s="363">
        <v>104</v>
      </c>
      <c r="EG367" s="364">
        <v>90</v>
      </c>
      <c r="EH367" s="364">
        <v>39</v>
      </c>
      <c r="EI367" s="364">
        <v>41</v>
      </c>
      <c r="EJ367" s="364">
        <v>10</v>
      </c>
      <c r="EK367" s="364">
        <v>7</v>
      </c>
      <c r="EL367" s="364">
        <v>7</v>
      </c>
      <c r="EM367" s="394"/>
      <c r="EN367" s="363">
        <v>108</v>
      </c>
      <c r="EO367" s="364">
        <v>58</v>
      </c>
      <c r="EP367" s="364">
        <v>16</v>
      </c>
      <c r="EQ367" s="364">
        <v>40</v>
      </c>
      <c r="ER367" s="364">
        <v>2</v>
      </c>
      <c r="ES367" s="364">
        <v>6</v>
      </c>
      <c r="ET367" s="364">
        <v>44</v>
      </c>
      <c r="EU367" s="394"/>
    </row>
    <row r="368" spans="1:151" s="357" customFormat="1" ht="15" hidden="1" customHeight="1" x14ac:dyDescent="0.15">
      <c r="A368" s="442" t="s">
        <v>175</v>
      </c>
      <c r="B368" s="442" t="s">
        <v>460</v>
      </c>
      <c r="C368" s="442" t="s">
        <v>467</v>
      </c>
      <c r="D368" s="442" t="s">
        <v>927</v>
      </c>
      <c r="E368" s="387">
        <v>188</v>
      </c>
      <c r="F368" s="355">
        <v>187</v>
      </c>
      <c r="G368" s="355">
        <v>15</v>
      </c>
      <c r="H368" s="355">
        <v>25</v>
      </c>
      <c r="I368" s="355">
        <v>147</v>
      </c>
      <c r="J368" s="388">
        <v>1</v>
      </c>
      <c r="K368" s="395">
        <v>1</v>
      </c>
      <c r="L368" s="387"/>
      <c r="M368" s="361">
        <v>487</v>
      </c>
      <c r="N368" s="355">
        <v>4</v>
      </c>
      <c r="O368" s="355">
        <v>15</v>
      </c>
      <c r="P368" s="355">
        <v>19</v>
      </c>
      <c r="Q368" s="355">
        <v>16</v>
      </c>
      <c r="R368" s="355">
        <v>26</v>
      </c>
      <c r="S368" s="355">
        <v>21</v>
      </c>
      <c r="T368" s="355">
        <v>22</v>
      </c>
      <c r="U368" s="355">
        <v>27</v>
      </c>
      <c r="V368" s="355">
        <v>53</v>
      </c>
      <c r="W368" s="355">
        <v>47</v>
      </c>
      <c r="X368" s="355">
        <v>83</v>
      </c>
      <c r="Y368" s="355">
        <v>62</v>
      </c>
      <c r="Z368" s="355">
        <v>41</v>
      </c>
      <c r="AA368" s="355">
        <v>37</v>
      </c>
      <c r="AB368" s="362">
        <v>14</v>
      </c>
      <c r="AC368" s="368">
        <v>59.72</v>
      </c>
      <c r="AD368" s="358">
        <v>59.03</v>
      </c>
      <c r="AE368" s="369">
        <v>60.66</v>
      </c>
      <c r="AF368" s="389"/>
      <c r="AG368" s="390"/>
      <c r="AH368" s="390"/>
      <c r="AI368" s="390"/>
      <c r="AJ368" s="390"/>
      <c r="AK368" s="390"/>
      <c r="AL368" s="390"/>
      <c r="AM368" s="390"/>
      <c r="AN368" s="390"/>
      <c r="AO368" s="390"/>
      <c r="AP368" s="390"/>
      <c r="AQ368" s="390"/>
      <c r="AR368" s="390"/>
      <c r="AS368" s="390"/>
      <c r="AT368" s="390"/>
      <c r="AU368" s="390"/>
      <c r="AV368" s="384"/>
      <c r="AW368" s="385"/>
      <c r="AX368" s="386"/>
      <c r="AY368" s="363">
        <v>182</v>
      </c>
      <c r="AZ368" s="364" t="s">
        <v>6662</v>
      </c>
      <c r="BA368" s="364">
        <v>1</v>
      </c>
      <c r="BB368" s="364">
        <v>1</v>
      </c>
      <c r="BC368" s="364" t="s">
        <v>6662</v>
      </c>
      <c r="BD368" s="364">
        <v>2</v>
      </c>
      <c r="BE368" s="364">
        <v>6</v>
      </c>
      <c r="BF368" s="364">
        <v>4</v>
      </c>
      <c r="BG368" s="364">
        <v>2</v>
      </c>
      <c r="BH368" s="364">
        <v>11</v>
      </c>
      <c r="BI368" s="364">
        <v>14</v>
      </c>
      <c r="BJ368" s="364">
        <v>43</v>
      </c>
      <c r="BK368" s="364">
        <v>43</v>
      </c>
      <c r="BL368" s="364">
        <v>30</v>
      </c>
      <c r="BM368" s="364">
        <v>19</v>
      </c>
      <c r="BN368" s="365">
        <v>6</v>
      </c>
      <c r="BO368" s="368">
        <v>69.02</v>
      </c>
      <c r="BP368" s="358">
        <v>68.62</v>
      </c>
      <c r="BQ368" s="369">
        <v>69.790000000000006</v>
      </c>
      <c r="BR368" s="363">
        <v>187</v>
      </c>
      <c r="BS368" s="364" t="s">
        <v>6662</v>
      </c>
      <c r="BT368" s="364" t="s">
        <v>6662</v>
      </c>
      <c r="BU368" s="364">
        <v>1</v>
      </c>
      <c r="BV368" s="364">
        <v>1</v>
      </c>
      <c r="BW368" s="364">
        <v>1</v>
      </c>
      <c r="BX368" s="364">
        <v>2</v>
      </c>
      <c r="BY368" s="364">
        <v>2</v>
      </c>
      <c r="BZ368" s="364">
        <v>6</v>
      </c>
      <c r="CA368" s="364">
        <v>23</v>
      </c>
      <c r="CB368" s="364">
        <v>22</v>
      </c>
      <c r="CC368" s="364">
        <v>44</v>
      </c>
      <c r="CD368" s="364">
        <v>39</v>
      </c>
      <c r="CE368" s="364">
        <v>24</v>
      </c>
      <c r="CF368" s="364">
        <v>16</v>
      </c>
      <c r="CG368" s="365">
        <v>6</v>
      </c>
      <c r="CH368" s="432">
        <v>187</v>
      </c>
      <c r="CI368" s="433">
        <v>22</v>
      </c>
      <c r="CJ368" s="433">
        <v>22</v>
      </c>
      <c r="CK368" s="433" t="s">
        <v>6662</v>
      </c>
      <c r="CL368" s="433" t="s">
        <v>6662</v>
      </c>
      <c r="CM368" s="433">
        <v>4</v>
      </c>
      <c r="CN368" s="433">
        <v>161</v>
      </c>
      <c r="CO368" s="433">
        <v>129</v>
      </c>
      <c r="CP368" s="433">
        <v>18</v>
      </c>
      <c r="CQ368" s="433">
        <v>18</v>
      </c>
      <c r="CR368" s="433" t="s">
        <v>6662</v>
      </c>
      <c r="CS368" s="433" t="s">
        <v>6662</v>
      </c>
      <c r="CT368" s="433">
        <v>1</v>
      </c>
      <c r="CU368" s="455">
        <v>110</v>
      </c>
      <c r="CV368" s="389"/>
      <c r="CW368" s="390"/>
      <c r="CX368" s="390"/>
      <c r="CY368" s="390"/>
      <c r="CZ368" s="390"/>
      <c r="DA368" s="390"/>
      <c r="DB368" s="394"/>
      <c r="DC368" s="363">
        <v>659</v>
      </c>
      <c r="DD368" s="364">
        <v>479</v>
      </c>
      <c r="DE368" s="364">
        <v>182</v>
      </c>
      <c r="DF368" s="364">
        <v>251</v>
      </c>
      <c r="DG368" s="364">
        <v>46</v>
      </c>
      <c r="DH368" s="364">
        <v>30</v>
      </c>
      <c r="DI368" s="364">
        <v>150</v>
      </c>
      <c r="DJ368" s="394"/>
      <c r="DK368" s="363">
        <v>171</v>
      </c>
      <c r="DL368" s="364">
        <v>163</v>
      </c>
      <c r="DM368" s="364" t="s">
        <v>6662</v>
      </c>
      <c r="DN368" s="364" t="s">
        <v>6662</v>
      </c>
      <c r="DO368" s="364" t="s">
        <v>6662</v>
      </c>
      <c r="DP368" s="364">
        <v>2</v>
      </c>
      <c r="DQ368" s="364">
        <v>6</v>
      </c>
      <c r="DR368" s="364" t="s">
        <v>6662</v>
      </c>
      <c r="DS368" s="364" t="s">
        <v>6662</v>
      </c>
      <c r="DT368" s="364" t="s">
        <v>6662</v>
      </c>
      <c r="DU368" s="364" t="s">
        <v>6662</v>
      </c>
      <c r="DV368" s="364" t="s">
        <v>6662</v>
      </c>
      <c r="DW368" s="364" t="s">
        <v>6662</v>
      </c>
      <c r="DX368" s="364" t="s">
        <v>6662</v>
      </c>
      <c r="DY368" s="364" t="s">
        <v>6662</v>
      </c>
      <c r="DZ368" s="365" t="s">
        <v>6662</v>
      </c>
      <c r="EA368" s="363">
        <v>187</v>
      </c>
      <c r="EB368" s="364">
        <v>42843</v>
      </c>
      <c r="EC368" s="364">
        <v>39704</v>
      </c>
      <c r="ED368" s="364">
        <v>3131</v>
      </c>
      <c r="EE368" s="365">
        <v>8</v>
      </c>
      <c r="EF368" s="363">
        <v>335</v>
      </c>
      <c r="EG368" s="364">
        <v>301</v>
      </c>
      <c r="EH368" s="364">
        <v>120</v>
      </c>
      <c r="EI368" s="364">
        <v>148</v>
      </c>
      <c r="EJ368" s="364">
        <v>33</v>
      </c>
      <c r="EK368" s="364">
        <v>7</v>
      </c>
      <c r="EL368" s="364">
        <v>27</v>
      </c>
      <c r="EM368" s="394"/>
      <c r="EN368" s="363">
        <v>324</v>
      </c>
      <c r="EO368" s="364">
        <v>178</v>
      </c>
      <c r="EP368" s="364">
        <v>62</v>
      </c>
      <c r="EQ368" s="364">
        <v>103</v>
      </c>
      <c r="ER368" s="364">
        <v>13</v>
      </c>
      <c r="ES368" s="364">
        <v>23</v>
      </c>
      <c r="ET368" s="364">
        <v>123</v>
      </c>
      <c r="EU368" s="394"/>
    </row>
    <row r="369" spans="1:151" s="357" customFormat="1" ht="15" hidden="1" customHeight="1" x14ac:dyDescent="0.15">
      <c r="A369" s="442" t="s">
        <v>175</v>
      </c>
      <c r="B369" s="442" t="s">
        <v>460</v>
      </c>
      <c r="C369" s="442" t="s">
        <v>468</v>
      </c>
      <c r="D369" s="442" t="s">
        <v>928</v>
      </c>
      <c r="E369" s="387">
        <v>43</v>
      </c>
      <c r="F369" s="355">
        <v>42</v>
      </c>
      <c r="G369" s="355">
        <v>6</v>
      </c>
      <c r="H369" s="355">
        <v>5</v>
      </c>
      <c r="I369" s="355">
        <v>31</v>
      </c>
      <c r="J369" s="388">
        <v>1</v>
      </c>
      <c r="K369" s="395">
        <v>1</v>
      </c>
      <c r="L369" s="387"/>
      <c r="M369" s="361">
        <v>105</v>
      </c>
      <c r="N369" s="355" t="s">
        <v>6662</v>
      </c>
      <c r="O369" s="355">
        <v>1</v>
      </c>
      <c r="P369" s="355">
        <v>4</v>
      </c>
      <c r="Q369" s="355">
        <v>2</v>
      </c>
      <c r="R369" s="355">
        <v>8</v>
      </c>
      <c r="S369" s="355">
        <v>5</v>
      </c>
      <c r="T369" s="355">
        <v>2</v>
      </c>
      <c r="U369" s="355">
        <v>8</v>
      </c>
      <c r="V369" s="355">
        <v>8</v>
      </c>
      <c r="W369" s="355">
        <v>10</v>
      </c>
      <c r="X369" s="355">
        <v>17</v>
      </c>
      <c r="Y369" s="355">
        <v>20</v>
      </c>
      <c r="Z369" s="355">
        <v>10</v>
      </c>
      <c r="AA369" s="355">
        <v>5</v>
      </c>
      <c r="AB369" s="362">
        <v>5</v>
      </c>
      <c r="AC369" s="368">
        <v>61.8</v>
      </c>
      <c r="AD369" s="358">
        <v>59.16</v>
      </c>
      <c r="AE369" s="369">
        <v>65.06</v>
      </c>
      <c r="AF369" s="389"/>
      <c r="AG369" s="390"/>
      <c r="AH369" s="390"/>
      <c r="AI369" s="390"/>
      <c r="AJ369" s="390"/>
      <c r="AK369" s="390"/>
      <c r="AL369" s="390"/>
      <c r="AM369" s="390"/>
      <c r="AN369" s="390"/>
      <c r="AO369" s="390"/>
      <c r="AP369" s="390"/>
      <c r="AQ369" s="390"/>
      <c r="AR369" s="390"/>
      <c r="AS369" s="390"/>
      <c r="AT369" s="390"/>
      <c r="AU369" s="390"/>
      <c r="AV369" s="384"/>
      <c r="AW369" s="385"/>
      <c r="AX369" s="386"/>
      <c r="AY369" s="363">
        <v>45</v>
      </c>
      <c r="AZ369" s="364" t="s">
        <v>6662</v>
      </c>
      <c r="BA369" s="364" t="s">
        <v>6662</v>
      </c>
      <c r="BB369" s="364" t="s">
        <v>6662</v>
      </c>
      <c r="BC369" s="364">
        <v>1</v>
      </c>
      <c r="BD369" s="364" t="s">
        <v>6662</v>
      </c>
      <c r="BE369" s="364">
        <v>3</v>
      </c>
      <c r="BF369" s="364">
        <v>1</v>
      </c>
      <c r="BG369" s="364" t="s">
        <v>6662</v>
      </c>
      <c r="BH369" s="364">
        <v>2</v>
      </c>
      <c r="BI369" s="364">
        <v>2</v>
      </c>
      <c r="BJ369" s="364">
        <v>12</v>
      </c>
      <c r="BK369" s="364">
        <v>14</v>
      </c>
      <c r="BL369" s="364">
        <v>6</v>
      </c>
      <c r="BM369" s="364">
        <v>2</v>
      </c>
      <c r="BN369" s="365">
        <v>2</v>
      </c>
      <c r="BO369" s="368">
        <v>67.42</v>
      </c>
      <c r="BP369" s="358">
        <v>66.86</v>
      </c>
      <c r="BQ369" s="369">
        <v>68.349999999999994</v>
      </c>
      <c r="BR369" s="363">
        <v>42</v>
      </c>
      <c r="BS369" s="364" t="s">
        <v>6662</v>
      </c>
      <c r="BT369" s="364" t="s">
        <v>6662</v>
      </c>
      <c r="BU369" s="364" t="s">
        <v>6662</v>
      </c>
      <c r="BV369" s="364" t="s">
        <v>6662</v>
      </c>
      <c r="BW369" s="364">
        <v>1</v>
      </c>
      <c r="BX369" s="364" t="s">
        <v>6662</v>
      </c>
      <c r="BY369" s="364">
        <v>1</v>
      </c>
      <c r="BZ369" s="364">
        <v>4</v>
      </c>
      <c r="CA369" s="364">
        <v>4</v>
      </c>
      <c r="CB369" s="364">
        <v>3</v>
      </c>
      <c r="CC369" s="364">
        <v>9</v>
      </c>
      <c r="CD369" s="364">
        <v>11</v>
      </c>
      <c r="CE369" s="364">
        <v>5</v>
      </c>
      <c r="CF369" s="364">
        <v>2</v>
      </c>
      <c r="CG369" s="365">
        <v>2</v>
      </c>
      <c r="CH369" s="432">
        <v>42</v>
      </c>
      <c r="CI369" s="433">
        <v>7</v>
      </c>
      <c r="CJ369" s="433">
        <v>7</v>
      </c>
      <c r="CK369" s="433" t="s">
        <v>6662</v>
      </c>
      <c r="CL369" s="433" t="s">
        <v>6662</v>
      </c>
      <c r="CM369" s="433" t="s">
        <v>6662</v>
      </c>
      <c r="CN369" s="433">
        <v>35</v>
      </c>
      <c r="CO369" s="433">
        <v>29</v>
      </c>
      <c r="CP369" s="433">
        <v>4</v>
      </c>
      <c r="CQ369" s="433">
        <v>4</v>
      </c>
      <c r="CR369" s="433" t="s">
        <v>6662</v>
      </c>
      <c r="CS369" s="433" t="s">
        <v>6662</v>
      </c>
      <c r="CT369" s="433" t="s">
        <v>6662</v>
      </c>
      <c r="CU369" s="455">
        <v>25</v>
      </c>
      <c r="CV369" s="389"/>
      <c r="CW369" s="390"/>
      <c r="CX369" s="390"/>
      <c r="CY369" s="390"/>
      <c r="CZ369" s="390"/>
      <c r="DA369" s="390"/>
      <c r="DB369" s="394"/>
      <c r="DC369" s="363">
        <v>148</v>
      </c>
      <c r="DD369" s="364">
        <v>97</v>
      </c>
      <c r="DE369" s="364">
        <v>45</v>
      </c>
      <c r="DF369" s="364">
        <v>42</v>
      </c>
      <c r="DG369" s="364">
        <v>10</v>
      </c>
      <c r="DH369" s="364">
        <v>7</v>
      </c>
      <c r="DI369" s="364">
        <v>44</v>
      </c>
      <c r="DJ369" s="394"/>
      <c r="DK369" s="363">
        <v>37</v>
      </c>
      <c r="DL369" s="364">
        <v>27</v>
      </c>
      <c r="DM369" s="364" t="s">
        <v>6662</v>
      </c>
      <c r="DN369" s="364" t="s">
        <v>6662</v>
      </c>
      <c r="DO369" s="364" t="s">
        <v>6662</v>
      </c>
      <c r="DP369" s="364">
        <v>2</v>
      </c>
      <c r="DQ369" s="364">
        <v>2</v>
      </c>
      <c r="DR369" s="364">
        <v>5</v>
      </c>
      <c r="DS369" s="364">
        <v>1</v>
      </c>
      <c r="DT369" s="364" t="s">
        <v>6662</v>
      </c>
      <c r="DU369" s="364" t="s">
        <v>6662</v>
      </c>
      <c r="DV369" s="364" t="s">
        <v>6662</v>
      </c>
      <c r="DW369" s="364" t="s">
        <v>6662</v>
      </c>
      <c r="DX369" s="364" t="s">
        <v>6662</v>
      </c>
      <c r="DY369" s="364" t="s">
        <v>6662</v>
      </c>
      <c r="DZ369" s="365" t="s">
        <v>6662</v>
      </c>
      <c r="EA369" s="363">
        <v>42</v>
      </c>
      <c r="EB369" s="364">
        <v>8167</v>
      </c>
      <c r="EC369" s="364">
        <v>7107</v>
      </c>
      <c r="ED369" s="364">
        <v>679</v>
      </c>
      <c r="EE369" s="365">
        <v>381</v>
      </c>
      <c r="EF369" s="363">
        <v>71</v>
      </c>
      <c r="EG369" s="364">
        <v>61</v>
      </c>
      <c r="EH369" s="364">
        <v>28</v>
      </c>
      <c r="EI369" s="364">
        <v>24</v>
      </c>
      <c r="EJ369" s="364">
        <v>9</v>
      </c>
      <c r="EK369" s="364">
        <v>2</v>
      </c>
      <c r="EL369" s="364">
        <v>8</v>
      </c>
      <c r="EM369" s="394"/>
      <c r="EN369" s="363">
        <v>77</v>
      </c>
      <c r="EO369" s="364">
        <v>36</v>
      </c>
      <c r="EP369" s="364">
        <v>17</v>
      </c>
      <c r="EQ369" s="364">
        <v>18</v>
      </c>
      <c r="ER369" s="364">
        <v>1</v>
      </c>
      <c r="ES369" s="364">
        <v>5</v>
      </c>
      <c r="ET369" s="364">
        <v>36</v>
      </c>
      <c r="EU369" s="394"/>
    </row>
    <row r="370" spans="1:151" s="357" customFormat="1" ht="15" customHeight="1" x14ac:dyDescent="0.15">
      <c r="A370" s="442" t="s">
        <v>175</v>
      </c>
      <c r="B370" s="442" t="s">
        <v>469</v>
      </c>
      <c r="C370" s="442"/>
      <c r="D370" s="442" t="s">
        <v>929</v>
      </c>
      <c r="E370" s="387">
        <v>1352</v>
      </c>
      <c r="F370" s="355">
        <v>1306</v>
      </c>
      <c r="G370" s="355">
        <v>380</v>
      </c>
      <c r="H370" s="355">
        <v>127</v>
      </c>
      <c r="I370" s="355">
        <v>799</v>
      </c>
      <c r="J370" s="388">
        <v>46</v>
      </c>
      <c r="K370" s="395">
        <v>43</v>
      </c>
      <c r="L370" s="387"/>
      <c r="M370" s="361">
        <v>3111</v>
      </c>
      <c r="N370" s="355">
        <v>11</v>
      </c>
      <c r="O370" s="355">
        <v>29</v>
      </c>
      <c r="P370" s="355">
        <v>77</v>
      </c>
      <c r="Q370" s="355">
        <v>102</v>
      </c>
      <c r="R370" s="355">
        <v>113</v>
      </c>
      <c r="S370" s="355">
        <v>137</v>
      </c>
      <c r="T370" s="355">
        <v>175</v>
      </c>
      <c r="U370" s="355">
        <v>138</v>
      </c>
      <c r="V370" s="355">
        <v>278</v>
      </c>
      <c r="W370" s="355">
        <v>379</v>
      </c>
      <c r="X370" s="355">
        <v>567</v>
      </c>
      <c r="Y370" s="355">
        <v>414</v>
      </c>
      <c r="Z370" s="355">
        <v>286</v>
      </c>
      <c r="AA370" s="355">
        <v>220</v>
      </c>
      <c r="AB370" s="362">
        <v>185</v>
      </c>
      <c r="AC370" s="368">
        <v>62.7</v>
      </c>
      <c r="AD370" s="358">
        <v>61.32</v>
      </c>
      <c r="AE370" s="369">
        <v>64.459999999999994</v>
      </c>
      <c r="AF370" s="389"/>
      <c r="AG370" s="390"/>
      <c r="AH370" s="390"/>
      <c r="AI370" s="390"/>
      <c r="AJ370" s="390"/>
      <c r="AK370" s="390"/>
      <c r="AL370" s="390"/>
      <c r="AM370" s="390"/>
      <c r="AN370" s="390"/>
      <c r="AO370" s="390"/>
      <c r="AP370" s="390"/>
      <c r="AQ370" s="390"/>
      <c r="AR370" s="390"/>
      <c r="AS370" s="390"/>
      <c r="AT370" s="390"/>
      <c r="AU370" s="390"/>
      <c r="AV370" s="384"/>
      <c r="AW370" s="385"/>
      <c r="AX370" s="386"/>
      <c r="AY370" s="363">
        <v>1933</v>
      </c>
      <c r="AZ370" s="364" t="s">
        <v>6662</v>
      </c>
      <c r="BA370" s="364">
        <v>5</v>
      </c>
      <c r="BB370" s="364">
        <v>29</v>
      </c>
      <c r="BC370" s="364">
        <v>39</v>
      </c>
      <c r="BD370" s="364">
        <v>58</v>
      </c>
      <c r="BE370" s="364">
        <v>69</v>
      </c>
      <c r="BF370" s="364">
        <v>76</v>
      </c>
      <c r="BG370" s="364">
        <v>71</v>
      </c>
      <c r="BH370" s="364">
        <v>122</v>
      </c>
      <c r="BI370" s="364">
        <v>220</v>
      </c>
      <c r="BJ370" s="364">
        <v>385</v>
      </c>
      <c r="BK370" s="364">
        <v>333</v>
      </c>
      <c r="BL370" s="364">
        <v>230</v>
      </c>
      <c r="BM370" s="364">
        <v>181</v>
      </c>
      <c r="BN370" s="365">
        <v>115</v>
      </c>
      <c r="BO370" s="368">
        <v>65.959999999999994</v>
      </c>
      <c r="BP370" s="358">
        <v>64.91</v>
      </c>
      <c r="BQ370" s="369">
        <v>67.37</v>
      </c>
      <c r="BR370" s="363">
        <v>1306</v>
      </c>
      <c r="BS370" s="364" t="s">
        <v>6662</v>
      </c>
      <c r="BT370" s="364" t="s">
        <v>6662</v>
      </c>
      <c r="BU370" s="364">
        <v>3</v>
      </c>
      <c r="BV370" s="364">
        <v>2</v>
      </c>
      <c r="BW370" s="364">
        <v>16</v>
      </c>
      <c r="BX370" s="364">
        <v>38</v>
      </c>
      <c r="BY370" s="364">
        <v>50</v>
      </c>
      <c r="BZ370" s="364">
        <v>57</v>
      </c>
      <c r="CA370" s="364">
        <v>123</v>
      </c>
      <c r="CB370" s="364">
        <v>183</v>
      </c>
      <c r="CC370" s="364">
        <v>299</v>
      </c>
      <c r="CD370" s="364">
        <v>219</v>
      </c>
      <c r="CE370" s="364">
        <v>152</v>
      </c>
      <c r="CF370" s="364">
        <v>104</v>
      </c>
      <c r="CG370" s="365">
        <v>60</v>
      </c>
      <c r="CH370" s="432">
        <v>1306</v>
      </c>
      <c r="CI370" s="433">
        <v>352</v>
      </c>
      <c r="CJ370" s="433">
        <v>349</v>
      </c>
      <c r="CK370" s="433">
        <v>1</v>
      </c>
      <c r="CL370" s="433">
        <v>2</v>
      </c>
      <c r="CM370" s="433">
        <v>58</v>
      </c>
      <c r="CN370" s="433">
        <v>896</v>
      </c>
      <c r="CO370" s="433">
        <v>834</v>
      </c>
      <c r="CP370" s="433">
        <v>251</v>
      </c>
      <c r="CQ370" s="433">
        <v>250</v>
      </c>
      <c r="CR370" s="433" t="s">
        <v>6662</v>
      </c>
      <c r="CS370" s="433">
        <v>1</v>
      </c>
      <c r="CT370" s="433">
        <v>18</v>
      </c>
      <c r="CU370" s="455">
        <v>565</v>
      </c>
      <c r="CV370" s="389"/>
      <c r="CW370" s="390"/>
      <c r="CX370" s="390"/>
      <c r="CY370" s="390"/>
      <c r="CZ370" s="390"/>
      <c r="DA370" s="390"/>
      <c r="DB370" s="394"/>
      <c r="DC370" s="363">
        <v>4414</v>
      </c>
      <c r="DD370" s="364">
        <v>3413</v>
      </c>
      <c r="DE370" s="364">
        <v>1933</v>
      </c>
      <c r="DF370" s="364">
        <v>1312</v>
      </c>
      <c r="DG370" s="364">
        <v>168</v>
      </c>
      <c r="DH370" s="364">
        <v>238</v>
      </c>
      <c r="DI370" s="364">
        <v>763</v>
      </c>
      <c r="DJ370" s="394"/>
      <c r="DK370" s="363">
        <v>1196</v>
      </c>
      <c r="DL370" s="364">
        <v>457</v>
      </c>
      <c r="DM370" s="364" t="s">
        <v>6662</v>
      </c>
      <c r="DN370" s="364">
        <v>50</v>
      </c>
      <c r="DO370" s="364">
        <v>14</v>
      </c>
      <c r="DP370" s="364">
        <v>206</v>
      </c>
      <c r="DQ370" s="364">
        <v>169</v>
      </c>
      <c r="DR370" s="364">
        <v>185</v>
      </c>
      <c r="DS370" s="364">
        <v>40</v>
      </c>
      <c r="DT370" s="364">
        <v>33</v>
      </c>
      <c r="DU370" s="364">
        <v>29</v>
      </c>
      <c r="DV370" s="364">
        <v>6</v>
      </c>
      <c r="DW370" s="364">
        <v>6</v>
      </c>
      <c r="DX370" s="364" t="s">
        <v>6662</v>
      </c>
      <c r="DY370" s="364" t="s">
        <v>6662</v>
      </c>
      <c r="DZ370" s="365">
        <v>1</v>
      </c>
      <c r="EA370" s="363">
        <v>1287</v>
      </c>
      <c r="EB370" s="364">
        <v>280311</v>
      </c>
      <c r="EC370" s="364">
        <v>112218</v>
      </c>
      <c r="ED370" s="364">
        <v>141591</v>
      </c>
      <c r="EE370" s="365">
        <v>26502</v>
      </c>
      <c r="EF370" s="363">
        <v>2247</v>
      </c>
      <c r="EG370" s="364">
        <v>1947</v>
      </c>
      <c r="EH370" s="364">
        <v>1107</v>
      </c>
      <c r="EI370" s="364">
        <v>724</v>
      </c>
      <c r="EJ370" s="364">
        <v>116</v>
      </c>
      <c r="EK370" s="364">
        <v>115</v>
      </c>
      <c r="EL370" s="364">
        <v>185</v>
      </c>
      <c r="EM370" s="394"/>
      <c r="EN370" s="363">
        <v>2167</v>
      </c>
      <c r="EO370" s="364">
        <v>1466</v>
      </c>
      <c r="EP370" s="364">
        <v>826</v>
      </c>
      <c r="EQ370" s="364">
        <v>588</v>
      </c>
      <c r="ER370" s="364">
        <v>52</v>
      </c>
      <c r="ES370" s="364">
        <v>123</v>
      </c>
      <c r="ET370" s="364">
        <v>578</v>
      </c>
      <c r="EU370" s="394"/>
    </row>
    <row r="371" spans="1:151" s="357" customFormat="1" ht="15" hidden="1" customHeight="1" x14ac:dyDescent="0.15">
      <c r="A371" s="442" t="s">
        <v>175</v>
      </c>
      <c r="B371" s="442" t="s">
        <v>469</v>
      </c>
      <c r="C371" s="442" t="s">
        <v>470</v>
      </c>
      <c r="D371" s="442" t="s">
        <v>930</v>
      </c>
      <c r="E371" s="387">
        <v>151</v>
      </c>
      <c r="F371" s="355">
        <v>144</v>
      </c>
      <c r="G371" s="355">
        <v>51</v>
      </c>
      <c r="H371" s="355">
        <v>14</v>
      </c>
      <c r="I371" s="355">
        <v>79</v>
      </c>
      <c r="J371" s="388">
        <v>7</v>
      </c>
      <c r="K371" s="395">
        <v>5</v>
      </c>
      <c r="L371" s="387"/>
      <c r="M371" s="361">
        <v>360</v>
      </c>
      <c r="N371" s="355" t="s">
        <v>6662</v>
      </c>
      <c r="O371" s="355">
        <v>5</v>
      </c>
      <c r="P371" s="355">
        <v>11</v>
      </c>
      <c r="Q371" s="355">
        <v>10</v>
      </c>
      <c r="R371" s="355">
        <v>12</v>
      </c>
      <c r="S371" s="355">
        <v>15</v>
      </c>
      <c r="T371" s="355">
        <v>16</v>
      </c>
      <c r="U371" s="355">
        <v>25</v>
      </c>
      <c r="V371" s="355">
        <v>34</v>
      </c>
      <c r="W371" s="355">
        <v>49</v>
      </c>
      <c r="X371" s="355">
        <v>53</v>
      </c>
      <c r="Y371" s="355">
        <v>45</v>
      </c>
      <c r="Z371" s="355">
        <v>32</v>
      </c>
      <c r="AA371" s="355">
        <v>27</v>
      </c>
      <c r="AB371" s="362">
        <v>26</v>
      </c>
      <c r="AC371" s="368">
        <v>62.81</v>
      </c>
      <c r="AD371" s="358">
        <v>61.84</v>
      </c>
      <c r="AE371" s="369">
        <v>64.03</v>
      </c>
      <c r="AF371" s="389"/>
      <c r="AG371" s="390"/>
      <c r="AH371" s="390"/>
      <c r="AI371" s="390"/>
      <c r="AJ371" s="390"/>
      <c r="AK371" s="390"/>
      <c r="AL371" s="390"/>
      <c r="AM371" s="390"/>
      <c r="AN371" s="390"/>
      <c r="AO371" s="390"/>
      <c r="AP371" s="390"/>
      <c r="AQ371" s="390"/>
      <c r="AR371" s="390"/>
      <c r="AS371" s="390"/>
      <c r="AT371" s="390"/>
      <c r="AU371" s="390"/>
      <c r="AV371" s="384"/>
      <c r="AW371" s="385"/>
      <c r="AX371" s="386"/>
      <c r="AY371" s="363">
        <v>230</v>
      </c>
      <c r="AZ371" s="364" t="s">
        <v>6662</v>
      </c>
      <c r="BA371" s="364" t="s">
        <v>6662</v>
      </c>
      <c r="BB371" s="364">
        <v>4</v>
      </c>
      <c r="BC371" s="364">
        <v>7</v>
      </c>
      <c r="BD371" s="364">
        <v>5</v>
      </c>
      <c r="BE371" s="364">
        <v>7</v>
      </c>
      <c r="BF371" s="364">
        <v>9</v>
      </c>
      <c r="BG371" s="364">
        <v>12</v>
      </c>
      <c r="BH371" s="364">
        <v>17</v>
      </c>
      <c r="BI371" s="364">
        <v>32</v>
      </c>
      <c r="BJ371" s="364">
        <v>38</v>
      </c>
      <c r="BK371" s="364">
        <v>34</v>
      </c>
      <c r="BL371" s="364">
        <v>28</v>
      </c>
      <c r="BM371" s="364">
        <v>19</v>
      </c>
      <c r="BN371" s="365">
        <v>18</v>
      </c>
      <c r="BO371" s="368">
        <v>65.75</v>
      </c>
      <c r="BP371" s="358">
        <v>64.8</v>
      </c>
      <c r="BQ371" s="369">
        <v>66.97</v>
      </c>
      <c r="BR371" s="363">
        <v>144</v>
      </c>
      <c r="BS371" s="364" t="s">
        <v>6662</v>
      </c>
      <c r="BT371" s="364" t="s">
        <v>6662</v>
      </c>
      <c r="BU371" s="364" t="s">
        <v>6662</v>
      </c>
      <c r="BV371" s="364">
        <v>1</v>
      </c>
      <c r="BW371" s="364">
        <v>2</v>
      </c>
      <c r="BX371" s="364">
        <v>5</v>
      </c>
      <c r="BY371" s="364">
        <v>7</v>
      </c>
      <c r="BZ371" s="364">
        <v>11</v>
      </c>
      <c r="CA371" s="364">
        <v>14</v>
      </c>
      <c r="CB371" s="364">
        <v>25</v>
      </c>
      <c r="CC371" s="364">
        <v>29</v>
      </c>
      <c r="CD371" s="364">
        <v>21</v>
      </c>
      <c r="CE371" s="364">
        <v>10</v>
      </c>
      <c r="CF371" s="364">
        <v>12</v>
      </c>
      <c r="CG371" s="365">
        <v>7</v>
      </c>
      <c r="CH371" s="432">
        <v>144</v>
      </c>
      <c r="CI371" s="433">
        <v>40</v>
      </c>
      <c r="CJ371" s="433">
        <v>39</v>
      </c>
      <c r="CK371" s="433" t="s">
        <v>6662</v>
      </c>
      <c r="CL371" s="433">
        <v>1</v>
      </c>
      <c r="CM371" s="433">
        <v>6</v>
      </c>
      <c r="CN371" s="433">
        <v>98</v>
      </c>
      <c r="CO371" s="433">
        <v>79</v>
      </c>
      <c r="CP371" s="433">
        <v>25</v>
      </c>
      <c r="CQ371" s="433">
        <v>24</v>
      </c>
      <c r="CR371" s="433" t="s">
        <v>6662</v>
      </c>
      <c r="CS371" s="433">
        <v>1</v>
      </c>
      <c r="CT371" s="433">
        <v>2</v>
      </c>
      <c r="CU371" s="455">
        <v>52</v>
      </c>
      <c r="CV371" s="389"/>
      <c r="CW371" s="390"/>
      <c r="CX371" s="390"/>
      <c r="CY371" s="390"/>
      <c r="CZ371" s="390"/>
      <c r="DA371" s="390"/>
      <c r="DB371" s="394"/>
      <c r="DC371" s="363">
        <v>509</v>
      </c>
      <c r="DD371" s="364">
        <v>387</v>
      </c>
      <c r="DE371" s="364">
        <v>230</v>
      </c>
      <c r="DF371" s="364">
        <v>135</v>
      </c>
      <c r="DG371" s="364">
        <v>22</v>
      </c>
      <c r="DH371" s="364">
        <v>33</v>
      </c>
      <c r="DI371" s="364">
        <v>89</v>
      </c>
      <c r="DJ371" s="394"/>
      <c r="DK371" s="363">
        <v>141</v>
      </c>
      <c r="DL371" s="364">
        <v>63</v>
      </c>
      <c r="DM371" s="364" t="s">
        <v>6662</v>
      </c>
      <c r="DN371" s="364">
        <v>5</v>
      </c>
      <c r="DO371" s="364">
        <v>5</v>
      </c>
      <c r="DP371" s="364">
        <v>13</v>
      </c>
      <c r="DQ371" s="364">
        <v>40</v>
      </c>
      <c r="DR371" s="364">
        <v>3</v>
      </c>
      <c r="DS371" s="364">
        <v>7</v>
      </c>
      <c r="DT371" s="364" t="s">
        <v>6662</v>
      </c>
      <c r="DU371" s="364">
        <v>2</v>
      </c>
      <c r="DV371" s="364">
        <v>2</v>
      </c>
      <c r="DW371" s="364" t="s">
        <v>6662</v>
      </c>
      <c r="DX371" s="364" t="s">
        <v>6662</v>
      </c>
      <c r="DY371" s="364" t="s">
        <v>6662</v>
      </c>
      <c r="DZ371" s="365">
        <v>1</v>
      </c>
      <c r="EA371" s="363">
        <v>142</v>
      </c>
      <c r="EB371" s="364">
        <v>31169</v>
      </c>
      <c r="EC371" s="364">
        <v>13722</v>
      </c>
      <c r="ED371" s="364">
        <v>16706</v>
      </c>
      <c r="EE371" s="365">
        <v>741</v>
      </c>
      <c r="EF371" s="363">
        <v>255</v>
      </c>
      <c r="EG371" s="364">
        <v>220</v>
      </c>
      <c r="EH371" s="364">
        <v>129</v>
      </c>
      <c r="EI371" s="364">
        <v>74</v>
      </c>
      <c r="EJ371" s="364">
        <v>17</v>
      </c>
      <c r="EK371" s="364">
        <v>15</v>
      </c>
      <c r="EL371" s="364">
        <v>20</v>
      </c>
      <c r="EM371" s="394"/>
      <c r="EN371" s="363">
        <v>254</v>
      </c>
      <c r="EO371" s="364">
        <v>167</v>
      </c>
      <c r="EP371" s="364">
        <v>101</v>
      </c>
      <c r="EQ371" s="364">
        <v>61</v>
      </c>
      <c r="ER371" s="364">
        <v>5</v>
      </c>
      <c r="ES371" s="364">
        <v>18</v>
      </c>
      <c r="ET371" s="364">
        <v>69</v>
      </c>
      <c r="EU371" s="394"/>
    </row>
    <row r="372" spans="1:151" s="357" customFormat="1" ht="15" hidden="1" customHeight="1" x14ac:dyDescent="0.15">
      <c r="A372" s="442" t="s">
        <v>175</v>
      </c>
      <c r="B372" s="442" t="s">
        <v>469</v>
      </c>
      <c r="C372" s="442" t="s">
        <v>471</v>
      </c>
      <c r="D372" s="442" t="s">
        <v>931</v>
      </c>
      <c r="E372" s="387">
        <v>191</v>
      </c>
      <c r="F372" s="355">
        <v>186</v>
      </c>
      <c r="G372" s="355">
        <v>75</v>
      </c>
      <c r="H372" s="355">
        <v>16</v>
      </c>
      <c r="I372" s="355">
        <v>95</v>
      </c>
      <c r="J372" s="388">
        <v>5</v>
      </c>
      <c r="K372" s="395">
        <v>5</v>
      </c>
      <c r="L372" s="387"/>
      <c r="M372" s="361">
        <v>433</v>
      </c>
      <c r="N372" s="355" t="s">
        <v>6662</v>
      </c>
      <c r="O372" s="355">
        <v>3</v>
      </c>
      <c r="P372" s="355">
        <v>12</v>
      </c>
      <c r="Q372" s="355">
        <v>11</v>
      </c>
      <c r="R372" s="355">
        <v>16</v>
      </c>
      <c r="S372" s="355">
        <v>23</v>
      </c>
      <c r="T372" s="355">
        <v>32</v>
      </c>
      <c r="U372" s="355">
        <v>16</v>
      </c>
      <c r="V372" s="355">
        <v>38</v>
      </c>
      <c r="W372" s="355">
        <v>59</v>
      </c>
      <c r="X372" s="355">
        <v>73</v>
      </c>
      <c r="Y372" s="355">
        <v>55</v>
      </c>
      <c r="Z372" s="355">
        <v>42</v>
      </c>
      <c r="AA372" s="355">
        <v>33</v>
      </c>
      <c r="AB372" s="362">
        <v>20</v>
      </c>
      <c r="AC372" s="368">
        <v>62.45</v>
      </c>
      <c r="AD372" s="358">
        <v>60.82</v>
      </c>
      <c r="AE372" s="369">
        <v>64.66</v>
      </c>
      <c r="AF372" s="389"/>
      <c r="AG372" s="390"/>
      <c r="AH372" s="390"/>
      <c r="AI372" s="390"/>
      <c r="AJ372" s="390"/>
      <c r="AK372" s="390"/>
      <c r="AL372" s="390"/>
      <c r="AM372" s="390"/>
      <c r="AN372" s="390"/>
      <c r="AO372" s="390"/>
      <c r="AP372" s="390"/>
      <c r="AQ372" s="390"/>
      <c r="AR372" s="390"/>
      <c r="AS372" s="390"/>
      <c r="AT372" s="390"/>
      <c r="AU372" s="390"/>
      <c r="AV372" s="384"/>
      <c r="AW372" s="385"/>
      <c r="AX372" s="386"/>
      <c r="AY372" s="363">
        <v>319</v>
      </c>
      <c r="AZ372" s="364" t="s">
        <v>6662</v>
      </c>
      <c r="BA372" s="364">
        <v>1</v>
      </c>
      <c r="BB372" s="364">
        <v>5</v>
      </c>
      <c r="BC372" s="364">
        <v>3</v>
      </c>
      <c r="BD372" s="364">
        <v>10</v>
      </c>
      <c r="BE372" s="364">
        <v>12</v>
      </c>
      <c r="BF372" s="364">
        <v>19</v>
      </c>
      <c r="BG372" s="364">
        <v>11</v>
      </c>
      <c r="BH372" s="364">
        <v>22</v>
      </c>
      <c r="BI372" s="364">
        <v>44</v>
      </c>
      <c r="BJ372" s="364">
        <v>60</v>
      </c>
      <c r="BK372" s="364">
        <v>48</v>
      </c>
      <c r="BL372" s="364">
        <v>40</v>
      </c>
      <c r="BM372" s="364">
        <v>28</v>
      </c>
      <c r="BN372" s="365">
        <v>16</v>
      </c>
      <c r="BO372" s="368">
        <v>65.34</v>
      </c>
      <c r="BP372" s="358">
        <v>63.69</v>
      </c>
      <c r="BQ372" s="369">
        <v>67.650000000000006</v>
      </c>
      <c r="BR372" s="363">
        <v>186</v>
      </c>
      <c r="BS372" s="364" t="s">
        <v>6662</v>
      </c>
      <c r="BT372" s="364" t="s">
        <v>6662</v>
      </c>
      <c r="BU372" s="364">
        <v>1</v>
      </c>
      <c r="BV372" s="364" t="s">
        <v>6662</v>
      </c>
      <c r="BW372" s="364">
        <v>3</v>
      </c>
      <c r="BX372" s="364">
        <v>7</v>
      </c>
      <c r="BY372" s="364">
        <v>9</v>
      </c>
      <c r="BZ372" s="364">
        <v>8</v>
      </c>
      <c r="CA372" s="364">
        <v>16</v>
      </c>
      <c r="CB372" s="364">
        <v>28</v>
      </c>
      <c r="CC372" s="364">
        <v>43</v>
      </c>
      <c r="CD372" s="364">
        <v>27</v>
      </c>
      <c r="CE372" s="364">
        <v>24</v>
      </c>
      <c r="CF372" s="364">
        <v>13</v>
      </c>
      <c r="CG372" s="365">
        <v>7</v>
      </c>
      <c r="CH372" s="432">
        <v>186</v>
      </c>
      <c r="CI372" s="433">
        <v>66</v>
      </c>
      <c r="CJ372" s="433">
        <v>66</v>
      </c>
      <c r="CK372" s="433" t="s">
        <v>6662</v>
      </c>
      <c r="CL372" s="433" t="s">
        <v>6662</v>
      </c>
      <c r="CM372" s="433">
        <v>9</v>
      </c>
      <c r="CN372" s="433">
        <v>111</v>
      </c>
      <c r="CO372" s="433">
        <v>114</v>
      </c>
      <c r="CP372" s="433">
        <v>48</v>
      </c>
      <c r="CQ372" s="433">
        <v>48</v>
      </c>
      <c r="CR372" s="433" t="s">
        <v>6662</v>
      </c>
      <c r="CS372" s="433" t="s">
        <v>6662</v>
      </c>
      <c r="CT372" s="433">
        <v>2</v>
      </c>
      <c r="CU372" s="455">
        <v>64</v>
      </c>
      <c r="CV372" s="389"/>
      <c r="CW372" s="390"/>
      <c r="CX372" s="390"/>
      <c r="CY372" s="390"/>
      <c r="CZ372" s="390"/>
      <c r="DA372" s="390"/>
      <c r="DB372" s="394"/>
      <c r="DC372" s="363">
        <v>640</v>
      </c>
      <c r="DD372" s="364">
        <v>496</v>
      </c>
      <c r="DE372" s="364">
        <v>319</v>
      </c>
      <c r="DF372" s="364">
        <v>159</v>
      </c>
      <c r="DG372" s="364">
        <v>18</v>
      </c>
      <c r="DH372" s="364">
        <v>47</v>
      </c>
      <c r="DI372" s="364">
        <v>97</v>
      </c>
      <c r="DJ372" s="394"/>
      <c r="DK372" s="363">
        <v>174</v>
      </c>
      <c r="DL372" s="364">
        <v>54</v>
      </c>
      <c r="DM372" s="364" t="s">
        <v>6662</v>
      </c>
      <c r="DN372" s="364">
        <v>13</v>
      </c>
      <c r="DO372" s="364">
        <v>3</v>
      </c>
      <c r="DP372" s="364">
        <v>37</v>
      </c>
      <c r="DQ372" s="364">
        <v>37</v>
      </c>
      <c r="DR372" s="364">
        <v>11</v>
      </c>
      <c r="DS372" s="364">
        <v>3</v>
      </c>
      <c r="DT372" s="364">
        <v>10</v>
      </c>
      <c r="DU372" s="364">
        <v>4</v>
      </c>
      <c r="DV372" s="364">
        <v>1</v>
      </c>
      <c r="DW372" s="364">
        <v>1</v>
      </c>
      <c r="DX372" s="364" t="s">
        <v>6662</v>
      </c>
      <c r="DY372" s="364" t="s">
        <v>6662</v>
      </c>
      <c r="DZ372" s="365" t="s">
        <v>6662</v>
      </c>
      <c r="EA372" s="363">
        <v>184</v>
      </c>
      <c r="EB372" s="364">
        <v>47978</v>
      </c>
      <c r="EC372" s="364">
        <v>15272</v>
      </c>
      <c r="ED372" s="364">
        <v>30320</v>
      </c>
      <c r="EE372" s="365">
        <v>2386</v>
      </c>
      <c r="EF372" s="363">
        <v>336</v>
      </c>
      <c r="EG372" s="364">
        <v>287</v>
      </c>
      <c r="EH372" s="364">
        <v>186</v>
      </c>
      <c r="EI372" s="364">
        <v>86</v>
      </c>
      <c r="EJ372" s="364">
        <v>15</v>
      </c>
      <c r="EK372" s="364">
        <v>22</v>
      </c>
      <c r="EL372" s="364">
        <v>27</v>
      </c>
      <c r="EM372" s="394"/>
      <c r="EN372" s="363">
        <v>304</v>
      </c>
      <c r="EO372" s="364">
        <v>209</v>
      </c>
      <c r="EP372" s="364">
        <v>133</v>
      </c>
      <c r="EQ372" s="364">
        <v>73</v>
      </c>
      <c r="ER372" s="364">
        <v>3</v>
      </c>
      <c r="ES372" s="364">
        <v>25</v>
      </c>
      <c r="ET372" s="364">
        <v>70</v>
      </c>
      <c r="EU372" s="394"/>
    </row>
    <row r="373" spans="1:151" s="357" customFormat="1" ht="15" hidden="1" customHeight="1" x14ac:dyDescent="0.15">
      <c r="A373" s="442" t="s">
        <v>175</v>
      </c>
      <c r="B373" s="442" t="s">
        <v>469</v>
      </c>
      <c r="C373" s="442" t="s">
        <v>114</v>
      </c>
      <c r="D373" s="442" t="s">
        <v>932</v>
      </c>
      <c r="E373" s="387">
        <v>174</v>
      </c>
      <c r="F373" s="355">
        <v>166</v>
      </c>
      <c r="G373" s="355">
        <v>64</v>
      </c>
      <c r="H373" s="355">
        <v>11</v>
      </c>
      <c r="I373" s="355">
        <v>91</v>
      </c>
      <c r="J373" s="388">
        <v>8</v>
      </c>
      <c r="K373" s="395">
        <v>8</v>
      </c>
      <c r="L373" s="387"/>
      <c r="M373" s="361">
        <v>418</v>
      </c>
      <c r="N373" s="355">
        <v>1</v>
      </c>
      <c r="O373" s="355">
        <v>1</v>
      </c>
      <c r="P373" s="355">
        <v>10</v>
      </c>
      <c r="Q373" s="355">
        <v>12</v>
      </c>
      <c r="R373" s="355">
        <v>20</v>
      </c>
      <c r="S373" s="355">
        <v>23</v>
      </c>
      <c r="T373" s="355">
        <v>34</v>
      </c>
      <c r="U373" s="355">
        <v>15</v>
      </c>
      <c r="V373" s="355">
        <v>34</v>
      </c>
      <c r="W373" s="355">
        <v>41</v>
      </c>
      <c r="X373" s="355">
        <v>64</v>
      </c>
      <c r="Y373" s="355">
        <v>58</v>
      </c>
      <c r="Z373" s="355">
        <v>45</v>
      </c>
      <c r="AA373" s="355">
        <v>37</v>
      </c>
      <c r="AB373" s="362">
        <v>23</v>
      </c>
      <c r="AC373" s="368">
        <v>62.68</v>
      </c>
      <c r="AD373" s="358">
        <v>61.61</v>
      </c>
      <c r="AE373" s="369">
        <v>63.93</v>
      </c>
      <c r="AF373" s="389"/>
      <c r="AG373" s="390"/>
      <c r="AH373" s="390"/>
      <c r="AI373" s="390"/>
      <c r="AJ373" s="390"/>
      <c r="AK373" s="390"/>
      <c r="AL373" s="390"/>
      <c r="AM373" s="390"/>
      <c r="AN373" s="390"/>
      <c r="AO373" s="390"/>
      <c r="AP373" s="390"/>
      <c r="AQ373" s="390"/>
      <c r="AR373" s="390"/>
      <c r="AS373" s="390"/>
      <c r="AT373" s="390"/>
      <c r="AU373" s="390"/>
      <c r="AV373" s="384"/>
      <c r="AW373" s="385"/>
      <c r="AX373" s="386"/>
      <c r="AY373" s="363">
        <v>300</v>
      </c>
      <c r="AZ373" s="364" t="s">
        <v>6662</v>
      </c>
      <c r="BA373" s="364">
        <v>1</v>
      </c>
      <c r="BB373" s="364">
        <v>4</v>
      </c>
      <c r="BC373" s="364">
        <v>5</v>
      </c>
      <c r="BD373" s="364">
        <v>12</v>
      </c>
      <c r="BE373" s="364">
        <v>13</v>
      </c>
      <c r="BF373" s="364">
        <v>21</v>
      </c>
      <c r="BG373" s="364">
        <v>9</v>
      </c>
      <c r="BH373" s="364">
        <v>23</v>
      </c>
      <c r="BI373" s="364">
        <v>29</v>
      </c>
      <c r="BJ373" s="364">
        <v>50</v>
      </c>
      <c r="BK373" s="364">
        <v>49</v>
      </c>
      <c r="BL373" s="364">
        <v>39</v>
      </c>
      <c r="BM373" s="364">
        <v>30</v>
      </c>
      <c r="BN373" s="365">
        <v>15</v>
      </c>
      <c r="BO373" s="368">
        <v>64.930000000000007</v>
      </c>
      <c r="BP373" s="358">
        <v>63.77</v>
      </c>
      <c r="BQ373" s="369">
        <v>66.319999999999993</v>
      </c>
      <c r="BR373" s="363">
        <v>166</v>
      </c>
      <c r="BS373" s="364" t="s">
        <v>6662</v>
      </c>
      <c r="BT373" s="364" t="s">
        <v>6662</v>
      </c>
      <c r="BU373" s="364">
        <v>1</v>
      </c>
      <c r="BV373" s="364" t="s">
        <v>6662</v>
      </c>
      <c r="BW373" s="364">
        <v>1</v>
      </c>
      <c r="BX373" s="364">
        <v>8</v>
      </c>
      <c r="BY373" s="364">
        <v>13</v>
      </c>
      <c r="BZ373" s="364">
        <v>5</v>
      </c>
      <c r="CA373" s="364">
        <v>13</v>
      </c>
      <c r="CB373" s="364">
        <v>20</v>
      </c>
      <c r="CC373" s="364">
        <v>29</v>
      </c>
      <c r="CD373" s="364">
        <v>28</v>
      </c>
      <c r="CE373" s="364">
        <v>21</v>
      </c>
      <c r="CF373" s="364">
        <v>19</v>
      </c>
      <c r="CG373" s="365">
        <v>8</v>
      </c>
      <c r="CH373" s="432">
        <v>166</v>
      </c>
      <c r="CI373" s="433">
        <v>55</v>
      </c>
      <c r="CJ373" s="433">
        <v>55</v>
      </c>
      <c r="CK373" s="433" t="s">
        <v>6662</v>
      </c>
      <c r="CL373" s="433" t="s">
        <v>6662</v>
      </c>
      <c r="CM373" s="433">
        <v>12</v>
      </c>
      <c r="CN373" s="433">
        <v>99</v>
      </c>
      <c r="CO373" s="433">
        <v>105</v>
      </c>
      <c r="CP373" s="433">
        <v>39</v>
      </c>
      <c r="CQ373" s="433">
        <v>39</v>
      </c>
      <c r="CR373" s="433" t="s">
        <v>6662</v>
      </c>
      <c r="CS373" s="433" t="s">
        <v>6662</v>
      </c>
      <c r="CT373" s="433">
        <v>3</v>
      </c>
      <c r="CU373" s="455">
        <v>63</v>
      </c>
      <c r="CV373" s="389"/>
      <c r="CW373" s="390"/>
      <c r="CX373" s="390"/>
      <c r="CY373" s="390"/>
      <c r="CZ373" s="390"/>
      <c r="DA373" s="390"/>
      <c r="DB373" s="394"/>
      <c r="DC373" s="363">
        <v>587</v>
      </c>
      <c r="DD373" s="364">
        <v>458</v>
      </c>
      <c r="DE373" s="364">
        <v>300</v>
      </c>
      <c r="DF373" s="364">
        <v>150</v>
      </c>
      <c r="DG373" s="364">
        <v>8</v>
      </c>
      <c r="DH373" s="364">
        <v>29</v>
      </c>
      <c r="DI373" s="364">
        <v>100</v>
      </c>
      <c r="DJ373" s="394"/>
      <c r="DK373" s="363">
        <v>158</v>
      </c>
      <c r="DL373" s="364">
        <v>68</v>
      </c>
      <c r="DM373" s="364" t="s">
        <v>6662</v>
      </c>
      <c r="DN373" s="364">
        <v>15</v>
      </c>
      <c r="DO373" s="364">
        <v>5</v>
      </c>
      <c r="DP373" s="364">
        <v>15</v>
      </c>
      <c r="DQ373" s="364">
        <v>34</v>
      </c>
      <c r="DR373" s="364">
        <v>9</v>
      </c>
      <c r="DS373" s="364">
        <v>9</v>
      </c>
      <c r="DT373" s="364">
        <v>2</v>
      </c>
      <c r="DU373" s="364" t="s">
        <v>6662</v>
      </c>
      <c r="DV373" s="364" t="s">
        <v>6662</v>
      </c>
      <c r="DW373" s="364">
        <v>1</v>
      </c>
      <c r="DX373" s="364" t="s">
        <v>6662</v>
      </c>
      <c r="DY373" s="364" t="s">
        <v>6662</v>
      </c>
      <c r="DZ373" s="365" t="s">
        <v>6662</v>
      </c>
      <c r="EA373" s="363">
        <v>162</v>
      </c>
      <c r="EB373" s="364">
        <v>36135</v>
      </c>
      <c r="EC373" s="364">
        <v>15538</v>
      </c>
      <c r="ED373" s="364">
        <v>19937</v>
      </c>
      <c r="EE373" s="365">
        <v>660</v>
      </c>
      <c r="EF373" s="363">
        <v>293</v>
      </c>
      <c r="EG373" s="364">
        <v>252</v>
      </c>
      <c r="EH373" s="364">
        <v>164</v>
      </c>
      <c r="EI373" s="364">
        <v>83</v>
      </c>
      <c r="EJ373" s="364">
        <v>5</v>
      </c>
      <c r="EK373" s="364">
        <v>14</v>
      </c>
      <c r="EL373" s="364">
        <v>27</v>
      </c>
      <c r="EM373" s="394"/>
      <c r="EN373" s="363">
        <v>294</v>
      </c>
      <c r="EO373" s="364">
        <v>206</v>
      </c>
      <c r="EP373" s="364">
        <v>136</v>
      </c>
      <c r="EQ373" s="364">
        <v>67</v>
      </c>
      <c r="ER373" s="364">
        <v>3</v>
      </c>
      <c r="ES373" s="364">
        <v>15</v>
      </c>
      <c r="ET373" s="364">
        <v>73</v>
      </c>
      <c r="EU373" s="394"/>
    </row>
    <row r="374" spans="1:151" s="357" customFormat="1" ht="15" hidden="1" customHeight="1" x14ac:dyDescent="0.15">
      <c r="A374" s="442" t="s">
        <v>175</v>
      </c>
      <c r="B374" s="442" t="s">
        <v>469</v>
      </c>
      <c r="C374" s="442" t="s">
        <v>472</v>
      </c>
      <c r="D374" s="442" t="s">
        <v>933</v>
      </c>
      <c r="E374" s="387">
        <v>403</v>
      </c>
      <c r="F374" s="355">
        <v>383</v>
      </c>
      <c r="G374" s="355">
        <v>83</v>
      </c>
      <c r="H374" s="355">
        <v>44</v>
      </c>
      <c r="I374" s="355">
        <v>256</v>
      </c>
      <c r="J374" s="388">
        <v>20</v>
      </c>
      <c r="K374" s="395">
        <v>19</v>
      </c>
      <c r="L374" s="387"/>
      <c r="M374" s="361">
        <v>866</v>
      </c>
      <c r="N374" s="355">
        <v>4</v>
      </c>
      <c r="O374" s="355">
        <v>8</v>
      </c>
      <c r="P374" s="355">
        <v>21</v>
      </c>
      <c r="Q374" s="355">
        <v>26</v>
      </c>
      <c r="R374" s="355">
        <v>37</v>
      </c>
      <c r="S374" s="355">
        <v>35</v>
      </c>
      <c r="T374" s="355">
        <v>39</v>
      </c>
      <c r="U374" s="355">
        <v>30</v>
      </c>
      <c r="V374" s="355">
        <v>76</v>
      </c>
      <c r="W374" s="355">
        <v>103</v>
      </c>
      <c r="X374" s="355">
        <v>177</v>
      </c>
      <c r="Y374" s="355">
        <v>124</v>
      </c>
      <c r="Z374" s="355">
        <v>74</v>
      </c>
      <c r="AA374" s="355">
        <v>61</v>
      </c>
      <c r="AB374" s="362">
        <v>51</v>
      </c>
      <c r="AC374" s="368">
        <v>63.02</v>
      </c>
      <c r="AD374" s="358">
        <v>61.44</v>
      </c>
      <c r="AE374" s="369">
        <v>65.11</v>
      </c>
      <c r="AF374" s="389"/>
      <c r="AG374" s="390"/>
      <c r="AH374" s="390"/>
      <c r="AI374" s="390"/>
      <c r="AJ374" s="390"/>
      <c r="AK374" s="390"/>
      <c r="AL374" s="390"/>
      <c r="AM374" s="390"/>
      <c r="AN374" s="390"/>
      <c r="AO374" s="390"/>
      <c r="AP374" s="390"/>
      <c r="AQ374" s="390"/>
      <c r="AR374" s="390"/>
      <c r="AS374" s="390"/>
      <c r="AT374" s="390"/>
      <c r="AU374" s="390"/>
      <c r="AV374" s="384"/>
      <c r="AW374" s="385"/>
      <c r="AX374" s="386"/>
      <c r="AY374" s="363">
        <v>469</v>
      </c>
      <c r="AZ374" s="364" t="s">
        <v>6662</v>
      </c>
      <c r="BA374" s="364">
        <v>1</v>
      </c>
      <c r="BB374" s="364">
        <v>6</v>
      </c>
      <c r="BC374" s="364">
        <v>9</v>
      </c>
      <c r="BD374" s="364">
        <v>14</v>
      </c>
      <c r="BE374" s="364">
        <v>15</v>
      </c>
      <c r="BF374" s="364">
        <v>10</v>
      </c>
      <c r="BG374" s="364">
        <v>14</v>
      </c>
      <c r="BH374" s="364">
        <v>27</v>
      </c>
      <c r="BI374" s="364">
        <v>46</v>
      </c>
      <c r="BJ374" s="364">
        <v>109</v>
      </c>
      <c r="BK374" s="364">
        <v>90</v>
      </c>
      <c r="BL374" s="364">
        <v>53</v>
      </c>
      <c r="BM374" s="364">
        <v>50</v>
      </c>
      <c r="BN374" s="365">
        <v>25</v>
      </c>
      <c r="BO374" s="368">
        <v>66.849999999999994</v>
      </c>
      <c r="BP374" s="358">
        <v>65.7</v>
      </c>
      <c r="BQ374" s="369">
        <v>68.540000000000006</v>
      </c>
      <c r="BR374" s="363">
        <v>383</v>
      </c>
      <c r="BS374" s="364" t="s">
        <v>6662</v>
      </c>
      <c r="BT374" s="364" t="s">
        <v>6662</v>
      </c>
      <c r="BU374" s="364" t="s">
        <v>6662</v>
      </c>
      <c r="BV374" s="364" t="s">
        <v>6662</v>
      </c>
      <c r="BW374" s="364">
        <v>5</v>
      </c>
      <c r="BX374" s="364">
        <v>7</v>
      </c>
      <c r="BY374" s="364">
        <v>13</v>
      </c>
      <c r="BZ374" s="364">
        <v>18</v>
      </c>
      <c r="CA374" s="364">
        <v>38</v>
      </c>
      <c r="CB374" s="364">
        <v>57</v>
      </c>
      <c r="CC374" s="364">
        <v>87</v>
      </c>
      <c r="CD374" s="364">
        <v>70</v>
      </c>
      <c r="CE374" s="364">
        <v>42</v>
      </c>
      <c r="CF374" s="364">
        <v>29</v>
      </c>
      <c r="CG374" s="365">
        <v>17</v>
      </c>
      <c r="CH374" s="432">
        <v>383</v>
      </c>
      <c r="CI374" s="433">
        <v>80</v>
      </c>
      <c r="CJ374" s="433">
        <v>80</v>
      </c>
      <c r="CK374" s="433" t="s">
        <v>6662</v>
      </c>
      <c r="CL374" s="433" t="s">
        <v>6662</v>
      </c>
      <c r="CM374" s="433">
        <v>19</v>
      </c>
      <c r="CN374" s="433">
        <v>284</v>
      </c>
      <c r="CO374" s="433">
        <v>245</v>
      </c>
      <c r="CP374" s="433">
        <v>56</v>
      </c>
      <c r="CQ374" s="433">
        <v>56</v>
      </c>
      <c r="CR374" s="433" t="s">
        <v>6662</v>
      </c>
      <c r="CS374" s="433" t="s">
        <v>6662</v>
      </c>
      <c r="CT374" s="433">
        <v>6</v>
      </c>
      <c r="CU374" s="455">
        <v>183</v>
      </c>
      <c r="CV374" s="389"/>
      <c r="CW374" s="390"/>
      <c r="CX374" s="390"/>
      <c r="CY374" s="390"/>
      <c r="CZ374" s="390"/>
      <c r="DA374" s="390"/>
      <c r="DB374" s="394"/>
      <c r="DC374" s="363">
        <v>1265</v>
      </c>
      <c r="DD374" s="364">
        <v>976</v>
      </c>
      <c r="DE374" s="364">
        <v>469</v>
      </c>
      <c r="DF374" s="364">
        <v>443</v>
      </c>
      <c r="DG374" s="364">
        <v>64</v>
      </c>
      <c r="DH374" s="364">
        <v>51</v>
      </c>
      <c r="DI374" s="364">
        <v>238</v>
      </c>
      <c r="DJ374" s="394"/>
      <c r="DK374" s="363">
        <v>337</v>
      </c>
      <c r="DL374" s="364">
        <v>113</v>
      </c>
      <c r="DM374" s="364" t="s">
        <v>6662</v>
      </c>
      <c r="DN374" s="364">
        <v>13</v>
      </c>
      <c r="DO374" s="364" t="s">
        <v>6662</v>
      </c>
      <c r="DP374" s="364">
        <v>47</v>
      </c>
      <c r="DQ374" s="364">
        <v>30</v>
      </c>
      <c r="DR374" s="364">
        <v>88</v>
      </c>
      <c r="DS374" s="364">
        <v>12</v>
      </c>
      <c r="DT374" s="364">
        <v>13</v>
      </c>
      <c r="DU374" s="364">
        <v>18</v>
      </c>
      <c r="DV374" s="364">
        <v>2</v>
      </c>
      <c r="DW374" s="364">
        <v>1</v>
      </c>
      <c r="DX374" s="364" t="s">
        <v>6662</v>
      </c>
      <c r="DY374" s="364" t="s">
        <v>6662</v>
      </c>
      <c r="DZ374" s="365" t="s">
        <v>6662</v>
      </c>
      <c r="EA374" s="363">
        <v>377</v>
      </c>
      <c r="EB374" s="364">
        <v>83311</v>
      </c>
      <c r="EC374" s="364">
        <v>30431</v>
      </c>
      <c r="ED374" s="364">
        <v>41241</v>
      </c>
      <c r="EE374" s="365">
        <v>11639</v>
      </c>
      <c r="EF374" s="363">
        <v>646</v>
      </c>
      <c r="EG374" s="364">
        <v>571</v>
      </c>
      <c r="EH374" s="364">
        <v>279</v>
      </c>
      <c r="EI374" s="364">
        <v>248</v>
      </c>
      <c r="EJ374" s="364">
        <v>44</v>
      </c>
      <c r="EK374" s="364">
        <v>20</v>
      </c>
      <c r="EL374" s="364">
        <v>55</v>
      </c>
      <c r="EM374" s="394"/>
      <c r="EN374" s="363">
        <v>619</v>
      </c>
      <c r="EO374" s="364">
        <v>405</v>
      </c>
      <c r="EP374" s="364">
        <v>190</v>
      </c>
      <c r="EQ374" s="364">
        <v>195</v>
      </c>
      <c r="ER374" s="364">
        <v>20</v>
      </c>
      <c r="ES374" s="364">
        <v>31</v>
      </c>
      <c r="ET374" s="364">
        <v>183</v>
      </c>
      <c r="EU374" s="394"/>
    </row>
    <row r="375" spans="1:151" s="357" customFormat="1" ht="15" hidden="1" customHeight="1" x14ac:dyDescent="0.15">
      <c r="A375" s="442" t="s">
        <v>175</v>
      </c>
      <c r="B375" s="442" t="s">
        <v>469</v>
      </c>
      <c r="C375" s="442" t="s">
        <v>473</v>
      </c>
      <c r="D375" s="442" t="s">
        <v>934</v>
      </c>
      <c r="E375" s="387">
        <v>235</v>
      </c>
      <c r="F375" s="355">
        <v>233</v>
      </c>
      <c r="G375" s="355">
        <v>55</v>
      </c>
      <c r="H375" s="355">
        <v>26</v>
      </c>
      <c r="I375" s="355">
        <v>152</v>
      </c>
      <c r="J375" s="388">
        <v>2</v>
      </c>
      <c r="K375" s="395">
        <v>2</v>
      </c>
      <c r="L375" s="387"/>
      <c r="M375" s="361">
        <v>568</v>
      </c>
      <c r="N375" s="355">
        <v>2</v>
      </c>
      <c r="O375" s="355">
        <v>7</v>
      </c>
      <c r="P375" s="355">
        <v>11</v>
      </c>
      <c r="Q375" s="355">
        <v>23</v>
      </c>
      <c r="R375" s="355">
        <v>12</v>
      </c>
      <c r="S375" s="355">
        <v>22</v>
      </c>
      <c r="T375" s="355">
        <v>34</v>
      </c>
      <c r="U375" s="355">
        <v>27</v>
      </c>
      <c r="V375" s="355">
        <v>55</v>
      </c>
      <c r="W375" s="355">
        <v>75</v>
      </c>
      <c r="X375" s="355">
        <v>95</v>
      </c>
      <c r="Y375" s="355">
        <v>76</v>
      </c>
      <c r="Z375" s="355">
        <v>49</v>
      </c>
      <c r="AA375" s="355">
        <v>36</v>
      </c>
      <c r="AB375" s="362">
        <v>44</v>
      </c>
      <c r="AC375" s="368">
        <v>63</v>
      </c>
      <c r="AD375" s="358">
        <v>61.68</v>
      </c>
      <c r="AE375" s="369">
        <v>64.63</v>
      </c>
      <c r="AF375" s="389"/>
      <c r="AG375" s="390"/>
      <c r="AH375" s="390"/>
      <c r="AI375" s="390"/>
      <c r="AJ375" s="390"/>
      <c r="AK375" s="390"/>
      <c r="AL375" s="390"/>
      <c r="AM375" s="390"/>
      <c r="AN375" s="390"/>
      <c r="AO375" s="390"/>
      <c r="AP375" s="390"/>
      <c r="AQ375" s="390"/>
      <c r="AR375" s="390"/>
      <c r="AS375" s="390"/>
      <c r="AT375" s="390"/>
      <c r="AU375" s="390"/>
      <c r="AV375" s="384"/>
      <c r="AW375" s="385"/>
      <c r="AX375" s="386"/>
      <c r="AY375" s="363">
        <v>327</v>
      </c>
      <c r="AZ375" s="364" t="s">
        <v>6662</v>
      </c>
      <c r="BA375" s="364" t="s">
        <v>6662</v>
      </c>
      <c r="BB375" s="364">
        <v>4</v>
      </c>
      <c r="BC375" s="364">
        <v>4</v>
      </c>
      <c r="BD375" s="364">
        <v>7</v>
      </c>
      <c r="BE375" s="364">
        <v>10</v>
      </c>
      <c r="BF375" s="364">
        <v>9</v>
      </c>
      <c r="BG375" s="364">
        <v>10</v>
      </c>
      <c r="BH375" s="364">
        <v>21</v>
      </c>
      <c r="BI375" s="364">
        <v>38</v>
      </c>
      <c r="BJ375" s="364">
        <v>55</v>
      </c>
      <c r="BK375" s="364">
        <v>68</v>
      </c>
      <c r="BL375" s="364">
        <v>42</v>
      </c>
      <c r="BM375" s="364">
        <v>31</v>
      </c>
      <c r="BN375" s="365">
        <v>28</v>
      </c>
      <c r="BO375" s="368">
        <v>67.94</v>
      </c>
      <c r="BP375" s="358">
        <v>67.19</v>
      </c>
      <c r="BQ375" s="369">
        <v>68.92</v>
      </c>
      <c r="BR375" s="363">
        <v>233</v>
      </c>
      <c r="BS375" s="364" t="s">
        <v>6662</v>
      </c>
      <c r="BT375" s="364" t="s">
        <v>6662</v>
      </c>
      <c r="BU375" s="364" t="s">
        <v>6662</v>
      </c>
      <c r="BV375" s="364" t="s">
        <v>6662</v>
      </c>
      <c r="BW375" s="364">
        <v>1</v>
      </c>
      <c r="BX375" s="364">
        <v>3</v>
      </c>
      <c r="BY375" s="364">
        <v>5</v>
      </c>
      <c r="BZ375" s="364">
        <v>6</v>
      </c>
      <c r="CA375" s="364">
        <v>23</v>
      </c>
      <c r="CB375" s="364">
        <v>32</v>
      </c>
      <c r="CC375" s="364">
        <v>53</v>
      </c>
      <c r="CD375" s="364">
        <v>42</v>
      </c>
      <c r="CE375" s="364">
        <v>33</v>
      </c>
      <c r="CF375" s="364">
        <v>21</v>
      </c>
      <c r="CG375" s="365">
        <v>14</v>
      </c>
      <c r="CH375" s="432">
        <v>233</v>
      </c>
      <c r="CI375" s="433">
        <v>46</v>
      </c>
      <c r="CJ375" s="433">
        <v>45</v>
      </c>
      <c r="CK375" s="433" t="s">
        <v>6662</v>
      </c>
      <c r="CL375" s="433">
        <v>1</v>
      </c>
      <c r="CM375" s="433">
        <v>7</v>
      </c>
      <c r="CN375" s="433">
        <v>180</v>
      </c>
      <c r="CO375" s="433">
        <v>163</v>
      </c>
      <c r="CP375" s="433">
        <v>37</v>
      </c>
      <c r="CQ375" s="433">
        <v>37</v>
      </c>
      <c r="CR375" s="433" t="s">
        <v>6662</v>
      </c>
      <c r="CS375" s="433" t="s">
        <v>6662</v>
      </c>
      <c r="CT375" s="433">
        <v>4</v>
      </c>
      <c r="CU375" s="455">
        <v>122</v>
      </c>
      <c r="CV375" s="389"/>
      <c r="CW375" s="390"/>
      <c r="CX375" s="390"/>
      <c r="CY375" s="390"/>
      <c r="CZ375" s="390"/>
      <c r="DA375" s="390"/>
      <c r="DB375" s="394"/>
      <c r="DC375" s="363">
        <v>761</v>
      </c>
      <c r="DD375" s="364">
        <v>595</v>
      </c>
      <c r="DE375" s="364">
        <v>327</v>
      </c>
      <c r="DF375" s="364">
        <v>238</v>
      </c>
      <c r="DG375" s="364">
        <v>30</v>
      </c>
      <c r="DH375" s="364">
        <v>37</v>
      </c>
      <c r="DI375" s="364">
        <v>129</v>
      </c>
      <c r="DJ375" s="394"/>
      <c r="DK375" s="363">
        <v>212</v>
      </c>
      <c r="DL375" s="364">
        <v>91</v>
      </c>
      <c r="DM375" s="364" t="s">
        <v>6662</v>
      </c>
      <c r="DN375" s="364">
        <v>3</v>
      </c>
      <c r="DO375" s="364">
        <v>1</v>
      </c>
      <c r="DP375" s="364">
        <v>25</v>
      </c>
      <c r="DQ375" s="364">
        <v>20</v>
      </c>
      <c r="DR375" s="364">
        <v>53</v>
      </c>
      <c r="DS375" s="364">
        <v>7</v>
      </c>
      <c r="DT375" s="364">
        <v>5</v>
      </c>
      <c r="DU375" s="364">
        <v>4</v>
      </c>
      <c r="DV375" s="364">
        <v>1</v>
      </c>
      <c r="DW375" s="364">
        <v>2</v>
      </c>
      <c r="DX375" s="364" t="s">
        <v>6662</v>
      </c>
      <c r="DY375" s="364" t="s">
        <v>6662</v>
      </c>
      <c r="DZ375" s="365" t="s">
        <v>6662</v>
      </c>
      <c r="EA375" s="363">
        <v>230</v>
      </c>
      <c r="EB375" s="364">
        <v>44031</v>
      </c>
      <c r="EC375" s="364">
        <v>20122</v>
      </c>
      <c r="ED375" s="364">
        <v>15534</v>
      </c>
      <c r="EE375" s="365">
        <v>8375</v>
      </c>
      <c r="EF375" s="363">
        <v>390</v>
      </c>
      <c r="EG375" s="364">
        <v>337</v>
      </c>
      <c r="EH375" s="364">
        <v>185</v>
      </c>
      <c r="EI375" s="364">
        <v>132</v>
      </c>
      <c r="EJ375" s="364">
        <v>20</v>
      </c>
      <c r="EK375" s="364">
        <v>23</v>
      </c>
      <c r="EL375" s="364">
        <v>30</v>
      </c>
      <c r="EM375" s="394"/>
      <c r="EN375" s="363">
        <v>371</v>
      </c>
      <c r="EO375" s="364">
        <v>258</v>
      </c>
      <c r="EP375" s="364">
        <v>142</v>
      </c>
      <c r="EQ375" s="364">
        <v>106</v>
      </c>
      <c r="ER375" s="364">
        <v>10</v>
      </c>
      <c r="ES375" s="364">
        <v>14</v>
      </c>
      <c r="ET375" s="364">
        <v>99</v>
      </c>
      <c r="EU375" s="394"/>
    </row>
    <row r="376" spans="1:151" s="357" customFormat="1" ht="15" hidden="1" customHeight="1" x14ac:dyDescent="0.15">
      <c r="A376" s="442" t="s">
        <v>175</v>
      </c>
      <c r="B376" s="442" t="s">
        <v>469</v>
      </c>
      <c r="C376" s="442" t="s">
        <v>117</v>
      </c>
      <c r="D376" s="442" t="s">
        <v>935</v>
      </c>
      <c r="E376" s="387">
        <v>81</v>
      </c>
      <c r="F376" s="355">
        <v>78</v>
      </c>
      <c r="G376" s="355">
        <v>39</v>
      </c>
      <c r="H376" s="355">
        <v>5</v>
      </c>
      <c r="I376" s="355">
        <v>34</v>
      </c>
      <c r="J376" s="388">
        <v>3</v>
      </c>
      <c r="K376" s="395">
        <v>3</v>
      </c>
      <c r="L376" s="387"/>
      <c r="M376" s="361">
        <v>210</v>
      </c>
      <c r="N376" s="355">
        <v>1</v>
      </c>
      <c r="O376" s="355">
        <v>2</v>
      </c>
      <c r="P376" s="355">
        <v>8</v>
      </c>
      <c r="Q376" s="355">
        <v>14</v>
      </c>
      <c r="R376" s="355">
        <v>8</v>
      </c>
      <c r="S376" s="355">
        <v>10</v>
      </c>
      <c r="T376" s="355">
        <v>9</v>
      </c>
      <c r="U376" s="355">
        <v>18</v>
      </c>
      <c r="V376" s="355">
        <v>19</v>
      </c>
      <c r="W376" s="355">
        <v>22</v>
      </c>
      <c r="X376" s="355">
        <v>37</v>
      </c>
      <c r="Y376" s="355">
        <v>21</v>
      </c>
      <c r="Z376" s="355">
        <v>20</v>
      </c>
      <c r="AA376" s="355">
        <v>11</v>
      </c>
      <c r="AB376" s="362">
        <v>10</v>
      </c>
      <c r="AC376" s="368">
        <v>59.99</v>
      </c>
      <c r="AD376" s="358">
        <v>57.98</v>
      </c>
      <c r="AE376" s="369">
        <v>62.42</v>
      </c>
      <c r="AF376" s="389"/>
      <c r="AG376" s="390"/>
      <c r="AH376" s="390"/>
      <c r="AI376" s="390"/>
      <c r="AJ376" s="390"/>
      <c r="AK376" s="390"/>
      <c r="AL376" s="390"/>
      <c r="AM376" s="390"/>
      <c r="AN376" s="390"/>
      <c r="AO376" s="390"/>
      <c r="AP376" s="390"/>
      <c r="AQ376" s="390"/>
      <c r="AR376" s="390"/>
      <c r="AS376" s="390"/>
      <c r="AT376" s="390"/>
      <c r="AU376" s="390"/>
      <c r="AV376" s="384"/>
      <c r="AW376" s="385"/>
      <c r="AX376" s="386"/>
      <c r="AY376" s="363">
        <v>161</v>
      </c>
      <c r="AZ376" s="364" t="s">
        <v>6662</v>
      </c>
      <c r="BA376" s="364">
        <v>1</v>
      </c>
      <c r="BB376" s="364">
        <v>6</v>
      </c>
      <c r="BC376" s="364">
        <v>10</v>
      </c>
      <c r="BD376" s="364">
        <v>5</v>
      </c>
      <c r="BE376" s="364">
        <v>10</v>
      </c>
      <c r="BF376" s="364">
        <v>6</v>
      </c>
      <c r="BG376" s="364">
        <v>14</v>
      </c>
      <c r="BH376" s="364">
        <v>11</v>
      </c>
      <c r="BI376" s="364">
        <v>18</v>
      </c>
      <c r="BJ376" s="364">
        <v>31</v>
      </c>
      <c r="BK376" s="364">
        <v>18</v>
      </c>
      <c r="BL376" s="364">
        <v>14</v>
      </c>
      <c r="BM376" s="364">
        <v>11</v>
      </c>
      <c r="BN376" s="365">
        <v>6</v>
      </c>
      <c r="BO376" s="368">
        <v>60.74</v>
      </c>
      <c r="BP376" s="358">
        <v>59.23</v>
      </c>
      <c r="BQ376" s="369">
        <v>62.56</v>
      </c>
      <c r="BR376" s="363">
        <v>78</v>
      </c>
      <c r="BS376" s="364" t="s">
        <v>6662</v>
      </c>
      <c r="BT376" s="364" t="s">
        <v>6662</v>
      </c>
      <c r="BU376" s="364">
        <v>1</v>
      </c>
      <c r="BV376" s="364">
        <v>1</v>
      </c>
      <c r="BW376" s="364" t="s">
        <v>6662</v>
      </c>
      <c r="BX376" s="364">
        <v>6</v>
      </c>
      <c r="BY376" s="364">
        <v>2</v>
      </c>
      <c r="BZ376" s="364">
        <v>7</v>
      </c>
      <c r="CA376" s="364">
        <v>8</v>
      </c>
      <c r="CB376" s="364">
        <v>8</v>
      </c>
      <c r="CC376" s="364">
        <v>20</v>
      </c>
      <c r="CD376" s="364">
        <v>9</v>
      </c>
      <c r="CE376" s="364">
        <v>9</v>
      </c>
      <c r="CF376" s="364">
        <v>4</v>
      </c>
      <c r="CG376" s="365">
        <v>3</v>
      </c>
      <c r="CH376" s="432">
        <v>78</v>
      </c>
      <c r="CI376" s="433">
        <v>27</v>
      </c>
      <c r="CJ376" s="433">
        <v>26</v>
      </c>
      <c r="CK376" s="433">
        <v>1</v>
      </c>
      <c r="CL376" s="433" t="s">
        <v>6662</v>
      </c>
      <c r="CM376" s="433">
        <v>3</v>
      </c>
      <c r="CN376" s="433">
        <v>48</v>
      </c>
      <c r="CO376" s="433">
        <v>45</v>
      </c>
      <c r="CP376" s="433">
        <v>17</v>
      </c>
      <c r="CQ376" s="433">
        <v>17</v>
      </c>
      <c r="CR376" s="433" t="s">
        <v>6662</v>
      </c>
      <c r="CS376" s="433" t="s">
        <v>6662</v>
      </c>
      <c r="CT376" s="433" t="s">
        <v>6662</v>
      </c>
      <c r="CU376" s="455">
        <v>28</v>
      </c>
      <c r="CV376" s="389"/>
      <c r="CW376" s="390"/>
      <c r="CX376" s="390"/>
      <c r="CY376" s="390"/>
      <c r="CZ376" s="390"/>
      <c r="DA376" s="390"/>
      <c r="DB376" s="394"/>
      <c r="DC376" s="363">
        <v>289</v>
      </c>
      <c r="DD376" s="364">
        <v>226</v>
      </c>
      <c r="DE376" s="364">
        <v>161</v>
      </c>
      <c r="DF376" s="364">
        <v>63</v>
      </c>
      <c r="DG376" s="364">
        <v>2</v>
      </c>
      <c r="DH376" s="364">
        <v>22</v>
      </c>
      <c r="DI376" s="364">
        <v>41</v>
      </c>
      <c r="DJ376" s="394"/>
      <c r="DK376" s="363">
        <v>75</v>
      </c>
      <c r="DL376" s="364">
        <v>3</v>
      </c>
      <c r="DM376" s="364" t="s">
        <v>6662</v>
      </c>
      <c r="DN376" s="364" t="s">
        <v>6662</v>
      </c>
      <c r="DO376" s="364" t="s">
        <v>6662</v>
      </c>
      <c r="DP376" s="364">
        <v>60</v>
      </c>
      <c r="DQ376" s="364">
        <v>5</v>
      </c>
      <c r="DR376" s="364">
        <v>3</v>
      </c>
      <c r="DS376" s="364" t="s">
        <v>6662</v>
      </c>
      <c r="DT376" s="364">
        <v>3</v>
      </c>
      <c r="DU376" s="364" t="s">
        <v>6662</v>
      </c>
      <c r="DV376" s="364" t="s">
        <v>6662</v>
      </c>
      <c r="DW376" s="364">
        <v>1</v>
      </c>
      <c r="DX376" s="364" t="s">
        <v>6662</v>
      </c>
      <c r="DY376" s="364" t="s">
        <v>6662</v>
      </c>
      <c r="DZ376" s="365" t="s">
        <v>6662</v>
      </c>
      <c r="EA376" s="363">
        <v>78</v>
      </c>
      <c r="EB376" s="364">
        <v>20144</v>
      </c>
      <c r="EC376" s="364">
        <v>4503</v>
      </c>
      <c r="ED376" s="364">
        <v>15116</v>
      </c>
      <c r="EE376" s="365">
        <v>525</v>
      </c>
      <c r="EF376" s="363">
        <v>141</v>
      </c>
      <c r="EG376" s="364">
        <v>121</v>
      </c>
      <c r="EH376" s="364">
        <v>88</v>
      </c>
      <c r="EI376" s="364">
        <v>31</v>
      </c>
      <c r="EJ376" s="364">
        <v>2</v>
      </c>
      <c r="EK376" s="364">
        <v>10</v>
      </c>
      <c r="EL376" s="364">
        <v>10</v>
      </c>
      <c r="EM376" s="394"/>
      <c r="EN376" s="363">
        <v>148</v>
      </c>
      <c r="EO376" s="364">
        <v>105</v>
      </c>
      <c r="EP376" s="364">
        <v>73</v>
      </c>
      <c r="EQ376" s="364">
        <v>32</v>
      </c>
      <c r="ER376" s="364" t="s">
        <v>6662</v>
      </c>
      <c r="ES376" s="364">
        <v>12</v>
      </c>
      <c r="ET376" s="364">
        <v>31</v>
      </c>
      <c r="EU376" s="394"/>
    </row>
    <row r="377" spans="1:151" s="357" customFormat="1" ht="15" hidden="1" customHeight="1" x14ac:dyDescent="0.15">
      <c r="A377" s="442" t="s">
        <v>175</v>
      </c>
      <c r="B377" s="442" t="s">
        <v>469</v>
      </c>
      <c r="C377" s="442" t="s">
        <v>474</v>
      </c>
      <c r="D377" s="442" t="s">
        <v>936</v>
      </c>
      <c r="E377" s="387">
        <v>117</v>
      </c>
      <c r="F377" s="355">
        <v>116</v>
      </c>
      <c r="G377" s="355">
        <v>13</v>
      </c>
      <c r="H377" s="355">
        <v>11</v>
      </c>
      <c r="I377" s="355">
        <v>92</v>
      </c>
      <c r="J377" s="388">
        <v>1</v>
      </c>
      <c r="K377" s="395">
        <v>1</v>
      </c>
      <c r="L377" s="387"/>
      <c r="M377" s="361">
        <v>256</v>
      </c>
      <c r="N377" s="355">
        <v>3</v>
      </c>
      <c r="O377" s="355">
        <v>3</v>
      </c>
      <c r="P377" s="355">
        <v>4</v>
      </c>
      <c r="Q377" s="355">
        <v>6</v>
      </c>
      <c r="R377" s="355">
        <v>8</v>
      </c>
      <c r="S377" s="355">
        <v>9</v>
      </c>
      <c r="T377" s="355">
        <v>11</v>
      </c>
      <c r="U377" s="355">
        <v>7</v>
      </c>
      <c r="V377" s="355">
        <v>22</v>
      </c>
      <c r="W377" s="355">
        <v>30</v>
      </c>
      <c r="X377" s="355">
        <v>68</v>
      </c>
      <c r="Y377" s="355">
        <v>35</v>
      </c>
      <c r="Z377" s="355">
        <v>24</v>
      </c>
      <c r="AA377" s="355">
        <v>15</v>
      </c>
      <c r="AB377" s="362">
        <v>11</v>
      </c>
      <c r="AC377" s="368">
        <v>63.46</v>
      </c>
      <c r="AD377" s="358">
        <v>62.43</v>
      </c>
      <c r="AE377" s="369">
        <v>64.83</v>
      </c>
      <c r="AF377" s="389"/>
      <c r="AG377" s="390"/>
      <c r="AH377" s="390"/>
      <c r="AI377" s="390"/>
      <c r="AJ377" s="390"/>
      <c r="AK377" s="390"/>
      <c r="AL377" s="390"/>
      <c r="AM377" s="390"/>
      <c r="AN377" s="390"/>
      <c r="AO377" s="390"/>
      <c r="AP377" s="390"/>
      <c r="AQ377" s="390"/>
      <c r="AR377" s="390"/>
      <c r="AS377" s="390"/>
      <c r="AT377" s="390"/>
      <c r="AU377" s="390"/>
      <c r="AV377" s="384"/>
      <c r="AW377" s="385"/>
      <c r="AX377" s="386"/>
      <c r="AY377" s="363">
        <v>127</v>
      </c>
      <c r="AZ377" s="364" t="s">
        <v>6662</v>
      </c>
      <c r="BA377" s="364">
        <v>1</v>
      </c>
      <c r="BB377" s="364" t="s">
        <v>6662</v>
      </c>
      <c r="BC377" s="364">
        <v>1</v>
      </c>
      <c r="BD377" s="364">
        <v>5</v>
      </c>
      <c r="BE377" s="364">
        <v>2</v>
      </c>
      <c r="BF377" s="364">
        <v>2</v>
      </c>
      <c r="BG377" s="364">
        <v>1</v>
      </c>
      <c r="BH377" s="364">
        <v>1</v>
      </c>
      <c r="BI377" s="364">
        <v>13</v>
      </c>
      <c r="BJ377" s="364">
        <v>42</v>
      </c>
      <c r="BK377" s="364">
        <v>26</v>
      </c>
      <c r="BL377" s="364">
        <v>14</v>
      </c>
      <c r="BM377" s="364">
        <v>12</v>
      </c>
      <c r="BN377" s="365">
        <v>7</v>
      </c>
      <c r="BO377" s="368">
        <v>68.52</v>
      </c>
      <c r="BP377" s="358">
        <v>68.62</v>
      </c>
      <c r="BQ377" s="369">
        <v>68.37</v>
      </c>
      <c r="BR377" s="363">
        <v>116</v>
      </c>
      <c r="BS377" s="364" t="s">
        <v>6662</v>
      </c>
      <c r="BT377" s="364" t="s">
        <v>6662</v>
      </c>
      <c r="BU377" s="364" t="s">
        <v>6662</v>
      </c>
      <c r="BV377" s="364" t="s">
        <v>6662</v>
      </c>
      <c r="BW377" s="364">
        <v>4</v>
      </c>
      <c r="BX377" s="364">
        <v>2</v>
      </c>
      <c r="BY377" s="364">
        <v>1</v>
      </c>
      <c r="BZ377" s="364">
        <v>2</v>
      </c>
      <c r="CA377" s="364">
        <v>11</v>
      </c>
      <c r="CB377" s="364">
        <v>13</v>
      </c>
      <c r="CC377" s="364">
        <v>38</v>
      </c>
      <c r="CD377" s="364">
        <v>22</v>
      </c>
      <c r="CE377" s="364">
        <v>13</v>
      </c>
      <c r="CF377" s="364">
        <v>6</v>
      </c>
      <c r="CG377" s="365">
        <v>4</v>
      </c>
      <c r="CH377" s="432">
        <v>116</v>
      </c>
      <c r="CI377" s="433">
        <v>38</v>
      </c>
      <c r="CJ377" s="433">
        <v>38</v>
      </c>
      <c r="CK377" s="433" t="s">
        <v>6662</v>
      </c>
      <c r="CL377" s="433" t="s">
        <v>6662</v>
      </c>
      <c r="CM377" s="433">
        <v>2</v>
      </c>
      <c r="CN377" s="433">
        <v>76</v>
      </c>
      <c r="CO377" s="433">
        <v>83</v>
      </c>
      <c r="CP377" s="433">
        <v>29</v>
      </c>
      <c r="CQ377" s="433">
        <v>29</v>
      </c>
      <c r="CR377" s="433" t="s">
        <v>6662</v>
      </c>
      <c r="CS377" s="433" t="s">
        <v>6662</v>
      </c>
      <c r="CT377" s="433">
        <v>1</v>
      </c>
      <c r="CU377" s="455">
        <v>53</v>
      </c>
      <c r="CV377" s="389"/>
      <c r="CW377" s="390"/>
      <c r="CX377" s="390"/>
      <c r="CY377" s="390"/>
      <c r="CZ377" s="390"/>
      <c r="DA377" s="390"/>
      <c r="DB377" s="394"/>
      <c r="DC377" s="363">
        <v>363</v>
      </c>
      <c r="DD377" s="364">
        <v>275</v>
      </c>
      <c r="DE377" s="364">
        <v>127</v>
      </c>
      <c r="DF377" s="364">
        <v>124</v>
      </c>
      <c r="DG377" s="364">
        <v>24</v>
      </c>
      <c r="DH377" s="364">
        <v>19</v>
      </c>
      <c r="DI377" s="364">
        <v>69</v>
      </c>
      <c r="DJ377" s="394"/>
      <c r="DK377" s="363">
        <v>99</v>
      </c>
      <c r="DL377" s="364">
        <v>65</v>
      </c>
      <c r="DM377" s="364" t="s">
        <v>6662</v>
      </c>
      <c r="DN377" s="364">
        <v>1</v>
      </c>
      <c r="DO377" s="364" t="s">
        <v>6662</v>
      </c>
      <c r="DP377" s="364">
        <v>9</v>
      </c>
      <c r="DQ377" s="364">
        <v>3</v>
      </c>
      <c r="DR377" s="364">
        <v>18</v>
      </c>
      <c r="DS377" s="364">
        <v>2</v>
      </c>
      <c r="DT377" s="364" t="s">
        <v>6662</v>
      </c>
      <c r="DU377" s="364">
        <v>1</v>
      </c>
      <c r="DV377" s="364" t="s">
        <v>6662</v>
      </c>
      <c r="DW377" s="364" t="s">
        <v>6662</v>
      </c>
      <c r="DX377" s="364" t="s">
        <v>6662</v>
      </c>
      <c r="DY377" s="364" t="s">
        <v>6662</v>
      </c>
      <c r="DZ377" s="365" t="s">
        <v>6662</v>
      </c>
      <c r="EA377" s="363">
        <v>114</v>
      </c>
      <c r="EB377" s="364">
        <v>17543</v>
      </c>
      <c r="EC377" s="364">
        <v>12630</v>
      </c>
      <c r="ED377" s="364">
        <v>2737</v>
      </c>
      <c r="EE377" s="365">
        <v>2176</v>
      </c>
      <c r="EF377" s="363">
        <v>186</v>
      </c>
      <c r="EG377" s="364">
        <v>159</v>
      </c>
      <c r="EH377" s="364">
        <v>76</v>
      </c>
      <c r="EI377" s="364">
        <v>70</v>
      </c>
      <c r="EJ377" s="364">
        <v>13</v>
      </c>
      <c r="EK377" s="364">
        <v>11</v>
      </c>
      <c r="EL377" s="364">
        <v>16</v>
      </c>
      <c r="EM377" s="394"/>
      <c r="EN377" s="363">
        <v>177</v>
      </c>
      <c r="EO377" s="364">
        <v>116</v>
      </c>
      <c r="EP377" s="364">
        <v>51</v>
      </c>
      <c r="EQ377" s="364">
        <v>54</v>
      </c>
      <c r="ER377" s="364">
        <v>11</v>
      </c>
      <c r="ES377" s="364">
        <v>8</v>
      </c>
      <c r="ET377" s="364">
        <v>53</v>
      </c>
      <c r="EU377" s="394"/>
    </row>
    <row r="378" spans="1:151" s="357" customFormat="1" ht="15" customHeight="1" x14ac:dyDescent="0.15">
      <c r="A378" s="442" t="s">
        <v>175</v>
      </c>
      <c r="B378" s="442" t="s">
        <v>475</v>
      </c>
      <c r="C378" s="442"/>
      <c r="D378" s="442" t="s">
        <v>937</v>
      </c>
      <c r="E378" s="387">
        <v>1415</v>
      </c>
      <c r="F378" s="355">
        <v>1371</v>
      </c>
      <c r="G378" s="355">
        <v>374</v>
      </c>
      <c r="H378" s="355">
        <v>162</v>
      </c>
      <c r="I378" s="355">
        <v>835</v>
      </c>
      <c r="J378" s="388">
        <v>44</v>
      </c>
      <c r="K378" s="395">
        <v>31</v>
      </c>
      <c r="L378" s="387"/>
      <c r="M378" s="361">
        <v>3239</v>
      </c>
      <c r="N378" s="355">
        <v>17</v>
      </c>
      <c r="O378" s="355">
        <v>42</v>
      </c>
      <c r="P378" s="355">
        <v>82</v>
      </c>
      <c r="Q378" s="355">
        <v>89</v>
      </c>
      <c r="R378" s="355">
        <v>116</v>
      </c>
      <c r="S378" s="355">
        <v>123</v>
      </c>
      <c r="T378" s="355">
        <v>188</v>
      </c>
      <c r="U378" s="355">
        <v>213</v>
      </c>
      <c r="V378" s="355">
        <v>293</v>
      </c>
      <c r="W378" s="355">
        <v>414</v>
      </c>
      <c r="X378" s="355">
        <v>512</v>
      </c>
      <c r="Y378" s="355">
        <v>440</v>
      </c>
      <c r="Z378" s="355">
        <v>302</v>
      </c>
      <c r="AA378" s="355">
        <v>265</v>
      </c>
      <c r="AB378" s="362">
        <v>143</v>
      </c>
      <c r="AC378" s="368">
        <v>62.26</v>
      </c>
      <c r="AD378" s="358">
        <v>61.26</v>
      </c>
      <c r="AE378" s="369">
        <v>63.53</v>
      </c>
      <c r="AF378" s="389"/>
      <c r="AG378" s="390"/>
      <c r="AH378" s="390"/>
      <c r="AI378" s="390"/>
      <c r="AJ378" s="390"/>
      <c r="AK378" s="390"/>
      <c r="AL378" s="390"/>
      <c r="AM378" s="390"/>
      <c r="AN378" s="390"/>
      <c r="AO378" s="390"/>
      <c r="AP378" s="390"/>
      <c r="AQ378" s="390"/>
      <c r="AR378" s="390"/>
      <c r="AS378" s="390"/>
      <c r="AT378" s="390"/>
      <c r="AU378" s="390"/>
      <c r="AV378" s="384"/>
      <c r="AW378" s="385"/>
      <c r="AX378" s="386"/>
      <c r="AY378" s="363">
        <v>1943</v>
      </c>
      <c r="AZ378" s="364">
        <v>2</v>
      </c>
      <c r="BA378" s="364">
        <v>9</v>
      </c>
      <c r="BB378" s="364">
        <v>27</v>
      </c>
      <c r="BC378" s="364">
        <v>32</v>
      </c>
      <c r="BD378" s="364">
        <v>49</v>
      </c>
      <c r="BE378" s="364">
        <v>51</v>
      </c>
      <c r="BF378" s="364">
        <v>84</v>
      </c>
      <c r="BG378" s="364">
        <v>78</v>
      </c>
      <c r="BH378" s="364">
        <v>107</v>
      </c>
      <c r="BI378" s="364">
        <v>219</v>
      </c>
      <c r="BJ378" s="364">
        <v>340</v>
      </c>
      <c r="BK378" s="364">
        <v>350</v>
      </c>
      <c r="BL378" s="364">
        <v>265</v>
      </c>
      <c r="BM378" s="364">
        <v>230</v>
      </c>
      <c r="BN378" s="365">
        <v>100</v>
      </c>
      <c r="BO378" s="368">
        <v>66.78</v>
      </c>
      <c r="BP378" s="358">
        <v>66.17</v>
      </c>
      <c r="BQ378" s="369">
        <v>67.599999999999994</v>
      </c>
      <c r="BR378" s="363">
        <v>1371</v>
      </c>
      <c r="BS378" s="364" t="s">
        <v>6662</v>
      </c>
      <c r="BT378" s="364" t="s">
        <v>6662</v>
      </c>
      <c r="BU378" s="364">
        <v>5</v>
      </c>
      <c r="BV378" s="364">
        <v>11</v>
      </c>
      <c r="BW378" s="364">
        <v>13</v>
      </c>
      <c r="BX378" s="364">
        <v>23</v>
      </c>
      <c r="BY378" s="364">
        <v>61</v>
      </c>
      <c r="BZ378" s="364">
        <v>66</v>
      </c>
      <c r="CA378" s="364">
        <v>137</v>
      </c>
      <c r="CB378" s="364">
        <v>218</v>
      </c>
      <c r="CC378" s="364">
        <v>264</v>
      </c>
      <c r="CD378" s="364">
        <v>232</v>
      </c>
      <c r="CE378" s="364">
        <v>156</v>
      </c>
      <c r="CF378" s="364">
        <v>131</v>
      </c>
      <c r="CG378" s="365">
        <v>54</v>
      </c>
      <c r="CH378" s="432">
        <v>1371</v>
      </c>
      <c r="CI378" s="433">
        <v>317</v>
      </c>
      <c r="CJ378" s="433">
        <v>316</v>
      </c>
      <c r="CK378" s="433">
        <v>1</v>
      </c>
      <c r="CL378" s="433" t="s">
        <v>6662</v>
      </c>
      <c r="CM378" s="433">
        <v>106</v>
      </c>
      <c r="CN378" s="433">
        <v>948</v>
      </c>
      <c r="CO378" s="433">
        <v>837</v>
      </c>
      <c r="CP378" s="433">
        <v>222</v>
      </c>
      <c r="CQ378" s="433">
        <v>222</v>
      </c>
      <c r="CR378" s="433" t="s">
        <v>6662</v>
      </c>
      <c r="CS378" s="433" t="s">
        <v>6662</v>
      </c>
      <c r="CT378" s="433">
        <v>32</v>
      </c>
      <c r="CU378" s="455">
        <v>583</v>
      </c>
      <c r="CV378" s="389"/>
      <c r="CW378" s="390"/>
      <c r="CX378" s="390"/>
      <c r="CY378" s="390"/>
      <c r="CZ378" s="390"/>
      <c r="DA378" s="390"/>
      <c r="DB378" s="394"/>
      <c r="DC378" s="363">
        <v>4320</v>
      </c>
      <c r="DD378" s="364">
        <v>3451</v>
      </c>
      <c r="DE378" s="364">
        <v>1943</v>
      </c>
      <c r="DF378" s="364">
        <v>1332</v>
      </c>
      <c r="DG378" s="364">
        <v>176</v>
      </c>
      <c r="DH378" s="364">
        <v>177</v>
      </c>
      <c r="DI378" s="364">
        <v>692</v>
      </c>
      <c r="DJ378" s="394"/>
      <c r="DK378" s="363">
        <v>1294</v>
      </c>
      <c r="DL378" s="364">
        <v>693</v>
      </c>
      <c r="DM378" s="364">
        <v>3</v>
      </c>
      <c r="DN378" s="364">
        <v>79</v>
      </c>
      <c r="DO378" s="364">
        <v>2</v>
      </c>
      <c r="DP378" s="364">
        <v>112</v>
      </c>
      <c r="DQ378" s="364">
        <v>183</v>
      </c>
      <c r="DR378" s="364">
        <v>147</v>
      </c>
      <c r="DS378" s="364">
        <v>25</v>
      </c>
      <c r="DT378" s="364">
        <v>11</v>
      </c>
      <c r="DU378" s="364">
        <v>18</v>
      </c>
      <c r="DV378" s="364">
        <v>9</v>
      </c>
      <c r="DW378" s="364">
        <v>7</v>
      </c>
      <c r="DX378" s="364">
        <v>5</v>
      </c>
      <c r="DY378" s="364" t="s">
        <v>6662</v>
      </c>
      <c r="DZ378" s="365" t="s">
        <v>6662</v>
      </c>
      <c r="EA378" s="363">
        <v>1366</v>
      </c>
      <c r="EB378" s="364">
        <v>300113</v>
      </c>
      <c r="EC378" s="364">
        <v>162854</v>
      </c>
      <c r="ED378" s="364">
        <v>113962</v>
      </c>
      <c r="EE378" s="365">
        <v>23297</v>
      </c>
      <c r="EF378" s="363">
        <v>2219</v>
      </c>
      <c r="EG378" s="364">
        <v>1996</v>
      </c>
      <c r="EH378" s="364">
        <v>1106</v>
      </c>
      <c r="EI378" s="364">
        <v>764</v>
      </c>
      <c r="EJ378" s="364">
        <v>126</v>
      </c>
      <c r="EK378" s="364">
        <v>83</v>
      </c>
      <c r="EL378" s="364">
        <v>140</v>
      </c>
      <c r="EM378" s="394"/>
      <c r="EN378" s="363">
        <v>2101</v>
      </c>
      <c r="EO378" s="364">
        <v>1455</v>
      </c>
      <c r="EP378" s="364">
        <v>837</v>
      </c>
      <c r="EQ378" s="364">
        <v>568</v>
      </c>
      <c r="ER378" s="364">
        <v>50</v>
      </c>
      <c r="ES378" s="364">
        <v>94</v>
      </c>
      <c r="ET378" s="364">
        <v>552</v>
      </c>
      <c r="EU378" s="394"/>
    </row>
    <row r="379" spans="1:151" s="357" customFormat="1" ht="15" hidden="1" customHeight="1" x14ac:dyDescent="0.15">
      <c r="A379" s="442" t="s">
        <v>175</v>
      </c>
      <c r="B379" s="442" t="s">
        <v>475</v>
      </c>
      <c r="C379" s="442" t="s">
        <v>476</v>
      </c>
      <c r="D379" s="442" t="s">
        <v>938</v>
      </c>
      <c r="E379" s="387">
        <v>193</v>
      </c>
      <c r="F379" s="355">
        <v>191</v>
      </c>
      <c r="G379" s="355">
        <v>44</v>
      </c>
      <c r="H379" s="355">
        <v>23</v>
      </c>
      <c r="I379" s="355">
        <v>124</v>
      </c>
      <c r="J379" s="388">
        <v>2</v>
      </c>
      <c r="K379" s="395">
        <v>1</v>
      </c>
      <c r="L379" s="387"/>
      <c r="M379" s="361">
        <v>445</v>
      </c>
      <c r="N379" s="355">
        <v>2</v>
      </c>
      <c r="O379" s="355">
        <v>5</v>
      </c>
      <c r="P379" s="355">
        <v>9</v>
      </c>
      <c r="Q379" s="355">
        <v>13</v>
      </c>
      <c r="R379" s="355">
        <v>12</v>
      </c>
      <c r="S379" s="355">
        <v>19</v>
      </c>
      <c r="T379" s="355">
        <v>22</v>
      </c>
      <c r="U379" s="355">
        <v>32</v>
      </c>
      <c r="V379" s="355">
        <v>28</v>
      </c>
      <c r="W379" s="355">
        <v>57</v>
      </c>
      <c r="X379" s="355">
        <v>81</v>
      </c>
      <c r="Y379" s="355">
        <v>67</v>
      </c>
      <c r="Z379" s="355">
        <v>36</v>
      </c>
      <c r="AA379" s="355">
        <v>44</v>
      </c>
      <c r="AB379" s="362">
        <v>18</v>
      </c>
      <c r="AC379" s="368">
        <v>63.16</v>
      </c>
      <c r="AD379" s="358">
        <v>62.47</v>
      </c>
      <c r="AE379" s="369">
        <v>64</v>
      </c>
      <c r="AF379" s="389"/>
      <c r="AG379" s="390"/>
      <c r="AH379" s="390"/>
      <c r="AI379" s="390"/>
      <c r="AJ379" s="390"/>
      <c r="AK379" s="390"/>
      <c r="AL379" s="390"/>
      <c r="AM379" s="390"/>
      <c r="AN379" s="390"/>
      <c r="AO379" s="390"/>
      <c r="AP379" s="390"/>
      <c r="AQ379" s="390"/>
      <c r="AR379" s="390"/>
      <c r="AS379" s="390"/>
      <c r="AT379" s="390"/>
      <c r="AU379" s="390"/>
      <c r="AV379" s="384"/>
      <c r="AW379" s="385"/>
      <c r="AX379" s="386"/>
      <c r="AY379" s="363">
        <v>251</v>
      </c>
      <c r="AZ379" s="364" t="s">
        <v>6662</v>
      </c>
      <c r="BA379" s="364">
        <v>1</v>
      </c>
      <c r="BB379" s="364">
        <v>1</v>
      </c>
      <c r="BC379" s="364">
        <v>3</v>
      </c>
      <c r="BD379" s="364">
        <v>5</v>
      </c>
      <c r="BE379" s="364">
        <v>8</v>
      </c>
      <c r="BF379" s="364">
        <v>2</v>
      </c>
      <c r="BG379" s="364">
        <v>9</v>
      </c>
      <c r="BH379" s="364">
        <v>13</v>
      </c>
      <c r="BI379" s="364">
        <v>26</v>
      </c>
      <c r="BJ379" s="364">
        <v>49</v>
      </c>
      <c r="BK379" s="364">
        <v>52</v>
      </c>
      <c r="BL379" s="364">
        <v>31</v>
      </c>
      <c r="BM379" s="364">
        <v>39</v>
      </c>
      <c r="BN379" s="365">
        <v>12</v>
      </c>
      <c r="BO379" s="368">
        <v>68.760000000000005</v>
      </c>
      <c r="BP379" s="358">
        <v>68.23</v>
      </c>
      <c r="BQ379" s="369">
        <v>69.459999999999994</v>
      </c>
      <c r="BR379" s="363">
        <v>191</v>
      </c>
      <c r="BS379" s="364" t="s">
        <v>6662</v>
      </c>
      <c r="BT379" s="364" t="s">
        <v>6662</v>
      </c>
      <c r="BU379" s="364" t="s">
        <v>6662</v>
      </c>
      <c r="BV379" s="364">
        <v>1</v>
      </c>
      <c r="BW379" s="364">
        <v>1</v>
      </c>
      <c r="BX379" s="364">
        <v>5</v>
      </c>
      <c r="BY379" s="364">
        <v>5</v>
      </c>
      <c r="BZ379" s="364">
        <v>9</v>
      </c>
      <c r="CA379" s="364">
        <v>11</v>
      </c>
      <c r="CB379" s="364">
        <v>30</v>
      </c>
      <c r="CC379" s="364">
        <v>38</v>
      </c>
      <c r="CD379" s="364">
        <v>40</v>
      </c>
      <c r="CE379" s="364">
        <v>19</v>
      </c>
      <c r="CF379" s="364">
        <v>24</v>
      </c>
      <c r="CG379" s="365">
        <v>8</v>
      </c>
      <c r="CH379" s="432">
        <v>191</v>
      </c>
      <c r="CI379" s="433">
        <v>66</v>
      </c>
      <c r="CJ379" s="433">
        <v>66</v>
      </c>
      <c r="CK379" s="433" t="s">
        <v>6662</v>
      </c>
      <c r="CL379" s="433" t="s">
        <v>6662</v>
      </c>
      <c r="CM379" s="433">
        <v>10</v>
      </c>
      <c r="CN379" s="433">
        <v>115</v>
      </c>
      <c r="CO379" s="433">
        <v>129</v>
      </c>
      <c r="CP379" s="433">
        <v>52</v>
      </c>
      <c r="CQ379" s="433">
        <v>52</v>
      </c>
      <c r="CR379" s="433" t="s">
        <v>6662</v>
      </c>
      <c r="CS379" s="433" t="s">
        <v>6662</v>
      </c>
      <c r="CT379" s="433">
        <v>5</v>
      </c>
      <c r="CU379" s="455">
        <v>72</v>
      </c>
      <c r="CV379" s="389"/>
      <c r="CW379" s="390"/>
      <c r="CX379" s="390"/>
      <c r="CY379" s="390"/>
      <c r="CZ379" s="390"/>
      <c r="DA379" s="390"/>
      <c r="DB379" s="394"/>
      <c r="DC379" s="363">
        <v>573</v>
      </c>
      <c r="DD379" s="364">
        <v>453</v>
      </c>
      <c r="DE379" s="364">
        <v>251</v>
      </c>
      <c r="DF379" s="364">
        <v>187</v>
      </c>
      <c r="DG379" s="364">
        <v>15</v>
      </c>
      <c r="DH379" s="364">
        <v>24</v>
      </c>
      <c r="DI379" s="364">
        <v>96</v>
      </c>
      <c r="DJ379" s="394"/>
      <c r="DK379" s="363">
        <v>180</v>
      </c>
      <c r="DL379" s="364">
        <v>116</v>
      </c>
      <c r="DM379" s="364">
        <v>1</v>
      </c>
      <c r="DN379" s="364">
        <v>19</v>
      </c>
      <c r="DO379" s="364">
        <v>1</v>
      </c>
      <c r="DP379" s="364">
        <v>11</v>
      </c>
      <c r="DQ379" s="364">
        <v>13</v>
      </c>
      <c r="DR379" s="364">
        <v>8</v>
      </c>
      <c r="DS379" s="364">
        <v>3</v>
      </c>
      <c r="DT379" s="364">
        <v>1</v>
      </c>
      <c r="DU379" s="364">
        <v>5</v>
      </c>
      <c r="DV379" s="364">
        <v>1</v>
      </c>
      <c r="DW379" s="364">
        <v>1</v>
      </c>
      <c r="DX379" s="364" t="s">
        <v>6662</v>
      </c>
      <c r="DY379" s="364" t="s">
        <v>6662</v>
      </c>
      <c r="DZ379" s="365" t="s">
        <v>6662</v>
      </c>
      <c r="EA379" s="363">
        <v>191</v>
      </c>
      <c r="EB379" s="364">
        <v>44322</v>
      </c>
      <c r="EC379" s="364">
        <v>23900</v>
      </c>
      <c r="ED379" s="364">
        <v>18891</v>
      </c>
      <c r="EE379" s="365">
        <v>1531</v>
      </c>
      <c r="EF379" s="363">
        <v>297</v>
      </c>
      <c r="EG379" s="364">
        <v>268</v>
      </c>
      <c r="EH379" s="364">
        <v>143</v>
      </c>
      <c r="EI379" s="364">
        <v>115</v>
      </c>
      <c r="EJ379" s="364">
        <v>10</v>
      </c>
      <c r="EK379" s="364">
        <v>12</v>
      </c>
      <c r="EL379" s="364">
        <v>17</v>
      </c>
      <c r="EM379" s="394"/>
      <c r="EN379" s="363">
        <v>276</v>
      </c>
      <c r="EO379" s="364">
        <v>185</v>
      </c>
      <c r="EP379" s="364">
        <v>108</v>
      </c>
      <c r="EQ379" s="364">
        <v>72</v>
      </c>
      <c r="ER379" s="364">
        <v>5</v>
      </c>
      <c r="ES379" s="364">
        <v>12</v>
      </c>
      <c r="ET379" s="364">
        <v>79</v>
      </c>
      <c r="EU379" s="394"/>
    </row>
    <row r="380" spans="1:151" s="357" customFormat="1" ht="15" hidden="1" customHeight="1" x14ac:dyDescent="0.15">
      <c r="A380" s="442" t="s">
        <v>175</v>
      </c>
      <c r="B380" s="442" t="s">
        <v>475</v>
      </c>
      <c r="C380" s="442" t="s">
        <v>477</v>
      </c>
      <c r="D380" s="442" t="s">
        <v>939</v>
      </c>
      <c r="E380" s="387">
        <v>335</v>
      </c>
      <c r="F380" s="355">
        <v>326</v>
      </c>
      <c r="G380" s="355">
        <v>58</v>
      </c>
      <c r="H380" s="355">
        <v>41</v>
      </c>
      <c r="I380" s="355">
        <v>227</v>
      </c>
      <c r="J380" s="388">
        <v>9</v>
      </c>
      <c r="K380" s="395">
        <v>4</v>
      </c>
      <c r="L380" s="387"/>
      <c r="M380" s="361">
        <v>735</v>
      </c>
      <c r="N380" s="355">
        <v>5</v>
      </c>
      <c r="O380" s="355">
        <v>14</v>
      </c>
      <c r="P380" s="355">
        <v>20</v>
      </c>
      <c r="Q380" s="355">
        <v>17</v>
      </c>
      <c r="R380" s="355">
        <v>23</v>
      </c>
      <c r="S380" s="355">
        <v>22</v>
      </c>
      <c r="T380" s="355">
        <v>36</v>
      </c>
      <c r="U380" s="355">
        <v>38</v>
      </c>
      <c r="V380" s="355">
        <v>74</v>
      </c>
      <c r="W380" s="355">
        <v>105</v>
      </c>
      <c r="X380" s="355">
        <v>105</v>
      </c>
      <c r="Y380" s="355">
        <v>108</v>
      </c>
      <c r="Z380" s="355">
        <v>64</v>
      </c>
      <c r="AA380" s="355">
        <v>58</v>
      </c>
      <c r="AB380" s="362">
        <v>46</v>
      </c>
      <c r="AC380" s="368">
        <v>62.75</v>
      </c>
      <c r="AD380" s="358">
        <v>62.3</v>
      </c>
      <c r="AE380" s="369">
        <v>63.33</v>
      </c>
      <c r="AF380" s="389"/>
      <c r="AG380" s="390"/>
      <c r="AH380" s="390"/>
      <c r="AI380" s="390"/>
      <c r="AJ380" s="390"/>
      <c r="AK380" s="390"/>
      <c r="AL380" s="390"/>
      <c r="AM380" s="390"/>
      <c r="AN380" s="390"/>
      <c r="AO380" s="390"/>
      <c r="AP380" s="390"/>
      <c r="AQ380" s="390"/>
      <c r="AR380" s="390"/>
      <c r="AS380" s="390"/>
      <c r="AT380" s="390"/>
      <c r="AU380" s="390"/>
      <c r="AV380" s="384"/>
      <c r="AW380" s="385"/>
      <c r="AX380" s="386"/>
      <c r="AY380" s="363">
        <v>398</v>
      </c>
      <c r="AZ380" s="364">
        <v>1</v>
      </c>
      <c r="BA380" s="364">
        <v>3</v>
      </c>
      <c r="BB380" s="364">
        <v>11</v>
      </c>
      <c r="BC380" s="364">
        <v>3</v>
      </c>
      <c r="BD380" s="364">
        <v>7</v>
      </c>
      <c r="BE380" s="364">
        <v>11</v>
      </c>
      <c r="BF380" s="364">
        <v>8</v>
      </c>
      <c r="BG380" s="364">
        <v>9</v>
      </c>
      <c r="BH380" s="364">
        <v>14</v>
      </c>
      <c r="BI380" s="364">
        <v>40</v>
      </c>
      <c r="BJ380" s="364">
        <v>68</v>
      </c>
      <c r="BK380" s="364">
        <v>83</v>
      </c>
      <c r="BL380" s="364">
        <v>59</v>
      </c>
      <c r="BM380" s="364">
        <v>47</v>
      </c>
      <c r="BN380" s="365">
        <v>34</v>
      </c>
      <c r="BO380" s="368">
        <v>68.42</v>
      </c>
      <c r="BP380" s="358">
        <v>68.489999999999995</v>
      </c>
      <c r="BQ380" s="369">
        <v>68.33</v>
      </c>
      <c r="BR380" s="363">
        <v>326</v>
      </c>
      <c r="BS380" s="364" t="s">
        <v>6662</v>
      </c>
      <c r="BT380" s="364" t="s">
        <v>6662</v>
      </c>
      <c r="BU380" s="364">
        <v>1</v>
      </c>
      <c r="BV380" s="364">
        <v>2</v>
      </c>
      <c r="BW380" s="364">
        <v>2</v>
      </c>
      <c r="BX380" s="364">
        <v>3</v>
      </c>
      <c r="BY380" s="364">
        <v>7</v>
      </c>
      <c r="BZ380" s="364">
        <v>9</v>
      </c>
      <c r="CA380" s="364">
        <v>36</v>
      </c>
      <c r="CB380" s="364">
        <v>61</v>
      </c>
      <c r="CC380" s="364">
        <v>56</v>
      </c>
      <c r="CD380" s="364">
        <v>58</v>
      </c>
      <c r="CE380" s="364">
        <v>42</v>
      </c>
      <c r="CF380" s="364">
        <v>30</v>
      </c>
      <c r="CG380" s="365">
        <v>19</v>
      </c>
      <c r="CH380" s="432">
        <v>326</v>
      </c>
      <c r="CI380" s="433">
        <v>56</v>
      </c>
      <c r="CJ380" s="433">
        <v>55</v>
      </c>
      <c r="CK380" s="433">
        <v>1</v>
      </c>
      <c r="CL380" s="433" t="s">
        <v>6662</v>
      </c>
      <c r="CM380" s="433">
        <v>13</v>
      </c>
      <c r="CN380" s="433">
        <v>257</v>
      </c>
      <c r="CO380" s="433">
        <v>205</v>
      </c>
      <c r="CP380" s="433">
        <v>32</v>
      </c>
      <c r="CQ380" s="433">
        <v>32</v>
      </c>
      <c r="CR380" s="433" t="s">
        <v>6662</v>
      </c>
      <c r="CS380" s="433" t="s">
        <v>6662</v>
      </c>
      <c r="CT380" s="433">
        <v>6</v>
      </c>
      <c r="CU380" s="455">
        <v>167</v>
      </c>
      <c r="CV380" s="389"/>
      <c r="CW380" s="390"/>
      <c r="CX380" s="390"/>
      <c r="CY380" s="390"/>
      <c r="CZ380" s="390"/>
      <c r="DA380" s="390"/>
      <c r="DB380" s="394"/>
      <c r="DC380" s="363">
        <v>1048</v>
      </c>
      <c r="DD380" s="364">
        <v>805</v>
      </c>
      <c r="DE380" s="364">
        <v>398</v>
      </c>
      <c r="DF380" s="364">
        <v>356</v>
      </c>
      <c r="DG380" s="364">
        <v>51</v>
      </c>
      <c r="DH380" s="364">
        <v>52</v>
      </c>
      <c r="DI380" s="364">
        <v>191</v>
      </c>
      <c r="DJ380" s="394"/>
      <c r="DK380" s="363">
        <v>304</v>
      </c>
      <c r="DL380" s="364">
        <v>159</v>
      </c>
      <c r="DM380" s="364">
        <v>1</v>
      </c>
      <c r="DN380" s="364">
        <v>2</v>
      </c>
      <c r="DO380" s="364" t="s">
        <v>6662</v>
      </c>
      <c r="DP380" s="364">
        <v>15</v>
      </c>
      <c r="DQ380" s="364">
        <v>9</v>
      </c>
      <c r="DR380" s="364">
        <v>98</v>
      </c>
      <c r="DS380" s="364">
        <v>9</v>
      </c>
      <c r="DT380" s="364">
        <v>4</v>
      </c>
      <c r="DU380" s="364">
        <v>1</v>
      </c>
      <c r="DV380" s="364">
        <v>2</v>
      </c>
      <c r="DW380" s="364">
        <v>1</v>
      </c>
      <c r="DX380" s="364">
        <v>3</v>
      </c>
      <c r="DY380" s="364" t="s">
        <v>6662</v>
      </c>
      <c r="DZ380" s="365" t="s">
        <v>6662</v>
      </c>
      <c r="EA380" s="363">
        <v>325</v>
      </c>
      <c r="EB380" s="364">
        <v>61135</v>
      </c>
      <c r="EC380" s="364">
        <v>36533</v>
      </c>
      <c r="ED380" s="364">
        <v>9172</v>
      </c>
      <c r="EE380" s="365">
        <v>15430</v>
      </c>
      <c r="EF380" s="363">
        <v>523</v>
      </c>
      <c r="EG380" s="364">
        <v>466</v>
      </c>
      <c r="EH380" s="364">
        <v>235</v>
      </c>
      <c r="EI380" s="364">
        <v>192</v>
      </c>
      <c r="EJ380" s="364">
        <v>39</v>
      </c>
      <c r="EK380" s="364">
        <v>21</v>
      </c>
      <c r="EL380" s="364">
        <v>36</v>
      </c>
      <c r="EM380" s="394"/>
      <c r="EN380" s="363">
        <v>525</v>
      </c>
      <c r="EO380" s="364">
        <v>339</v>
      </c>
      <c r="EP380" s="364">
        <v>163</v>
      </c>
      <c r="EQ380" s="364">
        <v>164</v>
      </c>
      <c r="ER380" s="364">
        <v>12</v>
      </c>
      <c r="ES380" s="364">
        <v>31</v>
      </c>
      <c r="ET380" s="364">
        <v>155</v>
      </c>
      <c r="EU380" s="394"/>
    </row>
    <row r="381" spans="1:151" s="357" customFormat="1" ht="15" hidden="1" customHeight="1" x14ac:dyDescent="0.15">
      <c r="A381" s="442" t="s">
        <v>175</v>
      </c>
      <c r="B381" s="442" t="s">
        <v>475</v>
      </c>
      <c r="C381" s="442" t="s">
        <v>478</v>
      </c>
      <c r="D381" s="442" t="s">
        <v>940</v>
      </c>
      <c r="E381" s="387">
        <v>266</v>
      </c>
      <c r="F381" s="355">
        <v>258</v>
      </c>
      <c r="G381" s="355">
        <v>74</v>
      </c>
      <c r="H381" s="355">
        <v>22</v>
      </c>
      <c r="I381" s="355">
        <v>162</v>
      </c>
      <c r="J381" s="388">
        <v>8</v>
      </c>
      <c r="K381" s="395">
        <v>6</v>
      </c>
      <c r="L381" s="387"/>
      <c r="M381" s="361">
        <v>574</v>
      </c>
      <c r="N381" s="355">
        <v>3</v>
      </c>
      <c r="O381" s="355">
        <v>4</v>
      </c>
      <c r="P381" s="355">
        <v>11</v>
      </c>
      <c r="Q381" s="355">
        <v>18</v>
      </c>
      <c r="R381" s="355">
        <v>18</v>
      </c>
      <c r="S381" s="355">
        <v>21</v>
      </c>
      <c r="T381" s="355">
        <v>27</v>
      </c>
      <c r="U381" s="355">
        <v>30</v>
      </c>
      <c r="V381" s="355">
        <v>49</v>
      </c>
      <c r="W381" s="355">
        <v>83</v>
      </c>
      <c r="X381" s="355">
        <v>95</v>
      </c>
      <c r="Y381" s="355">
        <v>80</v>
      </c>
      <c r="Z381" s="355">
        <v>75</v>
      </c>
      <c r="AA381" s="355">
        <v>36</v>
      </c>
      <c r="AB381" s="362">
        <v>24</v>
      </c>
      <c r="AC381" s="368">
        <v>63.28</v>
      </c>
      <c r="AD381" s="358">
        <v>62.29</v>
      </c>
      <c r="AE381" s="369">
        <v>64.53</v>
      </c>
      <c r="AF381" s="389"/>
      <c r="AG381" s="390"/>
      <c r="AH381" s="390"/>
      <c r="AI381" s="390"/>
      <c r="AJ381" s="390"/>
      <c r="AK381" s="390"/>
      <c r="AL381" s="390"/>
      <c r="AM381" s="390"/>
      <c r="AN381" s="390"/>
      <c r="AO381" s="390"/>
      <c r="AP381" s="390"/>
      <c r="AQ381" s="390"/>
      <c r="AR381" s="390"/>
      <c r="AS381" s="390"/>
      <c r="AT381" s="390"/>
      <c r="AU381" s="390"/>
      <c r="AV381" s="384"/>
      <c r="AW381" s="385"/>
      <c r="AX381" s="386"/>
      <c r="AY381" s="363">
        <v>365</v>
      </c>
      <c r="AZ381" s="364" t="s">
        <v>6662</v>
      </c>
      <c r="BA381" s="364">
        <v>1</v>
      </c>
      <c r="BB381" s="364">
        <v>2</v>
      </c>
      <c r="BC381" s="364">
        <v>7</v>
      </c>
      <c r="BD381" s="364">
        <v>10</v>
      </c>
      <c r="BE381" s="364">
        <v>8</v>
      </c>
      <c r="BF381" s="364">
        <v>14</v>
      </c>
      <c r="BG381" s="364">
        <v>8</v>
      </c>
      <c r="BH381" s="364">
        <v>19</v>
      </c>
      <c r="BI381" s="364">
        <v>54</v>
      </c>
      <c r="BJ381" s="364">
        <v>63</v>
      </c>
      <c r="BK381" s="364">
        <v>64</v>
      </c>
      <c r="BL381" s="364">
        <v>64</v>
      </c>
      <c r="BM381" s="364">
        <v>35</v>
      </c>
      <c r="BN381" s="365">
        <v>16</v>
      </c>
      <c r="BO381" s="368">
        <v>67.33</v>
      </c>
      <c r="BP381" s="358">
        <v>66.61</v>
      </c>
      <c r="BQ381" s="369">
        <v>68.209999999999994</v>
      </c>
      <c r="BR381" s="363">
        <v>258</v>
      </c>
      <c r="BS381" s="364" t="s">
        <v>6662</v>
      </c>
      <c r="BT381" s="364" t="s">
        <v>6662</v>
      </c>
      <c r="BU381" s="364">
        <v>2</v>
      </c>
      <c r="BV381" s="364">
        <v>2</v>
      </c>
      <c r="BW381" s="364">
        <v>2</v>
      </c>
      <c r="BX381" s="364">
        <v>5</v>
      </c>
      <c r="BY381" s="364">
        <v>11</v>
      </c>
      <c r="BZ381" s="364">
        <v>9</v>
      </c>
      <c r="CA381" s="364">
        <v>25</v>
      </c>
      <c r="CB381" s="364">
        <v>40</v>
      </c>
      <c r="CC381" s="364">
        <v>56</v>
      </c>
      <c r="CD381" s="364">
        <v>43</v>
      </c>
      <c r="CE381" s="364">
        <v>31</v>
      </c>
      <c r="CF381" s="364">
        <v>24</v>
      </c>
      <c r="CG381" s="365">
        <v>8</v>
      </c>
      <c r="CH381" s="432">
        <v>258</v>
      </c>
      <c r="CI381" s="433">
        <v>42</v>
      </c>
      <c r="CJ381" s="433">
        <v>42</v>
      </c>
      <c r="CK381" s="433" t="s">
        <v>6662</v>
      </c>
      <c r="CL381" s="433" t="s">
        <v>6662</v>
      </c>
      <c r="CM381" s="433">
        <v>21</v>
      </c>
      <c r="CN381" s="433">
        <v>195</v>
      </c>
      <c r="CO381" s="433">
        <v>162</v>
      </c>
      <c r="CP381" s="433">
        <v>29</v>
      </c>
      <c r="CQ381" s="433">
        <v>29</v>
      </c>
      <c r="CR381" s="433" t="s">
        <v>6662</v>
      </c>
      <c r="CS381" s="433" t="s">
        <v>6662</v>
      </c>
      <c r="CT381" s="433">
        <v>4</v>
      </c>
      <c r="CU381" s="455">
        <v>129</v>
      </c>
      <c r="CV381" s="389"/>
      <c r="CW381" s="390"/>
      <c r="CX381" s="390"/>
      <c r="CY381" s="390"/>
      <c r="CZ381" s="390"/>
      <c r="DA381" s="390"/>
      <c r="DB381" s="394"/>
      <c r="DC381" s="363">
        <v>776</v>
      </c>
      <c r="DD381" s="364">
        <v>633</v>
      </c>
      <c r="DE381" s="364">
        <v>365</v>
      </c>
      <c r="DF381" s="364">
        <v>243</v>
      </c>
      <c r="DG381" s="364">
        <v>25</v>
      </c>
      <c r="DH381" s="364">
        <v>30</v>
      </c>
      <c r="DI381" s="364">
        <v>113</v>
      </c>
      <c r="DJ381" s="394"/>
      <c r="DK381" s="363">
        <v>244</v>
      </c>
      <c r="DL381" s="364">
        <v>89</v>
      </c>
      <c r="DM381" s="364" t="s">
        <v>6662</v>
      </c>
      <c r="DN381" s="364">
        <v>27</v>
      </c>
      <c r="DO381" s="364">
        <v>1</v>
      </c>
      <c r="DP381" s="364">
        <v>62</v>
      </c>
      <c r="DQ381" s="364">
        <v>17</v>
      </c>
      <c r="DR381" s="364">
        <v>33</v>
      </c>
      <c r="DS381" s="364">
        <v>7</v>
      </c>
      <c r="DT381" s="364">
        <v>2</v>
      </c>
      <c r="DU381" s="364">
        <v>2</v>
      </c>
      <c r="DV381" s="364">
        <v>1</v>
      </c>
      <c r="DW381" s="364">
        <v>2</v>
      </c>
      <c r="DX381" s="364">
        <v>1</v>
      </c>
      <c r="DY381" s="364" t="s">
        <v>6662</v>
      </c>
      <c r="DZ381" s="365" t="s">
        <v>6662</v>
      </c>
      <c r="EA381" s="363">
        <v>256</v>
      </c>
      <c r="EB381" s="364">
        <v>55572</v>
      </c>
      <c r="EC381" s="364">
        <v>18200</v>
      </c>
      <c r="ED381" s="364">
        <v>32366</v>
      </c>
      <c r="EE381" s="365">
        <v>5006</v>
      </c>
      <c r="EF381" s="363">
        <v>403</v>
      </c>
      <c r="EG381" s="364">
        <v>362</v>
      </c>
      <c r="EH381" s="364">
        <v>202</v>
      </c>
      <c r="EI381" s="364">
        <v>140</v>
      </c>
      <c r="EJ381" s="364">
        <v>20</v>
      </c>
      <c r="EK381" s="364">
        <v>17</v>
      </c>
      <c r="EL381" s="364">
        <v>24</v>
      </c>
      <c r="EM381" s="394"/>
      <c r="EN381" s="363">
        <v>373</v>
      </c>
      <c r="EO381" s="364">
        <v>271</v>
      </c>
      <c r="EP381" s="364">
        <v>163</v>
      </c>
      <c r="EQ381" s="364">
        <v>103</v>
      </c>
      <c r="ER381" s="364">
        <v>5</v>
      </c>
      <c r="ES381" s="364">
        <v>13</v>
      </c>
      <c r="ET381" s="364">
        <v>89</v>
      </c>
      <c r="EU381" s="394"/>
    </row>
    <row r="382" spans="1:151" s="357" customFormat="1" ht="15" hidden="1" customHeight="1" x14ac:dyDescent="0.15">
      <c r="A382" s="442" t="s">
        <v>175</v>
      </c>
      <c r="B382" s="442" t="s">
        <v>475</v>
      </c>
      <c r="C382" s="442" t="s">
        <v>479</v>
      </c>
      <c r="D382" s="442" t="s">
        <v>941</v>
      </c>
      <c r="E382" s="387">
        <v>266</v>
      </c>
      <c r="F382" s="355">
        <v>255</v>
      </c>
      <c r="G382" s="355">
        <v>48</v>
      </c>
      <c r="H382" s="355">
        <v>45</v>
      </c>
      <c r="I382" s="355">
        <v>162</v>
      </c>
      <c r="J382" s="388">
        <v>11</v>
      </c>
      <c r="K382" s="395">
        <v>7</v>
      </c>
      <c r="L382" s="387"/>
      <c r="M382" s="361">
        <v>648</v>
      </c>
      <c r="N382" s="355">
        <v>7</v>
      </c>
      <c r="O382" s="355">
        <v>12</v>
      </c>
      <c r="P382" s="355">
        <v>17</v>
      </c>
      <c r="Q382" s="355">
        <v>13</v>
      </c>
      <c r="R382" s="355">
        <v>27</v>
      </c>
      <c r="S382" s="355">
        <v>28</v>
      </c>
      <c r="T382" s="355">
        <v>38</v>
      </c>
      <c r="U382" s="355">
        <v>55</v>
      </c>
      <c r="V382" s="355">
        <v>64</v>
      </c>
      <c r="W382" s="355">
        <v>66</v>
      </c>
      <c r="X382" s="355">
        <v>85</v>
      </c>
      <c r="Y382" s="355">
        <v>88</v>
      </c>
      <c r="Z382" s="355">
        <v>68</v>
      </c>
      <c r="AA382" s="355">
        <v>55</v>
      </c>
      <c r="AB382" s="362">
        <v>25</v>
      </c>
      <c r="AC382" s="368">
        <v>61.55</v>
      </c>
      <c r="AD382" s="358">
        <v>60.1</v>
      </c>
      <c r="AE382" s="369">
        <v>63.34</v>
      </c>
      <c r="AF382" s="389"/>
      <c r="AG382" s="390"/>
      <c r="AH382" s="390"/>
      <c r="AI382" s="390"/>
      <c r="AJ382" s="390"/>
      <c r="AK382" s="390"/>
      <c r="AL382" s="390"/>
      <c r="AM382" s="390"/>
      <c r="AN382" s="390"/>
      <c r="AO382" s="390"/>
      <c r="AP382" s="390"/>
      <c r="AQ382" s="390"/>
      <c r="AR382" s="390"/>
      <c r="AS382" s="390"/>
      <c r="AT382" s="390"/>
      <c r="AU382" s="390"/>
      <c r="AV382" s="384"/>
      <c r="AW382" s="385"/>
      <c r="AX382" s="386"/>
      <c r="AY382" s="363">
        <v>318</v>
      </c>
      <c r="AZ382" s="364">
        <v>1</v>
      </c>
      <c r="BA382" s="364">
        <v>2</v>
      </c>
      <c r="BB382" s="364">
        <v>2</v>
      </c>
      <c r="BC382" s="364">
        <v>1</v>
      </c>
      <c r="BD382" s="364">
        <v>3</v>
      </c>
      <c r="BE382" s="364">
        <v>6</v>
      </c>
      <c r="BF382" s="364">
        <v>12</v>
      </c>
      <c r="BG382" s="364">
        <v>17</v>
      </c>
      <c r="BH382" s="364">
        <v>17</v>
      </c>
      <c r="BI382" s="364">
        <v>25</v>
      </c>
      <c r="BJ382" s="364">
        <v>50</v>
      </c>
      <c r="BK382" s="364">
        <v>68</v>
      </c>
      <c r="BL382" s="364">
        <v>56</v>
      </c>
      <c r="BM382" s="364">
        <v>45</v>
      </c>
      <c r="BN382" s="365">
        <v>13</v>
      </c>
      <c r="BO382" s="368">
        <v>68.98</v>
      </c>
      <c r="BP382" s="358">
        <v>68.17</v>
      </c>
      <c r="BQ382" s="369">
        <v>70.09</v>
      </c>
      <c r="BR382" s="363">
        <v>255</v>
      </c>
      <c r="BS382" s="364" t="s">
        <v>6662</v>
      </c>
      <c r="BT382" s="364" t="s">
        <v>6662</v>
      </c>
      <c r="BU382" s="364" t="s">
        <v>6662</v>
      </c>
      <c r="BV382" s="364" t="s">
        <v>6662</v>
      </c>
      <c r="BW382" s="364">
        <v>2</v>
      </c>
      <c r="BX382" s="364">
        <v>3</v>
      </c>
      <c r="BY382" s="364">
        <v>12</v>
      </c>
      <c r="BZ382" s="364">
        <v>18</v>
      </c>
      <c r="CA382" s="364">
        <v>28</v>
      </c>
      <c r="CB382" s="364">
        <v>32</v>
      </c>
      <c r="CC382" s="364">
        <v>42</v>
      </c>
      <c r="CD382" s="364">
        <v>46</v>
      </c>
      <c r="CE382" s="364">
        <v>33</v>
      </c>
      <c r="CF382" s="364">
        <v>29</v>
      </c>
      <c r="CG382" s="365">
        <v>10</v>
      </c>
      <c r="CH382" s="432">
        <v>255</v>
      </c>
      <c r="CI382" s="433">
        <v>68</v>
      </c>
      <c r="CJ382" s="433">
        <v>68</v>
      </c>
      <c r="CK382" s="433" t="s">
        <v>6662</v>
      </c>
      <c r="CL382" s="433" t="s">
        <v>6662</v>
      </c>
      <c r="CM382" s="433">
        <v>20</v>
      </c>
      <c r="CN382" s="433">
        <v>167</v>
      </c>
      <c r="CO382" s="433">
        <v>160</v>
      </c>
      <c r="CP382" s="433">
        <v>48</v>
      </c>
      <c r="CQ382" s="433">
        <v>48</v>
      </c>
      <c r="CR382" s="433" t="s">
        <v>6662</v>
      </c>
      <c r="CS382" s="433" t="s">
        <v>6662</v>
      </c>
      <c r="CT382" s="433">
        <v>11</v>
      </c>
      <c r="CU382" s="455">
        <v>101</v>
      </c>
      <c r="CV382" s="389"/>
      <c r="CW382" s="390"/>
      <c r="CX382" s="390"/>
      <c r="CY382" s="390"/>
      <c r="CZ382" s="390"/>
      <c r="DA382" s="390"/>
      <c r="DB382" s="394"/>
      <c r="DC382" s="363">
        <v>820</v>
      </c>
      <c r="DD382" s="364">
        <v>643</v>
      </c>
      <c r="DE382" s="364">
        <v>318</v>
      </c>
      <c r="DF382" s="364">
        <v>279</v>
      </c>
      <c r="DG382" s="364">
        <v>46</v>
      </c>
      <c r="DH382" s="364">
        <v>30</v>
      </c>
      <c r="DI382" s="364">
        <v>147</v>
      </c>
      <c r="DJ382" s="394"/>
      <c r="DK382" s="363">
        <v>244</v>
      </c>
      <c r="DL382" s="364">
        <v>200</v>
      </c>
      <c r="DM382" s="364">
        <v>1</v>
      </c>
      <c r="DN382" s="364">
        <v>5</v>
      </c>
      <c r="DO382" s="364" t="s">
        <v>6662</v>
      </c>
      <c r="DP382" s="364">
        <v>9</v>
      </c>
      <c r="DQ382" s="364">
        <v>11</v>
      </c>
      <c r="DR382" s="364">
        <v>3</v>
      </c>
      <c r="DS382" s="364">
        <v>2</v>
      </c>
      <c r="DT382" s="364">
        <v>2</v>
      </c>
      <c r="DU382" s="364">
        <v>6</v>
      </c>
      <c r="DV382" s="364">
        <v>3</v>
      </c>
      <c r="DW382" s="364">
        <v>2</v>
      </c>
      <c r="DX382" s="364" t="s">
        <v>6662</v>
      </c>
      <c r="DY382" s="364" t="s">
        <v>6662</v>
      </c>
      <c r="DZ382" s="365" t="s">
        <v>6662</v>
      </c>
      <c r="EA382" s="363">
        <v>254</v>
      </c>
      <c r="EB382" s="364">
        <v>64960</v>
      </c>
      <c r="EC382" s="364">
        <v>50408</v>
      </c>
      <c r="ED382" s="364">
        <v>14117</v>
      </c>
      <c r="EE382" s="365">
        <v>435</v>
      </c>
      <c r="EF382" s="363">
        <v>419</v>
      </c>
      <c r="EG382" s="364">
        <v>377</v>
      </c>
      <c r="EH382" s="364">
        <v>184</v>
      </c>
      <c r="EI382" s="364">
        <v>162</v>
      </c>
      <c r="EJ382" s="364">
        <v>31</v>
      </c>
      <c r="EK382" s="364">
        <v>14</v>
      </c>
      <c r="EL382" s="364">
        <v>28</v>
      </c>
      <c r="EM382" s="394"/>
      <c r="EN382" s="363">
        <v>401</v>
      </c>
      <c r="EO382" s="364">
        <v>266</v>
      </c>
      <c r="EP382" s="364">
        <v>134</v>
      </c>
      <c r="EQ382" s="364">
        <v>117</v>
      </c>
      <c r="ER382" s="364">
        <v>15</v>
      </c>
      <c r="ES382" s="364">
        <v>16</v>
      </c>
      <c r="ET382" s="364">
        <v>119</v>
      </c>
      <c r="EU382" s="394"/>
    </row>
    <row r="383" spans="1:151" s="357" customFormat="1" ht="15" hidden="1" customHeight="1" x14ac:dyDescent="0.15">
      <c r="A383" s="442" t="s">
        <v>175</v>
      </c>
      <c r="B383" s="442" t="s">
        <v>475</v>
      </c>
      <c r="C383" s="442" t="s">
        <v>1625</v>
      </c>
      <c r="D383" s="442" t="s">
        <v>942</v>
      </c>
      <c r="E383" s="387">
        <v>28</v>
      </c>
      <c r="F383" s="355">
        <v>28</v>
      </c>
      <c r="G383" s="355">
        <v>6</v>
      </c>
      <c r="H383" s="355">
        <v>6</v>
      </c>
      <c r="I383" s="355">
        <v>16</v>
      </c>
      <c r="J383" s="388" t="s">
        <v>6662</v>
      </c>
      <c r="K383" s="395" t="s">
        <v>6662</v>
      </c>
      <c r="L383" s="387"/>
      <c r="M383" s="361">
        <v>65</v>
      </c>
      <c r="N383" s="355" t="s">
        <v>6662</v>
      </c>
      <c r="O383" s="355">
        <v>1</v>
      </c>
      <c r="P383" s="355">
        <v>7</v>
      </c>
      <c r="Q383" s="355">
        <v>3</v>
      </c>
      <c r="R383" s="355">
        <v>1</v>
      </c>
      <c r="S383" s="355" t="s">
        <v>6662</v>
      </c>
      <c r="T383" s="355">
        <v>2</v>
      </c>
      <c r="U383" s="355">
        <v>5</v>
      </c>
      <c r="V383" s="355">
        <v>9</v>
      </c>
      <c r="W383" s="355">
        <v>7</v>
      </c>
      <c r="X383" s="355">
        <v>14</v>
      </c>
      <c r="Y383" s="355">
        <v>5</v>
      </c>
      <c r="Z383" s="355">
        <v>5</v>
      </c>
      <c r="AA383" s="355">
        <v>5</v>
      </c>
      <c r="AB383" s="362">
        <v>1</v>
      </c>
      <c r="AC383" s="368">
        <v>58.94</v>
      </c>
      <c r="AD383" s="358">
        <v>57.45</v>
      </c>
      <c r="AE383" s="369">
        <v>61.04</v>
      </c>
      <c r="AF383" s="389"/>
      <c r="AG383" s="390"/>
      <c r="AH383" s="390"/>
      <c r="AI383" s="390"/>
      <c r="AJ383" s="390"/>
      <c r="AK383" s="390"/>
      <c r="AL383" s="390"/>
      <c r="AM383" s="390"/>
      <c r="AN383" s="390"/>
      <c r="AO383" s="390"/>
      <c r="AP383" s="390"/>
      <c r="AQ383" s="390"/>
      <c r="AR383" s="390"/>
      <c r="AS383" s="390"/>
      <c r="AT383" s="390"/>
      <c r="AU383" s="390"/>
      <c r="AV383" s="384"/>
      <c r="AW383" s="385"/>
      <c r="AX383" s="386"/>
      <c r="AY383" s="363">
        <v>39</v>
      </c>
      <c r="AZ383" s="364" t="s">
        <v>6662</v>
      </c>
      <c r="BA383" s="364" t="s">
        <v>6662</v>
      </c>
      <c r="BB383" s="364">
        <v>1</v>
      </c>
      <c r="BC383" s="364">
        <v>2</v>
      </c>
      <c r="BD383" s="364">
        <v>1</v>
      </c>
      <c r="BE383" s="364" t="s">
        <v>6662</v>
      </c>
      <c r="BF383" s="364" t="s">
        <v>6662</v>
      </c>
      <c r="BG383" s="364">
        <v>1</v>
      </c>
      <c r="BH383" s="364">
        <v>2</v>
      </c>
      <c r="BI383" s="364">
        <v>6</v>
      </c>
      <c r="BJ383" s="364">
        <v>11</v>
      </c>
      <c r="BK383" s="364">
        <v>4</v>
      </c>
      <c r="BL383" s="364">
        <v>5</v>
      </c>
      <c r="BM383" s="364">
        <v>5</v>
      </c>
      <c r="BN383" s="365">
        <v>1</v>
      </c>
      <c r="BO383" s="368">
        <v>66.099999999999994</v>
      </c>
      <c r="BP383" s="358">
        <v>64.78</v>
      </c>
      <c r="BQ383" s="369">
        <v>68</v>
      </c>
      <c r="BR383" s="363">
        <v>28</v>
      </c>
      <c r="BS383" s="364" t="s">
        <v>6662</v>
      </c>
      <c r="BT383" s="364" t="s">
        <v>6662</v>
      </c>
      <c r="BU383" s="364" t="s">
        <v>6662</v>
      </c>
      <c r="BV383" s="364">
        <v>2</v>
      </c>
      <c r="BW383" s="364" t="s">
        <v>6662</v>
      </c>
      <c r="BX383" s="364" t="s">
        <v>6662</v>
      </c>
      <c r="BY383" s="364" t="s">
        <v>6662</v>
      </c>
      <c r="BZ383" s="364">
        <v>1</v>
      </c>
      <c r="CA383" s="364">
        <v>3</v>
      </c>
      <c r="CB383" s="364">
        <v>4</v>
      </c>
      <c r="CC383" s="364">
        <v>8</v>
      </c>
      <c r="CD383" s="364">
        <v>3</v>
      </c>
      <c r="CE383" s="364">
        <v>3</v>
      </c>
      <c r="CF383" s="364">
        <v>3</v>
      </c>
      <c r="CG383" s="365">
        <v>1</v>
      </c>
      <c r="CH383" s="432">
        <v>28</v>
      </c>
      <c r="CI383" s="433">
        <v>4</v>
      </c>
      <c r="CJ383" s="433">
        <v>4</v>
      </c>
      <c r="CK383" s="433" t="s">
        <v>6662</v>
      </c>
      <c r="CL383" s="433" t="s">
        <v>6662</v>
      </c>
      <c r="CM383" s="433">
        <v>2</v>
      </c>
      <c r="CN383" s="433">
        <v>22</v>
      </c>
      <c r="CO383" s="433">
        <v>18</v>
      </c>
      <c r="CP383" s="433">
        <v>3</v>
      </c>
      <c r="CQ383" s="433">
        <v>3</v>
      </c>
      <c r="CR383" s="433" t="s">
        <v>6662</v>
      </c>
      <c r="CS383" s="433" t="s">
        <v>6662</v>
      </c>
      <c r="CT383" s="433" t="s">
        <v>6662</v>
      </c>
      <c r="CU383" s="455">
        <v>15</v>
      </c>
      <c r="CV383" s="389"/>
      <c r="CW383" s="390"/>
      <c r="CX383" s="390"/>
      <c r="CY383" s="390"/>
      <c r="CZ383" s="390"/>
      <c r="DA383" s="390"/>
      <c r="DB383" s="394"/>
      <c r="DC383" s="363">
        <v>88</v>
      </c>
      <c r="DD383" s="364">
        <v>78</v>
      </c>
      <c r="DE383" s="364">
        <v>39</v>
      </c>
      <c r="DF383" s="364">
        <v>39</v>
      </c>
      <c r="DG383" s="364" t="s">
        <v>6662</v>
      </c>
      <c r="DH383" s="364">
        <v>1</v>
      </c>
      <c r="DI383" s="364">
        <v>9</v>
      </c>
      <c r="DJ383" s="394"/>
      <c r="DK383" s="363">
        <v>27</v>
      </c>
      <c r="DL383" s="364">
        <v>23</v>
      </c>
      <c r="DM383" s="364" t="s">
        <v>6662</v>
      </c>
      <c r="DN383" s="364">
        <v>2</v>
      </c>
      <c r="DO383" s="364" t="s">
        <v>6662</v>
      </c>
      <c r="DP383" s="364">
        <v>1</v>
      </c>
      <c r="DQ383" s="364" t="s">
        <v>6662</v>
      </c>
      <c r="DR383" s="364" t="s">
        <v>6662</v>
      </c>
      <c r="DS383" s="364" t="s">
        <v>6662</v>
      </c>
      <c r="DT383" s="364" t="s">
        <v>6662</v>
      </c>
      <c r="DU383" s="364">
        <v>1</v>
      </c>
      <c r="DV383" s="364" t="s">
        <v>6662</v>
      </c>
      <c r="DW383" s="364" t="s">
        <v>6662</v>
      </c>
      <c r="DX383" s="364" t="s">
        <v>6662</v>
      </c>
      <c r="DY383" s="364" t="s">
        <v>6662</v>
      </c>
      <c r="DZ383" s="365" t="s">
        <v>6662</v>
      </c>
      <c r="EA383" s="363">
        <v>28</v>
      </c>
      <c r="EB383" s="364">
        <v>6803</v>
      </c>
      <c r="EC383" s="364">
        <v>5013</v>
      </c>
      <c r="ED383" s="364">
        <v>1330</v>
      </c>
      <c r="EE383" s="365">
        <v>460</v>
      </c>
      <c r="EF383" s="363">
        <v>47</v>
      </c>
      <c r="EG383" s="364">
        <v>46</v>
      </c>
      <c r="EH383" s="364">
        <v>23</v>
      </c>
      <c r="EI383" s="364">
        <v>23</v>
      </c>
      <c r="EJ383" s="364" t="s">
        <v>6662</v>
      </c>
      <c r="EK383" s="364">
        <v>1</v>
      </c>
      <c r="EL383" s="364" t="s">
        <v>6662</v>
      </c>
      <c r="EM383" s="394"/>
      <c r="EN383" s="363">
        <v>41</v>
      </c>
      <c r="EO383" s="364">
        <v>32</v>
      </c>
      <c r="EP383" s="364">
        <v>16</v>
      </c>
      <c r="EQ383" s="364">
        <v>16</v>
      </c>
      <c r="ER383" s="364" t="s">
        <v>6662</v>
      </c>
      <c r="ES383" s="364" t="s">
        <v>6662</v>
      </c>
      <c r="ET383" s="364">
        <v>9</v>
      </c>
      <c r="EU383" s="394"/>
    </row>
    <row r="384" spans="1:151" s="357" customFormat="1" ht="15" hidden="1" customHeight="1" x14ac:dyDescent="0.15">
      <c r="A384" s="442" t="s">
        <v>175</v>
      </c>
      <c r="B384" s="442" t="s">
        <v>475</v>
      </c>
      <c r="C384" s="442" t="s">
        <v>480</v>
      </c>
      <c r="D384" s="442" t="s">
        <v>943</v>
      </c>
      <c r="E384" s="387">
        <v>327</v>
      </c>
      <c r="F384" s="355">
        <v>313</v>
      </c>
      <c r="G384" s="355">
        <v>144</v>
      </c>
      <c r="H384" s="355">
        <v>25</v>
      </c>
      <c r="I384" s="355">
        <v>144</v>
      </c>
      <c r="J384" s="388">
        <v>14</v>
      </c>
      <c r="K384" s="395">
        <v>13</v>
      </c>
      <c r="L384" s="387"/>
      <c r="M384" s="361">
        <v>772</v>
      </c>
      <c r="N384" s="355" t="s">
        <v>6662</v>
      </c>
      <c r="O384" s="355">
        <v>6</v>
      </c>
      <c r="P384" s="355">
        <v>18</v>
      </c>
      <c r="Q384" s="355">
        <v>25</v>
      </c>
      <c r="R384" s="355">
        <v>35</v>
      </c>
      <c r="S384" s="355">
        <v>33</v>
      </c>
      <c r="T384" s="355">
        <v>63</v>
      </c>
      <c r="U384" s="355">
        <v>53</v>
      </c>
      <c r="V384" s="355">
        <v>69</v>
      </c>
      <c r="W384" s="355">
        <v>96</v>
      </c>
      <c r="X384" s="355">
        <v>132</v>
      </c>
      <c r="Y384" s="355">
        <v>92</v>
      </c>
      <c r="Z384" s="355">
        <v>54</v>
      </c>
      <c r="AA384" s="355">
        <v>67</v>
      </c>
      <c r="AB384" s="362">
        <v>29</v>
      </c>
      <c r="AC384" s="368">
        <v>61.38</v>
      </c>
      <c r="AD384" s="358">
        <v>60.11</v>
      </c>
      <c r="AE384" s="369">
        <v>63.04</v>
      </c>
      <c r="AF384" s="389"/>
      <c r="AG384" s="390"/>
      <c r="AH384" s="390"/>
      <c r="AI384" s="390"/>
      <c r="AJ384" s="390"/>
      <c r="AK384" s="390"/>
      <c r="AL384" s="390"/>
      <c r="AM384" s="390"/>
      <c r="AN384" s="390"/>
      <c r="AO384" s="390"/>
      <c r="AP384" s="390"/>
      <c r="AQ384" s="390"/>
      <c r="AR384" s="390"/>
      <c r="AS384" s="390"/>
      <c r="AT384" s="390"/>
      <c r="AU384" s="390"/>
      <c r="AV384" s="384"/>
      <c r="AW384" s="385"/>
      <c r="AX384" s="386"/>
      <c r="AY384" s="363">
        <v>572</v>
      </c>
      <c r="AZ384" s="364" t="s">
        <v>6662</v>
      </c>
      <c r="BA384" s="364">
        <v>2</v>
      </c>
      <c r="BB384" s="364">
        <v>10</v>
      </c>
      <c r="BC384" s="364">
        <v>16</v>
      </c>
      <c r="BD384" s="364">
        <v>23</v>
      </c>
      <c r="BE384" s="364">
        <v>18</v>
      </c>
      <c r="BF384" s="364">
        <v>48</v>
      </c>
      <c r="BG384" s="364">
        <v>34</v>
      </c>
      <c r="BH384" s="364">
        <v>42</v>
      </c>
      <c r="BI384" s="364">
        <v>68</v>
      </c>
      <c r="BJ384" s="364">
        <v>99</v>
      </c>
      <c r="BK384" s="364">
        <v>79</v>
      </c>
      <c r="BL384" s="364">
        <v>50</v>
      </c>
      <c r="BM384" s="364">
        <v>59</v>
      </c>
      <c r="BN384" s="365">
        <v>24</v>
      </c>
      <c r="BO384" s="368">
        <v>63.26</v>
      </c>
      <c r="BP384" s="358">
        <v>62.2</v>
      </c>
      <c r="BQ384" s="369">
        <v>64.59</v>
      </c>
      <c r="BR384" s="363">
        <v>313</v>
      </c>
      <c r="BS384" s="364" t="s">
        <v>6662</v>
      </c>
      <c r="BT384" s="364" t="s">
        <v>6662</v>
      </c>
      <c r="BU384" s="364">
        <v>2</v>
      </c>
      <c r="BV384" s="364">
        <v>4</v>
      </c>
      <c r="BW384" s="364">
        <v>6</v>
      </c>
      <c r="BX384" s="364">
        <v>7</v>
      </c>
      <c r="BY384" s="364">
        <v>26</v>
      </c>
      <c r="BZ384" s="364">
        <v>20</v>
      </c>
      <c r="CA384" s="364">
        <v>34</v>
      </c>
      <c r="CB384" s="364">
        <v>51</v>
      </c>
      <c r="CC384" s="364">
        <v>64</v>
      </c>
      <c r="CD384" s="364">
        <v>42</v>
      </c>
      <c r="CE384" s="364">
        <v>28</v>
      </c>
      <c r="CF384" s="364">
        <v>21</v>
      </c>
      <c r="CG384" s="365">
        <v>8</v>
      </c>
      <c r="CH384" s="432">
        <v>313</v>
      </c>
      <c r="CI384" s="433">
        <v>81</v>
      </c>
      <c r="CJ384" s="433">
        <v>81</v>
      </c>
      <c r="CK384" s="433" t="s">
        <v>6662</v>
      </c>
      <c r="CL384" s="433" t="s">
        <v>6662</v>
      </c>
      <c r="CM384" s="433">
        <v>40</v>
      </c>
      <c r="CN384" s="433">
        <v>192</v>
      </c>
      <c r="CO384" s="433">
        <v>163</v>
      </c>
      <c r="CP384" s="433">
        <v>58</v>
      </c>
      <c r="CQ384" s="433">
        <v>58</v>
      </c>
      <c r="CR384" s="433" t="s">
        <v>6662</v>
      </c>
      <c r="CS384" s="433" t="s">
        <v>6662</v>
      </c>
      <c r="CT384" s="433">
        <v>6</v>
      </c>
      <c r="CU384" s="455">
        <v>99</v>
      </c>
      <c r="CV384" s="389"/>
      <c r="CW384" s="390"/>
      <c r="CX384" s="390"/>
      <c r="CY384" s="390"/>
      <c r="CZ384" s="390"/>
      <c r="DA384" s="390"/>
      <c r="DB384" s="394"/>
      <c r="DC384" s="363">
        <v>1015</v>
      </c>
      <c r="DD384" s="364">
        <v>839</v>
      </c>
      <c r="DE384" s="364">
        <v>572</v>
      </c>
      <c r="DF384" s="364">
        <v>228</v>
      </c>
      <c r="DG384" s="364">
        <v>39</v>
      </c>
      <c r="DH384" s="364">
        <v>40</v>
      </c>
      <c r="DI384" s="364">
        <v>136</v>
      </c>
      <c r="DJ384" s="394"/>
      <c r="DK384" s="363">
        <v>295</v>
      </c>
      <c r="DL384" s="364">
        <v>106</v>
      </c>
      <c r="DM384" s="364" t="s">
        <v>6662</v>
      </c>
      <c r="DN384" s="364">
        <v>24</v>
      </c>
      <c r="DO384" s="364" t="s">
        <v>6662</v>
      </c>
      <c r="DP384" s="364">
        <v>14</v>
      </c>
      <c r="DQ384" s="364">
        <v>133</v>
      </c>
      <c r="DR384" s="364">
        <v>5</v>
      </c>
      <c r="DS384" s="364">
        <v>4</v>
      </c>
      <c r="DT384" s="364">
        <v>2</v>
      </c>
      <c r="DU384" s="364">
        <v>3</v>
      </c>
      <c r="DV384" s="364">
        <v>2</v>
      </c>
      <c r="DW384" s="364">
        <v>1</v>
      </c>
      <c r="DX384" s="364">
        <v>1</v>
      </c>
      <c r="DY384" s="364" t="s">
        <v>6662</v>
      </c>
      <c r="DZ384" s="365" t="s">
        <v>6662</v>
      </c>
      <c r="EA384" s="363">
        <v>312</v>
      </c>
      <c r="EB384" s="364">
        <v>67321</v>
      </c>
      <c r="EC384" s="364">
        <v>28800</v>
      </c>
      <c r="ED384" s="364">
        <v>38086</v>
      </c>
      <c r="EE384" s="365">
        <v>435</v>
      </c>
      <c r="EF384" s="363">
        <v>530</v>
      </c>
      <c r="EG384" s="364">
        <v>477</v>
      </c>
      <c r="EH384" s="364">
        <v>319</v>
      </c>
      <c r="EI384" s="364">
        <v>132</v>
      </c>
      <c r="EJ384" s="364">
        <v>26</v>
      </c>
      <c r="EK384" s="364">
        <v>18</v>
      </c>
      <c r="EL384" s="364">
        <v>35</v>
      </c>
      <c r="EM384" s="394"/>
      <c r="EN384" s="363">
        <v>485</v>
      </c>
      <c r="EO384" s="364">
        <v>362</v>
      </c>
      <c r="EP384" s="364">
        <v>253</v>
      </c>
      <c r="EQ384" s="364">
        <v>96</v>
      </c>
      <c r="ER384" s="364">
        <v>13</v>
      </c>
      <c r="ES384" s="364">
        <v>22</v>
      </c>
      <c r="ET384" s="364">
        <v>101</v>
      </c>
      <c r="EU384" s="394"/>
    </row>
    <row r="385" spans="1:151" s="357" customFormat="1" ht="15" customHeight="1" x14ac:dyDescent="0.15">
      <c r="A385" s="442" t="s">
        <v>175</v>
      </c>
      <c r="B385" s="442" t="s">
        <v>481</v>
      </c>
      <c r="C385" s="442"/>
      <c r="D385" s="442" t="s">
        <v>944</v>
      </c>
      <c r="E385" s="387">
        <v>123</v>
      </c>
      <c r="F385" s="355">
        <v>121</v>
      </c>
      <c r="G385" s="355">
        <v>42</v>
      </c>
      <c r="H385" s="355">
        <v>13</v>
      </c>
      <c r="I385" s="355">
        <v>66</v>
      </c>
      <c r="J385" s="388">
        <v>2</v>
      </c>
      <c r="K385" s="395">
        <v>2</v>
      </c>
      <c r="L385" s="387"/>
      <c r="M385" s="361">
        <v>263</v>
      </c>
      <c r="N385" s="355" t="s">
        <v>6662</v>
      </c>
      <c r="O385" s="355">
        <v>1</v>
      </c>
      <c r="P385" s="355">
        <v>5</v>
      </c>
      <c r="Q385" s="355">
        <v>5</v>
      </c>
      <c r="R385" s="355">
        <v>12</v>
      </c>
      <c r="S385" s="355">
        <v>4</v>
      </c>
      <c r="T385" s="355">
        <v>5</v>
      </c>
      <c r="U385" s="355">
        <v>21</v>
      </c>
      <c r="V385" s="355">
        <v>19</v>
      </c>
      <c r="W385" s="355">
        <v>39</v>
      </c>
      <c r="X385" s="355">
        <v>62</v>
      </c>
      <c r="Y385" s="355">
        <v>30</v>
      </c>
      <c r="Z385" s="355">
        <v>16</v>
      </c>
      <c r="AA385" s="355">
        <v>28</v>
      </c>
      <c r="AB385" s="362">
        <v>16</v>
      </c>
      <c r="AC385" s="368">
        <v>64.680000000000007</v>
      </c>
      <c r="AD385" s="358">
        <v>63.57</v>
      </c>
      <c r="AE385" s="369">
        <v>66.17</v>
      </c>
      <c r="AF385" s="389"/>
      <c r="AG385" s="390"/>
      <c r="AH385" s="390"/>
      <c r="AI385" s="390"/>
      <c r="AJ385" s="390"/>
      <c r="AK385" s="390"/>
      <c r="AL385" s="390"/>
      <c r="AM385" s="390"/>
      <c r="AN385" s="390"/>
      <c r="AO385" s="390"/>
      <c r="AP385" s="390"/>
      <c r="AQ385" s="390"/>
      <c r="AR385" s="390"/>
      <c r="AS385" s="390"/>
      <c r="AT385" s="390"/>
      <c r="AU385" s="390"/>
      <c r="AV385" s="384"/>
      <c r="AW385" s="385"/>
      <c r="AX385" s="386"/>
      <c r="AY385" s="363">
        <v>201</v>
      </c>
      <c r="AZ385" s="364" t="s">
        <v>6662</v>
      </c>
      <c r="BA385" s="364">
        <v>1</v>
      </c>
      <c r="BB385" s="364">
        <v>3</v>
      </c>
      <c r="BC385" s="364">
        <v>5</v>
      </c>
      <c r="BD385" s="364">
        <v>7</v>
      </c>
      <c r="BE385" s="364">
        <v>3</v>
      </c>
      <c r="BF385" s="364">
        <v>4</v>
      </c>
      <c r="BG385" s="364">
        <v>15</v>
      </c>
      <c r="BH385" s="364">
        <v>8</v>
      </c>
      <c r="BI385" s="364">
        <v>21</v>
      </c>
      <c r="BJ385" s="364">
        <v>51</v>
      </c>
      <c r="BK385" s="364">
        <v>28</v>
      </c>
      <c r="BL385" s="364">
        <v>14</v>
      </c>
      <c r="BM385" s="364">
        <v>28</v>
      </c>
      <c r="BN385" s="365">
        <v>13</v>
      </c>
      <c r="BO385" s="368">
        <v>66.33</v>
      </c>
      <c r="BP385" s="358">
        <v>64.959999999999994</v>
      </c>
      <c r="BQ385" s="369">
        <v>68.13</v>
      </c>
      <c r="BR385" s="363">
        <v>121</v>
      </c>
      <c r="BS385" s="364" t="s">
        <v>6662</v>
      </c>
      <c r="BT385" s="364" t="s">
        <v>6662</v>
      </c>
      <c r="BU385" s="364" t="s">
        <v>6662</v>
      </c>
      <c r="BV385" s="364">
        <v>1</v>
      </c>
      <c r="BW385" s="364">
        <v>3</v>
      </c>
      <c r="BX385" s="364">
        <v>2</v>
      </c>
      <c r="BY385" s="364">
        <v>2</v>
      </c>
      <c r="BZ385" s="364">
        <v>8</v>
      </c>
      <c r="CA385" s="364">
        <v>6</v>
      </c>
      <c r="CB385" s="364">
        <v>16</v>
      </c>
      <c r="CC385" s="364">
        <v>31</v>
      </c>
      <c r="CD385" s="364">
        <v>23</v>
      </c>
      <c r="CE385" s="364">
        <v>6</v>
      </c>
      <c r="CF385" s="364">
        <v>16</v>
      </c>
      <c r="CG385" s="365">
        <v>7</v>
      </c>
      <c r="CH385" s="432">
        <v>121</v>
      </c>
      <c r="CI385" s="433">
        <v>31</v>
      </c>
      <c r="CJ385" s="433">
        <v>31</v>
      </c>
      <c r="CK385" s="433" t="s">
        <v>6662</v>
      </c>
      <c r="CL385" s="433" t="s">
        <v>6662</v>
      </c>
      <c r="CM385" s="433">
        <v>3</v>
      </c>
      <c r="CN385" s="433">
        <v>87</v>
      </c>
      <c r="CO385" s="433">
        <v>83</v>
      </c>
      <c r="CP385" s="433">
        <v>21</v>
      </c>
      <c r="CQ385" s="433">
        <v>21</v>
      </c>
      <c r="CR385" s="433" t="s">
        <v>6662</v>
      </c>
      <c r="CS385" s="433" t="s">
        <v>6662</v>
      </c>
      <c r="CT385" s="433" t="s">
        <v>6662</v>
      </c>
      <c r="CU385" s="455">
        <v>62</v>
      </c>
      <c r="CV385" s="389"/>
      <c r="CW385" s="390"/>
      <c r="CX385" s="390"/>
      <c r="CY385" s="390"/>
      <c r="CZ385" s="390"/>
      <c r="DA385" s="390"/>
      <c r="DB385" s="394"/>
      <c r="DC385" s="363">
        <v>371</v>
      </c>
      <c r="DD385" s="364">
        <v>305</v>
      </c>
      <c r="DE385" s="364">
        <v>201</v>
      </c>
      <c r="DF385" s="364">
        <v>89</v>
      </c>
      <c r="DG385" s="364">
        <v>15</v>
      </c>
      <c r="DH385" s="364">
        <v>14</v>
      </c>
      <c r="DI385" s="364">
        <v>52</v>
      </c>
      <c r="DJ385" s="394"/>
      <c r="DK385" s="363">
        <v>112</v>
      </c>
      <c r="DL385" s="364">
        <v>54</v>
      </c>
      <c r="DM385" s="364" t="s">
        <v>6662</v>
      </c>
      <c r="DN385" s="364">
        <v>51</v>
      </c>
      <c r="DO385" s="364" t="s">
        <v>6662</v>
      </c>
      <c r="DP385" s="364">
        <v>3</v>
      </c>
      <c r="DQ385" s="364">
        <v>4</v>
      </c>
      <c r="DR385" s="364" t="s">
        <v>6662</v>
      </c>
      <c r="DS385" s="364" t="s">
        <v>6662</v>
      </c>
      <c r="DT385" s="364" t="s">
        <v>6662</v>
      </c>
      <c r="DU385" s="364" t="s">
        <v>6662</v>
      </c>
      <c r="DV385" s="364" t="s">
        <v>6662</v>
      </c>
      <c r="DW385" s="364" t="s">
        <v>6662</v>
      </c>
      <c r="DX385" s="364" t="s">
        <v>6662</v>
      </c>
      <c r="DY385" s="364" t="s">
        <v>6662</v>
      </c>
      <c r="DZ385" s="365" t="s">
        <v>6662</v>
      </c>
      <c r="EA385" s="363">
        <v>121</v>
      </c>
      <c r="EB385" s="364">
        <v>44855</v>
      </c>
      <c r="EC385" s="364">
        <v>23692</v>
      </c>
      <c r="ED385" s="364">
        <v>21128</v>
      </c>
      <c r="EE385" s="365">
        <v>35</v>
      </c>
      <c r="EF385" s="363">
        <v>200</v>
      </c>
      <c r="EG385" s="364">
        <v>176</v>
      </c>
      <c r="EH385" s="364">
        <v>114</v>
      </c>
      <c r="EI385" s="364">
        <v>52</v>
      </c>
      <c r="EJ385" s="364">
        <v>10</v>
      </c>
      <c r="EK385" s="364">
        <v>10</v>
      </c>
      <c r="EL385" s="364">
        <v>14</v>
      </c>
      <c r="EM385" s="394"/>
      <c r="EN385" s="363">
        <v>171</v>
      </c>
      <c r="EO385" s="364">
        <v>129</v>
      </c>
      <c r="EP385" s="364">
        <v>87</v>
      </c>
      <c r="EQ385" s="364">
        <v>37</v>
      </c>
      <c r="ER385" s="364">
        <v>5</v>
      </c>
      <c r="ES385" s="364">
        <v>4</v>
      </c>
      <c r="ET385" s="364">
        <v>38</v>
      </c>
      <c r="EU385" s="394"/>
    </row>
    <row r="386" spans="1:151" s="357" customFormat="1" ht="15" hidden="1" customHeight="1" x14ac:dyDescent="0.15">
      <c r="A386" s="442" t="s">
        <v>175</v>
      </c>
      <c r="B386" s="442" t="s">
        <v>481</v>
      </c>
      <c r="C386" s="442" t="s">
        <v>482</v>
      </c>
      <c r="D386" s="442" t="s">
        <v>945</v>
      </c>
      <c r="E386" s="387">
        <v>5</v>
      </c>
      <c r="F386" s="355">
        <v>4</v>
      </c>
      <c r="G386" s="355">
        <v>2</v>
      </c>
      <c r="H386" s="355" t="s">
        <v>6662</v>
      </c>
      <c r="I386" s="355">
        <v>2</v>
      </c>
      <c r="J386" s="388">
        <v>1</v>
      </c>
      <c r="K386" s="395">
        <v>1</v>
      </c>
      <c r="L386" s="387"/>
      <c r="M386" s="361">
        <v>8</v>
      </c>
      <c r="N386" s="355" t="s">
        <v>6662</v>
      </c>
      <c r="O386" s="355" t="s">
        <v>6662</v>
      </c>
      <c r="P386" s="355">
        <v>1</v>
      </c>
      <c r="Q386" s="355" t="s">
        <v>6662</v>
      </c>
      <c r="R386" s="355" t="s">
        <v>6662</v>
      </c>
      <c r="S386" s="355" t="s">
        <v>6662</v>
      </c>
      <c r="T386" s="355" t="s">
        <v>6662</v>
      </c>
      <c r="U386" s="355">
        <v>2</v>
      </c>
      <c r="V386" s="355">
        <v>1</v>
      </c>
      <c r="W386" s="355">
        <v>2</v>
      </c>
      <c r="X386" s="355">
        <v>1</v>
      </c>
      <c r="Y386" s="355" t="s">
        <v>6662</v>
      </c>
      <c r="Z386" s="355" t="s">
        <v>6662</v>
      </c>
      <c r="AA386" s="355" t="s">
        <v>6662</v>
      </c>
      <c r="AB386" s="362">
        <v>1</v>
      </c>
      <c r="AC386" s="368">
        <v>58.88</v>
      </c>
      <c r="AD386" s="358">
        <v>59.67</v>
      </c>
      <c r="AE386" s="369">
        <v>56.5</v>
      </c>
      <c r="AF386" s="389"/>
      <c r="AG386" s="390"/>
      <c r="AH386" s="390"/>
      <c r="AI386" s="390"/>
      <c r="AJ386" s="390"/>
      <c r="AK386" s="390"/>
      <c r="AL386" s="390"/>
      <c r="AM386" s="390"/>
      <c r="AN386" s="390"/>
      <c r="AO386" s="390"/>
      <c r="AP386" s="390"/>
      <c r="AQ386" s="390"/>
      <c r="AR386" s="390"/>
      <c r="AS386" s="390"/>
      <c r="AT386" s="390"/>
      <c r="AU386" s="390"/>
      <c r="AV386" s="384"/>
      <c r="AW386" s="385"/>
      <c r="AX386" s="386"/>
      <c r="AY386" s="363">
        <v>6</v>
      </c>
      <c r="AZ386" s="364" t="s">
        <v>6662</v>
      </c>
      <c r="BA386" s="364" t="s">
        <v>6662</v>
      </c>
      <c r="BB386" s="364">
        <v>1</v>
      </c>
      <c r="BC386" s="364" t="s">
        <v>6662</v>
      </c>
      <c r="BD386" s="364" t="s">
        <v>6662</v>
      </c>
      <c r="BE386" s="364" t="s">
        <v>6662</v>
      </c>
      <c r="BF386" s="364" t="s">
        <v>6662</v>
      </c>
      <c r="BG386" s="364">
        <v>1</v>
      </c>
      <c r="BH386" s="364" t="s">
        <v>6662</v>
      </c>
      <c r="BI386" s="364">
        <v>2</v>
      </c>
      <c r="BJ386" s="364">
        <v>1</v>
      </c>
      <c r="BK386" s="364" t="s">
        <v>6662</v>
      </c>
      <c r="BL386" s="364" t="s">
        <v>6662</v>
      </c>
      <c r="BM386" s="364" t="s">
        <v>6662</v>
      </c>
      <c r="BN386" s="365">
        <v>1</v>
      </c>
      <c r="BO386" s="368">
        <v>59.67</v>
      </c>
      <c r="BP386" s="358">
        <v>61.25</v>
      </c>
      <c r="BQ386" s="369">
        <v>56.5</v>
      </c>
      <c r="BR386" s="363">
        <v>4</v>
      </c>
      <c r="BS386" s="364" t="s">
        <v>6662</v>
      </c>
      <c r="BT386" s="364" t="s">
        <v>6662</v>
      </c>
      <c r="BU386" s="364" t="s">
        <v>6662</v>
      </c>
      <c r="BV386" s="364" t="s">
        <v>6662</v>
      </c>
      <c r="BW386" s="364" t="s">
        <v>6662</v>
      </c>
      <c r="BX386" s="364" t="s">
        <v>6662</v>
      </c>
      <c r="BY386" s="364" t="s">
        <v>6662</v>
      </c>
      <c r="BZ386" s="364">
        <v>1</v>
      </c>
      <c r="CA386" s="364" t="s">
        <v>6662</v>
      </c>
      <c r="CB386" s="364">
        <v>1</v>
      </c>
      <c r="CC386" s="364">
        <v>1</v>
      </c>
      <c r="CD386" s="364" t="s">
        <v>6662</v>
      </c>
      <c r="CE386" s="364" t="s">
        <v>6662</v>
      </c>
      <c r="CF386" s="364" t="s">
        <v>6662</v>
      </c>
      <c r="CG386" s="365">
        <v>1</v>
      </c>
      <c r="CH386" s="432">
        <v>4</v>
      </c>
      <c r="CI386" s="433">
        <v>2</v>
      </c>
      <c r="CJ386" s="433">
        <v>2</v>
      </c>
      <c r="CK386" s="433" t="s">
        <v>6662</v>
      </c>
      <c r="CL386" s="433" t="s">
        <v>6662</v>
      </c>
      <c r="CM386" s="433" t="s">
        <v>6662</v>
      </c>
      <c r="CN386" s="433">
        <v>2</v>
      </c>
      <c r="CO386" s="433">
        <v>2</v>
      </c>
      <c r="CP386" s="433">
        <v>1</v>
      </c>
      <c r="CQ386" s="433">
        <v>1</v>
      </c>
      <c r="CR386" s="433" t="s">
        <v>6662</v>
      </c>
      <c r="CS386" s="433" t="s">
        <v>6662</v>
      </c>
      <c r="CT386" s="433" t="s">
        <v>6662</v>
      </c>
      <c r="CU386" s="455">
        <v>1</v>
      </c>
      <c r="CV386" s="389"/>
      <c r="CW386" s="390"/>
      <c r="CX386" s="390"/>
      <c r="CY386" s="390"/>
      <c r="CZ386" s="390"/>
      <c r="DA386" s="390"/>
      <c r="DB386" s="394"/>
      <c r="DC386" s="363">
        <v>10</v>
      </c>
      <c r="DD386" s="364">
        <v>10</v>
      </c>
      <c r="DE386" s="364">
        <v>6</v>
      </c>
      <c r="DF386" s="364">
        <v>4</v>
      </c>
      <c r="DG386" s="364" t="s">
        <v>6662</v>
      </c>
      <c r="DH386" s="364" t="s">
        <v>6662</v>
      </c>
      <c r="DI386" s="364" t="s">
        <v>6662</v>
      </c>
      <c r="DJ386" s="394"/>
      <c r="DK386" s="363">
        <v>4</v>
      </c>
      <c r="DL386" s="364">
        <v>3</v>
      </c>
      <c r="DM386" s="364" t="s">
        <v>6662</v>
      </c>
      <c r="DN386" s="364">
        <v>1</v>
      </c>
      <c r="DO386" s="364" t="s">
        <v>6662</v>
      </c>
      <c r="DP386" s="364" t="s">
        <v>6662</v>
      </c>
      <c r="DQ386" s="364" t="s">
        <v>6662</v>
      </c>
      <c r="DR386" s="364" t="s">
        <v>6662</v>
      </c>
      <c r="DS386" s="364" t="s">
        <v>6662</v>
      </c>
      <c r="DT386" s="364" t="s">
        <v>6662</v>
      </c>
      <c r="DU386" s="364" t="s">
        <v>6662</v>
      </c>
      <c r="DV386" s="364" t="s">
        <v>6662</v>
      </c>
      <c r="DW386" s="364" t="s">
        <v>6662</v>
      </c>
      <c r="DX386" s="364" t="s">
        <v>6662</v>
      </c>
      <c r="DY386" s="364" t="s">
        <v>6662</v>
      </c>
      <c r="DZ386" s="365" t="s">
        <v>6662</v>
      </c>
      <c r="EA386" s="363">
        <v>4</v>
      </c>
      <c r="EB386" s="364">
        <v>1771</v>
      </c>
      <c r="EC386" s="364">
        <v>1251</v>
      </c>
      <c r="ED386" s="364">
        <v>520</v>
      </c>
      <c r="EE386" s="365" t="s">
        <v>6662</v>
      </c>
      <c r="EF386" s="363">
        <v>6</v>
      </c>
      <c r="EG386" s="364">
        <v>6</v>
      </c>
      <c r="EH386" s="364">
        <v>4</v>
      </c>
      <c r="EI386" s="364">
        <v>2</v>
      </c>
      <c r="EJ386" s="364" t="s">
        <v>6662</v>
      </c>
      <c r="EK386" s="364" t="s">
        <v>6662</v>
      </c>
      <c r="EL386" s="364" t="s">
        <v>6662</v>
      </c>
      <c r="EM386" s="394"/>
      <c r="EN386" s="363">
        <v>4</v>
      </c>
      <c r="EO386" s="364">
        <v>4</v>
      </c>
      <c r="EP386" s="364">
        <v>2</v>
      </c>
      <c r="EQ386" s="364">
        <v>2</v>
      </c>
      <c r="ER386" s="364" t="s">
        <v>6662</v>
      </c>
      <c r="ES386" s="364" t="s">
        <v>6662</v>
      </c>
      <c r="ET386" s="364" t="s">
        <v>6662</v>
      </c>
      <c r="EU386" s="394"/>
    </row>
    <row r="387" spans="1:151" s="357" customFormat="1" ht="15" hidden="1" customHeight="1" x14ac:dyDescent="0.15">
      <c r="A387" s="442" t="s">
        <v>175</v>
      </c>
      <c r="B387" s="442" t="s">
        <v>481</v>
      </c>
      <c r="C387" s="442" t="s">
        <v>483</v>
      </c>
      <c r="D387" s="442" t="s">
        <v>946</v>
      </c>
      <c r="E387" s="387">
        <v>25</v>
      </c>
      <c r="F387" s="355">
        <v>24</v>
      </c>
      <c r="G387" s="355">
        <v>6</v>
      </c>
      <c r="H387" s="355">
        <v>1</v>
      </c>
      <c r="I387" s="355">
        <v>17</v>
      </c>
      <c r="J387" s="388">
        <v>1</v>
      </c>
      <c r="K387" s="395">
        <v>1</v>
      </c>
      <c r="L387" s="387"/>
      <c r="M387" s="361">
        <v>48</v>
      </c>
      <c r="N387" s="355" t="s">
        <v>6662</v>
      </c>
      <c r="O387" s="355" t="s">
        <v>6662</v>
      </c>
      <c r="P387" s="355">
        <v>3</v>
      </c>
      <c r="Q387" s="355">
        <v>1</v>
      </c>
      <c r="R387" s="355">
        <v>1</v>
      </c>
      <c r="S387" s="355" t="s">
        <v>6662</v>
      </c>
      <c r="T387" s="355">
        <v>1</v>
      </c>
      <c r="U387" s="355">
        <v>2</v>
      </c>
      <c r="V387" s="355">
        <v>6</v>
      </c>
      <c r="W387" s="355">
        <v>6</v>
      </c>
      <c r="X387" s="355">
        <v>10</v>
      </c>
      <c r="Y387" s="355">
        <v>4</v>
      </c>
      <c r="Z387" s="355">
        <v>3</v>
      </c>
      <c r="AA387" s="355">
        <v>9</v>
      </c>
      <c r="AB387" s="362">
        <v>2</v>
      </c>
      <c r="AC387" s="368">
        <v>64.650000000000006</v>
      </c>
      <c r="AD387" s="358">
        <v>64.27</v>
      </c>
      <c r="AE387" s="369">
        <v>65.28</v>
      </c>
      <c r="AF387" s="389"/>
      <c r="AG387" s="390"/>
      <c r="AH387" s="390"/>
      <c r="AI387" s="390"/>
      <c r="AJ387" s="390"/>
      <c r="AK387" s="390"/>
      <c r="AL387" s="390"/>
      <c r="AM387" s="390"/>
      <c r="AN387" s="390"/>
      <c r="AO387" s="390"/>
      <c r="AP387" s="390"/>
      <c r="AQ387" s="390"/>
      <c r="AR387" s="390"/>
      <c r="AS387" s="390"/>
      <c r="AT387" s="390"/>
      <c r="AU387" s="390"/>
      <c r="AV387" s="384"/>
      <c r="AW387" s="385"/>
      <c r="AX387" s="386"/>
      <c r="AY387" s="363">
        <v>33</v>
      </c>
      <c r="AZ387" s="364" t="s">
        <v>6662</v>
      </c>
      <c r="BA387" s="364" t="s">
        <v>6662</v>
      </c>
      <c r="BB387" s="364">
        <v>2</v>
      </c>
      <c r="BC387" s="364">
        <v>1</v>
      </c>
      <c r="BD387" s="364">
        <v>1</v>
      </c>
      <c r="BE387" s="364" t="s">
        <v>6662</v>
      </c>
      <c r="BF387" s="364">
        <v>1</v>
      </c>
      <c r="BG387" s="364">
        <v>1</v>
      </c>
      <c r="BH387" s="364">
        <v>2</v>
      </c>
      <c r="BI387" s="364">
        <v>2</v>
      </c>
      <c r="BJ387" s="364">
        <v>8</v>
      </c>
      <c r="BK387" s="364">
        <v>2</v>
      </c>
      <c r="BL387" s="364">
        <v>2</v>
      </c>
      <c r="BM387" s="364">
        <v>9</v>
      </c>
      <c r="BN387" s="365">
        <v>2</v>
      </c>
      <c r="BO387" s="368">
        <v>66.73</v>
      </c>
      <c r="BP387" s="358">
        <v>65.5</v>
      </c>
      <c r="BQ387" s="369">
        <v>69.180000000000007</v>
      </c>
      <c r="BR387" s="363">
        <v>24</v>
      </c>
      <c r="BS387" s="364" t="s">
        <v>6662</v>
      </c>
      <c r="BT387" s="364" t="s">
        <v>6662</v>
      </c>
      <c r="BU387" s="364" t="s">
        <v>6662</v>
      </c>
      <c r="BV387" s="364" t="s">
        <v>6662</v>
      </c>
      <c r="BW387" s="364" t="s">
        <v>6662</v>
      </c>
      <c r="BX387" s="364" t="s">
        <v>6662</v>
      </c>
      <c r="BY387" s="364" t="s">
        <v>6662</v>
      </c>
      <c r="BZ387" s="364" t="s">
        <v>6662</v>
      </c>
      <c r="CA387" s="364">
        <v>3</v>
      </c>
      <c r="CB387" s="364">
        <v>3</v>
      </c>
      <c r="CC387" s="364">
        <v>7</v>
      </c>
      <c r="CD387" s="364">
        <v>3</v>
      </c>
      <c r="CE387" s="364" t="s">
        <v>6662</v>
      </c>
      <c r="CF387" s="364">
        <v>6</v>
      </c>
      <c r="CG387" s="365">
        <v>2</v>
      </c>
      <c r="CH387" s="432">
        <v>24</v>
      </c>
      <c r="CI387" s="433">
        <v>9</v>
      </c>
      <c r="CJ387" s="433">
        <v>9</v>
      </c>
      <c r="CK387" s="433" t="s">
        <v>6662</v>
      </c>
      <c r="CL387" s="433" t="s">
        <v>6662</v>
      </c>
      <c r="CM387" s="433">
        <v>1</v>
      </c>
      <c r="CN387" s="433">
        <v>14</v>
      </c>
      <c r="CO387" s="433">
        <v>18</v>
      </c>
      <c r="CP387" s="433">
        <v>6</v>
      </c>
      <c r="CQ387" s="433">
        <v>6</v>
      </c>
      <c r="CR387" s="433" t="s">
        <v>6662</v>
      </c>
      <c r="CS387" s="433" t="s">
        <v>6662</v>
      </c>
      <c r="CT387" s="433" t="s">
        <v>6662</v>
      </c>
      <c r="CU387" s="455">
        <v>12</v>
      </c>
      <c r="CV387" s="389"/>
      <c r="CW387" s="390"/>
      <c r="CX387" s="390"/>
      <c r="CY387" s="390"/>
      <c r="CZ387" s="390"/>
      <c r="DA387" s="390"/>
      <c r="DB387" s="394"/>
      <c r="DC387" s="363">
        <v>65</v>
      </c>
      <c r="DD387" s="364">
        <v>51</v>
      </c>
      <c r="DE387" s="364">
        <v>33</v>
      </c>
      <c r="DF387" s="364">
        <v>13</v>
      </c>
      <c r="DG387" s="364">
        <v>5</v>
      </c>
      <c r="DH387" s="364">
        <v>1</v>
      </c>
      <c r="DI387" s="364">
        <v>13</v>
      </c>
      <c r="DJ387" s="394"/>
      <c r="DK387" s="363">
        <v>19</v>
      </c>
      <c r="DL387" s="364">
        <v>13</v>
      </c>
      <c r="DM387" s="364" t="s">
        <v>6662</v>
      </c>
      <c r="DN387" s="364">
        <v>6</v>
      </c>
      <c r="DO387" s="364" t="s">
        <v>6662</v>
      </c>
      <c r="DP387" s="364" t="s">
        <v>6662</v>
      </c>
      <c r="DQ387" s="364" t="s">
        <v>6662</v>
      </c>
      <c r="DR387" s="364" t="s">
        <v>6662</v>
      </c>
      <c r="DS387" s="364" t="s">
        <v>6662</v>
      </c>
      <c r="DT387" s="364" t="s">
        <v>6662</v>
      </c>
      <c r="DU387" s="364" t="s">
        <v>6662</v>
      </c>
      <c r="DV387" s="364" t="s">
        <v>6662</v>
      </c>
      <c r="DW387" s="364" t="s">
        <v>6662</v>
      </c>
      <c r="DX387" s="364" t="s">
        <v>6662</v>
      </c>
      <c r="DY387" s="364" t="s">
        <v>6662</v>
      </c>
      <c r="DZ387" s="365" t="s">
        <v>6662</v>
      </c>
      <c r="EA387" s="363">
        <v>24</v>
      </c>
      <c r="EB387" s="364">
        <v>12009</v>
      </c>
      <c r="EC387" s="364">
        <v>7102</v>
      </c>
      <c r="ED387" s="364">
        <v>4907</v>
      </c>
      <c r="EE387" s="365" t="s">
        <v>6662</v>
      </c>
      <c r="EF387" s="363">
        <v>38</v>
      </c>
      <c r="EG387" s="364">
        <v>34</v>
      </c>
      <c r="EH387" s="364">
        <v>22</v>
      </c>
      <c r="EI387" s="364">
        <v>10</v>
      </c>
      <c r="EJ387" s="364">
        <v>2</v>
      </c>
      <c r="EK387" s="364">
        <v>1</v>
      </c>
      <c r="EL387" s="364">
        <v>3</v>
      </c>
      <c r="EM387" s="394"/>
      <c r="EN387" s="363">
        <v>27</v>
      </c>
      <c r="EO387" s="364">
        <v>17</v>
      </c>
      <c r="EP387" s="364">
        <v>11</v>
      </c>
      <c r="EQ387" s="364">
        <v>3</v>
      </c>
      <c r="ER387" s="364">
        <v>3</v>
      </c>
      <c r="ES387" s="364" t="s">
        <v>6662</v>
      </c>
      <c r="ET387" s="364">
        <v>10</v>
      </c>
      <c r="EU387" s="394"/>
    </row>
    <row r="388" spans="1:151" s="357" customFormat="1" ht="15" hidden="1" customHeight="1" x14ac:dyDescent="0.15">
      <c r="A388" s="442" t="s">
        <v>175</v>
      </c>
      <c r="B388" s="442" t="s">
        <v>481</v>
      </c>
      <c r="C388" s="442" t="s">
        <v>1626</v>
      </c>
      <c r="D388" s="442" t="s">
        <v>947</v>
      </c>
      <c r="E388" s="387">
        <v>93</v>
      </c>
      <c r="F388" s="355">
        <v>93</v>
      </c>
      <c r="G388" s="355">
        <v>34</v>
      </c>
      <c r="H388" s="355">
        <v>12</v>
      </c>
      <c r="I388" s="355">
        <v>47</v>
      </c>
      <c r="J388" s="388" t="s">
        <v>6662</v>
      </c>
      <c r="K388" s="395" t="s">
        <v>6662</v>
      </c>
      <c r="L388" s="387"/>
      <c r="M388" s="361">
        <v>207</v>
      </c>
      <c r="N388" s="355" t="s">
        <v>6662</v>
      </c>
      <c r="O388" s="355">
        <v>1</v>
      </c>
      <c r="P388" s="355">
        <v>1</v>
      </c>
      <c r="Q388" s="355">
        <v>4</v>
      </c>
      <c r="R388" s="355">
        <v>11</v>
      </c>
      <c r="S388" s="355">
        <v>4</v>
      </c>
      <c r="T388" s="355">
        <v>4</v>
      </c>
      <c r="U388" s="355">
        <v>17</v>
      </c>
      <c r="V388" s="355">
        <v>12</v>
      </c>
      <c r="W388" s="355">
        <v>31</v>
      </c>
      <c r="X388" s="355">
        <v>51</v>
      </c>
      <c r="Y388" s="355">
        <v>26</v>
      </c>
      <c r="Z388" s="355">
        <v>13</v>
      </c>
      <c r="AA388" s="355">
        <v>19</v>
      </c>
      <c r="AB388" s="362">
        <v>13</v>
      </c>
      <c r="AC388" s="368">
        <v>64.91</v>
      </c>
      <c r="AD388" s="358">
        <v>63.59</v>
      </c>
      <c r="AE388" s="369">
        <v>66.55</v>
      </c>
      <c r="AF388" s="389"/>
      <c r="AG388" s="390"/>
      <c r="AH388" s="390"/>
      <c r="AI388" s="390"/>
      <c r="AJ388" s="390"/>
      <c r="AK388" s="390"/>
      <c r="AL388" s="390"/>
      <c r="AM388" s="390"/>
      <c r="AN388" s="390"/>
      <c r="AO388" s="390"/>
      <c r="AP388" s="390"/>
      <c r="AQ388" s="390"/>
      <c r="AR388" s="390"/>
      <c r="AS388" s="390"/>
      <c r="AT388" s="390"/>
      <c r="AU388" s="390"/>
      <c r="AV388" s="384"/>
      <c r="AW388" s="385"/>
      <c r="AX388" s="386"/>
      <c r="AY388" s="363">
        <v>162</v>
      </c>
      <c r="AZ388" s="364" t="s">
        <v>6662</v>
      </c>
      <c r="BA388" s="364">
        <v>1</v>
      </c>
      <c r="BB388" s="364" t="s">
        <v>6662</v>
      </c>
      <c r="BC388" s="364">
        <v>4</v>
      </c>
      <c r="BD388" s="364">
        <v>6</v>
      </c>
      <c r="BE388" s="364">
        <v>3</v>
      </c>
      <c r="BF388" s="364">
        <v>3</v>
      </c>
      <c r="BG388" s="364">
        <v>13</v>
      </c>
      <c r="BH388" s="364">
        <v>6</v>
      </c>
      <c r="BI388" s="364">
        <v>17</v>
      </c>
      <c r="BJ388" s="364">
        <v>42</v>
      </c>
      <c r="BK388" s="364">
        <v>26</v>
      </c>
      <c r="BL388" s="364">
        <v>12</v>
      </c>
      <c r="BM388" s="364">
        <v>19</v>
      </c>
      <c r="BN388" s="365">
        <v>10</v>
      </c>
      <c r="BO388" s="368">
        <v>66.489999999999995</v>
      </c>
      <c r="BP388" s="358">
        <v>64.989999999999995</v>
      </c>
      <c r="BQ388" s="369">
        <v>68.28</v>
      </c>
      <c r="BR388" s="363">
        <v>93</v>
      </c>
      <c r="BS388" s="364" t="s">
        <v>6662</v>
      </c>
      <c r="BT388" s="364" t="s">
        <v>6662</v>
      </c>
      <c r="BU388" s="364" t="s">
        <v>6662</v>
      </c>
      <c r="BV388" s="364">
        <v>1</v>
      </c>
      <c r="BW388" s="364">
        <v>3</v>
      </c>
      <c r="BX388" s="364">
        <v>2</v>
      </c>
      <c r="BY388" s="364">
        <v>2</v>
      </c>
      <c r="BZ388" s="364">
        <v>7</v>
      </c>
      <c r="CA388" s="364">
        <v>3</v>
      </c>
      <c r="CB388" s="364">
        <v>12</v>
      </c>
      <c r="CC388" s="364">
        <v>23</v>
      </c>
      <c r="CD388" s="364">
        <v>20</v>
      </c>
      <c r="CE388" s="364">
        <v>6</v>
      </c>
      <c r="CF388" s="364">
        <v>10</v>
      </c>
      <c r="CG388" s="365">
        <v>4</v>
      </c>
      <c r="CH388" s="432">
        <v>93</v>
      </c>
      <c r="CI388" s="433">
        <v>20</v>
      </c>
      <c r="CJ388" s="433">
        <v>20</v>
      </c>
      <c r="CK388" s="433" t="s">
        <v>6662</v>
      </c>
      <c r="CL388" s="433" t="s">
        <v>6662</v>
      </c>
      <c r="CM388" s="433">
        <v>2</v>
      </c>
      <c r="CN388" s="433">
        <v>71</v>
      </c>
      <c r="CO388" s="433">
        <v>63</v>
      </c>
      <c r="CP388" s="433">
        <v>14</v>
      </c>
      <c r="CQ388" s="433">
        <v>14</v>
      </c>
      <c r="CR388" s="433" t="s">
        <v>6662</v>
      </c>
      <c r="CS388" s="433" t="s">
        <v>6662</v>
      </c>
      <c r="CT388" s="433" t="s">
        <v>6662</v>
      </c>
      <c r="CU388" s="455">
        <v>49</v>
      </c>
      <c r="CV388" s="389"/>
      <c r="CW388" s="390"/>
      <c r="CX388" s="390"/>
      <c r="CY388" s="390"/>
      <c r="CZ388" s="390"/>
      <c r="DA388" s="390"/>
      <c r="DB388" s="394"/>
      <c r="DC388" s="363">
        <v>296</v>
      </c>
      <c r="DD388" s="364">
        <v>244</v>
      </c>
      <c r="DE388" s="364">
        <v>162</v>
      </c>
      <c r="DF388" s="364">
        <v>72</v>
      </c>
      <c r="DG388" s="364">
        <v>10</v>
      </c>
      <c r="DH388" s="364">
        <v>13</v>
      </c>
      <c r="DI388" s="364">
        <v>39</v>
      </c>
      <c r="DJ388" s="394"/>
      <c r="DK388" s="363">
        <v>89</v>
      </c>
      <c r="DL388" s="364">
        <v>38</v>
      </c>
      <c r="DM388" s="364" t="s">
        <v>6662</v>
      </c>
      <c r="DN388" s="364">
        <v>44</v>
      </c>
      <c r="DO388" s="364" t="s">
        <v>6662</v>
      </c>
      <c r="DP388" s="364">
        <v>3</v>
      </c>
      <c r="DQ388" s="364">
        <v>4</v>
      </c>
      <c r="DR388" s="364" t="s">
        <v>6662</v>
      </c>
      <c r="DS388" s="364" t="s">
        <v>6662</v>
      </c>
      <c r="DT388" s="364" t="s">
        <v>6662</v>
      </c>
      <c r="DU388" s="364" t="s">
        <v>6662</v>
      </c>
      <c r="DV388" s="364" t="s">
        <v>6662</v>
      </c>
      <c r="DW388" s="364" t="s">
        <v>6662</v>
      </c>
      <c r="DX388" s="364" t="s">
        <v>6662</v>
      </c>
      <c r="DY388" s="364" t="s">
        <v>6662</v>
      </c>
      <c r="DZ388" s="365" t="s">
        <v>6662</v>
      </c>
      <c r="EA388" s="363">
        <v>93</v>
      </c>
      <c r="EB388" s="364">
        <v>31075</v>
      </c>
      <c r="EC388" s="364">
        <v>15339</v>
      </c>
      <c r="ED388" s="364">
        <v>15701</v>
      </c>
      <c r="EE388" s="365">
        <v>35</v>
      </c>
      <c r="EF388" s="363">
        <v>156</v>
      </c>
      <c r="EG388" s="364">
        <v>136</v>
      </c>
      <c r="EH388" s="364">
        <v>88</v>
      </c>
      <c r="EI388" s="364">
        <v>40</v>
      </c>
      <c r="EJ388" s="364">
        <v>8</v>
      </c>
      <c r="EK388" s="364">
        <v>9</v>
      </c>
      <c r="EL388" s="364">
        <v>11</v>
      </c>
      <c r="EM388" s="394"/>
      <c r="EN388" s="363">
        <v>140</v>
      </c>
      <c r="EO388" s="364">
        <v>108</v>
      </c>
      <c r="EP388" s="364">
        <v>74</v>
      </c>
      <c r="EQ388" s="364">
        <v>32</v>
      </c>
      <c r="ER388" s="364">
        <v>2</v>
      </c>
      <c r="ES388" s="364">
        <v>4</v>
      </c>
      <c r="ET388" s="364">
        <v>28</v>
      </c>
      <c r="EU388" s="394"/>
    </row>
    <row r="389" spans="1:151" s="357" customFormat="1" ht="15" customHeight="1" x14ac:dyDescent="0.15">
      <c r="A389" s="442" t="s">
        <v>175</v>
      </c>
      <c r="B389" s="442" t="s">
        <v>484</v>
      </c>
      <c r="C389" s="442"/>
      <c r="D389" s="442" t="s">
        <v>948</v>
      </c>
      <c r="E389" s="387">
        <v>835</v>
      </c>
      <c r="F389" s="355">
        <v>830</v>
      </c>
      <c r="G389" s="355">
        <v>93</v>
      </c>
      <c r="H389" s="355">
        <v>106</v>
      </c>
      <c r="I389" s="355">
        <v>631</v>
      </c>
      <c r="J389" s="388">
        <v>5</v>
      </c>
      <c r="K389" s="395">
        <v>4</v>
      </c>
      <c r="L389" s="387"/>
      <c r="M389" s="361">
        <v>1835</v>
      </c>
      <c r="N389" s="355">
        <v>19</v>
      </c>
      <c r="O389" s="355">
        <v>25</v>
      </c>
      <c r="P389" s="355">
        <v>35</v>
      </c>
      <c r="Q389" s="355">
        <v>45</v>
      </c>
      <c r="R389" s="355">
        <v>51</v>
      </c>
      <c r="S389" s="355">
        <v>41</v>
      </c>
      <c r="T389" s="355">
        <v>83</v>
      </c>
      <c r="U389" s="355">
        <v>90</v>
      </c>
      <c r="V389" s="355">
        <v>150</v>
      </c>
      <c r="W389" s="355">
        <v>278</v>
      </c>
      <c r="X389" s="355">
        <v>310</v>
      </c>
      <c r="Y389" s="355">
        <v>231</v>
      </c>
      <c r="Z389" s="355">
        <v>167</v>
      </c>
      <c r="AA389" s="355">
        <v>152</v>
      </c>
      <c r="AB389" s="362">
        <v>158</v>
      </c>
      <c r="AC389" s="368">
        <v>64.31</v>
      </c>
      <c r="AD389" s="358">
        <v>62.91</v>
      </c>
      <c r="AE389" s="369">
        <v>66.14</v>
      </c>
      <c r="AF389" s="389"/>
      <c r="AG389" s="390"/>
      <c r="AH389" s="390"/>
      <c r="AI389" s="390"/>
      <c r="AJ389" s="390"/>
      <c r="AK389" s="390"/>
      <c r="AL389" s="390"/>
      <c r="AM389" s="390"/>
      <c r="AN389" s="390"/>
      <c r="AO389" s="390"/>
      <c r="AP389" s="390"/>
      <c r="AQ389" s="390"/>
      <c r="AR389" s="390"/>
      <c r="AS389" s="390"/>
      <c r="AT389" s="390"/>
      <c r="AU389" s="390"/>
      <c r="AV389" s="384"/>
      <c r="AW389" s="385"/>
      <c r="AX389" s="386"/>
      <c r="AY389" s="363">
        <v>902</v>
      </c>
      <c r="AZ389" s="364">
        <v>1</v>
      </c>
      <c r="BA389" s="364">
        <v>5</v>
      </c>
      <c r="BB389" s="364">
        <v>3</v>
      </c>
      <c r="BC389" s="364">
        <v>12</v>
      </c>
      <c r="BD389" s="364">
        <v>9</v>
      </c>
      <c r="BE389" s="364">
        <v>6</v>
      </c>
      <c r="BF389" s="364">
        <v>16</v>
      </c>
      <c r="BG389" s="364">
        <v>15</v>
      </c>
      <c r="BH389" s="364">
        <v>30</v>
      </c>
      <c r="BI389" s="364">
        <v>78</v>
      </c>
      <c r="BJ389" s="364">
        <v>192</v>
      </c>
      <c r="BK389" s="364">
        <v>169</v>
      </c>
      <c r="BL389" s="364">
        <v>136</v>
      </c>
      <c r="BM389" s="364">
        <v>118</v>
      </c>
      <c r="BN389" s="365">
        <v>112</v>
      </c>
      <c r="BO389" s="368">
        <v>71.44</v>
      </c>
      <c r="BP389" s="358">
        <v>70.88</v>
      </c>
      <c r="BQ389" s="369">
        <v>72.34</v>
      </c>
      <c r="BR389" s="363">
        <v>830</v>
      </c>
      <c r="BS389" s="364" t="s">
        <v>6662</v>
      </c>
      <c r="BT389" s="364" t="s">
        <v>6662</v>
      </c>
      <c r="BU389" s="364" t="s">
        <v>6662</v>
      </c>
      <c r="BV389" s="364">
        <v>4</v>
      </c>
      <c r="BW389" s="364">
        <v>7</v>
      </c>
      <c r="BX389" s="364">
        <v>6</v>
      </c>
      <c r="BY389" s="364">
        <v>28</v>
      </c>
      <c r="BZ389" s="364">
        <v>28</v>
      </c>
      <c r="CA389" s="364">
        <v>67</v>
      </c>
      <c r="CB389" s="364">
        <v>133</v>
      </c>
      <c r="CC389" s="364">
        <v>185</v>
      </c>
      <c r="CD389" s="364">
        <v>130</v>
      </c>
      <c r="CE389" s="364">
        <v>93</v>
      </c>
      <c r="CF389" s="364">
        <v>77</v>
      </c>
      <c r="CG389" s="365">
        <v>72</v>
      </c>
      <c r="CH389" s="432">
        <v>830</v>
      </c>
      <c r="CI389" s="433">
        <v>162</v>
      </c>
      <c r="CJ389" s="433">
        <v>162</v>
      </c>
      <c r="CK389" s="433" t="s">
        <v>6662</v>
      </c>
      <c r="CL389" s="433" t="s">
        <v>6662</v>
      </c>
      <c r="CM389" s="433">
        <v>40</v>
      </c>
      <c r="CN389" s="433">
        <v>628</v>
      </c>
      <c r="CO389" s="433">
        <v>557</v>
      </c>
      <c r="CP389" s="433">
        <v>121</v>
      </c>
      <c r="CQ389" s="433">
        <v>121</v>
      </c>
      <c r="CR389" s="433" t="s">
        <v>6662</v>
      </c>
      <c r="CS389" s="433" t="s">
        <v>6662</v>
      </c>
      <c r="CT389" s="433">
        <v>11</v>
      </c>
      <c r="CU389" s="455">
        <v>425</v>
      </c>
      <c r="CV389" s="389"/>
      <c r="CW389" s="390"/>
      <c r="CX389" s="390"/>
      <c r="CY389" s="390"/>
      <c r="CZ389" s="390"/>
      <c r="DA389" s="390"/>
      <c r="DB389" s="394"/>
      <c r="DC389" s="363">
        <v>2395</v>
      </c>
      <c r="DD389" s="364">
        <v>1828</v>
      </c>
      <c r="DE389" s="364">
        <v>902</v>
      </c>
      <c r="DF389" s="364">
        <v>854</v>
      </c>
      <c r="DG389" s="364">
        <v>72</v>
      </c>
      <c r="DH389" s="364">
        <v>94</v>
      </c>
      <c r="DI389" s="364">
        <v>473</v>
      </c>
      <c r="DJ389" s="394"/>
      <c r="DK389" s="363">
        <v>723</v>
      </c>
      <c r="DL389" s="364">
        <v>598</v>
      </c>
      <c r="DM389" s="364" t="s">
        <v>6662</v>
      </c>
      <c r="DN389" s="364">
        <v>9</v>
      </c>
      <c r="DO389" s="364">
        <v>4</v>
      </c>
      <c r="DP389" s="364">
        <v>35</v>
      </c>
      <c r="DQ389" s="364">
        <v>27</v>
      </c>
      <c r="DR389" s="364">
        <v>20</v>
      </c>
      <c r="DS389" s="364">
        <v>5</v>
      </c>
      <c r="DT389" s="364">
        <v>6</v>
      </c>
      <c r="DU389" s="364">
        <v>3</v>
      </c>
      <c r="DV389" s="364">
        <v>14</v>
      </c>
      <c r="DW389" s="364">
        <v>1</v>
      </c>
      <c r="DX389" s="364">
        <v>1</v>
      </c>
      <c r="DY389" s="364" t="s">
        <v>6662</v>
      </c>
      <c r="DZ389" s="365" t="s">
        <v>6662</v>
      </c>
      <c r="EA389" s="363">
        <v>824</v>
      </c>
      <c r="EB389" s="364">
        <v>111290</v>
      </c>
      <c r="EC389" s="364">
        <v>76463</v>
      </c>
      <c r="ED389" s="364">
        <v>33079</v>
      </c>
      <c r="EE389" s="365">
        <v>1748</v>
      </c>
      <c r="EF389" s="363">
        <v>1219</v>
      </c>
      <c r="EG389" s="364">
        <v>1082</v>
      </c>
      <c r="EH389" s="364">
        <v>554</v>
      </c>
      <c r="EI389" s="364">
        <v>475</v>
      </c>
      <c r="EJ389" s="364">
        <v>53</v>
      </c>
      <c r="EK389" s="364">
        <v>54</v>
      </c>
      <c r="EL389" s="364">
        <v>83</v>
      </c>
      <c r="EM389" s="394"/>
      <c r="EN389" s="363">
        <v>1176</v>
      </c>
      <c r="EO389" s="364">
        <v>746</v>
      </c>
      <c r="EP389" s="364">
        <v>348</v>
      </c>
      <c r="EQ389" s="364">
        <v>379</v>
      </c>
      <c r="ER389" s="364">
        <v>19</v>
      </c>
      <c r="ES389" s="364">
        <v>40</v>
      </c>
      <c r="ET389" s="364">
        <v>390</v>
      </c>
      <c r="EU389" s="394"/>
    </row>
    <row r="390" spans="1:151" s="357" customFormat="1" ht="15" hidden="1" customHeight="1" x14ac:dyDescent="0.15">
      <c r="A390" s="442" t="s">
        <v>175</v>
      </c>
      <c r="B390" s="442" t="s">
        <v>484</v>
      </c>
      <c r="C390" s="442" t="s">
        <v>485</v>
      </c>
      <c r="D390" s="442" t="s">
        <v>949</v>
      </c>
      <c r="E390" s="387">
        <v>104</v>
      </c>
      <c r="F390" s="355">
        <v>102</v>
      </c>
      <c r="G390" s="355">
        <v>14</v>
      </c>
      <c r="H390" s="355">
        <v>8</v>
      </c>
      <c r="I390" s="355">
        <v>80</v>
      </c>
      <c r="J390" s="388">
        <v>2</v>
      </c>
      <c r="K390" s="395">
        <v>1</v>
      </c>
      <c r="L390" s="387"/>
      <c r="M390" s="361">
        <v>206</v>
      </c>
      <c r="N390" s="355" t="s">
        <v>6662</v>
      </c>
      <c r="O390" s="355">
        <v>1</v>
      </c>
      <c r="P390" s="355">
        <v>5</v>
      </c>
      <c r="Q390" s="355">
        <v>3</v>
      </c>
      <c r="R390" s="355">
        <v>6</v>
      </c>
      <c r="S390" s="355">
        <v>5</v>
      </c>
      <c r="T390" s="355">
        <v>9</v>
      </c>
      <c r="U390" s="355">
        <v>6</v>
      </c>
      <c r="V390" s="355">
        <v>18</v>
      </c>
      <c r="W390" s="355">
        <v>29</v>
      </c>
      <c r="X390" s="355">
        <v>37</v>
      </c>
      <c r="Y390" s="355">
        <v>26</v>
      </c>
      <c r="Z390" s="355">
        <v>19</v>
      </c>
      <c r="AA390" s="355">
        <v>16</v>
      </c>
      <c r="AB390" s="362">
        <v>26</v>
      </c>
      <c r="AC390" s="368">
        <v>66.41</v>
      </c>
      <c r="AD390" s="358">
        <v>64.63</v>
      </c>
      <c r="AE390" s="369">
        <v>68.91</v>
      </c>
      <c r="AF390" s="389"/>
      <c r="AG390" s="390"/>
      <c r="AH390" s="390"/>
      <c r="AI390" s="390"/>
      <c r="AJ390" s="390"/>
      <c r="AK390" s="390"/>
      <c r="AL390" s="390"/>
      <c r="AM390" s="390"/>
      <c r="AN390" s="390"/>
      <c r="AO390" s="390"/>
      <c r="AP390" s="390"/>
      <c r="AQ390" s="390"/>
      <c r="AR390" s="390"/>
      <c r="AS390" s="390"/>
      <c r="AT390" s="390"/>
      <c r="AU390" s="390"/>
      <c r="AV390" s="384"/>
      <c r="AW390" s="385"/>
      <c r="AX390" s="386"/>
      <c r="AY390" s="363">
        <v>115</v>
      </c>
      <c r="AZ390" s="364" t="s">
        <v>6662</v>
      </c>
      <c r="BA390" s="364" t="s">
        <v>6662</v>
      </c>
      <c r="BB390" s="364" t="s">
        <v>6662</v>
      </c>
      <c r="BC390" s="364">
        <v>1</v>
      </c>
      <c r="BD390" s="364">
        <v>2</v>
      </c>
      <c r="BE390" s="364">
        <v>1</v>
      </c>
      <c r="BF390" s="364">
        <v>5</v>
      </c>
      <c r="BG390" s="364">
        <v>3</v>
      </c>
      <c r="BH390" s="364">
        <v>7</v>
      </c>
      <c r="BI390" s="364">
        <v>10</v>
      </c>
      <c r="BJ390" s="364">
        <v>21</v>
      </c>
      <c r="BK390" s="364">
        <v>17</v>
      </c>
      <c r="BL390" s="364">
        <v>15</v>
      </c>
      <c r="BM390" s="364">
        <v>12</v>
      </c>
      <c r="BN390" s="365">
        <v>21</v>
      </c>
      <c r="BO390" s="368">
        <v>71.41</v>
      </c>
      <c r="BP390" s="358">
        <v>70.959999999999994</v>
      </c>
      <c r="BQ390" s="369">
        <v>72.040000000000006</v>
      </c>
      <c r="BR390" s="363">
        <v>102</v>
      </c>
      <c r="BS390" s="364" t="s">
        <v>6662</v>
      </c>
      <c r="BT390" s="364" t="s">
        <v>6662</v>
      </c>
      <c r="BU390" s="364" t="s">
        <v>6662</v>
      </c>
      <c r="BV390" s="364">
        <v>2</v>
      </c>
      <c r="BW390" s="364">
        <v>1</v>
      </c>
      <c r="BX390" s="364">
        <v>1</v>
      </c>
      <c r="BY390" s="364">
        <v>4</v>
      </c>
      <c r="BZ390" s="364">
        <v>4</v>
      </c>
      <c r="CA390" s="364">
        <v>7</v>
      </c>
      <c r="CB390" s="364">
        <v>14</v>
      </c>
      <c r="CC390" s="364">
        <v>23</v>
      </c>
      <c r="CD390" s="364">
        <v>16</v>
      </c>
      <c r="CE390" s="364">
        <v>10</v>
      </c>
      <c r="CF390" s="364">
        <v>8</v>
      </c>
      <c r="CG390" s="365">
        <v>12</v>
      </c>
      <c r="CH390" s="432">
        <v>102</v>
      </c>
      <c r="CI390" s="433">
        <v>12</v>
      </c>
      <c r="CJ390" s="433">
        <v>12</v>
      </c>
      <c r="CK390" s="433" t="s">
        <v>6662</v>
      </c>
      <c r="CL390" s="433" t="s">
        <v>6662</v>
      </c>
      <c r="CM390" s="433">
        <v>2</v>
      </c>
      <c r="CN390" s="433">
        <v>88</v>
      </c>
      <c r="CO390" s="433">
        <v>69</v>
      </c>
      <c r="CP390" s="433">
        <v>7</v>
      </c>
      <c r="CQ390" s="433">
        <v>7</v>
      </c>
      <c r="CR390" s="433" t="s">
        <v>6662</v>
      </c>
      <c r="CS390" s="433" t="s">
        <v>6662</v>
      </c>
      <c r="CT390" s="433">
        <v>1</v>
      </c>
      <c r="CU390" s="455">
        <v>61</v>
      </c>
      <c r="CV390" s="389"/>
      <c r="CW390" s="390"/>
      <c r="CX390" s="390"/>
      <c r="CY390" s="390"/>
      <c r="CZ390" s="390"/>
      <c r="DA390" s="390"/>
      <c r="DB390" s="394"/>
      <c r="DC390" s="363">
        <v>274</v>
      </c>
      <c r="DD390" s="364">
        <v>214</v>
      </c>
      <c r="DE390" s="364">
        <v>115</v>
      </c>
      <c r="DF390" s="364">
        <v>84</v>
      </c>
      <c r="DG390" s="364">
        <v>15</v>
      </c>
      <c r="DH390" s="364">
        <v>11</v>
      </c>
      <c r="DI390" s="364">
        <v>49</v>
      </c>
      <c r="DJ390" s="394"/>
      <c r="DK390" s="363">
        <v>86</v>
      </c>
      <c r="DL390" s="364">
        <v>67</v>
      </c>
      <c r="DM390" s="364" t="s">
        <v>6662</v>
      </c>
      <c r="DN390" s="364">
        <v>3</v>
      </c>
      <c r="DO390" s="364" t="s">
        <v>6662</v>
      </c>
      <c r="DP390" s="364">
        <v>6</v>
      </c>
      <c r="DQ390" s="364">
        <v>8</v>
      </c>
      <c r="DR390" s="364" t="s">
        <v>6662</v>
      </c>
      <c r="DS390" s="364" t="s">
        <v>6662</v>
      </c>
      <c r="DT390" s="364">
        <v>1</v>
      </c>
      <c r="DU390" s="364" t="s">
        <v>6662</v>
      </c>
      <c r="DV390" s="364">
        <v>1</v>
      </c>
      <c r="DW390" s="364" t="s">
        <v>6662</v>
      </c>
      <c r="DX390" s="364" t="s">
        <v>6662</v>
      </c>
      <c r="DY390" s="364" t="s">
        <v>6662</v>
      </c>
      <c r="DZ390" s="365" t="s">
        <v>6662</v>
      </c>
      <c r="EA390" s="363">
        <v>102</v>
      </c>
      <c r="EB390" s="364">
        <v>14678</v>
      </c>
      <c r="EC390" s="364">
        <v>9675</v>
      </c>
      <c r="ED390" s="364">
        <v>4928</v>
      </c>
      <c r="EE390" s="365">
        <v>75</v>
      </c>
      <c r="EF390" s="363">
        <v>137</v>
      </c>
      <c r="EG390" s="364">
        <v>123</v>
      </c>
      <c r="EH390" s="364">
        <v>67</v>
      </c>
      <c r="EI390" s="364">
        <v>46</v>
      </c>
      <c r="EJ390" s="364">
        <v>10</v>
      </c>
      <c r="EK390" s="364">
        <v>3</v>
      </c>
      <c r="EL390" s="364">
        <v>11</v>
      </c>
      <c r="EM390" s="394"/>
      <c r="EN390" s="363">
        <v>137</v>
      </c>
      <c r="EO390" s="364">
        <v>91</v>
      </c>
      <c r="EP390" s="364">
        <v>48</v>
      </c>
      <c r="EQ390" s="364">
        <v>38</v>
      </c>
      <c r="ER390" s="364">
        <v>5</v>
      </c>
      <c r="ES390" s="364">
        <v>8</v>
      </c>
      <c r="ET390" s="364">
        <v>38</v>
      </c>
      <c r="EU390" s="394"/>
    </row>
    <row r="391" spans="1:151" s="357" customFormat="1" ht="15" hidden="1" customHeight="1" x14ac:dyDescent="0.15">
      <c r="A391" s="442" t="s">
        <v>175</v>
      </c>
      <c r="B391" s="442" t="s">
        <v>484</v>
      </c>
      <c r="C391" s="442" t="s">
        <v>486</v>
      </c>
      <c r="D391" s="442" t="s">
        <v>950</v>
      </c>
      <c r="E391" s="387">
        <v>93</v>
      </c>
      <c r="F391" s="355">
        <v>92</v>
      </c>
      <c r="G391" s="355">
        <v>15</v>
      </c>
      <c r="H391" s="355">
        <v>12</v>
      </c>
      <c r="I391" s="355">
        <v>65</v>
      </c>
      <c r="J391" s="388">
        <v>1</v>
      </c>
      <c r="K391" s="395">
        <v>1</v>
      </c>
      <c r="L391" s="387"/>
      <c r="M391" s="361">
        <v>191</v>
      </c>
      <c r="N391" s="355">
        <v>1</v>
      </c>
      <c r="O391" s="355">
        <v>2</v>
      </c>
      <c r="P391" s="355">
        <v>2</v>
      </c>
      <c r="Q391" s="355">
        <v>4</v>
      </c>
      <c r="R391" s="355">
        <v>6</v>
      </c>
      <c r="S391" s="355">
        <v>1</v>
      </c>
      <c r="T391" s="355">
        <v>6</v>
      </c>
      <c r="U391" s="355">
        <v>13</v>
      </c>
      <c r="V391" s="355">
        <v>15</v>
      </c>
      <c r="W391" s="355">
        <v>35</v>
      </c>
      <c r="X391" s="355">
        <v>33</v>
      </c>
      <c r="Y391" s="355">
        <v>22</v>
      </c>
      <c r="Z391" s="355">
        <v>15</v>
      </c>
      <c r="AA391" s="355">
        <v>19</v>
      </c>
      <c r="AB391" s="362">
        <v>17</v>
      </c>
      <c r="AC391" s="368">
        <v>65.53</v>
      </c>
      <c r="AD391" s="358">
        <v>64.47</v>
      </c>
      <c r="AE391" s="369">
        <v>67.099999999999994</v>
      </c>
      <c r="AF391" s="389"/>
      <c r="AG391" s="390"/>
      <c r="AH391" s="390"/>
      <c r="AI391" s="390"/>
      <c r="AJ391" s="390"/>
      <c r="AK391" s="390"/>
      <c r="AL391" s="390"/>
      <c r="AM391" s="390"/>
      <c r="AN391" s="390"/>
      <c r="AO391" s="390"/>
      <c r="AP391" s="390"/>
      <c r="AQ391" s="390"/>
      <c r="AR391" s="390"/>
      <c r="AS391" s="390"/>
      <c r="AT391" s="390"/>
      <c r="AU391" s="390"/>
      <c r="AV391" s="384"/>
      <c r="AW391" s="385"/>
      <c r="AX391" s="386"/>
      <c r="AY391" s="363">
        <v>112</v>
      </c>
      <c r="AZ391" s="364" t="s">
        <v>6662</v>
      </c>
      <c r="BA391" s="364">
        <v>1</v>
      </c>
      <c r="BB391" s="364">
        <v>1</v>
      </c>
      <c r="BC391" s="364">
        <v>2</v>
      </c>
      <c r="BD391" s="364">
        <v>4</v>
      </c>
      <c r="BE391" s="364" t="s">
        <v>6662</v>
      </c>
      <c r="BF391" s="364">
        <v>2</v>
      </c>
      <c r="BG391" s="364">
        <v>4</v>
      </c>
      <c r="BH391" s="364">
        <v>1</v>
      </c>
      <c r="BI391" s="364">
        <v>13</v>
      </c>
      <c r="BJ391" s="364">
        <v>23</v>
      </c>
      <c r="BK391" s="364">
        <v>20</v>
      </c>
      <c r="BL391" s="364">
        <v>13</v>
      </c>
      <c r="BM391" s="364">
        <v>16</v>
      </c>
      <c r="BN391" s="365">
        <v>12</v>
      </c>
      <c r="BO391" s="368">
        <v>69.72</v>
      </c>
      <c r="BP391" s="358">
        <v>69.77</v>
      </c>
      <c r="BQ391" s="369">
        <v>69.63</v>
      </c>
      <c r="BR391" s="363">
        <v>92</v>
      </c>
      <c r="BS391" s="364" t="s">
        <v>6662</v>
      </c>
      <c r="BT391" s="364" t="s">
        <v>6662</v>
      </c>
      <c r="BU391" s="364" t="s">
        <v>6662</v>
      </c>
      <c r="BV391" s="364">
        <v>1</v>
      </c>
      <c r="BW391" s="364">
        <v>1</v>
      </c>
      <c r="BX391" s="364" t="s">
        <v>6662</v>
      </c>
      <c r="BY391" s="364">
        <v>3</v>
      </c>
      <c r="BZ391" s="364">
        <v>3</v>
      </c>
      <c r="CA391" s="364">
        <v>7</v>
      </c>
      <c r="CB391" s="364">
        <v>17</v>
      </c>
      <c r="CC391" s="364">
        <v>18</v>
      </c>
      <c r="CD391" s="364">
        <v>19</v>
      </c>
      <c r="CE391" s="364">
        <v>8</v>
      </c>
      <c r="CF391" s="364">
        <v>10</v>
      </c>
      <c r="CG391" s="365">
        <v>5</v>
      </c>
      <c r="CH391" s="432">
        <v>92</v>
      </c>
      <c r="CI391" s="433">
        <v>12</v>
      </c>
      <c r="CJ391" s="433">
        <v>12</v>
      </c>
      <c r="CK391" s="433" t="s">
        <v>6662</v>
      </c>
      <c r="CL391" s="433" t="s">
        <v>6662</v>
      </c>
      <c r="CM391" s="433">
        <v>5</v>
      </c>
      <c r="CN391" s="433">
        <v>75</v>
      </c>
      <c r="CO391" s="433">
        <v>60</v>
      </c>
      <c r="CP391" s="433">
        <v>10</v>
      </c>
      <c r="CQ391" s="433">
        <v>10</v>
      </c>
      <c r="CR391" s="433" t="s">
        <v>6662</v>
      </c>
      <c r="CS391" s="433" t="s">
        <v>6662</v>
      </c>
      <c r="CT391" s="433">
        <v>1</v>
      </c>
      <c r="CU391" s="455">
        <v>49</v>
      </c>
      <c r="CV391" s="389"/>
      <c r="CW391" s="390"/>
      <c r="CX391" s="390"/>
      <c r="CY391" s="390"/>
      <c r="CZ391" s="390"/>
      <c r="DA391" s="390"/>
      <c r="DB391" s="394"/>
      <c r="DC391" s="363">
        <v>259</v>
      </c>
      <c r="DD391" s="364">
        <v>188</v>
      </c>
      <c r="DE391" s="364">
        <v>112</v>
      </c>
      <c r="DF391" s="364">
        <v>74</v>
      </c>
      <c r="DG391" s="364">
        <v>2</v>
      </c>
      <c r="DH391" s="364">
        <v>12</v>
      </c>
      <c r="DI391" s="364">
        <v>59</v>
      </c>
      <c r="DJ391" s="394"/>
      <c r="DK391" s="363">
        <v>84</v>
      </c>
      <c r="DL391" s="364">
        <v>73</v>
      </c>
      <c r="DM391" s="364" t="s">
        <v>6662</v>
      </c>
      <c r="DN391" s="364" t="s">
        <v>6662</v>
      </c>
      <c r="DO391" s="364" t="s">
        <v>6662</v>
      </c>
      <c r="DP391" s="364">
        <v>6</v>
      </c>
      <c r="DQ391" s="364">
        <v>2</v>
      </c>
      <c r="DR391" s="364">
        <v>3</v>
      </c>
      <c r="DS391" s="364" t="s">
        <v>6662</v>
      </c>
      <c r="DT391" s="364" t="s">
        <v>6662</v>
      </c>
      <c r="DU391" s="364" t="s">
        <v>6662</v>
      </c>
      <c r="DV391" s="364" t="s">
        <v>6662</v>
      </c>
      <c r="DW391" s="364" t="s">
        <v>6662</v>
      </c>
      <c r="DX391" s="364" t="s">
        <v>6662</v>
      </c>
      <c r="DY391" s="364" t="s">
        <v>6662</v>
      </c>
      <c r="DZ391" s="365" t="s">
        <v>6662</v>
      </c>
      <c r="EA391" s="363">
        <v>92</v>
      </c>
      <c r="EB391" s="364">
        <v>16524</v>
      </c>
      <c r="EC391" s="364">
        <v>11288</v>
      </c>
      <c r="ED391" s="364">
        <v>4818</v>
      </c>
      <c r="EE391" s="365">
        <v>418</v>
      </c>
      <c r="EF391" s="363">
        <v>138</v>
      </c>
      <c r="EG391" s="364">
        <v>116</v>
      </c>
      <c r="EH391" s="364">
        <v>71</v>
      </c>
      <c r="EI391" s="364">
        <v>43</v>
      </c>
      <c r="EJ391" s="364">
        <v>2</v>
      </c>
      <c r="EK391" s="364">
        <v>10</v>
      </c>
      <c r="EL391" s="364">
        <v>12</v>
      </c>
      <c r="EM391" s="394"/>
      <c r="EN391" s="363">
        <v>121</v>
      </c>
      <c r="EO391" s="364">
        <v>72</v>
      </c>
      <c r="EP391" s="364">
        <v>41</v>
      </c>
      <c r="EQ391" s="364">
        <v>31</v>
      </c>
      <c r="ER391" s="364" t="s">
        <v>6662</v>
      </c>
      <c r="ES391" s="364">
        <v>2</v>
      </c>
      <c r="ET391" s="364">
        <v>47</v>
      </c>
      <c r="EU391" s="394"/>
    </row>
    <row r="392" spans="1:151" s="357" customFormat="1" ht="15" hidden="1" customHeight="1" x14ac:dyDescent="0.15">
      <c r="A392" s="442" t="s">
        <v>175</v>
      </c>
      <c r="B392" s="442" t="s">
        <v>484</v>
      </c>
      <c r="C392" s="442" t="s">
        <v>487</v>
      </c>
      <c r="D392" s="442" t="s">
        <v>951</v>
      </c>
      <c r="E392" s="387">
        <v>153</v>
      </c>
      <c r="F392" s="355">
        <v>152</v>
      </c>
      <c r="G392" s="355">
        <v>13</v>
      </c>
      <c r="H392" s="355">
        <v>21</v>
      </c>
      <c r="I392" s="355">
        <v>118</v>
      </c>
      <c r="J392" s="388">
        <v>1</v>
      </c>
      <c r="K392" s="395">
        <v>1</v>
      </c>
      <c r="L392" s="387"/>
      <c r="M392" s="361">
        <v>341</v>
      </c>
      <c r="N392" s="355">
        <v>6</v>
      </c>
      <c r="O392" s="355">
        <v>4</v>
      </c>
      <c r="P392" s="355">
        <v>7</v>
      </c>
      <c r="Q392" s="355">
        <v>10</v>
      </c>
      <c r="R392" s="355">
        <v>8</v>
      </c>
      <c r="S392" s="355">
        <v>5</v>
      </c>
      <c r="T392" s="355">
        <v>13</v>
      </c>
      <c r="U392" s="355">
        <v>21</v>
      </c>
      <c r="V392" s="355">
        <v>28</v>
      </c>
      <c r="W392" s="355">
        <v>55</v>
      </c>
      <c r="X392" s="355">
        <v>58</v>
      </c>
      <c r="Y392" s="355">
        <v>48</v>
      </c>
      <c r="Z392" s="355">
        <v>28</v>
      </c>
      <c r="AA392" s="355">
        <v>25</v>
      </c>
      <c r="AB392" s="362">
        <v>25</v>
      </c>
      <c r="AC392" s="368">
        <v>63.59</v>
      </c>
      <c r="AD392" s="358">
        <v>62.01</v>
      </c>
      <c r="AE392" s="369">
        <v>65.53</v>
      </c>
      <c r="AF392" s="389"/>
      <c r="AG392" s="390"/>
      <c r="AH392" s="390"/>
      <c r="AI392" s="390"/>
      <c r="AJ392" s="390"/>
      <c r="AK392" s="390"/>
      <c r="AL392" s="390"/>
      <c r="AM392" s="390"/>
      <c r="AN392" s="390"/>
      <c r="AO392" s="390"/>
      <c r="AP392" s="390"/>
      <c r="AQ392" s="390"/>
      <c r="AR392" s="390"/>
      <c r="AS392" s="390"/>
      <c r="AT392" s="390"/>
      <c r="AU392" s="390"/>
      <c r="AV392" s="384"/>
      <c r="AW392" s="385"/>
      <c r="AX392" s="386"/>
      <c r="AY392" s="363">
        <v>156</v>
      </c>
      <c r="AZ392" s="364">
        <v>1</v>
      </c>
      <c r="BA392" s="364">
        <v>1</v>
      </c>
      <c r="BB392" s="364" t="s">
        <v>6662</v>
      </c>
      <c r="BC392" s="364" t="s">
        <v>6662</v>
      </c>
      <c r="BD392" s="364" t="s">
        <v>6662</v>
      </c>
      <c r="BE392" s="364" t="s">
        <v>6662</v>
      </c>
      <c r="BF392" s="364">
        <v>2</v>
      </c>
      <c r="BG392" s="364">
        <v>1</v>
      </c>
      <c r="BH392" s="364">
        <v>7</v>
      </c>
      <c r="BI392" s="364">
        <v>15</v>
      </c>
      <c r="BJ392" s="364">
        <v>39</v>
      </c>
      <c r="BK392" s="364">
        <v>33</v>
      </c>
      <c r="BL392" s="364">
        <v>21</v>
      </c>
      <c r="BM392" s="364">
        <v>19</v>
      </c>
      <c r="BN392" s="365">
        <v>17</v>
      </c>
      <c r="BO392" s="368">
        <v>71.739999999999995</v>
      </c>
      <c r="BP392" s="358">
        <v>71.989999999999995</v>
      </c>
      <c r="BQ392" s="369">
        <v>71.37</v>
      </c>
      <c r="BR392" s="363">
        <v>152</v>
      </c>
      <c r="BS392" s="364" t="s">
        <v>6662</v>
      </c>
      <c r="BT392" s="364" t="s">
        <v>6662</v>
      </c>
      <c r="BU392" s="364" t="s">
        <v>6662</v>
      </c>
      <c r="BV392" s="364">
        <v>1</v>
      </c>
      <c r="BW392" s="364">
        <v>3</v>
      </c>
      <c r="BX392" s="364" t="s">
        <v>6662</v>
      </c>
      <c r="BY392" s="364">
        <v>2</v>
      </c>
      <c r="BZ392" s="364">
        <v>8</v>
      </c>
      <c r="CA392" s="364">
        <v>14</v>
      </c>
      <c r="CB392" s="364">
        <v>24</v>
      </c>
      <c r="CC392" s="364">
        <v>38</v>
      </c>
      <c r="CD392" s="364">
        <v>22</v>
      </c>
      <c r="CE392" s="364">
        <v>17</v>
      </c>
      <c r="CF392" s="364">
        <v>13</v>
      </c>
      <c r="CG392" s="365">
        <v>10</v>
      </c>
      <c r="CH392" s="432">
        <v>152</v>
      </c>
      <c r="CI392" s="433">
        <v>42</v>
      </c>
      <c r="CJ392" s="433">
        <v>42</v>
      </c>
      <c r="CK392" s="433" t="s">
        <v>6662</v>
      </c>
      <c r="CL392" s="433" t="s">
        <v>6662</v>
      </c>
      <c r="CM392" s="433">
        <v>11</v>
      </c>
      <c r="CN392" s="433">
        <v>99</v>
      </c>
      <c r="CO392" s="433">
        <v>100</v>
      </c>
      <c r="CP392" s="433">
        <v>29</v>
      </c>
      <c r="CQ392" s="433">
        <v>29</v>
      </c>
      <c r="CR392" s="433" t="s">
        <v>6662</v>
      </c>
      <c r="CS392" s="433" t="s">
        <v>6662</v>
      </c>
      <c r="CT392" s="433">
        <v>2</v>
      </c>
      <c r="CU392" s="455">
        <v>69</v>
      </c>
      <c r="CV392" s="389"/>
      <c r="CW392" s="390"/>
      <c r="CX392" s="390"/>
      <c r="CY392" s="390"/>
      <c r="CZ392" s="390"/>
      <c r="DA392" s="390"/>
      <c r="DB392" s="394"/>
      <c r="DC392" s="363">
        <v>437</v>
      </c>
      <c r="DD392" s="364">
        <v>331</v>
      </c>
      <c r="DE392" s="364">
        <v>156</v>
      </c>
      <c r="DF392" s="364">
        <v>166</v>
      </c>
      <c r="DG392" s="364">
        <v>9</v>
      </c>
      <c r="DH392" s="364">
        <v>16</v>
      </c>
      <c r="DI392" s="364">
        <v>90</v>
      </c>
      <c r="DJ392" s="394"/>
      <c r="DK392" s="363">
        <v>123</v>
      </c>
      <c r="DL392" s="364">
        <v>101</v>
      </c>
      <c r="DM392" s="364" t="s">
        <v>6662</v>
      </c>
      <c r="DN392" s="364">
        <v>1</v>
      </c>
      <c r="DO392" s="364">
        <v>4</v>
      </c>
      <c r="DP392" s="364">
        <v>3</v>
      </c>
      <c r="DQ392" s="364">
        <v>6</v>
      </c>
      <c r="DR392" s="364">
        <v>2</v>
      </c>
      <c r="DS392" s="364" t="s">
        <v>6662</v>
      </c>
      <c r="DT392" s="364">
        <v>1</v>
      </c>
      <c r="DU392" s="364">
        <v>1</v>
      </c>
      <c r="DV392" s="364">
        <v>4</v>
      </c>
      <c r="DW392" s="364" t="s">
        <v>6662</v>
      </c>
      <c r="DX392" s="364" t="s">
        <v>6662</v>
      </c>
      <c r="DY392" s="364" t="s">
        <v>6662</v>
      </c>
      <c r="DZ392" s="365" t="s">
        <v>6662</v>
      </c>
      <c r="EA392" s="363">
        <v>152</v>
      </c>
      <c r="EB392" s="364">
        <v>14226</v>
      </c>
      <c r="EC392" s="364">
        <v>10042</v>
      </c>
      <c r="ED392" s="364">
        <v>3946</v>
      </c>
      <c r="EE392" s="365">
        <v>238</v>
      </c>
      <c r="EF392" s="363">
        <v>216</v>
      </c>
      <c r="EG392" s="364">
        <v>194</v>
      </c>
      <c r="EH392" s="364">
        <v>94</v>
      </c>
      <c r="EI392" s="364">
        <v>92</v>
      </c>
      <c r="EJ392" s="364">
        <v>8</v>
      </c>
      <c r="EK392" s="364">
        <v>10</v>
      </c>
      <c r="EL392" s="364">
        <v>12</v>
      </c>
      <c r="EM392" s="394"/>
      <c r="EN392" s="363">
        <v>221</v>
      </c>
      <c r="EO392" s="364">
        <v>137</v>
      </c>
      <c r="EP392" s="364">
        <v>62</v>
      </c>
      <c r="EQ392" s="364">
        <v>74</v>
      </c>
      <c r="ER392" s="364">
        <v>1</v>
      </c>
      <c r="ES392" s="364">
        <v>6</v>
      </c>
      <c r="ET392" s="364">
        <v>78</v>
      </c>
      <c r="EU392" s="394"/>
    </row>
    <row r="393" spans="1:151" s="357" customFormat="1" ht="15" hidden="1" customHeight="1" x14ac:dyDescent="0.15">
      <c r="A393" s="442" t="s">
        <v>175</v>
      </c>
      <c r="B393" s="442" t="s">
        <v>484</v>
      </c>
      <c r="C393" s="442" t="s">
        <v>488</v>
      </c>
      <c r="D393" s="442" t="s">
        <v>952</v>
      </c>
      <c r="E393" s="387">
        <v>116</v>
      </c>
      <c r="F393" s="355">
        <v>116</v>
      </c>
      <c r="G393" s="355">
        <v>16</v>
      </c>
      <c r="H393" s="355">
        <v>17</v>
      </c>
      <c r="I393" s="355">
        <v>83</v>
      </c>
      <c r="J393" s="388" t="s">
        <v>6662</v>
      </c>
      <c r="K393" s="395" t="s">
        <v>6662</v>
      </c>
      <c r="L393" s="387"/>
      <c r="M393" s="361">
        <v>269</v>
      </c>
      <c r="N393" s="355">
        <v>2</v>
      </c>
      <c r="O393" s="355">
        <v>5</v>
      </c>
      <c r="P393" s="355">
        <v>3</v>
      </c>
      <c r="Q393" s="355">
        <v>9</v>
      </c>
      <c r="R393" s="355">
        <v>8</v>
      </c>
      <c r="S393" s="355">
        <v>4</v>
      </c>
      <c r="T393" s="355">
        <v>18</v>
      </c>
      <c r="U393" s="355">
        <v>15</v>
      </c>
      <c r="V393" s="355">
        <v>23</v>
      </c>
      <c r="W393" s="355">
        <v>45</v>
      </c>
      <c r="X393" s="355">
        <v>31</v>
      </c>
      <c r="Y393" s="355">
        <v>31</v>
      </c>
      <c r="Z393" s="355">
        <v>23</v>
      </c>
      <c r="AA393" s="355">
        <v>26</v>
      </c>
      <c r="AB393" s="362">
        <v>26</v>
      </c>
      <c r="AC393" s="368">
        <v>63.94</v>
      </c>
      <c r="AD393" s="358">
        <v>61.62</v>
      </c>
      <c r="AE393" s="369">
        <v>66.91</v>
      </c>
      <c r="AF393" s="389"/>
      <c r="AG393" s="390"/>
      <c r="AH393" s="390"/>
      <c r="AI393" s="390"/>
      <c r="AJ393" s="390"/>
      <c r="AK393" s="390"/>
      <c r="AL393" s="390"/>
      <c r="AM393" s="390"/>
      <c r="AN393" s="390"/>
      <c r="AO393" s="390"/>
      <c r="AP393" s="390"/>
      <c r="AQ393" s="390"/>
      <c r="AR393" s="390"/>
      <c r="AS393" s="390"/>
      <c r="AT393" s="390"/>
      <c r="AU393" s="390"/>
      <c r="AV393" s="384"/>
      <c r="AW393" s="385"/>
      <c r="AX393" s="386"/>
      <c r="AY393" s="363">
        <v>122</v>
      </c>
      <c r="AZ393" s="364" t="s">
        <v>6662</v>
      </c>
      <c r="BA393" s="364">
        <v>2</v>
      </c>
      <c r="BB393" s="364" t="s">
        <v>6662</v>
      </c>
      <c r="BC393" s="364">
        <v>4</v>
      </c>
      <c r="BD393" s="364" t="s">
        <v>6662</v>
      </c>
      <c r="BE393" s="364">
        <v>1</v>
      </c>
      <c r="BF393" s="364">
        <v>5</v>
      </c>
      <c r="BG393" s="364">
        <v>1</v>
      </c>
      <c r="BH393" s="364">
        <v>4</v>
      </c>
      <c r="BI393" s="364">
        <v>10</v>
      </c>
      <c r="BJ393" s="364">
        <v>15</v>
      </c>
      <c r="BK393" s="364">
        <v>23</v>
      </c>
      <c r="BL393" s="364">
        <v>20</v>
      </c>
      <c r="BM393" s="364">
        <v>21</v>
      </c>
      <c r="BN393" s="365">
        <v>16</v>
      </c>
      <c r="BO393" s="368">
        <v>71.27</v>
      </c>
      <c r="BP393" s="358">
        <v>69.03</v>
      </c>
      <c r="BQ393" s="369">
        <v>74.39</v>
      </c>
      <c r="BR393" s="363">
        <v>116</v>
      </c>
      <c r="BS393" s="364" t="s">
        <v>6662</v>
      </c>
      <c r="BT393" s="364" t="s">
        <v>6662</v>
      </c>
      <c r="BU393" s="364" t="s">
        <v>6662</v>
      </c>
      <c r="BV393" s="364" t="s">
        <v>6662</v>
      </c>
      <c r="BW393" s="364" t="s">
        <v>6662</v>
      </c>
      <c r="BX393" s="364" t="s">
        <v>6662</v>
      </c>
      <c r="BY393" s="364">
        <v>7</v>
      </c>
      <c r="BZ393" s="364">
        <v>2</v>
      </c>
      <c r="CA393" s="364">
        <v>9</v>
      </c>
      <c r="CB393" s="364">
        <v>21</v>
      </c>
      <c r="CC393" s="364">
        <v>18</v>
      </c>
      <c r="CD393" s="364">
        <v>16</v>
      </c>
      <c r="CE393" s="364">
        <v>14</v>
      </c>
      <c r="CF393" s="364">
        <v>12</v>
      </c>
      <c r="CG393" s="365">
        <v>17</v>
      </c>
      <c r="CH393" s="432">
        <v>116</v>
      </c>
      <c r="CI393" s="433">
        <v>25</v>
      </c>
      <c r="CJ393" s="433">
        <v>25</v>
      </c>
      <c r="CK393" s="433" t="s">
        <v>6662</v>
      </c>
      <c r="CL393" s="433" t="s">
        <v>6662</v>
      </c>
      <c r="CM393" s="433">
        <v>4</v>
      </c>
      <c r="CN393" s="433">
        <v>87</v>
      </c>
      <c r="CO393" s="433">
        <v>77</v>
      </c>
      <c r="CP393" s="433">
        <v>20</v>
      </c>
      <c r="CQ393" s="433">
        <v>20</v>
      </c>
      <c r="CR393" s="433" t="s">
        <v>6662</v>
      </c>
      <c r="CS393" s="433" t="s">
        <v>6662</v>
      </c>
      <c r="CT393" s="433">
        <v>2</v>
      </c>
      <c r="CU393" s="455">
        <v>55</v>
      </c>
      <c r="CV393" s="389"/>
      <c r="CW393" s="390"/>
      <c r="CX393" s="390"/>
      <c r="CY393" s="390"/>
      <c r="CZ393" s="390"/>
      <c r="DA393" s="390"/>
      <c r="DB393" s="394"/>
      <c r="DC393" s="363">
        <v>334</v>
      </c>
      <c r="DD393" s="364">
        <v>254</v>
      </c>
      <c r="DE393" s="364">
        <v>122</v>
      </c>
      <c r="DF393" s="364">
        <v>119</v>
      </c>
      <c r="DG393" s="364">
        <v>13</v>
      </c>
      <c r="DH393" s="364">
        <v>13</v>
      </c>
      <c r="DI393" s="364">
        <v>67</v>
      </c>
      <c r="DJ393" s="394"/>
      <c r="DK393" s="363">
        <v>113</v>
      </c>
      <c r="DL393" s="364">
        <v>101</v>
      </c>
      <c r="DM393" s="364" t="s">
        <v>6662</v>
      </c>
      <c r="DN393" s="364" t="s">
        <v>6662</v>
      </c>
      <c r="DO393" s="364" t="s">
        <v>6662</v>
      </c>
      <c r="DP393" s="364">
        <v>5</v>
      </c>
      <c r="DQ393" s="364">
        <v>1</v>
      </c>
      <c r="DR393" s="364">
        <v>1</v>
      </c>
      <c r="DS393" s="364">
        <v>1</v>
      </c>
      <c r="DT393" s="364" t="s">
        <v>6662</v>
      </c>
      <c r="DU393" s="364">
        <v>2</v>
      </c>
      <c r="DV393" s="364">
        <v>2</v>
      </c>
      <c r="DW393" s="364" t="s">
        <v>6662</v>
      </c>
      <c r="DX393" s="364" t="s">
        <v>6662</v>
      </c>
      <c r="DY393" s="364" t="s">
        <v>6662</v>
      </c>
      <c r="DZ393" s="365" t="s">
        <v>6662</v>
      </c>
      <c r="EA393" s="363">
        <v>116</v>
      </c>
      <c r="EB393" s="364">
        <v>21990</v>
      </c>
      <c r="EC393" s="364">
        <v>15569</v>
      </c>
      <c r="ED393" s="364">
        <v>6381</v>
      </c>
      <c r="EE393" s="365">
        <v>40</v>
      </c>
      <c r="EF393" s="363">
        <v>171</v>
      </c>
      <c r="EG393" s="364">
        <v>150</v>
      </c>
      <c r="EH393" s="364">
        <v>71</v>
      </c>
      <c r="EI393" s="364">
        <v>69</v>
      </c>
      <c r="EJ393" s="364">
        <v>10</v>
      </c>
      <c r="EK393" s="364">
        <v>8</v>
      </c>
      <c r="EL393" s="364">
        <v>13</v>
      </c>
      <c r="EM393" s="394"/>
      <c r="EN393" s="363">
        <v>163</v>
      </c>
      <c r="EO393" s="364">
        <v>104</v>
      </c>
      <c r="EP393" s="364">
        <v>51</v>
      </c>
      <c r="EQ393" s="364">
        <v>50</v>
      </c>
      <c r="ER393" s="364">
        <v>3</v>
      </c>
      <c r="ES393" s="364">
        <v>5</v>
      </c>
      <c r="ET393" s="364">
        <v>54</v>
      </c>
      <c r="EU393" s="394"/>
    </row>
    <row r="394" spans="1:151" s="357" customFormat="1" ht="15" hidden="1" customHeight="1" x14ac:dyDescent="0.15">
      <c r="A394" s="442" t="s">
        <v>175</v>
      </c>
      <c r="B394" s="442" t="s">
        <v>484</v>
      </c>
      <c r="C394" s="442" t="s">
        <v>489</v>
      </c>
      <c r="D394" s="442" t="s">
        <v>953</v>
      </c>
      <c r="E394" s="387">
        <v>112</v>
      </c>
      <c r="F394" s="355">
        <v>112</v>
      </c>
      <c r="G394" s="355">
        <v>11</v>
      </c>
      <c r="H394" s="355">
        <v>14</v>
      </c>
      <c r="I394" s="355">
        <v>87</v>
      </c>
      <c r="J394" s="388" t="s">
        <v>6662</v>
      </c>
      <c r="K394" s="395" t="s">
        <v>6662</v>
      </c>
      <c r="L394" s="387"/>
      <c r="M394" s="361">
        <v>260</v>
      </c>
      <c r="N394" s="355">
        <v>2</v>
      </c>
      <c r="O394" s="355">
        <v>2</v>
      </c>
      <c r="P394" s="355">
        <v>2</v>
      </c>
      <c r="Q394" s="355">
        <v>4</v>
      </c>
      <c r="R394" s="355">
        <v>6</v>
      </c>
      <c r="S394" s="355">
        <v>11</v>
      </c>
      <c r="T394" s="355">
        <v>8</v>
      </c>
      <c r="U394" s="355">
        <v>7</v>
      </c>
      <c r="V394" s="355">
        <v>18</v>
      </c>
      <c r="W394" s="355">
        <v>32</v>
      </c>
      <c r="X394" s="355">
        <v>53</v>
      </c>
      <c r="Y394" s="355">
        <v>27</v>
      </c>
      <c r="Z394" s="355">
        <v>34</v>
      </c>
      <c r="AA394" s="355">
        <v>27</v>
      </c>
      <c r="AB394" s="362">
        <v>27</v>
      </c>
      <c r="AC394" s="368">
        <v>67.099999999999994</v>
      </c>
      <c r="AD394" s="358">
        <v>66.47</v>
      </c>
      <c r="AE394" s="369">
        <v>67.83</v>
      </c>
      <c r="AF394" s="389"/>
      <c r="AG394" s="390"/>
      <c r="AH394" s="390"/>
      <c r="AI394" s="390"/>
      <c r="AJ394" s="390"/>
      <c r="AK394" s="390"/>
      <c r="AL394" s="390"/>
      <c r="AM394" s="390"/>
      <c r="AN394" s="390"/>
      <c r="AO394" s="390"/>
      <c r="AP394" s="390"/>
      <c r="AQ394" s="390"/>
      <c r="AR394" s="390"/>
      <c r="AS394" s="390"/>
      <c r="AT394" s="390"/>
      <c r="AU394" s="390"/>
      <c r="AV394" s="384"/>
      <c r="AW394" s="385"/>
      <c r="AX394" s="386"/>
      <c r="AY394" s="363">
        <v>145</v>
      </c>
      <c r="AZ394" s="364" t="s">
        <v>6662</v>
      </c>
      <c r="BA394" s="364" t="s">
        <v>6662</v>
      </c>
      <c r="BB394" s="364">
        <v>1</v>
      </c>
      <c r="BC394" s="364">
        <v>1</v>
      </c>
      <c r="BD394" s="364">
        <v>2</v>
      </c>
      <c r="BE394" s="364">
        <v>3</v>
      </c>
      <c r="BF394" s="364" t="s">
        <v>6662</v>
      </c>
      <c r="BG394" s="364">
        <v>2</v>
      </c>
      <c r="BH394" s="364">
        <v>3</v>
      </c>
      <c r="BI394" s="364">
        <v>7</v>
      </c>
      <c r="BJ394" s="364">
        <v>32</v>
      </c>
      <c r="BK394" s="364">
        <v>22</v>
      </c>
      <c r="BL394" s="364">
        <v>30</v>
      </c>
      <c r="BM394" s="364">
        <v>21</v>
      </c>
      <c r="BN394" s="365">
        <v>21</v>
      </c>
      <c r="BO394" s="368">
        <v>73.16</v>
      </c>
      <c r="BP394" s="358">
        <v>71.97</v>
      </c>
      <c r="BQ394" s="369">
        <v>74.95</v>
      </c>
      <c r="BR394" s="363">
        <v>112</v>
      </c>
      <c r="BS394" s="364" t="s">
        <v>6662</v>
      </c>
      <c r="BT394" s="364" t="s">
        <v>6662</v>
      </c>
      <c r="BU394" s="364" t="s">
        <v>6662</v>
      </c>
      <c r="BV394" s="364" t="s">
        <v>6662</v>
      </c>
      <c r="BW394" s="364" t="s">
        <v>6662</v>
      </c>
      <c r="BX394" s="364">
        <v>3</v>
      </c>
      <c r="BY394" s="364">
        <v>2</v>
      </c>
      <c r="BZ394" s="364">
        <v>1</v>
      </c>
      <c r="CA394" s="364">
        <v>9</v>
      </c>
      <c r="CB394" s="364">
        <v>14</v>
      </c>
      <c r="CC394" s="364">
        <v>30</v>
      </c>
      <c r="CD394" s="364">
        <v>14</v>
      </c>
      <c r="CE394" s="364">
        <v>16</v>
      </c>
      <c r="CF394" s="364">
        <v>15</v>
      </c>
      <c r="CG394" s="365">
        <v>8</v>
      </c>
      <c r="CH394" s="432">
        <v>112</v>
      </c>
      <c r="CI394" s="433">
        <v>19</v>
      </c>
      <c r="CJ394" s="433">
        <v>19</v>
      </c>
      <c r="CK394" s="433" t="s">
        <v>6662</v>
      </c>
      <c r="CL394" s="433" t="s">
        <v>6662</v>
      </c>
      <c r="CM394" s="433">
        <v>4</v>
      </c>
      <c r="CN394" s="433">
        <v>89</v>
      </c>
      <c r="CO394" s="433">
        <v>83</v>
      </c>
      <c r="CP394" s="433">
        <v>17</v>
      </c>
      <c r="CQ394" s="433">
        <v>17</v>
      </c>
      <c r="CR394" s="433" t="s">
        <v>6662</v>
      </c>
      <c r="CS394" s="433" t="s">
        <v>6662</v>
      </c>
      <c r="CT394" s="433">
        <v>1</v>
      </c>
      <c r="CU394" s="455">
        <v>65</v>
      </c>
      <c r="CV394" s="389"/>
      <c r="CW394" s="390"/>
      <c r="CX394" s="390"/>
      <c r="CY394" s="390"/>
      <c r="CZ394" s="390"/>
      <c r="DA394" s="390"/>
      <c r="DB394" s="394"/>
      <c r="DC394" s="363">
        <v>337</v>
      </c>
      <c r="DD394" s="364">
        <v>265</v>
      </c>
      <c r="DE394" s="364">
        <v>145</v>
      </c>
      <c r="DF394" s="364">
        <v>112</v>
      </c>
      <c r="DG394" s="364">
        <v>8</v>
      </c>
      <c r="DH394" s="364">
        <v>14</v>
      </c>
      <c r="DI394" s="364">
        <v>58</v>
      </c>
      <c r="DJ394" s="394"/>
      <c r="DK394" s="363">
        <v>96</v>
      </c>
      <c r="DL394" s="364">
        <v>65</v>
      </c>
      <c r="DM394" s="364" t="s">
        <v>6662</v>
      </c>
      <c r="DN394" s="364">
        <v>4</v>
      </c>
      <c r="DO394" s="364" t="s">
        <v>6662</v>
      </c>
      <c r="DP394" s="364">
        <v>8</v>
      </c>
      <c r="DQ394" s="364">
        <v>6</v>
      </c>
      <c r="DR394" s="364">
        <v>7</v>
      </c>
      <c r="DS394" s="364">
        <v>4</v>
      </c>
      <c r="DT394" s="364">
        <v>1</v>
      </c>
      <c r="DU394" s="364" t="s">
        <v>6662</v>
      </c>
      <c r="DV394" s="364">
        <v>1</v>
      </c>
      <c r="DW394" s="364" t="s">
        <v>6662</v>
      </c>
      <c r="DX394" s="364" t="s">
        <v>6662</v>
      </c>
      <c r="DY394" s="364" t="s">
        <v>6662</v>
      </c>
      <c r="DZ394" s="365" t="s">
        <v>6662</v>
      </c>
      <c r="EA394" s="363">
        <v>112</v>
      </c>
      <c r="EB394" s="364">
        <v>17385</v>
      </c>
      <c r="EC394" s="364">
        <v>9715</v>
      </c>
      <c r="ED394" s="364">
        <v>7044</v>
      </c>
      <c r="EE394" s="365">
        <v>626</v>
      </c>
      <c r="EF394" s="363">
        <v>176</v>
      </c>
      <c r="EG394" s="364">
        <v>155</v>
      </c>
      <c r="EH394" s="364">
        <v>87</v>
      </c>
      <c r="EI394" s="364">
        <v>61</v>
      </c>
      <c r="EJ394" s="364">
        <v>7</v>
      </c>
      <c r="EK394" s="364">
        <v>8</v>
      </c>
      <c r="EL394" s="364">
        <v>13</v>
      </c>
      <c r="EM394" s="394"/>
      <c r="EN394" s="363">
        <v>161</v>
      </c>
      <c r="EO394" s="364">
        <v>110</v>
      </c>
      <c r="EP394" s="364">
        <v>58</v>
      </c>
      <c r="EQ394" s="364">
        <v>51</v>
      </c>
      <c r="ER394" s="364">
        <v>1</v>
      </c>
      <c r="ES394" s="364">
        <v>6</v>
      </c>
      <c r="ET394" s="364">
        <v>45</v>
      </c>
      <c r="EU394" s="394"/>
    </row>
    <row r="395" spans="1:151" s="357" customFormat="1" ht="15" hidden="1" customHeight="1" x14ac:dyDescent="0.15">
      <c r="A395" s="442" t="s">
        <v>175</v>
      </c>
      <c r="B395" s="442" t="s">
        <v>484</v>
      </c>
      <c r="C395" s="442" t="s">
        <v>490</v>
      </c>
      <c r="D395" s="442" t="s">
        <v>954</v>
      </c>
      <c r="E395" s="387">
        <v>69</v>
      </c>
      <c r="F395" s="355">
        <v>69</v>
      </c>
      <c r="G395" s="355">
        <v>8</v>
      </c>
      <c r="H395" s="355">
        <v>7</v>
      </c>
      <c r="I395" s="355">
        <v>54</v>
      </c>
      <c r="J395" s="388" t="s">
        <v>6662</v>
      </c>
      <c r="K395" s="395" t="s">
        <v>6662</v>
      </c>
      <c r="L395" s="387"/>
      <c r="M395" s="361">
        <v>133</v>
      </c>
      <c r="N395" s="355">
        <v>1</v>
      </c>
      <c r="O395" s="355">
        <v>3</v>
      </c>
      <c r="P395" s="355">
        <v>4</v>
      </c>
      <c r="Q395" s="355">
        <v>1</v>
      </c>
      <c r="R395" s="355">
        <v>3</v>
      </c>
      <c r="S395" s="355">
        <v>2</v>
      </c>
      <c r="T395" s="355">
        <v>7</v>
      </c>
      <c r="U395" s="355">
        <v>3</v>
      </c>
      <c r="V395" s="355">
        <v>12</v>
      </c>
      <c r="W395" s="355">
        <v>20</v>
      </c>
      <c r="X395" s="355">
        <v>22</v>
      </c>
      <c r="Y395" s="355">
        <v>13</v>
      </c>
      <c r="Z395" s="355">
        <v>7</v>
      </c>
      <c r="AA395" s="355">
        <v>17</v>
      </c>
      <c r="AB395" s="362">
        <v>18</v>
      </c>
      <c r="AC395" s="368">
        <v>66.16</v>
      </c>
      <c r="AD395" s="358">
        <v>65.06</v>
      </c>
      <c r="AE395" s="369">
        <v>67.709999999999994</v>
      </c>
      <c r="AF395" s="389"/>
      <c r="AG395" s="390"/>
      <c r="AH395" s="390"/>
      <c r="AI395" s="390"/>
      <c r="AJ395" s="390"/>
      <c r="AK395" s="390"/>
      <c r="AL395" s="390"/>
      <c r="AM395" s="390"/>
      <c r="AN395" s="390"/>
      <c r="AO395" s="390"/>
      <c r="AP395" s="390"/>
      <c r="AQ395" s="390"/>
      <c r="AR395" s="390"/>
      <c r="AS395" s="390"/>
      <c r="AT395" s="390"/>
      <c r="AU395" s="390"/>
      <c r="AV395" s="384"/>
      <c r="AW395" s="385"/>
      <c r="AX395" s="386"/>
      <c r="AY395" s="363">
        <v>63</v>
      </c>
      <c r="AZ395" s="364" t="s">
        <v>6662</v>
      </c>
      <c r="BA395" s="364" t="s">
        <v>6662</v>
      </c>
      <c r="BB395" s="364" t="s">
        <v>6662</v>
      </c>
      <c r="BC395" s="364" t="s">
        <v>6662</v>
      </c>
      <c r="BD395" s="364" t="s">
        <v>6662</v>
      </c>
      <c r="BE395" s="364" t="s">
        <v>6662</v>
      </c>
      <c r="BF395" s="364">
        <v>2</v>
      </c>
      <c r="BG395" s="364" t="s">
        <v>6662</v>
      </c>
      <c r="BH395" s="364">
        <v>1</v>
      </c>
      <c r="BI395" s="364">
        <v>7</v>
      </c>
      <c r="BJ395" s="364">
        <v>13</v>
      </c>
      <c r="BK395" s="364">
        <v>8</v>
      </c>
      <c r="BL395" s="364">
        <v>7</v>
      </c>
      <c r="BM395" s="364">
        <v>13</v>
      </c>
      <c r="BN395" s="365">
        <v>12</v>
      </c>
      <c r="BO395" s="368">
        <v>74.75</v>
      </c>
      <c r="BP395" s="358">
        <v>73.900000000000006</v>
      </c>
      <c r="BQ395" s="369">
        <v>76.430000000000007</v>
      </c>
      <c r="BR395" s="363">
        <v>69</v>
      </c>
      <c r="BS395" s="364" t="s">
        <v>6662</v>
      </c>
      <c r="BT395" s="364" t="s">
        <v>6662</v>
      </c>
      <c r="BU395" s="364" t="s">
        <v>6662</v>
      </c>
      <c r="BV395" s="364" t="s">
        <v>6662</v>
      </c>
      <c r="BW395" s="364" t="s">
        <v>6662</v>
      </c>
      <c r="BX395" s="364" t="s">
        <v>6662</v>
      </c>
      <c r="BY395" s="364">
        <v>4</v>
      </c>
      <c r="BZ395" s="364">
        <v>3</v>
      </c>
      <c r="CA395" s="364">
        <v>5</v>
      </c>
      <c r="CB395" s="364">
        <v>12</v>
      </c>
      <c r="CC395" s="364">
        <v>14</v>
      </c>
      <c r="CD395" s="364">
        <v>8</v>
      </c>
      <c r="CE395" s="364">
        <v>5</v>
      </c>
      <c r="CF395" s="364">
        <v>6</v>
      </c>
      <c r="CG395" s="365">
        <v>12</v>
      </c>
      <c r="CH395" s="432">
        <v>69</v>
      </c>
      <c r="CI395" s="433">
        <v>17</v>
      </c>
      <c r="CJ395" s="433">
        <v>17</v>
      </c>
      <c r="CK395" s="433" t="s">
        <v>6662</v>
      </c>
      <c r="CL395" s="433" t="s">
        <v>6662</v>
      </c>
      <c r="CM395" s="433">
        <v>3</v>
      </c>
      <c r="CN395" s="433">
        <v>49</v>
      </c>
      <c r="CO395" s="433">
        <v>45</v>
      </c>
      <c r="CP395" s="433">
        <v>13</v>
      </c>
      <c r="CQ395" s="433">
        <v>13</v>
      </c>
      <c r="CR395" s="433" t="s">
        <v>6662</v>
      </c>
      <c r="CS395" s="433" t="s">
        <v>6662</v>
      </c>
      <c r="CT395" s="433">
        <v>1</v>
      </c>
      <c r="CU395" s="455">
        <v>31</v>
      </c>
      <c r="CV395" s="389"/>
      <c r="CW395" s="390"/>
      <c r="CX395" s="390"/>
      <c r="CY395" s="390"/>
      <c r="CZ395" s="390"/>
      <c r="DA395" s="390"/>
      <c r="DB395" s="394"/>
      <c r="DC395" s="363">
        <v>190</v>
      </c>
      <c r="DD395" s="364">
        <v>135</v>
      </c>
      <c r="DE395" s="364">
        <v>63</v>
      </c>
      <c r="DF395" s="364">
        <v>68</v>
      </c>
      <c r="DG395" s="364">
        <v>4</v>
      </c>
      <c r="DH395" s="364">
        <v>9</v>
      </c>
      <c r="DI395" s="364">
        <v>46</v>
      </c>
      <c r="DJ395" s="394"/>
      <c r="DK395" s="363">
        <v>54</v>
      </c>
      <c r="DL395" s="364">
        <v>45</v>
      </c>
      <c r="DM395" s="364" t="s">
        <v>6662</v>
      </c>
      <c r="DN395" s="364">
        <v>1</v>
      </c>
      <c r="DO395" s="364" t="s">
        <v>6662</v>
      </c>
      <c r="DP395" s="364" t="s">
        <v>6662</v>
      </c>
      <c r="DQ395" s="364">
        <v>3</v>
      </c>
      <c r="DR395" s="364">
        <v>3</v>
      </c>
      <c r="DS395" s="364" t="s">
        <v>6662</v>
      </c>
      <c r="DT395" s="364" t="s">
        <v>6662</v>
      </c>
      <c r="DU395" s="364" t="s">
        <v>6662</v>
      </c>
      <c r="DV395" s="364">
        <v>2</v>
      </c>
      <c r="DW395" s="364" t="s">
        <v>6662</v>
      </c>
      <c r="DX395" s="364" t="s">
        <v>6662</v>
      </c>
      <c r="DY395" s="364" t="s">
        <v>6662</v>
      </c>
      <c r="DZ395" s="365" t="s">
        <v>6662</v>
      </c>
      <c r="EA395" s="363">
        <v>68</v>
      </c>
      <c r="EB395" s="364">
        <v>8606</v>
      </c>
      <c r="EC395" s="364">
        <v>6319</v>
      </c>
      <c r="ED395" s="364">
        <v>2247</v>
      </c>
      <c r="EE395" s="365">
        <v>40</v>
      </c>
      <c r="EF395" s="363">
        <v>99</v>
      </c>
      <c r="EG395" s="364">
        <v>86</v>
      </c>
      <c r="EH395" s="364">
        <v>42</v>
      </c>
      <c r="EI395" s="364">
        <v>41</v>
      </c>
      <c r="EJ395" s="364">
        <v>3</v>
      </c>
      <c r="EK395" s="364">
        <v>8</v>
      </c>
      <c r="EL395" s="364">
        <v>5</v>
      </c>
      <c r="EM395" s="394"/>
      <c r="EN395" s="363">
        <v>91</v>
      </c>
      <c r="EO395" s="364">
        <v>49</v>
      </c>
      <c r="EP395" s="364">
        <v>21</v>
      </c>
      <c r="EQ395" s="364">
        <v>27</v>
      </c>
      <c r="ER395" s="364">
        <v>1</v>
      </c>
      <c r="ES395" s="364">
        <v>1</v>
      </c>
      <c r="ET395" s="364">
        <v>41</v>
      </c>
      <c r="EU395" s="394"/>
    </row>
    <row r="396" spans="1:151" s="357" customFormat="1" ht="15" hidden="1" customHeight="1" x14ac:dyDescent="0.15">
      <c r="A396" s="442" t="s">
        <v>175</v>
      </c>
      <c r="B396" s="442" t="s">
        <v>484</v>
      </c>
      <c r="C396" s="442" t="s">
        <v>872</v>
      </c>
      <c r="D396" s="442" t="s">
        <v>955</v>
      </c>
      <c r="E396" s="387">
        <v>188</v>
      </c>
      <c r="F396" s="355">
        <v>187</v>
      </c>
      <c r="G396" s="355">
        <v>16</v>
      </c>
      <c r="H396" s="355">
        <v>27</v>
      </c>
      <c r="I396" s="355">
        <v>144</v>
      </c>
      <c r="J396" s="388">
        <v>1</v>
      </c>
      <c r="K396" s="395">
        <v>1</v>
      </c>
      <c r="L396" s="387"/>
      <c r="M396" s="361">
        <v>435</v>
      </c>
      <c r="N396" s="355">
        <v>7</v>
      </c>
      <c r="O396" s="355">
        <v>8</v>
      </c>
      <c r="P396" s="355">
        <v>12</v>
      </c>
      <c r="Q396" s="355">
        <v>14</v>
      </c>
      <c r="R396" s="355">
        <v>14</v>
      </c>
      <c r="S396" s="355">
        <v>13</v>
      </c>
      <c r="T396" s="355">
        <v>22</v>
      </c>
      <c r="U396" s="355">
        <v>25</v>
      </c>
      <c r="V396" s="355">
        <v>36</v>
      </c>
      <c r="W396" s="355">
        <v>62</v>
      </c>
      <c r="X396" s="355">
        <v>76</v>
      </c>
      <c r="Y396" s="355">
        <v>64</v>
      </c>
      <c r="Z396" s="355">
        <v>41</v>
      </c>
      <c r="AA396" s="355">
        <v>22</v>
      </c>
      <c r="AB396" s="362">
        <v>19</v>
      </c>
      <c r="AC396" s="368">
        <v>61.36</v>
      </c>
      <c r="AD396" s="358">
        <v>60.16</v>
      </c>
      <c r="AE396" s="369">
        <v>62.95</v>
      </c>
      <c r="AF396" s="389"/>
      <c r="AG396" s="390"/>
      <c r="AH396" s="390"/>
      <c r="AI396" s="390"/>
      <c r="AJ396" s="390"/>
      <c r="AK396" s="390"/>
      <c r="AL396" s="390"/>
      <c r="AM396" s="390"/>
      <c r="AN396" s="390"/>
      <c r="AO396" s="390"/>
      <c r="AP396" s="390"/>
      <c r="AQ396" s="390"/>
      <c r="AR396" s="390"/>
      <c r="AS396" s="390"/>
      <c r="AT396" s="390"/>
      <c r="AU396" s="390"/>
      <c r="AV396" s="384"/>
      <c r="AW396" s="385"/>
      <c r="AX396" s="386"/>
      <c r="AY396" s="363">
        <v>189</v>
      </c>
      <c r="AZ396" s="364" t="s">
        <v>6662</v>
      </c>
      <c r="BA396" s="364">
        <v>1</v>
      </c>
      <c r="BB396" s="364">
        <v>1</v>
      </c>
      <c r="BC396" s="364">
        <v>4</v>
      </c>
      <c r="BD396" s="364">
        <v>1</v>
      </c>
      <c r="BE396" s="364">
        <v>1</v>
      </c>
      <c r="BF396" s="364" t="s">
        <v>6662</v>
      </c>
      <c r="BG396" s="364">
        <v>4</v>
      </c>
      <c r="BH396" s="364">
        <v>7</v>
      </c>
      <c r="BI396" s="364">
        <v>16</v>
      </c>
      <c r="BJ396" s="364">
        <v>49</v>
      </c>
      <c r="BK396" s="364">
        <v>46</v>
      </c>
      <c r="BL396" s="364">
        <v>30</v>
      </c>
      <c r="BM396" s="364">
        <v>16</v>
      </c>
      <c r="BN396" s="365">
        <v>13</v>
      </c>
      <c r="BO396" s="368">
        <v>69.930000000000007</v>
      </c>
      <c r="BP396" s="358">
        <v>69.88</v>
      </c>
      <c r="BQ396" s="369">
        <v>70.03</v>
      </c>
      <c r="BR396" s="363">
        <v>187</v>
      </c>
      <c r="BS396" s="364" t="s">
        <v>6662</v>
      </c>
      <c r="BT396" s="364" t="s">
        <v>6662</v>
      </c>
      <c r="BU396" s="364" t="s">
        <v>6662</v>
      </c>
      <c r="BV396" s="364" t="s">
        <v>6662</v>
      </c>
      <c r="BW396" s="364">
        <v>2</v>
      </c>
      <c r="BX396" s="364">
        <v>2</v>
      </c>
      <c r="BY396" s="364">
        <v>6</v>
      </c>
      <c r="BZ396" s="364">
        <v>7</v>
      </c>
      <c r="CA396" s="364">
        <v>16</v>
      </c>
      <c r="CB396" s="364">
        <v>31</v>
      </c>
      <c r="CC396" s="364">
        <v>44</v>
      </c>
      <c r="CD396" s="364">
        <v>35</v>
      </c>
      <c r="CE396" s="364">
        <v>23</v>
      </c>
      <c r="CF396" s="364">
        <v>13</v>
      </c>
      <c r="CG396" s="365">
        <v>8</v>
      </c>
      <c r="CH396" s="432">
        <v>187</v>
      </c>
      <c r="CI396" s="433">
        <v>35</v>
      </c>
      <c r="CJ396" s="433">
        <v>35</v>
      </c>
      <c r="CK396" s="433" t="s">
        <v>6662</v>
      </c>
      <c r="CL396" s="433" t="s">
        <v>6662</v>
      </c>
      <c r="CM396" s="433">
        <v>11</v>
      </c>
      <c r="CN396" s="433">
        <v>141</v>
      </c>
      <c r="CO396" s="433">
        <v>123</v>
      </c>
      <c r="CP396" s="433">
        <v>25</v>
      </c>
      <c r="CQ396" s="433">
        <v>25</v>
      </c>
      <c r="CR396" s="433" t="s">
        <v>6662</v>
      </c>
      <c r="CS396" s="433" t="s">
        <v>6662</v>
      </c>
      <c r="CT396" s="433">
        <v>3</v>
      </c>
      <c r="CU396" s="455">
        <v>95</v>
      </c>
      <c r="CV396" s="389"/>
      <c r="CW396" s="390"/>
      <c r="CX396" s="390"/>
      <c r="CY396" s="390"/>
      <c r="CZ396" s="390"/>
      <c r="DA396" s="390"/>
      <c r="DB396" s="394"/>
      <c r="DC396" s="363">
        <v>564</v>
      </c>
      <c r="DD396" s="364">
        <v>441</v>
      </c>
      <c r="DE396" s="364">
        <v>189</v>
      </c>
      <c r="DF396" s="364">
        <v>231</v>
      </c>
      <c r="DG396" s="364">
        <v>21</v>
      </c>
      <c r="DH396" s="364">
        <v>19</v>
      </c>
      <c r="DI396" s="364">
        <v>104</v>
      </c>
      <c r="DJ396" s="394"/>
      <c r="DK396" s="363">
        <v>167</v>
      </c>
      <c r="DL396" s="364">
        <v>146</v>
      </c>
      <c r="DM396" s="364" t="s">
        <v>6662</v>
      </c>
      <c r="DN396" s="364" t="s">
        <v>6662</v>
      </c>
      <c r="DO396" s="364" t="s">
        <v>6662</v>
      </c>
      <c r="DP396" s="364">
        <v>7</v>
      </c>
      <c r="DQ396" s="364">
        <v>1</v>
      </c>
      <c r="DR396" s="364">
        <v>4</v>
      </c>
      <c r="DS396" s="364" t="s">
        <v>6662</v>
      </c>
      <c r="DT396" s="364">
        <v>3</v>
      </c>
      <c r="DU396" s="364" t="s">
        <v>6662</v>
      </c>
      <c r="DV396" s="364">
        <v>4</v>
      </c>
      <c r="DW396" s="364">
        <v>1</v>
      </c>
      <c r="DX396" s="364">
        <v>1</v>
      </c>
      <c r="DY396" s="364" t="s">
        <v>6662</v>
      </c>
      <c r="DZ396" s="365" t="s">
        <v>6662</v>
      </c>
      <c r="EA396" s="363">
        <v>182</v>
      </c>
      <c r="EB396" s="364">
        <v>17881</v>
      </c>
      <c r="EC396" s="364">
        <v>13855</v>
      </c>
      <c r="ED396" s="364">
        <v>3715</v>
      </c>
      <c r="EE396" s="365">
        <v>311</v>
      </c>
      <c r="EF396" s="363">
        <v>282</v>
      </c>
      <c r="EG396" s="364">
        <v>258</v>
      </c>
      <c r="EH396" s="364">
        <v>122</v>
      </c>
      <c r="EI396" s="364">
        <v>123</v>
      </c>
      <c r="EJ396" s="364">
        <v>13</v>
      </c>
      <c r="EK396" s="364">
        <v>7</v>
      </c>
      <c r="EL396" s="364">
        <v>17</v>
      </c>
      <c r="EM396" s="394"/>
      <c r="EN396" s="363">
        <v>282</v>
      </c>
      <c r="EO396" s="364">
        <v>183</v>
      </c>
      <c r="EP396" s="364">
        <v>67</v>
      </c>
      <c r="EQ396" s="364">
        <v>108</v>
      </c>
      <c r="ER396" s="364">
        <v>8</v>
      </c>
      <c r="ES396" s="364">
        <v>12</v>
      </c>
      <c r="ET396" s="364">
        <v>87</v>
      </c>
      <c r="EU396" s="394"/>
    </row>
    <row r="397" spans="1:151" s="357" customFormat="1" ht="15" customHeight="1" x14ac:dyDescent="0.15">
      <c r="A397" s="442" t="s">
        <v>175</v>
      </c>
      <c r="B397" s="442" t="s">
        <v>491</v>
      </c>
      <c r="C397" s="442"/>
      <c r="D397" s="442" t="s">
        <v>956</v>
      </c>
      <c r="E397" s="387">
        <v>309</v>
      </c>
      <c r="F397" s="355">
        <v>304</v>
      </c>
      <c r="G397" s="355">
        <v>38</v>
      </c>
      <c r="H397" s="355">
        <v>31</v>
      </c>
      <c r="I397" s="355">
        <v>235</v>
      </c>
      <c r="J397" s="388">
        <v>5</v>
      </c>
      <c r="K397" s="395">
        <v>5</v>
      </c>
      <c r="L397" s="387"/>
      <c r="M397" s="361">
        <v>643</v>
      </c>
      <c r="N397" s="355" t="s">
        <v>6662</v>
      </c>
      <c r="O397" s="355">
        <v>3</v>
      </c>
      <c r="P397" s="355">
        <v>9</v>
      </c>
      <c r="Q397" s="355">
        <v>16</v>
      </c>
      <c r="R397" s="355">
        <v>13</v>
      </c>
      <c r="S397" s="355">
        <v>24</v>
      </c>
      <c r="T397" s="355">
        <v>14</v>
      </c>
      <c r="U397" s="355">
        <v>33</v>
      </c>
      <c r="V397" s="355">
        <v>54</v>
      </c>
      <c r="W397" s="355">
        <v>80</v>
      </c>
      <c r="X397" s="355">
        <v>87</v>
      </c>
      <c r="Y397" s="355">
        <v>107</v>
      </c>
      <c r="Z397" s="355">
        <v>83</v>
      </c>
      <c r="AA397" s="355">
        <v>68</v>
      </c>
      <c r="AB397" s="362">
        <v>52</v>
      </c>
      <c r="AC397" s="368">
        <v>66.59</v>
      </c>
      <c r="AD397" s="358">
        <v>65.709999999999994</v>
      </c>
      <c r="AE397" s="369">
        <v>67.680000000000007</v>
      </c>
      <c r="AF397" s="389"/>
      <c r="AG397" s="390"/>
      <c r="AH397" s="390"/>
      <c r="AI397" s="390"/>
      <c r="AJ397" s="390"/>
      <c r="AK397" s="390"/>
      <c r="AL397" s="390"/>
      <c r="AM397" s="390"/>
      <c r="AN397" s="390"/>
      <c r="AO397" s="390"/>
      <c r="AP397" s="390"/>
      <c r="AQ397" s="390"/>
      <c r="AR397" s="390"/>
      <c r="AS397" s="390"/>
      <c r="AT397" s="390"/>
      <c r="AU397" s="390"/>
      <c r="AV397" s="384"/>
      <c r="AW397" s="385"/>
      <c r="AX397" s="386"/>
      <c r="AY397" s="363">
        <v>430</v>
      </c>
      <c r="AZ397" s="364" t="s">
        <v>6662</v>
      </c>
      <c r="BA397" s="364">
        <v>2</v>
      </c>
      <c r="BB397" s="364">
        <v>2</v>
      </c>
      <c r="BC397" s="364">
        <v>6</v>
      </c>
      <c r="BD397" s="364">
        <v>4</v>
      </c>
      <c r="BE397" s="364">
        <v>9</v>
      </c>
      <c r="BF397" s="364">
        <v>4</v>
      </c>
      <c r="BG397" s="364">
        <v>9</v>
      </c>
      <c r="BH397" s="364">
        <v>17</v>
      </c>
      <c r="BI397" s="364">
        <v>43</v>
      </c>
      <c r="BJ397" s="364">
        <v>63</v>
      </c>
      <c r="BK397" s="364">
        <v>88</v>
      </c>
      <c r="BL397" s="364">
        <v>77</v>
      </c>
      <c r="BM397" s="364">
        <v>63</v>
      </c>
      <c r="BN397" s="365">
        <v>43</v>
      </c>
      <c r="BO397" s="368">
        <v>71.09</v>
      </c>
      <c r="BP397" s="358">
        <v>71.040000000000006</v>
      </c>
      <c r="BQ397" s="369">
        <v>71.150000000000006</v>
      </c>
      <c r="BR397" s="363">
        <v>304</v>
      </c>
      <c r="BS397" s="364" t="s">
        <v>6662</v>
      </c>
      <c r="BT397" s="364" t="s">
        <v>6662</v>
      </c>
      <c r="BU397" s="364" t="s">
        <v>6662</v>
      </c>
      <c r="BV397" s="364">
        <v>1</v>
      </c>
      <c r="BW397" s="364">
        <v>2</v>
      </c>
      <c r="BX397" s="364">
        <v>5</v>
      </c>
      <c r="BY397" s="364">
        <v>4</v>
      </c>
      <c r="BZ397" s="364">
        <v>6</v>
      </c>
      <c r="CA397" s="364">
        <v>22</v>
      </c>
      <c r="CB397" s="364">
        <v>37</v>
      </c>
      <c r="CC397" s="364">
        <v>44</v>
      </c>
      <c r="CD397" s="364">
        <v>59</v>
      </c>
      <c r="CE397" s="364">
        <v>53</v>
      </c>
      <c r="CF397" s="364">
        <v>40</v>
      </c>
      <c r="CG397" s="365">
        <v>31</v>
      </c>
      <c r="CH397" s="432">
        <v>304</v>
      </c>
      <c r="CI397" s="433">
        <v>38</v>
      </c>
      <c r="CJ397" s="433">
        <v>37</v>
      </c>
      <c r="CK397" s="433" t="s">
        <v>6662</v>
      </c>
      <c r="CL397" s="433">
        <v>1</v>
      </c>
      <c r="CM397" s="433">
        <v>12</v>
      </c>
      <c r="CN397" s="433">
        <v>254</v>
      </c>
      <c r="CO397" s="433">
        <v>227</v>
      </c>
      <c r="CP397" s="433">
        <v>32</v>
      </c>
      <c r="CQ397" s="433">
        <v>31</v>
      </c>
      <c r="CR397" s="433" t="s">
        <v>6662</v>
      </c>
      <c r="CS397" s="433">
        <v>1</v>
      </c>
      <c r="CT397" s="433">
        <v>8</v>
      </c>
      <c r="CU397" s="455">
        <v>187</v>
      </c>
      <c r="CV397" s="389"/>
      <c r="CW397" s="390"/>
      <c r="CX397" s="390"/>
      <c r="CY397" s="390"/>
      <c r="CZ397" s="390"/>
      <c r="DA397" s="390"/>
      <c r="DB397" s="394"/>
      <c r="DC397" s="363">
        <v>855</v>
      </c>
      <c r="DD397" s="364">
        <v>707</v>
      </c>
      <c r="DE397" s="364">
        <v>430</v>
      </c>
      <c r="DF397" s="364">
        <v>250</v>
      </c>
      <c r="DG397" s="364">
        <v>27</v>
      </c>
      <c r="DH397" s="364">
        <v>27</v>
      </c>
      <c r="DI397" s="364">
        <v>121</v>
      </c>
      <c r="DJ397" s="394"/>
      <c r="DK397" s="363">
        <v>263</v>
      </c>
      <c r="DL397" s="364">
        <v>154</v>
      </c>
      <c r="DM397" s="364">
        <v>7</v>
      </c>
      <c r="DN397" s="364">
        <v>73</v>
      </c>
      <c r="DO397" s="364">
        <v>1</v>
      </c>
      <c r="DP397" s="364">
        <v>12</v>
      </c>
      <c r="DQ397" s="364">
        <v>2</v>
      </c>
      <c r="DR397" s="364">
        <v>11</v>
      </c>
      <c r="DS397" s="364">
        <v>1</v>
      </c>
      <c r="DT397" s="364">
        <v>1</v>
      </c>
      <c r="DU397" s="364" t="s">
        <v>6662</v>
      </c>
      <c r="DV397" s="364">
        <v>1</v>
      </c>
      <c r="DW397" s="364" t="s">
        <v>6662</v>
      </c>
      <c r="DX397" s="364" t="s">
        <v>6662</v>
      </c>
      <c r="DY397" s="364" t="s">
        <v>6662</v>
      </c>
      <c r="DZ397" s="365" t="s">
        <v>6662</v>
      </c>
      <c r="EA397" s="363">
        <v>304</v>
      </c>
      <c r="EB397" s="364">
        <v>42962</v>
      </c>
      <c r="EC397" s="364">
        <v>25296</v>
      </c>
      <c r="ED397" s="364">
        <v>16699</v>
      </c>
      <c r="EE397" s="365">
        <v>967</v>
      </c>
      <c r="EF397" s="363">
        <v>432</v>
      </c>
      <c r="EG397" s="364">
        <v>408</v>
      </c>
      <c r="EH397" s="364">
        <v>245</v>
      </c>
      <c r="EI397" s="364">
        <v>147</v>
      </c>
      <c r="EJ397" s="364">
        <v>16</v>
      </c>
      <c r="EK397" s="364">
        <v>15</v>
      </c>
      <c r="EL397" s="364">
        <v>9</v>
      </c>
      <c r="EM397" s="394"/>
      <c r="EN397" s="363">
        <v>423</v>
      </c>
      <c r="EO397" s="364">
        <v>299</v>
      </c>
      <c r="EP397" s="364">
        <v>185</v>
      </c>
      <c r="EQ397" s="364">
        <v>103</v>
      </c>
      <c r="ER397" s="364">
        <v>11</v>
      </c>
      <c r="ES397" s="364">
        <v>12</v>
      </c>
      <c r="ET397" s="364">
        <v>112</v>
      </c>
      <c r="EU397" s="394"/>
    </row>
    <row r="398" spans="1:151" s="357" customFormat="1" ht="15" hidden="1" customHeight="1" x14ac:dyDescent="0.15">
      <c r="A398" s="442" t="s">
        <v>175</v>
      </c>
      <c r="B398" s="442" t="s">
        <v>491</v>
      </c>
      <c r="C398" s="442" t="s">
        <v>492</v>
      </c>
      <c r="D398" s="442" t="s">
        <v>957</v>
      </c>
      <c r="E398" s="387">
        <v>117</v>
      </c>
      <c r="F398" s="355">
        <v>116</v>
      </c>
      <c r="G398" s="355">
        <v>9</v>
      </c>
      <c r="H398" s="355">
        <v>12</v>
      </c>
      <c r="I398" s="355">
        <v>95</v>
      </c>
      <c r="J398" s="388">
        <v>1</v>
      </c>
      <c r="K398" s="395">
        <v>1</v>
      </c>
      <c r="L398" s="387"/>
      <c r="M398" s="361">
        <v>248</v>
      </c>
      <c r="N398" s="355" t="s">
        <v>6662</v>
      </c>
      <c r="O398" s="355">
        <v>2</v>
      </c>
      <c r="P398" s="355" t="s">
        <v>6662</v>
      </c>
      <c r="Q398" s="355">
        <v>7</v>
      </c>
      <c r="R398" s="355">
        <v>6</v>
      </c>
      <c r="S398" s="355">
        <v>12</v>
      </c>
      <c r="T398" s="355">
        <v>5</v>
      </c>
      <c r="U398" s="355">
        <v>12</v>
      </c>
      <c r="V398" s="355">
        <v>18</v>
      </c>
      <c r="W398" s="355">
        <v>24</v>
      </c>
      <c r="X398" s="355">
        <v>34</v>
      </c>
      <c r="Y398" s="355">
        <v>47</v>
      </c>
      <c r="Z398" s="355">
        <v>30</v>
      </c>
      <c r="AA398" s="355">
        <v>29</v>
      </c>
      <c r="AB398" s="362">
        <v>22</v>
      </c>
      <c r="AC398" s="368">
        <v>67.13</v>
      </c>
      <c r="AD398" s="358">
        <v>66.400000000000006</v>
      </c>
      <c r="AE398" s="369">
        <v>68.11</v>
      </c>
      <c r="AF398" s="389"/>
      <c r="AG398" s="390"/>
      <c r="AH398" s="390"/>
      <c r="AI398" s="390"/>
      <c r="AJ398" s="390"/>
      <c r="AK398" s="390"/>
      <c r="AL398" s="390"/>
      <c r="AM398" s="390"/>
      <c r="AN398" s="390"/>
      <c r="AO398" s="390"/>
      <c r="AP398" s="390"/>
      <c r="AQ398" s="390"/>
      <c r="AR398" s="390"/>
      <c r="AS398" s="390"/>
      <c r="AT398" s="390"/>
      <c r="AU398" s="390"/>
      <c r="AV398" s="384"/>
      <c r="AW398" s="385"/>
      <c r="AX398" s="386"/>
      <c r="AY398" s="363">
        <v>151</v>
      </c>
      <c r="AZ398" s="364" t="s">
        <v>6662</v>
      </c>
      <c r="BA398" s="364">
        <v>1</v>
      </c>
      <c r="BB398" s="364" t="s">
        <v>6662</v>
      </c>
      <c r="BC398" s="364">
        <v>2</v>
      </c>
      <c r="BD398" s="364">
        <v>1</v>
      </c>
      <c r="BE398" s="364">
        <v>4</v>
      </c>
      <c r="BF398" s="364">
        <v>1</v>
      </c>
      <c r="BG398" s="364">
        <v>2</v>
      </c>
      <c r="BH398" s="364">
        <v>6</v>
      </c>
      <c r="BI398" s="364">
        <v>12</v>
      </c>
      <c r="BJ398" s="364">
        <v>19</v>
      </c>
      <c r="BK398" s="364">
        <v>34</v>
      </c>
      <c r="BL398" s="364">
        <v>25</v>
      </c>
      <c r="BM398" s="364">
        <v>26</v>
      </c>
      <c r="BN398" s="365">
        <v>18</v>
      </c>
      <c r="BO398" s="368">
        <v>72.11</v>
      </c>
      <c r="BP398" s="358">
        <v>72.38</v>
      </c>
      <c r="BQ398" s="369">
        <v>71.61</v>
      </c>
      <c r="BR398" s="363">
        <v>116</v>
      </c>
      <c r="BS398" s="364" t="s">
        <v>6662</v>
      </c>
      <c r="BT398" s="364" t="s">
        <v>6662</v>
      </c>
      <c r="BU398" s="364" t="s">
        <v>6662</v>
      </c>
      <c r="BV398" s="364">
        <v>1</v>
      </c>
      <c r="BW398" s="364">
        <v>1</v>
      </c>
      <c r="BX398" s="364">
        <v>2</v>
      </c>
      <c r="BY398" s="364" t="s">
        <v>6662</v>
      </c>
      <c r="BZ398" s="364">
        <v>1</v>
      </c>
      <c r="CA398" s="364">
        <v>9</v>
      </c>
      <c r="CB398" s="364">
        <v>11</v>
      </c>
      <c r="CC398" s="364">
        <v>16</v>
      </c>
      <c r="CD398" s="364">
        <v>27</v>
      </c>
      <c r="CE398" s="364">
        <v>19</v>
      </c>
      <c r="CF398" s="364">
        <v>18</v>
      </c>
      <c r="CG398" s="365">
        <v>11</v>
      </c>
      <c r="CH398" s="432">
        <v>116</v>
      </c>
      <c r="CI398" s="433">
        <v>13</v>
      </c>
      <c r="CJ398" s="433">
        <v>13</v>
      </c>
      <c r="CK398" s="433" t="s">
        <v>6662</v>
      </c>
      <c r="CL398" s="433" t="s">
        <v>6662</v>
      </c>
      <c r="CM398" s="433">
        <v>4</v>
      </c>
      <c r="CN398" s="433">
        <v>99</v>
      </c>
      <c r="CO398" s="433">
        <v>91</v>
      </c>
      <c r="CP398" s="433">
        <v>12</v>
      </c>
      <c r="CQ398" s="433">
        <v>12</v>
      </c>
      <c r="CR398" s="433" t="s">
        <v>6662</v>
      </c>
      <c r="CS398" s="433" t="s">
        <v>6662</v>
      </c>
      <c r="CT398" s="433">
        <v>2</v>
      </c>
      <c r="CU398" s="455">
        <v>77</v>
      </c>
      <c r="CV398" s="389"/>
      <c r="CW398" s="390"/>
      <c r="CX398" s="390"/>
      <c r="CY398" s="390"/>
      <c r="CZ398" s="390"/>
      <c r="DA398" s="390"/>
      <c r="DB398" s="394"/>
      <c r="DC398" s="363">
        <v>323</v>
      </c>
      <c r="DD398" s="364">
        <v>260</v>
      </c>
      <c r="DE398" s="364">
        <v>151</v>
      </c>
      <c r="DF398" s="364">
        <v>92</v>
      </c>
      <c r="DG398" s="364">
        <v>17</v>
      </c>
      <c r="DH398" s="364">
        <v>13</v>
      </c>
      <c r="DI398" s="364">
        <v>50</v>
      </c>
      <c r="DJ398" s="394"/>
      <c r="DK398" s="363">
        <v>99</v>
      </c>
      <c r="DL398" s="364">
        <v>71</v>
      </c>
      <c r="DM398" s="364">
        <v>3</v>
      </c>
      <c r="DN398" s="364">
        <v>11</v>
      </c>
      <c r="DO398" s="364" t="s">
        <v>6662</v>
      </c>
      <c r="DP398" s="364">
        <v>10</v>
      </c>
      <c r="DQ398" s="364">
        <v>2</v>
      </c>
      <c r="DR398" s="364" t="s">
        <v>6662</v>
      </c>
      <c r="DS398" s="364" t="s">
        <v>6662</v>
      </c>
      <c r="DT398" s="364">
        <v>1</v>
      </c>
      <c r="DU398" s="364" t="s">
        <v>6662</v>
      </c>
      <c r="DV398" s="364">
        <v>1</v>
      </c>
      <c r="DW398" s="364" t="s">
        <v>6662</v>
      </c>
      <c r="DX398" s="364" t="s">
        <v>6662</v>
      </c>
      <c r="DY398" s="364" t="s">
        <v>6662</v>
      </c>
      <c r="DZ398" s="365" t="s">
        <v>6662</v>
      </c>
      <c r="EA398" s="363">
        <v>116</v>
      </c>
      <c r="EB398" s="364">
        <v>14972</v>
      </c>
      <c r="EC398" s="364">
        <v>9260</v>
      </c>
      <c r="ED398" s="364">
        <v>5700</v>
      </c>
      <c r="EE398" s="365">
        <v>12</v>
      </c>
      <c r="EF398" s="363">
        <v>165</v>
      </c>
      <c r="EG398" s="364">
        <v>158</v>
      </c>
      <c r="EH398" s="364">
        <v>97</v>
      </c>
      <c r="EI398" s="364">
        <v>52</v>
      </c>
      <c r="EJ398" s="364">
        <v>9</v>
      </c>
      <c r="EK398" s="364">
        <v>6</v>
      </c>
      <c r="EL398" s="364">
        <v>1</v>
      </c>
      <c r="EM398" s="394"/>
      <c r="EN398" s="363">
        <v>158</v>
      </c>
      <c r="EO398" s="364">
        <v>102</v>
      </c>
      <c r="EP398" s="364">
        <v>54</v>
      </c>
      <c r="EQ398" s="364">
        <v>40</v>
      </c>
      <c r="ER398" s="364">
        <v>8</v>
      </c>
      <c r="ES398" s="364">
        <v>7</v>
      </c>
      <c r="ET398" s="364">
        <v>49</v>
      </c>
      <c r="EU398" s="394"/>
    </row>
    <row r="399" spans="1:151" s="357" customFormat="1" ht="15" hidden="1" customHeight="1" x14ac:dyDescent="0.15">
      <c r="A399" s="442" t="s">
        <v>175</v>
      </c>
      <c r="B399" s="442" t="s">
        <v>491</v>
      </c>
      <c r="C399" s="442" t="s">
        <v>493</v>
      </c>
      <c r="D399" s="442" t="s">
        <v>958</v>
      </c>
      <c r="E399" s="387">
        <v>192</v>
      </c>
      <c r="F399" s="355">
        <v>188</v>
      </c>
      <c r="G399" s="355">
        <v>29</v>
      </c>
      <c r="H399" s="355">
        <v>19</v>
      </c>
      <c r="I399" s="355">
        <v>140</v>
      </c>
      <c r="J399" s="388">
        <v>4</v>
      </c>
      <c r="K399" s="395">
        <v>4</v>
      </c>
      <c r="L399" s="387"/>
      <c r="M399" s="361">
        <v>395</v>
      </c>
      <c r="N399" s="355" t="s">
        <v>6662</v>
      </c>
      <c r="O399" s="355">
        <v>1</v>
      </c>
      <c r="P399" s="355">
        <v>9</v>
      </c>
      <c r="Q399" s="355">
        <v>9</v>
      </c>
      <c r="R399" s="355">
        <v>7</v>
      </c>
      <c r="S399" s="355">
        <v>12</v>
      </c>
      <c r="T399" s="355">
        <v>9</v>
      </c>
      <c r="U399" s="355">
        <v>21</v>
      </c>
      <c r="V399" s="355">
        <v>36</v>
      </c>
      <c r="W399" s="355">
        <v>56</v>
      </c>
      <c r="X399" s="355">
        <v>53</v>
      </c>
      <c r="Y399" s="355">
        <v>60</v>
      </c>
      <c r="Z399" s="355">
        <v>53</v>
      </c>
      <c r="AA399" s="355">
        <v>39</v>
      </c>
      <c r="AB399" s="362">
        <v>30</v>
      </c>
      <c r="AC399" s="368">
        <v>66.260000000000005</v>
      </c>
      <c r="AD399" s="358">
        <v>65.239999999999995</v>
      </c>
      <c r="AE399" s="369">
        <v>67.430000000000007</v>
      </c>
      <c r="AF399" s="389"/>
      <c r="AG399" s="390"/>
      <c r="AH399" s="390"/>
      <c r="AI399" s="390"/>
      <c r="AJ399" s="390"/>
      <c r="AK399" s="390"/>
      <c r="AL399" s="390"/>
      <c r="AM399" s="390"/>
      <c r="AN399" s="390"/>
      <c r="AO399" s="390"/>
      <c r="AP399" s="390"/>
      <c r="AQ399" s="390"/>
      <c r="AR399" s="390"/>
      <c r="AS399" s="390"/>
      <c r="AT399" s="390"/>
      <c r="AU399" s="390"/>
      <c r="AV399" s="384"/>
      <c r="AW399" s="385"/>
      <c r="AX399" s="386"/>
      <c r="AY399" s="363">
        <v>279</v>
      </c>
      <c r="AZ399" s="364" t="s">
        <v>6662</v>
      </c>
      <c r="BA399" s="364">
        <v>1</v>
      </c>
      <c r="BB399" s="364">
        <v>2</v>
      </c>
      <c r="BC399" s="364">
        <v>4</v>
      </c>
      <c r="BD399" s="364">
        <v>3</v>
      </c>
      <c r="BE399" s="364">
        <v>5</v>
      </c>
      <c r="BF399" s="364">
        <v>3</v>
      </c>
      <c r="BG399" s="364">
        <v>7</v>
      </c>
      <c r="BH399" s="364">
        <v>11</v>
      </c>
      <c r="BI399" s="364">
        <v>31</v>
      </c>
      <c r="BJ399" s="364">
        <v>44</v>
      </c>
      <c r="BK399" s="364">
        <v>54</v>
      </c>
      <c r="BL399" s="364">
        <v>52</v>
      </c>
      <c r="BM399" s="364">
        <v>37</v>
      </c>
      <c r="BN399" s="365">
        <v>25</v>
      </c>
      <c r="BO399" s="368">
        <v>70.540000000000006</v>
      </c>
      <c r="BP399" s="358">
        <v>70.17</v>
      </c>
      <c r="BQ399" s="369">
        <v>70.95</v>
      </c>
      <c r="BR399" s="363">
        <v>188</v>
      </c>
      <c r="BS399" s="364" t="s">
        <v>6662</v>
      </c>
      <c r="BT399" s="364" t="s">
        <v>6662</v>
      </c>
      <c r="BU399" s="364" t="s">
        <v>6662</v>
      </c>
      <c r="BV399" s="364" t="s">
        <v>6662</v>
      </c>
      <c r="BW399" s="364">
        <v>1</v>
      </c>
      <c r="BX399" s="364">
        <v>3</v>
      </c>
      <c r="BY399" s="364">
        <v>4</v>
      </c>
      <c r="BZ399" s="364">
        <v>5</v>
      </c>
      <c r="CA399" s="364">
        <v>13</v>
      </c>
      <c r="CB399" s="364">
        <v>26</v>
      </c>
      <c r="CC399" s="364">
        <v>28</v>
      </c>
      <c r="CD399" s="364">
        <v>32</v>
      </c>
      <c r="CE399" s="364">
        <v>34</v>
      </c>
      <c r="CF399" s="364">
        <v>22</v>
      </c>
      <c r="CG399" s="365">
        <v>20</v>
      </c>
      <c r="CH399" s="432">
        <v>188</v>
      </c>
      <c r="CI399" s="433">
        <v>25</v>
      </c>
      <c r="CJ399" s="433">
        <v>24</v>
      </c>
      <c r="CK399" s="433" t="s">
        <v>6662</v>
      </c>
      <c r="CL399" s="433">
        <v>1</v>
      </c>
      <c r="CM399" s="433">
        <v>8</v>
      </c>
      <c r="CN399" s="433">
        <v>155</v>
      </c>
      <c r="CO399" s="433">
        <v>136</v>
      </c>
      <c r="CP399" s="433">
        <v>20</v>
      </c>
      <c r="CQ399" s="433">
        <v>19</v>
      </c>
      <c r="CR399" s="433" t="s">
        <v>6662</v>
      </c>
      <c r="CS399" s="433">
        <v>1</v>
      </c>
      <c r="CT399" s="433">
        <v>6</v>
      </c>
      <c r="CU399" s="455">
        <v>110</v>
      </c>
      <c r="CV399" s="389"/>
      <c r="CW399" s="390"/>
      <c r="CX399" s="390"/>
      <c r="CY399" s="390"/>
      <c r="CZ399" s="390"/>
      <c r="DA399" s="390"/>
      <c r="DB399" s="394"/>
      <c r="DC399" s="363">
        <v>532</v>
      </c>
      <c r="DD399" s="364">
        <v>447</v>
      </c>
      <c r="DE399" s="364">
        <v>279</v>
      </c>
      <c r="DF399" s="364">
        <v>158</v>
      </c>
      <c r="DG399" s="364">
        <v>10</v>
      </c>
      <c r="DH399" s="364">
        <v>14</v>
      </c>
      <c r="DI399" s="364">
        <v>71</v>
      </c>
      <c r="DJ399" s="394"/>
      <c r="DK399" s="363">
        <v>164</v>
      </c>
      <c r="DL399" s="364">
        <v>83</v>
      </c>
      <c r="DM399" s="364">
        <v>4</v>
      </c>
      <c r="DN399" s="364">
        <v>62</v>
      </c>
      <c r="DO399" s="364">
        <v>1</v>
      </c>
      <c r="DP399" s="364">
        <v>2</v>
      </c>
      <c r="DQ399" s="364" t="s">
        <v>6662</v>
      </c>
      <c r="DR399" s="364">
        <v>11</v>
      </c>
      <c r="DS399" s="364">
        <v>1</v>
      </c>
      <c r="DT399" s="364" t="s">
        <v>6662</v>
      </c>
      <c r="DU399" s="364" t="s">
        <v>6662</v>
      </c>
      <c r="DV399" s="364" t="s">
        <v>6662</v>
      </c>
      <c r="DW399" s="364" t="s">
        <v>6662</v>
      </c>
      <c r="DX399" s="364" t="s">
        <v>6662</v>
      </c>
      <c r="DY399" s="364" t="s">
        <v>6662</v>
      </c>
      <c r="DZ399" s="365" t="s">
        <v>6662</v>
      </c>
      <c r="EA399" s="363">
        <v>188</v>
      </c>
      <c r="EB399" s="364">
        <v>27990</v>
      </c>
      <c r="EC399" s="364">
        <v>16036</v>
      </c>
      <c r="ED399" s="364">
        <v>10999</v>
      </c>
      <c r="EE399" s="365">
        <v>955</v>
      </c>
      <c r="EF399" s="363">
        <v>267</v>
      </c>
      <c r="EG399" s="364">
        <v>250</v>
      </c>
      <c r="EH399" s="364">
        <v>148</v>
      </c>
      <c r="EI399" s="364">
        <v>95</v>
      </c>
      <c r="EJ399" s="364">
        <v>7</v>
      </c>
      <c r="EK399" s="364">
        <v>9</v>
      </c>
      <c r="EL399" s="364">
        <v>8</v>
      </c>
      <c r="EM399" s="394"/>
      <c r="EN399" s="363">
        <v>265</v>
      </c>
      <c r="EO399" s="364">
        <v>197</v>
      </c>
      <c r="EP399" s="364">
        <v>131</v>
      </c>
      <c r="EQ399" s="364">
        <v>63</v>
      </c>
      <c r="ER399" s="364">
        <v>3</v>
      </c>
      <c r="ES399" s="364">
        <v>5</v>
      </c>
      <c r="ET399" s="364">
        <v>63</v>
      </c>
      <c r="EU399" s="394"/>
    </row>
    <row r="400" spans="1:151" s="357" customFormat="1" ht="15" customHeight="1" x14ac:dyDescent="0.15">
      <c r="A400" s="442" t="s">
        <v>175</v>
      </c>
      <c r="B400" s="442" t="s">
        <v>494</v>
      </c>
      <c r="C400" s="442"/>
      <c r="D400" s="442" t="s">
        <v>959</v>
      </c>
      <c r="E400" s="387">
        <v>734</v>
      </c>
      <c r="F400" s="355">
        <v>722</v>
      </c>
      <c r="G400" s="355">
        <v>103</v>
      </c>
      <c r="H400" s="355">
        <v>62</v>
      </c>
      <c r="I400" s="355">
        <v>557</v>
      </c>
      <c r="J400" s="388">
        <v>12</v>
      </c>
      <c r="K400" s="395">
        <v>11</v>
      </c>
      <c r="L400" s="387"/>
      <c r="M400" s="361">
        <v>1615</v>
      </c>
      <c r="N400" s="355">
        <v>8</v>
      </c>
      <c r="O400" s="355">
        <v>16</v>
      </c>
      <c r="P400" s="355">
        <v>33</v>
      </c>
      <c r="Q400" s="355">
        <v>40</v>
      </c>
      <c r="R400" s="355">
        <v>37</v>
      </c>
      <c r="S400" s="355">
        <v>48</v>
      </c>
      <c r="T400" s="355">
        <v>50</v>
      </c>
      <c r="U400" s="355">
        <v>86</v>
      </c>
      <c r="V400" s="355">
        <v>139</v>
      </c>
      <c r="W400" s="355">
        <v>217</v>
      </c>
      <c r="X400" s="355">
        <v>275</v>
      </c>
      <c r="Y400" s="355">
        <v>225</v>
      </c>
      <c r="Z400" s="355">
        <v>169</v>
      </c>
      <c r="AA400" s="355">
        <v>157</v>
      </c>
      <c r="AB400" s="362">
        <v>115</v>
      </c>
      <c r="AC400" s="368">
        <v>64.94</v>
      </c>
      <c r="AD400" s="358">
        <v>64.52</v>
      </c>
      <c r="AE400" s="369">
        <v>65.48</v>
      </c>
      <c r="AF400" s="389"/>
      <c r="AG400" s="390"/>
      <c r="AH400" s="390"/>
      <c r="AI400" s="390"/>
      <c r="AJ400" s="390"/>
      <c r="AK400" s="390"/>
      <c r="AL400" s="390"/>
      <c r="AM400" s="390"/>
      <c r="AN400" s="390"/>
      <c r="AO400" s="390"/>
      <c r="AP400" s="390"/>
      <c r="AQ400" s="390"/>
      <c r="AR400" s="390"/>
      <c r="AS400" s="390"/>
      <c r="AT400" s="390"/>
      <c r="AU400" s="390"/>
      <c r="AV400" s="384"/>
      <c r="AW400" s="385"/>
      <c r="AX400" s="386"/>
      <c r="AY400" s="363">
        <v>852</v>
      </c>
      <c r="AZ400" s="364" t="s">
        <v>6662</v>
      </c>
      <c r="BA400" s="364">
        <v>1</v>
      </c>
      <c r="BB400" s="364">
        <v>9</v>
      </c>
      <c r="BC400" s="364">
        <v>8</v>
      </c>
      <c r="BD400" s="364">
        <v>8</v>
      </c>
      <c r="BE400" s="364">
        <v>4</v>
      </c>
      <c r="BF400" s="364">
        <v>8</v>
      </c>
      <c r="BG400" s="364">
        <v>17</v>
      </c>
      <c r="BH400" s="364">
        <v>27</v>
      </c>
      <c r="BI400" s="364">
        <v>98</v>
      </c>
      <c r="BJ400" s="364">
        <v>163</v>
      </c>
      <c r="BK400" s="364">
        <v>164</v>
      </c>
      <c r="BL400" s="364">
        <v>145</v>
      </c>
      <c r="BM400" s="364">
        <v>131</v>
      </c>
      <c r="BN400" s="365">
        <v>69</v>
      </c>
      <c r="BO400" s="368">
        <v>71.03</v>
      </c>
      <c r="BP400" s="358">
        <v>71.33</v>
      </c>
      <c r="BQ400" s="369">
        <v>70.569999999999993</v>
      </c>
      <c r="BR400" s="363">
        <v>722</v>
      </c>
      <c r="BS400" s="364" t="s">
        <v>6662</v>
      </c>
      <c r="BT400" s="364" t="s">
        <v>6662</v>
      </c>
      <c r="BU400" s="364">
        <v>1</v>
      </c>
      <c r="BV400" s="364">
        <v>2</v>
      </c>
      <c r="BW400" s="364">
        <v>2</v>
      </c>
      <c r="BX400" s="364">
        <v>3</v>
      </c>
      <c r="BY400" s="364">
        <v>7</v>
      </c>
      <c r="BZ400" s="364">
        <v>30</v>
      </c>
      <c r="CA400" s="364">
        <v>48</v>
      </c>
      <c r="CB400" s="364">
        <v>117</v>
      </c>
      <c r="CC400" s="364">
        <v>154</v>
      </c>
      <c r="CD400" s="364">
        <v>130</v>
      </c>
      <c r="CE400" s="364">
        <v>105</v>
      </c>
      <c r="CF400" s="364">
        <v>80</v>
      </c>
      <c r="CG400" s="365">
        <v>43</v>
      </c>
      <c r="CH400" s="432">
        <v>722</v>
      </c>
      <c r="CI400" s="433">
        <v>138</v>
      </c>
      <c r="CJ400" s="433">
        <v>137</v>
      </c>
      <c r="CK400" s="433" t="s">
        <v>6662</v>
      </c>
      <c r="CL400" s="433">
        <v>1</v>
      </c>
      <c r="CM400" s="433">
        <v>21</v>
      </c>
      <c r="CN400" s="433">
        <v>563</v>
      </c>
      <c r="CO400" s="433">
        <v>512</v>
      </c>
      <c r="CP400" s="433">
        <v>107</v>
      </c>
      <c r="CQ400" s="433">
        <v>106</v>
      </c>
      <c r="CR400" s="433" t="s">
        <v>6662</v>
      </c>
      <c r="CS400" s="433">
        <v>1</v>
      </c>
      <c r="CT400" s="433">
        <v>10</v>
      </c>
      <c r="CU400" s="455">
        <v>395</v>
      </c>
      <c r="CV400" s="389"/>
      <c r="CW400" s="390"/>
      <c r="CX400" s="390"/>
      <c r="CY400" s="390"/>
      <c r="CZ400" s="390"/>
      <c r="DA400" s="390"/>
      <c r="DB400" s="394"/>
      <c r="DC400" s="363">
        <v>2107</v>
      </c>
      <c r="DD400" s="364">
        <v>1625</v>
      </c>
      <c r="DE400" s="364">
        <v>852</v>
      </c>
      <c r="DF400" s="364">
        <v>665</v>
      </c>
      <c r="DG400" s="364">
        <v>108</v>
      </c>
      <c r="DH400" s="364">
        <v>68</v>
      </c>
      <c r="DI400" s="364">
        <v>414</v>
      </c>
      <c r="DJ400" s="394"/>
      <c r="DK400" s="363">
        <v>537</v>
      </c>
      <c r="DL400" s="364">
        <v>275</v>
      </c>
      <c r="DM400" s="364" t="s">
        <v>6662</v>
      </c>
      <c r="DN400" s="364">
        <v>10</v>
      </c>
      <c r="DO400" s="364">
        <v>45</v>
      </c>
      <c r="DP400" s="364">
        <v>25</v>
      </c>
      <c r="DQ400" s="364">
        <v>10</v>
      </c>
      <c r="DR400" s="364">
        <v>52</v>
      </c>
      <c r="DS400" s="364">
        <v>7</v>
      </c>
      <c r="DT400" s="364">
        <v>6</v>
      </c>
      <c r="DU400" s="364">
        <v>16</v>
      </c>
      <c r="DV400" s="364">
        <v>89</v>
      </c>
      <c r="DW400" s="364" t="s">
        <v>6662</v>
      </c>
      <c r="DX400" s="364">
        <v>1</v>
      </c>
      <c r="DY400" s="364">
        <v>1</v>
      </c>
      <c r="DZ400" s="365" t="s">
        <v>6662</v>
      </c>
      <c r="EA400" s="363">
        <v>717</v>
      </c>
      <c r="EB400" s="364">
        <v>70241</v>
      </c>
      <c r="EC400" s="364">
        <v>38771</v>
      </c>
      <c r="ED400" s="364">
        <v>23228</v>
      </c>
      <c r="EE400" s="365">
        <v>8242</v>
      </c>
      <c r="EF400" s="363">
        <v>1064</v>
      </c>
      <c r="EG400" s="364">
        <v>964</v>
      </c>
      <c r="EH400" s="364">
        <v>520</v>
      </c>
      <c r="EI400" s="364">
        <v>380</v>
      </c>
      <c r="EJ400" s="364">
        <v>64</v>
      </c>
      <c r="EK400" s="364">
        <v>31</v>
      </c>
      <c r="EL400" s="364">
        <v>69</v>
      </c>
      <c r="EM400" s="394"/>
      <c r="EN400" s="363">
        <v>1043</v>
      </c>
      <c r="EO400" s="364">
        <v>661</v>
      </c>
      <c r="EP400" s="364">
        <v>332</v>
      </c>
      <c r="EQ400" s="364">
        <v>285</v>
      </c>
      <c r="ER400" s="364">
        <v>44</v>
      </c>
      <c r="ES400" s="364">
        <v>37</v>
      </c>
      <c r="ET400" s="364">
        <v>345</v>
      </c>
      <c r="EU400" s="394"/>
    </row>
    <row r="401" spans="1:151" s="357" customFormat="1" ht="15" hidden="1" customHeight="1" x14ac:dyDescent="0.15">
      <c r="A401" s="442" t="s">
        <v>175</v>
      </c>
      <c r="B401" s="442" t="s">
        <v>494</v>
      </c>
      <c r="C401" s="442" t="s">
        <v>494</v>
      </c>
      <c r="D401" s="442" t="s">
        <v>960</v>
      </c>
      <c r="E401" s="387">
        <v>115</v>
      </c>
      <c r="F401" s="355">
        <v>113</v>
      </c>
      <c r="G401" s="355">
        <v>15</v>
      </c>
      <c r="H401" s="355">
        <v>6</v>
      </c>
      <c r="I401" s="355">
        <v>92</v>
      </c>
      <c r="J401" s="388">
        <v>2</v>
      </c>
      <c r="K401" s="395">
        <v>2</v>
      </c>
      <c r="L401" s="387"/>
      <c r="M401" s="361">
        <v>268</v>
      </c>
      <c r="N401" s="355" t="s">
        <v>6662</v>
      </c>
      <c r="O401" s="355">
        <v>3</v>
      </c>
      <c r="P401" s="355">
        <v>6</v>
      </c>
      <c r="Q401" s="355">
        <v>11</v>
      </c>
      <c r="R401" s="355">
        <v>6</v>
      </c>
      <c r="S401" s="355">
        <v>10</v>
      </c>
      <c r="T401" s="355">
        <v>7</v>
      </c>
      <c r="U401" s="355">
        <v>10</v>
      </c>
      <c r="V401" s="355">
        <v>30</v>
      </c>
      <c r="W401" s="355">
        <v>30</v>
      </c>
      <c r="X401" s="355">
        <v>44</v>
      </c>
      <c r="Y401" s="355">
        <v>45</v>
      </c>
      <c r="Z401" s="355">
        <v>21</v>
      </c>
      <c r="AA401" s="355">
        <v>32</v>
      </c>
      <c r="AB401" s="362">
        <v>13</v>
      </c>
      <c r="AC401" s="368">
        <v>64.11</v>
      </c>
      <c r="AD401" s="358">
        <v>63.71</v>
      </c>
      <c r="AE401" s="369">
        <v>64.59</v>
      </c>
      <c r="AF401" s="389"/>
      <c r="AG401" s="390"/>
      <c r="AH401" s="390"/>
      <c r="AI401" s="390"/>
      <c r="AJ401" s="390"/>
      <c r="AK401" s="390"/>
      <c r="AL401" s="390"/>
      <c r="AM401" s="390"/>
      <c r="AN401" s="390"/>
      <c r="AO401" s="390"/>
      <c r="AP401" s="390"/>
      <c r="AQ401" s="390"/>
      <c r="AR401" s="390"/>
      <c r="AS401" s="390"/>
      <c r="AT401" s="390"/>
      <c r="AU401" s="390"/>
      <c r="AV401" s="384"/>
      <c r="AW401" s="385"/>
      <c r="AX401" s="386"/>
      <c r="AY401" s="363">
        <v>139</v>
      </c>
      <c r="AZ401" s="364" t="s">
        <v>6662</v>
      </c>
      <c r="BA401" s="364" t="s">
        <v>6662</v>
      </c>
      <c r="BB401" s="364">
        <v>3</v>
      </c>
      <c r="BC401" s="364" t="s">
        <v>6662</v>
      </c>
      <c r="BD401" s="364">
        <v>2</v>
      </c>
      <c r="BE401" s="364">
        <v>1</v>
      </c>
      <c r="BF401" s="364">
        <v>2</v>
      </c>
      <c r="BG401" s="364">
        <v>1</v>
      </c>
      <c r="BH401" s="364">
        <v>4</v>
      </c>
      <c r="BI401" s="364">
        <v>12</v>
      </c>
      <c r="BJ401" s="364">
        <v>27</v>
      </c>
      <c r="BK401" s="364">
        <v>35</v>
      </c>
      <c r="BL401" s="364">
        <v>17</v>
      </c>
      <c r="BM401" s="364">
        <v>28</v>
      </c>
      <c r="BN401" s="365">
        <v>7</v>
      </c>
      <c r="BO401" s="368">
        <v>70.61</v>
      </c>
      <c r="BP401" s="358">
        <v>70.37</v>
      </c>
      <c r="BQ401" s="369">
        <v>70.959999999999994</v>
      </c>
      <c r="BR401" s="363">
        <v>113</v>
      </c>
      <c r="BS401" s="364" t="s">
        <v>6662</v>
      </c>
      <c r="BT401" s="364" t="s">
        <v>6662</v>
      </c>
      <c r="BU401" s="364">
        <v>1</v>
      </c>
      <c r="BV401" s="364" t="s">
        <v>6662</v>
      </c>
      <c r="BW401" s="364">
        <v>1</v>
      </c>
      <c r="BX401" s="364">
        <v>1</v>
      </c>
      <c r="BY401" s="364">
        <v>1</v>
      </c>
      <c r="BZ401" s="364">
        <v>2</v>
      </c>
      <c r="CA401" s="364">
        <v>9</v>
      </c>
      <c r="CB401" s="364">
        <v>15</v>
      </c>
      <c r="CC401" s="364">
        <v>25</v>
      </c>
      <c r="CD401" s="364">
        <v>23</v>
      </c>
      <c r="CE401" s="364">
        <v>15</v>
      </c>
      <c r="CF401" s="364">
        <v>16</v>
      </c>
      <c r="CG401" s="365">
        <v>4</v>
      </c>
      <c r="CH401" s="432">
        <v>113</v>
      </c>
      <c r="CI401" s="433">
        <v>27</v>
      </c>
      <c r="CJ401" s="433">
        <v>27</v>
      </c>
      <c r="CK401" s="433" t="s">
        <v>6662</v>
      </c>
      <c r="CL401" s="433" t="s">
        <v>6662</v>
      </c>
      <c r="CM401" s="433">
        <v>2</v>
      </c>
      <c r="CN401" s="433">
        <v>84</v>
      </c>
      <c r="CO401" s="433">
        <v>83</v>
      </c>
      <c r="CP401" s="433">
        <v>23</v>
      </c>
      <c r="CQ401" s="433">
        <v>23</v>
      </c>
      <c r="CR401" s="433" t="s">
        <v>6662</v>
      </c>
      <c r="CS401" s="433" t="s">
        <v>6662</v>
      </c>
      <c r="CT401" s="433" t="s">
        <v>6662</v>
      </c>
      <c r="CU401" s="455">
        <v>60</v>
      </c>
      <c r="CV401" s="389"/>
      <c r="CW401" s="390"/>
      <c r="CX401" s="390"/>
      <c r="CY401" s="390"/>
      <c r="CZ401" s="390"/>
      <c r="DA401" s="390"/>
      <c r="DB401" s="394"/>
      <c r="DC401" s="363">
        <v>337</v>
      </c>
      <c r="DD401" s="364">
        <v>257</v>
      </c>
      <c r="DE401" s="364">
        <v>139</v>
      </c>
      <c r="DF401" s="364">
        <v>105</v>
      </c>
      <c r="DG401" s="364">
        <v>13</v>
      </c>
      <c r="DH401" s="364">
        <v>9</v>
      </c>
      <c r="DI401" s="364">
        <v>71</v>
      </c>
      <c r="DJ401" s="394"/>
      <c r="DK401" s="363">
        <v>85</v>
      </c>
      <c r="DL401" s="364">
        <v>51</v>
      </c>
      <c r="DM401" s="364" t="s">
        <v>6662</v>
      </c>
      <c r="DN401" s="364">
        <v>2</v>
      </c>
      <c r="DO401" s="364">
        <v>3</v>
      </c>
      <c r="DP401" s="364" t="s">
        <v>6662</v>
      </c>
      <c r="DQ401" s="364">
        <v>1</v>
      </c>
      <c r="DR401" s="364">
        <v>9</v>
      </c>
      <c r="DS401" s="364">
        <v>1</v>
      </c>
      <c r="DT401" s="364" t="s">
        <v>6662</v>
      </c>
      <c r="DU401" s="364">
        <v>1</v>
      </c>
      <c r="DV401" s="364">
        <v>16</v>
      </c>
      <c r="DW401" s="364" t="s">
        <v>6662</v>
      </c>
      <c r="DX401" s="364">
        <v>1</v>
      </c>
      <c r="DY401" s="364" t="s">
        <v>6662</v>
      </c>
      <c r="DZ401" s="365" t="s">
        <v>6662</v>
      </c>
      <c r="EA401" s="363">
        <v>112</v>
      </c>
      <c r="EB401" s="364">
        <v>10639</v>
      </c>
      <c r="EC401" s="364">
        <v>6708</v>
      </c>
      <c r="ED401" s="364">
        <v>3262</v>
      </c>
      <c r="EE401" s="365">
        <v>669</v>
      </c>
      <c r="EF401" s="363">
        <v>161</v>
      </c>
      <c r="EG401" s="364">
        <v>144</v>
      </c>
      <c r="EH401" s="364">
        <v>83</v>
      </c>
      <c r="EI401" s="364">
        <v>54</v>
      </c>
      <c r="EJ401" s="364">
        <v>7</v>
      </c>
      <c r="EK401" s="364">
        <v>3</v>
      </c>
      <c r="EL401" s="364">
        <v>14</v>
      </c>
      <c r="EM401" s="394"/>
      <c r="EN401" s="363">
        <v>176</v>
      </c>
      <c r="EO401" s="364">
        <v>113</v>
      </c>
      <c r="EP401" s="364">
        <v>56</v>
      </c>
      <c r="EQ401" s="364">
        <v>51</v>
      </c>
      <c r="ER401" s="364">
        <v>6</v>
      </c>
      <c r="ES401" s="364">
        <v>6</v>
      </c>
      <c r="ET401" s="364">
        <v>57</v>
      </c>
      <c r="EU401" s="394"/>
    </row>
    <row r="402" spans="1:151" s="357" customFormat="1" ht="15" hidden="1" customHeight="1" x14ac:dyDescent="0.15">
      <c r="A402" s="442" t="s">
        <v>175</v>
      </c>
      <c r="B402" s="442" t="s">
        <v>494</v>
      </c>
      <c r="C402" s="442" t="s">
        <v>495</v>
      </c>
      <c r="D402" s="442" t="s">
        <v>961</v>
      </c>
      <c r="E402" s="387">
        <v>138</v>
      </c>
      <c r="F402" s="355">
        <v>137</v>
      </c>
      <c r="G402" s="355">
        <v>15</v>
      </c>
      <c r="H402" s="355">
        <v>10</v>
      </c>
      <c r="I402" s="355">
        <v>112</v>
      </c>
      <c r="J402" s="388">
        <v>1</v>
      </c>
      <c r="K402" s="395">
        <v>1</v>
      </c>
      <c r="L402" s="387"/>
      <c r="M402" s="361">
        <v>299</v>
      </c>
      <c r="N402" s="355">
        <v>2</v>
      </c>
      <c r="O402" s="355">
        <v>6</v>
      </c>
      <c r="P402" s="355">
        <v>9</v>
      </c>
      <c r="Q402" s="355">
        <v>7</v>
      </c>
      <c r="R402" s="355">
        <v>9</v>
      </c>
      <c r="S402" s="355">
        <v>6</v>
      </c>
      <c r="T402" s="355">
        <v>9</v>
      </c>
      <c r="U402" s="355">
        <v>21</v>
      </c>
      <c r="V402" s="355">
        <v>28</v>
      </c>
      <c r="W402" s="355">
        <v>38</v>
      </c>
      <c r="X402" s="355">
        <v>50</v>
      </c>
      <c r="Y402" s="355">
        <v>32</v>
      </c>
      <c r="Z402" s="355">
        <v>33</v>
      </c>
      <c r="AA402" s="355">
        <v>34</v>
      </c>
      <c r="AB402" s="362">
        <v>15</v>
      </c>
      <c r="AC402" s="368">
        <v>63.66</v>
      </c>
      <c r="AD402" s="358">
        <v>62.14</v>
      </c>
      <c r="AE402" s="369">
        <v>65.77</v>
      </c>
      <c r="AF402" s="389"/>
      <c r="AG402" s="390"/>
      <c r="AH402" s="390"/>
      <c r="AI402" s="390"/>
      <c r="AJ402" s="390"/>
      <c r="AK402" s="390"/>
      <c r="AL402" s="390"/>
      <c r="AM402" s="390"/>
      <c r="AN402" s="390"/>
      <c r="AO402" s="390"/>
      <c r="AP402" s="390"/>
      <c r="AQ402" s="390"/>
      <c r="AR402" s="390"/>
      <c r="AS402" s="390"/>
      <c r="AT402" s="390"/>
      <c r="AU402" s="390"/>
      <c r="AV402" s="384"/>
      <c r="AW402" s="385"/>
      <c r="AX402" s="386"/>
      <c r="AY402" s="363">
        <v>148</v>
      </c>
      <c r="AZ402" s="364" t="s">
        <v>6662</v>
      </c>
      <c r="BA402" s="364" t="s">
        <v>6662</v>
      </c>
      <c r="BB402" s="364" t="s">
        <v>6662</v>
      </c>
      <c r="BC402" s="364">
        <v>2</v>
      </c>
      <c r="BD402" s="364" t="s">
        <v>6662</v>
      </c>
      <c r="BE402" s="364" t="s">
        <v>6662</v>
      </c>
      <c r="BF402" s="364" t="s">
        <v>6662</v>
      </c>
      <c r="BG402" s="364">
        <v>3</v>
      </c>
      <c r="BH402" s="364">
        <v>8</v>
      </c>
      <c r="BI402" s="364">
        <v>15</v>
      </c>
      <c r="BJ402" s="364">
        <v>30</v>
      </c>
      <c r="BK402" s="364">
        <v>20</v>
      </c>
      <c r="BL402" s="364">
        <v>31</v>
      </c>
      <c r="BM402" s="364">
        <v>29</v>
      </c>
      <c r="BN402" s="365">
        <v>10</v>
      </c>
      <c r="BO402" s="368">
        <v>72.58</v>
      </c>
      <c r="BP402" s="358">
        <v>72.989999999999995</v>
      </c>
      <c r="BQ402" s="369">
        <v>71.98</v>
      </c>
      <c r="BR402" s="363">
        <v>137</v>
      </c>
      <c r="BS402" s="364" t="s">
        <v>6662</v>
      </c>
      <c r="BT402" s="364" t="s">
        <v>6662</v>
      </c>
      <c r="BU402" s="364" t="s">
        <v>6662</v>
      </c>
      <c r="BV402" s="364">
        <v>1</v>
      </c>
      <c r="BW402" s="364" t="s">
        <v>6662</v>
      </c>
      <c r="BX402" s="364" t="s">
        <v>6662</v>
      </c>
      <c r="BY402" s="364" t="s">
        <v>6662</v>
      </c>
      <c r="BZ402" s="364">
        <v>10</v>
      </c>
      <c r="CA402" s="364">
        <v>11</v>
      </c>
      <c r="CB402" s="364">
        <v>25</v>
      </c>
      <c r="CC402" s="364">
        <v>28</v>
      </c>
      <c r="CD402" s="364">
        <v>18</v>
      </c>
      <c r="CE402" s="364">
        <v>21</v>
      </c>
      <c r="CF402" s="364">
        <v>17</v>
      </c>
      <c r="CG402" s="365">
        <v>6</v>
      </c>
      <c r="CH402" s="432">
        <v>137</v>
      </c>
      <c r="CI402" s="433">
        <v>38</v>
      </c>
      <c r="CJ402" s="433">
        <v>38</v>
      </c>
      <c r="CK402" s="433" t="s">
        <v>6662</v>
      </c>
      <c r="CL402" s="433" t="s">
        <v>6662</v>
      </c>
      <c r="CM402" s="433">
        <v>2</v>
      </c>
      <c r="CN402" s="433">
        <v>97</v>
      </c>
      <c r="CO402" s="433">
        <v>90</v>
      </c>
      <c r="CP402" s="433">
        <v>26</v>
      </c>
      <c r="CQ402" s="433">
        <v>26</v>
      </c>
      <c r="CR402" s="433" t="s">
        <v>6662</v>
      </c>
      <c r="CS402" s="433" t="s">
        <v>6662</v>
      </c>
      <c r="CT402" s="433">
        <v>2</v>
      </c>
      <c r="CU402" s="455">
        <v>62</v>
      </c>
      <c r="CV402" s="389"/>
      <c r="CW402" s="390"/>
      <c r="CX402" s="390"/>
      <c r="CY402" s="390"/>
      <c r="CZ402" s="390"/>
      <c r="DA402" s="390"/>
      <c r="DB402" s="394"/>
      <c r="DC402" s="363">
        <v>399</v>
      </c>
      <c r="DD402" s="364">
        <v>302</v>
      </c>
      <c r="DE402" s="364">
        <v>148</v>
      </c>
      <c r="DF402" s="364">
        <v>137</v>
      </c>
      <c r="DG402" s="364">
        <v>17</v>
      </c>
      <c r="DH402" s="364">
        <v>12</v>
      </c>
      <c r="DI402" s="364">
        <v>85</v>
      </c>
      <c r="DJ402" s="394"/>
      <c r="DK402" s="363">
        <v>100</v>
      </c>
      <c r="DL402" s="364">
        <v>72</v>
      </c>
      <c r="DM402" s="364" t="s">
        <v>6662</v>
      </c>
      <c r="DN402" s="364" t="s">
        <v>6662</v>
      </c>
      <c r="DO402" s="364">
        <v>3</v>
      </c>
      <c r="DP402" s="364">
        <v>3</v>
      </c>
      <c r="DQ402" s="364">
        <v>5</v>
      </c>
      <c r="DR402" s="364">
        <v>4</v>
      </c>
      <c r="DS402" s="364" t="s">
        <v>6662</v>
      </c>
      <c r="DT402" s="364">
        <v>2</v>
      </c>
      <c r="DU402" s="364">
        <v>3</v>
      </c>
      <c r="DV402" s="364">
        <v>7</v>
      </c>
      <c r="DW402" s="364" t="s">
        <v>6662</v>
      </c>
      <c r="DX402" s="364" t="s">
        <v>6662</v>
      </c>
      <c r="DY402" s="364">
        <v>1</v>
      </c>
      <c r="DZ402" s="365" t="s">
        <v>6662</v>
      </c>
      <c r="EA402" s="363">
        <v>136</v>
      </c>
      <c r="EB402" s="364">
        <v>14686</v>
      </c>
      <c r="EC402" s="364">
        <v>9753</v>
      </c>
      <c r="ED402" s="364">
        <v>4365</v>
      </c>
      <c r="EE402" s="365">
        <v>568</v>
      </c>
      <c r="EF402" s="363">
        <v>205</v>
      </c>
      <c r="EG402" s="364">
        <v>185</v>
      </c>
      <c r="EH402" s="364">
        <v>88</v>
      </c>
      <c r="EI402" s="364">
        <v>83</v>
      </c>
      <c r="EJ402" s="364">
        <v>14</v>
      </c>
      <c r="EK402" s="364">
        <v>6</v>
      </c>
      <c r="EL402" s="364">
        <v>14</v>
      </c>
      <c r="EM402" s="394"/>
      <c r="EN402" s="363">
        <v>194</v>
      </c>
      <c r="EO402" s="364">
        <v>117</v>
      </c>
      <c r="EP402" s="364">
        <v>60</v>
      </c>
      <c r="EQ402" s="364">
        <v>54</v>
      </c>
      <c r="ER402" s="364">
        <v>3</v>
      </c>
      <c r="ES402" s="364">
        <v>6</v>
      </c>
      <c r="ET402" s="364">
        <v>71</v>
      </c>
      <c r="EU402" s="394"/>
    </row>
    <row r="403" spans="1:151" s="357" customFormat="1" ht="15" hidden="1" customHeight="1" x14ac:dyDescent="0.15">
      <c r="A403" s="442" t="s">
        <v>175</v>
      </c>
      <c r="B403" s="442" t="s">
        <v>494</v>
      </c>
      <c r="C403" s="442" t="s">
        <v>496</v>
      </c>
      <c r="D403" s="442" t="s">
        <v>962</v>
      </c>
      <c r="E403" s="387">
        <v>90</v>
      </c>
      <c r="F403" s="355">
        <v>90</v>
      </c>
      <c r="G403" s="355">
        <v>18</v>
      </c>
      <c r="H403" s="355">
        <v>14</v>
      </c>
      <c r="I403" s="355">
        <v>58</v>
      </c>
      <c r="J403" s="388" t="s">
        <v>6662</v>
      </c>
      <c r="K403" s="395" t="s">
        <v>6662</v>
      </c>
      <c r="L403" s="387"/>
      <c r="M403" s="361">
        <v>200</v>
      </c>
      <c r="N403" s="355">
        <v>1</v>
      </c>
      <c r="O403" s="355">
        <v>3</v>
      </c>
      <c r="P403" s="355">
        <v>4</v>
      </c>
      <c r="Q403" s="355">
        <v>1</v>
      </c>
      <c r="R403" s="355">
        <v>2</v>
      </c>
      <c r="S403" s="355">
        <v>7</v>
      </c>
      <c r="T403" s="355">
        <v>5</v>
      </c>
      <c r="U403" s="355">
        <v>9</v>
      </c>
      <c r="V403" s="355">
        <v>20</v>
      </c>
      <c r="W403" s="355">
        <v>33</v>
      </c>
      <c r="X403" s="355">
        <v>41</v>
      </c>
      <c r="Y403" s="355">
        <v>16</v>
      </c>
      <c r="Z403" s="355">
        <v>19</v>
      </c>
      <c r="AA403" s="355">
        <v>23</v>
      </c>
      <c r="AB403" s="362">
        <v>16</v>
      </c>
      <c r="AC403" s="368">
        <v>65.86</v>
      </c>
      <c r="AD403" s="358">
        <v>65.72</v>
      </c>
      <c r="AE403" s="369">
        <v>66.040000000000006</v>
      </c>
      <c r="AF403" s="389"/>
      <c r="AG403" s="390"/>
      <c r="AH403" s="390"/>
      <c r="AI403" s="390"/>
      <c r="AJ403" s="390"/>
      <c r="AK403" s="390"/>
      <c r="AL403" s="390"/>
      <c r="AM403" s="390"/>
      <c r="AN403" s="390"/>
      <c r="AO403" s="390"/>
      <c r="AP403" s="390"/>
      <c r="AQ403" s="390"/>
      <c r="AR403" s="390"/>
      <c r="AS403" s="390"/>
      <c r="AT403" s="390"/>
      <c r="AU403" s="390"/>
      <c r="AV403" s="384"/>
      <c r="AW403" s="385"/>
      <c r="AX403" s="386"/>
      <c r="AY403" s="363">
        <v>121</v>
      </c>
      <c r="AZ403" s="364" t="s">
        <v>6662</v>
      </c>
      <c r="BA403" s="364" t="s">
        <v>6662</v>
      </c>
      <c r="BB403" s="364">
        <v>3</v>
      </c>
      <c r="BC403" s="364" t="s">
        <v>6662</v>
      </c>
      <c r="BD403" s="364" t="s">
        <v>6662</v>
      </c>
      <c r="BE403" s="364">
        <v>1</v>
      </c>
      <c r="BF403" s="364" t="s">
        <v>6662</v>
      </c>
      <c r="BG403" s="364">
        <v>3</v>
      </c>
      <c r="BH403" s="364">
        <v>6</v>
      </c>
      <c r="BI403" s="364">
        <v>22</v>
      </c>
      <c r="BJ403" s="364">
        <v>27</v>
      </c>
      <c r="BK403" s="364">
        <v>10</v>
      </c>
      <c r="BL403" s="364">
        <v>17</v>
      </c>
      <c r="BM403" s="364">
        <v>19</v>
      </c>
      <c r="BN403" s="365">
        <v>13</v>
      </c>
      <c r="BO403" s="368">
        <v>70.52</v>
      </c>
      <c r="BP403" s="358">
        <v>70.849999999999994</v>
      </c>
      <c r="BQ403" s="369">
        <v>70</v>
      </c>
      <c r="BR403" s="363">
        <v>90</v>
      </c>
      <c r="BS403" s="364" t="s">
        <v>6662</v>
      </c>
      <c r="BT403" s="364" t="s">
        <v>6662</v>
      </c>
      <c r="BU403" s="364" t="s">
        <v>6662</v>
      </c>
      <c r="BV403" s="364" t="s">
        <v>6662</v>
      </c>
      <c r="BW403" s="364" t="s">
        <v>6662</v>
      </c>
      <c r="BX403" s="364">
        <v>1</v>
      </c>
      <c r="BY403" s="364" t="s">
        <v>6662</v>
      </c>
      <c r="BZ403" s="364">
        <v>5</v>
      </c>
      <c r="CA403" s="364">
        <v>6</v>
      </c>
      <c r="CB403" s="364">
        <v>17</v>
      </c>
      <c r="CC403" s="364">
        <v>28</v>
      </c>
      <c r="CD403" s="364">
        <v>11</v>
      </c>
      <c r="CE403" s="364">
        <v>8</v>
      </c>
      <c r="CF403" s="364">
        <v>10</v>
      </c>
      <c r="CG403" s="365">
        <v>4</v>
      </c>
      <c r="CH403" s="432">
        <v>90</v>
      </c>
      <c r="CI403" s="433">
        <v>13</v>
      </c>
      <c r="CJ403" s="433">
        <v>13</v>
      </c>
      <c r="CK403" s="433" t="s">
        <v>6662</v>
      </c>
      <c r="CL403" s="433" t="s">
        <v>6662</v>
      </c>
      <c r="CM403" s="433">
        <v>4</v>
      </c>
      <c r="CN403" s="433">
        <v>73</v>
      </c>
      <c r="CO403" s="433">
        <v>61</v>
      </c>
      <c r="CP403" s="433">
        <v>11</v>
      </c>
      <c r="CQ403" s="433">
        <v>11</v>
      </c>
      <c r="CR403" s="433" t="s">
        <v>6662</v>
      </c>
      <c r="CS403" s="433" t="s">
        <v>6662</v>
      </c>
      <c r="CT403" s="433" t="s">
        <v>6662</v>
      </c>
      <c r="CU403" s="455">
        <v>50</v>
      </c>
      <c r="CV403" s="389"/>
      <c r="CW403" s="390"/>
      <c r="CX403" s="390"/>
      <c r="CY403" s="390"/>
      <c r="CZ403" s="390"/>
      <c r="DA403" s="390"/>
      <c r="DB403" s="394"/>
      <c r="DC403" s="363">
        <v>259</v>
      </c>
      <c r="DD403" s="364">
        <v>207</v>
      </c>
      <c r="DE403" s="364">
        <v>121</v>
      </c>
      <c r="DF403" s="364">
        <v>73</v>
      </c>
      <c r="DG403" s="364">
        <v>13</v>
      </c>
      <c r="DH403" s="364">
        <v>6</v>
      </c>
      <c r="DI403" s="364">
        <v>46</v>
      </c>
      <c r="DJ403" s="394"/>
      <c r="DK403" s="363">
        <v>72</v>
      </c>
      <c r="DL403" s="364">
        <v>17</v>
      </c>
      <c r="DM403" s="364" t="s">
        <v>6662</v>
      </c>
      <c r="DN403" s="364">
        <v>2</v>
      </c>
      <c r="DO403" s="364">
        <v>30</v>
      </c>
      <c r="DP403" s="364">
        <v>7</v>
      </c>
      <c r="DQ403" s="364">
        <v>2</v>
      </c>
      <c r="DR403" s="364">
        <v>1</v>
      </c>
      <c r="DS403" s="364" t="s">
        <v>6662</v>
      </c>
      <c r="DT403" s="364" t="s">
        <v>6662</v>
      </c>
      <c r="DU403" s="364">
        <v>1</v>
      </c>
      <c r="DV403" s="364">
        <v>12</v>
      </c>
      <c r="DW403" s="364" t="s">
        <v>6662</v>
      </c>
      <c r="DX403" s="364" t="s">
        <v>6662</v>
      </c>
      <c r="DY403" s="364" t="s">
        <v>6662</v>
      </c>
      <c r="DZ403" s="365" t="s">
        <v>6662</v>
      </c>
      <c r="EA403" s="363">
        <v>89</v>
      </c>
      <c r="EB403" s="364">
        <v>8960</v>
      </c>
      <c r="EC403" s="364">
        <v>3560</v>
      </c>
      <c r="ED403" s="364">
        <v>3163</v>
      </c>
      <c r="EE403" s="365">
        <v>2237</v>
      </c>
      <c r="EF403" s="363">
        <v>132</v>
      </c>
      <c r="EG403" s="364">
        <v>121</v>
      </c>
      <c r="EH403" s="364">
        <v>74</v>
      </c>
      <c r="EI403" s="364">
        <v>41</v>
      </c>
      <c r="EJ403" s="364">
        <v>6</v>
      </c>
      <c r="EK403" s="364">
        <v>4</v>
      </c>
      <c r="EL403" s="364">
        <v>7</v>
      </c>
      <c r="EM403" s="394"/>
      <c r="EN403" s="363">
        <v>127</v>
      </c>
      <c r="EO403" s="364">
        <v>86</v>
      </c>
      <c r="EP403" s="364">
        <v>47</v>
      </c>
      <c r="EQ403" s="364">
        <v>32</v>
      </c>
      <c r="ER403" s="364">
        <v>7</v>
      </c>
      <c r="ES403" s="364">
        <v>2</v>
      </c>
      <c r="ET403" s="364">
        <v>39</v>
      </c>
      <c r="EU403" s="394"/>
    </row>
    <row r="404" spans="1:151" s="357" customFormat="1" ht="15" hidden="1" customHeight="1" x14ac:dyDescent="0.15">
      <c r="A404" s="442" t="s">
        <v>175</v>
      </c>
      <c r="B404" s="442" t="s">
        <v>494</v>
      </c>
      <c r="C404" s="442" t="s">
        <v>497</v>
      </c>
      <c r="D404" s="442" t="s">
        <v>963</v>
      </c>
      <c r="E404" s="387">
        <v>71</v>
      </c>
      <c r="F404" s="355">
        <v>70</v>
      </c>
      <c r="G404" s="355">
        <v>8</v>
      </c>
      <c r="H404" s="355">
        <v>7</v>
      </c>
      <c r="I404" s="355">
        <v>55</v>
      </c>
      <c r="J404" s="388">
        <v>1</v>
      </c>
      <c r="K404" s="395">
        <v>1</v>
      </c>
      <c r="L404" s="387"/>
      <c r="M404" s="361">
        <v>154</v>
      </c>
      <c r="N404" s="355">
        <v>1</v>
      </c>
      <c r="O404" s="355" t="s">
        <v>6662</v>
      </c>
      <c r="P404" s="355">
        <v>2</v>
      </c>
      <c r="Q404" s="355">
        <v>3</v>
      </c>
      <c r="R404" s="355">
        <v>3</v>
      </c>
      <c r="S404" s="355">
        <v>3</v>
      </c>
      <c r="T404" s="355">
        <v>5</v>
      </c>
      <c r="U404" s="355">
        <v>11</v>
      </c>
      <c r="V404" s="355">
        <v>11</v>
      </c>
      <c r="W404" s="355">
        <v>18</v>
      </c>
      <c r="X404" s="355">
        <v>33</v>
      </c>
      <c r="Y404" s="355">
        <v>17</v>
      </c>
      <c r="Z404" s="355">
        <v>17</v>
      </c>
      <c r="AA404" s="355">
        <v>15</v>
      </c>
      <c r="AB404" s="362">
        <v>15</v>
      </c>
      <c r="AC404" s="368">
        <v>66.55</v>
      </c>
      <c r="AD404" s="358">
        <v>65.98</v>
      </c>
      <c r="AE404" s="369">
        <v>67.319999999999993</v>
      </c>
      <c r="AF404" s="389"/>
      <c r="AG404" s="390"/>
      <c r="AH404" s="390"/>
      <c r="AI404" s="390"/>
      <c r="AJ404" s="390"/>
      <c r="AK404" s="390"/>
      <c r="AL404" s="390"/>
      <c r="AM404" s="390"/>
      <c r="AN404" s="390"/>
      <c r="AO404" s="390"/>
      <c r="AP404" s="390"/>
      <c r="AQ404" s="390"/>
      <c r="AR404" s="390"/>
      <c r="AS404" s="390"/>
      <c r="AT404" s="390"/>
      <c r="AU404" s="390"/>
      <c r="AV404" s="384"/>
      <c r="AW404" s="385"/>
      <c r="AX404" s="386"/>
      <c r="AY404" s="363">
        <v>77</v>
      </c>
      <c r="AZ404" s="364" t="s">
        <v>6662</v>
      </c>
      <c r="BA404" s="364" t="s">
        <v>6662</v>
      </c>
      <c r="BB404" s="364">
        <v>1</v>
      </c>
      <c r="BC404" s="364" t="s">
        <v>6662</v>
      </c>
      <c r="BD404" s="364">
        <v>1</v>
      </c>
      <c r="BE404" s="364">
        <v>1</v>
      </c>
      <c r="BF404" s="364" t="s">
        <v>6662</v>
      </c>
      <c r="BG404" s="364">
        <v>1</v>
      </c>
      <c r="BH404" s="364">
        <v>2</v>
      </c>
      <c r="BI404" s="364">
        <v>7</v>
      </c>
      <c r="BJ404" s="364">
        <v>15</v>
      </c>
      <c r="BK404" s="364">
        <v>12</v>
      </c>
      <c r="BL404" s="364">
        <v>16</v>
      </c>
      <c r="BM404" s="364">
        <v>15</v>
      </c>
      <c r="BN404" s="365">
        <v>6</v>
      </c>
      <c r="BO404" s="368">
        <v>72.19</v>
      </c>
      <c r="BP404" s="358">
        <v>72.38</v>
      </c>
      <c r="BQ404" s="369">
        <v>71.900000000000006</v>
      </c>
      <c r="BR404" s="363">
        <v>70</v>
      </c>
      <c r="BS404" s="364" t="s">
        <v>6662</v>
      </c>
      <c r="BT404" s="364" t="s">
        <v>6662</v>
      </c>
      <c r="BU404" s="364" t="s">
        <v>6662</v>
      </c>
      <c r="BV404" s="364" t="s">
        <v>6662</v>
      </c>
      <c r="BW404" s="364" t="s">
        <v>6662</v>
      </c>
      <c r="BX404" s="364" t="s">
        <v>6662</v>
      </c>
      <c r="BY404" s="364">
        <v>1</v>
      </c>
      <c r="BZ404" s="364">
        <v>1</v>
      </c>
      <c r="CA404" s="364">
        <v>5</v>
      </c>
      <c r="CB404" s="364">
        <v>8</v>
      </c>
      <c r="CC404" s="364">
        <v>21</v>
      </c>
      <c r="CD404" s="364">
        <v>13</v>
      </c>
      <c r="CE404" s="364">
        <v>9</v>
      </c>
      <c r="CF404" s="364">
        <v>7</v>
      </c>
      <c r="CG404" s="365">
        <v>5</v>
      </c>
      <c r="CH404" s="432">
        <v>70</v>
      </c>
      <c r="CI404" s="433">
        <v>8</v>
      </c>
      <c r="CJ404" s="433">
        <v>8</v>
      </c>
      <c r="CK404" s="433" t="s">
        <v>6662</v>
      </c>
      <c r="CL404" s="433" t="s">
        <v>6662</v>
      </c>
      <c r="CM404" s="433">
        <v>3</v>
      </c>
      <c r="CN404" s="433">
        <v>59</v>
      </c>
      <c r="CO404" s="433">
        <v>55</v>
      </c>
      <c r="CP404" s="433">
        <v>5</v>
      </c>
      <c r="CQ404" s="433">
        <v>5</v>
      </c>
      <c r="CR404" s="433" t="s">
        <v>6662</v>
      </c>
      <c r="CS404" s="433" t="s">
        <v>6662</v>
      </c>
      <c r="CT404" s="433">
        <v>2</v>
      </c>
      <c r="CU404" s="455">
        <v>48</v>
      </c>
      <c r="CV404" s="389"/>
      <c r="CW404" s="390"/>
      <c r="CX404" s="390"/>
      <c r="CY404" s="390"/>
      <c r="CZ404" s="390"/>
      <c r="DA404" s="390"/>
      <c r="DB404" s="394"/>
      <c r="DC404" s="363">
        <v>184</v>
      </c>
      <c r="DD404" s="364">
        <v>152</v>
      </c>
      <c r="DE404" s="364">
        <v>77</v>
      </c>
      <c r="DF404" s="364">
        <v>61</v>
      </c>
      <c r="DG404" s="364">
        <v>14</v>
      </c>
      <c r="DH404" s="364">
        <v>5</v>
      </c>
      <c r="DI404" s="364">
        <v>27</v>
      </c>
      <c r="DJ404" s="394"/>
      <c r="DK404" s="363">
        <v>51</v>
      </c>
      <c r="DL404" s="364">
        <v>13</v>
      </c>
      <c r="DM404" s="364" t="s">
        <v>6662</v>
      </c>
      <c r="DN404" s="364">
        <v>4</v>
      </c>
      <c r="DO404" s="364">
        <v>7</v>
      </c>
      <c r="DP404" s="364">
        <v>3</v>
      </c>
      <c r="DQ404" s="364">
        <v>1</v>
      </c>
      <c r="DR404" s="364">
        <v>1</v>
      </c>
      <c r="DS404" s="364">
        <v>1</v>
      </c>
      <c r="DT404" s="364">
        <v>1</v>
      </c>
      <c r="DU404" s="364">
        <v>3</v>
      </c>
      <c r="DV404" s="364">
        <v>17</v>
      </c>
      <c r="DW404" s="364" t="s">
        <v>6662</v>
      </c>
      <c r="DX404" s="364" t="s">
        <v>6662</v>
      </c>
      <c r="DY404" s="364" t="s">
        <v>6662</v>
      </c>
      <c r="DZ404" s="365" t="s">
        <v>6662</v>
      </c>
      <c r="EA404" s="363">
        <v>69</v>
      </c>
      <c r="EB404" s="364">
        <v>7298</v>
      </c>
      <c r="EC404" s="364">
        <v>3139</v>
      </c>
      <c r="ED404" s="364">
        <v>3357</v>
      </c>
      <c r="EE404" s="365">
        <v>802</v>
      </c>
      <c r="EF404" s="363">
        <v>96</v>
      </c>
      <c r="EG404" s="364">
        <v>89</v>
      </c>
      <c r="EH404" s="364">
        <v>47</v>
      </c>
      <c r="EI404" s="364">
        <v>33</v>
      </c>
      <c r="EJ404" s="364">
        <v>9</v>
      </c>
      <c r="EK404" s="364">
        <v>3</v>
      </c>
      <c r="EL404" s="364">
        <v>4</v>
      </c>
      <c r="EM404" s="394"/>
      <c r="EN404" s="363">
        <v>88</v>
      </c>
      <c r="EO404" s="364">
        <v>63</v>
      </c>
      <c r="EP404" s="364">
        <v>30</v>
      </c>
      <c r="EQ404" s="364">
        <v>28</v>
      </c>
      <c r="ER404" s="364">
        <v>5</v>
      </c>
      <c r="ES404" s="364">
        <v>2</v>
      </c>
      <c r="ET404" s="364">
        <v>23</v>
      </c>
      <c r="EU404" s="394"/>
    </row>
    <row r="405" spans="1:151" s="357" customFormat="1" ht="15" hidden="1" customHeight="1" x14ac:dyDescent="0.15">
      <c r="A405" s="442" t="s">
        <v>175</v>
      </c>
      <c r="B405" s="442" t="s">
        <v>494</v>
      </c>
      <c r="C405" s="442" t="s">
        <v>498</v>
      </c>
      <c r="D405" s="442" t="s">
        <v>964</v>
      </c>
      <c r="E405" s="387">
        <v>120</v>
      </c>
      <c r="F405" s="355">
        <v>118</v>
      </c>
      <c r="G405" s="355">
        <v>13</v>
      </c>
      <c r="H405" s="355">
        <v>6</v>
      </c>
      <c r="I405" s="355">
        <v>99</v>
      </c>
      <c r="J405" s="388">
        <v>2</v>
      </c>
      <c r="K405" s="395">
        <v>2</v>
      </c>
      <c r="L405" s="387"/>
      <c r="M405" s="361">
        <v>250</v>
      </c>
      <c r="N405" s="355">
        <v>1</v>
      </c>
      <c r="O405" s="355">
        <v>1</v>
      </c>
      <c r="P405" s="355">
        <v>2</v>
      </c>
      <c r="Q405" s="355">
        <v>8</v>
      </c>
      <c r="R405" s="355">
        <v>5</v>
      </c>
      <c r="S405" s="355">
        <v>6</v>
      </c>
      <c r="T405" s="355">
        <v>6</v>
      </c>
      <c r="U405" s="355">
        <v>19</v>
      </c>
      <c r="V405" s="355">
        <v>18</v>
      </c>
      <c r="W405" s="355">
        <v>31</v>
      </c>
      <c r="X405" s="355">
        <v>40</v>
      </c>
      <c r="Y405" s="355">
        <v>40</v>
      </c>
      <c r="Z405" s="355">
        <v>27</v>
      </c>
      <c r="AA405" s="355">
        <v>25</v>
      </c>
      <c r="AB405" s="362">
        <v>21</v>
      </c>
      <c r="AC405" s="368">
        <v>66.02</v>
      </c>
      <c r="AD405" s="358">
        <v>66.89</v>
      </c>
      <c r="AE405" s="369">
        <v>64.88</v>
      </c>
      <c r="AF405" s="389"/>
      <c r="AG405" s="390"/>
      <c r="AH405" s="390"/>
      <c r="AI405" s="390"/>
      <c r="AJ405" s="390"/>
      <c r="AK405" s="390"/>
      <c r="AL405" s="390"/>
      <c r="AM405" s="390"/>
      <c r="AN405" s="390"/>
      <c r="AO405" s="390"/>
      <c r="AP405" s="390"/>
      <c r="AQ405" s="390"/>
      <c r="AR405" s="390"/>
      <c r="AS405" s="390"/>
      <c r="AT405" s="390"/>
      <c r="AU405" s="390"/>
      <c r="AV405" s="384"/>
      <c r="AW405" s="385"/>
      <c r="AX405" s="386"/>
      <c r="AY405" s="363">
        <v>128</v>
      </c>
      <c r="AZ405" s="364" t="s">
        <v>6662</v>
      </c>
      <c r="BA405" s="364" t="s">
        <v>6662</v>
      </c>
      <c r="BB405" s="364" t="s">
        <v>6662</v>
      </c>
      <c r="BC405" s="364">
        <v>2</v>
      </c>
      <c r="BD405" s="364" t="s">
        <v>6662</v>
      </c>
      <c r="BE405" s="364" t="s">
        <v>6662</v>
      </c>
      <c r="BF405" s="364">
        <v>1</v>
      </c>
      <c r="BG405" s="364">
        <v>3</v>
      </c>
      <c r="BH405" s="364">
        <v>3</v>
      </c>
      <c r="BI405" s="364">
        <v>12</v>
      </c>
      <c r="BJ405" s="364">
        <v>25</v>
      </c>
      <c r="BK405" s="364">
        <v>31</v>
      </c>
      <c r="BL405" s="364">
        <v>22</v>
      </c>
      <c r="BM405" s="364">
        <v>15</v>
      </c>
      <c r="BN405" s="365">
        <v>14</v>
      </c>
      <c r="BO405" s="368">
        <v>71.86</v>
      </c>
      <c r="BP405" s="358">
        <v>72.510000000000005</v>
      </c>
      <c r="BQ405" s="369">
        <v>70.88</v>
      </c>
      <c r="BR405" s="363">
        <v>118</v>
      </c>
      <c r="BS405" s="364" t="s">
        <v>6662</v>
      </c>
      <c r="BT405" s="364" t="s">
        <v>6662</v>
      </c>
      <c r="BU405" s="364" t="s">
        <v>6662</v>
      </c>
      <c r="BV405" s="364" t="s">
        <v>6662</v>
      </c>
      <c r="BW405" s="364">
        <v>1</v>
      </c>
      <c r="BX405" s="364" t="s">
        <v>6662</v>
      </c>
      <c r="BY405" s="364">
        <v>1</v>
      </c>
      <c r="BZ405" s="364">
        <v>4</v>
      </c>
      <c r="CA405" s="364">
        <v>7</v>
      </c>
      <c r="CB405" s="364">
        <v>16</v>
      </c>
      <c r="CC405" s="364">
        <v>21</v>
      </c>
      <c r="CD405" s="364">
        <v>25</v>
      </c>
      <c r="CE405" s="364">
        <v>19</v>
      </c>
      <c r="CF405" s="364">
        <v>13</v>
      </c>
      <c r="CG405" s="365">
        <v>11</v>
      </c>
      <c r="CH405" s="432">
        <v>118</v>
      </c>
      <c r="CI405" s="433">
        <v>20</v>
      </c>
      <c r="CJ405" s="433">
        <v>20</v>
      </c>
      <c r="CK405" s="433" t="s">
        <v>6662</v>
      </c>
      <c r="CL405" s="433" t="s">
        <v>6662</v>
      </c>
      <c r="CM405" s="433">
        <v>3</v>
      </c>
      <c r="CN405" s="433">
        <v>95</v>
      </c>
      <c r="CO405" s="433">
        <v>89</v>
      </c>
      <c r="CP405" s="433">
        <v>19</v>
      </c>
      <c r="CQ405" s="433">
        <v>19</v>
      </c>
      <c r="CR405" s="433" t="s">
        <v>6662</v>
      </c>
      <c r="CS405" s="433" t="s">
        <v>6662</v>
      </c>
      <c r="CT405" s="433">
        <v>2</v>
      </c>
      <c r="CU405" s="455">
        <v>68</v>
      </c>
      <c r="CV405" s="389"/>
      <c r="CW405" s="390"/>
      <c r="CX405" s="390"/>
      <c r="CY405" s="390"/>
      <c r="CZ405" s="390"/>
      <c r="DA405" s="390"/>
      <c r="DB405" s="394"/>
      <c r="DC405" s="363">
        <v>359</v>
      </c>
      <c r="DD405" s="364">
        <v>275</v>
      </c>
      <c r="DE405" s="364">
        <v>128</v>
      </c>
      <c r="DF405" s="364">
        <v>122</v>
      </c>
      <c r="DG405" s="364">
        <v>25</v>
      </c>
      <c r="DH405" s="364">
        <v>15</v>
      </c>
      <c r="DI405" s="364">
        <v>69</v>
      </c>
      <c r="DJ405" s="394"/>
      <c r="DK405" s="363">
        <v>80</v>
      </c>
      <c r="DL405" s="364">
        <v>52</v>
      </c>
      <c r="DM405" s="364" t="s">
        <v>6662</v>
      </c>
      <c r="DN405" s="364">
        <v>1</v>
      </c>
      <c r="DO405" s="364" t="s">
        <v>6662</v>
      </c>
      <c r="DP405" s="364">
        <v>3</v>
      </c>
      <c r="DQ405" s="364" t="s">
        <v>6662</v>
      </c>
      <c r="DR405" s="364">
        <v>8</v>
      </c>
      <c r="DS405" s="364">
        <v>2</v>
      </c>
      <c r="DT405" s="364" t="s">
        <v>6662</v>
      </c>
      <c r="DU405" s="364">
        <v>3</v>
      </c>
      <c r="DV405" s="364">
        <v>11</v>
      </c>
      <c r="DW405" s="364" t="s">
        <v>6662</v>
      </c>
      <c r="DX405" s="364" t="s">
        <v>6662</v>
      </c>
      <c r="DY405" s="364" t="s">
        <v>6662</v>
      </c>
      <c r="DZ405" s="365" t="s">
        <v>6662</v>
      </c>
      <c r="EA405" s="363">
        <v>118</v>
      </c>
      <c r="EB405" s="364">
        <v>9680</v>
      </c>
      <c r="EC405" s="364">
        <v>6323</v>
      </c>
      <c r="ED405" s="364">
        <v>2471</v>
      </c>
      <c r="EE405" s="365">
        <v>886</v>
      </c>
      <c r="EF405" s="363">
        <v>175</v>
      </c>
      <c r="EG405" s="364">
        <v>159</v>
      </c>
      <c r="EH405" s="364">
        <v>77</v>
      </c>
      <c r="EI405" s="364">
        <v>72</v>
      </c>
      <c r="EJ405" s="364">
        <v>10</v>
      </c>
      <c r="EK405" s="364">
        <v>4</v>
      </c>
      <c r="EL405" s="364">
        <v>12</v>
      </c>
      <c r="EM405" s="394"/>
      <c r="EN405" s="363">
        <v>184</v>
      </c>
      <c r="EO405" s="364">
        <v>116</v>
      </c>
      <c r="EP405" s="364">
        <v>51</v>
      </c>
      <c r="EQ405" s="364">
        <v>50</v>
      </c>
      <c r="ER405" s="364">
        <v>15</v>
      </c>
      <c r="ES405" s="364">
        <v>11</v>
      </c>
      <c r="ET405" s="364">
        <v>57</v>
      </c>
      <c r="EU405" s="394"/>
    </row>
    <row r="406" spans="1:151" s="357" customFormat="1" ht="15" hidden="1" customHeight="1" x14ac:dyDescent="0.15">
      <c r="A406" s="442" t="s">
        <v>175</v>
      </c>
      <c r="B406" s="442" t="s">
        <v>494</v>
      </c>
      <c r="C406" s="442" t="s">
        <v>499</v>
      </c>
      <c r="D406" s="442" t="s">
        <v>965</v>
      </c>
      <c r="E406" s="387">
        <v>148</v>
      </c>
      <c r="F406" s="355">
        <v>144</v>
      </c>
      <c r="G406" s="355">
        <v>22</v>
      </c>
      <c r="H406" s="355">
        <v>11</v>
      </c>
      <c r="I406" s="355">
        <v>111</v>
      </c>
      <c r="J406" s="388">
        <v>4</v>
      </c>
      <c r="K406" s="395">
        <v>3</v>
      </c>
      <c r="L406" s="387"/>
      <c r="M406" s="361">
        <v>324</v>
      </c>
      <c r="N406" s="355">
        <v>3</v>
      </c>
      <c r="O406" s="355">
        <v>2</v>
      </c>
      <c r="P406" s="355">
        <v>8</v>
      </c>
      <c r="Q406" s="355">
        <v>7</v>
      </c>
      <c r="R406" s="355">
        <v>8</v>
      </c>
      <c r="S406" s="355">
        <v>9</v>
      </c>
      <c r="T406" s="355">
        <v>17</v>
      </c>
      <c r="U406" s="355">
        <v>9</v>
      </c>
      <c r="V406" s="355">
        <v>24</v>
      </c>
      <c r="W406" s="355">
        <v>46</v>
      </c>
      <c r="X406" s="355">
        <v>54</v>
      </c>
      <c r="Y406" s="355">
        <v>57</v>
      </c>
      <c r="Z406" s="355">
        <v>36</v>
      </c>
      <c r="AA406" s="355">
        <v>19</v>
      </c>
      <c r="AB406" s="362">
        <v>25</v>
      </c>
      <c r="AC406" s="368">
        <v>64.66</v>
      </c>
      <c r="AD406" s="358">
        <v>64.52</v>
      </c>
      <c r="AE406" s="369">
        <v>64.849999999999994</v>
      </c>
      <c r="AF406" s="389"/>
      <c r="AG406" s="390"/>
      <c r="AH406" s="390"/>
      <c r="AI406" s="390"/>
      <c r="AJ406" s="390"/>
      <c r="AK406" s="390"/>
      <c r="AL406" s="390"/>
      <c r="AM406" s="390"/>
      <c r="AN406" s="390"/>
      <c r="AO406" s="390"/>
      <c r="AP406" s="390"/>
      <c r="AQ406" s="390"/>
      <c r="AR406" s="390"/>
      <c r="AS406" s="390"/>
      <c r="AT406" s="390"/>
      <c r="AU406" s="390"/>
      <c r="AV406" s="384"/>
      <c r="AW406" s="385"/>
      <c r="AX406" s="386"/>
      <c r="AY406" s="363">
        <v>169</v>
      </c>
      <c r="AZ406" s="364" t="s">
        <v>6662</v>
      </c>
      <c r="BA406" s="364" t="s">
        <v>6662</v>
      </c>
      <c r="BB406" s="364">
        <v>2</v>
      </c>
      <c r="BC406" s="364">
        <v>4</v>
      </c>
      <c r="BD406" s="364">
        <v>4</v>
      </c>
      <c r="BE406" s="364" t="s">
        <v>6662</v>
      </c>
      <c r="BF406" s="364">
        <v>4</v>
      </c>
      <c r="BG406" s="364">
        <v>3</v>
      </c>
      <c r="BH406" s="364">
        <v>3</v>
      </c>
      <c r="BI406" s="364">
        <v>17</v>
      </c>
      <c r="BJ406" s="364">
        <v>31</v>
      </c>
      <c r="BK406" s="364">
        <v>41</v>
      </c>
      <c r="BL406" s="364">
        <v>30</v>
      </c>
      <c r="BM406" s="364">
        <v>17</v>
      </c>
      <c r="BN406" s="365">
        <v>13</v>
      </c>
      <c r="BO406" s="368">
        <v>69.77</v>
      </c>
      <c r="BP406" s="358">
        <v>70.62</v>
      </c>
      <c r="BQ406" s="369">
        <v>68.33</v>
      </c>
      <c r="BR406" s="363">
        <v>144</v>
      </c>
      <c r="BS406" s="364" t="s">
        <v>6662</v>
      </c>
      <c r="BT406" s="364" t="s">
        <v>6662</v>
      </c>
      <c r="BU406" s="364" t="s">
        <v>6662</v>
      </c>
      <c r="BV406" s="364">
        <v>1</v>
      </c>
      <c r="BW406" s="364" t="s">
        <v>6662</v>
      </c>
      <c r="BX406" s="364" t="s">
        <v>6662</v>
      </c>
      <c r="BY406" s="364">
        <v>4</v>
      </c>
      <c r="BZ406" s="364">
        <v>4</v>
      </c>
      <c r="CA406" s="364">
        <v>10</v>
      </c>
      <c r="CB406" s="364">
        <v>26</v>
      </c>
      <c r="CC406" s="364">
        <v>25</v>
      </c>
      <c r="CD406" s="364">
        <v>31</v>
      </c>
      <c r="CE406" s="364">
        <v>23</v>
      </c>
      <c r="CF406" s="364">
        <v>12</v>
      </c>
      <c r="CG406" s="365">
        <v>8</v>
      </c>
      <c r="CH406" s="432">
        <v>144</v>
      </c>
      <c r="CI406" s="433">
        <v>23</v>
      </c>
      <c r="CJ406" s="433">
        <v>22</v>
      </c>
      <c r="CK406" s="433" t="s">
        <v>6662</v>
      </c>
      <c r="CL406" s="433">
        <v>1</v>
      </c>
      <c r="CM406" s="433">
        <v>5</v>
      </c>
      <c r="CN406" s="433">
        <v>116</v>
      </c>
      <c r="CO406" s="433">
        <v>99</v>
      </c>
      <c r="CP406" s="433">
        <v>16</v>
      </c>
      <c r="CQ406" s="433">
        <v>15</v>
      </c>
      <c r="CR406" s="433" t="s">
        <v>6662</v>
      </c>
      <c r="CS406" s="433">
        <v>1</v>
      </c>
      <c r="CT406" s="433">
        <v>3</v>
      </c>
      <c r="CU406" s="455">
        <v>80</v>
      </c>
      <c r="CV406" s="389"/>
      <c r="CW406" s="390"/>
      <c r="CX406" s="390"/>
      <c r="CY406" s="390"/>
      <c r="CZ406" s="390"/>
      <c r="DA406" s="390"/>
      <c r="DB406" s="394"/>
      <c r="DC406" s="363">
        <v>408</v>
      </c>
      <c r="DD406" s="364">
        <v>307</v>
      </c>
      <c r="DE406" s="364">
        <v>169</v>
      </c>
      <c r="DF406" s="364">
        <v>121</v>
      </c>
      <c r="DG406" s="364">
        <v>17</v>
      </c>
      <c r="DH406" s="364">
        <v>17</v>
      </c>
      <c r="DI406" s="364">
        <v>84</v>
      </c>
      <c r="DJ406" s="394"/>
      <c r="DK406" s="363">
        <v>110</v>
      </c>
      <c r="DL406" s="364">
        <v>58</v>
      </c>
      <c r="DM406" s="364" t="s">
        <v>6662</v>
      </c>
      <c r="DN406" s="364">
        <v>1</v>
      </c>
      <c r="DO406" s="364" t="s">
        <v>6662</v>
      </c>
      <c r="DP406" s="364">
        <v>8</v>
      </c>
      <c r="DQ406" s="364" t="s">
        <v>6662</v>
      </c>
      <c r="DR406" s="364">
        <v>15</v>
      </c>
      <c r="DS406" s="364">
        <v>3</v>
      </c>
      <c r="DT406" s="364">
        <v>1</v>
      </c>
      <c r="DU406" s="364">
        <v>4</v>
      </c>
      <c r="DV406" s="364">
        <v>20</v>
      </c>
      <c r="DW406" s="364" t="s">
        <v>6662</v>
      </c>
      <c r="DX406" s="364" t="s">
        <v>6662</v>
      </c>
      <c r="DY406" s="364" t="s">
        <v>6662</v>
      </c>
      <c r="DZ406" s="365" t="s">
        <v>6662</v>
      </c>
      <c r="EA406" s="363">
        <v>143</v>
      </c>
      <c r="EB406" s="364">
        <v>14829</v>
      </c>
      <c r="EC406" s="364">
        <v>7729</v>
      </c>
      <c r="ED406" s="364">
        <v>4861</v>
      </c>
      <c r="EE406" s="365">
        <v>2239</v>
      </c>
      <c r="EF406" s="363">
        <v>214</v>
      </c>
      <c r="EG406" s="364">
        <v>191</v>
      </c>
      <c r="EH406" s="364">
        <v>106</v>
      </c>
      <c r="EI406" s="364">
        <v>73</v>
      </c>
      <c r="EJ406" s="364">
        <v>12</v>
      </c>
      <c r="EK406" s="364">
        <v>8</v>
      </c>
      <c r="EL406" s="364">
        <v>15</v>
      </c>
      <c r="EM406" s="394"/>
      <c r="EN406" s="363">
        <v>194</v>
      </c>
      <c r="EO406" s="364">
        <v>116</v>
      </c>
      <c r="EP406" s="364">
        <v>63</v>
      </c>
      <c r="EQ406" s="364">
        <v>48</v>
      </c>
      <c r="ER406" s="364">
        <v>5</v>
      </c>
      <c r="ES406" s="364">
        <v>9</v>
      </c>
      <c r="ET406" s="364">
        <v>69</v>
      </c>
      <c r="EU406" s="394"/>
    </row>
    <row r="407" spans="1:151" s="357" customFormat="1" ht="15" hidden="1" customHeight="1" x14ac:dyDescent="0.15">
      <c r="A407" s="442" t="s">
        <v>175</v>
      </c>
      <c r="B407" s="442" t="s">
        <v>494</v>
      </c>
      <c r="C407" s="442" t="s">
        <v>500</v>
      </c>
      <c r="D407" s="442" t="s">
        <v>966</v>
      </c>
      <c r="E407" s="387">
        <v>40</v>
      </c>
      <c r="F407" s="355">
        <v>38</v>
      </c>
      <c r="G407" s="355">
        <v>9</v>
      </c>
      <c r="H407" s="355">
        <v>6</v>
      </c>
      <c r="I407" s="355">
        <v>23</v>
      </c>
      <c r="J407" s="388">
        <v>2</v>
      </c>
      <c r="K407" s="395">
        <v>2</v>
      </c>
      <c r="L407" s="387"/>
      <c r="M407" s="361">
        <v>88</v>
      </c>
      <c r="N407" s="355" t="s">
        <v>6662</v>
      </c>
      <c r="O407" s="355">
        <v>1</v>
      </c>
      <c r="P407" s="355" t="s">
        <v>6662</v>
      </c>
      <c r="Q407" s="355">
        <v>2</v>
      </c>
      <c r="R407" s="355">
        <v>3</v>
      </c>
      <c r="S407" s="355">
        <v>6</v>
      </c>
      <c r="T407" s="355">
        <v>1</v>
      </c>
      <c r="U407" s="355">
        <v>6</v>
      </c>
      <c r="V407" s="355">
        <v>6</v>
      </c>
      <c r="W407" s="355">
        <v>15</v>
      </c>
      <c r="X407" s="355">
        <v>9</v>
      </c>
      <c r="Y407" s="355">
        <v>12</v>
      </c>
      <c r="Z407" s="355">
        <v>14</v>
      </c>
      <c r="AA407" s="355">
        <v>8</v>
      </c>
      <c r="AB407" s="362">
        <v>5</v>
      </c>
      <c r="AC407" s="368">
        <v>64.81</v>
      </c>
      <c r="AD407" s="358">
        <v>63.81</v>
      </c>
      <c r="AE407" s="369">
        <v>66.25</v>
      </c>
      <c r="AF407" s="389"/>
      <c r="AG407" s="390"/>
      <c r="AH407" s="390"/>
      <c r="AI407" s="390"/>
      <c r="AJ407" s="390"/>
      <c r="AK407" s="390"/>
      <c r="AL407" s="390"/>
      <c r="AM407" s="390"/>
      <c r="AN407" s="390"/>
      <c r="AO407" s="390"/>
      <c r="AP407" s="390"/>
      <c r="AQ407" s="390"/>
      <c r="AR407" s="390"/>
      <c r="AS407" s="390"/>
      <c r="AT407" s="390"/>
      <c r="AU407" s="390"/>
      <c r="AV407" s="384"/>
      <c r="AW407" s="385"/>
      <c r="AX407" s="386"/>
      <c r="AY407" s="363">
        <v>54</v>
      </c>
      <c r="AZ407" s="364" t="s">
        <v>6662</v>
      </c>
      <c r="BA407" s="364">
        <v>1</v>
      </c>
      <c r="BB407" s="364" t="s">
        <v>6662</v>
      </c>
      <c r="BC407" s="364" t="s">
        <v>6662</v>
      </c>
      <c r="BD407" s="364" t="s">
        <v>6662</v>
      </c>
      <c r="BE407" s="364">
        <v>1</v>
      </c>
      <c r="BF407" s="364">
        <v>1</v>
      </c>
      <c r="BG407" s="364">
        <v>2</v>
      </c>
      <c r="BH407" s="364">
        <v>1</v>
      </c>
      <c r="BI407" s="364">
        <v>10</v>
      </c>
      <c r="BJ407" s="364">
        <v>6</v>
      </c>
      <c r="BK407" s="364">
        <v>10</v>
      </c>
      <c r="BL407" s="364">
        <v>11</v>
      </c>
      <c r="BM407" s="364">
        <v>7</v>
      </c>
      <c r="BN407" s="365">
        <v>4</v>
      </c>
      <c r="BO407" s="368">
        <v>70.02</v>
      </c>
      <c r="BP407" s="358">
        <v>69.739999999999995</v>
      </c>
      <c r="BQ407" s="369">
        <v>70.53</v>
      </c>
      <c r="BR407" s="363">
        <v>38</v>
      </c>
      <c r="BS407" s="364" t="s">
        <v>6662</v>
      </c>
      <c r="BT407" s="364" t="s">
        <v>6662</v>
      </c>
      <c r="BU407" s="364" t="s">
        <v>6662</v>
      </c>
      <c r="BV407" s="364" t="s">
        <v>6662</v>
      </c>
      <c r="BW407" s="364" t="s">
        <v>6662</v>
      </c>
      <c r="BX407" s="364">
        <v>1</v>
      </c>
      <c r="BY407" s="364" t="s">
        <v>6662</v>
      </c>
      <c r="BZ407" s="364">
        <v>3</v>
      </c>
      <c r="CA407" s="364" t="s">
        <v>6662</v>
      </c>
      <c r="CB407" s="364">
        <v>8</v>
      </c>
      <c r="CC407" s="364">
        <v>4</v>
      </c>
      <c r="CD407" s="364">
        <v>5</v>
      </c>
      <c r="CE407" s="364">
        <v>9</v>
      </c>
      <c r="CF407" s="364">
        <v>5</v>
      </c>
      <c r="CG407" s="365">
        <v>3</v>
      </c>
      <c r="CH407" s="432">
        <v>38</v>
      </c>
      <c r="CI407" s="433">
        <v>7</v>
      </c>
      <c r="CJ407" s="433">
        <v>7</v>
      </c>
      <c r="CK407" s="433" t="s">
        <v>6662</v>
      </c>
      <c r="CL407" s="433" t="s">
        <v>6662</v>
      </c>
      <c r="CM407" s="433">
        <v>2</v>
      </c>
      <c r="CN407" s="433">
        <v>29</v>
      </c>
      <c r="CO407" s="433">
        <v>26</v>
      </c>
      <c r="CP407" s="433">
        <v>5</v>
      </c>
      <c r="CQ407" s="433">
        <v>5</v>
      </c>
      <c r="CR407" s="433" t="s">
        <v>6662</v>
      </c>
      <c r="CS407" s="433" t="s">
        <v>6662</v>
      </c>
      <c r="CT407" s="433">
        <v>1</v>
      </c>
      <c r="CU407" s="455">
        <v>20</v>
      </c>
      <c r="CV407" s="389"/>
      <c r="CW407" s="390"/>
      <c r="CX407" s="390"/>
      <c r="CY407" s="390"/>
      <c r="CZ407" s="390"/>
      <c r="DA407" s="390"/>
      <c r="DB407" s="394"/>
      <c r="DC407" s="363">
        <v>124</v>
      </c>
      <c r="DD407" s="364">
        <v>98</v>
      </c>
      <c r="DE407" s="364">
        <v>54</v>
      </c>
      <c r="DF407" s="364">
        <v>37</v>
      </c>
      <c r="DG407" s="364">
        <v>7</v>
      </c>
      <c r="DH407" s="364">
        <v>4</v>
      </c>
      <c r="DI407" s="364">
        <v>22</v>
      </c>
      <c r="DJ407" s="394"/>
      <c r="DK407" s="363">
        <v>31</v>
      </c>
      <c r="DL407" s="364">
        <v>11</v>
      </c>
      <c r="DM407" s="364" t="s">
        <v>6662</v>
      </c>
      <c r="DN407" s="364" t="s">
        <v>6662</v>
      </c>
      <c r="DO407" s="364" t="s">
        <v>6662</v>
      </c>
      <c r="DP407" s="364">
        <v>1</v>
      </c>
      <c r="DQ407" s="364">
        <v>1</v>
      </c>
      <c r="DR407" s="364">
        <v>12</v>
      </c>
      <c r="DS407" s="364" t="s">
        <v>6662</v>
      </c>
      <c r="DT407" s="364">
        <v>1</v>
      </c>
      <c r="DU407" s="364" t="s">
        <v>6662</v>
      </c>
      <c r="DV407" s="364">
        <v>5</v>
      </c>
      <c r="DW407" s="364" t="s">
        <v>6662</v>
      </c>
      <c r="DX407" s="364" t="s">
        <v>6662</v>
      </c>
      <c r="DY407" s="364" t="s">
        <v>6662</v>
      </c>
      <c r="DZ407" s="365" t="s">
        <v>6662</v>
      </c>
      <c r="EA407" s="363">
        <v>38</v>
      </c>
      <c r="EB407" s="364">
        <v>3206</v>
      </c>
      <c r="EC407" s="364">
        <v>1301</v>
      </c>
      <c r="ED407" s="364">
        <v>1251</v>
      </c>
      <c r="EE407" s="365">
        <v>654</v>
      </c>
      <c r="EF407" s="363">
        <v>64</v>
      </c>
      <c r="EG407" s="364">
        <v>58</v>
      </c>
      <c r="EH407" s="364">
        <v>35</v>
      </c>
      <c r="EI407" s="364">
        <v>18</v>
      </c>
      <c r="EJ407" s="364">
        <v>5</v>
      </c>
      <c r="EK407" s="364">
        <v>3</v>
      </c>
      <c r="EL407" s="364">
        <v>3</v>
      </c>
      <c r="EM407" s="394"/>
      <c r="EN407" s="363">
        <v>60</v>
      </c>
      <c r="EO407" s="364">
        <v>40</v>
      </c>
      <c r="EP407" s="364">
        <v>19</v>
      </c>
      <c r="EQ407" s="364">
        <v>19</v>
      </c>
      <c r="ER407" s="364">
        <v>2</v>
      </c>
      <c r="ES407" s="364">
        <v>1</v>
      </c>
      <c r="ET407" s="364">
        <v>19</v>
      </c>
      <c r="EU407" s="394"/>
    </row>
    <row r="408" spans="1:151" s="357" customFormat="1" ht="15" hidden="1" customHeight="1" x14ac:dyDescent="0.15">
      <c r="A408" s="442" t="s">
        <v>175</v>
      </c>
      <c r="B408" s="442" t="s">
        <v>494</v>
      </c>
      <c r="C408" s="442" t="s">
        <v>501</v>
      </c>
      <c r="D408" s="442" t="s">
        <v>967</v>
      </c>
      <c r="E408" s="387">
        <v>9</v>
      </c>
      <c r="F408" s="355">
        <v>9</v>
      </c>
      <c r="G408" s="355">
        <v>2</v>
      </c>
      <c r="H408" s="355">
        <v>2</v>
      </c>
      <c r="I408" s="355">
        <v>5</v>
      </c>
      <c r="J408" s="388" t="s">
        <v>6662</v>
      </c>
      <c r="K408" s="395" t="s">
        <v>6662</v>
      </c>
      <c r="L408" s="387"/>
      <c r="M408" s="361">
        <v>23</v>
      </c>
      <c r="N408" s="355" t="s">
        <v>6662</v>
      </c>
      <c r="O408" s="355" t="s">
        <v>6662</v>
      </c>
      <c r="P408" s="355">
        <v>1</v>
      </c>
      <c r="Q408" s="355" t="s">
        <v>6662</v>
      </c>
      <c r="R408" s="355">
        <v>1</v>
      </c>
      <c r="S408" s="355" t="s">
        <v>6662</v>
      </c>
      <c r="T408" s="355" t="s">
        <v>6662</v>
      </c>
      <c r="U408" s="355">
        <v>1</v>
      </c>
      <c r="V408" s="355">
        <v>2</v>
      </c>
      <c r="W408" s="355">
        <v>5</v>
      </c>
      <c r="X408" s="355">
        <v>3</v>
      </c>
      <c r="Y408" s="355">
        <v>4</v>
      </c>
      <c r="Z408" s="355" t="s">
        <v>6662</v>
      </c>
      <c r="AA408" s="355">
        <v>1</v>
      </c>
      <c r="AB408" s="362">
        <v>5</v>
      </c>
      <c r="AC408" s="368">
        <v>67.430000000000007</v>
      </c>
      <c r="AD408" s="358">
        <v>64</v>
      </c>
      <c r="AE408" s="369">
        <v>70.08</v>
      </c>
      <c r="AF408" s="389"/>
      <c r="AG408" s="390"/>
      <c r="AH408" s="390"/>
      <c r="AI408" s="390"/>
      <c r="AJ408" s="390"/>
      <c r="AK408" s="390"/>
      <c r="AL408" s="390"/>
      <c r="AM408" s="390"/>
      <c r="AN408" s="390"/>
      <c r="AO408" s="390"/>
      <c r="AP408" s="390"/>
      <c r="AQ408" s="390"/>
      <c r="AR408" s="390"/>
      <c r="AS408" s="390"/>
      <c r="AT408" s="390"/>
      <c r="AU408" s="390"/>
      <c r="AV408" s="384"/>
      <c r="AW408" s="385"/>
      <c r="AX408" s="386"/>
      <c r="AY408" s="363">
        <v>12</v>
      </c>
      <c r="AZ408" s="364" t="s">
        <v>6662</v>
      </c>
      <c r="BA408" s="364" t="s">
        <v>6662</v>
      </c>
      <c r="BB408" s="364" t="s">
        <v>6662</v>
      </c>
      <c r="BC408" s="364" t="s">
        <v>6662</v>
      </c>
      <c r="BD408" s="364">
        <v>1</v>
      </c>
      <c r="BE408" s="364" t="s">
        <v>6662</v>
      </c>
      <c r="BF408" s="364" t="s">
        <v>6662</v>
      </c>
      <c r="BG408" s="364">
        <v>1</v>
      </c>
      <c r="BH408" s="364" t="s">
        <v>6662</v>
      </c>
      <c r="BI408" s="364">
        <v>2</v>
      </c>
      <c r="BJ408" s="364">
        <v>2</v>
      </c>
      <c r="BK408" s="364">
        <v>3</v>
      </c>
      <c r="BL408" s="364" t="s">
        <v>6662</v>
      </c>
      <c r="BM408" s="364">
        <v>1</v>
      </c>
      <c r="BN408" s="365">
        <v>2</v>
      </c>
      <c r="BO408" s="368">
        <v>68</v>
      </c>
      <c r="BP408" s="358">
        <v>64.569999999999993</v>
      </c>
      <c r="BQ408" s="369">
        <v>72.8</v>
      </c>
      <c r="BR408" s="363">
        <v>9</v>
      </c>
      <c r="BS408" s="364" t="s">
        <v>6662</v>
      </c>
      <c r="BT408" s="364" t="s">
        <v>6662</v>
      </c>
      <c r="BU408" s="364" t="s">
        <v>6662</v>
      </c>
      <c r="BV408" s="364" t="s">
        <v>6662</v>
      </c>
      <c r="BW408" s="364" t="s">
        <v>6662</v>
      </c>
      <c r="BX408" s="364" t="s">
        <v>6662</v>
      </c>
      <c r="BY408" s="364" t="s">
        <v>6662</v>
      </c>
      <c r="BZ408" s="364">
        <v>1</v>
      </c>
      <c r="CA408" s="364" t="s">
        <v>6662</v>
      </c>
      <c r="CB408" s="364">
        <v>2</v>
      </c>
      <c r="CC408" s="364">
        <v>2</v>
      </c>
      <c r="CD408" s="364">
        <v>2</v>
      </c>
      <c r="CE408" s="364" t="s">
        <v>6662</v>
      </c>
      <c r="CF408" s="364" t="s">
        <v>6662</v>
      </c>
      <c r="CG408" s="365">
        <v>2</v>
      </c>
      <c r="CH408" s="432">
        <v>9</v>
      </c>
      <c r="CI408" s="433">
        <v>2</v>
      </c>
      <c r="CJ408" s="433">
        <v>2</v>
      </c>
      <c r="CK408" s="433" t="s">
        <v>6662</v>
      </c>
      <c r="CL408" s="433" t="s">
        <v>6662</v>
      </c>
      <c r="CM408" s="433" t="s">
        <v>6662</v>
      </c>
      <c r="CN408" s="433">
        <v>7</v>
      </c>
      <c r="CO408" s="433">
        <v>6</v>
      </c>
      <c r="CP408" s="433">
        <v>2</v>
      </c>
      <c r="CQ408" s="433">
        <v>2</v>
      </c>
      <c r="CR408" s="433" t="s">
        <v>6662</v>
      </c>
      <c r="CS408" s="433" t="s">
        <v>6662</v>
      </c>
      <c r="CT408" s="433" t="s">
        <v>6662</v>
      </c>
      <c r="CU408" s="455">
        <v>4</v>
      </c>
      <c r="CV408" s="389"/>
      <c r="CW408" s="390"/>
      <c r="CX408" s="390"/>
      <c r="CY408" s="390"/>
      <c r="CZ408" s="390"/>
      <c r="DA408" s="390"/>
      <c r="DB408" s="394"/>
      <c r="DC408" s="363">
        <v>26</v>
      </c>
      <c r="DD408" s="364">
        <v>19</v>
      </c>
      <c r="DE408" s="364">
        <v>12</v>
      </c>
      <c r="DF408" s="364">
        <v>5</v>
      </c>
      <c r="DG408" s="364">
        <v>2</v>
      </c>
      <c r="DH408" s="364" t="s">
        <v>6662</v>
      </c>
      <c r="DI408" s="364">
        <v>7</v>
      </c>
      <c r="DJ408" s="394"/>
      <c r="DK408" s="363">
        <v>5</v>
      </c>
      <c r="DL408" s="364">
        <v>1</v>
      </c>
      <c r="DM408" s="364" t="s">
        <v>6662</v>
      </c>
      <c r="DN408" s="364" t="s">
        <v>6662</v>
      </c>
      <c r="DO408" s="364">
        <v>2</v>
      </c>
      <c r="DP408" s="364" t="s">
        <v>6662</v>
      </c>
      <c r="DQ408" s="364" t="s">
        <v>6662</v>
      </c>
      <c r="DR408" s="364" t="s">
        <v>6662</v>
      </c>
      <c r="DS408" s="364" t="s">
        <v>6662</v>
      </c>
      <c r="DT408" s="364">
        <v>1</v>
      </c>
      <c r="DU408" s="364">
        <v>1</v>
      </c>
      <c r="DV408" s="364" t="s">
        <v>6662</v>
      </c>
      <c r="DW408" s="364" t="s">
        <v>6662</v>
      </c>
      <c r="DX408" s="364" t="s">
        <v>6662</v>
      </c>
      <c r="DY408" s="364" t="s">
        <v>6662</v>
      </c>
      <c r="DZ408" s="365" t="s">
        <v>6662</v>
      </c>
      <c r="EA408" s="363">
        <v>9</v>
      </c>
      <c r="EB408" s="364">
        <v>668</v>
      </c>
      <c r="EC408" s="364">
        <v>183</v>
      </c>
      <c r="ED408" s="364">
        <v>453</v>
      </c>
      <c r="EE408" s="365">
        <v>32</v>
      </c>
      <c r="EF408" s="363">
        <v>11</v>
      </c>
      <c r="EG408" s="364">
        <v>11</v>
      </c>
      <c r="EH408" s="364">
        <v>7</v>
      </c>
      <c r="EI408" s="364">
        <v>3</v>
      </c>
      <c r="EJ408" s="364">
        <v>1</v>
      </c>
      <c r="EK408" s="364" t="s">
        <v>6662</v>
      </c>
      <c r="EL408" s="364" t="s">
        <v>6662</v>
      </c>
      <c r="EM408" s="394"/>
      <c r="EN408" s="363">
        <v>15</v>
      </c>
      <c r="EO408" s="364">
        <v>8</v>
      </c>
      <c r="EP408" s="364">
        <v>5</v>
      </c>
      <c r="EQ408" s="364">
        <v>2</v>
      </c>
      <c r="ER408" s="364">
        <v>1</v>
      </c>
      <c r="ES408" s="364" t="s">
        <v>6662</v>
      </c>
      <c r="ET408" s="364">
        <v>7</v>
      </c>
      <c r="EU408" s="394"/>
    </row>
    <row r="409" spans="1:151" s="357" customFormat="1" ht="15" hidden="1" customHeight="1" x14ac:dyDescent="0.15">
      <c r="A409" s="442" t="s">
        <v>175</v>
      </c>
      <c r="B409" s="442" t="s">
        <v>494</v>
      </c>
      <c r="C409" s="442" t="s">
        <v>1627</v>
      </c>
      <c r="D409" s="442" t="s">
        <v>968</v>
      </c>
      <c r="E409" s="387">
        <v>3</v>
      </c>
      <c r="F409" s="355">
        <v>3</v>
      </c>
      <c r="G409" s="355">
        <v>1</v>
      </c>
      <c r="H409" s="355" t="s">
        <v>6662</v>
      </c>
      <c r="I409" s="355">
        <v>2</v>
      </c>
      <c r="J409" s="388" t="s">
        <v>6662</v>
      </c>
      <c r="K409" s="395" t="s">
        <v>6662</v>
      </c>
      <c r="L409" s="387"/>
      <c r="M409" s="361">
        <v>9</v>
      </c>
      <c r="N409" s="355" t="s">
        <v>6662</v>
      </c>
      <c r="O409" s="355" t="s">
        <v>6662</v>
      </c>
      <c r="P409" s="355">
        <v>1</v>
      </c>
      <c r="Q409" s="355">
        <v>1</v>
      </c>
      <c r="R409" s="355" t="s">
        <v>6662</v>
      </c>
      <c r="S409" s="355">
        <v>1</v>
      </c>
      <c r="T409" s="355" t="s">
        <v>6662</v>
      </c>
      <c r="U409" s="355" t="s">
        <v>6662</v>
      </c>
      <c r="V409" s="355" t="s">
        <v>6662</v>
      </c>
      <c r="W409" s="355">
        <v>1</v>
      </c>
      <c r="X409" s="355">
        <v>1</v>
      </c>
      <c r="Y409" s="355">
        <v>2</v>
      </c>
      <c r="Z409" s="355">
        <v>2</v>
      </c>
      <c r="AA409" s="355" t="s">
        <v>6662</v>
      </c>
      <c r="AB409" s="362" t="s">
        <v>6662</v>
      </c>
      <c r="AC409" s="368">
        <v>58.78</v>
      </c>
      <c r="AD409" s="358">
        <v>58.8</v>
      </c>
      <c r="AE409" s="369">
        <v>58.75</v>
      </c>
      <c r="AF409" s="389"/>
      <c r="AG409" s="390"/>
      <c r="AH409" s="390"/>
      <c r="AI409" s="390"/>
      <c r="AJ409" s="390"/>
      <c r="AK409" s="390"/>
      <c r="AL409" s="390"/>
      <c r="AM409" s="390"/>
      <c r="AN409" s="390"/>
      <c r="AO409" s="390"/>
      <c r="AP409" s="390"/>
      <c r="AQ409" s="390"/>
      <c r="AR409" s="390"/>
      <c r="AS409" s="390"/>
      <c r="AT409" s="390"/>
      <c r="AU409" s="390"/>
      <c r="AV409" s="384"/>
      <c r="AW409" s="385"/>
      <c r="AX409" s="386"/>
      <c r="AY409" s="363">
        <v>4</v>
      </c>
      <c r="AZ409" s="364" t="s">
        <v>6662</v>
      </c>
      <c r="BA409" s="364" t="s">
        <v>6662</v>
      </c>
      <c r="BB409" s="364" t="s">
        <v>6662</v>
      </c>
      <c r="BC409" s="364" t="s">
        <v>6662</v>
      </c>
      <c r="BD409" s="364" t="s">
        <v>6662</v>
      </c>
      <c r="BE409" s="364" t="s">
        <v>6662</v>
      </c>
      <c r="BF409" s="364" t="s">
        <v>6662</v>
      </c>
      <c r="BG409" s="364" t="s">
        <v>6662</v>
      </c>
      <c r="BH409" s="364" t="s">
        <v>6662</v>
      </c>
      <c r="BI409" s="364">
        <v>1</v>
      </c>
      <c r="BJ409" s="364" t="s">
        <v>6662</v>
      </c>
      <c r="BK409" s="364">
        <v>2</v>
      </c>
      <c r="BL409" s="364">
        <v>1</v>
      </c>
      <c r="BM409" s="364" t="s">
        <v>6662</v>
      </c>
      <c r="BN409" s="365" t="s">
        <v>6662</v>
      </c>
      <c r="BO409" s="368">
        <v>71</v>
      </c>
      <c r="BP409" s="358">
        <v>73.33</v>
      </c>
      <c r="BQ409" s="369">
        <v>64</v>
      </c>
      <c r="BR409" s="363">
        <v>3</v>
      </c>
      <c r="BS409" s="364" t="s">
        <v>6662</v>
      </c>
      <c r="BT409" s="364" t="s">
        <v>6662</v>
      </c>
      <c r="BU409" s="364" t="s">
        <v>6662</v>
      </c>
      <c r="BV409" s="364" t="s">
        <v>6662</v>
      </c>
      <c r="BW409" s="364" t="s">
        <v>6662</v>
      </c>
      <c r="BX409" s="364" t="s">
        <v>6662</v>
      </c>
      <c r="BY409" s="364" t="s">
        <v>6662</v>
      </c>
      <c r="BZ409" s="364" t="s">
        <v>6662</v>
      </c>
      <c r="CA409" s="364" t="s">
        <v>6662</v>
      </c>
      <c r="CB409" s="364" t="s">
        <v>6662</v>
      </c>
      <c r="CC409" s="364" t="s">
        <v>6662</v>
      </c>
      <c r="CD409" s="364">
        <v>2</v>
      </c>
      <c r="CE409" s="364">
        <v>1</v>
      </c>
      <c r="CF409" s="364" t="s">
        <v>6662</v>
      </c>
      <c r="CG409" s="365" t="s">
        <v>6662</v>
      </c>
      <c r="CH409" s="432">
        <v>3</v>
      </c>
      <c r="CI409" s="433" t="s">
        <v>6662</v>
      </c>
      <c r="CJ409" s="433" t="s">
        <v>6662</v>
      </c>
      <c r="CK409" s="433" t="s">
        <v>6662</v>
      </c>
      <c r="CL409" s="433" t="s">
        <v>6662</v>
      </c>
      <c r="CM409" s="433" t="s">
        <v>6662</v>
      </c>
      <c r="CN409" s="433">
        <v>3</v>
      </c>
      <c r="CO409" s="433">
        <v>3</v>
      </c>
      <c r="CP409" s="433" t="s">
        <v>6662</v>
      </c>
      <c r="CQ409" s="433" t="s">
        <v>6662</v>
      </c>
      <c r="CR409" s="433" t="s">
        <v>6662</v>
      </c>
      <c r="CS409" s="433" t="s">
        <v>6662</v>
      </c>
      <c r="CT409" s="433" t="s">
        <v>6662</v>
      </c>
      <c r="CU409" s="455">
        <v>3</v>
      </c>
      <c r="CV409" s="389"/>
      <c r="CW409" s="390"/>
      <c r="CX409" s="390"/>
      <c r="CY409" s="390"/>
      <c r="CZ409" s="390"/>
      <c r="DA409" s="390"/>
      <c r="DB409" s="394"/>
      <c r="DC409" s="363">
        <v>11</v>
      </c>
      <c r="DD409" s="364">
        <v>8</v>
      </c>
      <c r="DE409" s="364">
        <v>4</v>
      </c>
      <c r="DF409" s="364">
        <v>4</v>
      </c>
      <c r="DG409" s="364" t="s">
        <v>6662</v>
      </c>
      <c r="DH409" s="364" t="s">
        <v>6662</v>
      </c>
      <c r="DI409" s="364">
        <v>3</v>
      </c>
      <c r="DJ409" s="394"/>
      <c r="DK409" s="363">
        <v>3</v>
      </c>
      <c r="DL409" s="364" t="s">
        <v>6662</v>
      </c>
      <c r="DM409" s="364" t="s">
        <v>6662</v>
      </c>
      <c r="DN409" s="364" t="s">
        <v>6662</v>
      </c>
      <c r="DO409" s="364" t="s">
        <v>6662</v>
      </c>
      <c r="DP409" s="364" t="s">
        <v>6662</v>
      </c>
      <c r="DQ409" s="364" t="s">
        <v>6662</v>
      </c>
      <c r="DR409" s="364">
        <v>2</v>
      </c>
      <c r="DS409" s="364" t="s">
        <v>6662</v>
      </c>
      <c r="DT409" s="364" t="s">
        <v>6662</v>
      </c>
      <c r="DU409" s="364" t="s">
        <v>6662</v>
      </c>
      <c r="DV409" s="364">
        <v>1</v>
      </c>
      <c r="DW409" s="364" t="s">
        <v>6662</v>
      </c>
      <c r="DX409" s="364" t="s">
        <v>6662</v>
      </c>
      <c r="DY409" s="364" t="s">
        <v>6662</v>
      </c>
      <c r="DZ409" s="365" t="s">
        <v>6662</v>
      </c>
      <c r="EA409" s="363">
        <v>3</v>
      </c>
      <c r="EB409" s="364">
        <v>275</v>
      </c>
      <c r="EC409" s="364">
        <v>75</v>
      </c>
      <c r="ED409" s="364">
        <v>45</v>
      </c>
      <c r="EE409" s="365">
        <v>155</v>
      </c>
      <c r="EF409" s="363">
        <v>6</v>
      </c>
      <c r="EG409" s="364">
        <v>6</v>
      </c>
      <c r="EH409" s="364">
        <v>3</v>
      </c>
      <c r="EI409" s="364">
        <v>3</v>
      </c>
      <c r="EJ409" s="364" t="s">
        <v>6662</v>
      </c>
      <c r="EK409" s="364" t="s">
        <v>6662</v>
      </c>
      <c r="EL409" s="364" t="s">
        <v>6662</v>
      </c>
      <c r="EM409" s="394"/>
      <c r="EN409" s="363">
        <v>5</v>
      </c>
      <c r="EO409" s="364">
        <v>2</v>
      </c>
      <c r="EP409" s="364">
        <v>1</v>
      </c>
      <c r="EQ409" s="364">
        <v>1</v>
      </c>
      <c r="ER409" s="364" t="s">
        <v>6662</v>
      </c>
      <c r="ES409" s="364" t="s">
        <v>6662</v>
      </c>
      <c r="ET409" s="364">
        <v>3</v>
      </c>
      <c r="EU409" s="394"/>
    </row>
    <row r="410" spans="1:151" s="357" customFormat="1" ht="15" hidden="1" customHeight="1" x14ac:dyDescent="0.15">
      <c r="A410" s="442" t="s">
        <v>175</v>
      </c>
      <c r="B410" s="442" t="s">
        <v>494</v>
      </c>
      <c r="C410" s="442" t="s">
        <v>1628</v>
      </c>
      <c r="D410" s="442" t="s">
        <v>969</v>
      </c>
      <c r="E410" s="387" t="s">
        <v>6662</v>
      </c>
      <c r="F410" s="355" t="s">
        <v>6662</v>
      </c>
      <c r="G410" s="355" t="s">
        <v>6662</v>
      </c>
      <c r="H410" s="355" t="s">
        <v>6662</v>
      </c>
      <c r="I410" s="355" t="s">
        <v>6662</v>
      </c>
      <c r="J410" s="388" t="s">
        <v>6662</v>
      </c>
      <c r="K410" s="395" t="s">
        <v>6662</v>
      </c>
      <c r="L410" s="387"/>
      <c r="M410" s="361" t="s">
        <v>6662</v>
      </c>
      <c r="N410" s="355" t="s">
        <v>6662</v>
      </c>
      <c r="O410" s="355" t="s">
        <v>6662</v>
      </c>
      <c r="P410" s="355" t="s">
        <v>6662</v>
      </c>
      <c r="Q410" s="355" t="s">
        <v>6662</v>
      </c>
      <c r="R410" s="355" t="s">
        <v>6662</v>
      </c>
      <c r="S410" s="355" t="s">
        <v>6662</v>
      </c>
      <c r="T410" s="355" t="s">
        <v>6662</v>
      </c>
      <c r="U410" s="355" t="s">
        <v>6662</v>
      </c>
      <c r="V410" s="355" t="s">
        <v>6662</v>
      </c>
      <c r="W410" s="355" t="s">
        <v>6662</v>
      </c>
      <c r="X410" s="355" t="s">
        <v>6662</v>
      </c>
      <c r="Y410" s="355" t="s">
        <v>6662</v>
      </c>
      <c r="Z410" s="355" t="s">
        <v>6662</v>
      </c>
      <c r="AA410" s="355" t="s">
        <v>6662</v>
      </c>
      <c r="AB410" s="362" t="s">
        <v>6662</v>
      </c>
      <c r="AC410" s="368" t="s">
        <v>6662</v>
      </c>
      <c r="AD410" s="358" t="s">
        <v>6662</v>
      </c>
      <c r="AE410" s="369" t="s">
        <v>6662</v>
      </c>
      <c r="AF410" s="389"/>
      <c r="AG410" s="390"/>
      <c r="AH410" s="390"/>
      <c r="AI410" s="390"/>
      <c r="AJ410" s="390"/>
      <c r="AK410" s="390"/>
      <c r="AL410" s="390"/>
      <c r="AM410" s="390"/>
      <c r="AN410" s="390"/>
      <c r="AO410" s="390"/>
      <c r="AP410" s="390"/>
      <c r="AQ410" s="390"/>
      <c r="AR410" s="390"/>
      <c r="AS410" s="390"/>
      <c r="AT410" s="390"/>
      <c r="AU410" s="390"/>
      <c r="AV410" s="384"/>
      <c r="AW410" s="385"/>
      <c r="AX410" s="386"/>
      <c r="AY410" s="363" t="s">
        <v>6662</v>
      </c>
      <c r="AZ410" s="364" t="s">
        <v>6662</v>
      </c>
      <c r="BA410" s="364" t="s">
        <v>6662</v>
      </c>
      <c r="BB410" s="364" t="s">
        <v>6662</v>
      </c>
      <c r="BC410" s="364" t="s">
        <v>6662</v>
      </c>
      <c r="BD410" s="364" t="s">
        <v>6662</v>
      </c>
      <c r="BE410" s="364" t="s">
        <v>6662</v>
      </c>
      <c r="BF410" s="364" t="s">
        <v>6662</v>
      </c>
      <c r="BG410" s="364" t="s">
        <v>6662</v>
      </c>
      <c r="BH410" s="364" t="s">
        <v>6662</v>
      </c>
      <c r="BI410" s="364" t="s">
        <v>6662</v>
      </c>
      <c r="BJ410" s="364" t="s">
        <v>6662</v>
      </c>
      <c r="BK410" s="364" t="s">
        <v>6662</v>
      </c>
      <c r="BL410" s="364" t="s">
        <v>6662</v>
      </c>
      <c r="BM410" s="364" t="s">
        <v>6662</v>
      </c>
      <c r="BN410" s="365" t="s">
        <v>6662</v>
      </c>
      <c r="BO410" s="368" t="s">
        <v>6662</v>
      </c>
      <c r="BP410" s="358" t="s">
        <v>6662</v>
      </c>
      <c r="BQ410" s="369" t="s">
        <v>6662</v>
      </c>
      <c r="BR410" s="363" t="s">
        <v>6662</v>
      </c>
      <c r="BS410" s="364" t="s">
        <v>6662</v>
      </c>
      <c r="BT410" s="364" t="s">
        <v>6662</v>
      </c>
      <c r="BU410" s="364" t="s">
        <v>6662</v>
      </c>
      <c r="BV410" s="364" t="s">
        <v>6662</v>
      </c>
      <c r="BW410" s="364" t="s">
        <v>6662</v>
      </c>
      <c r="BX410" s="364" t="s">
        <v>6662</v>
      </c>
      <c r="BY410" s="364" t="s">
        <v>6662</v>
      </c>
      <c r="BZ410" s="364" t="s">
        <v>6662</v>
      </c>
      <c r="CA410" s="364" t="s">
        <v>6662</v>
      </c>
      <c r="CB410" s="364" t="s">
        <v>6662</v>
      </c>
      <c r="CC410" s="364" t="s">
        <v>6662</v>
      </c>
      <c r="CD410" s="364" t="s">
        <v>6662</v>
      </c>
      <c r="CE410" s="364" t="s">
        <v>6662</v>
      </c>
      <c r="CF410" s="364" t="s">
        <v>6662</v>
      </c>
      <c r="CG410" s="365" t="s">
        <v>6662</v>
      </c>
      <c r="CH410" s="432" t="s">
        <v>6662</v>
      </c>
      <c r="CI410" s="433" t="s">
        <v>6662</v>
      </c>
      <c r="CJ410" s="433" t="s">
        <v>6662</v>
      </c>
      <c r="CK410" s="433" t="s">
        <v>6662</v>
      </c>
      <c r="CL410" s="433" t="s">
        <v>6662</v>
      </c>
      <c r="CM410" s="433" t="s">
        <v>6662</v>
      </c>
      <c r="CN410" s="433" t="s">
        <v>6662</v>
      </c>
      <c r="CO410" s="433" t="s">
        <v>6662</v>
      </c>
      <c r="CP410" s="433" t="s">
        <v>6662</v>
      </c>
      <c r="CQ410" s="433" t="s">
        <v>6662</v>
      </c>
      <c r="CR410" s="433" t="s">
        <v>6662</v>
      </c>
      <c r="CS410" s="433" t="s">
        <v>6662</v>
      </c>
      <c r="CT410" s="433" t="s">
        <v>6662</v>
      </c>
      <c r="CU410" s="455" t="s">
        <v>6662</v>
      </c>
      <c r="CV410" s="389"/>
      <c r="CW410" s="390"/>
      <c r="CX410" s="390"/>
      <c r="CY410" s="390"/>
      <c r="CZ410" s="390"/>
      <c r="DA410" s="390"/>
      <c r="DB410" s="394"/>
      <c r="DC410" s="363" t="s">
        <v>6662</v>
      </c>
      <c r="DD410" s="364" t="s">
        <v>6662</v>
      </c>
      <c r="DE410" s="364" t="s">
        <v>6662</v>
      </c>
      <c r="DF410" s="364" t="s">
        <v>6662</v>
      </c>
      <c r="DG410" s="364" t="s">
        <v>6662</v>
      </c>
      <c r="DH410" s="364" t="s">
        <v>6662</v>
      </c>
      <c r="DI410" s="364" t="s">
        <v>6662</v>
      </c>
      <c r="DJ410" s="394"/>
      <c r="DK410" s="363" t="s">
        <v>6662</v>
      </c>
      <c r="DL410" s="364" t="s">
        <v>6662</v>
      </c>
      <c r="DM410" s="364" t="s">
        <v>6662</v>
      </c>
      <c r="DN410" s="364" t="s">
        <v>6662</v>
      </c>
      <c r="DO410" s="364" t="s">
        <v>6662</v>
      </c>
      <c r="DP410" s="364" t="s">
        <v>6662</v>
      </c>
      <c r="DQ410" s="364" t="s">
        <v>6662</v>
      </c>
      <c r="DR410" s="364" t="s">
        <v>6662</v>
      </c>
      <c r="DS410" s="364" t="s">
        <v>6662</v>
      </c>
      <c r="DT410" s="364" t="s">
        <v>6662</v>
      </c>
      <c r="DU410" s="364" t="s">
        <v>6662</v>
      </c>
      <c r="DV410" s="364" t="s">
        <v>6662</v>
      </c>
      <c r="DW410" s="364" t="s">
        <v>6662</v>
      </c>
      <c r="DX410" s="364" t="s">
        <v>6662</v>
      </c>
      <c r="DY410" s="364" t="s">
        <v>6662</v>
      </c>
      <c r="DZ410" s="365" t="s">
        <v>6662</v>
      </c>
      <c r="EA410" s="363" t="s">
        <v>6662</v>
      </c>
      <c r="EB410" s="364" t="s">
        <v>6662</v>
      </c>
      <c r="EC410" s="364" t="s">
        <v>6662</v>
      </c>
      <c r="ED410" s="364" t="s">
        <v>6662</v>
      </c>
      <c r="EE410" s="365" t="s">
        <v>6662</v>
      </c>
      <c r="EF410" s="363" t="s">
        <v>6662</v>
      </c>
      <c r="EG410" s="364" t="s">
        <v>6662</v>
      </c>
      <c r="EH410" s="364" t="s">
        <v>6662</v>
      </c>
      <c r="EI410" s="364" t="s">
        <v>6662</v>
      </c>
      <c r="EJ410" s="364" t="s">
        <v>6662</v>
      </c>
      <c r="EK410" s="364" t="s">
        <v>6662</v>
      </c>
      <c r="EL410" s="364" t="s">
        <v>6662</v>
      </c>
      <c r="EM410" s="394"/>
      <c r="EN410" s="363" t="s">
        <v>6662</v>
      </c>
      <c r="EO410" s="364" t="s">
        <v>6662</v>
      </c>
      <c r="EP410" s="364" t="s">
        <v>6662</v>
      </c>
      <c r="EQ410" s="364" t="s">
        <v>6662</v>
      </c>
      <c r="ER410" s="364" t="s">
        <v>6662</v>
      </c>
      <c r="ES410" s="364" t="s">
        <v>6662</v>
      </c>
      <c r="ET410" s="364" t="s">
        <v>6662</v>
      </c>
      <c r="EU410" s="394"/>
    </row>
    <row r="411" spans="1:151" s="357" customFormat="1" ht="15" customHeight="1" x14ac:dyDescent="0.15">
      <c r="A411" s="442" t="s">
        <v>175</v>
      </c>
      <c r="B411" s="442" t="s">
        <v>502</v>
      </c>
      <c r="C411" s="442"/>
      <c r="D411" s="442" t="s">
        <v>970</v>
      </c>
      <c r="E411" s="387">
        <v>236</v>
      </c>
      <c r="F411" s="355">
        <v>227</v>
      </c>
      <c r="G411" s="355">
        <v>36</v>
      </c>
      <c r="H411" s="355">
        <v>31</v>
      </c>
      <c r="I411" s="355">
        <v>160</v>
      </c>
      <c r="J411" s="388">
        <v>9</v>
      </c>
      <c r="K411" s="395">
        <v>9</v>
      </c>
      <c r="L411" s="387"/>
      <c r="M411" s="361">
        <v>543</v>
      </c>
      <c r="N411" s="355">
        <v>2</v>
      </c>
      <c r="O411" s="355">
        <v>2</v>
      </c>
      <c r="P411" s="355">
        <v>10</v>
      </c>
      <c r="Q411" s="355">
        <v>16</v>
      </c>
      <c r="R411" s="355">
        <v>29</v>
      </c>
      <c r="S411" s="355">
        <v>29</v>
      </c>
      <c r="T411" s="355">
        <v>28</v>
      </c>
      <c r="U411" s="355">
        <v>24</v>
      </c>
      <c r="V411" s="355">
        <v>44</v>
      </c>
      <c r="W411" s="355">
        <v>74</v>
      </c>
      <c r="X411" s="355">
        <v>86</v>
      </c>
      <c r="Y411" s="355">
        <v>85</v>
      </c>
      <c r="Z411" s="355">
        <v>49</v>
      </c>
      <c r="AA411" s="355">
        <v>43</v>
      </c>
      <c r="AB411" s="362">
        <v>22</v>
      </c>
      <c r="AC411" s="368">
        <v>62.42</v>
      </c>
      <c r="AD411" s="358">
        <v>60.94</v>
      </c>
      <c r="AE411" s="369">
        <v>64.599999999999994</v>
      </c>
      <c r="AF411" s="389"/>
      <c r="AG411" s="390"/>
      <c r="AH411" s="390"/>
      <c r="AI411" s="390"/>
      <c r="AJ411" s="390"/>
      <c r="AK411" s="390"/>
      <c r="AL411" s="390"/>
      <c r="AM411" s="390"/>
      <c r="AN411" s="390"/>
      <c r="AO411" s="390"/>
      <c r="AP411" s="390"/>
      <c r="AQ411" s="390"/>
      <c r="AR411" s="390"/>
      <c r="AS411" s="390"/>
      <c r="AT411" s="390"/>
      <c r="AU411" s="390"/>
      <c r="AV411" s="384"/>
      <c r="AW411" s="385"/>
      <c r="AX411" s="386"/>
      <c r="AY411" s="363">
        <v>250</v>
      </c>
      <c r="AZ411" s="364" t="s">
        <v>6662</v>
      </c>
      <c r="BA411" s="364" t="s">
        <v>6662</v>
      </c>
      <c r="BB411" s="364">
        <v>2</v>
      </c>
      <c r="BC411" s="364">
        <v>2</v>
      </c>
      <c r="BD411" s="364">
        <v>6</v>
      </c>
      <c r="BE411" s="364">
        <v>5</v>
      </c>
      <c r="BF411" s="364">
        <v>3</v>
      </c>
      <c r="BG411" s="364">
        <v>4</v>
      </c>
      <c r="BH411" s="364">
        <v>12</v>
      </c>
      <c r="BI411" s="364">
        <v>23</v>
      </c>
      <c r="BJ411" s="364">
        <v>51</v>
      </c>
      <c r="BK411" s="364">
        <v>60</v>
      </c>
      <c r="BL411" s="364">
        <v>42</v>
      </c>
      <c r="BM411" s="364">
        <v>29</v>
      </c>
      <c r="BN411" s="365">
        <v>11</v>
      </c>
      <c r="BO411" s="368">
        <v>69.14</v>
      </c>
      <c r="BP411" s="358">
        <v>68.36</v>
      </c>
      <c r="BQ411" s="369">
        <v>70.680000000000007</v>
      </c>
      <c r="BR411" s="363">
        <v>227</v>
      </c>
      <c r="BS411" s="364" t="s">
        <v>6662</v>
      </c>
      <c r="BT411" s="364" t="s">
        <v>6662</v>
      </c>
      <c r="BU411" s="364" t="s">
        <v>6662</v>
      </c>
      <c r="BV411" s="364" t="s">
        <v>6662</v>
      </c>
      <c r="BW411" s="364">
        <v>6</v>
      </c>
      <c r="BX411" s="364">
        <v>3</v>
      </c>
      <c r="BY411" s="364">
        <v>7</v>
      </c>
      <c r="BZ411" s="364">
        <v>13</v>
      </c>
      <c r="CA411" s="364">
        <v>19</v>
      </c>
      <c r="CB411" s="364">
        <v>34</v>
      </c>
      <c r="CC411" s="364">
        <v>50</v>
      </c>
      <c r="CD411" s="364">
        <v>45</v>
      </c>
      <c r="CE411" s="364">
        <v>24</v>
      </c>
      <c r="CF411" s="364">
        <v>22</v>
      </c>
      <c r="CG411" s="365">
        <v>4</v>
      </c>
      <c r="CH411" s="432">
        <v>227</v>
      </c>
      <c r="CI411" s="433">
        <v>35</v>
      </c>
      <c r="CJ411" s="433">
        <v>34</v>
      </c>
      <c r="CK411" s="433" t="s">
        <v>6662</v>
      </c>
      <c r="CL411" s="433">
        <v>1</v>
      </c>
      <c r="CM411" s="433">
        <v>4</v>
      </c>
      <c r="CN411" s="433">
        <v>188</v>
      </c>
      <c r="CO411" s="433">
        <v>145</v>
      </c>
      <c r="CP411" s="433">
        <v>24</v>
      </c>
      <c r="CQ411" s="433">
        <v>24</v>
      </c>
      <c r="CR411" s="433" t="s">
        <v>6662</v>
      </c>
      <c r="CS411" s="433" t="s">
        <v>6662</v>
      </c>
      <c r="CT411" s="433" t="s">
        <v>6662</v>
      </c>
      <c r="CU411" s="455">
        <v>121</v>
      </c>
      <c r="CV411" s="389"/>
      <c r="CW411" s="390"/>
      <c r="CX411" s="390"/>
      <c r="CY411" s="390"/>
      <c r="CZ411" s="390"/>
      <c r="DA411" s="390"/>
      <c r="DB411" s="394"/>
      <c r="DC411" s="363">
        <v>715</v>
      </c>
      <c r="DD411" s="364">
        <v>556</v>
      </c>
      <c r="DE411" s="364">
        <v>250</v>
      </c>
      <c r="DF411" s="364">
        <v>285</v>
      </c>
      <c r="DG411" s="364">
        <v>21</v>
      </c>
      <c r="DH411" s="364">
        <v>28</v>
      </c>
      <c r="DI411" s="364">
        <v>131</v>
      </c>
      <c r="DJ411" s="394"/>
      <c r="DK411" s="363">
        <v>207</v>
      </c>
      <c r="DL411" s="364">
        <v>179</v>
      </c>
      <c r="DM411" s="364" t="s">
        <v>6662</v>
      </c>
      <c r="DN411" s="364">
        <v>4</v>
      </c>
      <c r="DO411" s="364" t="s">
        <v>6662</v>
      </c>
      <c r="DP411" s="364">
        <v>8</v>
      </c>
      <c r="DQ411" s="364">
        <v>3</v>
      </c>
      <c r="DR411" s="364">
        <v>3</v>
      </c>
      <c r="DS411" s="364" t="s">
        <v>6662</v>
      </c>
      <c r="DT411" s="364">
        <v>5</v>
      </c>
      <c r="DU411" s="364">
        <v>1</v>
      </c>
      <c r="DV411" s="364">
        <v>4</v>
      </c>
      <c r="DW411" s="364" t="s">
        <v>6662</v>
      </c>
      <c r="DX411" s="364" t="s">
        <v>6662</v>
      </c>
      <c r="DY411" s="364" t="s">
        <v>6662</v>
      </c>
      <c r="DZ411" s="365" t="s">
        <v>6662</v>
      </c>
      <c r="EA411" s="363">
        <v>225</v>
      </c>
      <c r="EB411" s="364">
        <v>67696</v>
      </c>
      <c r="EC411" s="364">
        <v>62994</v>
      </c>
      <c r="ED411" s="364">
        <v>4139</v>
      </c>
      <c r="EE411" s="365">
        <v>563</v>
      </c>
      <c r="EF411" s="363">
        <v>381</v>
      </c>
      <c r="EG411" s="364">
        <v>354</v>
      </c>
      <c r="EH411" s="364">
        <v>166</v>
      </c>
      <c r="EI411" s="364">
        <v>173</v>
      </c>
      <c r="EJ411" s="364">
        <v>15</v>
      </c>
      <c r="EK411" s="364">
        <v>11</v>
      </c>
      <c r="EL411" s="364">
        <v>16</v>
      </c>
      <c r="EM411" s="394"/>
      <c r="EN411" s="363">
        <v>334</v>
      </c>
      <c r="EO411" s="364">
        <v>202</v>
      </c>
      <c r="EP411" s="364">
        <v>84</v>
      </c>
      <c r="EQ411" s="364">
        <v>112</v>
      </c>
      <c r="ER411" s="364">
        <v>6</v>
      </c>
      <c r="ES411" s="364">
        <v>17</v>
      </c>
      <c r="ET411" s="364">
        <v>115</v>
      </c>
      <c r="EU411" s="394"/>
    </row>
    <row r="412" spans="1:151" s="357" customFormat="1" ht="15" hidden="1" customHeight="1" x14ac:dyDescent="0.15">
      <c r="A412" s="442" t="s">
        <v>175</v>
      </c>
      <c r="B412" s="442" t="s">
        <v>502</v>
      </c>
      <c r="C412" s="442" t="s">
        <v>503</v>
      </c>
      <c r="D412" s="442" t="s">
        <v>971</v>
      </c>
      <c r="E412" s="387">
        <v>119</v>
      </c>
      <c r="F412" s="355">
        <v>115</v>
      </c>
      <c r="G412" s="355">
        <v>16</v>
      </c>
      <c r="H412" s="355">
        <v>17</v>
      </c>
      <c r="I412" s="355">
        <v>82</v>
      </c>
      <c r="J412" s="388">
        <v>4</v>
      </c>
      <c r="K412" s="395">
        <v>4</v>
      </c>
      <c r="L412" s="387"/>
      <c r="M412" s="361">
        <v>290</v>
      </c>
      <c r="N412" s="355">
        <v>2</v>
      </c>
      <c r="O412" s="355">
        <v>1</v>
      </c>
      <c r="P412" s="355">
        <v>6</v>
      </c>
      <c r="Q412" s="355">
        <v>10</v>
      </c>
      <c r="R412" s="355">
        <v>16</v>
      </c>
      <c r="S412" s="355">
        <v>14</v>
      </c>
      <c r="T412" s="355">
        <v>18</v>
      </c>
      <c r="U412" s="355">
        <v>14</v>
      </c>
      <c r="V412" s="355">
        <v>18</v>
      </c>
      <c r="W412" s="355">
        <v>44</v>
      </c>
      <c r="X412" s="355">
        <v>47</v>
      </c>
      <c r="Y412" s="355">
        <v>42</v>
      </c>
      <c r="Z412" s="355">
        <v>29</v>
      </c>
      <c r="AA412" s="355">
        <v>19</v>
      </c>
      <c r="AB412" s="362">
        <v>10</v>
      </c>
      <c r="AC412" s="368">
        <v>61.65</v>
      </c>
      <c r="AD412" s="358">
        <v>59.94</v>
      </c>
      <c r="AE412" s="369">
        <v>64.099999999999994</v>
      </c>
      <c r="AF412" s="389"/>
      <c r="AG412" s="390"/>
      <c r="AH412" s="390"/>
      <c r="AI412" s="390"/>
      <c r="AJ412" s="390"/>
      <c r="AK412" s="390"/>
      <c r="AL412" s="390"/>
      <c r="AM412" s="390"/>
      <c r="AN412" s="390"/>
      <c r="AO412" s="390"/>
      <c r="AP412" s="390"/>
      <c r="AQ412" s="390"/>
      <c r="AR412" s="390"/>
      <c r="AS412" s="390"/>
      <c r="AT412" s="390"/>
      <c r="AU412" s="390"/>
      <c r="AV412" s="384"/>
      <c r="AW412" s="385"/>
      <c r="AX412" s="386"/>
      <c r="AY412" s="363">
        <v>126</v>
      </c>
      <c r="AZ412" s="364" t="s">
        <v>6662</v>
      </c>
      <c r="BA412" s="364" t="s">
        <v>6662</v>
      </c>
      <c r="BB412" s="364">
        <v>2</v>
      </c>
      <c r="BC412" s="364">
        <v>2</v>
      </c>
      <c r="BD412" s="364">
        <v>2</v>
      </c>
      <c r="BE412" s="364">
        <v>1</v>
      </c>
      <c r="BF412" s="364" t="s">
        <v>6662</v>
      </c>
      <c r="BG412" s="364">
        <v>4</v>
      </c>
      <c r="BH412" s="364">
        <v>5</v>
      </c>
      <c r="BI412" s="364">
        <v>13</v>
      </c>
      <c r="BJ412" s="364">
        <v>27</v>
      </c>
      <c r="BK412" s="364">
        <v>26</v>
      </c>
      <c r="BL412" s="364">
        <v>25</v>
      </c>
      <c r="BM412" s="364">
        <v>14</v>
      </c>
      <c r="BN412" s="365">
        <v>5</v>
      </c>
      <c r="BO412" s="368">
        <v>69.17</v>
      </c>
      <c r="BP412" s="358">
        <v>68.56</v>
      </c>
      <c r="BQ412" s="369">
        <v>70.41</v>
      </c>
      <c r="BR412" s="363">
        <v>115</v>
      </c>
      <c r="BS412" s="364" t="s">
        <v>6662</v>
      </c>
      <c r="BT412" s="364" t="s">
        <v>6662</v>
      </c>
      <c r="BU412" s="364" t="s">
        <v>6662</v>
      </c>
      <c r="BV412" s="364" t="s">
        <v>6662</v>
      </c>
      <c r="BW412" s="364">
        <v>4</v>
      </c>
      <c r="BX412" s="364" t="s">
        <v>6662</v>
      </c>
      <c r="BY412" s="364">
        <v>5</v>
      </c>
      <c r="BZ412" s="364">
        <v>7</v>
      </c>
      <c r="CA412" s="364">
        <v>9</v>
      </c>
      <c r="CB412" s="364">
        <v>17</v>
      </c>
      <c r="CC412" s="364">
        <v>26</v>
      </c>
      <c r="CD412" s="364">
        <v>19</v>
      </c>
      <c r="CE412" s="364">
        <v>17</v>
      </c>
      <c r="CF412" s="364">
        <v>8</v>
      </c>
      <c r="CG412" s="365">
        <v>3</v>
      </c>
      <c r="CH412" s="432">
        <v>115</v>
      </c>
      <c r="CI412" s="433">
        <v>17</v>
      </c>
      <c r="CJ412" s="433">
        <v>17</v>
      </c>
      <c r="CK412" s="433" t="s">
        <v>6662</v>
      </c>
      <c r="CL412" s="433" t="s">
        <v>6662</v>
      </c>
      <c r="CM412" s="433">
        <v>2</v>
      </c>
      <c r="CN412" s="433">
        <v>96</v>
      </c>
      <c r="CO412" s="433">
        <v>73</v>
      </c>
      <c r="CP412" s="433">
        <v>13</v>
      </c>
      <c r="CQ412" s="433">
        <v>13</v>
      </c>
      <c r="CR412" s="433" t="s">
        <v>6662</v>
      </c>
      <c r="CS412" s="433" t="s">
        <v>6662</v>
      </c>
      <c r="CT412" s="433" t="s">
        <v>6662</v>
      </c>
      <c r="CU412" s="455">
        <v>60</v>
      </c>
      <c r="CV412" s="389"/>
      <c r="CW412" s="390"/>
      <c r="CX412" s="390"/>
      <c r="CY412" s="390"/>
      <c r="CZ412" s="390"/>
      <c r="DA412" s="390"/>
      <c r="DB412" s="394"/>
      <c r="DC412" s="363">
        <v>369</v>
      </c>
      <c r="DD412" s="364">
        <v>290</v>
      </c>
      <c r="DE412" s="364">
        <v>126</v>
      </c>
      <c r="DF412" s="364">
        <v>154</v>
      </c>
      <c r="DG412" s="364">
        <v>10</v>
      </c>
      <c r="DH412" s="364">
        <v>14</v>
      </c>
      <c r="DI412" s="364">
        <v>65</v>
      </c>
      <c r="DJ412" s="394"/>
      <c r="DK412" s="363">
        <v>111</v>
      </c>
      <c r="DL412" s="364">
        <v>103</v>
      </c>
      <c r="DM412" s="364" t="s">
        <v>6662</v>
      </c>
      <c r="DN412" s="364">
        <v>1</v>
      </c>
      <c r="DO412" s="364" t="s">
        <v>6662</v>
      </c>
      <c r="DP412" s="364">
        <v>3</v>
      </c>
      <c r="DQ412" s="364">
        <v>3</v>
      </c>
      <c r="DR412" s="364">
        <v>1</v>
      </c>
      <c r="DS412" s="364" t="s">
        <v>6662</v>
      </c>
      <c r="DT412" s="364" t="s">
        <v>6662</v>
      </c>
      <c r="DU412" s="364" t="s">
        <v>6662</v>
      </c>
      <c r="DV412" s="364" t="s">
        <v>6662</v>
      </c>
      <c r="DW412" s="364" t="s">
        <v>6662</v>
      </c>
      <c r="DX412" s="364" t="s">
        <v>6662</v>
      </c>
      <c r="DY412" s="364" t="s">
        <v>6662</v>
      </c>
      <c r="DZ412" s="365" t="s">
        <v>6662</v>
      </c>
      <c r="EA412" s="363">
        <v>115</v>
      </c>
      <c r="EB412" s="364">
        <v>37460</v>
      </c>
      <c r="EC412" s="364">
        <v>36015</v>
      </c>
      <c r="ED412" s="364">
        <v>1430</v>
      </c>
      <c r="EE412" s="365">
        <v>15</v>
      </c>
      <c r="EF412" s="363">
        <v>192</v>
      </c>
      <c r="EG412" s="364">
        <v>182</v>
      </c>
      <c r="EH412" s="364">
        <v>85</v>
      </c>
      <c r="EI412" s="364">
        <v>89</v>
      </c>
      <c r="EJ412" s="364">
        <v>8</v>
      </c>
      <c r="EK412" s="364">
        <v>4</v>
      </c>
      <c r="EL412" s="364">
        <v>6</v>
      </c>
      <c r="EM412" s="394"/>
      <c r="EN412" s="363">
        <v>177</v>
      </c>
      <c r="EO412" s="364">
        <v>108</v>
      </c>
      <c r="EP412" s="364">
        <v>41</v>
      </c>
      <c r="EQ412" s="364">
        <v>65</v>
      </c>
      <c r="ER412" s="364">
        <v>2</v>
      </c>
      <c r="ES412" s="364">
        <v>10</v>
      </c>
      <c r="ET412" s="364">
        <v>59</v>
      </c>
      <c r="EU412" s="394"/>
    </row>
    <row r="413" spans="1:151" s="357" customFormat="1" ht="15" hidden="1" customHeight="1" x14ac:dyDescent="0.15">
      <c r="A413" s="442" t="s">
        <v>175</v>
      </c>
      <c r="B413" s="442" t="s">
        <v>502</v>
      </c>
      <c r="C413" s="442" t="s">
        <v>504</v>
      </c>
      <c r="D413" s="442" t="s">
        <v>972</v>
      </c>
      <c r="E413" s="387">
        <v>106</v>
      </c>
      <c r="F413" s="355">
        <v>101</v>
      </c>
      <c r="G413" s="355">
        <v>17</v>
      </c>
      <c r="H413" s="355">
        <v>14</v>
      </c>
      <c r="I413" s="355">
        <v>70</v>
      </c>
      <c r="J413" s="388">
        <v>5</v>
      </c>
      <c r="K413" s="395">
        <v>5</v>
      </c>
      <c r="L413" s="387"/>
      <c r="M413" s="361">
        <v>235</v>
      </c>
      <c r="N413" s="355" t="s">
        <v>6662</v>
      </c>
      <c r="O413" s="355">
        <v>1</v>
      </c>
      <c r="P413" s="355">
        <v>4</v>
      </c>
      <c r="Q413" s="355">
        <v>6</v>
      </c>
      <c r="R413" s="355">
        <v>11</v>
      </c>
      <c r="S413" s="355">
        <v>15</v>
      </c>
      <c r="T413" s="355">
        <v>10</v>
      </c>
      <c r="U413" s="355">
        <v>6</v>
      </c>
      <c r="V413" s="355">
        <v>23</v>
      </c>
      <c r="W413" s="355">
        <v>30</v>
      </c>
      <c r="X413" s="355">
        <v>37</v>
      </c>
      <c r="Y413" s="355">
        <v>41</v>
      </c>
      <c r="Z413" s="355">
        <v>17</v>
      </c>
      <c r="AA413" s="355">
        <v>22</v>
      </c>
      <c r="AB413" s="362">
        <v>12</v>
      </c>
      <c r="AC413" s="368">
        <v>63.37</v>
      </c>
      <c r="AD413" s="358">
        <v>61.89</v>
      </c>
      <c r="AE413" s="369">
        <v>65.59</v>
      </c>
      <c r="AF413" s="389"/>
      <c r="AG413" s="390"/>
      <c r="AH413" s="390"/>
      <c r="AI413" s="390"/>
      <c r="AJ413" s="390"/>
      <c r="AK413" s="390"/>
      <c r="AL413" s="390"/>
      <c r="AM413" s="390"/>
      <c r="AN413" s="390"/>
      <c r="AO413" s="390"/>
      <c r="AP413" s="390"/>
      <c r="AQ413" s="390"/>
      <c r="AR413" s="390"/>
      <c r="AS413" s="390"/>
      <c r="AT413" s="390"/>
      <c r="AU413" s="390"/>
      <c r="AV413" s="384"/>
      <c r="AW413" s="385"/>
      <c r="AX413" s="386"/>
      <c r="AY413" s="363">
        <v>115</v>
      </c>
      <c r="AZ413" s="364" t="s">
        <v>6662</v>
      </c>
      <c r="BA413" s="364" t="s">
        <v>6662</v>
      </c>
      <c r="BB413" s="364" t="s">
        <v>6662</v>
      </c>
      <c r="BC413" s="364" t="s">
        <v>6662</v>
      </c>
      <c r="BD413" s="364">
        <v>4</v>
      </c>
      <c r="BE413" s="364">
        <v>4</v>
      </c>
      <c r="BF413" s="364">
        <v>3</v>
      </c>
      <c r="BG413" s="364" t="s">
        <v>6662</v>
      </c>
      <c r="BH413" s="364">
        <v>4</v>
      </c>
      <c r="BI413" s="364">
        <v>10</v>
      </c>
      <c r="BJ413" s="364">
        <v>22</v>
      </c>
      <c r="BK413" s="364">
        <v>33</v>
      </c>
      <c r="BL413" s="364">
        <v>16</v>
      </c>
      <c r="BM413" s="364">
        <v>13</v>
      </c>
      <c r="BN413" s="365">
        <v>6</v>
      </c>
      <c r="BO413" s="368">
        <v>69.17</v>
      </c>
      <c r="BP413" s="358">
        <v>67.95</v>
      </c>
      <c r="BQ413" s="369">
        <v>71.39</v>
      </c>
      <c r="BR413" s="363">
        <v>101</v>
      </c>
      <c r="BS413" s="364" t="s">
        <v>6662</v>
      </c>
      <c r="BT413" s="364" t="s">
        <v>6662</v>
      </c>
      <c r="BU413" s="364" t="s">
        <v>6662</v>
      </c>
      <c r="BV413" s="364" t="s">
        <v>6662</v>
      </c>
      <c r="BW413" s="364">
        <v>1</v>
      </c>
      <c r="BX413" s="364">
        <v>3</v>
      </c>
      <c r="BY413" s="364">
        <v>2</v>
      </c>
      <c r="BZ413" s="364">
        <v>6</v>
      </c>
      <c r="CA413" s="364">
        <v>7</v>
      </c>
      <c r="CB413" s="364">
        <v>17</v>
      </c>
      <c r="CC413" s="364">
        <v>23</v>
      </c>
      <c r="CD413" s="364">
        <v>24</v>
      </c>
      <c r="CE413" s="364">
        <v>6</v>
      </c>
      <c r="CF413" s="364">
        <v>11</v>
      </c>
      <c r="CG413" s="365">
        <v>1</v>
      </c>
      <c r="CH413" s="432">
        <v>101</v>
      </c>
      <c r="CI413" s="433">
        <v>17</v>
      </c>
      <c r="CJ413" s="433">
        <v>16</v>
      </c>
      <c r="CK413" s="433" t="s">
        <v>6662</v>
      </c>
      <c r="CL413" s="433">
        <v>1</v>
      </c>
      <c r="CM413" s="433">
        <v>1</v>
      </c>
      <c r="CN413" s="433">
        <v>83</v>
      </c>
      <c r="CO413" s="433">
        <v>65</v>
      </c>
      <c r="CP413" s="433">
        <v>10</v>
      </c>
      <c r="CQ413" s="433">
        <v>10</v>
      </c>
      <c r="CR413" s="433" t="s">
        <v>6662</v>
      </c>
      <c r="CS413" s="433" t="s">
        <v>6662</v>
      </c>
      <c r="CT413" s="433" t="s">
        <v>6662</v>
      </c>
      <c r="CU413" s="455">
        <v>55</v>
      </c>
      <c r="CV413" s="389"/>
      <c r="CW413" s="390"/>
      <c r="CX413" s="390"/>
      <c r="CY413" s="390"/>
      <c r="CZ413" s="390"/>
      <c r="DA413" s="390"/>
      <c r="DB413" s="394"/>
      <c r="DC413" s="363">
        <v>319</v>
      </c>
      <c r="DD413" s="364">
        <v>246</v>
      </c>
      <c r="DE413" s="364">
        <v>115</v>
      </c>
      <c r="DF413" s="364">
        <v>122</v>
      </c>
      <c r="DG413" s="364">
        <v>9</v>
      </c>
      <c r="DH413" s="364">
        <v>14</v>
      </c>
      <c r="DI413" s="364">
        <v>59</v>
      </c>
      <c r="DJ413" s="394"/>
      <c r="DK413" s="363">
        <v>87</v>
      </c>
      <c r="DL413" s="364">
        <v>71</v>
      </c>
      <c r="DM413" s="364" t="s">
        <v>6662</v>
      </c>
      <c r="DN413" s="364">
        <v>3</v>
      </c>
      <c r="DO413" s="364" t="s">
        <v>6662</v>
      </c>
      <c r="DP413" s="364">
        <v>5</v>
      </c>
      <c r="DQ413" s="364" t="s">
        <v>6662</v>
      </c>
      <c r="DR413" s="364">
        <v>2</v>
      </c>
      <c r="DS413" s="364" t="s">
        <v>6662</v>
      </c>
      <c r="DT413" s="364">
        <v>1</v>
      </c>
      <c r="DU413" s="364">
        <v>1</v>
      </c>
      <c r="DV413" s="364">
        <v>4</v>
      </c>
      <c r="DW413" s="364" t="s">
        <v>6662</v>
      </c>
      <c r="DX413" s="364" t="s">
        <v>6662</v>
      </c>
      <c r="DY413" s="364" t="s">
        <v>6662</v>
      </c>
      <c r="DZ413" s="365" t="s">
        <v>6662</v>
      </c>
      <c r="EA413" s="363">
        <v>99</v>
      </c>
      <c r="EB413" s="364">
        <v>27851</v>
      </c>
      <c r="EC413" s="364">
        <v>24669</v>
      </c>
      <c r="ED413" s="364">
        <v>2654</v>
      </c>
      <c r="EE413" s="365">
        <v>528</v>
      </c>
      <c r="EF413" s="363">
        <v>174</v>
      </c>
      <c r="EG413" s="364">
        <v>157</v>
      </c>
      <c r="EH413" s="364">
        <v>74</v>
      </c>
      <c r="EI413" s="364">
        <v>78</v>
      </c>
      <c r="EJ413" s="364">
        <v>5</v>
      </c>
      <c r="EK413" s="364">
        <v>7</v>
      </c>
      <c r="EL413" s="364">
        <v>10</v>
      </c>
      <c r="EM413" s="394"/>
      <c r="EN413" s="363">
        <v>145</v>
      </c>
      <c r="EO413" s="364">
        <v>89</v>
      </c>
      <c r="EP413" s="364">
        <v>41</v>
      </c>
      <c r="EQ413" s="364">
        <v>44</v>
      </c>
      <c r="ER413" s="364">
        <v>4</v>
      </c>
      <c r="ES413" s="364">
        <v>7</v>
      </c>
      <c r="ET413" s="364">
        <v>49</v>
      </c>
      <c r="EU413" s="394"/>
    </row>
    <row r="414" spans="1:151" s="357" customFormat="1" ht="15" hidden="1" customHeight="1" x14ac:dyDescent="0.15">
      <c r="A414" s="442" t="s">
        <v>175</v>
      </c>
      <c r="B414" s="442" t="s">
        <v>502</v>
      </c>
      <c r="C414" s="442" t="s">
        <v>1629</v>
      </c>
      <c r="D414" s="442" t="s">
        <v>973</v>
      </c>
      <c r="E414" s="387">
        <v>11</v>
      </c>
      <c r="F414" s="355">
        <v>11</v>
      </c>
      <c r="G414" s="355">
        <v>3</v>
      </c>
      <c r="H414" s="355" t="s">
        <v>6662</v>
      </c>
      <c r="I414" s="355">
        <v>8</v>
      </c>
      <c r="J414" s="388" t="s">
        <v>6662</v>
      </c>
      <c r="K414" s="395" t="s">
        <v>6662</v>
      </c>
      <c r="L414" s="387"/>
      <c r="M414" s="361">
        <v>18</v>
      </c>
      <c r="N414" s="355" t="s">
        <v>6662</v>
      </c>
      <c r="O414" s="355" t="s">
        <v>6662</v>
      </c>
      <c r="P414" s="355" t="s">
        <v>6662</v>
      </c>
      <c r="Q414" s="355" t="s">
        <v>6662</v>
      </c>
      <c r="R414" s="355">
        <v>2</v>
      </c>
      <c r="S414" s="355" t="s">
        <v>6662</v>
      </c>
      <c r="T414" s="355" t="s">
        <v>6662</v>
      </c>
      <c r="U414" s="355">
        <v>4</v>
      </c>
      <c r="V414" s="355">
        <v>3</v>
      </c>
      <c r="W414" s="355" t="s">
        <v>6662</v>
      </c>
      <c r="X414" s="355">
        <v>2</v>
      </c>
      <c r="Y414" s="355">
        <v>2</v>
      </c>
      <c r="Z414" s="355">
        <v>3</v>
      </c>
      <c r="AA414" s="355">
        <v>2</v>
      </c>
      <c r="AB414" s="362" t="s">
        <v>6662</v>
      </c>
      <c r="AC414" s="368">
        <v>62.5</v>
      </c>
      <c r="AD414" s="358">
        <v>64.180000000000007</v>
      </c>
      <c r="AE414" s="369">
        <v>59.86</v>
      </c>
      <c r="AF414" s="389"/>
      <c r="AG414" s="390"/>
      <c r="AH414" s="390"/>
      <c r="AI414" s="390"/>
      <c r="AJ414" s="390"/>
      <c r="AK414" s="390"/>
      <c r="AL414" s="390"/>
      <c r="AM414" s="390"/>
      <c r="AN414" s="390"/>
      <c r="AO414" s="390"/>
      <c r="AP414" s="390"/>
      <c r="AQ414" s="390"/>
      <c r="AR414" s="390"/>
      <c r="AS414" s="390"/>
      <c r="AT414" s="390"/>
      <c r="AU414" s="390"/>
      <c r="AV414" s="384"/>
      <c r="AW414" s="385"/>
      <c r="AX414" s="386"/>
      <c r="AY414" s="363">
        <v>9</v>
      </c>
      <c r="AZ414" s="364" t="s">
        <v>6662</v>
      </c>
      <c r="BA414" s="364" t="s">
        <v>6662</v>
      </c>
      <c r="BB414" s="364" t="s">
        <v>6662</v>
      </c>
      <c r="BC414" s="364" t="s">
        <v>6662</v>
      </c>
      <c r="BD414" s="364" t="s">
        <v>6662</v>
      </c>
      <c r="BE414" s="364" t="s">
        <v>6662</v>
      </c>
      <c r="BF414" s="364" t="s">
        <v>6662</v>
      </c>
      <c r="BG414" s="364" t="s">
        <v>6662</v>
      </c>
      <c r="BH414" s="364">
        <v>3</v>
      </c>
      <c r="BI414" s="364" t="s">
        <v>6662</v>
      </c>
      <c r="BJ414" s="364">
        <v>2</v>
      </c>
      <c r="BK414" s="364">
        <v>1</v>
      </c>
      <c r="BL414" s="364">
        <v>1</v>
      </c>
      <c r="BM414" s="364">
        <v>2</v>
      </c>
      <c r="BN414" s="365" t="s">
        <v>6662</v>
      </c>
      <c r="BO414" s="368">
        <v>68.22</v>
      </c>
      <c r="BP414" s="358">
        <v>70.14</v>
      </c>
      <c r="BQ414" s="369">
        <v>61.5</v>
      </c>
      <c r="BR414" s="363">
        <v>11</v>
      </c>
      <c r="BS414" s="364" t="s">
        <v>6662</v>
      </c>
      <c r="BT414" s="364" t="s">
        <v>6662</v>
      </c>
      <c r="BU414" s="364" t="s">
        <v>6662</v>
      </c>
      <c r="BV414" s="364" t="s">
        <v>6662</v>
      </c>
      <c r="BW414" s="364">
        <v>1</v>
      </c>
      <c r="BX414" s="364" t="s">
        <v>6662</v>
      </c>
      <c r="BY414" s="364" t="s">
        <v>6662</v>
      </c>
      <c r="BZ414" s="364" t="s">
        <v>6662</v>
      </c>
      <c r="CA414" s="364">
        <v>3</v>
      </c>
      <c r="CB414" s="364" t="s">
        <v>6662</v>
      </c>
      <c r="CC414" s="364">
        <v>1</v>
      </c>
      <c r="CD414" s="364">
        <v>2</v>
      </c>
      <c r="CE414" s="364">
        <v>1</v>
      </c>
      <c r="CF414" s="364">
        <v>3</v>
      </c>
      <c r="CG414" s="365" t="s">
        <v>6662</v>
      </c>
      <c r="CH414" s="432">
        <v>11</v>
      </c>
      <c r="CI414" s="433">
        <v>1</v>
      </c>
      <c r="CJ414" s="433">
        <v>1</v>
      </c>
      <c r="CK414" s="433" t="s">
        <v>6662</v>
      </c>
      <c r="CL414" s="433" t="s">
        <v>6662</v>
      </c>
      <c r="CM414" s="433">
        <v>1</v>
      </c>
      <c r="CN414" s="433">
        <v>9</v>
      </c>
      <c r="CO414" s="433">
        <v>7</v>
      </c>
      <c r="CP414" s="433">
        <v>1</v>
      </c>
      <c r="CQ414" s="433">
        <v>1</v>
      </c>
      <c r="CR414" s="433" t="s">
        <v>6662</v>
      </c>
      <c r="CS414" s="433" t="s">
        <v>6662</v>
      </c>
      <c r="CT414" s="433" t="s">
        <v>6662</v>
      </c>
      <c r="CU414" s="455">
        <v>6</v>
      </c>
      <c r="CV414" s="389"/>
      <c r="CW414" s="390"/>
      <c r="CX414" s="390"/>
      <c r="CY414" s="390"/>
      <c r="CZ414" s="390"/>
      <c r="DA414" s="390"/>
      <c r="DB414" s="394"/>
      <c r="DC414" s="363">
        <v>27</v>
      </c>
      <c r="DD414" s="364">
        <v>20</v>
      </c>
      <c r="DE414" s="364">
        <v>9</v>
      </c>
      <c r="DF414" s="364">
        <v>9</v>
      </c>
      <c r="DG414" s="364">
        <v>2</v>
      </c>
      <c r="DH414" s="364" t="s">
        <v>6662</v>
      </c>
      <c r="DI414" s="364">
        <v>7</v>
      </c>
      <c r="DJ414" s="394"/>
      <c r="DK414" s="363">
        <v>9</v>
      </c>
      <c r="DL414" s="364">
        <v>5</v>
      </c>
      <c r="DM414" s="364" t="s">
        <v>6662</v>
      </c>
      <c r="DN414" s="364" t="s">
        <v>6662</v>
      </c>
      <c r="DO414" s="364" t="s">
        <v>6662</v>
      </c>
      <c r="DP414" s="364" t="s">
        <v>6662</v>
      </c>
      <c r="DQ414" s="364" t="s">
        <v>6662</v>
      </c>
      <c r="DR414" s="364" t="s">
        <v>6662</v>
      </c>
      <c r="DS414" s="364" t="s">
        <v>6662</v>
      </c>
      <c r="DT414" s="364">
        <v>4</v>
      </c>
      <c r="DU414" s="364" t="s">
        <v>6662</v>
      </c>
      <c r="DV414" s="364" t="s">
        <v>6662</v>
      </c>
      <c r="DW414" s="364" t="s">
        <v>6662</v>
      </c>
      <c r="DX414" s="364" t="s">
        <v>6662</v>
      </c>
      <c r="DY414" s="364" t="s">
        <v>6662</v>
      </c>
      <c r="DZ414" s="365" t="s">
        <v>6662</v>
      </c>
      <c r="EA414" s="363">
        <v>11</v>
      </c>
      <c r="EB414" s="364">
        <v>2385</v>
      </c>
      <c r="EC414" s="364">
        <v>2310</v>
      </c>
      <c r="ED414" s="364">
        <v>55</v>
      </c>
      <c r="EE414" s="365">
        <v>20</v>
      </c>
      <c r="EF414" s="363">
        <v>15</v>
      </c>
      <c r="EG414" s="364">
        <v>15</v>
      </c>
      <c r="EH414" s="364">
        <v>7</v>
      </c>
      <c r="EI414" s="364">
        <v>6</v>
      </c>
      <c r="EJ414" s="364">
        <v>2</v>
      </c>
      <c r="EK414" s="364" t="s">
        <v>6662</v>
      </c>
      <c r="EL414" s="364" t="s">
        <v>6662</v>
      </c>
      <c r="EM414" s="394"/>
      <c r="EN414" s="363">
        <v>12</v>
      </c>
      <c r="EO414" s="364">
        <v>5</v>
      </c>
      <c r="EP414" s="364">
        <v>2</v>
      </c>
      <c r="EQ414" s="364">
        <v>3</v>
      </c>
      <c r="ER414" s="364" t="s">
        <v>6662</v>
      </c>
      <c r="ES414" s="364" t="s">
        <v>6662</v>
      </c>
      <c r="ET414" s="364">
        <v>7</v>
      </c>
      <c r="EU414" s="394"/>
    </row>
    <row r="415" spans="1:151" s="357" customFormat="1" ht="15" customHeight="1" x14ac:dyDescent="0.15">
      <c r="A415" s="442" t="s">
        <v>175</v>
      </c>
      <c r="B415" s="442" t="s">
        <v>505</v>
      </c>
      <c r="C415" s="442"/>
      <c r="D415" s="442" t="s">
        <v>974</v>
      </c>
      <c r="E415" s="387">
        <v>424</v>
      </c>
      <c r="F415" s="355">
        <v>406</v>
      </c>
      <c r="G415" s="355">
        <v>101</v>
      </c>
      <c r="H415" s="355">
        <v>39</v>
      </c>
      <c r="I415" s="355">
        <v>266</v>
      </c>
      <c r="J415" s="388">
        <v>18</v>
      </c>
      <c r="K415" s="395">
        <v>18</v>
      </c>
      <c r="L415" s="387"/>
      <c r="M415" s="361">
        <v>893</v>
      </c>
      <c r="N415" s="355">
        <v>3</v>
      </c>
      <c r="O415" s="355">
        <v>13</v>
      </c>
      <c r="P415" s="355">
        <v>17</v>
      </c>
      <c r="Q415" s="355">
        <v>17</v>
      </c>
      <c r="R415" s="355">
        <v>32</v>
      </c>
      <c r="S415" s="355">
        <v>31</v>
      </c>
      <c r="T415" s="355">
        <v>56</v>
      </c>
      <c r="U415" s="355">
        <v>40</v>
      </c>
      <c r="V415" s="355">
        <v>52</v>
      </c>
      <c r="W415" s="355">
        <v>99</v>
      </c>
      <c r="X415" s="355">
        <v>165</v>
      </c>
      <c r="Y415" s="355">
        <v>156</v>
      </c>
      <c r="Z415" s="355">
        <v>107</v>
      </c>
      <c r="AA415" s="355">
        <v>72</v>
      </c>
      <c r="AB415" s="362">
        <v>33</v>
      </c>
      <c r="AC415" s="368">
        <v>63.92</v>
      </c>
      <c r="AD415" s="358">
        <v>62.89</v>
      </c>
      <c r="AE415" s="369">
        <v>65.510000000000005</v>
      </c>
      <c r="AF415" s="389"/>
      <c r="AG415" s="390"/>
      <c r="AH415" s="390"/>
      <c r="AI415" s="390"/>
      <c r="AJ415" s="390"/>
      <c r="AK415" s="390"/>
      <c r="AL415" s="390"/>
      <c r="AM415" s="390"/>
      <c r="AN415" s="390"/>
      <c r="AO415" s="390"/>
      <c r="AP415" s="390"/>
      <c r="AQ415" s="390"/>
      <c r="AR415" s="390"/>
      <c r="AS415" s="390"/>
      <c r="AT415" s="390"/>
      <c r="AU415" s="390"/>
      <c r="AV415" s="384"/>
      <c r="AW415" s="385"/>
      <c r="AX415" s="386"/>
      <c r="AY415" s="363">
        <v>561</v>
      </c>
      <c r="AZ415" s="364" t="s">
        <v>6662</v>
      </c>
      <c r="BA415" s="364">
        <v>1</v>
      </c>
      <c r="BB415" s="364">
        <v>7</v>
      </c>
      <c r="BC415" s="364">
        <v>4</v>
      </c>
      <c r="BD415" s="364">
        <v>19</v>
      </c>
      <c r="BE415" s="364">
        <v>19</v>
      </c>
      <c r="BF415" s="364">
        <v>26</v>
      </c>
      <c r="BG415" s="364">
        <v>13</v>
      </c>
      <c r="BH415" s="364">
        <v>14</v>
      </c>
      <c r="BI415" s="364">
        <v>50</v>
      </c>
      <c r="BJ415" s="364">
        <v>107</v>
      </c>
      <c r="BK415" s="364">
        <v>127</v>
      </c>
      <c r="BL415" s="364">
        <v>92</v>
      </c>
      <c r="BM415" s="364">
        <v>60</v>
      </c>
      <c r="BN415" s="365">
        <v>22</v>
      </c>
      <c r="BO415" s="368">
        <v>67.63</v>
      </c>
      <c r="BP415" s="358">
        <v>66.45</v>
      </c>
      <c r="BQ415" s="369">
        <v>69.78</v>
      </c>
      <c r="BR415" s="363">
        <v>406</v>
      </c>
      <c r="BS415" s="364" t="s">
        <v>6662</v>
      </c>
      <c r="BT415" s="364" t="s">
        <v>6662</v>
      </c>
      <c r="BU415" s="364">
        <v>2</v>
      </c>
      <c r="BV415" s="364" t="s">
        <v>6662</v>
      </c>
      <c r="BW415" s="364">
        <v>8</v>
      </c>
      <c r="BX415" s="364">
        <v>8</v>
      </c>
      <c r="BY415" s="364">
        <v>13</v>
      </c>
      <c r="BZ415" s="364">
        <v>13</v>
      </c>
      <c r="CA415" s="364">
        <v>30</v>
      </c>
      <c r="CB415" s="364">
        <v>44</v>
      </c>
      <c r="CC415" s="364">
        <v>91</v>
      </c>
      <c r="CD415" s="364">
        <v>96</v>
      </c>
      <c r="CE415" s="364">
        <v>53</v>
      </c>
      <c r="CF415" s="364">
        <v>35</v>
      </c>
      <c r="CG415" s="365">
        <v>13</v>
      </c>
      <c r="CH415" s="432">
        <v>406</v>
      </c>
      <c r="CI415" s="433">
        <v>98</v>
      </c>
      <c r="CJ415" s="433">
        <v>97</v>
      </c>
      <c r="CK415" s="433" t="s">
        <v>6662</v>
      </c>
      <c r="CL415" s="433">
        <v>1</v>
      </c>
      <c r="CM415" s="433">
        <v>20</v>
      </c>
      <c r="CN415" s="433">
        <v>288</v>
      </c>
      <c r="CO415" s="433">
        <v>288</v>
      </c>
      <c r="CP415" s="433">
        <v>77</v>
      </c>
      <c r="CQ415" s="433">
        <v>76</v>
      </c>
      <c r="CR415" s="433" t="s">
        <v>6662</v>
      </c>
      <c r="CS415" s="433">
        <v>1</v>
      </c>
      <c r="CT415" s="433">
        <v>4</v>
      </c>
      <c r="CU415" s="455">
        <v>207</v>
      </c>
      <c r="CV415" s="389"/>
      <c r="CW415" s="390"/>
      <c r="CX415" s="390"/>
      <c r="CY415" s="390"/>
      <c r="CZ415" s="390"/>
      <c r="DA415" s="390"/>
      <c r="DB415" s="394"/>
      <c r="DC415" s="363">
        <v>1252</v>
      </c>
      <c r="DD415" s="364">
        <v>980</v>
      </c>
      <c r="DE415" s="364">
        <v>561</v>
      </c>
      <c r="DF415" s="364">
        <v>363</v>
      </c>
      <c r="DG415" s="364">
        <v>56</v>
      </c>
      <c r="DH415" s="364">
        <v>58</v>
      </c>
      <c r="DI415" s="364">
        <v>214</v>
      </c>
      <c r="DJ415" s="394"/>
      <c r="DK415" s="363">
        <v>383</v>
      </c>
      <c r="DL415" s="364">
        <v>217</v>
      </c>
      <c r="DM415" s="364" t="s">
        <v>6662</v>
      </c>
      <c r="DN415" s="364">
        <v>25</v>
      </c>
      <c r="DO415" s="364">
        <v>1</v>
      </c>
      <c r="DP415" s="364">
        <v>100</v>
      </c>
      <c r="DQ415" s="364">
        <v>14</v>
      </c>
      <c r="DR415" s="364">
        <v>8</v>
      </c>
      <c r="DS415" s="364">
        <v>10</v>
      </c>
      <c r="DT415" s="364">
        <v>6</v>
      </c>
      <c r="DU415" s="364">
        <v>2</v>
      </c>
      <c r="DV415" s="364" t="s">
        <v>6662</v>
      </c>
      <c r="DW415" s="364" t="s">
        <v>6662</v>
      </c>
      <c r="DX415" s="364" t="s">
        <v>6662</v>
      </c>
      <c r="DY415" s="364" t="s">
        <v>6662</v>
      </c>
      <c r="DZ415" s="365" t="s">
        <v>6662</v>
      </c>
      <c r="EA415" s="363">
        <v>402</v>
      </c>
      <c r="EB415" s="364">
        <v>80176</v>
      </c>
      <c r="EC415" s="364">
        <v>45384</v>
      </c>
      <c r="ED415" s="364">
        <v>33276</v>
      </c>
      <c r="EE415" s="365">
        <v>1516</v>
      </c>
      <c r="EF415" s="363">
        <v>648</v>
      </c>
      <c r="EG415" s="364">
        <v>587</v>
      </c>
      <c r="EH415" s="364">
        <v>362</v>
      </c>
      <c r="EI415" s="364">
        <v>195</v>
      </c>
      <c r="EJ415" s="364">
        <v>30</v>
      </c>
      <c r="EK415" s="364">
        <v>25</v>
      </c>
      <c r="EL415" s="364">
        <v>36</v>
      </c>
      <c r="EM415" s="394"/>
      <c r="EN415" s="363">
        <v>604</v>
      </c>
      <c r="EO415" s="364">
        <v>393</v>
      </c>
      <c r="EP415" s="364">
        <v>199</v>
      </c>
      <c r="EQ415" s="364">
        <v>168</v>
      </c>
      <c r="ER415" s="364">
        <v>26</v>
      </c>
      <c r="ES415" s="364">
        <v>33</v>
      </c>
      <c r="ET415" s="364">
        <v>178</v>
      </c>
      <c r="EU415" s="394"/>
    </row>
    <row r="416" spans="1:151" s="357" customFormat="1" ht="15" hidden="1" customHeight="1" x14ac:dyDescent="0.15">
      <c r="A416" s="442" t="s">
        <v>175</v>
      </c>
      <c r="B416" s="442" t="s">
        <v>505</v>
      </c>
      <c r="C416" s="442" t="s">
        <v>505</v>
      </c>
      <c r="D416" s="442" t="s">
        <v>975</v>
      </c>
      <c r="E416" s="387">
        <v>122</v>
      </c>
      <c r="F416" s="355">
        <v>115</v>
      </c>
      <c r="G416" s="355">
        <v>28</v>
      </c>
      <c r="H416" s="355">
        <v>11</v>
      </c>
      <c r="I416" s="355">
        <v>76</v>
      </c>
      <c r="J416" s="388">
        <v>7</v>
      </c>
      <c r="K416" s="395">
        <v>7</v>
      </c>
      <c r="L416" s="387"/>
      <c r="M416" s="361">
        <v>249</v>
      </c>
      <c r="N416" s="355">
        <v>1</v>
      </c>
      <c r="O416" s="355">
        <v>4</v>
      </c>
      <c r="P416" s="355">
        <v>6</v>
      </c>
      <c r="Q416" s="355">
        <v>1</v>
      </c>
      <c r="R416" s="355">
        <v>10</v>
      </c>
      <c r="S416" s="355">
        <v>6</v>
      </c>
      <c r="T416" s="355">
        <v>19</v>
      </c>
      <c r="U416" s="355">
        <v>11</v>
      </c>
      <c r="V416" s="355">
        <v>12</v>
      </c>
      <c r="W416" s="355">
        <v>15</v>
      </c>
      <c r="X416" s="355">
        <v>49</v>
      </c>
      <c r="Y416" s="355">
        <v>48</v>
      </c>
      <c r="Z416" s="355">
        <v>35</v>
      </c>
      <c r="AA416" s="355">
        <v>25</v>
      </c>
      <c r="AB416" s="362">
        <v>7</v>
      </c>
      <c r="AC416" s="368">
        <v>64.61</v>
      </c>
      <c r="AD416" s="358">
        <v>63.32</v>
      </c>
      <c r="AE416" s="369">
        <v>66.540000000000006</v>
      </c>
      <c r="AF416" s="389"/>
      <c r="AG416" s="390"/>
      <c r="AH416" s="390"/>
      <c r="AI416" s="390"/>
      <c r="AJ416" s="390"/>
      <c r="AK416" s="390"/>
      <c r="AL416" s="390"/>
      <c r="AM416" s="390"/>
      <c r="AN416" s="390"/>
      <c r="AO416" s="390"/>
      <c r="AP416" s="390"/>
      <c r="AQ416" s="390"/>
      <c r="AR416" s="390"/>
      <c r="AS416" s="390"/>
      <c r="AT416" s="390"/>
      <c r="AU416" s="390"/>
      <c r="AV416" s="384"/>
      <c r="AW416" s="385"/>
      <c r="AX416" s="386"/>
      <c r="AY416" s="363">
        <v>163</v>
      </c>
      <c r="AZ416" s="364" t="s">
        <v>6662</v>
      </c>
      <c r="BA416" s="364" t="s">
        <v>6662</v>
      </c>
      <c r="BB416" s="364">
        <v>4</v>
      </c>
      <c r="BC416" s="364">
        <v>1</v>
      </c>
      <c r="BD416" s="364">
        <v>6</v>
      </c>
      <c r="BE416" s="364">
        <v>5</v>
      </c>
      <c r="BF416" s="364">
        <v>8</v>
      </c>
      <c r="BG416" s="364">
        <v>3</v>
      </c>
      <c r="BH416" s="364">
        <v>4</v>
      </c>
      <c r="BI416" s="364">
        <v>8</v>
      </c>
      <c r="BJ416" s="364">
        <v>28</v>
      </c>
      <c r="BK416" s="364">
        <v>39</v>
      </c>
      <c r="BL416" s="364">
        <v>30</v>
      </c>
      <c r="BM416" s="364">
        <v>21</v>
      </c>
      <c r="BN416" s="365">
        <v>6</v>
      </c>
      <c r="BO416" s="368">
        <v>67.94</v>
      </c>
      <c r="BP416" s="358">
        <v>66.09</v>
      </c>
      <c r="BQ416" s="369">
        <v>71.290000000000006</v>
      </c>
      <c r="BR416" s="363">
        <v>115</v>
      </c>
      <c r="BS416" s="364" t="s">
        <v>6662</v>
      </c>
      <c r="BT416" s="364" t="s">
        <v>6662</v>
      </c>
      <c r="BU416" s="364">
        <v>1</v>
      </c>
      <c r="BV416" s="364" t="s">
        <v>6662</v>
      </c>
      <c r="BW416" s="364">
        <v>5</v>
      </c>
      <c r="BX416" s="364">
        <v>3</v>
      </c>
      <c r="BY416" s="364">
        <v>5</v>
      </c>
      <c r="BZ416" s="364">
        <v>3</v>
      </c>
      <c r="CA416" s="364">
        <v>8</v>
      </c>
      <c r="CB416" s="364">
        <v>5</v>
      </c>
      <c r="CC416" s="364">
        <v>24</v>
      </c>
      <c r="CD416" s="364">
        <v>27</v>
      </c>
      <c r="CE416" s="364">
        <v>16</v>
      </c>
      <c r="CF416" s="364">
        <v>13</v>
      </c>
      <c r="CG416" s="365">
        <v>5</v>
      </c>
      <c r="CH416" s="432">
        <v>115</v>
      </c>
      <c r="CI416" s="433">
        <v>31</v>
      </c>
      <c r="CJ416" s="433">
        <v>31</v>
      </c>
      <c r="CK416" s="433" t="s">
        <v>6662</v>
      </c>
      <c r="CL416" s="433" t="s">
        <v>6662</v>
      </c>
      <c r="CM416" s="433">
        <v>5</v>
      </c>
      <c r="CN416" s="433">
        <v>79</v>
      </c>
      <c r="CO416" s="433">
        <v>85</v>
      </c>
      <c r="CP416" s="433">
        <v>22</v>
      </c>
      <c r="CQ416" s="433">
        <v>22</v>
      </c>
      <c r="CR416" s="433" t="s">
        <v>6662</v>
      </c>
      <c r="CS416" s="433" t="s">
        <v>6662</v>
      </c>
      <c r="CT416" s="433">
        <v>1</v>
      </c>
      <c r="CU416" s="455">
        <v>62</v>
      </c>
      <c r="CV416" s="389"/>
      <c r="CW416" s="390"/>
      <c r="CX416" s="390"/>
      <c r="CY416" s="390"/>
      <c r="CZ416" s="390"/>
      <c r="DA416" s="390"/>
      <c r="DB416" s="394"/>
      <c r="DC416" s="363">
        <v>334</v>
      </c>
      <c r="DD416" s="364">
        <v>268</v>
      </c>
      <c r="DE416" s="364">
        <v>163</v>
      </c>
      <c r="DF416" s="364">
        <v>79</v>
      </c>
      <c r="DG416" s="364">
        <v>26</v>
      </c>
      <c r="DH416" s="364">
        <v>16</v>
      </c>
      <c r="DI416" s="364">
        <v>50</v>
      </c>
      <c r="DJ416" s="394"/>
      <c r="DK416" s="363">
        <v>111</v>
      </c>
      <c r="DL416" s="364">
        <v>57</v>
      </c>
      <c r="DM416" s="364" t="s">
        <v>6662</v>
      </c>
      <c r="DN416" s="364">
        <v>5</v>
      </c>
      <c r="DO416" s="364" t="s">
        <v>6662</v>
      </c>
      <c r="DP416" s="364">
        <v>34</v>
      </c>
      <c r="DQ416" s="364">
        <v>6</v>
      </c>
      <c r="DR416" s="364">
        <v>2</v>
      </c>
      <c r="DS416" s="364">
        <v>4</v>
      </c>
      <c r="DT416" s="364">
        <v>3</v>
      </c>
      <c r="DU416" s="364" t="s">
        <v>6662</v>
      </c>
      <c r="DV416" s="364" t="s">
        <v>6662</v>
      </c>
      <c r="DW416" s="364" t="s">
        <v>6662</v>
      </c>
      <c r="DX416" s="364" t="s">
        <v>6662</v>
      </c>
      <c r="DY416" s="364" t="s">
        <v>6662</v>
      </c>
      <c r="DZ416" s="365" t="s">
        <v>6662</v>
      </c>
      <c r="EA416" s="363">
        <v>115</v>
      </c>
      <c r="EB416" s="364">
        <v>22560</v>
      </c>
      <c r="EC416" s="364">
        <v>10888</v>
      </c>
      <c r="ED416" s="364">
        <v>11178</v>
      </c>
      <c r="EE416" s="365">
        <v>494</v>
      </c>
      <c r="EF416" s="363">
        <v>174</v>
      </c>
      <c r="EG416" s="364">
        <v>158</v>
      </c>
      <c r="EH416" s="364">
        <v>105</v>
      </c>
      <c r="EI416" s="364">
        <v>37</v>
      </c>
      <c r="EJ416" s="364">
        <v>16</v>
      </c>
      <c r="EK416" s="364">
        <v>8</v>
      </c>
      <c r="EL416" s="364">
        <v>8</v>
      </c>
      <c r="EM416" s="394"/>
      <c r="EN416" s="363">
        <v>160</v>
      </c>
      <c r="EO416" s="364">
        <v>110</v>
      </c>
      <c r="EP416" s="364">
        <v>58</v>
      </c>
      <c r="EQ416" s="364">
        <v>42</v>
      </c>
      <c r="ER416" s="364">
        <v>10</v>
      </c>
      <c r="ES416" s="364">
        <v>8</v>
      </c>
      <c r="ET416" s="364">
        <v>42</v>
      </c>
      <c r="EU416" s="394"/>
    </row>
    <row r="417" spans="1:151" s="357" customFormat="1" ht="15" hidden="1" customHeight="1" x14ac:dyDescent="0.15">
      <c r="A417" s="442" t="s">
        <v>175</v>
      </c>
      <c r="B417" s="442" t="s">
        <v>505</v>
      </c>
      <c r="C417" s="442" t="s">
        <v>506</v>
      </c>
      <c r="D417" s="442" t="s">
        <v>976</v>
      </c>
      <c r="E417" s="387">
        <v>154</v>
      </c>
      <c r="F417" s="355">
        <v>147</v>
      </c>
      <c r="G417" s="355">
        <v>39</v>
      </c>
      <c r="H417" s="355">
        <v>16</v>
      </c>
      <c r="I417" s="355">
        <v>92</v>
      </c>
      <c r="J417" s="388">
        <v>7</v>
      </c>
      <c r="K417" s="395">
        <v>7</v>
      </c>
      <c r="L417" s="387"/>
      <c r="M417" s="361">
        <v>326</v>
      </c>
      <c r="N417" s="355">
        <v>2</v>
      </c>
      <c r="O417" s="355">
        <v>5</v>
      </c>
      <c r="P417" s="355">
        <v>6</v>
      </c>
      <c r="Q417" s="355">
        <v>7</v>
      </c>
      <c r="R417" s="355">
        <v>16</v>
      </c>
      <c r="S417" s="355">
        <v>14</v>
      </c>
      <c r="T417" s="355">
        <v>12</v>
      </c>
      <c r="U417" s="355">
        <v>14</v>
      </c>
      <c r="V417" s="355">
        <v>24</v>
      </c>
      <c r="W417" s="355">
        <v>41</v>
      </c>
      <c r="X417" s="355">
        <v>62</v>
      </c>
      <c r="Y417" s="355">
        <v>50</v>
      </c>
      <c r="Z417" s="355">
        <v>33</v>
      </c>
      <c r="AA417" s="355">
        <v>28</v>
      </c>
      <c r="AB417" s="362">
        <v>12</v>
      </c>
      <c r="AC417" s="368">
        <v>63.33</v>
      </c>
      <c r="AD417" s="358">
        <v>62.32</v>
      </c>
      <c r="AE417" s="369">
        <v>64.8</v>
      </c>
      <c r="AF417" s="389"/>
      <c r="AG417" s="390"/>
      <c r="AH417" s="390"/>
      <c r="AI417" s="390"/>
      <c r="AJ417" s="390"/>
      <c r="AK417" s="390"/>
      <c r="AL417" s="390"/>
      <c r="AM417" s="390"/>
      <c r="AN417" s="390"/>
      <c r="AO417" s="390"/>
      <c r="AP417" s="390"/>
      <c r="AQ417" s="390"/>
      <c r="AR417" s="390"/>
      <c r="AS417" s="390"/>
      <c r="AT417" s="390"/>
      <c r="AU417" s="390"/>
      <c r="AV417" s="384"/>
      <c r="AW417" s="385"/>
      <c r="AX417" s="386"/>
      <c r="AY417" s="363">
        <v>214</v>
      </c>
      <c r="AZ417" s="364" t="s">
        <v>6662</v>
      </c>
      <c r="BA417" s="364" t="s">
        <v>6662</v>
      </c>
      <c r="BB417" s="364">
        <v>1</v>
      </c>
      <c r="BC417" s="364">
        <v>2</v>
      </c>
      <c r="BD417" s="364">
        <v>11</v>
      </c>
      <c r="BE417" s="364">
        <v>9</v>
      </c>
      <c r="BF417" s="364">
        <v>7</v>
      </c>
      <c r="BG417" s="364">
        <v>5</v>
      </c>
      <c r="BH417" s="364">
        <v>6</v>
      </c>
      <c r="BI417" s="364">
        <v>20</v>
      </c>
      <c r="BJ417" s="364">
        <v>50</v>
      </c>
      <c r="BK417" s="364">
        <v>42</v>
      </c>
      <c r="BL417" s="364">
        <v>26</v>
      </c>
      <c r="BM417" s="364">
        <v>26</v>
      </c>
      <c r="BN417" s="365">
        <v>9</v>
      </c>
      <c r="BO417" s="368">
        <v>67.290000000000006</v>
      </c>
      <c r="BP417" s="358">
        <v>65.95</v>
      </c>
      <c r="BQ417" s="369">
        <v>69.540000000000006</v>
      </c>
      <c r="BR417" s="363">
        <v>147</v>
      </c>
      <c r="BS417" s="364" t="s">
        <v>6662</v>
      </c>
      <c r="BT417" s="364" t="s">
        <v>6662</v>
      </c>
      <c r="BU417" s="364" t="s">
        <v>6662</v>
      </c>
      <c r="BV417" s="364" t="s">
        <v>6662</v>
      </c>
      <c r="BW417" s="364">
        <v>2</v>
      </c>
      <c r="BX417" s="364">
        <v>3</v>
      </c>
      <c r="BY417" s="364">
        <v>5</v>
      </c>
      <c r="BZ417" s="364">
        <v>4</v>
      </c>
      <c r="CA417" s="364">
        <v>14</v>
      </c>
      <c r="CB417" s="364">
        <v>19</v>
      </c>
      <c r="CC417" s="364">
        <v>34</v>
      </c>
      <c r="CD417" s="364">
        <v>33</v>
      </c>
      <c r="CE417" s="364">
        <v>18</v>
      </c>
      <c r="CF417" s="364">
        <v>11</v>
      </c>
      <c r="CG417" s="365">
        <v>4</v>
      </c>
      <c r="CH417" s="432">
        <v>147</v>
      </c>
      <c r="CI417" s="433">
        <v>34</v>
      </c>
      <c r="CJ417" s="433">
        <v>33</v>
      </c>
      <c r="CK417" s="433" t="s">
        <v>6662</v>
      </c>
      <c r="CL417" s="433">
        <v>1</v>
      </c>
      <c r="CM417" s="433">
        <v>9</v>
      </c>
      <c r="CN417" s="433">
        <v>104</v>
      </c>
      <c r="CO417" s="433">
        <v>100</v>
      </c>
      <c r="CP417" s="433">
        <v>26</v>
      </c>
      <c r="CQ417" s="433">
        <v>25</v>
      </c>
      <c r="CR417" s="433" t="s">
        <v>6662</v>
      </c>
      <c r="CS417" s="433">
        <v>1</v>
      </c>
      <c r="CT417" s="433">
        <v>1</v>
      </c>
      <c r="CU417" s="455">
        <v>73</v>
      </c>
      <c r="CV417" s="389"/>
      <c r="CW417" s="390"/>
      <c r="CX417" s="390"/>
      <c r="CY417" s="390"/>
      <c r="CZ417" s="390"/>
      <c r="DA417" s="390"/>
      <c r="DB417" s="394"/>
      <c r="DC417" s="363">
        <v>448</v>
      </c>
      <c r="DD417" s="364">
        <v>366</v>
      </c>
      <c r="DE417" s="364">
        <v>214</v>
      </c>
      <c r="DF417" s="364">
        <v>129</v>
      </c>
      <c r="DG417" s="364">
        <v>23</v>
      </c>
      <c r="DH417" s="364">
        <v>16</v>
      </c>
      <c r="DI417" s="364">
        <v>66</v>
      </c>
      <c r="DJ417" s="394"/>
      <c r="DK417" s="363">
        <v>133</v>
      </c>
      <c r="DL417" s="364">
        <v>64</v>
      </c>
      <c r="DM417" s="364" t="s">
        <v>6662</v>
      </c>
      <c r="DN417" s="364">
        <v>16</v>
      </c>
      <c r="DO417" s="364" t="s">
        <v>6662</v>
      </c>
      <c r="DP417" s="364">
        <v>38</v>
      </c>
      <c r="DQ417" s="364">
        <v>3</v>
      </c>
      <c r="DR417" s="364">
        <v>4</v>
      </c>
      <c r="DS417" s="364">
        <v>5</v>
      </c>
      <c r="DT417" s="364">
        <v>2</v>
      </c>
      <c r="DU417" s="364">
        <v>1</v>
      </c>
      <c r="DV417" s="364" t="s">
        <v>6662</v>
      </c>
      <c r="DW417" s="364" t="s">
        <v>6662</v>
      </c>
      <c r="DX417" s="364" t="s">
        <v>6662</v>
      </c>
      <c r="DY417" s="364" t="s">
        <v>6662</v>
      </c>
      <c r="DZ417" s="365" t="s">
        <v>6662</v>
      </c>
      <c r="EA417" s="363">
        <v>144</v>
      </c>
      <c r="EB417" s="364">
        <v>26950</v>
      </c>
      <c r="EC417" s="364">
        <v>13025</v>
      </c>
      <c r="ED417" s="364">
        <v>13268</v>
      </c>
      <c r="EE417" s="365">
        <v>657</v>
      </c>
      <c r="EF417" s="363">
        <v>235</v>
      </c>
      <c r="EG417" s="364">
        <v>214</v>
      </c>
      <c r="EH417" s="364">
        <v>134</v>
      </c>
      <c r="EI417" s="364">
        <v>70</v>
      </c>
      <c r="EJ417" s="364">
        <v>10</v>
      </c>
      <c r="EK417" s="364">
        <v>9</v>
      </c>
      <c r="EL417" s="364">
        <v>12</v>
      </c>
      <c r="EM417" s="394"/>
      <c r="EN417" s="363">
        <v>213</v>
      </c>
      <c r="EO417" s="364">
        <v>152</v>
      </c>
      <c r="EP417" s="364">
        <v>80</v>
      </c>
      <c r="EQ417" s="364">
        <v>59</v>
      </c>
      <c r="ER417" s="364">
        <v>13</v>
      </c>
      <c r="ES417" s="364">
        <v>7</v>
      </c>
      <c r="ET417" s="364">
        <v>54</v>
      </c>
      <c r="EU417" s="394"/>
    </row>
    <row r="418" spans="1:151" s="357" customFormat="1" ht="15" hidden="1" customHeight="1" x14ac:dyDescent="0.15">
      <c r="A418" s="442" t="s">
        <v>175</v>
      </c>
      <c r="B418" s="442" t="s">
        <v>505</v>
      </c>
      <c r="C418" s="442" t="s">
        <v>1630</v>
      </c>
      <c r="D418" s="442" t="s">
        <v>977</v>
      </c>
      <c r="E418" s="387">
        <v>31</v>
      </c>
      <c r="F418" s="355">
        <v>28</v>
      </c>
      <c r="G418" s="355">
        <v>10</v>
      </c>
      <c r="H418" s="355">
        <v>2</v>
      </c>
      <c r="I418" s="355">
        <v>16</v>
      </c>
      <c r="J418" s="388">
        <v>3</v>
      </c>
      <c r="K418" s="395">
        <v>3</v>
      </c>
      <c r="L418" s="387"/>
      <c r="M418" s="361">
        <v>66</v>
      </c>
      <c r="N418" s="355" t="s">
        <v>6662</v>
      </c>
      <c r="O418" s="355">
        <v>1</v>
      </c>
      <c r="P418" s="355">
        <v>2</v>
      </c>
      <c r="Q418" s="355">
        <v>2</v>
      </c>
      <c r="R418" s="355">
        <v>1</v>
      </c>
      <c r="S418" s="355">
        <v>1</v>
      </c>
      <c r="T418" s="355">
        <v>6</v>
      </c>
      <c r="U418" s="355">
        <v>5</v>
      </c>
      <c r="V418" s="355">
        <v>3</v>
      </c>
      <c r="W418" s="355">
        <v>10</v>
      </c>
      <c r="X418" s="355">
        <v>6</v>
      </c>
      <c r="Y418" s="355">
        <v>11</v>
      </c>
      <c r="Z418" s="355">
        <v>13</v>
      </c>
      <c r="AA418" s="355">
        <v>2</v>
      </c>
      <c r="AB418" s="362">
        <v>3</v>
      </c>
      <c r="AC418" s="368">
        <v>63.47</v>
      </c>
      <c r="AD418" s="358">
        <v>62.18</v>
      </c>
      <c r="AE418" s="369">
        <v>65.459999999999994</v>
      </c>
      <c r="AF418" s="389"/>
      <c r="AG418" s="390"/>
      <c r="AH418" s="390"/>
      <c r="AI418" s="390"/>
      <c r="AJ418" s="390"/>
      <c r="AK418" s="390"/>
      <c r="AL418" s="390"/>
      <c r="AM418" s="390"/>
      <c r="AN418" s="390"/>
      <c r="AO418" s="390"/>
      <c r="AP418" s="390"/>
      <c r="AQ418" s="390"/>
      <c r="AR418" s="390"/>
      <c r="AS418" s="390"/>
      <c r="AT418" s="390"/>
      <c r="AU418" s="390"/>
      <c r="AV418" s="384"/>
      <c r="AW418" s="385"/>
      <c r="AX418" s="386"/>
      <c r="AY418" s="363">
        <v>39</v>
      </c>
      <c r="AZ418" s="364" t="s">
        <v>6662</v>
      </c>
      <c r="BA418" s="364" t="s">
        <v>6662</v>
      </c>
      <c r="BB418" s="364" t="s">
        <v>6662</v>
      </c>
      <c r="BC418" s="364" t="s">
        <v>6662</v>
      </c>
      <c r="BD418" s="364" t="s">
        <v>6662</v>
      </c>
      <c r="BE418" s="364">
        <v>1</v>
      </c>
      <c r="BF418" s="364">
        <v>2</v>
      </c>
      <c r="BG418" s="364">
        <v>2</v>
      </c>
      <c r="BH418" s="364">
        <v>2</v>
      </c>
      <c r="BI418" s="364">
        <v>6</v>
      </c>
      <c r="BJ418" s="364">
        <v>4</v>
      </c>
      <c r="BK418" s="364">
        <v>8</v>
      </c>
      <c r="BL418" s="364">
        <v>11</v>
      </c>
      <c r="BM418" s="364">
        <v>2</v>
      </c>
      <c r="BN418" s="365">
        <v>1</v>
      </c>
      <c r="BO418" s="368">
        <v>68.510000000000005</v>
      </c>
      <c r="BP418" s="358">
        <v>68.63</v>
      </c>
      <c r="BQ418" s="369">
        <v>68.33</v>
      </c>
      <c r="BR418" s="363">
        <v>28</v>
      </c>
      <c r="BS418" s="364" t="s">
        <v>6662</v>
      </c>
      <c r="BT418" s="364" t="s">
        <v>6662</v>
      </c>
      <c r="BU418" s="364">
        <v>1</v>
      </c>
      <c r="BV418" s="364" t="s">
        <v>6662</v>
      </c>
      <c r="BW418" s="364" t="s">
        <v>6662</v>
      </c>
      <c r="BX418" s="364" t="s">
        <v>6662</v>
      </c>
      <c r="BY418" s="364">
        <v>1</v>
      </c>
      <c r="BZ418" s="364">
        <v>3</v>
      </c>
      <c r="CA418" s="364">
        <v>1</v>
      </c>
      <c r="CB418" s="364">
        <v>5</v>
      </c>
      <c r="CC418" s="364">
        <v>4</v>
      </c>
      <c r="CD418" s="364">
        <v>6</v>
      </c>
      <c r="CE418" s="364">
        <v>5</v>
      </c>
      <c r="CF418" s="364">
        <v>2</v>
      </c>
      <c r="CG418" s="365" t="s">
        <v>6662</v>
      </c>
      <c r="CH418" s="432">
        <v>28</v>
      </c>
      <c r="CI418" s="433">
        <v>3</v>
      </c>
      <c r="CJ418" s="433">
        <v>3</v>
      </c>
      <c r="CK418" s="433" t="s">
        <v>6662</v>
      </c>
      <c r="CL418" s="433" t="s">
        <v>6662</v>
      </c>
      <c r="CM418" s="433">
        <v>2</v>
      </c>
      <c r="CN418" s="433">
        <v>23</v>
      </c>
      <c r="CO418" s="433">
        <v>17</v>
      </c>
      <c r="CP418" s="433">
        <v>3</v>
      </c>
      <c r="CQ418" s="433">
        <v>3</v>
      </c>
      <c r="CR418" s="433" t="s">
        <v>6662</v>
      </c>
      <c r="CS418" s="433" t="s">
        <v>6662</v>
      </c>
      <c r="CT418" s="433" t="s">
        <v>6662</v>
      </c>
      <c r="CU418" s="455">
        <v>14</v>
      </c>
      <c r="CV418" s="389"/>
      <c r="CW418" s="390"/>
      <c r="CX418" s="390"/>
      <c r="CY418" s="390"/>
      <c r="CZ418" s="390"/>
      <c r="DA418" s="390"/>
      <c r="DB418" s="394"/>
      <c r="DC418" s="363">
        <v>91</v>
      </c>
      <c r="DD418" s="364">
        <v>65</v>
      </c>
      <c r="DE418" s="364">
        <v>39</v>
      </c>
      <c r="DF418" s="364">
        <v>26</v>
      </c>
      <c r="DG418" s="364" t="s">
        <v>6662</v>
      </c>
      <c r="DH418" s="364">
        <v>9</v>
      </c>
      <c r="DI418" s="364">
        <v>17</v>
      </c>
      <c r="DJ418" s="394"/>
      <c r="DK418" s="363">
        <v>26</v>
      </c>
      <c r="DL418" s="364">
        <v>14</v>
      </c>
      <c r="DM418" s="364" t="s">
        <v>6662</v>
      </c>
      <c r="DN418" s="364">
        <v>2</v>
      </c>
      <c r="DO418" s="364" t="s">
        <v>6662</v>
      </c>
      <c r="DP418" s="364">
        <v>8</v>
      </c>
      <c r="DQ418" s="364">
        <v>1</v>
      </c>
      <c r="DR418" s="364">
        <v>1</v>
      </c>
      <c r="DS418" s="364" t="s">
        <v>6662</v>
      </c>
      <c r="DT418" s="364" t="s">
        <v>6662</v>
      </c>
      <c r="DU418" s="364" t="s">
        <v>6662</v>
      </c>
      <c r="DV418" s="364" t="s">
        <v>6662</v>
      </c>
      <c r="DW418" s="364" t="s">
        <v>6662</v>
      </c>
      <c r="DX418" s="364" t="s">
        <v>6662</v>
      </c>
      <c r="DY418" s="364" t="s">
        <v>6662</v>
      </c>
      <c r="DZ418" s="365" t="s">
        <v>6662</v>
      </c>
      <c r="EA418" s="363">
        <v>27</v>
      </c>
      <c r="EB418" s="364">
        <v>12072</v>
      </c>
      <c r="EC418" s="364">
        <v>10190</v>
      </c>
      <c r="ED418" s="364">
        <v>1822</v>
      </c>
      <c r="EE418" s="365">
        <v>60</v>
      </c>
      <c r="EF418" s="363">
        <v>47</v>
      </c>
      <c r="EG418" s="364">
        <v>38</v>
      </c>
      <c r="EH418" s="364">
        <v>24</v>
      </c>
      <c r="EI418" s="364">
        <v>14</v>
      </c>
      <c r="EJ418" s="364" t="s">
        <v>6662</v>
      </c>
      <c r="EK418" s="364">
        <v>4</v>
      </c>
      <c r="EL418" s="364">
        <v>5</v>
      </c>
      <c r="EM418" s="394"/>
      <c r="EN418" s="363">
        <v>44</v>
      </c>
      <c r="EO418" s="364">
        <v>27</v>
      </c>
      <c r="EP418" s="364">
        <v>15</v>
      </c>
      <c r="EQ418" s="364">
        <v>12</v>
      </c>
      <c r="ER418" s="364" t="s">
        <v>6662</v>
      </c>
      <c r="ES418" s="364">
        <v>5</v>
      </c>
      <c r="ET418" s="364">
        <v>12</v>
      </c>
      <c r="EU418" s="394"/>
    </row>
    <row r="419" spans="1:151" s="357" customFormat="1" ht="15" hidden="1" customHeight="1" x14ac:dyDescent="0.15">
      <c r="A419" s="442" t="s">
        <v>175</v>
      </c>
      <c r="B419" s="442" t="s">
        <v>505</v>
      </c>
      <c r="C419" s="442" t="s">
        <v>507</v>
      </c>
      <c r="D419" s="442" t="s">
        <v>978</v>
      </c>
      <c r="E419" s="387">
        <v>117</v>
      </c>
      <c r="F419" s="355">
        <v>116</v>
      </c>
      <c r="G419" s="355">
        <v>24</v>
      </c>
      <c r="H419" s="355">
        <v>10</v>
      </c>
      <c r="I419" s="355">
        <v>82</v>
      </c>
      <c r="J419" s="388">
        <v>1</v>
      </c>
      <c r="K419" s="395">
        <v>1</v>
      </c>
      <c r="L419" s="387"/>
      <c r="M419" s="361">
        <v>252</v>
      </c>
      <c r="N419" s="355" t="s">
        <v>6662</v>
      </c>
      <c r="O419" s="355">
        <v>3</v>
      </c>
      <c r="P419" s="355">
        <v>3</v>
      </c>
      <c r="Q419" s="355">
        <v>7</v>
      </c>
      <c r="R419" s="355">
        <v>5</v>
      </c>
      <c r="S419" s="355">
        <v>10</v>
      </c>
      <c r="T419" s="355">
        <v>19</v>
      </c>
      <c r="U419" s="355">
        <v>10</v>
      </c>
      <c r="V419" s="355">
        <v>13</v>
      </c>
      <c r="W419" s="355">
        <v>33</v>
      </c>
      <c r="X419" s="355">
        <v>48</v>
      </c>
      <c r="Y419" s="355">
        <v>47</v>
      </c>
      <c r="Z419" s="355">
        <v>26</v>
      </c>
      <c r="AA419" s="355">
        <v>17</v>
      </c>
      <c r="AB419" s="362">
        <v>11</v>
      </c>
      <c r="AC419" s="368">
        <v>64.12</v>
      </c>
      <c r="AD419" s="358">
        <v>63.36</v>
      </c>
      <c r="AE419" s="369">
        <v>65.430000000000007</v>
      </c>
      <c r="AF419" s="389"/>
      <c r="AG419" s="390"/>
      <c r="AH419" s="390"/>
      <c r="AI419" s="390"/>
      <c r="AJ419" s="390"/>
      <c r="AK419" s="390"/>
      <c r="AL419" s="390"/>
      <c r="AM419" s="390"/>
      <c r="AN419" s="390"/>
      <c r="AO419" s="390"/>
      <c r="AP419" s="390"/>
      <c r="AQ419" s="390"/>
      <c r="AR419" s="390"/>
      <c r="AS419" s="390"/>
      <c r="AT419" s="390"/>
      <c r="AU419" s="390"/>
      <c r="AV419" s="384"/>
      <c r="AW419" s="385"/>
      <c r="AX419" s="386"/>
      <c r="AY419" s="363">
        <v>145</v>
      </c>
      <c r="AZ419" s="364" t="s">
        <v>6662</v>
      </c>
      <c r="BA419" s="364">
        <v>1</v>
      </c>
      <c r="BB419" s="364">
        <v>2</v>
      </c>
      <c r="BC419" s="364">
        <v>1</v>
      </c>
      <c r="BD419" s="364">
        <v>2</v>
      </c>
      <c r="BE419" s="364">
        <v>4</v>
      </c>
      <c r="BF419" s="364">
        <v>9</v>
      </c>
      <c r="BG419" s="364">
        <v>3</v>
      </c>
      <c r="BH419" s="364">
        <v>2</v>
      </c>
      <c r="BI419" s="364">
        <v>16</v>
      </c>
      <c r="BJ419" s="364">
        <v>25</v>
      </c>
      <c r="BK419" s="364">
        <v>38</v>
      </c>
      <c r="BL419" s="364">
        <v>25</v>
      </c>
      <c r="BM419" s="364">
        <v>11</v>
      </c>
      <c r="BN419" s="365">
        <v>6</v>
      </c>
      <c r="BO419" s="368">
        <v>67.56</v>
      </c>
      <c r="BP419" s="358">
        <v>67</v>
      </c>
      <c r="BQ419" s="369">
        <v>68.760000000000005</v>
      </c>
      <c r="BR419" s="363">
        <v>116</v>
      </c>
      <c r="BS419" s="364" t="s">
        <v>6662</v>
      </c>
      <c r="BT419" s="364" t="s">
        <v>6662</v>
      </c>
      <c r="BU419" s="364" t="s">
        <v>6662</v>
      </c>
      <c r="BV419" s="364" t="s">
        <v>6662</v>
      </c>
      <c r="BW419" s="364">
        <v>1</v>
      </c>
      <c r="BX419" s="364">
        <v>2</v>
      </c>
      <c r="BY419" s="364">
        <v>2</v>
      </c>
      <c r="BZ419" s="364">
        <v>3</v>
      </c>
      <c r="CA419" s="364">
        <v>7</v>
      </c>
      <c r="CB419" s="364">
        <v>15</v>
      </c>
      <c r="CC419" s="364">
        <v>29</v>
      </c>
      <c r="CD419" s="364">
        <v>30</v>
      </c>
      <c r="CE419" s="364">
        <v>14</v>
      </c>
      <c r="CF419" s="364">
        <v>9</v>
      </c>
      <c r="CG419" s="365">
        <v>4</v>
      </c>
      <c r="CH419" s="432">
        <v>116</v>
      </c>
      <c r="CI419" s="433">
        <v>30</v>
      </c>
      <c r="CJ419" s="433">
        <v>30</v>
      </c>
      <c r="CK419" s="433" t="s">
        <v>6662</v>
      </c>
      <c r="CL419" s="433" t="s">
        <v>6662</v>
      </c>
      <c r="CM419" s="433">
        <v>4</v>
      </c>
      <c r="CN419" s="433">
        <v>82</v>
      </c>
      <c r="CO419" s="433">
        <v>86</v>
      </c>
      <c r="CP419" s="433">
        <v>26</v>
      </c>
      <c r="CQ419" s="433">
        <v>26</v>
      </c>
      <c r="CR419" s="433" t="s">
        <v>6662</v>
      </c>
      <c r="CS419" s="433" t="s">
        <v>6662</v>
      </c>
      <c r="CT419" s="433">
        <v>2</v>
      </c>
      <c r="CU419" s="455">
        <v>58</v>
      </c>
      <c r="CV419" s="389"/>
      <c r="CW419" s="390"/>
      <c r="CX419" s="390"/>
      <c r="CY419" s="390"/>
      <c r="CZ419" s="390"/>
      <c r="DA419" s="390"/>
      <c r="DB419" s="394"/>
      <c r="DC419" s="363">
        <v>379</v>
      </c>
      <c r="DD419" s="364">
        <v>281</v>
      </c>
      <c r="DE419" s="364">
        <v>145</v>
      </c>
      <c r="DF419" s="364">
        <v>129</v>
      </c>
      <c r="DG419" s="364">
        <v>7</v>
      </c>
      <c r="DH419" s="364">
        <v>17</v>
      </c>
      <c r="DI419" s="364">
        <v>81</v>
      </c>
      <c r="DJ419" s="394"/>
      <c r="DK419" s="363">
        <v>113</v>
      </c>
      <c r="DL419" s="364">
        <v>82</v>
      </c>
      <c r="DM419" s="364" t="s">
        <v>6662</v>
      </c>
      <c r="DN419" s="364">
        <v>2</v>
      </c>
      <c r="DO419" s="364">
        <v>1</v>
      </c>
      <c r="DP419" s="364">
        <v>20</v>
      </c>
      <c r="DQ419" s="364">
        <v>4</v>
      </c>
      <c r="DR419" s="364">
        <v>1</v>
      </c>
      <c r="DS419" s="364">
        <v>1</v>
      </c>
      <c r="DT419" s="364">
        <v>1</v>
      </c>
      <c r="DU419" s="364">
        <v>1</v>
      </c>
      <c r="DV419" s="364" t="s">
        <v>6662</v>
      </c>
      <c r="DW419" s="364" t="s">
        <v>6662</v>
      </c>
      <c r="DX419" s="364" t="s">
        <v>6662</v>
      </c>
      <c r="DY419" s="364" t="s">
        <v>6662</v>
      </c>
      <c r="DZ419" s="365" t="s">
        <v>6662</v>
      </c>
      <c r="EA419" s="363">
        <v>116</v>
      </c>
      <c r="EB419" s="364">
        <v>18594</v>
      </c>
      <c r="EC419" s="364">
        <v>11281</v>
      </c>
      <c r="ED419" s="364">
        <v>7008</v>
      </c>
      <c r="EE419" s="365">
        <v>305</v>
      </c>
      <c r="EF419" s="363">
        <v>192</v>
      </c>
      <c r="EG419" s="364">
        <v>177</v>
      </c>
      <c r="EH419" s="364">
        <v>99</v>
      </c>
      <c r="EI419" s="364">
        <v>74</v>
      </c>
      <c r="EJ419" s="364">
        <v>4</v>
      </c>
      <c r="EK419" s="364">
        <v>4</v>
      </c>
      <c r="EL419" s="364">
        <v>11</v>
      </c>
      <c r="EM419" s="394"/>
      <c r="EN419" s="363">
        <v>187</v>
      </c>
      <c r="EO419" s="364">
        <v>104</v>
      </c>
      <c r="EP419" s="364">
        <v>46</v>
      </c>
      <c r="EQ419" s="364">
        <v>55</v>
      </c>
      <c r="ER419" s="364">
        <v>3</v>
      </c>
      <c r="ES419" s="364">
        <v>13</v>
      </c>
      <c r="ET419" s="364">
        <v>70</v>
      </c>
      <c r="EU419" s="394"/>
    </row>
    <row r="420" spans="1:151" s="357" customFormat="1" ht="15" customHeight="1" x14ac:dyDescent="0.15">
      <c r="A420" s="442" t="s">
        <v>175</v>
      </c>
      <c r="B420" s="442" t="s">
        <v>508</v>
      </c>
      <c r="C420" s="442"/>
      <c r="D420" s="442" t="s">
        <v>979</v>
      </c>
      <c r="E420" s="387">
        <v>534</v>
      </c>
      <c r="F420" s="355">
        <v>523</v>
      </c>
      <c r="G420" s="355">
        <v>118</v>
      </c>
      <c r="H420" s="355">
        <v>56</v>
      </c>
      <c r="I420" s="355">
        <v>349</v>
      </c>
      <c r="J420" s="388">
        <v>11</v>
      </c>
      <c r="K420" s="395">
        <v>11</v>
      </c>
      <c r="L420" s="387"/>
      <c r="M420" s="361">
        <v>1285</v>
      </c>
      <c r="N420" s="355">
        <v>16</v>
      </c>
      <c r="O420" s="355">
        <v>17</v>
      </c>
      <c r="P420" s="355">
        <v>34</v>
      </c>
      <c r="Q420" s="355">
        <v>35</v>
      </c>
      <c r="R420" s="355">
        <v>31</v>
      </c>
      <c r="S420" s="355">
        <v>53</v>
      </c>
      <c r="T420" s="355">
        <v>88</v>
      </c>
      <c r="U420" s="355">
        <v>83</v>
      </c>
      <c r="V420" s="355">
        <v>136</v>
      </c>
      <c r="W420" s="355">
        <v>143</v>
      </c>
      <c r="X420" s="355">
        <v>185</v>
      </c>
      <c r="Y420" s="355">
        <v>190</v>
      </c>
      <c r="Z420" s="355">
        <v>125</v>
      </c>
      <c r="AA420" s="355">
        <v>100</v>
      </c>
      <c r="AB420" s="362">
        <v>49</v>
      </c>
      <c r="AC420" s="368">
        <v>61.82</v>
      </c>
      <c r="AD420" s="358">
        <v>60.35</v>
      </c>
      <c r="AE420" s="369">
        <v>63.92</v>
      </c>
      <c r="AF420" s="389"/>
      <c r="AG420" s="390"/>
      <c r="AH420" s="390"/>
      <c r="AI420" s="390"/>
      <c r="AJ420" s="390"/>
      <c r="AK420" s="390"/>
      <c r="AL420" s="390"/>
      <c r="AM420" s="390"/>
      <c r="AN420" s="390"/>
      <c r="AO420" s="390"/>
      <c r="AP420" s="390"/>
      <c r="AQ420" s="390"/>
      <c r="AR420" s="390"/>
      <c r="AS420" s="390"/>
      <c r="AT420" s="390"/>
      <c r="AU420" s="390"/>
      <c r="AV420" s="384"/>
      <c r="AW420" s="385"/>
      <c r="AX420" s="386"/>
      <c r="AY420" s="363">
        <v>617</v>
      </c>
      <c r="AZ420" s="364" t="s">
        <v>6662</v>
      </c>
      <c r="BA420" s="364">
        <v>1</v>
      </c>
      <c r="BB420" s="364">
        <v>6</v>
      </c>
      <c r="BC420" s="364">
        <v>9</v>
      </c>
      <c r="BD420" s="364">
        <v>9</v>
      </c>
      <c r="BE420" s="364">
        <v>15</v>
      </c>
      <c r="BF420" s="364">
        <v>28</v>
      </c>
      <c r="BG420" s="364">
        <v>19</v>
      </c>
      <c r="BH420" s="364">
        <v>44</v>
      </c>
      <c r="BI420" s="364">
        <v>55</v>
      </c>
      <c r="BJ420" s="364">
        <v>98</v>
      </c>
      <c r="BK420" s="364">
        <v>151</v>
      </c>
      <c r="BL420" s="364">
        <v>96</v>
      </c>
      <c r="BM420" s="364">
        <v>64</v>
      </c>
      <c r="BN420" s="365">
        <v>22</v>
      </c>
      <c r="BO420" s="368">
        <v>67.61</v>
      </c>
      <c r="BP420" s="358">
        <v>67.3</v>
      </c>
      <c r="BQ420" s="369">
        <v>68.23</v>
      </c>
      <c r="BR420" s="363">
        <v>523</v>
      </c>
      <c r="BS420" s="364" t="s">
        <v>6662</v>
      </c>
      <c r="BT420" s="364" t="s">
        <v>6662</v>
      </c>
      <c r="BU420" s="364" t="s">
        <v>6662</v>
      </c>
      <c r="BV420" s="364">
        <v>2</v>
      </c>
      <c r="BW420" s="364">
        <v>1</v>
      </c>
      <c r="BX420" s="364">
        <v>10</v>
      </c>
      <c r="BY420" s="364">
        <v>24</v>
      </c>
      <c r="BZ420" s="364">
        <v>28</v>
      </c>
      <c r="CA420" s="364">
        <v>60</v>
      </c>
      <c r="CB420" s="364">
        <v>77</v>
      </c>
      <c r="CC420" s="364">
        <v>95</v>
      </c>
      <c r="CD420" s="364">
        <v>107</v>
      </c>
      <c r="CE420" s="364">
        <v>66</v>
      </c>
      <c r="CF420" s="364">
        <v>42</v>
      </c>
      <c r="CG420" s="365">
        <v>11</v>
      </c>
      <c r="CH420" s="432">
        <v>523</v>
      </c>
      <c r="CI420" s="433">
        <v>92</v>
      </c>
      <c r="CJ420" s="433">
        <v>90</v>
      </c>
      <c r="CK420" s="433" t="s">
        <v>6662</v>
      </c>
      <c r="CL420" s="433">
        <v>2</v>
      </c>
      <c r="CM420" s="433">
        <v>57</v>
      </c>
      <c r="CN420" s="433">
        <v>374</v>
      </c>
      <c r="CO420" s="433">
        <v>321</v>
      </c>
      <c r="CP420" s="433">
        <v>73</v>
      </c>
      <c r="CQ420" s="433">
        <v>72</v>
      </c>
      <c r="CR420" s="433" t="s">
        <v>6662</v>
      </c>
      <c r="CS420" s="433">
        <v>1</v>
      </c>
      <c r="CT420" s="433">
        <v>26</v>
      </c>
      <c r="CU420" s="455">
        <v>222</v>
      </c>
      <c r="CV420" s="389"/>
      <c r="CW420" s="390"/>
      <c r="CX420" s="390"/>
      <c r="CY420" s="390"/>
      <c r="CZ420" s="390"/>
      <c r="DA420" s="390"/>
      <c r="DB420" s="394"/>
      <c r="DC420" s="363">
        <v>1688</v>
      </c>
      <c r="DD420" s="364">
        <v>1228</v>
      </c>
      <c r="DE420" s="364">
        <v>617</v>
      </c>
      <c r="DF420" s="364">
        <v>536</v>
      </c>
      <c r="DG420" s="364">
        <v>75</v>
      </c>
      <c r="DH420" s="364">
        <v>72</v>
      </c>
      <c r="DI420" s="364">
        <v>388</v>
      </c>
      <c r="DJ420" s="394"/>
      <c r="DK420" s="363">
        <v>522</v>
      </c>
      <c r="DL420" s="364">
        <v>472</v>
      </c>
      <c r="DM420" s="364">
        <v>1</v>
      </c>
      <c r="DN420" s="364" t="s">
        <v>6662</v>
      </c>
      <c r="DO420" s="364" t="s">
        <v>6662</v>
      </c>
      <c r="DP420" s="364">
        <v>33</v>
      </c>
      <c r="DQ420" s="364">
        <v>4</v>
      </c>
      <c r="DR420" s="364">
        <v>1</v>
      </c>
      <c r="DS420" s="364">
        <v>2</v>
      </c>
      <c r="DT420" s="364">
        <v>6</v>
      </c>
      <c r="DU420" s="364">
        <v>1</v>
      </c>
      <c r="DV420" s="364">
        <v>2</v>
      </c>
      <c r="DW420" s="364" t="s">
        <v>6662</v>
      </c>
      <c r="DX420" s="364" t="s">
        <v>6662</v>
      </c>
      <c r="DY420" s="364" t="s">
        <v>6662</v>
      </c>
      <c r="DZ420" s="365" t="s">
        <v>6662</v>
      </c>
      <c r="EA420" s="363">
        <v>522</v>
      </c>
      <c r="EB420" s="364">
        <v>196946</v>
      </c>
      <c r="EC420" s="364">
        <v>191992</v>
      </c>
      <c r="ED420" s="364">
        <v>4906</v>
      </c>
      <c r="EE420" s="365">
        <v>48</v>
      </c>
      <c r="EF420" s="363">
        <v>871</v>
      </c>
      <c r="EG420" s="364">
        <v>773</v>
      </c>
      <c r="EH420" s="364">
        <v>416</v>
      </c>
      <c r="EI420" s="364">
        <v>302</v>
      </c>
      <c r="EJ420" s="364">
        <v>55</v>
      </c>
      <c r="EK420" s="364">
        <v>33</v>
      </c>
      <c r="EL420" s="364">
        <v>65</v>
      </c>
      <c r="EM420" s="394"/>
      <c r="EN420" s="363">
        <v>817</v>
      </c>
      <c r="EO420" s="364">
        <v>455</v>
      </c>
      <c r="EP420" s="364">
        <v>201</v>
      </c>
      <c r="EQ420" s="364">
        <v>234</v>
      </c>
      <c r="ER420" s="364">
        <v>20</v>
      </c>
      <c r="ES420" s="364">
        <v>39</v>
      </c>
      <c r="ET420" s="364">
        <v>323</v>
      </c>
      <c r="EU420" s="394"/>
    </row>
    <row r="421" spans="1:151" s="357" customFormat="1" ht="15" hidden="1" customHeight="1" x14ac:dyDescent="0.15">
      <c r="A421" s="442" t="s">
        <v>175</v>
      </c>
      <c r="B421" s="442" t="s">
        <v>508</v>
      </c>
      <c r="C421" s="442" t="s">
        <v>1631</v>
      </c>
      <c r="D421" s="442" t="s">
        <v>980</v>
      </c>
      <c r="E421" s="387">
        <v>135</v>
      </c>
      <c r="F421" s="355">
        <v>134</v>
      </c>
      <c r="G421" s="355">
        <v>27</v>
      </c>
      <c r="H421" s="355">
        <v>17</v>
      </c>
      <c r="I421" s="355">
        <v>90</v>
      </c>
      <c r="J421" s="388">
        <v>1</v>
      </c>
      <c r="K421" s="395">
        <v>1</v>
      </c>
      <c r="L421" s="387"/>
      <c r="M421" s="361">
        <v>319</v>
      </c>
      <c r="N421" s="355">
        <v>8</v>
      </c>
      <c r="O421" s="355">
        <v>4</v>
      </c>
      <c r="P421" s="355">
        <v>8</v>
      </c>
      <c r="Q421" s="355">
        <v>8</v>
      </c>
      <c r="R421" s="355">
        <v>6</v>
      </c>
      <c r="S421" s="355">
        <v>12</v>
      </c>
      <c r="T421" s="355">
        <v>20</v>
      </c>
      <c r="U421" s="355">
        <v>20</v>
      </c>
      <c r="V421" s="355">
        <v>30</v>
      </c>
      <c r="W421" s="355">
        <v>38</v>
      </c>
      <c r="X421" s="355">
        <v>52</v>
      </c>
      <c r="Y421" s="355">
        <v>37</v>
      </c>
      <c r="Z421" s="355">
        <v>32</v>
      </c>
      <c r="AA421" s="355">
        <v>25</v>
      </c>
      <c r="AB421" s="362">
        <v>19</v>
      </c>
      <c r="AC421" s="368">
        <v>62.13</v>
      </c>
      <c r="AD421" s="358">
        <v>61.04</v>
      </c>
      <c r="AE421" s="369">
        <v>63.7</v>
      </c>
      <c r="AF421" s="389"/>
      <c r="AG421" s="390"/>
      <c r="AH421" s="390"/>
      <c r="AI421" s="390"/>
      <c r="AJ421" s="390"/>
      <c r="AK421" s="390"/>
      <c r="AL421" s="390"/>
      <c r="AM421" s="390"/>
      <c r="AN421" s="390"/>
      <c r="AO421" s="390"/>
      <c r="AP421" s="390"/>
      <c r="AQ421" s="390"/>
      <c r="AR421" s="390"/>
      <c r="AS421" s="390"/>
      <c r="AT421" s="390"/>
      <c r="AU421" s="390"/>
      <c r="AV421" s="384"/>
      <c r="AW421" s="385"/>
      <c r="AX421" s="386"/>
      <c r="AY421" s="363">
        <v>153</v>
      </c>
      <c r="AZ421" s="364" t="s">
        <v>6662</v>
      </c>
      <c r="BA421" s="364" t="s">
        <v>6662</v>
      </c>
      <c r="BB421" s="364" t="s">
        <v>6662</v>
      </c>
      <c r="BC421" s="364">
        <v>3</v>
      </c>
      <c r="BD421" s="364" t="s">
        <v>6662</v>
      </c>
      <c r="BE421" s="364">
        <v>3</v>
      </c>
      <c r="BF421" s="364">
        <v>8</v>
      </c>
      <c r="BG421" s="364">
        <v>7</v>
      </c>
      <c r="BH421" s="364">
        <v>7</v>
      </c>
      <c r="BI421" s="364">
        <v>9</v>
      </c>
      <c r="BJ421" s="364">
        <v>32</v>
      </c>
      <c r="BK421" s="364">
        <v>31</v>
      </c>
      <c r="BL421" s="364">
        <v>28</v>
      </c>
      <c r="BM421" s="364">
        <v>17</v>
      </c>
      <c r="BN421" s="365">
        <v>8</v>
      </c>
      <c r="BO421" s="368">
        <v>68.95</v>
      </c>
      <c r="BP421" s="358">
        <v>68.260000000000005</v>
      </c>
      <c r="BQ421" s="369">
        <v>70.260000000000005</v>
      </c>
      <c r="BR421" s="363">
        <v>134</v>
      </c>
      <c r="BS421" s="364" t="s">
        <v>6662</v>
      </c>
      <c r="BT421" s="364" t="s">
        <v>6662</v>
      </c>
      <c r="BU421" s="364" t="s">
        <v>6662</v>
      </c>
      <c r="BV421" s="364">
        <v>1</v>
      </c>
      <c r="BW421" s="364" t="s">
        <v>6662</v>
      </c>
      <c r="BX421" s="364">
        <v>2</v>
      </c>
      <c r="BY421" s="364">
        <v>6</v>
      </c>
      <c r="BZ421" s="364">
        <v>10</v>
      </c>
      <c r="CA421" s="364">
        <v>10</v>
      </c>
      <c r="CB421" s="364">
        <v>23</v>
      </c>
      <c r="CC421" s="364">
        <v>28</v>
      </c>
      <c r="CD421" s="364">
        <v>20</v>
      </c>
      <c r="CE421" s="364">
        <v>18</v>
      </c>
      <c r="CF421" s="364">
        <v>12</v>
      </c>
      <c r="CG421" s="365">
        <v>4</v>
      </c>
      <c r="CH421" s="432">
        <v>134</v>
      </c>
      <c r="CI421" s="433">
        <v>15</v>
      </c>
      <c r="CJ421" s="433">
        <v>14</v>
      </c>
      <c r="CK421" s="433" t="s">
        <v>6662</v>
      </c>
      <c r="CL421" s="433">
        <v>1</v>
      </c>
      <c r="CM421" s="433">
        <v>16</v>
      </c>
      <c r="CN421" s="433">
        <v>103</v>
      </c>
      <c r="CO421" s="433">
        <v>82</v>
      </c>
      <c r="CP421" s="433">
        <v>12</v>
      </c>
      <c r="CQ421" s="433">
        <v>12</v>
      </c>
      <c r="CR421" s="433" t="s">
        <v>6662</v>
      </c>
      <c r="CS421" s="433" t="s">
        <v>6662</v>
      </c>
      <c r="CT421" s="433">
        <v>10</v>
      </c>
      <c r="CU421" s="455">
        <v>60</v>
      </c>
      <c r="CV421" s="389"/>
      <c r="CW421" s="390"/>
      <c r="CX421" s="390"/>
      <c r="CY421" s="390"/>
      <c r="CZ421" s="390"/>
      <c r="DA421" s="390"/>
      <c r="DB421" s="394"/>
      <c r="DC421" s="363">
        <v>420</v>
      </c>
      <c r="DD421" s="364">
        <v>306</v>
      </c>
      <c r="DE421" s="364">
        <v>153</v>
      </c>
      <c r="DF421" s="364">
        <v>125</v>
      </c>
      <c r="DG421" s="364">
        <v>28</v>
      </c>
      <c r="DH421" s="364">
        <v>18</v>
      </c>
      <c r="DI421" s="364">
        <v>96</v>
      </c>
      <c r="DJ421" s="394"/>
      <c r="DK421" s="363">
        <v>133</v>
      </c>
      <c r="DL421" s="364">
        <v>127</v>
      </c>
      <c r="DM421" s="364">
        <v>1</v>
      </c>
      <c r="DN421" s="364" t="s">
        <v>6662</v>
      </c>
      <c r="DO421" s="364" t="s">
        <v>6662</v>
      </c>
      <c r="DP421" s="364">
        <v>1</v>
      </c>
      <c r="DQ421" s="364">
        <v>3</v>
      </c>
      <c r="DR421" s="364" t="s">
        <v>6662</v>
      </c>
      <c r="DS421" s="364" t="s">
        <v>6662</v>
      </c>
      <c r="DT421" s="364" t="s">
        <v>6662</v>
      </c>
      <c r="DU421" s="364">
        <v>1</v>
      </c>
      <c r="DV421" s="364" t="s">
        <v>6662</v>
      </c>
      <c r="DW421" s="364" t="s">
        <v>6662</v>
      </c>
      <c r="DX421" s="364" t="s">
        <v>6662</v>
      </c>
      <c r="DY421" s="364" t="s">
        <v>6662</v>
      </c>
      <c r="DZ421" s="365" t="s">
        <v>6662</v>
      </c>
      <c r="EA421" s="363">
        <v>134</v>
      </c>
      <c r="EB421" s="364">
        <v>55401</v>
      </c>
      <c r="EC421" s="364">
        <v>53160</v>
      </c>
      <c r="ED421" s="364">
        <v>2218</v>
      </c>
      <c r="EE421" s="365">
        <v>23</v>
      </c>
      <c r="EF421" s="363">
        <v>218</v>
      </c>
      <c r="EG421" s="364">
        <v>188</v>
      </c>
      <c r="EH421" s="364">
        <v>100</v>
      </c>
      <c r="EI421" s="364">
        <v>67</v>
      </c>
      <c r="EJ421" s="364">
        <v>21</v>
      </c>
      <c r="EK421" s="364">
        <v>9</v>
      </c>
      <c r="EL421" s="364">
        <v>21</v>
      </c>
      <c r="EM421" s="394"/>
      <c r="EN421" s="363">
        <v>202</v>
      </c>
      <c r="EO421" s="364">
        <v>118</v>
      </c>
      <c r="EP421" s="364">
        <v>53</v>
      </c>
      <c r="EQ421" s="364">
        <v>58</v>
      </c>
      <c r="ER421" s="364">
        <v>7</v>
      </c>
      <c r="ES421" s="364">
        <v>9</v>
      </c>
      <c r="ET421" s="364">
        <v>75</v>
      </c>
      <c r="EU421" s="394"/>
    </row>
    <row r="422" spans="1:151" s="357" customFormat="1" ht="15" hidden="1" customHeight="1" x14ac:dyDescent="0.15">
      <c r="A422" s="442" t="s">
        <v>175</v>
      </c>
      <c r="B422" s="442" t="s">
        <v>508</v>
      </c>
      <c r="C422" s="442" t="s">
        <v>509</v>
      </c>
      <c r="D422" s="442" t="s">
        <v>981</v>
      </c>
      <c r="E422" s="387">
        <v>120</v>
      </c>
      <c r="F422" s="355">
        <v>115</v>
      </c>
      <c r="G422" s="355">
        <v>22</v>
      </c>
      <c r="H422" s="355">
        <v>10</v>
      </c>
      <c r="I422" s="355">
        <v>83</v>
      </c>
      <c r="J422" s="388">
        <v>5</v>
      </c>
      <c r="K422" s="395">
        <v>5</v>
      </c>
      <c r="L422" s="387"/>
      <c r="M422" s="361">
        <v>272</v>
      </c>
      <c r="N422" s="355">
        <v>2</v>
      </c>
      <c r="O422" s="355">
        <v>5</v>
      </c>
      <c r="P422" s="355">
        <v>5</v>
      </c>
      <c r="Q422" s="355">
        <v>3</v>
      </c>
      <c r="R422" s="355">
        <v>6</v>
      </c>
      <c r="S422" s="355">
        <v>9</v>
      </c>
      <c r="T422" s="355">
        <v>18</v>
      </c>
      <c r="U422" s="355">
        <v>20</v>
      </c>
      <c r="V422" s="355">
        <v>24</v>
      </c>
      <c r="W422" s="355">
        <v>33</v>
      </c>
      <c r="X422" s="355">
        <v>35</v>
      </c>
      <c r="Y422" s="355">
        <v>51</v>
      </c>
      <c r="Z422" s="355">
        <v>29</v>
      </c>
      <c r="AA422" s="355">
        <v>23</v>
      </c>
      <c r="AB422" s="362">
        <v>9</v>
      </c>
      <c r="AC422" s="368">
        <v>63.36</v>
      </c>
      <c r="AD422" s="358">
        <v>61.62</v>
      </c>
      <c r="AE422" s="369">
        <v>66.11</v>
      </c>
      <c r="AF422" s="389"/>
      <c r="AG422" s="390"/>
      <c r="AH422" s="390"/>
      <c r="AI422" s="390"/>
      <c r="AJ422" s="390"/>
      <c r="AK422" s="390"/>
      <c r="AL422" s="390"/>
      <c r="AM422" s="390"/>
      <c r="AN422" s="390"/>
      <c r="AO422" s="390"/>
      <c r="AP422" s="390"/>
      <c r="AQ422" s="390"/>
      <c r="AR422" s="390"/>
      <c r="AS422" s="390"/>
      <c r="AT422" s="390"/>
      <c r="AU422" s="390"/>
      <c r="AV422" s="384"/>
      <c r="AW422" s="385"/>
      <c r="AX422" s="386"/>
      <c r="AY422" s="363">
        <v>125</v>
      </c>
      <c r="AZ422" s="364" t="s">
        <v>6662</v>
      </c>
      <c r="BA422" s="364" t="s">
        <v>6662</v>
      </c>
      <c r="BB422" s="364">
        <v>1</v>
      </c>
      <c r="BC422" s="364" t="s">
        <v>6662</v>
      </c>
      <c r="BD422" s="364" t="s">
        <v>6662</v>
      </c>
      <c r="BE422" s="364">
        <v>3</v>
      </c>
      <c r="BF422" s="364">
        <v>3</v>
      </c>
      <c r="BG422" s="364">
        <v>4</v>
      </c>
      <c r="BH422" s="364">
        <v>7</v>
      </c>
      <c r="BI422" s="364">
        <v>10</v>
      </c>
      <c r="BJ422" s="364">
        <v>19</v>
      </c>
      <c r="BK422" s="364">
        <v>41</v>
      </c>
      <c r="BL422" s="364">
        <v>21</v>
      </c>
      <c r="BM422" s="364">
        <v>14</v>
      </c>
      <c r="BN422" s="365">
        <v>2</v>
      </c>
      <c r="BO422" s="368">
        <v>69.739999999999995</v>
      </c>
      <c r="BP422" s="358">
        <v>69.45</v>
      </c>
      <c r="BQ422" s="369">
        <v>70.349999999999994</v>
      </c>
      <c r="BR422" s="363">
        <v>115</v>
      </c>
      <c r="BS422" s="364" t="s">
        <v>6662</v>
      </c>
      <c r="BT422" s="364" t="s">
        <v>6662</v>
      </c>
      <c r="BU422" s="364" t="s">
        <v>6662</v>
      </c>
      <c r="BV422" s="364" t="s">
        <v>6662</v>
      </c>
      <c r="BW422" s="364" t="s">
        <v>6662</v>
      </c>
      <c r="BX422" s="364">
        <v>3</v>
      </c>
      <c r="BY422" s="364">
        <v>3</v>
      </c>
      <c r="BZ422" s="364">
        <v>8</v>
      </c>
      <c r="CA422" s="364">
        <v>10</v>
      </c>
      <c r="CB422" s="364">
        <v>16</v>
      </c>
      <c r="CC422" s="364">
        <v>21</v>
      </c>
      <c r="CD422" s="364">
        <v>26</v>
      </c>
      <c r="CE422" s="364">
        <v>16</v>
      </c>
      <c r="CF422" s="364">
        <v>9</v>
      </c>
      <c r="CG422" s="365">
        <v>3</v>
      </c>
      <c r="CH422" s="432">
        <v>115</v>
      </c>
      <c r="CI422" s="433">
        <v>18</v>
      </c>
      <c r="CJ422" s="433">
        <v>18</v>
      </c>
      <c r="CK422" s="433" t="s">
        <v>6662</v>
      </c>
      <c r="CL422" s="433" t="s">
        <v>6662</v>
      </c>
      <c r="CM422" s="433">
        <v>3</v>
      </c>
      <c r="CN422" s="433">
        <v>94</v>
      </c>
      <c r="CO422" s="433">
        <v>75</v>
      </c>
      <c r="CP422" s="433">
        <v>16</v>
      </c>
      <c r="CQ422" s="433">
        <v>16</v>
      </c>
      <c r="CR422" s="433" t="s">
        <v>6662</v>
      </c>
      <c r="CS422" s="433" t="s">
        <v>6662</v>
      </c>
      <c r="CT422" s="433">
        <v>1</v>
      </c>
      <c r="CU422" s="455">
        <v>58</v>
      </c>
      <c r="CV422" s="389"/>
      <c r="CW422" s="390"/>
      <c r="CX422" s="390"/>
      <c r="CY422" s="390"/>
      <c r="CZ422" s="390"/>
      <c r="DA422" s="390"/>
      <c r="DB422" s="394"/>
      <c r="DC422" s="363">
        <v>367</v>
      </c>
      <c r="DD422" s="364">
        <v>266</v>
      </c>
      <c r="DE422" s="364">
        <v>125</v>
      </c>
      <c r="DF422" s="364">
        <v>125</v>
      </c>
      <c r="DG422" s="364">
        <v>16</v>
      </c>
      <c r="DH422" s="364">
        <v>17</v>
      </c>
      <c r="DI422" s="364">
        <v>84</v>
      </c>
      <c r="DJ422" s="394"/>
      <c r="DK422" s="363">
        <v>115</v>
      </c>
      <c r="DL422" s="364">
        <v>115</v>
      </c>
      <c r="DM422" s="364" t="s">
        <v>6662</v>
      </c>
      <c r="DN422" s="364" t="s">
        <v>6662</v>
      </c>
      <c r="DO422" s="364" t="s">
        <v>6662</v>
      </c>
      <c r="DP422" s="364" t="s">
        <v>6662</v>
      </c>
      <c r="DQ422" s="364" t="s">
        <v>6662</v>
      </c>
      <c r="DR422" s="364" t="s">
        <v>6662</v>
      </c>
      <c r="DS422" s="364" t="s">
        <v>6662</v>
      </c>
      <c r="DT422" s="364" t="s">
        <v>6662</v>
      </c>
      <c r="DU422" s="364" t="s">
        <v>6662</v>
      </c>
      <c r="DV422" s="364" t="s">
        <v>6662</v>
      </c>
      <c r="DW422" s="364" t="s">
        <v>6662</v>
      </c>
      <c r="DX422" s="364" t="s">
        <v>6662</v>
      </c>
      <c r="DY422" s="364" t="s">
        <v>6662</v>
      </c>
      <c r="DZ422" s="365" t="s">
        <v>6662</v>
      </c>
      <c r="EA422" s="363">
        <v>114</v>
      </c>
      <c r="EB422" s="364">
        <v>46523</v>
      </c>
      <c r="EC422" s="364">
        <v>45557</v>
      </c>
      <c r="ED422" s="364">
        <v>966</v>
      </c>
      <c r="EE422" s="365" t="s">
        <v>6662</v>
      </c>
      <c r="EF422" s="363">
        <v>193</v>
      </c>
      <c r="EG422" s="364">
        <v>172</v>
      </c>
      <c r="EH422" s="364">
        <v>85</v>
      </c>
      <c r="EI422" s="364">
        <v>75</v>
      </c>
      <c r="EJ422" s="364">
        <v>12</v>
      </c>
      <c r="EK422" s="364">
        <v>9</v>
      </c>
      <c r="EL422" s="364">
        <v>12</v>
      </c>
      <c r="EM422" s="394"/>
      <c r="EN422" s="363">
        <v>174</v>
      </c>
      <c r="EO422" s="364">
        <v>94</v>
      </c>
      <c r="EP422" s="364">
        <v>40</v>
      </c>
      <c r="EQ422" s="364">
        <v>50</v>
      </c>
      <c r="ER422" s="364">
        <v>4</v>
      </c>
      <c r="ES422" s="364">
        <v>8</v>
      </c>
      <c r="ET422" s="364">
        <v>72</v>
      </c>
      <c r="EU422" s="394"/>
    </row>
    <row r="423" spans="1:151" s="357" customFormat="1" ht="15" hidden="1" customHeight="1" x14ac:dyDescent="0.15">
      <c r="A423" s="442" t="s">
        <v>175</v>
      </c>
      <c r="B423" s="442" t="s">
        <v>508</v>
      </c>
      <c r="C423" s="442" t="s">
        <v>510</v>
      </c>
      <c r="D423" s="442" t="s">
        <v>982</v>
      </c>
      <c r="E423" s="387">
        <v>58</v>
      </c>
      <c r="F423" s="355">
        <v>56</v>
      </c>
      <c r="G423" s="355">
        <v>6</v>
      </c>
      <c r="H423" s="355">
        <v>6</v>
      </c>
      <c r="I423" s="355">
        <v>44</v>
      </c>
      <c r="J423" s="388">
        <v>2</v>
      </c>
      <c r="K423" s="395">
        <v>2</v>
      </c>
      <c r="L423" s="387"/>
      <c r="M423" s="361">
        <v>128</v>
      </c>
      <c r="N423" s="355">
        <v>3</v>
      </c>
      <c r="O423" s="355">
        <v>2</v>
      </c>
      <c r="P423" s="355">
        <v>4</v>
      </c>
      <c r="Q423" s="355">
        <v>4</v>
      </c>
      <c r="R423" s="355">
        <v>1</v>
      </c>
      <c r="S423" s="355">
        <v>5</v>
      </c>
      <c r="T423" s="355">
        <v>15</v>
      </c>
      <c r="U423" s="355">
        <v>12</v>
      </c>
      <c r="V423" s="355">
        <v>11</v>
      </c>
      <c r="W423" s="355">
        <v>11</v>
      </c>
      <c r="X423" s="355">
        <v>12</v>
      </c>
      <c r="Y423" s="355">
        <v>21</v>
      </c>
      <c r="Z423" s="355">
        <v>18</v>
      </c>
      <c r="AA423" s="355">
        <v>8</v>
      </c>
      <c r="AB423" s="362">
        <v>1</v>
      </c>
      <c r="AC423" s="368">
        <v>59.88</v>
      </c>
      <c r="AD423" s="358">
        <v>58.24</v>
      </c>
      <c r="AE423" s="369">
        <v>62.19</v>
      </c>
      <c r="AF423" s="389"/>
      <c r="AG423" s="390"/>
      <c r="AH423" s="390"/>
      <c r="AI423" s="390"/>
      <c r="AJ423" s="390"/>
      <c r="AK423" s="390"/>
      <c r="AL423" s="390"/>
      <c r="AM423" s="390"/>
      <c r="AN423" s="390"/>
      <c r="AO423" s="390"/>
      <c r="AP423" s="390"/>
      <c r="AQ423" s="390"/>
      <c r="AR423" s="390"/>
      <c r="AS423" s="390"/>
      <c r="AT423" s="390"/>
      <c r="AU423" s="390"/>
      <c r="AV423" s="384"/>
      <c r="AW423" s="385"/>
      <c r="AX423" s="386"/>
      <c r="AY423" s="363">
        <v>55</v>
      </c>
      <c r="AZ423" s="364" t="s">
        <v>6662</v>
      </c>
      <c r="BA423" s="364" t="s">
        <v>6662</v>
      </c>
      <c r="BB423" s="364" t="s">
        <v>6662</v>
      </c>
      <c r="BC423" s="364">
        <v>2</v>
      </c>
      <c r="BD423" s="364" t="s">
        <v>6662</v>
      </c>
      <c r="BE423" s="364" t="s">
        <v>6662</v>
      </c>
      <c r="BF423" s="364">
        <v>4</v>
      </c>
      <c r="BG423" s="364">
        <v>1</v>
      </c>
      <c r="BH423" s="364">
        <v>3</v>
      </c>
      <c r="BI423" s="364">
        <v>2</v>
      </c>
      <c r="BJ423" s="364">
        <v>5</v>
      </c>
      <c r="BK423" s="364">
        <v>16</v>
      </c>
      <c r="BL423" s="364">
        <v>16</v>
      </c>
      <c r="BM423" s="364">
        <v>5</v>
      </c>
      <c r="BN423" s="365">
        <v>1</v>
      </c>
      <c r="BO423" s="368">
        <v>69.510000000000005</v>
      </c>
      <c r="BP423" s="358">
        <v>67.89</v>
      </c>
      <c r="BQ423" s="369">
        <v>72.58</v>
      </c>
      <c r="BR423" s="363">
        <v>56</v>
      </c>
      <c r="BS423" s="364" t="s">
        <v>6662</v>
      </c>
      <c r="BT423" s="364" t="s">
        <v>6662</v>
      </c>
      <c r="BU423" s="364" t="s">
        <v>6662</v>
      </c>
      <c r="BV423" s="364">
        <v>1</v>
      </c>
      <c r="BW423" s="364" t="s">
        <v>6662</v>
      </c>
      <c r="BX423" s="364" t="s">
        <v>6662</v>
      </c>
      <c r="BY423" s="364">
        <v>3</v>
      </c>
      <c r="BZ423" s="364">
        <v>4</v>
      </c>
      <c r="CA423" s="364">
        <v>5</v>
      </c>
      <c r="CB423" s="364">
        <v>7</v>
      </c>
      <c r="CC423" s="364">
        <v>8</v>
      </c>
      <c r="CD423" s="364">
        <v>11</v>
      </c>
      <c r="CE423" s="364">
        <v>11</v>
      </c>
      <c r="CF423" s="364">
        <v>6</v>
      </c>
      <c r="CG423" s="365" t="s">
        <v>6662</v>
      </c>
      <c r="CH423" s="432">
        <v>56</v>
      </c>
      <c r="CI423" s="433">
        <v>12</v>
      </c>
      <c r="CJ423" s="433">
        <v>12</v>
      </c>
      <c r="CK423" s="433" t="s">
        <v>6662</v>
      </c>
      <c r="CL423" s="433" t="s">
        <v>6662</v>
      </c>
      <c r="CM423" s="433">
        <v>6</v>
      </c>
      <c r="CN423" s="433">
        <v>38</v>
      </c>
      <c r="CO423" s="433">
        <v>36</v>
      </c>
      <c r="CP423" s="433">
        <v>9</v>
      </c>
      <c r="CQ423" s="433">
        <v>9</v>
      </c>
      <c r="CR423" s="433" t="s">
        <v>6662</v>
      </c>
      <c r="CS423" s="433" t="s">
        <v>6662</v>
      </c>
      <c r="CT423" s="433">
        <v>3</v>
      </c>
      <c r="CU423" s="455">
        <v>24</v>
      </c>
      <c r="CV423" s="389"/>
      <c r="CW423" s="390"/>
      <c r="CX423" s="390"/>
      <c r="CY423" s="390"/>
      <c r="CZ423" s="390"/>
      <c r="DA423" s="390"/>
      <c r="DB423" s="394"/>
      <c r="DC423" s="363">
        <v>171</v>
      </c>
      <c r="DD423" s="364">
        <v>121</v>
      </c>
      <c r="DE423" s="364">
        <v>55</v>
      </c>
      <c r="DF423" s="364">
        <v>57</v>
      </c>
      <c r="DG423" s="364">
        <v>9</v>
      </c>
      <c r="DH423" s="364">
        <v>8</v>
      </c>
      <c r="DI423" s="364">
        <v>42</v>
      </c>
      <c r="DJ423" s="394"/>
      <c r="DK423" s="363">
        <v>56</v>
      </c>
      <c r="DL423" s="364">
        <v>56</v>
      </c>
      <c r="DM423" s="364" t="s">
        <v>6662</v>
      </c>
      <c r="DN423" s="364" t="s">
        <v>6662</v>
      </c>
      <c r="DO423" s="364" t="s">
        <v>6662</v>
      </c>
      <c r="DP423" s="364" t="s">
        <v>6662</v>
      </c>
      <c r="DQ423" s="364" t="s">
        <v>6662</v>
      </c>
      <c r="DR423" s="364" t="s">
        <v>6662</v>
      </c>
      <c r="DS423" s="364" t="s">
        <v>6662</v>
      </c>
      <c r="DT423" s="364" t="s">
        <v>6662</v>
      </c>
      <c r="DU423" s="364" t="s">
        <v>6662</v>
      </c>
      <c r="DV423" s="364" t="s">
        <v>6662</v>
      </c>
      <c r="DW423" s="364" t="s">
        <v>6662</v>
      </c>
      <c r="DX423" s="364" t="s">
        <v>6662</v>
      </c>
      <c r="DY423" s="364" t="s">
        <v>6662</v>
      </c>
      <c r="DZ423" s="365" t="s">
        <v>6662</v>
      </c>
      <c r="EA423" s="363">
        <v>56</v>
      </c>
      <c r="EB423" s="364">
        <v>17427</v>
      </c>
      <c r="EC423" s="364">
        <v>17329</v>
      </c>
      <c r="ED423" s="364">
        <v>98</v>
      </c>
      <c r="EE423" s="365" t="s">
        <v>6662</v>
      </c>
      <c r="EF423" s="363">
        <v>85</v>
      </c>
      <c r="EG423" s="364">
        <v>72</v>
      </c>
      <c r="EH423" s="364">
        <v>36</v>
      </c>
      <c r="EI423" s="364">
        <v>31</v>
      </c>
      <c r="EJ423" s="364">
        <v>5</v>
      </c>
      <c r="EK423" s="364">
        <v>5</v>
      </c>
      <c r="EL423" s="364">
        <v>8</v>
      </c>
      <c r="EM423" s="394"/>
      <c r="EN423" s="363">
        <v>86</v>
      </c>
      <c r="EO423" s="364">
        <v>49</v>
      </c>
      <c r="EP423" s="364">
        <v>19</v>
      </c>
      <c r="EQ423" s="364">
        <v>26</v>
      </c>
      <c r="ER423" s="364">
        <v>4</v>
      </c>
      <c r="ES423" s="364">
        <v>3</v>
      </c>
      <c r="ET423" s="364">
        <v>34</v>
      </c>
      <c r="EU423" s="394"/>
    </row>
    <row r="424" spans="1:151" s="357" customFormat="1" ht="15" hidden="1" customHeight="1" x14ac:dyDescent="0.15">
      <c r="A424" s="442" t="s">
        <v>175</v>
      </c>
      <c r="B424" s="442" t="s">
        <v>508</v>
      </c>
      <c r="C424" s="442" t="s">
        <v>511</v>
      </c>
      <c r="D424" s="442" t="s">
        <v>983</v>
      </c>
      <c r="E424" s="387">
        <v>221</v>
      </c>
      <c r="F424" s="355">
        <v>218</v>
      </c>
      <c r="G424" s="355">
        <v>63</v>
      </c>
      <c r="H424" s="355">
        <v>23</v>
      </c>
      <c r="I424" s="355">
        <v>132</v>
      </c>
      <c r="J424" s="388">
        <v>3</v>
      </c>
      <c r="K424" s="395">
        <v>3</v>
      </c>
      <c r="L424" s="387"/>
      <c r="M424" s="361">
        <v>566</v>
      </c>
      <c r="N424" s="355">
        <v>3</v>
      </c>
      <c r="O424" s="355">
        <v>6</v>
      </c>
      <c r="P424" s="355">
        <v>17</v>
      </c>
      <c r="Q424" s="355">
        <v>20</v>
      </c>
      <c r="R424" s="355">
        <v>18</v>
      </c>
      <c r="S424" s="355">
        <v>27</v>
      </c>
      <c r="T424" s="355">
        <v>35</v>
      </c>
      <c r="U424" s="355">
        <v>31</v>
      </c>
      <c r="V424" s="355">
        <v>71</v>
      </c>
      <c r="W424" s="355">
        <v>61</v>
      </c>
      <c r="X424" s="355">
        <v>86</v>
      </c>
      <c r="Y424" s="355">
        <v>81</v>
      </c>
      <c r="Z424" s="355">
        <v>46</v>
      </c>
      <c r="AA424" s="355">
        <v>44</v>
      </c>
      <c r="AB424" s="362">
        <v>20</v>
      </c>
      <c r="AC424" s="368">
        <v>61.34</v>
      </c>
      <c r="AD424" s="358">
        <v>59.79</v>
      </c>
      <c r="AE424" s="369">
        <v>63.47</v>
      </c>
      <c r="AF424" s="389"/>
      <c r="AG424" s="390"/>
      <c r="AH424" s="390"/>
      <c r="AI424" s="390"/>
      <c r="AJ424" s="390"/>
      <c r="AK424" s="390"/>
      <c r="AL424" s="390"/>
      <c r="AM424" s="390"/>
      <c r="AN424" s="390"/>
      <c r="AO424" s="390"/>
      <c r="AP424" s="390"/>
      <c r="AQ424" s="390"/>
      <c r="AR424" s="390"/>
      <c r="AS424" s="390"/>
      <c r="AT424" s="390"/>
      <c r="AU424" s="390"/>
      <c r="AV424" s="384"/>
      <c r="AW424" s="385"/>
      <c r="AX424" s="386"/>
      <c r="AY424" s="363">
        <v>284</v>
      </c>
      <c r="AZ424" s="364" t="s">
        <v>6662</v>
      </c>
      <c r="BA424" s="364">
        <v>1</v>
      </c>
      <c r="BB424" s="364">
        <v>5</v>
      </c>
      <c r="BC424" s="364">
        <v>4</v>
      </c>
      <c r="BD424" s="364">
        <v>9</v>
      </c>
      <c r="BE424" s="364">
        <v>9</v>
      </c>
      <c r="BF424" s="364">
        <v>13</v>
      </c>
      <c r="BG424" s="364">
        <v>7</v>
      </c>
      <c r="BH424" s="364">
        <v>27</v>
      </c>
      <c r="BI424" s="364">
        <v>34</v>
      </c>
      <c r="BJ424" s="364">
        <v>42</v>
      </c>
      <c r="BK424" s="364">
        <v>63</v>
      </c>
      <c r="BL424" s="364">
        <v>31</v>
      </c>
      <c r="BM424" s="364">
        <v>28</v>
      </c>
      <c r="BN424" s="365">
        <v>11</v>
      </c>
      <c r="BO424" s="368">
        <v>65.569999999999993</v>
      </c>
      <c r="BP424" s="358">
        <v>65.77</v>
      </c>
      <c r="BQ424" s="369">
        <v>65.150000000000006</v>
      </c>
      <c r="BR424" s="363">
        <v>218</v>
      </c>
      <c r="BS424" s="364" t="s">
        <v>6662</v>
      </c>
      <c r="BT424" s="364" t="s">
        <v>6662</v>
      </c>
      <c r="BU424" s="364" t="s">
        <v>6662</v>
      </c>
      <c r="BV424" s="364" t="s">
        <v>6662</v>
      </c>
      <c r="BW424" s="364">
        <v>1</v>
      </c>
      <c r="BX424" s="364">
        <v>5</v>
      </c>
      <c r="BY424" s="364">
        <v>12</v>
      </c>
      <c r="BZ424" s="364">
        <v>6</v>
      </c>
      <c r="CA424" s="364">
        <v>35</v>
      </c>
      <c r="CB424" s="364">
        <v>31</v>
      </c>
      <c r="CC424" s="364">
        <v>38</v>
      </c>
      <c r="CD424" s="364">
        <v>50</v>
      </c>
      <c r="CE424" s="364">
        <v>21</v>
      </c>
      <c r="CF424" s="364">
        <v>15</v>
      </c>
      <c r="CG424" s="365">
        <v>4</v>
      </c>
      <c r="CH424" s="432">
        <v>218</v>
      </c>
      <c r="CI424" s="433">
        <v>47</v>
      </c>
      <c r="CJ424" s="433">
        <v>46</v>
      </c>
      <c r="CK424" s="433" t="s">
        <v>6662</v>
      </c>
      <c r="CL424" s="433">
        <v>1</v>
      </c>
      <c r="CM424" s="433">
        <v>32</v>
      </c>
      <c r="CN424" s="433">
        <v>139</v>
      </c>
      <c r="CO424" s="433">
        <v>128</v>
      </c>
      <c r="CP424" s="433">
        <v>36</v>
      </c>
      <c r="CQ424" s="433">
        <v>35</v>
      </c>
      <c r="CR424" s="433" t="s">
        <v>6662</v>
      </c>
      <c r="CS424" s="433">
        <v>1</v>
      </c>
      <c r="CT424" s="433">
        <v>12</v>
      </c>
      <c r="CU424" s="455">
        <v>80</v>
      </c>
      <c r="CV424" s="389"/>
      <c r="CW424" s="390"/>
      <c r="CX424" s="390"/>
      <c r="CY424" s="390"/>
      <c r="CZ424" s="390"/>
      <c r="DA424" s="390"/>
      <c r="DB424" s="394"/>
      <c r="DC424" s="363">
        <v>730</v>
      </c>
      <c r="DD424" s="364">
        <v>535</v>
      </c>
      <c r="DE424" s="364">
        <v>284</v>
      </c>
      <c r="DF424" s="364">
        <v>229</v>
      </c>
      <c r="DG424" s="364">
        <v>22</v>
      </c>
      <c r="DH424" s="364">
        <v>29</v>
      </c>
      <c r="DI424" s="364">
        <v>166</v>
      </c>
      <c r="DJ424" s="394"/>
      <c r="DK424" s="363">
        <v>218</v>
      </c>
      <c r="DL424" s="364">
        <v>174</v>
      </c>
      <c r="DM424" s="364" t="s">
        <v>6662</v>
      </c>
      <c r="DN424" s="364" t="s">
        <v>6662</v>
      </c>
      <c r="DO424" s="364" t="s">
        <v>6662</v>
      </c>
      <c r="DP424" s="364">
        <v>32</v>
      </c>
      <c r="DQ424" s="364">
        <v>1</v>
      </c>
      <c r="DR424" s="364">
        <v>1</v>
      </c>
      <c r="DS424" s="364">
        <v>2</v>
      </c>
      <c r="DT424" s="364">
        <v>6</v>
      </c>
      <c r="DU424" s="364" t="s">
        <v>6662</v>
      </c>
      <c r="DV424" s="364">
        <v>2</v>
      </c>
      <c r="DW424" s="364" t="s">
        <v>6662</v>
      </c>
      <c r="DX424" s="364" t="s">
        <v>6662</v>
      </c>
      <c r="DY424" s="364" t="s">
        <v>6662</v>
      </c>
      <c r="DZ424" s="365" t="s">
        <v>6662</v>
      </c>
      <c r="EA424" s="363">
        <v>218</v>
      </c>
      <c r="EB424" s="364">
        <v>77595</v>
      </c>
      <c r="EC424" s="364">
        <v>75946</v>
      </c>
      <c r="ED424" s="364">
        <v>1624</v>
      </c>
      <c r="EE424" s="365">
        <v>25</v>
      </c>
      <c r="EF424" s="363">
        <v>375</v>
      </c>
      <c r="EG424" s="364">
        <v>341</v>
      </c>
      <c r="EH424" s="364">
        <v>195</v>
      </c>
      <c r="EI424" s="364">
        <v>129</v>
      </c>
      <c r="EJ424" s="364">
        <v>17</v>
      </c>
      <c r="EK424" s="364">
        <v>10</v>
      </c>
      <c r="EL424" s="364">
        <v>24</v>
      </c>
      <c r="EM424" s="394"/>
      <c r="EN424" s="363">
        <v>355</v>
      </c>
      <c r="EO424" s="364">
        <v>194</v>
      </c>
      <c r="EP424" s="364">
        <v>89</v>
      </c>
      <c r="EQ424" s="364">
        <v>100</v>
      </c>
      <c r="ER424" s="364">
        <v>5</v>
      </c>
      <c r="ES424" s="364">
        <v>19</v>
      </c>
      <c r="ET424" s="364">
        <v>142</v>
      </c>
      <c r="EU424" s="394"/>
    </row>
    <row r="425" spans="1:151" s="357" customFormat="1" ht="15" customHeight="1" x14ac:dyDescent="0.15">
      <c r="A425" s="442" t="s">
        <v>175</v>
      </c>
      <c r="B425" s="442" t="s">
        <v>512</v>
      </c>
      <c r="C425" s="442"/>
      <c r="D425" s="442" t="s">
        <v>984</v>
      </c>
      <c r="E425" s="387">
        <v>877</v>
      </c>
      <c r="F425" s="355">
        <v>862</v>
      </c>
      <c r="G425" s="355">
        <v>384</v>
      </c>
      <c r="H425" s="355">
        <v>68</v>
      </c>
      <c r="I425" s="355">
        <v>410</v>
      </c>
      <c r="J425" s="388">
        <v>15</v>
      </c>
      <c r="K425" s="395">
        <v>15</v>
      </c>
      <c r="L425" s="387"/>
      <c r="M425" s="361">
        <v>2298</v>
      </c>
      <c r="N425" s="355">
        <v>16</v>
      </c>
      <c r="O425" s="355">
        <v>25</v>
      </c>
      <c r="P425" s="355">
        <v>48</v>
      </c>
      <c r="Q425" s="355">
        <v>74</v>
      </c>
      <c r="R425" s="355">
        <v>125</v>
      </c>
      <c r="S425" s="355">
        <v>146</v>
      </c>
      <c r="T425" s="355">
        <v>139</v>
      </c>
      <c r="U425" s="355">
        <v>164</v>
      </c>
      <c r="V425" s="355">
        <v>201</v>
      </c>
      <c r="W425" s="355">
        <v>261</v>
      </c>
      <c r="X425" s="355">
        <v>364</v>
      </c>
      <c r="Y425" s="355">
        <v>306</v>
      </c>
      <c r="Z425" s="355">
        <v>196</v>
      </c>
      <c r="AA425" s="355">
        <v>153</v>
      </c>
      <c r="AB425" s="362">
        <v>80</v>
      </c>
      <c r="AC425" s="368">
        <v>60.47</v>
      </c>
      <c r="AD425" s="358">
        <v>59.18</v>
      </c>
      <c r="AE425" s="369">
        <v>62.28</v>
      </c>
      <c r="AF425" s="389"/>
      <c r="AG425" s="390"/>
      <c r="AH425" s="390"/>
      <c r="AI425" s="390"/>
      <c r="AJ425" s="390"/>
      <c r="AK425" s="390"/>
      <c r="AL425" s="390"/>
      <c r="AM425" s="390"/>
      <c r="AN425" s="390"/>
      <c r="AO425" s="390"/>
      <c r="AP425" s="390"/>
      <c r="AQ425" s="390"/>
      <c r="AR425" s="390"/>
      <c r="AS425" s="390"/>
      <c r="AT425" s="390"/>
      <c r="AU425" s="390"/>
      <c r="AV425" s="384"/>
      <c r="AW425" s="385"/>
      <c r="AX425" s="386"/>
      <c r="AY425" s="363">
        <v>1569</v>
      </c>
      <c r="AZ425" s="364">
        <v>1</v>
      </c>
      <c r="BA425" s="364">
        <v>9</v>
      </c>
      <c r="BB425" s="364">
        <v>31</v>
      </c>
      <c r="BC425" s="364">
        <v>37</v>
      </c>
      <c r="BD425" s="364">
        <v>83</v>
      </c>
      <c r="BE425" s="364">
        <v>92</v>
      </c>
      <c r="BF425" s="364">
        <v>83</v>
      </c>
      <c r="BG425" s="364">
        <v>98</v>
      </c>
      <c r="BH425" s="364">
        <v>124</v>
      </c>
      <c r="BI425" s="364">
        <v>165</v>
      </c>
      <c r="BJ425" s="364">
        <v>277</v>
      </c>
      <c r="BK425" s="364">
        <v>247</v>
      </c>
      <c r="BL425" s="364">
        <v>157</v>
      </c>
      <c r="BM425" s="364">
        <v>118</v>
      </c>
      <c r="BN425" s="365">
        <v>47</v>
      </c>
      <c r="BO425" s="368">
        <v>62.22</v>
      </c>
      <c r="BP425" s="358">
        <v>61.22</v>
      </c>
      <c r="BQ425" s="369">
        <v>63.72</v>
      </c>
      <c r="BR425" s="363">
        <v>862</v>
      </c>
      <c r="BS425" s="364" t="s">
        <v>6662</v>
      </c>
      <c r="BT425" s="364" t="s">
        <v>6662</v>
      </c>
      <c r="BU425" s="364" t="s">
        <v>6662</v>
      </c>
      <c r="BV425" s="364">
        <v>3</v>
      </c>
      <c r="BW425" s="364">
        <v>20</v>
      </c>
      <c r="BX425" s="364">
        <v>39</v>
      </c>
      <c r="BY425" s="364">
        <v>46</v>
      </c>
      <c r="BZ425" s="364">
        <v>61</v>
      </c>
      <c r="CA425" s="364">
        <v>95</v>
      </c>
      <c r="CB425" s="364">
        <v>128</v>
      </c>
      <c r="CC425" s="364">
        <v>189</v>
      </c>
      <c r="CD425" s="364">
        <v>127</v>
      </c>
      <c r="CE425" s="364">
        <v>83</v>
      </c>
      <c r="CF425" s="364">
        <v>55</v>
      </c>
      <c r="CG425" s="365">
        <v>16</v>
      </c>
      <c r="CH425" s="432">
        <v>862</v>
      </c>
      <c r="CI425" s="433">
        <v>179</v>
      </c>
      <c r="CJ425" s="433">
        <v>179</v>
      </c>
      <c r="CK425" s="433" t="s">
        <v>6662</v>
      </c>
      <c r="CL425" s="433" t="s">
        <v>6662</v>
      </c>
      <c r="CM425" s="433">
        <v>68</v>
      </c>
      <c r="CN425" s="433">
        <v>615</v>
      </c>
      <c r="CO425" s="433">
        <v>470</v>
      </c>
      <c r="CP425" s="433">
        <v>115</v>
      </c>
      <c r="CQ425" s="433">
        <v>115</v>
      </c>
      <c r="CR425" s="433" t="s">
        <v>6662</v>
      </c>
      <c r="CS425" s="433" t="s">
        <v>6662</v>
      </c>
      <c r="CT425" s="433">
        <v>8</v>
      </c>
      <c r="CU425" s="455">
        <v>347</v>
      </c>
      <c r="CV425" s="389"/>
      <c r="CW425" s="390"/>
      <c r="CX425" s="390"/>
      <c r="CY425" s="390"/>
      <c r="CZ425" s="390"/>
      <c r="DA425" s="390"/>
      <c r="DB425" s="394"/>
      <c r="DC425" s="363">
        <v>3334</v>
      </c>
      <c r="DD425" s="364">
        <v>2547</v>
      </c>
      <c r="DE425" s="364">
        <v>1569</v>
      </c>
      <c r="DF425" s="364">
        <v>869</v>
      </c>
      <c r="DG425" s="364">
        <v>109</v>
      </c>
      <c r="DH425" s="364">
        <v>221</v>
      </c>
      <c r="DI425" s="364">
        <v>566</v>
      </c>
      <c r="DJ425" s="394"/>
      <c r="DK425" s="363">
        <v>840</v>
      </c>
      <c r="DL425" s="364">
        <v>344</v>
      </c>
      <c r="DM425" s="364" t="s">
        <v>6662</v>
      </c>
      <c r="DN425" s="364" t="s">
        <v>6662</v>
      </c>
      <c r="DO425" s="364">
        <v>2</v>
      </c>
      <c r="DP425" s="364">
        <v>402</v>
      </c>
      <c r="DQ425" s="364">
        <v>25</v>
      </c>
      <c r="DR425" s="364">
        <v>52</v>
      </c>
      <c r="DS425" s="364">
        <v>2</v>
      </c>
      <c r="DT425" s="364">
        <v>2</v>
      </c>
      <c r="DU425" s="364">
        <v>4</v>
      </c>
      <c r="DV425" s="364">
        <v>3</v>
      </c>
      <c r="DW425" s="364">
        <v>3</v>
      </c>
      <c r="DX425" s="364">
        <v>1</v>
      </c>
      <c r="DY425" s="364" t="s">
        <v>6662</v>
      </c>
      <c r="DZ425" s="365" t="s">
        <v>6662</v>
      </c>
      <c r="EA425" s="363">
        <v>854</v>
      </c>
      <c r="EB425" s="364">
        <v>327234</v>
      </c>
      <c r="EC425" s="364">
        <v>115769</v>
      </c>
      <c r="ED425" s="364">
        <v>207513</v>
      </c>
      <c r="EE425" s="365">
        <v>3952</v>
      </c>
      <c r="EF425" s="363">
        <v>1749</v>
      </c>
      <c r="EG425" s="364">
        <v>1507</v>
      </c>
      <c r="EH425" s="364">
        <v>941</v>
      </c>
      <c r="EI425" s="364">
        <v>492</v>
      </c>
      <c r="EJ425" s="364">
        <v>74</v>
      </c>
      <c r="EK425" s="364">
        <v>122</v>
      </c>
      <c r="EL425" s="364">
        <v>120</v>
      </c>
      <c r="EM425" s="394"/>
      <c r="EN425" s="363">
        <v>1585</v>
      </c>
      <c r="EO425" s="364">
        <v>1040</v>
      </c>
      <c r="EP425" s="364">
        <v>628</v>
      </c>
      <c r="EQ425" s="364">
        <v>377</v>
      </c>
      <c r="ER425" s="364">
        <v>35</v>
      </c>
      <c r="ES425" s="364">
        <v>99</v>
      </c>
      <c r="ET425" s="364">
        <v>446</v>
      </c>
      <c r="EU425" s="394"/>
    </row>
    <row r="426" spans="1:151" s="357" customFormat="1" ht="15" hidden="1" customHeight="1" x14ac:dyDescent="0.15">
      <c r="A426" s="442" t="s">
        <v>175</v>
      </c>
      <c r="B426" s="442" t="s">
        <v>512</v>
      </c>
      <c r="C426" s="442" t="s">
        <v>513</v>
      </c>
      <c r="D426" s="442" t="s">
        <v>985</v>
      </c>
      <c r="E426" s="387">
        <v>200</v>
      </c>
      <c r="F426" s="355">
        <v>197</v>
      </c>
      <c r="G426" s="355">
        <v>72</v>
      </c>
      <c r="H426" s="355">
        <v>14</v>
      </c>
      <c r="I426" s="355">
        <v>111</v>
      </c>
      <c r="J426" s="388">
        <v>3</v>
      </c>
      <c r="K426" s="395">
        <v>3</v>
      </c>
      <c r="L426" s="387"/>
      <c r="M426" s="361">
        <v>482</v>
      </c>
      <c r="N426" s="355">
        <v>3</v>
      </c>
      <c r="O426" s="355">
        <v>6</v>
      </c>
      <c r="P426" s="355">
        <v>8</v>
      </c>
      <c r="Q426" s="355">
        <v>16</v>
      </c>
      <c r="R426" s="355">
        <v>22</v>
      </c>
      <c r="S426" s="355">
        <v>25</v>
      </c>
      <c r="T426" s="355">
        <v>29</v>
      </c>
      <c r="U426" s="355">
        <v>29</v>
      </c>
      <c r="V426" s="355">
        <v>32</v>
      </c>
      <c r="W426" s="355">
        <v>63</v>
      </c>
      <c r="X426" s="355">
        <v>88</v>
      </c>
      <c r="Y426" s="355">
        <v>64</v>
      </c>
      <c r="Z426" s="355">
        <v>43</v>
      </c>
      <c r="AA426" s="355">
        <v>38</v>
      </c>
      <c r="AB426" s="362">
        <v>16</v>
      </c>
      <c r="AC426" s="368">
        <v>61.63</v>
      </c>
      <c r="AD426" s="358">
        <v>60.53</v>
      </c>
      <c r="AE426" s="369">
        <v>63.19</v>
      </c>
      <c r="AF426" s="389"/>
      <c r="AG426" s="390"/>
      <c r="AH426" s="390"/>
      <c r="AI426" s="390"/>
      <c r="AJ426" s="390"/>
      <c r="AK426" s="390"/>
      <c r="AL426" s="390"/>
      <c r="AM426" s="390"/>
      <c r="AN426" s="390"/>
      <c r="AO426" s="390"/>
      <c r="AP426" s="390"/>
      <c r="AQ426" s="390"/>
      <c r="AR426" s="390"/>
      <c r="AS426" s="390"/>
      <c r="AT426" s="390"/>
      <c r="AU426" s="390"/>
      <c r="AV426" s="384"/>
      <c r="AW426" s="385"/>
      <c r="AX426" s="386"/>
      <c r="AY426" s="363">
        <v>296</v>
      </c>
      <c r="AZ426" s="364" t="s">
        <v>6662</v>
      </c>
      <c r="BA426" s="364">
        <v>1</v>
      </c>
      <c r="BB426" s="364">
        <v>3</v>
      </c>
      <c r="BC426" s="364">
        <v>8</v>
      </c>
      <c r="BD426" s="364">
        <v>11</v>
      </c>
      <c r="BE426" s="364">
        <v>7</v>
      </c>
      <c r="BF426" s="364">
        <v>13</v>
      </c>
      <c r="BG426" s="364">
        <v>14</v>
      </c>
      <c r="BH426" s="364">
        <v>19</v>
      </c>
      <c r="BI426" s="364">
        <v>41</v>
      </c>
      <c r="BJ426" s="364">
        <v>60</v>
      </c>
      <c r="BK426" s="364">
        <v>47</v>
      </c>
      <c r="BL426" s="364">
        <v>36</v>
      </c>
      <c r="BM426" s="364">
        <v>27</v>
      </c>
      <c r="BN426" s="365">
        <v>9</v>
      </c>
      <c r="BO426" s="368">
        <v>64.88</v>
      </c>
      <c r="BP426" s="358">
        <v>63.59</v>
      </c>
      <c r="BQ426" s="369">
        <v>67.08</v>
      </c>
      <c r="BR426" s="363">
        <v>197</v>
      </c>
      <c r="BS426" s="364" t="s">
        <v>6662</v>
      </c>
      <c r="BT426" s="364" t="s">
        <v>6662</v>
      </c>
      <c r="BU426" s="364" t="s">
        <v>6662</v>
      </c>
      <c r="BV426" s="364">
        <v>1</v>
      </c>
      <c r="BW426" s="364">
        <v>2</v>
      </c>
      <c r="BX426" s="364">
        <v>5</v>
      </c>
      <c r="BY426" s="364">
        <v>11</v>
      </c>
      <c r="BZ426" s="364">
        <v>13</v>
      </c>
      <c r="CA426" s="364">
        <v>19</v>
      </c>
      <c r="CB426" s="364">
        <v>32</v>
      </c>
      <c r="CC426" s="364">
        <v>53</v>
      </c>
      <c r="CD426" s="364">
        <v>26</v>
      </c>
      <c r="CE426" s="364">
        <v>19</v>
      </c>
      <c r="CF426" s="364">
        <v>12</v>
      </c>
      <c r="CG426" s="365">
        <v>4</v>
      </c>
      <c r="CH426" s="432">
        <v>197</v>
      </c>
      <c r="CI426" s="433">
        <v>55</v>
      </c>
      <c r="CJ426" s="433">
        <v>55</v>
      </c>
      <c r="CK426" s="433" t="s">
        <v>6662</v>
      </c>
      <c r="CL426" s="433" t="s">
        <v>6662</v>
      </c>
      <c r="CM426" s="433">
        <v>8</v>
      </c>
      <c r="CN426" s="433">
        <v>134</v>
      </c>
      <c r="CO426" s="433">
        <v>114</v>
      </c>
      <c r="CP426" s="433">
        <v>40</v>
      </c>
      <c r="CQ426" s="433">
        <v>40</v>
      </c>
      <c r="CR426" s="433" t="s">
        <v>6662</v>
      </c>
      <c r="CS426" s="433" t="s">
        <v>6662</v>
      </c>
      <c r="CT426" s="433">
        <v>1</v>
      </c>
      <c r="CU426" s="455">
        <v>73</v>
      </c>
      <c r="CV426" s="389"/>
      <c r="CW426" s="390"/>
      <c r="CX426" s="390"/>
      <c r="CY426" s="390"/>
      <c r="CZ426" s="390"/>
      <c r="DA426" s="390"/>
      <c r="DB426" s="394"/>
      <c r="DC426" s="363">
        <v>716</v>
      </c>
      <c r="DD426" s="364">
        <v>554</v>
      </c>
      <c r="DE426" s="364">
        <v>296</v>
      </c>
      <c r="DF426" s="364">
        <v>232</v>
      </c>
      <c r="DG426" s="364">
        <v>26</v>
      </c>
      <c r="DH426" s="364">
        <v>38</v>
      </c>
      <c r="DI426" s="364">
        <v>124</v>
      </c>
      <c r="DJ426" s="394"/>
      <c r="DK426" s="363">
        <v>191</v>
      </c>
      <c r="DL426" s="364">
        <v>100</v>
      </c>
      <c r="DM426" s="364" t="s">
        <v>6662</v>
      </c>
      <c r="DN426" s="364" t="s">
        <v>6662</v>
      </c>
      <c r="DO426" s="364" t="s">
        <v>6662</v>
      </c>
      <c r="DP426" s="364">
        <v>76</v>
      </c>
      <c r="DQ426" s="364">
        <v>6</v>
      </c>
      <c r="DR426" s="364">
        <v>5</v>
      </c>
      <c r="DS426" s="364">
        <v>1</v>
      </c>
      <c r="DT426" s="364">
        <v>1</v>
      </c>
      <c r="DU426" s="364" t="s">
        <v>6662</v>
      </c>
      <c r="DV426" s="364">
        <v>1</v>
      </c>
      <c r="DW426" s="364">
        <v>1</v>
      </c>
      <c r="DX426" s="364" t="s">
        <v>6662</v>
      </c>
      <c r="DY426" s="364" t="s">
        <v>6662</v>
      </c>
      <c r="DZ426" s="365" t="s">
        <v>6662</v>
      </c>
      <c r="EA426" s="363">
        <v>196</v>
      </c>
      <c r="EB426" s="364">
        <v>66808</v>
      </c>
      <c r="EC426" s="364">
        <v>38609</v>
      </c>
      <c r="ED426" s="364">
        <v>27693</v>
      </c>
      <c r="EE426" s="365">
        <v>506</v>
      </c>
      <c r="EF426" s="363">
        <v>379</v>
      </c>
      <c r="EG426" s="364">
        <v>337</v>
      </c>
      <c r="EH426" s="364">
        <v>187</v>
      </c>
      <c r="EI426" s="364">
        <v>131</v>
      </c>
      <c r="EJ426" s="364">
        <v>19</v>
      </c>
      <c r="EK426" s="364">
        <v>14</v>
      </c>
      <c r="EL426" s="364">
        <v>28</v>
      </c>
      <c r="EM426" s="394"/>
      <c r="EN426" s="363">
        <v>337</v>
      </c>
      <c r="EO426" s="364">
        <v>217</v>
      </c>
      <c r="EP426" s="364">
        <v>109</v>
      </c>
      <c r="EQ426" s="364">
        <v>101</v>
      </c>
      <c r="ER426" s="364">
        <v>7</v>
      </c>
      <c r="ES426" s="364">
        <v>24</v>
      </c>
      <c r="ET426" s="364">
        <v>96</v>
      </c>
      <c r="EU426" s="394"/>
    </row>
    <row r="427" spans="1:151" s="357" customFormat="1" ht="15" hidden="1" customHeight="1" x14ac:dyDescent="0.15">
      <c r="A427" s="442" t="s">
        <v>175</v>
      </c>
      <c r="B427" s="442" t="s">
        <v>512</v>
      </c>
      <c r="C427" s="442" t="s">
        <v>514</v>
      </c>
      <c r="D427" s="442" t="s">
        <v>986</v>
      </c>
      <c r="E427" s="387">
        <v>137</v>
      </c>
      <c r="F427" s="355">
        <v>137</v>
      </c>
      <c r="G427" s="355">
        <v>29</v>
      </c>
      <c r="H427" s="355">
        <v>19</v>
      </c>
      <c r="I427" s="355">
        <v>89</v>
      </c>
      <c r="J427" s="388" t="s">
        <v>6662</v>
      </c>
      <c r="K427" s="395" t="s">
        <v>6662</v>
      </c>
      <c r="L427" s="387"/>
      <c r="M427" s="361">
        <v>331</v>
      </c>
      <c r="N427" s="355">
        <v>3</v>
      </c>
      <c r="O427" s="355" t="s">
        <v>6662</v>
      </c>
      <c r="P427" s="355">
        <v>3</v>
      </c>
      <c r="Q427" s="355">
        <v>7</v>
      </c>
      <c r="R427" s="355">
        <v>15</v>
      </c>
      <c r="S427" s="355">
        <v>18</v>
      </c>
      <c r="T427" s="355">
        <v>16</v>
      </c>
      <c r="U427" s="355">
        <v>21</v>
      </c>
      <c r="V427" s="355">
        <v>22</v>
      </c>
      <c r="W427" s="355">
        <v>51</v>
      </c>
      <c r="X427" s="355">
        <v>61</v>
      </c>
      <c r="Y427" s="355">
        <v>51</v>
      </c>
      <c r="Z427" s="355">
        <v>32</v>
      </c>
      <c r="AA427" s="355">
        <v>19</v>
      </c>
      <c r="AB427" s="362">
        <v>12</v>
      </c>
      <c r="AC427" s="368">
        <v>62.73</v>
      </c>
      <c r="AD427" s="358">
        <v>61.69</v>
      </c>
      <c r="AE427" s="369">
        <v>64.260000000000005</v>
      </c>
      <c r="AF427" s="389"/>
      <c r="AG427" s="390"/>
      <c r="AH427" s="390"/>
      <c r="AI427" s="390"/>
      <c r="AJ427" s="390"/>
      <c r="AK427" s="390"/>
      <c r="AL427" s="390"/>
      <c r="AM427" s="390"/>
      <c r="AN427" s="390"/>
      <c r="AO427" s="390"/>
      <c r="AP427" s="390"/>
      <c r="AQ427" s="390"/>
      <c r="AR427" s="390"/>
      <c r="AS427" s="390"/>
      <c r="AT427" s="390"/>
      <c r="AU427" s="390"/>
      <c r="AV427" s="384"/>
      <c r="AW427" s="385"/>
      <c r="AX427" s="386"/>
      <c r="AY427" s="363">
        <v>190</v>
      </c>
      <c r="AZ427" s="364" t="s">
        <v>6662</v>
      </c>
      <c r="BA427" s="364" t="s">
        <v>6662</v>
      </c>
      <c r="BB427" s="364" t="s">
        <v>6662</v>
      </c>
      <c r="BC427" s="364">
        <v>1</v>
      </c>
      <c r="BD427" s="364">
        <v>6</v>
      </c>
      <c r="BE427" s="364">
        <v>4</v>
      </c>
      <c r="BF427" s="364">
        <v>6</v>
      </c>
      <c r="BG427" s="364">
        <v>6</v>
      </c>
      <c r="BH427" s="364">
        <v>5</v>
      </c>
      <c r="BI427" s="364">
        <v>23</v>
      </c>
      <c r="BJ427" s="364">
        <v>46</v>
      </c>
      <c r="BK427" s="364">
        <v>40</v>
      </c>
      <c r="BL427" s="364">
        <v>28</v>
      </c>
      <c r="BM427" s="364">
        <v>18</v>
      </c>
      <c r="BN427" s="365">
        <v>7</v>
      </c>
      <c r="BO427" s="368">
        <v>68.08</v>
      </c>
      <c r="BP427" s="358">
        <v>67.760000000000005</v>
      </c>
      <c r="BQ427" s="369">
        <v>68.540000000000006</v>
      </c>
      <c r="BR427" s="363">
        <v>137</v>
      </c>
      <c r="BS427" s="364" t="s">
        <v>6662</v>
      </c>
      <c r="BT427" s="364" t="s">
        <v>6662</v>
      </c>
      <c r="BU427" s="364" t="s">
        <v>6662</v>
      </c>
      <c r="BV427" s="364" t="s">
        <v>6662</v>
      </c>
      <c r="BW427" s="364">
        <v>2</v>
      </c>
      <c r="BX427" s="364">
        <v>3</v>
      </c>
      <c r="BY427" s="364">
        <v>3</v>
      </c>
      <c r="BZ427" s="364">
        <v>8</v>
      </c>
      <c r="CA427" s="364">
        <v>10</v>
      </c>
      <c r="CB427" s="364">
        <v>22</v>
      </c>
      <c r="CC427" s="364">
        <v>36</v>
      </c>
      <c r="CD427" s="364">
        <v>24</v>
      </c>
      <c r="CE427" s="364">
        <v>18</v>
      </c>
      <c r="CF427" s="364">
        <v>8</v>
      </c>
      <c r="CG427" s="365">
        <v>3</v>
      </c>
      <c r="CH427" s="432">
        <v>137</v>
      </c>
      <c r="CI427" s="433">
        <v>14</v>
      </c>
      <c r="CJ427" s="433">
        <v>14</v>
      </c>
      <c r="CK427" s="433" t="s">
        <v>6662</v>
      </c>
      <c r="CL427" s="433" t="s">
        <v>6662</v>
      </c>
      <c r="CM427" s="433">
        <v>5</v>
      </c>
      <c r="CN427" s="433">
        <v>118</v>
      </c>
      <c r="CO427" s="433">
        <v>89</v>
      </c>
      <c r="CP427" s="433">
        <v>9</v>
      </c>
      <c r="CQ427" s="433">
        <v>9</v>
      </c>
      <c r="CR427" s="433" t="s">
        <v>6662</v>
      </c>
      <c r="CS427" s="433" t="s">
        <v>6662</v>
      </c>
      <c r="CT427" s="433">
        <v>1</v>
      </c>
      <c r="CU427" s="455">
        <v>79</v>
      </c>
      <c r="CV427" s="389"/>
      <c r="CW427" s="390"/>
      <c r="CX427" s="390"/>
      <c r="CY427" s="390"/>
      <c r="CZ427" s="390"/>
      <c r="DA427" s="390"/>
      <c r="DB427" s="394"/>
      <c r="DC427" s="363">
        <v>513</v>
      </c>
      <c r="DD427" s="364">
        <v>394</v>
      </c>
      <c r="DE427" s="364">
        <v>190</v>
      </c>
      <c r="DF427" s="364">
        <v>183</v>
      </c>
      <c r="DG427" s="364">
        <v>21</v>
      </c>
      <c r="DH427" s="364">
        <v>35</v>
      </c>
      <c r="DI427" s="364">
        <v>84</v>
      </c>
      <c r="DJ427" s="394"/>
      <c r="DK427" s="363">
        <v>135</v>
      </c>
      <c r="DL427" s="364">
        <v>72</v>
      </c>
      <c r="DM427" s="364" t="s">
        <v>6662</v>
      </c>
      <c r="DN427" s="364" t="s">
        <v>6662</v>
      </c>
      <c r="DO427" s="364" t="s">
        <v>6662</v>
      </c>
      <c r="DP427" s="364">
        <v>15</v>
      </c>
      <c r="DQ427" s="364">
        <v>5</v>
      </c>
      <c r="DR427" s="364">
        <v>39</v>
      </c>
      <c r="DS427" s="364" t="s">
        <v>6662</v>
      </c>
      <c r="DT427" s="364">
        <v>1</v>
      </c>
      <c r="DU427" s="364" t="s">
        <v>6662</v>
      </c>
      <c r="DV427" s="364">
        <v>2</v>
      </c>
      <c r="DW427" s="364">
        <v>1</v>
      </c>
      <c r="DX427" s="364" t="s">
        <v>6662</v>
      </c>
      <c r="DY427" s="364" t="s">
        <v>6662</v>
      </c>
      <c r="DZ427" s="365" t="s">
        <v>6662</v>
      </c>
      <c r="EA427" s="363">
        <v>135</v>
      </c>
      <c r="EB427" s="364">
        <v>52627</v>
      </c>
      <c r="EC427" s="364">
        <v>28384</v>
      </c>
      <c r="ED427" s="364">
        <v>21412</v>
      </c>
      <c r="EE427" s="365">
        <v>2831</v>
      </c>
      <c r="EF427" s="363">
        <v>264</v>
      </c>
      <c r="EG427" s="364">
        <v>229</v>
      </c>
      <c r="EH427" s="364">
        <v>111</v>
      </c>
      <c r="EI427" s="364">
        <v>105</v>
      </c>
      <c r="EJ427" s="364">
        <v>13</v>
      </c>
      <c r="EK427" s="364">
        <v>20</v>
      </c>
      <c r="EL427" s="364">
        <v>15</v>
      </c>
      <c r="EM427" s="394"/>
      <c r="EN427" s="363">
        <v>249</v>
      </c>
      <c r="EO427" s="364">
        <v>165</v>
      </c>
      <c r="EP427" s="364">
        <v>79</v>
      </c>
      <c r="EQ427" s="364">
        <v>78</v>
      </c>
      <c r="ER427" s="364">
        <v>8</v>
      </c>
      <c r="ES427" s="364">
        <v>15</v>
      </c>
      <c r="ET427" s="364">
        <v>69</v>
      </c>
      <c r="EU427" s="394"/>
    </row>
    <row r="428" spans="1:151" s="357" customFormat="1" ht="15" hidden="1" customHeight="1" x14ac:dyDescent="0.15">
      <c r="A428" s="442" t="s">
        <v>175</v>
      </c>
      <c r="B428" s="442" t="s">
        <v>512</v>
      </c>
      <c r="C428" s="442" t="s">
        <v>515</v>
      </c>
      <c r="D428" s="442" t="s">
        <v>987</v>
      </c>
      <c r="E428" s="387">
        <v>157</v>
      </c>
      <c r="F428" s="355">
        <v>155</v>
      </c>
      <c r="G428" s="355">
        <v>36</v>
      </c>
      <c r="H428" s="355">
        <v>21</v>
      </c>
      <c r="I428" s="355">
        <v>98</v>
      </c>
      <c r="J428" s="388">
        <v>2</v>
      </c>
      <c r="K428" s="395">
        <v>2</v>
      </c>
      <c r="L428" s="387"/>
      <c r="M428" s="361">
        <v>421</v>
      </c>
      <c r="N428" s="355">
        <v>7</v>
      </c>
      <c r="O428" s="355">
        <v>6</v>
      </c>
      <c r="P428" s="355">
        <v>6</v>
      </c>
      <c r="Q428" s="355">
        <v>11</v>
      </c>
      <c r="R428" s="355">
        <v>25</v>
      </c>
      <c r="S428" s="355">
        <v>23</v>
      </c>
      <c r="T428" s="355">
        <v>25</v>
      </c>
      <c r="U428" s="355">
        <v>33</v>
      </c>
      <c r="V428" s="355">
        <v>39</v>
      </c>
      <c r="W428" s="355">
        <v>35</v>
      </c>
      <c r="X428" s="355">
        <v>63</v>
      </c>
      <c r="Y428" s="355">
        <v>59</v>
      </c>
      <c r="Z428" s="355">
        <v>41</v>
      </c>
      <c r="AA428" s="355">
        <v>37</v>
      </c>
      <c r="AB428" s="362">
        <v>11</v>
      </c>
      <c r="AC428" s="368">
        <v>60.72</v>
      </c>
      <c r="AD428" s="358">
        <v>59.22</v>
      </c>
      <c r="AE428" s="369">
        <v>62.92</v>
      </c>
      <c r="AF428" s="389"/>
      <c r="AG428" s="390"/>
      <c r="AH428" s="390"/>
      <c r="AI428" s="390"/>
      <c r="AJ428" s="390"/>
      <c r="AK428" s="390"/>
      <c r="AL428" s="390"/>
      <c r="AM428" s="390"/>
      <c r="AN428" s="390"/>
      <c r="AO428" s="390"/>
      <c r="AP428" s="390"/>
      <c r="AQ428" s="390"/>
      <c r="AR428" s="390"/>
      <c r="AS428" s="390"/>
      <c r="AT428" s="390"/>
      <c r="AU428" s="390"/>
      <c r="AV428" s="384"/>
      <c r="AW428" s="385"/>
      <c r="AX428" s="386"/>
      <c r="AY428" s="363">
        <v>210</v>
      </c>
      <c r="AZ428" s="364" t="s">
        <v>6662</v>
      </c>
      <c r="BA428" s="364" t="s">
        <v>6662</v>
      </c>
      <c r="BB428" s="364">
        <v>1</v>
      </c>
      <c r="BC428" s="364">
        <v>4</v>
      </c>
      <c r="BD428" s="364">
        <v>13</v>
      </c>
      <c r="BE428" s="364">
        <v>11</v>
      </c>
      <c r="BF428" s="364">
        <v>10</v>
      </c>
      <c r="BG428" s="364">
        <v>6</v>
      </c>
      <c r="BH428" s="364">
        <v>12</v>
      </c>
      <c r="BI428" s="364">
        <v>13</v>
      </c>
      <c r="BJ428" s="364">
        <v>37</v>
      </c>
      <c r="BK428" s="364">
        <v>40</v>
      </c>
      <c r="BL428" s="364">
        <v>29</v>
      </c>
      <c r="BM428" s="364">
        <v>29</v>
      </c>
      <c r="BN428" s="365">
        <v>5</v>
      </c>
      <c r="BO428" s="368">
        <v>65.489999999999995</v>
      </c>
      <c r="BP428" s="358">
        <v>65.489999999999995</v>
      </c>
      <c r="BQ428" s="369">
        <v>65.48</v>
      </c>
      <c r="BR428" s="363">
        <v>155</v>
      </c>
      <c r="BS428" s="364" t="s">
        <v>6662</v>
      </c>
      <c r="BT428" s="364" t="s">
        <v>6662</v>
      </c>
      <c r="BU428" s="364" t="s">
        <v>6662</v>
      </c>
      <c r="BV428" s="364" t="s">
        <v>6662</v>
      </c>
      <c r="BW428" s="364">
        <v>5</v>
      </c>
      <c r="BX428" s="364">
        <v>3</v>
      </c>
      <c r="BY428" s="364">
        <v>7</v>
      </c>
      <c r="BZ428" s="364">
        <v>11</v>
      </c>
      <c r="CA428" s="364">
        <v>20</v>
      </c>
      <c r="CB428" s="364">
        <v>14</v>
      </c>
      <c r="CC428" s="364">
        <v>28</v>
      </c>
      <c r="CD428" s="364">
        <v>29</v>
      </c>
      <c r="CE428" s="364">
        <v>17</v>
      </c>
      <c r="CF428" s="364">
        <v>17</v>
      </c>
      <c r="CG428" s="365">
        <v>4</v>
      </c>
      <c r="CH428" s="432">
        <v>155</v>
      </c>
      <c r="CI428" s="433">
        <v>22</v>
      </c>
      <c r="CJ428" s="433">
        <v>22</v>
      </c>
      <c r="CK428" s="433" t="s">
        <v>6662</v>
      </c>
      <c r="CL428" s="433" t="s">
        <v>6662</v>
      </c>
      <c r="CM428" s="433">
        <v>8</v>
      </c>
      <c r="CN428" s="433">
        <v>125</v>
      </c>
      <c r="CO428" s="433">
        <v>95</v>
      </c>
      <c r="CP428" s="433">
        <v>13</v>
      </c>
      <c r="CQ428" s="433">
        <v>13</v>
      </c>
      <c r="CR428" s="433" t="s">
        <v>6662</v>
      </c>
      <c r="CS428" s="433" t="s">
        <v>6662</v>
      </c>
      <c r="CT428" s="433" t="s">
        <v>6662</v>
      </c>
      <c r="CU428" s="455">
        <v>82</v>
      </c>
      <c r="CV428" s="389"/>
      <c r="CW428" s="390"/>
      <c r="CX428" s="390"/>
      <c r="CY428" s="390"/>
      <c r="CZ428" s="390"/>
      <c r="DA428" s="390"/>
      <c r="DB428" s="394"/>
      <c r="DC428" s="363">
        <v>602</v>
      </c>
      <c r="DD428" s="364">
        <v>440</v>
      </c>
      <c r="DE428" s="364">
        <v>210</v>
      </c>
      <c r="DF428" s="364">
        <v>203</v>
      </c>
      <c r="DG428" s="364">
        <v>27</v>
      </c>
      <c r="DH428" s="364">
        <v>53</v>
      </c>
      <c r="DI428" s="364">
        <v>109</v>
      </c>
      <c r="DJ428" s="394"/>
      <c r="DK428" s="363">
        <v>152</v>
      </c>
      <c r="DL428" s="364">
        <v>106</v>
      </c>
      <c r="DM428" s="364" t="s">
        <v>6662</v>
      </c>
      <c r="DN428" s="364" t="s">
        <v>6662</v>
      </c>
      <c r="DO428" s="364" t="s">
        <v>6662</v>
      </c>
      <c r="DP428" s="364">
        <v>33</v>
      </c>
      <c r="DQ428" s="364">
        <v>4</v>
      </c>
      <c r="DR428" s="364">
        <v>7</v>
      </c>
      <c r="DS428" s="364">
        <v>1</v>
      </c>
      <c r="DT428" s="364" t="s">
        <v>6662</v>
      </c>
      <c r="DU428" s="364" t="s">
        <v>6662</v>
      </c>
      <c r="DV428" s="364" t="s">
        <v>6662</v>
      </c>
      <c r="DW428" s="364">
        <v>1</v>
      </c>
      <c r="DX428" s="364" t="s">
        <v>6662</v>
      </c>
      <c r="DY428" s="364" t="s">
        <v>6662</v>
      </c>
      <c r="DZ428" s="365" t="s">
        <v>6662</v>
      </c>
      <c r="EA428" s="363">
        <v>154</v>
      </c>
      <c r="EB428" s="364">
        <v>40055</v>
      </c>
      <c r="EC428" s="364">
        <v>19581</v>
      </c>
      <c r="ED428" s="364">
        <v>19992</v>
      </c>
      <c r="EE428" s="365">
        <v>482</v>
      </c>
      <c r="EF428" s="363">
        <v>324</v>
      </c>
      <c r="EG428" s="364">
        <v>270</v>
      </c>
      <c r="EH428" s="364">
        <v>131</v>
      </c>
      <c r="EI428" s="364">
        <v>119</v>
      </c>
      <c r="EJ428" s="364">
        <v>20</v>
      </c>
      <c r="EK428" s="364">
        <v>35</v>
      </c>
      <c r="EL428" s="364">
        <v>19</v>
      </c>
      <c r="EM428" s="394"/>
      <c r="EN428" s="363">
        <v>278</v>
      </c>
      <c r="EO428" s="364">
        <v>170</v>
      </c>
      <c r="EP428" s="364">
        <v>79</v>
      </c>
      <c r="EQ428" s="364">
        <v>84</v>
      </c>
      <c r="ER428" s="364">
        <v>7</v>
      </c>
      <c r="ES428" s="364">
        <v>18</v>
      </c>
      <c r="ET428" s="364">
        <v>90</v>
      </c>
      <c r="EU428" s="394"/>
    </row>
    <row r="429" spans="1:151" s="357" customFormat="1" ht="15" hidden="1" customHeight="1" x14ac:dyDescent="0.15">
      <c r="A429" s="442" t="s">
        <v>175</v>
      </c>
      <c r="B429" s="442" t="s">
        <v>512</v>
      </c>
      <c r="C429" s="442" t="s">
        <v>516</v>
      </c>
      <c r="D429" s="442" t="s">
        <v>988</v>
      </c>
      <c r="E429" s="387">
        <v>233</v>
      </c>
      <c r="F429" s="355">
        <v>228</v>
      </c>
      <c r="G429" s="355">
        <v>164</v>
      </c>
      <c r="H429" s="355">
        <v>5</v>
      </c>
      <c r="I429" s="355">
        <v>59</v>
      </c>
      <c r="J429" s="388">
        <v>5</v>
      </c>
      <c r="K429" s="395">
        <v>5</v>
      </c>
      <c r="L429" s="387"/>
      <c r="M429" s="361">
        <v>646</v>
      </c>
      <c r="N429" s="355">
        <v>3</v>
      </c>
      <c r="O429" s="355">
        <v>7</v>
      </c>
      <c r="P429" s="355">
        <v>20</v>
      </c>
      <c r="Q429" s="355">
        <v>20</v>
      </c>
      <c r="R429" s="355">
        <v>35</v>
      </c>
      <c r="S429" s="355">
        <v>56</v>
      </c>
      <c r="T429" s="355">
        <v>48</v>
      </c>
      <c r="U429" s="355">
        <v>51</v>
      </c>
      <c r="V429" s="355">
        <v>51</v>
      </c>
      <c r="W429" s="355">
        <v>63</v>
      </c>
      <c r="X429" s="355">
        <v>109</v>
      </c>
      <c r="Y429" s="355">
        <v>80</v>
      </c>
      <c r="Z429" s="355">
        <v>48</v>
      </c>
      <c r="AA429" s="355">
        <v>31</v>
      </c>
      <c r="AB429" s="362">
        <v>24</v>
      </c>
      <c r="AC429" s="368">
        <v>59.06</v>
      </c>
      <c r="AD429" s="358">
        <v>57.64</v>
      </c>
      <c r="AE429" s="369">
        <v>60.94</v>
      </c>
      <c r="AF429" s="389"/>
      <c r="AG429" s="390"/>
      <c r="AH429" s="390"/>
      <c r="AI429" s="390"/>
      <c r="AJ429" s="390"/>
      <c r="AK429" s="390"/>
      <c r="AL429" s="390"/>
      <c r="AM429" s="390"/>
      <c r="AN429" s="390"/>
      <c r="AO429" s="390"/>
      <c r="AP429" s="390"/>
      <c r="AQ429" s="390"/>
      <c r="AR429" s="390"/>
      <c r="AS429" s="390"/>
      <c r="AT429" s="390"/>
      <c r="AU429" s="390"/>
      <c r="AV429" s="384"/>
      <c r="AW429" s="385"/>
      <c r="AX429" s="386"/>
      <c r="AY429" s="363">
        <v>553</v>
      </c>
      <c r="AZ429" s="364">
        <v>1</v>
      </c>
      <c r="BA429" s="364">
        <v>4</v>
      </c>
      <c r="BB429" s="364">
        <v>18</v>
      </c>
      <c r="BC429" s="364">
        <v>14</v>
      </c>
      <c r="BD429" s="364">
        <v>30</v>
      </c>
      <c r="BE429" s="364">
        <v>50</v>
      </c>
      <c r="BF429" s="364">
        <v>37</v>
      </c>
      <c r="BG429" s="364">
        <v>45</v>
      </c>
      <c r="BH429" s="364">
        <v>48</v>
      </c>
      <c r="BI429" s="364">
        <v>55</v>
      </c>
      <c r="BJ429" s="364">
        <v>98</v>
      </c>
      <c r="BK429" s="364">
        <v>76</v>
      </c>
      <c r="BL429" s="364">
        <v>38</v>
      </c>
      <c r="BM429" s="364">
        <v>22</v>
      </c>
      <c r="BN429" s="365">
        <v>17</v>
      </c>
      <c r="BO429" s="368">
        <v>59.2</v>
      </c>
      <c r="BP429" s="358">
        <v>57.98</v>
      </c>
      <c r="BQ429" s="369">
        <v>60.89</v>
      </c>
      <c r="BR429" s="363">
        <v>228</v>
      </c>
      <c r="BS429" s="364" t="s">
        <v>6662</v>
      </c>
      <c r="BT429" s="364" t="s">
        <v>6662</v>
      </c>
      <c r="BU429" s="364" t="s">
        <v>6662</v>
      </c>
      <c r="BV429" s="364">
        <v>2</v>
      </c>
      <c r="BW429" s="364">
        <v>5</v>
      </c>
      <c r="BX429" s="364">
        <v>21</v>
      </c>
      <c r="BY429" s="364">
        <v>18</v>
      </c>
      <c r="BZ429" s="364">
        <v>21</v>
      </c>
      <c r="CA429" s="364">
        <v>24</v>
      </c>
      <c r="CB429" s="364">
        <v>33</v>
      </c>
      <c r="CC429" s="364">
        <v>49</v>
      </c>
      <c r="CD429" s="364">
        <v>28</v>
      </c>
      <c r="CE429" s="364">
        <v>16</v>
      </c>
      <c r="CF429" s="364">
        <v>8</v>
      </c>
      <c r="CG429" s="365">
        <v>3</v>
      </c>
      <c r="CH429" s="432">
        <v>228</v>
      </c>
      <c r="CI429" s="433">
        <v>50</v>
      </c>
      <c r="CJ429" s="433">
        <v>50</v>
      </c>
      <c r="CK429" s="433" t="s">
        <v>6662</v>
      </c>
      <c r="CL429" s="433" t="s">
        <v>6662</v>
      </c>
      <c r="CM429" s="433">
        <v>36</v>
      </c>
      <c r="CN429" s="433">
        <v>142</v>
      </c>
      <c r="CO429" s="433">
        <v>104</v>
      </c>
      <c r="CP429" s="433">
        <v>36</v>
      </c>
      <c r="CQ429" s="433">
        <v>36</v>
      </c>
      <c r="CR429" s="433" t="s">
        <v>6662</v>
      </c>
      <c r="CS429" s="433" t="s">
        <v>6662</v>
      </c>
      <c r="CT429" s="433">
        <v>5</v>
      </c>
      <c r="CU429" s="455">
        <v>63</v>
      </c>
      <c r="CV429" s="389"/>
      <c r="CW429" s="390"/>
      <c r="CX429" s="390"/>
      <c r="CY429" s="390"/>
      <c r="CZ429" s="390"/>
      <c r="DA429" s="390"/>
      <c r="DB429" s="394"/>
      <c r="DC429" s="363">
        <v>913</v>
      </c>
      <c r="DD429" s="364">
        <v>700</v>
      </c>
      <c r="DE429" s="364">
        <v>553</v>
      </c>
      <c r="DF429" s="364">
        <v>132</v>
      </c>
      <c r="DG429" s="364">
        <v>15</v>
      </c>
      <c r="DH429" s="364">
        <v>64</v>
      </c>
      <c r="DI429" s="364">
        <v>149</v>
      </c>
      <c r="DJ429" s="394"/>
      <c r="DK429" s="363">
        <v>223</v>
      </c>
      <c r="DL429" s="364">
        <v>33</v>
      </c>
      <c r="DM429" s="364" t="s">
        <v>6662</v>
      </c>
      <c r="DN429" s="364" t="s">
        <v>6662</v>
      </c>
      <c r="DO429" s="364" t="s">
        <v>6662</v>
      </c>
      <c r="DP429" s="364">
        <v>183</v>
      </c>
      <c r="DQ429" s="364">
        <v>6</v>
      </c>
      <c r="DR429" s="364">
        <v>1</v>
      </c>
      <c r="DS429" s="364" t="s">
        <v>6662</v>
      </c>
      <c r="DT429" s="364" t="s">
        <v>6662</v>
      </c>
      <c r="DU429" s="364" t="s">
        <v>6662</v>
      </c>
      <c r="DV429" s="364" t="s">
        <v>6662</v>
      </c>
      <c r="DW429" s="364" t="s">
        <v>6662</v>
      </c>
      <c r="DX429" s="364" t="s">
        <v>6662</v>
      </c>
      <c r="DY429" s="364" t="s">
        <v>6662</v>
      </c>
      <c r="DZ429" s="365" t="s">
        <v>6662</v>
      </c>
      <c r="EA429" s="363">
        <v>227</v>
      </c>
      <c r="EB429" s="364">
        <v>97692</v>
      </c>
      <c r="EC429" s="364">
        <v>10873</v>
      </c>
      <c r="ED429" s="364">
        <v>86686</v>
      </c>
      <c r="EE429" s="365">
        <v>133</v>
      </c>
      <c r="EF429" s="363">
        <v>475</v>
      </c>
      <c r="EG429" s="364">
        <v>405</v>
      </c>
      <c r="EH429" s="364">
        <v>321</v>
      </c>
      <c r="EI429" s="364">
        <v>75</v>
      </c>
      <c r="EJ429" s="364">
        <v>9</v>
      </c>
      <c r="EK429" s="364">
        <v>33</v>
      </c>
      <c r="EL429" s="364">
        <v>37</v>
      </c>
      <c r="EM429" s="394"/>
      <c r="EN429" s="363">
        <v>438</v>
      </c>
      <c r="EO429" s="364">
        <v>295</v>
      </c>
      <c r="EP429" s="364">
        <v>232</v>
      </c>
      <c r="EQ429" s="364">
        <v>57</v>
      </c>
      <c r="ER429" s="364">
        <v>6</v>
      </c>
      <c r="ES429" s="364">
        <v>31</v>
      </c>
      <c r="ET429" s="364">
        <v>112</v>
      </c>
      <c r="EU429" s="394"/>
    </row>
    <row r="430" spans="1:151" s="357" customFormat="1" ht="15" hidden="1" customHeight="1" x14ac:dyDescent="0.15">
      <c r="A430" s="442" t="s">
        <v>175</v>
      </c>
      <c r="B430" s="442" t="s">
        <v>512</v>
      </c>
      <c r="C430" s="442" t="s">
        <v>517</v>
      </c>
      <c r="D430" s="442" t="s">
        <v>989</v>
      </c>
      <c r="E430" s="387">
        <v>144</v>
      </c>
      <c r="F430" s="355">
        <v>139</v>
      </c>
      <c r="G430" s="355">
        <v>78</v>
      </c>
      <c r="H430" s="355">
        <v>9</v>
      </c>
      <c r="I430" s="355">
        <v>52</v>
      </c>
      <c r="J430" s="388">
        <v>5</v>
      </c>
      <c r="K430" s="395">
        <v>5</v>
      </c>
      <c r="L430" s="387"/>
      <c r="M430" s="361">
        <v>399</v>
      </c>
      <c r="N430" s="355" t="s">
        <v>6662</v>
      </c>
      <c r="O430" s="355">
        <v>5</v>
      </c>
      <c r="P430" s="355">
        <v>11</v>
      </c>
      <c r="Q430" s="355">
        <v>19</v>
      </c>
      <c r="R430" s="355">
        <v>25</v>
      </c>
      <c r="S430" s="355">
        <v>23</v>
      </c>
      <c r="T430" s="355">
        <v>21</v>
      </c>
      <c r="U430" s="355">
        <v>28</v>
      </c>
      <c r="V430" s="355">
        <v>52</v>
      </c>
      <c r="W430" s="355">
        <v>47</v>
      </c>
      <c r="X430" s="355">
        <v>42</v>
      </c>
      <c r="Y430" s="355">
        <v>51</v>
      </c>
      <c r="Z430" s="355">
        <v>32</v>
      </c>
      <c r="AA430" s="355">
        <v>27</v>
      </c>
      <c r="AB430" s="362">
        <v>16</v>
      </c>
      <c r="AC430" s="368">
        <v>59.54</v>
      </c>
      <c r="AD430" s="358">
        <v>58.32</v>
      </c>
      <c r="AE430" s="369">
        <v>61.17</v>
      </c>
      <c r="AF430" s="389"/>
      <c r="AG430" s="390"/>
      <c r="AH430" s="390"/>
      <c r="AI430" s="390"/>
      <c r="AJ430" s="390"/>
      <c r="AK430" s="390"/>
      <c r="AL430" s="390"/>
      <c r="AM430" s="390"/>
      <c r="AN430" s="390"/>
      <c r="AO430" s="390"/>
      <c r="AP430" s="390"/>
      <c r="AQ430" s="390"/>
      <c r="AR430" s="390"/>
      <c r="AS430" s="390"/>
      <c r="AT430" s="390"/>
      <c r="AU430" s="390"/>
      <c r="AV430" s="384"/>
      <c r="AW430" s="385"/>
      <c r="AX430" s="386"/>
      <c r="AY430" s="363">
        <v>304</v>
      </c>
      <c r="AZ430" s="364" t="s">
        <v>6662</v>
      </c>
      <c r="BA430" s="364">
        <v>4</v>
      </c>
      <c r="BB430" s="364">
        <v>9</v>
      </c>
      <c r="BC430" s="364">
        <v>9</v>
      </c>
      <c r="BD430" s="364">
        <v>20</v>
      </c>
      <c r="BE430" s="364">
        <v>19</v>
      </c>
      <c r="BF430" s="364">
        <v>17</v>
      </c>
      <c r="BG430" s="364">
        <v>25</v>
      </c>
      <c r="BH430" s="364">
        <v>35</v>
      </c>
      <c r="BI430" s="364">
        <v>31</v>
      </c>
      <c r="BJ430" s="364">
        <v>35</v>
      </c>
      <c r="BK430" s="364">
        <v>43</v>
      </c>
      <c r="BL430" s="364">
        <v>26</v>
      </c>
      <c r="BM430" s="364">
        <v>22</v>
      </c>
      <c r="BN430" s="365">
        <v>9</v>
      </c>
      <c r="BO430" s="368">
        <v>59.76</v>
      </c>
      <c r="BP430" s="358">
        <v>58.05</v>
      </c>
      <c r="BQ430" s="369">
        <v>62.3</v>
      </c>
      <c r="BR430" s="363">
        <v>139</v>
      </c>
      <c r="BS430" s="364" t="s">
        <v>6662</v>
      </c>
      <c r="BT430" s="364" t="s">
        <v>6662</v>
      </c>
      <c r="BU430" s="364" t="s">
        <v>6662</v>
      </c>
      <c r="BV430" s="364" t="s">
        <v>6662</v>
      </c>
      <c r="BW430" s="364">
        <v>5</v>
      </c>
      <c r="BX430" s="364">
        <v>7</v>
      </c>
      <c r="BY430" s="364">
        <v>7</v>
      </c>
      <c r="BZ430" s="364">
        <v>7</v>
      </c>
      <c r="CA430" s="364">
        <v>20</v>
      </c>
      <c r="CB430" s="364">
        <v>26</v>
      </c>
      <c r="CC430" s="364">
        <v>23</v>
      </c>
      <c r="CD430" s="364">
        <v>19</v>
      </c>
      <c r="CE430" s="364">
        <v>13</v>
      </c>
      <c r="CF430" s="364">
        <v>10</v>
      </c>
      <c r="CG430" s="365">
        <v>2</v>
      </c>
      <c r="CH430" s="432">
        <v>139</v>
      </c>
      <c r="CI430" s="433">
        <v>35</v>
      </c>
      <c r="CJ430" s="433">
        <v>35</v>
      </c>
      <c r="CK430" s="433" t="s">
        <v>6662</v>
      </c>
      <c r="CL430" s="433" t="s">
        <v>6662</v>
      </c>
      <c r="CM430" s="433">
        <v>11</v>
      </c>
      <c r="CN430" s="433">
        <v>93</v>
      </c>
      <c r="CO430" s="433">
        <v>67</v>
      </c>
      <c r="CP430" s="433">
        <v>17</v>
      </c>
      <c r="CQ430" s="433">
        <v>17</v>
      </c>
      <c r="CR430" s="433" t="s">
        <v>6662</v>
      </c>
      <c r="CS430" s="433" t="s">
        <v>6662</v>
      </c>
      <c r="CT430" s="433">
        <v>1</v>
      </c>
      <c r="CU430" s="455">
        <v>49</v>
      </c>
      <c r="CV430" s="389"/>
      <c r="CW430" s="390"/>
      <c r="CX430" s="390"/>
      <c r="CY430" s="390"/>
      <c r="CZ430" s="390"/>
      <c r="DA430" s="390"/>
      <c r="DB430" s="394"/>
      <c r="DC430" s="363">
        <v>564</v>
      </c>
      <c r="DD430" s="364">
        <v>438</v>
      </c>
      <c r="DE430" s="364">
        <v>304</v>
      </c>
      <c r="DF430" s="364">
        <v>114</v>
      </c>
      <c r="DG430" s="364">
        <v>20</v>
      </c>
      <c r="DH430" s="364">
        <v>31</v>
      </c>
      <c r="DI430" s="364">
        <v>95</v>
      </c>
      <c r="DJ430" s="394"/>
      <c r="DK430" s="363">
        <v>133</v>
      </c>
      <c r="DL430" s="364">
        <v>33</v>
      </c>
      <c r="DM430" s="364" t="s">
        <v>6662</v>
      </c>
      <c r="DN430" s="364" t="s">
        <v>6662</v>
      </c>
      <c r="DO430" s="364">
        <v>2</v>
      </c>
      <c r="DP430" s="364">
        <v>89</v>
      </c>
      <c r="DQ430" s="364">
        <v>4</v>
      </c>
      <c r="DR430" s="364" t="s">
        <v>6662</v>
      </c>
      <c r="DS430" s="364" t="s">
        <v>6662</v>
      </c>
      <c r="DT430" s="364" t="s">
        <v>6662</v>
      </c>
      <c r="DU430" s="364">
        <v>4</v>
      </c>
      <c r="DV430" s="364" t="s">
        <v>6662</v>
      </c>
      <c r="DW430" s="364" t="s">
        <v>6662</v>
      </c>
      <c r="DX430" s="364">
        <v>1</v>
      </c>
      <c r="DY430" s="364" t="s">
        <v>6662</v>
      </c>
      <c r="DZ430" s="365" t="s">
        <v>6662</v>
      </c>
      <c r="EA430" s="363">
        <v>136</v>
      </c>
      <c r="EB430" s="364">
        <v>65871</v>
      </c>
      <c r="EC430" s="364">
        <v>18204</v>
      </c>
      <c r="ED430" s="364">
        <v>47667</v>
      </c>
      <c r="EE430" s="365" t="s">
        <v>6662</v>
      </c>
      <c r="EF430" s="363">
        <v>296</v>
      </c>
      <c r="EG430" s="364">
        <v>255</v>
      </c>
      <c r="EH430" s="364">
        <v>182</v>
      </c>
      <c r="EI430" s="364">
        <v>60</v>
      </c>
      <c r="EJ430" s="364">
        <v>13</v>
      </c>
      <c r="EK430" s="364">
        <v>20</v>
      </c>
      <c r="EL430" s="364">
        <v>21</v>
      </c>
      <c r="EM430" s="394"/>
      <c r="EN430" s="363">
        <v>268</v>
      </c>
      <c r="EO430" s="364">
        <v>183</v>
      </c>
      <c r="EP430" s="364">
        <v>122</v>
      </c>
      <c r="EQ430" s="364">
        <v>54</v>
      </c>
      <c r="ER430" s="364">
        <v>7</v>
      </c>
      <c r="ES430" s="364">
        <v>11</v>
      </c>
      <c r="ET430" s="364">
        <v>74</v>
      </c>
      <c r="EU430" s="394"/>
    </row>
    <row r="431" spans="1:151" s="357" customFormat="1" ht="15" hidden="1" customHeight="1" x14ac:dyDescent="0.15">
      <c r="A431" s="442" t="s">
        <v>175</v>
      </c>
      <c r="B431" s="442" t="s">
        <v>512</v>
      </c>
      <c r="C431" s="442" t="s">
        <v>1632</v>
      </c>
      <c r="D431" s="442" t="s">
        <v>990</v>
      </c>
      <c r="E431" s="387">
        <v>6</v>
      </c>
      <c r="F431" s="355">
        <v>6</v>
      </c>
      <c r="G431" s="355">
        <v>5</v>
      </c>
      <c r="H431" s="355" t="s">
        <v>6662</v>
      </c>
      <c r="I431" s="355">
        <v>1</v>
      </c>
      <c r="J431" s="388" t="s">
        <v>6662</v>
      </c>
      <c r="K431" s="395" t="s">
        <v>6662</v>
      </c>
      <c r="L431" s="387"/>
      <c r="M431" s="361">
        <v>19</v>
      </c>
      <c r="N431" s="355" t="s">
        <v>6662</v>
      </c>
      <c r="O431" s="355">
        <v>1</v>
      </c>
      <c r="P431" s="355" t="s">
        <v>6662</v>
      </c>
      <c r="Q431" s="355">
        <v>1</v>
      </c>
      <c r="R431" s="355">
        <v>3</v>
      </c>
      <c r="S431" s="355">
        <v>1</v>
      </c>
      <c r="T431" s="355" t="s">
        <v>6662</v>
      </c>
      <c r="U431" s="355">
        <v>2</v>
      </c>
      <c r="V431" s="355">
        <v>5</v>
      </c>
      <c r="W431" s="355">
        <v>2</v>
      </c>
      <c r="X431" s="355">
        <v>1</v>
      </c>
      <c r="Y431" s="355">
        <v>1</v>
      </c>
      <c r="Z431" s="355" t="s">
        <v>6662</v>
      </c>
      <c r="AA431" s="355">
        <v>1</v>
      </c>
      <c r="AB431" s="362">
        <v>1</v>
      </c>
      <c r="AC431" s="368">
        <v>54.21</v>
      </c>
      <c r="AD431" s="358">
        <v>46.7</v>
      </c>
      <c r="AE431" s="369">
        <v>62.56</v>
      </c>
      <c r="AF431" s="389"/>
      <c r="AG431" s="390"/>
      <c r="AH431" s="390"/>
      <c r="AI431" s="390"/>
      <c r="AJ431" s="390"/>
      <c r="AK431" s="390"/>
      <c r="AL431" s="390"/>
      <c r="AM431" s="390"/>
      <c r="AN431" s="390"/>
      <c r="AO431" s="390"/>
      <c r="AP431" s="390"/>
      <c r="AQ431" s="390"/>
      <c r="AR431" s="390"/>
      <c r="AS431" s="390"/>
      <c r="AT431" s="390"/>
      <c r="AU431" s="390"/>
      <c r="AV431" s="384"/>
      <c r="AW431" s="385"/>
      <c r="AX431" s="386"/>
      <c r="AY431" s="363">
        <v>16</v>
      </c>
      <c r="AZ431" s="364" t="s">
        <v>6662</v>
      </c>
      <c r="BA431" s="364" t="s">
        <v>6662</v>
      </c>
      <c r="BB431" s="364" t="s">
        <v>6662</v>
      </c>
      <c r="BC431" s="364">
        <v>1</v>
      </c>
      <c r="BD431" s="364">
        <v>3</v>
      </c>
      <c r="BE431" s="364">
        <v>1</v>
      </c>
      <c r="BF431" s="364" t="s">
        <v>6662</v>
      </c>
      <c r="BG431" s="364">
        <v>2</v>
      </c>
      <c r="BH431" s="364">
        <v>5</v>
      </c>
      <c r="BI431" s="364">
        <v>2</v>
      </c>
      <c r="BJ431" s="364">
        <v>1</v>
      </c>
      <c r="BK431" s="364">
        <v>1</v>
      </c>
      <c r="BL431" s="364" t="s">
        <v>6662</v>
      </c>
      <c r="BM431" s="364" t="s">
        <v>6662</v>
      </c>
      <c r="BN431" s="365" t="s">
        <v>6662</v>
      </c>
      <c r="BO431" s="368">
        <v>52.19</v>
      </c>
      <c r="BP431" s="358">
        <v>49.22</v>
      </c>
      <c r="BQ431" s="369">
        <v>56</v>
      </c>
      <c r="BR431" s="363">
        <v>6</v>
      </c>
      <c r="BS431" s="364" t="s">
        <v>6662</v>
      </c>
      <c r="BT431" s="364" t="s">
        <v>6662</v>
      </c>
      <c r="BU431" s="364" t="s">
        <v>6662</v>
      </c>
      <c r="BV431" s="364" t="s">
        <v>6662</v>
      </c>
      <c r="BW431" s="364">
        <v>1</v>
      </c>
      <c r="BX431" s="364" t="s">
        <v>6662</v>
      </c>
      <c r="BY431" s="364" t="s">
        <v>6662</v>
      </c>
      <c r="BZ431" s="364">
        <v>1</v>
      </c>
      <c r="CA431" s="364">
        <v>2</v>
      </c>
      <c r="CB431" s="364">
        <v>1</v>
      </c>
      <c r="CC431" s="364" t="s">
        <v>6662</v>
      </c>
      <c r="CD431" s="364">
        <v>1</v>
      </c>
      <c r="CE431" s="364" t="s">
        <v>6662</v>
      </c>
      <c r="CF431" s="364" t="s">
        <v>6662</v>
      </c>
      <c r="CG431" s="365" t="s">
        <v>6662</v>
      </c>
      <c r="CH431" s="432">
        <v>6</v>
      </c>
      <c r="CI431" s="433">
        <v>3</v>
      </c>
      <c r="CJ431" s="433">
        <v>3</v>
      </c>
      <c r="CK431" s="433" t="s">
        <v>6662</v>
      </c>
      <c r="CL431" s="433" t="s">
        <v>6662</v>
      </c>
      <c r="CM431" s="433" t="s">
        <v>6662</v>
      </c>
      <c r="CN431" s="433">
        <v>3</v>
      </c>
      <c r="CO431" s="433">
        <v>1</v>
      </c>
      <c r="CP431" s="433" t="s">
        <v>6662</v>
      </c>
      <c r="CQ431" s="433" t="s">
        <v>6662</v>
      </c>
      <c r="CR431" s="433" t="s">
        <v>6662</v>
      </c>
      <c r="CS431" s="433" t="s">
        <v>6662</v>
      </c>
      <c r="CT431" s="433" t="s">
        <v>6662</v>
      </c>
      <c r="CU431" s="455">
        <v>1</v>
      </c>
      <c r="CV431" s="389"/>
      <c r="CW431" s="390"/>
      <c r="CX431" s="390"/>
      <c r="CY431" s="390"/>
      <c r="CZ431" s="390"/>
      <c r="DA431" s="390"/>
      <c r="DB431" s="394"/>
      <c r="DC431" s="363">
        <v>26</v>
      </c>
      <c r="DD431" s="364">
        <v>21</v>
      </c>
      <c r="DE431" s="364">
        <v>16</v>
      </c>
      <c r="DF431" s="364">
        <v>5</v>
      </c>
      <c r="DG431" s="364" t="s">
        <v>6662</v>
      </c>
      <c r="DH431" s="364" t="s">
        <v>6662</v>
      </c>
      <c r="DI431" s="364">
        <v>5</v>
      </c>
      <c r="DJ431" s="394"/>
      <c r="DK431" s="363">
        <v>6</v>
      </c>
      <c r="DL431" s="364" t="s">
        <v>6662</v>
      </c>
      <c r="DM431" s="364" t="s">
        <v>6662</v>
      </c>
      <c r="DN431" s="364" t="s">
        <v>6662</v>
      </c>
      <c r="DO431" s="364" t="s">
        <v>6662</v>
      </c>
      <c r="DP431" s="364">
        <v>6</v>
      </c>
      <c r="DQ431" s="364" t="s">
        <v>6662</v>
      </c>
      <c r="DR431" s="364" t="s">
        <v>6662</v>
      </c>
      <c r="DS431" s="364" t="s">
        <v>6662</v>
      </c>
      <c r="DT431" s="364" t="s">
        <v>6662</v>
      </c>
      <c r="DU431" s="364" t="s">
        <v>6662</v>
      </c>
      <c r="DV431" s="364" t="s">
        <v>6662</v>
      </c>
      <c r="DW431" s="364" t="s">
        <v>6662</v>
      </c>
      <c r="DX431" s="364" t="s">
        <v>6662</v>
      </c>
      <c r="DY431" s="364" t="s">
        <v>6662</v>
      </c>
      <c r="DZ431" s="365" t="s">
        <v>6662</v>
      </c>
      <c r="EA431" s="363">
        <v>6</v>
      </c>
      <c r="EB431" s="364">
        <v>4181</v>
      </c>
      <c r="EC431" s="364">
        <v>118</v>
      </c>
      <c r="ED431" s="364">
        <v>4063</v>
      </c>
      <c r="EE431" s="365" t="s">
        <v>6662</v>
      </c>
      <c r="EF431" s="363">
        <v>11</v>
      </c>
      <c r="EG431" s="364">
        <v>11</v>
      </c>
      <c r="EH431" s="364">
        <v>9</v>
      </c>
      <c r="EI431" s="364">
        <v>2</v>
      </c>
      <c r="EJ431" s="364" t="s">
        <v>6662</v>
      </c>
      <c r="EK431" s="364" t="s">
        <v>6662</v>
      </c>
      <c r="EL431" s="364" t="s">
        <v>6662</v>
      </c>
      <c r="EM431" s="394"/>
      <c r="EN431" s="363">
        <v>15</v>
      </c>
      <c r="EO431" s="364">
        <v>10</v>
      </c>
      <c r="EP431" s="364">
        <v>7</v>
      </c>
      <c r="EQ431" s="364">
        <v>3</v>
      </c>
      <c r="ER431" s="364" t="s">
        <v>6662</v>
      </c>
      <c r="ES431" s="364" t="s">
        <v>6662</v>
      </c>
      <c r="ET431" s="364">
        <v>5</v>
      </c>
      <c r="EU431" s="394"/>
    </row>
    <row r="432" spans="1:151" s="357" customFormat="1" ht="15" customHeight="1" x14ac:dyDescent="0.15">
      <c r="A432" s="442" t="s">
        <v>175</v>
      </c>
      <c r="B432" s="442" t="s">
        <v>518</v>
      </c>
      <c r="C432" s="442"/>
      <c r="D432" s="442" t="s">
        <v>991</v>
      </c>
      <c r="E432" s="387">
        <v>380</v>
      </c>
      <c r="F432" s="355">
        <v>371</v>
      </c>
      <c r="G432" s="355">
        <v>33</v>
      </c>
      <c r="H432" s="355">
        <v>68</v>
      </c>
      <c r="I432" s="355">
        <v>270</v>
      </c>
      <c r="J432" s="388">
        <v>9</v>
      </c>
      <c r="K432" s="395">
        <v>8</v>
      </c>
      <c r="L432" s="387"/>
      <c r="M432" s="361">
        <v>962</v>
      </c>
      <c r="N432" s="355">
        <v>15</v>
      </c>
      <c r="O432" s="355">
        <v>22</v>
      </c>
      <c r="P432" s="355">
        <v>21</v>
      </c>
      <c r="Q432" s="355">
        <v>25</v>
      </c>
      <c r="R432" s="355">
        <v>36</v>
      </c>
      <c r="S432" s="355">
        <v>54</v>
      </c>
      <c r="T432" s="355">
        <v>58</v>
      </c>
      <c r="U432" s="355">
        <v>74</v>
      </c>
      <c r="V432" s="355">
        <v>95</v>
      </c>
      <c r="W432" s="355">
        <v>93</v>
      </c>
      <c r="X432" s="355">
        <v>149</v>
      </c>
      <c r="Y432" s="355">
        <v>138</v>
      </c>
      <c r="Z432" s="355">
        <v>100</v>
      </c>
      <c r="AA432" s="355">
        <v>52</v>
      </c>
      <c r="AB432" s="362">
        <v>30</v>
      </c>
      <c r="AC432" s="368">
        <v>60.34</v>
      </c>
      <c r="AD432" s="358">
        <v>59.27</v>
      </c>
      <c r="AE432" s="369">
        <v>61.75</v>
      </c>
      <c r="AF432" s="389"/>
      <c r="AG432" s="390"/>
      <c r="AH432" s="390"/>
      <c r="AI432" s="390"/>
      <c r="AJ432" s="390"/>
      <c r="AK432" s="390"/>
      <c r="AL432" s="390"/>
      <c r="AM432" s="390"/>
      <c r="AN432" s="390"/>
      <c r="AO432" s="390"/>
      <c r="AP432" s="390"/>
      <c r="AQ432" s="390"/>
      <c r="AR432" s="390"/>
      <c r="AS432" s="390"/>
      <c r="AT432" s="390"/>
      <c r="AU432" s="390"/>
      <c r="AV432" s="384"/>
      <c r="AW432" s="385"/>
      <c r="AX432" s="386"/>
      <c r="AY432" s="363">
        <v>406</v>
      </c>
      <c r="AZ432" s="364" t="s">
        <v>6662</v>
      </c>
      <c r="BA432" s="364" t="s">
        <v>6662</v>
      </c>
      <c r="BB432" s="364">
        <v>1</v>
      </c>
      <c r="BC432" s="364" t="s">
        <v>6662</v>
      </c>
      <c r="BD432" s="364">
        <v>6</v>
      </c>
      <c r="BE432" s="364">
        <v>5</v>
      </c>
      <c r="BF432" s="364">
        <v>4</v>
      </c>
      <c r="BG432" s="364">
        <v>8</v>
      </c>
      <c r="BH432" s="364">
        <v>19</v>
      </c>
      <c r="BI432" s="364">
        <v>34</v>
      </c>
      <c r="BJ432" s="364">
        <v>95</v>
      </c>
      <c r="BK432" s="364">
        <v>95</v>
      </c>
      <c r="BL432" s="364">
        <v>80</v>
      </c>
      <c r="BM432" s="364">
        <v>39</v>
      </c>
      <c r="BN432" s="365">
        <v>20</v>
      </c>
      <c r="BO432" s="368">
        <v>70.489999999999995</v>
      </c>
      <c r="BP432" s="358">
        <v>70</v>
      </c>
      <c r="BQ432" s="369">
        <v>71.25</v>
      </c>
      <c r="BR432" s="363">
        <v>371</v>
      </c>
      <c r="BS432" s="364" t="s">
        <v>6662</v>
      </c>
      <c r="BT432" s="364" t="s">
        <v>6662</v>
      </c>
      <c r="BU432" s="364" t="s">
        <v>6662</v>
      </c>
      <c r="BV432" s="364" t="s">
        <v>6662</v>
      </c>
      <c r="BW432" s="364" t="s">
        <v>6662</v>
      </c>
      <c r="BX432" s="364">
        <v>6</v>
      </c>
      <c r="BY432" s="364">
        <v>13</v>
      </c>
      <c r="BZ432" s="364">
        <v>28</v>
      </c>
      <c r="CA432" s="364">
        <v>47</v>
      </c>
      <c r="CB432" s="364">
        <v>48</v>
      </c>
      <c r="CC432" s="364">
        <v>81</v>
      </c>
      <c r="CD432" s="364">
        <v>75</v>
      </c>
      <c r="CE432" s="364">
        <v>49</v>
      </c>
      <c r="CF432" s="364">
        <v>16</v>
      </c>
      <c r="CG432" s="365">
        <v>8</v>
      </c>
      <c r="CH432" s="432">
        <v>371</v>
      </c>
      <c r="CI432" s="433">
        <v>69</v>
      </c>
      <c r="CJ432" s="433">
        <v>68</v>
      </c>
      <c r="CK432" s="433">
        <v>1</v>
      </c>
      <c r="CL432" s="433" t="s">
        <v>6662</v>
      </c>
      <c r="CM432" s="433">
        <v>13</v>
      </c>
      <c r="CN432" s="433">
        <v>289</v>
      </c>
      <c r="CO432" s="433">
        <v>229</v>
      </c>
      <c r="CP432" s="433">
        <v>53</v>
      </c>
      <c r="CQ432" s="433">
        <v>52</v>
      </c>
      <c r="CR432" s="433">
        <v>1</v>
      </c>
      <c r="CS432" s="433" t="s">
        <v>6662</v>
      </c>
      <c r="CT432" s="433">
        <v>3</v>
      </c>
      <c r="CU432" s="455">
        <v>173</v>
      </c>
      <c r="CV432" s="389"/>
      <c r="CW432" s="390"/>
      <c r="CX432" s="390"/>
      <c r="CY432" s="390"/>
      <c r="CZ432" s="390"/>
      <c r="DA432" s="390"/>
      <c r="DB432" s="394"/>
      <c r="DC432" s="363">
        <v>1261</v>
      </c>
      <c r="DD432" s="364">
        <v>951</v>
      </c>
      <c r="DE432" s="364">
        <v>406</v>
      </c>
      <c r="DF432" s="364">
        <v>451</v>
      </c>
      <c r="DG432" s="364">
        <v>94</v>
      </c>
      <c r="DH432" s="364">
        <v>78</v>
      </c>
      <c r="DI432" s="364">
        <v>232</v>
      </c>
      <c r="DJ432" s="394"/>
      <c r="DK432" s="363">
        <v>362</v>
      </c>
      <c r="DL432" s="364">
        <v>322</v>
      </c>
      <c r="DM432" s="364">
        <v>8</v>
      </c>
      <c r="DN432" s="364">
        <v>2</v>
      </c>
      <c r="DO432" s="364">
        <v>1</v>
      </c>
      <c r="DP432" s="364">
        <v>17</v>
      </c>
      <c r="DQ432" s="364">
        <v>3</v>
      </c>
      <c r="DR432" s="364">
        <v>2</v>
      </c>
      <c r="DS432" s="364">
        <v>5</v>
      </c>
      <c r="DT432" s="364">
        <v>1</v>
      </c>
      <c r="DU432" s="364" t="s">
        <v>6662</v>
      </c>
      <c r="DV432" s="364" t="s">
        <v>6662</v>
      </c>
      <c r="DW432" s="364">
        <v>1</v>
      </c>
      <c r="DX432" s="364" t="s">
        <v>6662</v>
      </c>
      <c r="DY432" s="364" t="s">
        <v>6662</v>
      </c>
      <c r="DZ432" s="365" t="s">
        <v>6662</v>
      </c>
      <c r="EA432" s="363">
        <v>371</v>
      </c>
      <c r="EB432" s="364">
        <v>61137</v>
      </c>
      <c r="EC432" s="364">
        <v>54193</v>
      </c>
      <c r="ED432" s="364">
        <v>6827</v>
      </c>
      <c r="EE432" s="365">
        <v>117</v>
      </c>
      <c r="EF432" s="363">
        <v>631</v>
      </c>
      <c r="EG432" s="364">
        <v>572</v>
      </c>
      <c r="EH432" s="364">
        <v>247</v>
      </c>
      <c r="EI432" s="364">
        <v>256</v>
      </c>
      <c r="EJ432" s="364">
        <v>69</v>
      </c>
      <c r="EK432" s="364">
        <v>30</v>
      </c>
      <c r="EL432" s="364">
        <v>29</v>
      </c>
      <c r="EM432" s="394"/>
      <c r="EN432" s="363">
        <v>630</v>
      </c>
      <c r="EO432" s="364">
        <v>379</v>
      </c>
      <c r="EP432" s="364">
        <v>159</v>
      </c>
      <c r="EQ432" s="364">
        <v>195</v>
      </c>
      <c r="ER432" s="364">
        <v>25</v>
      </c>
      <c r="ES432" s="364">
        <v>48</v>
      </c>
      <c r="ET432" s="364">
        <v>203</v>
      </c>
      <c r="EU432" s="394"/>
    </row>
    <row r="433" spans="1:151" s="357" customFormat="1" ht="15" customHeight="1" x14ac:dyDescent="0.15">
      <c r="A433" s="442" t="s">
        <v>175</v>
      </c>
      <c r="B433" s="442" t="s">
        <v>519</v>
      </c>
      <c r="C433" s="442"/>
      <c r="D433" s="442" t="s">
        <v>992</v>
      </c>
      <c r="E433" s="387">
        <v>610</v>
      </c>
      <c r="F433" s="355">
        <v>605</v>
      </c>
      <c r="G433" s="355">
        <v>193</v>
      </c>
      <c r="H433" s="355">
        <v>65</v>
      </c>
      <c r="I433" s="355">
        <v>347</v>
      </c>
      <c r="J433" s="388">
        <v>5</v>
      </c>
      <c r="K433" s="395">
        <v>5</v>
      </c>
      <c r="L433" s="387"/>
      <c r="M433" s="361">
        <v>1480</v>
      </c>
      <c r="N433" s="355">
        <v>9</v>
      </c>
      <c r="O433" s="355">
        <v>8</v>
      </c>
      <c r="P433" s="355">
        <v>25</v>
      </c>
      <c r="Q433" s="355">
        <v>47</v>
      </c>
      <c r="R433" s="355">
        <v>59</v>
      </c>
      <c r="S433" s="355">
        <v>85</v>
      </c>
      <c r="T433" s="355">
        <v>68</v>
      </c>
      <c r="U433" s="355">
        <v>81</v>
      </c>
      <c r="V433" s="355">
        <v>130</v>
      </c>
      <c r="W433" s="355">
        <v>204</v>
      </c>
      <c r="X433" s="355">
        <v>263</v>
      </c>
      <c r="Y433" s="355">
        <v>218</v>
      </c>
      <c r="Z433" s="355">
        <v>135</v>
      </c>
      <c r="AA433" s="355">
        <v>85</v>
      </c>
      <c r="AB433" s="362">
        <v>63</v>
      </c>
      <c r="AC433" s="368">
        <v>62.08</v>
      </c>
      <c r="AD433" s="358">
        <v>61.44</v>
      </c>
      <c r="AE433" s="369">
        <v>62.93</v>
      </c>
      <c r="AF433" s="389"/>
      <c r="AG433" s="390"/>
      <c r="AH433" s="390"/>
      <c r="AI433" s="390"/>
      <c r="AJ433" s="390"/>
      <c r="AK433" s="390"/>
      <c r="AL433" s="390"/>
      <c r="AM433" s="390"/>
      <c r="AN433" s="390"/>
      <c r="AO433" s="390"/>
      <c r="AP433" s="390"/>
      <c r="AQ433" s="390"/>
      <c r="AR433" s="390"/>
      <c r="AS433" s="390"/>
      <c r="AT433" s="390"/>
      <c r="AU433" s="390"/>
      <c r="AV433" s="384"/>
      <c r="AW433" s="385"/>
      <c r="AX433" s="386"/>
      <c r="AY433" s="363">
        <v>908</v>
      </c>
      <c r="AZ433" s="364" t="s">
        <v>6662</v>
      </c>
      <c r="BA433" s="364">
        <v>2</v>
      </c>
      <c r="BB433" s="364">
        <v>8</v>
      </c>
      <c r="BC433" s="364">
        <v>22</v>
      </c>
      <c r="BD433" s="364">
        <v>26</v>
      </c>
      <c r="BE433" s="364">
        <v>31</v>
      </c>
      <c r="BF433" s="364">
        <v>36</v>
      </c>
      <c r="BG433" s="364">
        <v>35</v>
      </c>
      <c r="BH433" s="364">
        <v>64</v>
      </c>
      <c r="BI433" s="364">
        <v>116</v>
      </c>
      <c r="BJ433" s="364">
        <v>178</v>
      </c>
      <c r="BK433" s="364">
        <v>168</v>
      </c>
      <c r="BL433" s="364">
        <v>107</v>
      </c>
      <c r="BM433" s="364">
        <v>70</v>
      </c>
      <c r="BN433" s="365">
        <v>45</v>
      </c>
      <c r="BO433" s="368">
        <v>65.489999999999995</v>
      </c>
      <c r="BP433" s="358">
        <v>65.05</v>
      </c>
      <c r="BQ433" s="369">
        <v>66.11</v>
      </c>
      <c r="BR433" s="363">
        <v>605</v>
      </c>
      <c r="BS433" s="364" t="s">
        <v>6662</v>
      </c>
      <c r="BT433" s="364" t="s">
        <v>6662</v>
      </c>
      <c r="BU433" s="364" t="s">
        <v>6662</v>
      </c>
      <c r="BV433" s="364">
        <v>2</v>
      </c>
      <c r="BW433" s="364">
        <v>8</v>
      </c>
      <c r="BX433" s="364">
        <v>10</v>
      </c>
      <c r="BY433" s="364">
        <v>23</v>
      </c>
      <c r="BZ433" s="364">
        <v>34</v>
      </c>
      <c r="CA433" s="364">
        <v>50</v>
      </c>
      <c r="CB433" s="364">
        <v>103</v>
      </c>
      <c r="CC433" s="364">
        <v>141</v>
      </c>
      <c r="CD433" s="364">
        <v>117</v>
      </c>
      <c r="CE433" s="364">
        <v>69</v>
      </c>
      <c r="CF433" s="364">
        <v>32</v>
      </c>
      <c r="CG433" s="365">
        <v>16</v>
      </c>
      <c r="CH433" s="432">
        <v>605</v>
      </c>
      <c r="CI433" s="433">
        <v>86</v>
      </c>
      <c r="CJ433" s="433">
        <v>84</v>
      </c>
      <c r="CK433" s="433">
        <v>2</v>
      </c>
      <c r="CL433" s="433" t="s">
        <v>6662</v>
      </c>
      <c r="CM433" s="433">
        <v>14</v>
      </c>
      <c r="CN433" s="433">
        <v>505</v>
      </c>
      <c r="CO433" s="433">
        <v>375</v>
      </c>
      <c r="CP433" s="433">
        <v>60</v>
      </c>
      <c r="CQ433" s="433">
        <v>59</v>
      </c>
      <c r="CR433" s="433">
        <v>1</v>
      </c>
      <c r="CS433" s="433" t="s">
        <v>6662</v>
      </c>
      <c r="CT433" s="433">
        <v>3</v>
      </c>
      <c r="CU433" s="455">
        <v>312</v>
      </c>
      <c r="CV433" s="389"/>
      <c r="CW433" s="390"/>
      <c r="CX433" s="390"/>
      <c r="CY433" s="390"/>
      <c r="CZ433" s="390"/>
      <c r="DA433" s="390"/>
      <c r="DB433" s="394"/>
      <c r="DC433" s="363">
        <v>2190</v>
      </c>
      <c r="DD433" s="364">
        <v>1703</v>
      </c>
      <c r="DE433" s="364">
        <v>908</v>
      </c>
      <c r="DF433" s="364">
        <v>683</v>
      </c>
      <c r="DG433" s="364">
        <v>112</v>
      </c>
      <c r="DH433" s="364">
        <v>118</v>
      </c>
      <c r="DI433" s="364">
        <v>369</v>
      </c>
      <c r="DJ433" s="394"/>
      <c r="DK433" s="363">
        <v>560</v>
      </c>
      <c r="DL433" s="364">
        <v>263</v>
      </c>
      <c r="DM433" s="364" t="s">
        <v>6662</v>
      </c>
      <c r="DN433" s="364">
        <v>1</v>
      </c>
      <c r="DO433" s="364">
        <v>9</v>
      </c>
      <c r="DP433" s="364">
        <v>245</v>
      </c>
      <c r="DQ433" s="364">
        <v>12</v>
      </c>
      <c r="DR433" s="364">
        <v>4</v>
      </c>
      <c r="DS433" s="364">
        <v>6</v>
      </c>
      <c r="DT433" s="364">
        <v>5</v>
      </c>
      <c r="DU433" s="364">
        <v>9</v>
      </c>
      <c r="DV433" s="364" t="s">
        <v>6662</v>
      </c>
      <c r="DW433" s="364">
        <v>5</v>
      </c>
      <c r="DX433" s="364">
        <v>1</v>
      </c>
      <c r="DY433" s="364" t="s">
        <v>6662</v>
      </c>
      <c r="DZ433" s="365" t="s">
        <v>6662</v>
      </c>
      <c r="EA433" s="363">
        <v>603</v>
      </c>
      <c r="EB433" s="364">
        <v>135302</v>
      </c>
      <c r="EC433" s="364">
        <v>67374</v>
      </c>
      <c r="ED433" s="364">
        <v>64256</v>
      </c>
      <c r="EE433" s="365">
        <v>3672</v>
      </c>
      <c r="EF433" s="363">
        <v>1127</v>
      </c>
      <c r="EG433" s="364">
        <v>1006</v>
      </c>
      <c r="EH433" s="364">
        <v>537</v>
      </c>
      <c r="EI433" s="364">
        <v>391</v>
      </c>
      <c r="EJ433" s="364">
        <v>78</v>
      </c>
      <c r="EK433" s="364">
        <v>54</v>
      </c>
      <c r="EL433" s="364">
        <v>67</v>
      </c>
      <c r="EM433" s="394"/>
      <c r="EN433" s="363">
        <v>1063</v>
      </c>
      <c r="EO433" s="364">
        <v>697</v>
      </c>
      <c r="EP433" s="364">
        <v>371</v>
      </c>
      <c r="EQ433" s="364">
        <v>292</v>
      </c>
      <c r="ER433" s="364">
        <v>34</v>
      </c>
      <c r="ES433" s="364">
        <v>64</v>
      </c>
      <c r="ET433" s="364">
        <v>302</v>
      </c>
      <c r="EU433" s="394"/>
    </row>
    <row r="434" spans="1:151" s="357" customFormat="1" ht="15" hidden="1" customHeight="1" x14ac:dyDescent="0.15">
      <c r="A434" s="442" t="s">
        <v>175</v>
      </c>
      <c r="B434" s="442" t="s">
        <v>519</v>
      </c>
      <c r="C434" s="442" t="s">
        <v>519</v>
      </c>
      <c r="D434" s="442" t="s">
        <v>993</v>
      </c>
      <c r="E434" s="387">
        <v>16</v>
      </c>
      <c r="F434" s="355">
        <v>16</v>
      </c>
      <c r="G434" s="355">
        <v>3</v>
      </c>
      <c r="H434" s="355">
        <v>1</v>
      </c>
      <c r="I434" s="355">
        <v>12</v>
      </c>
      <c r="J434" s="388" t="s">
        <v>6662</v>
      </c>
      <c r="K434" s="395" t="s">
        <v>6662</v>
      </c>
      <c r="L434" s="387"/>
      <c r="M434" s="361">
        <v>40</v>
      </c>
      <c r="N434" s="355" t="s">
        <v>6662</v>
      </c>
      <c r="O434" s="355" t="s">
        <v>6662</v>
      </c>
      <c r="P434" s="355" t="s">
        <v>6662</v>
      </c>
      <c r="Q434" s="355">
        <v>4</v>
      </c>
      <c r="R434" s="355">
        <v>2</v>
      </c>
      <c r="S434" s="355">
        <v>2</v>
      </c>
      <c r="T434" s="355">
        <v>1</v>
      </c>
      <c r="U434" s="355">
        <v>3</v>
      </c>
      <c r="V434" s="355">
        <v>3</v>
      </c>
      <c r="W434" s="355">
        <v>2</v>
      </c>
      <c r="X434" s="355">
        <v>11</v>
      </c>
      <c r="Y434" s="355">
        <v>6</v>
      </c>
      <c r="Z434" s="355">
        <v>5</v>
      </c>
      <c r="AA434" s="355">
        <v>1</v>
      </c>
      <c r="AB434" s="362" t="s">
        <v>6662</v>
      </c>
      <c r="AC434" s="368">
        <v>60.35</v>
      </c>
      <c r="AD434" s="358">
        <v>59.87</v>
      </c>
      <c r="AE434" s="369">
        <v>61</v>
      </c>
      <c r="AF434" s="389"/>
      <c r="AG434" s="390"/>
      <c r="AH434" s="390"/>
      <c r="AI434" s="390"/>
      <c r="AJ434" s="390"/>
      <c r="AK434" s="390"/>
      <c r="AL434" s="390"/>
      <c r="AM434" s="390"/>
      <c r="AN434" s="390"/>
      <c r="AO434" s="390"/>
      <c r="AP434" s="390"/>
      <c r="AQ434" s="390"/>
      <c r="AR434" s="390"/>
      <c r="AS434" s="390"/>
      <c r="AT434" s="390"/>
      <c r="AU434" s="390"/>
      <c r="AV434" s="384"/>
      <c r="AW434" s="385"/>
      <c r="AX434" s="386"/>
      <c r="AY434" s="363">
        <v>18</v>
      </c>
      <c r="AZ434" s="364" t="s">
        <v>6662</v>
      </c>
      <c r="BA434" s="364" t="s">
        <v>6662</v>
      </c>
      <c r="BB434" s="364" t="s">
        <v>6662</v>
      </c>
      <c r="BC434" s="364">
        <v>1</v>
      </c>
      <c r="BD434" s="364" t="s">
        <v>6662</v>
      </c>
      <c r="BE434" s="364">
        <v>1</v>
      </c>
      <c r="BF434" s="364" t="s">
        <v>6662</v>
      </c>
      <c r="BG434" s="364">
        <v>1</v>
      </c>
      <c r="BH434" s="364">
        <v>1</v>
      </c>
      <c r="BI434" s="364">
        <v>1</v>
      </c>
      <c r="BJ434" s="364">
        <v>8</v>
      </c>
      <c r="BK434" s="364">
        <v>3</v>
      </c>
      <c r="BL434" s="364">
        <v>1</v>
      </c>
      <c r="BM434" s="364">
        <v>1</v>
      </c>
      <c r="BN434" s="365" t="s">
        <v>6662</v>
      </c>
      <c r="BO434" s="368">
        <v>64.17</v>
      </c>
      <c r="BP434" s="358">
        <v>60.8</v>
      </c>
      <c r="BQ434" s="369">
        <v>68.38</v>
      </c>
      <c r="BR434" s="363">
        <v>16</v>
      </c>
      <c r="BS434" s="364" t="s">
        <v>6662</v>
      </c>
      <c r="BT434" s="364" t="s">
        <v>6662</v>
      </c>
      <c r="BU434" s="364" t="s">
        <v>6662</v>
      </c>
      <c r="BV434" s="364" t="s">
        <v>6662</v>
      </c>
      <c r="BW434" s="364" t="s">
        <v>6662</v>
      </c>
      <c r="BX434" s="364" t="s">
        <v>6662</v>
      </c>
      <c r="BY434" s="364" t="s">
        <v>6662</v>
      </c>
      <c r="BZ434" s="364">
        <v>1</v>
      </c>
      <c r="CA434" s="364" t="s">
        <v>6662</v>
      </c>
      <c r="CB434" s="364">
        <v>1</v>
      </c>
      <c r="CC434" s="364">
        <v>4</v>
      </c>
      <c r="CD434" s="364">
        <v>5</v>
      </c>
      <c r="CE434" s="364">
        <v>3</v>
      </c>
      <c r="CF434" s="364">
        <v>2</v>
      </c>
      <c r="CG434" s="365" t="s">
        <v>6662</v>
      </c>
      <c r="CH434" s="432">
        <v>16</v>
      </c>
      <c r="CI434" s="433">
        <v>3</v>
      </c>
      <c r="CJ434" s="433">
        <v>3</v>
      </c>
      <c r="CK434" s="433" t="s">
        <v>6662</v>
      </c>
      <c r="CL434" s="433" t="s">
        <v>6662</v>
      </c>
      <c r="CM434" s="433">
        <v>1</v>
      </c>
      <c r="CN434" s="433">
        <v>12</v>
      </c>
      <c r="CO434" s="433">
        <v>14</v>
      </c>
      <c r="CP434" s="433">
        <v>2</v>
      </c>
      <c r="CQ434" s="433">
        <v>2</v>
      </c>
      <c r="CR434" s="433" t="s">
        <v>6662</v>
      </c>
      <c r="CS434" s="433" t="s">
        <v>6662</v>
      </c>
      <c r="CT434" s="433">
        <v>1</v>
      </c>
      <c r="CU434" s="455">
        <v>11</v>
      </c>
      <c r="CV434" s="389"/>
      <c r="CW434" s="390"/>
      <c r="CX434" s="390"/>
      <c r="CY434" s="390"/>
      <c r="CZ434" s="390"/>
      <c r="DA434" s="390"/>
      <c r="DB434" s="394"/>
      <c r="DC434" s="363">
        <v>54</v>
      </c>
      <c r="DD434" s="364">
        <v>41</v>
      </c>
      <c r="DE434" s="364">
        <v>18</v>
      </c>
      <c r="DF434" s="364">
        <v>19</v>
      </c>
      <c r="DG434" s="364">
        <v>4</v>
      </c>
      <c r="DH434" s="364">
        <v>4</v>
      </c>
      <c r="DI434" s="364">
        <v>9</v>
      </c>
      <c r="DJ434" s="394"/>
      <c r="DK434" s="363">
        <v>15</v>
      </c>
      <c r="DL434" s="364">
        <v>9</v>
      </c>
      <c r="DM434" s="364" t="s">
        <v>6662</v>
      </c>
      <c r="DN434" s="364" t="s">
        <v>6662</v>
      </c>
      <c r="DO434" s="364">
        <v>1</v>
      </c>
      <c r="DP434" s="364">
        <v>2</v>
      </c>
      <c r="DQ434" s="364" t="s">
        <v>6662</v>
      </c>
      <c r="DR434" s="364" t="s">
        <v>6662</v>
      </c>
      <c r="DS434" s="364" t="s">
        <v>6662</v>
      </c>
      <c r="DT434" s="364" t="s">
        <v>6662</v>
      </c>
      <c r="DU434" s="364">
        <v>2</v>
      </c>
      <c r="DV434" s="364" t="s">
        <v>6662</v>
      </c>
      <c r="DW434" s="364">
        <v>1</v>
      </c>
      <c r="DX434" s="364" t="s">
        <v>6662</v>
      </c>
      <c r="DY434" s="364" t="s">
        <v>6662</v>
      </c>
      <c r="DZ434" s="365" t="s">
        <v>6662</v>
      </c>
      <c r="EA434" s="363">
        <v>16</v>
      </c>
      <c r="EB434" s="364">
        <v>4646</v>
      </c>
      <c r="EC434" s="364">
        <v>2830</v>
      </c>
      <c r="ED434" s="364">
        <v>1741</v>
      </c>
      <c r="EE434" s="365">
        <v>75</v>
      </c>
      <c r="EF434" s="363">
        <v>29</v>
      </c>
      <c r="EG434" s="364">
        <v>25</v>
      </c>
      <c r="EH434" s="364">
        <v>10</v>
      </c>
      <c r="EI434" s="364">
        <v>12</v>
      </c>
      <c r="EJ434" s="364">
        <v>3</v>
      </c>
      <c r="EK434" s="364">
        <v>3</v>
      </c>
      <c r="EL434" s="364">
        <v>1</v>
      </c>
      <c r="EM434" s="394"/>
      <c r="EN434" s="363">
        <v>25</v>
      </c>
      <c r="EO434" s="364">
        <v>16</v>
      </c>
      <c r="EP434" s="364">
        <v>8</v>
      </c>
      <c r="EQ434" s="364">
        <v>7</v>
      </c>
      <c r="ER434" s="364">
        <v>1</v>
      </c>
      <c r="ES434" s="364">
        <v>1</v>
      </c>
      <c r="ET434" s="364">
        <v>8</v>
      </c>
      <c r="EU434" s="394"/>
    </row>
    <row r="435" spans="1:151" s="357" customFormat="1" ht="15" hidden="1" customHeight="1" x14ac:dyDescent="0.15">
      <c r="A435" s="442" t="s">
        <v>175</v>
      </c>
      <c r="B435" s="442" t="s">
        <v>519</v>
      </c>
      <c r="C435" s="442" t="s">
        <v>520</v>
      </c>
      <c r="D435" s="442" t="s">
        <v>994</v>
      </c>
      <c r="E435" s="387">
        <v>126</v>
      </c>
      <c r="F435" s="355">
        <v>126</v>
      </c>
      <c r="G435" s="355">
        <v>37</v>
      </c>
      <c r="H435" s="355">
        <v>19</v>
      </c>
      <c r="I435" s="355">
        <v>70</v>
      </c>
      <c r="J435" s="388" t="s">
        <v>6662</v>
      </c>
      <c r="K435" s="395" t="s">
        <v>6662</v>
      </c>
      <c r="L435" s="387"/>
      <c r="M435" s="361">
        <v>305</v>
      </c>
      <c r="N435" s="355">
        <v>2</v>
      </c>
      <c r="O435" s="355">
        <v>1</v>
      </c>
      <c r="P435" s="355">
        <v>5</v>
      </c>
      <c r="Q435" s="355">
        <v>11</v>
      </c>
      <c r="R435" s="355">
        <v>11</v>
      </c>
      <c r="S435" s="355">
        <v>16</v>
      </c>
      <c r="T435" s="355">
        <v>16</v>
      </c>
      <c r="U435" s="355">
        <v>17</v>
      </c>
      <c r="V435" s="355">
        <v>24</v>
      </c>
      <c r="W435" s="355">
        <v>41</v>
      </c>
      <c r="X435" s="355">
        <v>55</v>
      </c>
      <c r="Y435" s="355">
        <v>52</v>
      </c>
      <c r="Z435" s="355">
        <v>26</v>
      </c>
      <c r="AA435" s="355">
        <v>15</v>
      </c>
      <c r="AB435" s="362">
        <v>13</v>
      </c>
      <c r="AC435" s="368">
        <v>62.08</v>
      </c>
      <c r="AD435" s="358">
        <v>61.66</v>
      </c>
      <c r="AE435" s="369">
        <v>62.67</v>
      </c>
      <c r="AF435" s="389"/>
      <c r="AG435" s="390"/>
      <c r="AH435" s="390"/>
      <c r="AI435" s="390"/>
      <c r="AJ435" s="390"/>
      <c r="AK435" s="390"/>
      <c r="AL435" s="390"/>
      <c r="AM435" s="390"/>
      <c r="AN435" s="390"/>
      <c r="AO435" s="390"/>
      <c r="AP435" s="390"/>
      <c r="AQ435" s="390"/>
      <c r="AR435" s="390"/>
      <c r="AS435" s="390"/>
      <c r="AT435" s="390"/>
      <c r="AU435" s="390"/>
      <c r="AV435" s="384"/>
      <c r="AW435" s="385"/>
      <c r="AX435" s="386"/>
      <c r="AY435" s="363">
        <v>183</v>
      </c>
      <c r="AZ435" s="364" t="s">
        <v>6662</v>
      </c>
      <c r="BA435" s="364">
        <v>1</v>
      </c>
      <c r="BB435" s="364" t="s">
        <v>6662</v>
      </c>
      <c r="BC435" s="364">
        <v>3</v>
      </c>
      <c r="BD435" s="364">
        <v>8</v>
      </c>
      <c r="BE435" s="364">
        <v>3</v>
      </c>
      <c r="BF435" s="364">
        <v>9</v>
      </c>
      <c r="BG435" s="364">
        <v>6</v>
      </c>
      <c r="BH435" s="364">
        <v>12</v>
      </c>
      <c r="BI435" s="364">
        <v>20</v>
      </c>
      <c r="BJ435" s="364">
        <v>37</v>
      </c>
      <c r="BK435" s="364">
        <v>39</v>
      </c>
      <c r="BL435" s="364">
        <v>22</v>
      </c>
      <c r="BM435" s="364">
        <v>14</v>
      </c>
      <c r="BN435" s="365">
        <v>9</v>
      </c>
      <c r="BO435" s="368">
        <v>66.040000000000006</v>
      </c>
      <c r="BP435" s="358">
        <v>64.88</v>
      </c>
      <c r="BQ435" s="369">
        <v>68.09</v>
      </c>
      <c r="BR435" s="363">
        <v>126</v>
      </c>
      <c r="BS435" s="364" t="s">
        <v>6662</v>
      </c>
      <c r="BT435" s="364" t="s">
        <v>6662</v>
      </c>
      <c r="BU435" s="364" t="s">
        <v>6662</v>
      </c>
      <c r="BV435" s="364" t="s">
        <v>6662</v>
      </c>
      <c r="BW435" s="364">
        <v>4</v>
      </c>
      <c r="BX435" s="364">
        <v>1</v>
      </c>
      <c r="BY435" s="364">
        <v>3</v>
      </c>
      <c r="BZ435" s="364">
        <v>8</v>
      </c>
      <c r="CA435" s="364">
        <v>7</v>
      </c>
      <c r="CB435" s="364">
        <v>23</v>
      </c>
      <c r="CC435" s="364">
        <v>28</v>
      </c>
      <c r="CD435" s="364">
        <v>26</v>
      </c>
      <c r="CE435" s="364">
        <v>16</v>
      </c>
      <c r="CF435" s="364">
        <v>6</v>
      </c>
      <c r="CG435" s="365">
        <v>4</v>
      </c>
      <c r="CH435" s="432">
        <v>126</v>
      </c>
      <c r="CI435" s="433">
        <v>22</v>
      </c>
      <c r="CJ435" s="433">
        <v>22</v>
      </c>
      <c r="CK435" s="433" t="s">
        <v>6662</v>
      </c>
      <c r="CL435" s="433" t="s">
        <v>6662</v>
      </c>
      <c r="CM435" s="433">
        <v>4</v>
      </c>
      <c r="CN435" s="433">
        <v>100</v>
      </c>
      <c r="CO435" s="433">
        <v>80</v>
      </c>
      <c r="CP435" s="433">
        <v>18</v>
      </c>
      <c r="CQ435" s="433">
        <v>18</v>
      </c>
      <c r="CR435" s="433" t="s">
        <v>6662</v>
      </c>
      <c r="CS435" s="433" t="s">
        <v>6662</v>
      </c>
      <c r="CT435" s="433" t="s">
        <v>6662</v>
      </c>
      <c r="CU435" s="455">
        <v>62</v>
      </c>
      <c r="CV435" s="389"/>
      <c r="CW435" s="390"/>
      <c r="CX435" s="390"/>
      <c r="CY435" s="390"/>
      <c r="CZ435" s="390"/>
      <c r="DA435" s="390"/>
      <c r="DB435" s="394"/>
      <c r="DC435" s="363">
        <v>460</v>
      </c>
      <c r="DD435" s="364">
        <v>359</v>
      </c>
      <c r="DE435" s="364">
        <v>183</v>
      </c>
      <c r="DF435" s="364">
        <v>141</v>
      </c>
      <c r="DG435" s="364">
        <v>35</v>
      </c>
      <c r="DH435" s="364">
        <v>25</v>
      </c>
      <c r="DI435" s="364">
        <v>76</v>
      </c>
      <c r="DJ435" s="394"/>
      <c r="DK435" s="363">
        <v>123</v>
      </c>
      <c r="DL435" s="364">
        <v>69</v>
      </c>
      <c r="DM435" s="364" t="s">
        <v>6662</v>
      </c>
      <c r="DN435" s="364" t="s">
        <v>6662</v>
      </c>
      <c r="DO435" s="364">
        <v>2</v>
      </c>
      <c r="DP435" s="364">
        <v>38</v>
      </c>
      <c r="DQ435" s="364" t="s">
        <v>6662</v>
      </c>
      <c r="DR435" s="364">
        <v>4</v>
      </c>
      <c r="DS435" s="364">
        <v>1</v>
      </c>
      <c r="DT435" s="364">
        <v>1</v>
      </c>
      <c r="DU435" s="364">
        <v>4</v>
      </c>
      <c r="DV435" s="364" t="s">
        <v>6662</v>
      </c>
      <c r="DW435" s="364">
        <v>3</v>
      </c>
      <c r="DX435" s="364">
        <v>1</v>
      </c>
      <c r="DY435" s="364" t="s">
        <v>6662</v>
      </c>
      <c r="DZ435" s="365" t="s">
        <v>6662</v>
      </c>
      <c r="EA435" s="363">
        <v>124</v>
      </c>
      <c r="EB435" s="364">
        <v>24489</v>
      </c>
      <c r="EC435" s="364">
        <v>11113</v>
      </c>
      <c r="ED435" s="364">
        <v>11627</v>
      </c>
      <c r="EE435" s="365">
        <v>1749</v>
      </c>
      <c r="EF435" s="363">
        <v>245</v>
      </c>
      <c r="EG435" s="364">
        <v>218</v>
      </c>
      <c r="EH435" s="364">
        <v>117</v>
      </c>
      <c r="EI435" s="364">
        <v>81</v>
      </c>
      <c r="EJ435" s="364">
        <v>20</v>
      </c>
      <c r="EK435" s="364">
        <v>12</v>
      </c>
      <c r="EL435" s="364">
        <v>15</v>
      </c>
      <c r="EM435" s="394"/>
      <c r="EN435" s="363">
        <v>215</v>
      </c>
      <c r="EO435" s="364">
        <v>141</v>
      </c>
      <c r="EP435" s="364">
        <v>66</v>
      </c>
      <c r="EQ435" s="364">
        <v>60</v>
      </c>
      <c r="ER435" s="364">
        <v>15</v>
      </c>
      <c r="ES435" s="364">
        <v>13</v>
      </c>
      <c r="ET435" s="364">
        <v>61</v>
      </c>
      <c r="EU435" s="394"/>
    </row>
    <row r="436" spans="1:151" s="357" customFormat="1" ht="15" hidden="1" customHeight="1" x14ac:dyDescent="0.15">
      <c r="A436" s="442" t="s">
        <v>175</v>
      </c>
      <c r="B436" s="442" t="s">
        <v>519</v>
      </c>
      <c r="C436" s="442" t="s">
        <v>521</v>
      </c>
      <c r="D436" s="442" t="s">
        <v>995</v>
      </c>
      <c r="E436" s="387">
        <v>145</v>
      </c>
      <c r="F436" s="355">
        <v>142</v>
      </c>
      <c r="G436" s="355">
        <v>48</v>
      </c>
      <c r="H436" s="355">
        <v>17</v>
      </c>
      <c r="I436" s="355">
        <v>77</v>
      </c>
      <c r="J436" s="388">
        <v>3</v>
      </c>
      <c r="K436" s="395">
        <v>3</v>
      </c>
      <c r="L436" s="387"/>
      <c r="M436" s="361">
        <v>351</v>
      </c>
      <c r="N436" s="355" t="s">
        <v>6662</v>
      </c>
      <c r="O436" s="355">
        <v>1</v>
      </c>
      <c r="P436" s="355">
        <v>8</v>
      </c>
      <c r="Q436" s="355">
        <v>14</v>
      </c>
      <c r="R436" s="355">
        <v>10</v>
      </c>
      <c r="S436" s="355">
        <v>21</v>
      </c>
      <c r="T436" s="355">
        <v>14</v>
      </c>
      <c r="U436" s="355">
        <v>19</v>
      </c>
      <c r="V436" s="355">
        <v>34</v>
      </c>
      <c r="W436" s="355">
        <v>57</v>
      </c>
      <c r="X436" s="355">
        <v>56</v>
      </c>
      <c r="Y436" s="355">
        <v>51</v>
      </c>
      <c r="Z436" s="355">
        <v>29</v>
      </c>
      <c r="AA436" s="355">
        <v>19</v>
      </c>
      <c r="AB436" s="362">
        <v>18</v>
      </c>
      <c r="AC436" s="368">
        <v>62.24</v>
      </c>
      <c r="AD436" s="358">
        <v>61.77</v>
      </c>
      <c r="AE436" s="369">
        <v>62.84</v>
      </c>
      <c r="AF436" s="389"/>
      <c r="AG436" s="390"/>
      <c r="AH436" s="390"/>
      <c r="AI436" s="390"/>
      <c r="AJ436" s="390"/>
      <c r="AK436" s="390"/>
      <c r="AL436" s="390"/>
      <c r="AM436" s="390"/>
      <c r="AN436" s="390"/>
      <c r="AO436" s="390"/>
      <c r="AP436" s="390"/>
      <c r="AQ436" s="390"/>
      <c r="AR436" s="390"/>
      <c r="AS436" s="390"/>
      <c r="AT436" s="390"/>
      <c r="AU436" s="390"/>
      <c r="AV436" s="384"/>
      <c r="AW436" s="385"/>
      <c r="AX436" s="386"/>
      <c r="AY436" s="363">
        <v>224</v>
      </c>
      <c r="AZ436" s="364" t="s">
        <v>6662</v>
      </c>
      <c r="BA436" s="364">
        <v>1</v>
      </c>
      <c r="BB436" s="364">
        <v>3</v>
      </c>
      <c r="BC436" s="364">
        <v>10</v>
      </c>
      <c r="BD436" s="364">
        <v>2</v>
      </c>
      <c r="BE436" s="364">
        <v>7</v>
      </c>
      <c r="BF436" s="364">
        <v>7</v>
      </c>
      <c r="BG436" s="364">
        <v>11</v>
      </c>
      <c r="BH436" s="364">
        <v>18</v>
      </c>
      <c r="BI436" s="364">
        <v>32</v>
      </c>
      <c r="BJ436" s="364">
        <v>38</v>
      </c>
      <c r="BK436" s="364">
        <v>44</v>
      </c>
      <c r="BL436" s="364">
        <v>22</v>
      </c>
      <c r="BM436" s="364">
        <v>15</v>
      </c>
      <c r="BN436" s="365">
        <v>14</v>
      </c>
      <c r="BO436" s="368">
        <v>64.98</v>
      </c>
      <c r="BP436" s="358">
        <v>64.87</v>
      </c>
      <c r="BQ436" s="369">
        <v>65.12</v>
      </c>
      <c r="BR436" s="363">
        <v>142</v>
      </c>
      <c r="BS436" s="364" t="s">
        <v>6662</v>
      </c>
      <c r="BT436" s="364" t="s">
        <v>6662</v>
      </c>
      <c r="BU436" s="364" t="s">
        <v>6662</v>
      </c>
      <c r="BV436" s="364">
        <v>2</v>
      </c>
      <c r="BW436" s="364">
        <v>1</v>
      </c>
      <c r="BX436" s="364">
        <v>2</v>
      </c>
      <c r="BY436" s="364">
        <v>6</v>
      </c>
      <c r="BZ436" s="364">
        <v>7</v>
      </c>
      <c r="CA436" s="364">
        <v>11</v>
      </c>
      <c r="CB436" s="364">
        <v>29</v>
      </c>
      <c r="CC436" s="364">
        <v>29</v>
      </c>
      <c r="CD436" s="364">
        <v>29</v>
      </c>
      <c r="CE436" s="364">
        <v>14</v>
      </c>
      <c r="CF436" s="364">
        <v>7</v>
      </c>
      <c r="CG436" s="365">
        <v>5</v>
      </c>
      <c r="CH436" s="432">
        <v>142</v>
      </c>
      <c r="CI436" s="433">
        <v>28</v>
      </c>
      <c r="CJ436" s="433">
        <v>28</v>
      </c>
      <c r="CK436" s="433" t="s">
        <v>6662</v>
      </c>
      <c r="CL436" s="433" t="s">
        <v>6662</v>
      </c>
      <c r="CM436" s="433">
        <v>4</v>
      </c>
      <c r="CN436" s="433">
        <v>110</v>
      </c>
      <c r="CO436" s="433">
        <v>84</v>
      </c>
      <c r="CP436" s="433">
        <v>15</v>
      </c>
      <c r="CQ436" s="433">
        <v>15</v>
      </c>
      <c r="CR436" s="433" t="s">
        <v>6662</v>
      </c>
      <c r="CS436" s="433" t="s">
        <v>6662</v>
      </c>
      <c r="CT436" s="433">
        <v>1</v>
      </c>
      <c r="CU436" s="455">
        <v>68</v>
      </c>
      <c r="CV436" s="389"/>
      <c r="CW436" s="390"/>
      <c r="CX436" s="390"/>
      <c r="CY436" s="390"/>
      <c r="CZ436" s="390"/>
      <c r="DA436" s="390"/>
      <c r="DB436" s="394"/>
      <c r="DC436" s="363">
        <v>479</v>
      </c>
      <c r="DD436" s="364">
        <v>377</v>
      </c>
      <c r="DE436" s="364">
        <v>224</v>
      </c>
      <c r="DF436" s="364">
        <v>130</v>
      </c>
      <c r="DG436" s="364">
        <v>23</v>
      </c>
      <c r="DH436" s="364">
        <v>21</v>
      </c>
      <c r="DI436" s="364">
        <v>81</v>
      </c>
      <c r="DJ436" s="394"/>
      <c r="DK436" s="363">
        <v>134</v>
      </c>
      <c r="DL436" s="364">
        <v>72</v>
      </c>
      <c r="DM436" s="364" t="s">
        <v>6662</v>
      </c>
      <c r="DN436" s="364" t="s">
        <v>6662</v>
      </c>
      <c r="DO436" s="364">
        <v>5</v>
      </c>
      <c r="DP436" s="364">
        <v>47</v>
      </c>
      <c r="DQ436" s="364">
        <v>4</v>
      </c>
      <c r="DR436" s="364" t="s">
        <v>6662</v>
      </c>
      <c r="DS436" s="364">
        <v>2</v>
      </c>
      <c r="DT436" s="364">
        <v>2</v>
      </c>
      <c r="DU436" s="364">
        <v>2</v>
      </c>
      <c r="DV436" s="364" t="s">
        <v>6662</v>
      </c>
      <c r="DW436" s="364" t="s">
        <v>6662</v>
      </c>
      <c r="DX436" s="364" t="s">
        <v>6662</v>
      </c>
      <c r="DY436" s="364" t="s">
        <v>6662</v>
      </c>
      <c r="DZ436" s="365" t="s">
        <v>6662</v>
      </c>
      <c r="EA436" s="363">
        <v>142</v>
      </c>
      <c r="EB436" s="364">
        <v>31897</v>
      </c>
      <c r="EC436" s="364">
        <v>18148</v>
      </c>
      <c r="ED436" s="364">
        <v>12151</v>
      </c>
      <c r="EE436" s="365">
        <v>1598</v>
      </c>
      <c r="EF436" s="363">
        <v>244</v>
      </c>
      <c r="EG436" s="364">
        <v>220</v>
      </c>
      <c r="EH436" s="364">
        <v>127</v>
      </c>
      <c r="EI436" s="364">
        <v>75</v>
      </c>
      <c r="EJ436" s="364">
        <v>18</v>
      </c>
      <c r="EK436" s="364">
        <v>11</v>
      </c>
      <c r="EL436" s="364">
        <v>13</v>
      </c>
      <c r="EM436" s="394"/>
      <c r="EN436" s="363">
        <v>235</v>
      </c>
      <c r="EO436" s="364">
        <v>157</v>
      </c>
      <c r="EP436" s="364">
        <v>97</v>
      </c>
      <c r="EQ436" s="364">
        <v>55</v>
      </c>
      <c r="ER436" s="364">
        <v>5</v>
      </c>
      <c r="ES436" s="364">
        <v>10</v>
      </c>
      <c r="ET436" s="364">
        <v>68</v>
      </c>
      <c r="EU436" s="394"/>
    </row>
    <row r="437" spans="1:151" s="357" customFormat="1" ht="15" hidden="1" customHeight="1" x14ac:dyDescent="0.15">
      <c r="A437" s="442" t="s">
        <v>175</v>
      </c>
      <c r="B437" s="442" t="s">
        <v>519</v>
      </c>
      <c r="C437" s="442" t="s">
        <v>522</v>
      </c>
      <c r="D437" s="442" t="s">
        <v>996</v>
      </c>
      <c r="E437" s="387">
        <v>188</v>
      </c>
      <c r="F437" s="355">
        <v>187</v>
      </c>
      <c r="G437" s="355">
        <v>63</v>
      </c>
      <c r="H437" s="355">
        <v>17</v>
      </c>
      <c r="I437" s="355">
        <v>107</v>
      </c>
      <c r="J437" s="388">
        <v>1</v>
      </c>
      <c r="K437" s="395">
        <v>1</v>
      </c>
      <c r="L437" s="387"/>
      <c r="M437" s="361">
        <v>467</v>
      </c>
      <c r="N437" s="355">
        <v>3</v>
      </c>
      <c r="O437" s="355">
        <v>1</v>
      </c>
      <c r="P437" s="355">
        <v>9</v>
      </c>
      <c r="Q437" s="355">
        <v>12</v>
      </c>
      <c r="R437" s="355">
        <v>21</v>
      </c>
      <c r="S437" s="355">
        <v>30</v>
      </c>
      <c r="T437" s="355">
        <v>20</v>
      </c>
      <c r="U437" s="355">
        <v>23</v>
      </c>
      <c r="V437" s="355">
        <v>42</v>
      </c>
      <c r="W437" s="355">
        <v>65</v>
      </c>
      <c r="X437" s="355">
        <v>97</v>
      </c>
      <c r="Y437" s="355">
        <v>65</v>
      </c>
      <c r="Z437" s="355">
        <v>40</v>
      </c>
      <c r="AA437" s="355">
        <v>23</v>
      </c>
      <c r="AB437" s="362">
        <v>16</v>
      </c>
      <c r="AC437" s="368">
        <v>61.74</v>
      </c>
      <c r="AD437" s="358">
        <v>60.58</v>
      </c>
      <c r="AE437" s="369">
        <v>63.18</v>
      </c>
      <c r="AF437" s="389"/>
      <c r="AG437" s="390"/>
      <c r="AH437" s="390"/>
      <c r="AI437" s="390"/>
      <c r="AJ437" s="390"/>
      <c r="AK437" s="390"/>
      <c r="AL437" s="390"/>
      <c r="AM437" s="390"/>
      <c r="AN437" s="390"/>
      <c r="AO437" s="390"/>
      <c r="AP437" s="390"/>
      <c r="AQ437" s="390"/>
      <c r="AR437" s="390"/>
      <c r="AS437" s="390"/>
      <c r="AT437" s="390"/>
      <c r="AU437" s="390"/>
      <c r="AV437" s="384"/>
      <c r="AW437" s="385"/>
      <c r="AX437" s="386"/>
      <c r="AY437" s="363">
        <v>292</v>
      </c>
      <c r="AZ437" s="364" t="s">
        <v>6662</v>
      </c>
      <c r="BA437" s="364" t="s">
        <v>6662</v>
      </c>
      <c r="BB437" s="364">
        <v>5</v>
      </c>
      <c r="BC437" s="364">
        <v>7</v>
      </c>
      <c r="BD437" s="364">
        <v>8</v>
      </c>
      <c r="BE437" s="364">
        <v>12</v>
      </c>
      <c r="BF437" s="364">
        <v>12</v>
      </c>
      <c r="BG437" s="364">
        <v>10</v>
      </c>
      <c r="BH437" s="364">
        <v>20</v>
      </c>
      <c r="BI437" s="364">
        <v>39</v>
      </c>
      <c r="BJ437" s="364">
        <v>67</v>
      </c>
      <c r="BK437" s="364">
        <v>53</v>
      </c>
      <c r="BL437" s="364">
        <v>34</v>
      </c>
      <c r="BM437" s="364">
        <v>18</v>
      </c>
      <c r="BN437" s="365">
        <v>7</v>
      </c>
      <c r="BO437" s="368">
        <v>64.38</v>
      </c>
      <c r="BP437" s="358">
        <v>63.82</v>
      </c>
      <c r="BQ437" s="369">
        <v>65.150000000000006</v>
      </c>
      <c r="BR437" s="363">
        <v>187</v>
      </c>
      <c r="BS437" s="364" t="s">
        <v>6662</v>
      </c>
      <c r="BT437" s="364" t="s">
        <v>6662</v>
      </c>
      <c r="BU437" s="364" t="s">
        <v>6662</v>
      </c>
      <c r="BV437" s="364" t="s">
        <v>6662</v>
      </c>
      <c r="BW437" s="364">
        <v>1</v>
      </c>
      <c r="BX437" s="364">
        <v>3</v>
      </c>
      <c r="BY437" s="364">
        <v>7</v>
      </c>
      <c r="BZ437" s="364">
        <v>10</v>
      </c>
      <c r="CA437" s="364">
        <v>18</v>
      </c>
      <c r="CB437" s="364">
        <v>31</v>
      </c>
      <c r="CC437" s="364">
        <v>54</v>
      </c>
      <c r="CD437" s="364">
        <v>38</v>
      </c>
      <c r="CE437" s="364">
        <v>16</v>
      </c>
      <c r="CF437" s="364">
        <v>7</v>
      </c>
      <c r="CG437" s="365">
        <v>2</v>
      </c>
      <c r="CH437" s="432">
        <v>187</v>
      </c>
      <c r="CI437" s="433">
        <v>21</v>
      </c>
      <c r="CJ437" s="433">
        <v>19</v>
      </c>
      <c r="CK437" s="433">
        <v>2</v>
      </c>
      <c r="CL437" s="433" t="s">
        <v>6662</v>
      </c>
      <c r="CM437" s="433">
        <v>5</v>
      </c>
      <c r="CN437" s="433">
        <v>161</v>
      </c>
      <c r="CO437" s="433">
        <v>117</v>
      </c>
      <c r="CP437" s="433">
        <v>16</v>
      </c>
      <c r="CQ437" s="433">
        <v>15</v>
      </c>
      <c r="CR437" s="433">
        <v>1</v>
      </c>
      <c r="CS437" s="433" t="s">
        <v>6662</v>
      </c>
      <c r="CT437" s="433">
        <v>1</v>
      </c>
      <c r="CU437" s="455">
        <v>100</v>
      </c>
      <c r="CV437" s="389"/>
      <c r="CW437" s="390"/>
      <c r="CX437" s="390"/>
      <c r="CY437" s="390"/>
      <c r="CZ437" s="390"/>
      <c r="DA437" s="390"/>
      <c r="DB437" s="394"/>
      <c r="DC437" s="363">
        <v>708</v>
      </c>
      <c r="DD437" s="364">
        <v>551</v>
      </c>
      <c r="DE437" s="364">
        <v>292</v>
      </c>
      <c r="DF437" s="364">
        <v>235</v>
      </c>
      <c r="DG437" s="364">
        <v>24</v>
      </c>
      <c r="DH437" s="364">
        <v>46</v>
      </c>
      <c r="DI437" s="364">
        <v>111</v>
      </c>
      <c r="DJ437" s="394"/>
      <c r="DK437" s="363">
        <v>173</v>
      </c>
      <c r="DL437" s="364">
        <v>65</v>
      </c>
      <c r="DM437" s="364" t="s">
        <v>6662</v>
      </c>
      <c r="DN437" s="364">
        <v>1</v>
      </c>
      <c r="DO437" s="364">
        <v>1</v>
      </c>
      <c r="DP437" s="364">
        <v>92</v>
      </c>
      <c r="DQ437" s="364">
        <v>7</v>
      </c>
      <c r="DR437" s="364" t="s">
        <v>6662</v>
      </c>
      <c r="DS437" s="364">
        <v>3</v>
      </c>
      <c r="DT437" s="364">
        <v>2</v>
      </c>
      <c r="DU437" s="364">
        <v>1</v>
      </c>
      <c r="DV437" s="364" t="s">
        <v>6662</v>
      </c>
      <c r="DW437" s="364">
        <v>1</v>
      </c>
      <c r="DX437" s="364" t="s">
        <v>6662</v>
      </c>
      <c r="DY437" s="364" t="s">
        <v>6662</v>
      </c>
      <c r="DZ437" s="365" t="s">
        <v>6662</v>
      </c>
      <c r="EA437" s="363">
        <v>187</v>
      </c>
      <c r="EB437" s="364">
        <v>40829</v>
      </c>
      <c r="EC437" s="364">
        <v>19936</v>
      </c>
      <c r="ED437" s="364">
        <v>20643</v>
      </c>
      <c r="EE437" s="365">
        <v>250</v>
      </c>
      <c r="EF437" s="363">
        <v>361</v>
      </c>
      <c r="EG437" s="364">
        <v>321</v>
      </c>
      <c r="EH437" s="364">
        <v>169</v>
      </c>
      <c r="EI437" s="364">
        <v>134</v>
      </c>
      <c r="EJ437" s="364">
        <v>18</v>
      </c>
      <c r="EK437" s="364">
        <v>18</v>
      </c>
      <c r="EL437" s="364">
        <v>22</v>
      </c>
      <c r="EM437" s="394"/>
      <c r="EN437" s="363">
        <v>347</v>
      </c>
      <c r="EO437" s="364">
        <v>230</v>
      </c>
      <c r="EP437" s="364">
        <v>123</v>
      </c>
      <c r="EQ437" s="364">
        <v>101</v>
      </c>
      <c r="ER437" s="364">
        <v>6</v>
      </c>
      <c r="ES437" s="364">
        <v>28</v>
      </c>
      <c r="ET437" s="364">
        <v>89</v>
      </c>
      <c r="EU437" s="394"/>
    </row>
    <row r="438" spans="1:151" s="357" customFormat="1" ht="15" hidden="1" customHeight="1" x14ac:dyDescent="0.15">
      <c r="A438" s="442" t="s">
        <v>175</v>
      </c>
      <c r="B438" s="442" t="s">
        <v>519</v>
      </c>
      <c r="C438" s="442" t="s">
        <v>523</v>
      </c>
      <c r="D438" s="442" t="s">
        <v>997</v>
      </c>
      <c r="E438" s="387">
        <v>135</v>
      </c>
      <c r="F438" s="355">
        <v>134</v>
      </c>
      <c r="G438" s="355">
        <v>42</v>
      </c>
      <c r="H438" s="355">
        <v>11</v>
      </c>
      <c r="I438" s="355">
        <v>81</v>
      </c>
      <c r="J438" s="388">
        <v>1</v>
      </c>
      <c r="K438" s="395">
        <v>1</v>
      </c>
      <c r="L438" s="387"/>
      <c r="M438" s="361">
        <v>317</v>
      </c>
      <c r="N438" s="355">
        <v>4</v>
      </c>
      <c r="O438" s="355">
        <v>5</v>
      </c>
      <c r="P438" s="355">
        <v>3</v>
      </c>
      <c r="Q438" s="355">
        <v>6</v>
      </c>
      <c r="R438" s="355">
        <v>15</v>
      </c>
      <c r="S438" s="355">
        <v>16</v>
      </c>
      <c r="T438" s="355">
        <v>17</v>
      </c>
      <c r="U438" s="355">
        <v>19</v>
      </c>
      <c r="V438" s="355">
        <v>27</v>
      </c>
      <c r="W438" s="355">
        <v>39</v>
      </c>
      <c r="X438" s="355">
        <v>44</v>
      </c>
      <c r="Y438" s="355">
        <v>44</v>
      </c>
      <c r="Z438" s="355">
        <v>35</v>
      </c>
      <c r="AA438" s="355">
        <v>27</v>
      </c>
      <c r="AB438" s="362">
        <v>16</v>
      </c>
      <c r="AC438" s="368">
        <v>62.63</v>
      </c>
      <c r="AD438" s="358">
        <v>62.26</v>
      </c>
      <c r="AE438" s="369">
        <v>63.15</v>
      </c>
      <c r="AF438" s="389"/>
      <c r="AG438" s="390"/>
      <c r="AH438" s="390"/>
      <c r="AI438" s="390"/>
      <c r="AJ438" s="390"/>
      <c r="AK438" s="390"/>
      <c r="AL438" s="390"/>
      <c r="AM438" s="390"/>
      <c r="AN438" s="390"/>
      <c r="AO438" s="390"/>
      <c r="AP438" s="390"/>
      <c r="AQ438" s="390"/>
      <c r="AR438" s="390"/>
      <c r="AS438" s="390"/>
      <c r="AT438" s="390"/>
      <c r="AU438" s="390"/>
      <c r="AV438" s="384"/>
      <c r="AW438" s="385"/>
      <c r="AX438" s="386"/>
      <c r="AY438" s="363">
        <v>191</v>
      </c>
      <c r="AZ438" s="364" t="s">
        <v>6662</v>
      </c>
      <c r="BA438" s="364" t="s">
        <v>6662</v>
      </c>
      <c r="BB438" s="364" t="s">
        <v>6662</v>
      </c>
      <c r="BC438" s="364">
        <v>1</v>
      </c>
      <c r="BD438" s="364">
        <v>8</v>
      </c>
      <c r="BE438" s="364">
        <v>8</v>
      </c>
      <c r="BF438" s="364">
        <v>8</v>
      </c>
      <c r="BG438" s="364">
        <v>7</v>
      </c>
      <c r="BH438" s="364">
        <v>13</v>
      </c>
      <c r="BI438" s="364">
        <v>24</v>
      </c>
      <c r="BJ438" s="364">
        <v>28</v>
      </c>
      <c r="BK438" s="364">
        <v>29</v>
      </c>
      <c r="BL438" s="364">
        <v>28</v>
      </c>
      <c r="BM438" s="364">
        <v>22</v>
      </c>
      <c r="BN438" s="365">
        <v>15</v>
      </c>
      <c r="BO438" s="368">
        <v>67.36</v>
      </c>
      <c r="BP438" s="358">
        <v>67.62</v>
      </c>
      <c r="BQ438" s="369">
        <v>66.97</v>
      </c>
      <c r="BR438" s="363">
        <v>134</v>
      </c>
      <c r="BS438" s="364" t="s">
        <v>6662</v>
      </c>
      <c r="BT438" s="364" t="s">
        <v>6662</v>
      </c>
      <c r="BU438" s="364" t="s">
        <v>6662</v>
      </c>
      <c r="BV438" s="364" t="s">
        <v>6662</v>
      </c>
      <c r="BW438" s="364">
        <v>2</v>
      </c>
      <c r="BX438" s="364">
        <v>4</v>
      </c>
      <c r="BY438" s="364">
        <v>7</v>
      </c>
      <c r="BZ438" s="364">
        <v>8</v>
      </c>
      <c r="CA438" s="364">
        <v>14</v>
      </c>
      <c r="CB438" s="364">
        <v>19</v>
      </c>
      <c r="CC438" s="364">
        <v>26</v>
      </c>
      <c r="CD438" s="364">
        <v>19</v>
      </c>
      <c r="CE438" s="364">
        <v>20</v>
      </c>
      <c r="CF438" s="364">
        <v>10</v>
      </c>
      <c r="CG438" s="365">
        <v>5</v>
      </c>
      <c r="CH438" s="432">
        <v>134</v>
      </c>
      <c r="CI438" s="433">
        <v>12</v>
      </c>
      <c r="CJ438" s="433">
        <v>12</v>
      </c>
      <c r="CK438" s="433" t="s">
        <v>6662</v>
      </c>
      <c r="CL438" s="433" t="s">
        <v>6662</v>
      </c>
      <c r="CM438" s="433" t="s">
        <v>6662</v>
      </c>
      <c r="CN438" s="433">
        <v>122</v>
      </c>
      <c r="CO438" s="433">
        <v>80</v>
      </c>
      <c r="CP438" s="433">
        <v>9</v>
      </c>
      <c r="CQ438" s="433">
        <v>9</v>
      </c>
      <c r="CR438" s="433" t="s">
        <v>6662</v>
      </c>
      <c r="CS438" s="433" t="s">
        <v>6662</v>
      </c>
      <c r="CT438" s="433" t="s">
        <v>6662</v>
      </c>
      <c r="CU438" s="455">
        <v>71</v>
      </c>
      <c r="CV438" s="389"/>
      <c r="CW438" s="390"/>
      <c r="CX438" s="390"/>
      <c r="CY438" s="390"/>
      <c r="CZ438" s="390"/>
      <c r="DA438" s="390"/>
      <c r="DB438" s="394"/>
      <c r="DC438" s="363">
        <v>489</v>
      </c>
      <c r="DD438" s="364">
        <v>375</v>
      </c>
      <c r="DE438" s="364">
        <v>191</v>
      </c>
      <c r="DF438" s="364">
        <v>158</v>
      </c>
      <c r="DG438" s="364">
        <v>26</v>
      </c>
      <c r="DH438" s="364">
        <v>22</v>
      </c>
      <c r="DI438" s="364">
        <v>92</v>
      </c>
      <c r="DJ438" s="394"/>
      <c r="DK438" s="363">
        <v>115</v>
      </c>
      <c r="DL438" s="364">
        <v>48</v>
      </c>
      <c r="DM438" s="364" t="s">
        <v>6662</v>
      </c>
      <c r="DN438" s="364" t="s">
        <v>6662</v>
      </c>
      <c r="DO438" s="364" t="s">
        <v>6662</v>
      </c>
      <c r="DP438" s="364">
        <v>66</v>
      </c>
      <c r="DQ438" s="364">
        <v>1</v>
      </c>
      <c r="DR438" s="364" t="s">
        <v>6662</v>
      </c>
      <c r="DS438" s="364" t="s">
        <v>6662</v>
      </c>
      <c r="DT438" s="364" t="s">
        <v>6662</v>
      </c>
      <c r="DU438" s="364" t="s">
        <v>6662</v>
      </c>
      <c r="DV438" s="364" t="s">
        <v>6662</v>
      </c>
      <c r="DW438" s="364" t="s">
        <v>6662</v>
      </c>
      <c r="DX438" s="364" t="s">
        <v>6662</v>
      </c>
      <c r="DY438" s="364" t="s">
        <v>6662</v>
      </c>
      <c r="DZ438" s="365" t="s">
        <v>6662</v>
      </c>
      <c r="EA438" s="363">
        <v>134</v>
      </c>
      <c r="EB438" s="364">
        <v>33441</v>
      </c>
      <c r="EC438" s="364">
        <v>15347</v>
      </c>
      <c r="ED438" s="364">
        <v>18094</v>
      </c>
      <c r="EE438" s="365" t="s">
        <v>6662</v>
      </c>
      <c r="EF438" s="363">
        <v>248</v>
      </c>
      <c r="EG438" s="364">
        <v>222</v>
      </c>
      <c r="EH438" s="364">
        <v>114</v>
      </c>
      <c r="EI438" s="364">
        <v>89</v>
      </c>
      <c r="EJ438" s="364">
        <v>19</v>
      </c>
      <c r="EK438" s="364">
        <v>10</v>
      </c>
      <c r="EL438" s="364">
        <v>16</v>
      </c>
      <c r="EM438" s="394"/>
      <c r="EN438" s="363">
        <v>241</v>
      </c>
      <c r="EO438" s="364">
        <v>153</v>
      </c>
      <c r="EP438" s="364">
        <v>77</v>
      </c>
      <c r="EQ438" s="364">
        <v>69</v>
      </c>
      <c r="ER438" s="364">
        <v>7</v>
      </c>
      <c r="ES438" s="364">
        <v>12</v>
      </c>
      <c r="ET438" s="364">
        <v>76</v>
      </c>
      <c r="EU438" s="394"/>
    </row>
    <row r="439" spans="1:151" s="357" customFormat="1" ht="15" customHeight="1" x14ac:dyDescent="0.15">
      <c r="A439" s="442" t="s">
        <v>175</v>
      </c>
      <c r="B439" s="442" t="s">
        <v>524</v>
      </c>
      <c r="C439" s="442"/>
      <c r="D439" s="442" t="s">
        <v>998</v>
      </c>
      <c r="E439" s="387">
        <v>255</v>
      </c>
      <c r="F439" s="355">
        <v>252</v>
      </c>
      <c r="G439" s="355">
        <v>25</v>
      </c>
      <c r="H439" s="355">
        <v>33</v>
      </c>
      <c r="I439" s="355">
        <v>194</v>
      </c>
      <c r="J439" s="388">
        <v>3</v>
      </c>
      <c r="K439" s="395">
        <v>3</v>
      </c>
      <c r="L439" s="387"/>
      <c r="M439" s="361">
        <v>608</v>
      </c>
      <c r="N439" s="355">
        <v>3</v>
      </c>
      <c r="O439" s="355">
        <v>7</v>
      </c>
      <c r="P439" s="355">
        <v>16</v>
      </c>
      <c r="Q439" s="355">
        <v>22</v>
      </c>
      <c r="R439" s="355">
        <v>17</v>
      </c>
      <c r="S439" s="355">
        <v>29</v>
      </c>
      <c r="T439" s="355">
        <v>26</v>
      </c>
      <c r="U439" s="355">
        <v>34</v>
      </c>
      <c r="V439" s="355">
        <v>47</v>
      </c>
      <c r="W439" s="355">
        <v>78</v>
      </c>
      <c r="X439" s="355">
        <v>108</v>
      </c>
      <c r="Y439" s="355">
        <v>95</v>
      </c>
      <c r="Z439" s="355">
        <v>63</v>
      </c>
      <c r="AA439" s="355">
        <v>32</v>
      </c>
      <c r="AB439" s="362">
        <v>31</v>
      </c>
      <c r="AC439" s="368">
        <v>62.54</v>
      </c>
      <c r="AD439" s="358">
        <v>61.15</v>
      </c>
      <c r="AE439" s="369">
        <v>64.41</v>
      </c>
      <c r="AF439" s="389"/>
      <c r="AG439" s="390"/>
      <c r="AH439" s="390"/>
      <c r="AI439" s="390"/>
      <c r="AJ439" s="390"/>
      <c r="AK439" s="390"/>
      <c r="AL439" s="390"/>
      <c r="AM439" s="390"/>
      <c r="AN439" s="390"/>
      <c r="AO439" s="390"/>
      <c r="AP439" s="390"/>
      <c r="AQ439" s="390"/>
      <c r="AR439" s="390"/>
      <c r="AS439" s="390"/>
      <c r="AT439" s="390"/>
      <c r="AU439" s="390"/>
      <c r="AV439" s="384"/>
      <c r="AW439" s="385"/>
      <c r="AX439" s="386"/>
      <c r="AY439" s="363">
        <v>289</v>
      </c>
      <c r="AZ439" s="364" t="s">
        <v>6662</v>
      </c>
      <c r="BA439" s="364" t="s">
        <v>6662</v>
      </c>
      <c r="BB439" s="364">
        <v>1</v>
      </c>
      <c r="BC439" s="364" t="s">
        <v>6662</v>
      </c>
      <c r="BD439" s="364">
        <v>1</v>
      </c>
      <c r="BE439" s="364">
        <v>3</v>
      </c>
      <c r="BF439" s="364">
        <v>5</v>
      </c>
      <c r="BG439" s="364">
        <v>13</v>
      </c>
      <c r="BH439" s="364">
        <v>7</v>
      </c>
      <c r="BI439" s="364">
        <v>22</v>
      </c>
      <c r="BJ439" s="364">
        <v>62</v>
      </c>
      <c r="BK439" s="364">
        <v>76</v>
      </c>
      <c r="BL439" s="364">
        <v>53</v>
      </c>
      <c r="BM439" s="364">
        <v>23</v>
      </c>
      <c r="BN439" s="365">
        <v>23</v>
      </c>
      <c r="BO439" s="368">
        <v>70.92</v>
      </c>
      <c r="BP439" s="358">
        <v>70.02</v>
      </c>
      <c r="BQ439" s="369">
        <v>72.319999999999993</v>
      </c>
      <c r="BR439" s="363">
        <v>252</v>
      </c>
      <c r="BS439" s="364" t="s">
        <v>6662</v>
      </c>
      <c r="BT439" s="364" t="s">
        <v>6662</v>
      </c>
      <c r="BU439" s="364" t="s">
        <v>6662</v>
      </c>
      <c r="BV439" s="364" t="s">
        <v>6662</v>
      </c>
      <c r="BW439" s="364" t="s">
        <v>6662</v>
      </c>
      <c r="BX439" s="364">
        <v>2</v>
      </c>
      <c r="BY439" s="364">
        <v>2</v>
      </c>
      <c r="BZ439" s="364">
        <v>9</v>
      </c>
      <c r="CA439" s="364">
        <v>19</v>
      </c>
      <c r="CB439" s="364">
        <v>44</v>
      </c>
      <c r="CC439" s="364">
        <v>61</v>
      </c>
      <c r="CD439" s="364">
        <v>62</v>
      </c>
      <c r="CE439" s="364">
        <v>31</v>
      </c>
      <c r="CF439" s="364">
        <v>12</v>
      </c>
      <c r="CG439" s="365">
        <v>10</v>
      </c>
      <c r="CH439" s="432">
        <v>252</v>
      </c>
      <c r="CI439" s="433">
        <v>37</v>
      </c>
      <c r="CJ439" s="433">
        <v>34</v>
      </c>
      <c r="CK439" s="433" t="s">
        <v>6662</v>
      </c>
      <c r="CL439" s="433">
        <v>3</v>
      </c>
      <c r="CM439" s="433">
        <v>7</v>
      </c>
      <c r="CN439" s="433">
        <v>208</v>
      </c>
      <c r="CO439" s="433">
        <v>176</v>
      </c>
      <c r="CP439" s="433">
        <v>27</v>
      </c>
      <c r="CQ439" s="433">
        <v>24</v>
      </c>
      <c r="CR439" s="433" t="s">
        <v>6662</v>
      </c>
      <c r="CS439" s="433">
        <v>3</v>
      </c>
      <c r="CT439" s="433">
        <v>2</v>
      </c>
      <c r="CU439" s="455">
        <v>147</v>
      </c>
      <c r="CV439" s="389"/>
      <c r="CW439" s="390"/>
      <c r="CX439" s="390"/>
      <c r="CY439" s="390"/>
      <c r="CZ439" s="390"/>
      <c r="DA439" s="390"/>
      <c r="DB439" s="394"/>
      <c r="DC439" s="363">
        <v>773</v>
      </c>
      <c r="DD439" s="364">
        <v>594</v>
      </c>
      <c r="DE439" s="364">
        <v>289</v>
      </c>
      <c r="DF439" s="364">
        <v>266</v>
      </c>
      <c r="DG439" s="364">
        <v>39</v>
      </c>
      <c r="DH439" s="364">
        <v>31</v>
      </c>
      <c r="DI439" s="364">
        <v>148</v>
      </c>
      <c r="DJ439" s="394"/>
      <c r="DK439" s="363">
        <v>230</v>
      </c>
      <c r="DL439" s="364">
        <v>226</v>
      </c>
      <c r="DM439" s="364" t="s">
        <v>6662</v>
      </c>
      <c r="DN439" s="364" t="s">
        <v>6662</v>
      </c>
      <c r="DO439" s="364" t="s">
        <v>6662</v>
      </c>
      <c r="DP439" s="364">
        <v>1</v>
      </c>
      <c r="DQ439" s="364">
        <v>1</v>
      </c>
      <c r="DR439" s="364" t="s">
        <v>6662</v>
      </c>
      <c r="DS439" s="364">
        <v>2</v>
      </c>
      <c r="DT439" s="364" t="s">
        <v>6662</v>
      </c>
      <c r="DU439" s="364" t="s">
        <v>6662</v>
      </c>
      <c r="DV439" s="364" t="s">
        <v>6662</v>
      </c>
      <c r="DW439" s="364" t="s">
        <v>6662</v>
      </c>
      <c r="DX439" s="364" t="s">
        <v>6662</v>
      </c>
      <c r="DY439" s="364" t="s">
        <v>6662</v>
      </c>
      <c r="DZ439" s="365" t="s">
        <v>6662</v>
      </c>
      <c r="EA439" s="363">
        <v>252</v>
      </c>
      <c r="EB439" s="364">
        <v>62650</v>
      </c>
      <c r="EC439" s="364">
        <v>59750</v>
      </c>
      <c r="ED439" s="364">
        <v>2890</v>
      </c>
      <c r="EE439" s="365">
        <v>10</v>
      </c>
      <c r="EF439" s="363">
        <v>401</v>
      </c>
      <c r="EG439" s="364">
        <v>357</v>
      </c>
      <c r="EH439" s="364">
        <v>176</v>
      </c>
      <c r="EI439" s="364">
        <v>157</v>
      </c>
      <c r="EJ439" s="364">
        <v>24</v>
      </c>
      <c r="EK439" s="364">
        <v>19</v>
      </c>
      <c r="EL439" s="364">
        <v>25</v>
      </c>
      <c r="EM439" s="394"/>
      <c r="EN439" s="363">
        <v>372</v>
      </c>
      <c r="EO439" s="364">
        <v>237</v>
      </c>
      <c r="EP439" s="364">
        <v>113</v>
      </c>
      <c r="EQ439" s="364">
        <v>109</v>
      </c>
      <c r="ER439" s="364">
        <v>15</v>
      </c>
      <c r="ES439" s="364">
        <v>12</v>
      </c>
      <c r="ET439" s="364">
        <v>123</v>
      </c>
      <c r="EU439" s="394"/>
    </row>
    <row r="440" spans="1:151" s="357" customFormat="1" ht="15" hidden="1" customHeight="1" x14ac:dyDescent="0.15">
      <c r="A440" s="442" t="s">
        <v>175</v>
      </c>
      <c r="B440" s="442" t="s">
        <v>524</v>
      </c>
      <c r="C440" s="442" t="s">
        <v>525</v>
      </c>
      <c r="D440" s="442" t="s">
        <v>999</v>
      </c>
      <c r="E440" s="387">
        <v>29</v>
      </c>
      <c r="F440" s="355">
        <v>29</v>
      </c>
      <c r="G440" s="355">
        <v>2</v>
      </c>
      <c r="H440" s="355">
        <v>6</v>
      </c>
      <c r="I440" s="355">
        <v>21</v>
      </c>
      <c r="J440" s="388" t="s">
        <v>6662</v>
      </c>
      <c r="K440" s="395" t="s">
        <v>6662</v>
      </c>
      <c r="L440" s="387"/>
      <c r="M440" s="361">
        <v>69</v>
      </c>
      <c r="N440" s="355" t="s">
        <v>6662</v>
      </c>
      <c r="O440" s="355">
        <v>1</v>
      </c>
      <c r="P440" s="355">
        <v>2</v>
      </c>
      <c r="Q440" s="355">
        <v>2</v>
      </c>
      <c r="R440" s="355" t="s">
        <v>6662</v>
      </c>
      <c r="S440" s="355">
        <v>1</v>
      </c>
      <c r="T440" s="355">
        <v>3</v>
      </c>
      <c r="U440" s="355">
        <v>9</v>
      </c>
      <c r="V440" s="355">
        <v>6</v>
      </c>
      <c r="W440" s="355">
        <v>8</v>
      </c>
      <c r="X440" s="355">
        <v>12</v>
      </c>
      <c r="Y440" s="355">
        <v>6</v>
      </c>
      <c r="Z440" s="355">
        <v>7</v>
      </c>
      <c r="AA440" s="355">
        <v>5</v>
      </c>
      <c r="AB440" s="362">
        <v>7</v>
      </c>
      <c r="AC440" s="368">
        <v>64.61</v>
      </c>
      <c r="AD440" s="358">
        <v>63.38</v>
      </c>
      <c r="AE440" s="369">
        <v>66.31</v>
      </c>
      <c r="AF440" s="389"/>
      <c r="AG440" s="390"/>
      <c r="AH440" s="390"/>
      <c r="AI440" s="390"/>
      <c r="AJ440" s="390"/>
      <c r="AK440" s="390"/>
      <c r="AL440" s="390"/>
      <c r="AM440" s="390"/>
      <c r="AN440" s="390"/>
      <c r="AO440" s="390"/>
      <c r="AP440" s="390"/>
      <c r="AQ440" s="390"/>
      <c r="AR440" s="390"/>
      <c r="AS440" s="390"/>
      <c r="AT440" s="390"/>
      <c r="AU440" s="390"/>
      <c r="AV440" s="384"/>
      <c r="AW440" s="385"/>
      <c r="AX440" s="386"/>
      <c r="AY440" s="363">
        <v>33</v>
      </c>
      <c r="AZ440" s="364" t="s">
        <v>6662</v>
      </c>
      <c r="BA440" s="364" t="s">
        <v>6662</v>
      </c>
      <c r="BB440" s="364">
        <v>1</v>
      </c>
      <c r="BC440" s="364" t="s">
        <v>6662</v>
      </c>
      <c r="BD440" s="364" t="s">
        <v>6662</v>
      </c>
      <c r="BE440" s="364" t="s">
        <v>6662</v>
      </c>
      <c r="BF440" s="364" t="s">
        <v>6662</v>
      </c>
      <c r="BG440" s="364">
        <v>2</v>
      </c>
      <c r="BH440" s="364">
        <v>1</v>
      </c>
      <c r="BI440" s="364">
        <v>4</v>
      </c>
      <c r="BJ440" s="364">
        <v>4</v>
      </c>
      <c r="BK440" s="364">
        <v>4</v>
      </c>
      <c r="BL440" s="364">
        <v>6</v>
      </c>
      <c r="BM440" s="364">
        <v>4</v>
      </c>
      <c r="BN440" s="365">
        <v>7</v>
      </c>
      <c r="BO440" s="368">
        <v>73.03</v>
      </c>
      <c r="BP440" s="358">
        <v>71.86</v>
      </c>
      <c r="BQ440" s="369">
        <v>75.08</v>
      </c>
      <c r="BR440" s="363">
        <v>29</v>
      </c>
      <c r="BS440" s="364" t="s">
        <v>6662</v>
      </c>
      <c r="BT440" s="364" t="s">
        <v>6662</v>
      </c>
      <c r="BU440" s="364" t="s">
        <v>6662</v>
      </c>
      <c r="BV440" s="364" t="s">
        <v>6662</v>
      </c>
      <c r="BW440" s="364" t="s">
        <v>6662</v>
      </c>
      <c r="BX440" s="364" t="s">
        <v>6662</v>
      </c>
      <c r="BY440" s="364" t="s">
        <v>6662</v>
      </c>
      <c r="BZ440" s="364">
        <v>2</v>
      </c>
      <c r="CA440" s="364">
        <v>5</v>
      </c>
      <c r="CB440" s="364">
        <v>4</v>
      </c>
      <c r="CC440" s="364">
        <v>7</v>
      </c>
      <c r="CD440" s="364">
        <v>5</v>
      </c>
      <c r="CE440" s="364">
        <v>3</v>
      </c>
      <c r="CF440" s="364">
        <v>1</v>
      </c>
      <c r="CG440" s="365">
        <v>2</v>
      </c>
      <c r="CH440" s="432">
        <v>29</v>
      </c>
      <c r="CI440" s="433">
        <v>2</v>
      </c>
      <c r="CJ440" s="433">
        <v>2</v>
      </c>
      <c r="CK440" s="433" t="s">
        <v>6662</v>
      </c>
      <c r="CL440" s="433" t="s">
        <v>6662</v>
      </c>
      <c r="CM440" s="433" t="s">
        <v>6662</v>
      </c>
      <c r="CN440" s="433">
        <v>27</v>
      </c>
      <c r="CO440" s="433">
        <v>18</v>
      </c>
      <c r="CP440" s="433">
        <v>1</v>
      </c>
      <c r="CQ440" s="433">
        <v>1</v>
      </c>
      <c r="CR440" s="433" t="s">
        <v>6662</v>
      </c>
      <c r="CS440" s="433" t="s">
        <v>6662</v>
      </c>
      <c r="CT440" s="433" t="s">
        <v>6662</v>
      </c>
      <c r="CU440" s="455">
        <v>17</v>
      </c>
      <c r="CV440" s="389"/>
      <c r="CW440" s="390"/>
      <c r="CX440" s="390"/>
      <c r="CY440" s="390"/>
      <c r="CZ440" s="390"/>
      <c r="DA440" s="390"/>
      <c r="DB440" s="394"/>
      <c r="DC440" s="363">
        <v>99</v>
      </c>
      <c r="DD440" s="364">
        <v>76</v>
      </c>
      <c r="DE440" s="364">
        <v>33</v>
      </c>
      <c r="DF440" s="364">
        <v>39</v>
      </c>
      <c r="DG440" s="364">
        <v>4</v>
      </c>
      <c r="DH440" s="364">
        <v>9</v>
      </c>
      <c r="DI440" s="364">
        <v>14</v>
      </c>
      <c r="DJ440" s="394"/>
      <c r="DK440" s="363">
        <v>23</v>
      </c>
      <c r="DL440" s="364">
        <v>23</v>
      </c>
      <c r="DM440" s="364" t="s">
        <v>6662</v>
      </c>
      <c r="DN440" s="364" t="s">
        <v>6662</v>
      </c>
      <c r="DO440" s="364" t="s">
        <v>6662</v>
      </c>
      <c r="DP440" s="364" t="s">
        <v>6662</v>
      </c>
      <c r="DQ440" s="364" t="s">
        <v>6662</v>
      </c>
      <c r="DR440" s="364" t="s">
        <v>6662</v>
      </c>
      <c r="DS440" s="364" t="s">
        <v>6662</v>
      </c>
      <c r="DT440" s="364" t="s">
        <v>6662</v>
      </c>
      <c r="DU440" s="364" t="s">
        <v>6662</v>
      </c>
      <c r="DV440" s="364" t="s">
        <v>6662</v>
      </c>
      <c r="DW440" s="364" t="s">
        <v>6662</v>
      </c>
      <c r="DX440" s="364" t="s">
        <v>6662</v>
      </c>
      <c r="DY440" s="364" t="s">
        <v>6662</v>
      </c>
      <c r="DZ440" s="365" t="s">
        <v>6662</v>
      </c>
      <c r="EA440" s="363">
        <v>29</v>
      </c>
      <c r="EB440" s="364">
        <v>5756</v>
      </c>
      <c r="EC440" s="364">
        <v>5633</v>
      </c>
      <c r="ED440" s="364">
        <v>123</v>
      </c>
      <c r="EE440" s="365" t="s">
        <v>6662</v>
      </c>
      <c r="EF440" s="363">
        <v>53</v>
      </c>
      <c r="EG440" s="364">
        <v>44</v>
      </c>
      <c r="EH440" s="364">
        <v>21</v>
      </c>
      <c r="EI440" s="364">
        <v>20</v>
      </c>
      <c r="EJ440" s="364">
        <v>3</v>
      </c>
      <c r="EK440" s="364">
        <v>7</v>
      </c>
      <c r="EL440" s="364">
        <v>2</v>
      </c>
      <c r="EM440" s="394"/>
      <c r="EN440" s="363">
        <v>46</v>
      </c>
      <c r="EO440" s="364">
        <v>32</v>
      </c>
      <c r="EP440" s="364">
        <v>12</v>
      </c>
      <c r="EQ440" s="364">
        <v>19</v>
      </c>
      <c r="ER440" s="364">
        <v>1</v>
      </c>
      <c r="ES440" s="364">
        <v>2</v>
      </c>
      <c r="ET440" s="364">
        <v>12</v>
      </c>
      <c r="EU440" s="394"/>
    </row>
    <row r="441" spans="1:151" s="357" customFormat="1" ht="15" hidden="1" customHeight="1" x14ac:dyDescent="0.15">
      <c r="A441" s="442" t="s">
        <v>175</v>
      </c>
      <c r="B441" s="442" t="s">
        <v>524</v>
      </c>
      <c r="C441" s="442" t="s">
        <v>526</v>
      </c>
      <c r="D441" s="442" t="s">
        <v>1000</v>
      </c>
      <c r="E441" s="387">
        <v>74</v>
      </c>
      <c r="F441" s="355">
        <v>74</v>
      </c>
      <c r="G441" s="355">
        <v>9</v>
      </c>
      <c r="H441" s="355">
        <v>7</v>
      </c>
      <c r="I441" s="355">
        <v>58</v>
      </c>
      <c r="J441" s="388" t="s">
        <v>6662</v>
      </c>
      <c r="K441" s="395" t="s">
        <v>6662</v>
      </c>
      <c r="L441" s="387"/>
      <c r="M441" s="361">
        <v>163</v>
      </c>
      <c r="N441" s="355">
        <v>1</v>
      </c>
      <c r="O441" s="355">
        <v>2</v>
      </c>
      <c r="P441" s="355">
        <v>2</v>
      </c>
      <c r="Q441" s="355">
        <v>9</v>
      </c>
      <c r="R441" s="355">
        <v>2</v>
      </c>
      <c r="S441" s="355">
        <v>7</v>
      </c>
      <c r="T441" s="355">
        <v>7</v>
      </c>
      <c r="U441" s="355">
        <v>5</v>
      </c>
      <c r="V441" s="355">
        <v>13</v>
      </c>
      <c r="W441" s="355">
        <v>19</v>
      </c>
      <c r="X441" s="355">
        <v>29</v>
      </c>
      <c r="Y441" s="355">
        <v>31</v>
      </c>
      <c r="Z441" s="355">
        <v>17</v>
      </c>
      <c r="AA441" s="355">
        <v>9</v>
      </c>
      <c r="AB441" s="362">
        <v>10</v>
      </c>
      <c r="AC441" s="368">
        <v>63.71</v>
      </c>
      <c r="AD441" s="358">
        <v>61.48</v>
      </c>
      <c r="AE441" s="369">
        <v>66.739999999999995</v>
      </c>
      <c r="AF441" s="389"/>
      <c r="AG441" s="390"/>
      <c r="AH441" s="390"/>
      <c r="AI441" s="390"/>
      <c r="AJ441" s="390"/>
      <c r="AK441" s="390"/>
      <c r="AL441" s="390"/>
      <c r="AM441" s="390"/>
      <c r="AN441" s="390"/>
      <c r="AO441" s="390"/>
      <c r="AP441" s="390"/>
      <c r="AQ441" s="390"/>
      <c r="AR441" s="390"/>
      <c r="AS441" s="390"/>
      <c r="AT441" s="390"/>
      <c r="AU441" s="390"/>
      <c r="AV441" s="384"/>
      <c r="AW441" s="385"/>
      <c r="AX441" s="386"/>
      <c r="AY441" s="363">
        <v>84</v>
      </c>
      <c r="AZ441" s="364" t="s">
        <v>6662</v>
      </c>
      <c r="BA441" s="364" t="s">
        <v>6662</v>
      </c>
      <c r="BB441" s="364" t="s">
        <v>6662</v>
      </c>
      <c r="BC441" s="364" t="s">
        <v>6662</v>
      </c>
      <c r="BD441" s="364">
        <v>1</v>
      </c>
      <c r="BE441" s="364">
        <v>2</v>
      </c>
      <c r="BF441" s="364">
        <v>3</v>
      </c>
      <c r="BG441" s="364" t="s">
        <v>6662</v>
      </c>
      <c r="BH441" s="364">
        <v>2</v>
      </c>
      <c r="BI441" s="364">
        <v>7</v>
      </c>
      <c r="BJ441" s="364">
        <v>16</v>
      </c>
      <c r="BK441" s="364">
        <v>27</v>
      </c>
      <c r="BL441" s="364">
        <v>13</v>
      </c>
      <c r="BM441" s="364">
        <v>6</v>
      </c>
      <c r="BN441" s="365">
        <v>7</v>
      </c>
      <c r="BO441" s="368">
        <v>70.62</v>
      </c>
      <c r="BP441" s="358">
        <v>69.25</v>
      </c>
      <c r="BQ441" s="369">
        <v>72.73</v>
      </c>
      <c r="BR441" s="363">
        <v>74</v>
      </c>
      <c r="BS441" s="364" t="s">
        <v>6662</v>
      </c>
      <c r="BT441" s="364" t="s">
        <v>6662</v>
      </c>
      <c r="BU441" s="364" t="s">
        <v>6662</v>
      </c>
      <c r="BV441" s="364" t="s">
        <v>6662</v>
      </c>
      <c r="BW441" s="364" t="s">
        <v>6662</v>
      </c>
      <c r="BX441" s="364">
        <v>2</v>
      </c>
      <c r="BY441" s="364">
        <v>2</v>
      </c>
      <c r="BZ441" s="364">
        <v>3</v>
      </c>
      <c r="CA441" s="364">
        <v>6</v>
      </c>
      <c r="CB441" s="364">
        <v>11</v>
      </c>
      <c r="CC441" s="364">
        <v>15</v>
      </c>
      <c r="CD441" s="364">
        <v>17</v>
      </c>
      <c r="CE441" s="364">
        <v>9</v>
      </c>
      <c r="CF441" s="364">
        <v>4</v>
      </c>
      <c r="CG441" s="365">
        <v>5</v>
      </c>
      <c r="CH441" s="432">
        <v>74</v>
      </c>
      <c r="CI441" s="433">
        <v>14</v>
      </c>
      <c r="CJ441" s="433">
        <v>11</v>
      </c>
      <c r="CK441" s="433" t="s">
        <v>6662</v>
      </c>
      <c r="CL441" s="433">
        <v>3</v>
      </c>
      <c r="CM441" s="433">
        <v>3</v>
      </c>
      <c r="CN441" s="433">
        <v>57</v>
      </c>
      <c r="CO441" s="433">
        <v>50</v>
      </c>
      <c r="CP441" s="433">
        <v>11</v>
      </c>
      <c r="CQ441" s="433">
        <v>8</v>
      </c>
      <c r="CR441" s="433" t="s">
        <v>6662</v>
      </c>
      <c r="CS441" s="433">
        <v>3</v>
      </c>
      <c r="CT441" s="433">
        <v>1</v>
      </c>
      <c r="CU441" s="455">
        <v>38</v>
      </c>
      <c r="CV441" s="389"/>
      <c r="CW441" s="390"/>
      <c r="CX441" s="390"/>
      <c r="CY441" s="390"/>
      <c r="CZ441" s="390"/>
      <c r="DA441" s="390"/>
      <c r="DB441" s="394"/>
      <c r="DC441" s="363">
        <v>222</v>
      </c>
      <c r="DD441" s="364">
        <v>161</v>
      </c>
      <c r="DE441" s="364">
        <v>84</v>
      </c>
      <c r="DF441" s="364">
        <v>66</v>
      </c>
      <c r="DG441" s="364">
        <v>11</v>
      </c>
      <c r="DH441" s="364">
        <v>7</v>
      </c>
      <c r="DI441" s="364">
        <v>54</v>
      </c>
      <c r="DJ441" s="394"/>
      <c r="DK441" s="363">
        <v>69</v>
      </c>
      <c r="DL441" s="364">
        <v>66</v>
      </c>
      <c r="DM441" s="364" t="s">
        <v>6662</v>
      </c>
      <c r="DN441" s="364" t="s">
        <v>6662</v>
      </c>
      <c r="DO441" s="364" t="s">
        <v>6662</v>
      </c>
      <c r="DP441" s="364" t="s">
        <v>6662</v>
      </c>
      <c r="DQ441" s="364">
        <v>1</v>
      </c>
      <c r="DR441" s="364" t="s">
        <v>6662</v>
      </c>
      <c r="DS441" s="364">
        <v>2</v>
      </c>
      <c r="DT441" s="364" t="s">
        <v>6662</v>
      </c>
      <c r="DU441" s="364" t="s">
        <v>6662</v>
      </c>
      <c r="DV441" s="364" t="s">
        <v>6662</v>
      </c>
      <c r="DW441" s="364" t="s">
        <v>6662</v>
      </c>
      <c r="DX441" s="364" t="s">
        <v>6662</v>
      </c>
      <c r="DY441" s="364" t="s">
        <v>6662</v>
      </c>
      <c r="DZ441" s="365" t="s">
        <v>6662</v>
      </c>
      <c r="EA441" s="363">
        <v>74</v>
      </c>
      <c r="EB441" s="364">
        <v>14639</v>
      </c>
      <c r="EC441" s="364">
        <v>13807</v>
      </c>
      <c r="ED441" s="364">
        <v>832</v>
      </c>
      <c r="EE441" s="365" t="s">
        <v>6662</v>
      </c>
      <c r="EF441" s="363">
        <v>113</v>
      </c>
      <c r="EG441" s="364">
        <v>97</v>
      </c>
      <c r="EH441" s="364">
        <v>51</v>
      </c>
      <c r="EI441" s="364">
        <v>39</v>
      </c>
      <c r="EJ441" s="364">
        <v>7</v>
      </c>
      <c r="EK441" s="364">
        <v>4</v>
      </c>
      <c r="EL441" s="364">
        <v>12</v>
      </c>
      <c r="EM441" s="394"/>
      <c r="EN441" s="363">
        <v>109</v>
      </c>
      <c r="EO441" s="364">
        <v>64</v>
      </c>
      <c r="EP441" s="364">
        <v>33</v>
      </c>
      <c r="EQ441" s="364">
        <v>27</v>
      </c>
      <c r="ER441" s="364">
        <v>4</v>
      </c>
      <c r="ES441" s="364">
        <v>3</v>
      </c>
      <c r="ET441" s="364">
        <v>42</v>
      </c>
      <c r="EU441" s="394"/>
    </row>
    <row r="442" spans="1:151" s="357" customFormat="1" ht="15" hidden="1" customHeight="1" x14ac:dyDescent="0.15">
      <c r="A442" s="442" t="s">
        <v>175</v>
      </c>
      <c r="B442" s="442" t="s">
        <v>524</v>
      </c>
      <c r="C442" s="442" t="s">
        <v>527</v>
      </c>
      <c r="D442" s="442" t="s">
        <v>1001</v>
      </c>
      <c r="E442" s="387">
        <v>72</v>
      </c>
      <c r="F442" s="355">
        <v>72</v>
      </c>
      <c r="G442" s="355">
        <v>6</v>
      </c>
      <c r="H442" s="355">
        <v>9</v>
      </c>
      <c r="I442" s="355">
        <v>57</v>
      </c>
      <c r="J442" s="388" t="s">
        <v>6662</v>
      </c>
      <c r="K442" s="395" t="s">
        <v>6662</v>
      </c>
      <c r="L442" s="387"/>
      <c r="M442" s="361">
        <v>175</v>
      </c>
      <c r="N442" s="355" t="s">
        <v>6662</v>
      </c>
      <c r="O442" s="355">
        <v>1</v>
      </c>
      <c r="P442" s="355">
        <v>5</v>
      </c>
      <c r="Q442" s="355">
        <v>5</v>
      </c>
      <c r="R442" s="355">
        <v>5</v>
      </c>
      <c r="S442" s="355">
        <v>10</v>
      </c>
      <c r="T442" s="355">
        <v>9</v>
      </c>
      <c r="U442" s="355">
        <v>11</v>
      </c>
      <c r="V442" s="355">
        <v>13</v>
      </c>
      <c r="W442" s="355">
        <v>21</v>
      </c>
      <c r="X442" s="355">
        <v>31</v>
      </c>
      <c r="Y442" s="355">
        <v>29</v>
      </c>
      <c r="Z442" s="355">
        <v>18</v>
      </c>
      <c r="AA442" s="355">
        <v>12</v>
      </c>
      <c r="AB442" s="362">
        <v>5</v>
      </c>
      <c r="AC442" s="368">
        <v>62.61</v>
      </c>
      <c r="AD442" s="358">
        <v>60.73</v>
      </c>
      <c r="AE442" s="369">
        <v>65.430000000000007</v>
      </c>
      <c r="AF442" s="389"/>
      <c r="AG442" s="390"/>
      <c r="AH442" s="390"/>
      <c r="AI442" s="390"/>
      <c r="AJ442" s="390"/>
      <c r="AK442" s="390"/>
      <c r="AL442" s="390"/>
      <c r="AM442" s="390"/>
      <c r="AN442" s="390"/>
      <c r="AO442" s="390"/>
      <c r="AP442" s="390"/>
      <c r="AQ442" s="390"/>
      <c r="AR442" s="390"/>
      <c r="AS442" s="390"/>
      <c r="AT442" s="390"/>
      <c r="AU442" s="390"/>
      <c r="AV442" s="384"/>
      <c r="AW442" s="385"/>
      <c r="AX442" s="386"/>
      <c r="AY442" s="363">
        <v>79</v>
      </c>
      <c r="AZ442" s="364" t="s">
        <v>6662</v>
      </c>
      <c r="BA442" s="364" t="s">
        <v>6662</v>
      </c>
      <c r="BB442" s="364" t="s">
        <v>6662</v>
      </c>
      <c r="BC442" s="364" t="s">
        <v>6662</v>
      </c>
      <c r="BD442" s="364" t="s">
        <v>6662</v>
      </c>
      <c r="BE442" s="364">
        <v>1</v>
      </c>
      <c r="BF442" s="364">
        <v>1</v>
      </c>
      <c r="BG442" s="364">
        <v>6</v>
      </c>
      <c r="BH442" s="364">
        <v>3</v>
      </c>
      <c r="BI442" s="364">
        <v>3</v>
      </c>
      <c r="BJ442" s="364">
        <v>17</v>
      </c>
      <c r="BK442" s="364">
        <v>23</v>
      </c>
      <c r="BL442" s="364">
        <v>14</v>
      </c>
      <c r="BM442" s="364">
        <v>8</v>
      </c>
      <c r="BN442" s="365">
        <v>3</v>
      </c>
      <c r="BO442" s="368">
        <v>70.349999999999994</v>
      </c>
      <c r="BP442" s="358">
        <v>69.98</v>
      </c>
      <c r="BQ442" s="369">
        <v>71.040000000000006</v>
      </c>
      <c r="BR442" s="363">
        <v>72</v>
      </c>
      <c r="BS442" s="364" t="s">
        <v>6662</v>
      </c>
      <c r="BT442" s="364" t="s">
        <v>6662</v>
      </c>
      <c r="BU442" s="364" t="s">
        <v>6662</v>
      </c>
      <c r="BV442" s="364" t="s">
        <v>6662</v>
      </c>
      <c r="BW442" s="364" t="s">
        <v>6662</v>
      </c>
      <c r="BX442" s="364" t="s">
        <v>6662</v>
      </c>
      <c r="BY442" s="364" t="s">
        <v>6662</v>
      </c>
      <c r="BZ442" s="364">
        <v>2</v>
      </c>
      <c r="CA442" s="364">
        <v>2</v>
      </c>
      <c r="CB442" s="364">
        <v>14</v>
      </c>
      <c r="CC442" s="364">
        <v>17</v>
      </c>
      <c r="CD442" s="364">
        <v>22</v>
      </c>
      <c r="CE442" s="364">
        <v>9</v>
      </c>
      <c r="CF442" s="364">
        <v>4</v>
      </c>
      <c r="CG442" s="365">
        <v>2</v>
      </c>
      <c r="CH442" s="432">
        <v>72</v>
      </c>
      <c r="CI442" s="433">
        <v>6</v>
      </c>
      <c r="CJ442" s="433">
        <v>6</v>
      </c>
      <c r="CK442" s="433" t="s">
        <v>6662</v>
      </c>
      <c r="CL442" s="433" t="s">
        <v>6662</v>
      </c>
      <c r="CM442" s="433">
        <v>3</v>
      </c>
      <c r="CN442" s="433">
        <v>63</v>
      </c>
      <c r="CO442" s="433">
        <v>54</v>
      </c>
      <c r="CP442" s="433">
        <v>4</v>
      </c>
      <c r="CQ442" s="433">
        <v>4</v>
      </c>
      <c r="CR442" s="433" t="s">
        <v>6662</v>
      </c>
      <c r="CS442" s="433" t="s">
        <v>6662</v>
      </c>
      <c r="CT442" s="433">
        <v>1</v>
      </c>
      <c r="CU442" s="455">
        <v>49</v>
      </c>
      <c r="CV442" s="389"/>
      <c r="CW442" s="390"/>
      <c r="CX442" s="390"/>
      <c r="CY442" s="390"/>
      <c r="CZ442" s="390"/>
      <c r="DA442" s="390"/>
      <c r="DB442" s="394"/>
      <c r="DC442" s="363">
        <v>213</v>
      </c>
      <c r="DD442" s="364">
        <v>170</v>
      </c>
      <c r="DE442" s="364">
        <v>79</v>
      </c>
      <c r="DF442" s="364">
        <v>78</v>
      </c>
      <c r="DG442" s="364">
        <v>13</v>
      </c>
      <c r="DH442" s="364">
        <v>6</v>
      </c>
      <c r="DI442" s="364">
        <v>37</v>
      </c>
      <c r="DJ442" s="394"/>
      <c r="DK442" s="363">
        <v>66</v>
      </c>
      <c r="DL442" s="364">
        <v>66</v>
      </c>
      <c r="DM442" s="364" t="s">
        <v>6662</v>
      </c>
      <c r="DN442" s="364" t="s">
        <v>6662</v>
      </c>
      <c r="DO442" s="364" t="s">
        <v>6662</v>
      </c>
      <c r="DP442" s="364" t="s">
        <v>6662</v>
      </c>
      <c r="DQ442" s="364" t="s">
        <v>6662</v>
      </c>
      <c r="DR442" s="364" t="s">
        <v>6662</v>
      </c>
      <c r="DS442" s="364" t="s">
        <v>6662</v>
      </c>
      <c r="DT442" s="364" t="s">
        <v>6662</v>
      </c>
      <c r="DU442" s="364" t="s">
        <v>6662</v>
      </c>
      <c r="DV442" s="364" t="s">
        <v>6662</v>
      </c>
      <c r="DW442" s="364" t="s">
        <v>6662</v>
      </c>
      <c r="DX442" s="364" t="s">
        <v>6662</v>
      </c>
      <c r="DY442" s="364" t="s">
        <v>6662</v>
      </c>
      <c r="DZ442" s="365" t="s">
        <v>6662</v>
      </c>
      <c r="EA442" s="363">
        <v>72</v>
      </c>
      <c r="EB442" s="364">
        <v>18182</v>
      </c>
      <c r="EC442" s="364">
        <v>17807</v>
      </c>
      <c r="ED442" s="364">
        <v>375</v>
      </c>
      <c r="EE442" s="365" t="s">
        <v>6662</v>
      </c>
      <c r="EF442" s="363">
        <v>115</v>
      </c>
      <c r="EG442" s="364">
        <v>107</v>
      </c>
      <c r="EH442" s="364">
        <v>51</v>
      </c>
      <c r="EI442" s="364">
        <v>49</v>
      </c>
      <c r="EJ442" s="364">
        <v>7</v>
      </c>
      <c r="EK442" s="364">
        <v>3</v>
      </c>
      <c r="EL442" s="364">
        <v>5</v>
      </c>
      <c r="EM442" s="394"/>
      <c r="EN442" s="363">
        <v>98</v>
      </c>
      <c r="EO442" s="364">
        <v>63</v>
      </c>
      <c r="EP442" s="364">
        <v>28</v>
      </c>
      <c r="EQ442" s="364">
        <v>29</v>
      </c>
      <c r="ER442" s="364">
        <v>6</v>
      </c>
      <c r="ES442" s="364">
        <v>3</v>
      </c>
      <c r="ET442" s="364">
        <v>32</v>
      </c>
      <c r="EU442" s="394"/>
    </row>
    <row r="443" spans="1:151" s="357" customFormat="1" ht="15" hidden="1" customHeight="1" x14ac:dyDescent="0.15">
      <c r="A443" s="442" t="s">
        <v>175</v>
      </c>
      <c r="B443" s="442" t="s">
        <v>524</v>
      </c>
      <c r="C443" s="442" t="s">
        <v>528</v>
      </c>
      <c r="D443" s="442" t="s">
        <v>1002</v>
      </c>
      <c r="E443" s="387">
        <v>80</v>
      </c>
      <c r="F443" s="355">
        <v>77</v>
      </c>
      <c r="G443" s="355">
        <v>8</v>
      </c>
      <c r="H443" s="355">
        <v>11</v>
      </c>
      <c r="I443" s="355">
        <v>58</v>
      </c>
      <c r="J443" s="388">
        <v>3</v>
      </c>
      <c r="K443" s="395">
        <v>3</v>
      </c>
      <c r="L443" s="387"/>
      <c r="M443" s="361">
        <v>201</v>
      </c>
      <c r="N443" s="355">
        <v>2</v>
      </c>
      <c r="O443" s="355">
        <v>3</v>
      </c>
      <c r="P443" s="355">
        <v>7</v>
      </c>
      <c r="Q443" s="355">
        <v>6</v>
      </c>
      <c r="R443" s="355">
        <v>10</v>
      </c>
      <c r="S443" s="355">
        <v>11</v>
      </c>
      <c r="T443" s="355">
        <v>7</v>
      </c>
      <c r="U443" s="355">
        <v>9</v>
      </c>
      <c r="V443" s="355">
        <v>15</v>
      </c>
      <c r="W443" s="355">
        <v>30</v>
      </c>
      <c r="X443" s="355">
        <v>36</v>
      </c>
      <c r="Y443" s="355">
        <v>29</v>
      </c>
      <c r="Z443" s="355">
        <v>21</v>
      </c>
      <c r="AA443" s="355">
        <v>6</v>
      </c>
      <c r="AB443" s="362">
        <v>9</v>
      </c>
      <c r="AC443" s="368">
        <v>60.84</v>
      </c>
      <c r="AD443" s="358">
        <v>60.45</v>
      </c>
      <c r="AE443" s="369">
        <v>61.29</v>
      </c>
      <c r="AF443" s="389"/>
      <c r="AG443" s="390"/>
      <c r="AH443" s="390"/>
      <c r="AI443" s="390"/>
      <c r="AJ443" s="390"/>
      <c r="AK443" s="390"/>
      <c r="AL443" s="390"/>
      <c r="AM443" s="390"/>
      <c r="AN443" s="390"/>
      <c r="AO443" s="390"/>
      <c r="AP443" s="390"/>
      <c r="AQ443" s="390"/>
      <c r="AR443" s="390"/>
      <c r="AS443" s="390"/>
      <c r="AT443" s="390"/>
      <c r="AU443" s="390"/>
      <c r="AV443" s="384"/>
      <c r="AW443" s="385"/>
      <c r="AX443" s="386"/>
      <c r="AY443" s="363">
        <v>93</v>
      </c>
      <c r="AZ443" s="364" t="s">
        <v>6662</v>
      </c>
      <c r="BA443" s="364" t="s">
        <v>6662</v>
      </c>
      <c r="BB443" s="364" t="s">
        <v>6662</v>
      </c>
      <c r="BC443" s="364" t="s">
        <v>6662</v>
      </c>
      <c r="BD443" s="364" t="s">
        <v>6662</v>
      </c>
      <c r="BE443" s="364" t="s">
        <v>6662</v>
      </c>
      <c r="BF443" s="364">
        <v>1</v>
      </c>
      <c r="BG443" s="364">
        <v>5</v>
      </c>
      <c r="BH443" s="364">
        <v>1</v>
      </c>
      <c r="BI443" s="364">
        <v>8</v>
      </c>
      <c r="BJ443" s="364">
        <v>25</v>
      </c>
      <c r="BK443" s="364">
        <v>22</v>
      </c>
      <c r="BL443" s="364">
        <v>20</v>
      </c>
      <c r="BM443" s="364">
        <v>5</v>
      </c>
      <c r="BN443" s="365">
        <v>6</v>
      </c>
      <c r="BO443" s="368">
        <v>70.92</v>
      </c>
      <c r="BP443" s="358">
        <v>70.08</v>
      </c>
      <c r="BQ443" s="369">
        <v>72.05</v>
      </c>
      <c r="BR443" s="363">
        <v>77</v>
      </c>
      <c r="BS443" s="364" t="s">
        <v>6662</v>
      </c>
      <c r="BT443" s="364" t="s">
        <v>6662</v>
      </c>
      <c r="BU443" s="364" t="s">
        <v>6662</v>
      </c>
      <c r="BV443" s="364" t="s">
        <v>6662</v>
      </c>
      <c r="BW443" s="364" t="s">
        <v>6662</v>
      </c>
      <c r="BX443" s="364" t="s">
        <v>6662</v>
      </c>
      <c r="BY443" s="364" t="s">
        <v>6662</v>
      </c>
      <c r="BZ443" s="364">
        <v>2</v>
      </c>
      <c r="CA443" s="364">
        <v>6</v>
      </c>
      <c r="CB443" s="364">
        <v>15</v>
      </c>
      <c r="CC443" s="364">
        <v>22</v>
      </c>
      <c r="CD443" s="364">
        <v>18</v>
      </c>
      <c r="CE443" s="364">
        <v>10</v>
      </c>
      <c r="CF443" s="364">
        <v>3</v>
      </c>
      <c r="CG443" s="365">
        <v>1</v>
      </c>
      <c r="CH443" s="432">
        <v>77</v>
      </c>
      <c r="CI443" s="433">
        <v>15</v>
      </c>
      <c r="CJ443" s="433">
        <v>15</v>
      </c>
      <c r="CK443" s="433" t="s">
        <v>6662</v>
      </c>
      <c r="CL443" s="433" t="s">
        <v>6662</v>
      </c>
      <c r="CM443" s="433">
        <v>1</v>
      </c>
      <c r="CN443" s="433">
        <v>61</v>
      </c>
      <c r="CO443" s="433">
        <v>54</v>
      </c>
      <c r="CP443" s="433">
        <v>11</v>
      </c>
      <c r="CQ443" s="433">
        <v>11</v>
      </c>
      <c r="CR443" s="433" t="s">
        <v>6662</v>
      </c>
      <c r="CS443" s="433" t="s">
        <v>6662</v>
      </c>
      <c r="CT443" s="433" t="s">
        <v>6662</v>
      </c>
      <c r="CU443" s="455">
        <v>43</v>
      </c>
      <c r="CV443" s="389"/>
      <c r="CW443" s="390"/>
      <c r="CX443" s="390"/>
      <c r="CY443" s="390"/>
      <c r="CZ443" s="390"/>
      <c r="DA443" s="390"/>
      <c r="DB443" s="394"/>
      <c r="DC443" s="363">
        <v>239</v>
      </c>
      <c r="DD443" s="364">
        <v>187</v>
      </c>
      <c r="DE443" s="364">
        <v>93</v>
      </c>
      <c r="DF443" s="364">
        <v>83</v>
      </c>
      <c r="DG443" s="364">
        <v>11</v>
      </c>
      <c r="DH443" s="364">
        <v>9</v>
      </c>
      <c r="DI443" s="364">
        <v>43</v>
      </c>
      <c r="DJ443" s="394"/>
      <c r="DK443" s="363">
        <v>72</v>
      </c>
      <c r="DL443" s="364">
        <v>71</v>
      </c>
      <c r="DM443" s="364" t="s">
        <v>6662</v>
      </c>
      <c r="DN443" s="364" t="s">
        <v>6662</v>
      </c>
      <c r="DO443" s="364" t="s">
        <v>6662</v>
      </c>
      <c r="DP443" s="364">
        <v>1</v>
      </c>
      <c r="DQ443" s="364" t="s">
        <v>6662</v>
      </c>
      <c r="DR443" s="364" t="s">
        <v>6662</v>
      </c>
      <c r="DS443" s="364" t="s">
        <v>6662</v>
      </c>
      <c r="DT443" s="364" t="s">
        <v>6662</v>
      </c>
      <c r="DU443" s="364" t="s">
        <v>6662</v>
      </c>
      <c r="DV443" s="364" t="s">
        <v>6662</v>
      </c>
      <c r="DW443" s="364" t="s">
        <v>6662</v>
      </c>
      <c r="DX443" s="364" t="s">
        <v>6662</v>
      </c>
      <c r="DY443" s="364" t="s">
        <v>6662</v>
      </c>
      <c r="DZ443" s="365" t="s">
        <v>6662</v>
      </c>
      <c r="EA443" s="363">
        <v>77</v>
      </c>
      <c r="EB443" s="364">
        <v>24073</v>
      </c>
      <c r="EC443" s="364">
        <v>22503</v>
      </c>
      <c r="ED443" s="364">
        <v>1560</v>
      </c>
      <c r="EE443" s="365">
        <v>10</v>
      </c>
      <c r="EF443" s="363">
        <v>120</v>
      </c>
      <c r="EG443" s="364">
        <v>109</v>
      </c>
      <c r="EH443" s="364">
        <v>53</v>
      </c>
      <c r="EI443" s="364">
        <v>49</v>
      </c>
      <c r="EJ443" s="364">
        <v>7</v>
      </c>
      <c r="EK443" s="364">
        <v>5</v>
      </c>
      <c r="EL443" s="364">
        <v>6</v>
      </c>
      <c r="EM443" s="394"/>
      <c r="EN443" s="363">
        <v>119</v>
      </c>
      <c r="EO443" s="364">
        <v>78</v>
      </c>
      <c r="EP443" s="364">
        <v>40</v>
      </c>
      <c r="EQ443" s="364">
        <v>34</v>
      </c>
      <c r="ER443" s="364">
        <v>4</v>
      </c>
      <c r="ES443" s="364">
        <v>4</v>
      </c>
      <c r="ET443" s="364">
        <v>37</v>
      </c>
      <c r="EU443" s="394"/>
    </row>
    <row r="444" spans="1:151" s="357" customFormat="1" ht="15" customHeight="1" x14ac:dyDescent="0.15">
      <c r="A444" s="442"/>
      <c r="B444" s="442"/>
      <c r="C444" s="442"/>
      <c r="D444" s="442"/>
      <c r="E444" s="387"/>
      <c r="F444" s="355"/>
      <c r="G444" s="355"/>
      <c r="H444" s="355"/>
      <c r="I444" s="355"/>
      <c r="J444" s="388"/>
      <c r="K444" s="395"/>
      <c r="L444" s="387"/>
      <c r="M444" s="361"/>
      <c r="N444" s="355"/>
      <c r="O444" s="355"/>
      <c r="P444" s="355"/>
      <c r="Q444" s="355"/>
      <c r="R444" s="355"/>
      <c r="S444" s="355"/>
      <c r="T444" s="355"/>
      <c r="U444" s="355"/>
      <c r="V444" s="355"/>
      <c r="W444" s="355"/>
      <c r="X444" s="355"/>
      <c r="Y444" s="355"/>
      <c r="Z444" s="355"/>
      <c r="AA444" s="355"/>
      <c r="AB444" s="362"/>
      <c r="AC444" s="368"/>
      <c r="AD444" s="358"/>
      <c r="AE444" s="369"/>
      <c r="AF444" s="389"/>
      <c r="AG444" s="390"/>
      <c r="AH444" s="390"/>
      <c r="AI444" s="390"/>
      <c r="AJ444" s="390"/>
      <c r="AK444" s="390"/>
      <c r="AL444" s="390"/>
      <c r="AM444" s="390"/>
      <c r="AN444" s="390"/>
      <c r="AO444" s="390"/>
      <c r="AP444" s="390"/>
      <c r="AQ444" s="390"/>
      <c r="AR444" s="390"/>
      <c r="AS444" s="390"/>
      <c r="AT444" s="390"/>
      <c r="AU444" s="390"/>
      <c r="AV444" s="384"/>
      <c r="AW444" s="385"/>
      <c r="AX444" s="386"/>
      <c r="AY444" s="363"/>
      <c r="AZ444" s="364"/>
      <c r="BA444" s="364"/>
      <c r="BB444" s="364"/>
      <c r="BC444" s="364"/>
      <c r="BD444" s="364"/>
      <c r="BE444" s="364"/>
      <c r="BF444" s="364"/>
      <c r="BG444" s="364"/>
      <c r="BH444" s="364"/>
      <c r="BI444" s="364"/>
      <c r="BJ444" s="364"/>
      <c r="BK444" s="364"/>
      <c r="BL444" s="364"/>
      <c r="BM444" s="364"/>
      <c r="BN444" s="365"/>
      <c r="BO444" s="368"/>
      <c r="BP444" s="358"/>
      <c r="BQ444" s="369"/>
      <c r="BR444" s="363"/>
      <c r="BS444" s="364"/>
      <c r="BT444" s="364"/>
      <c r="BU444" s="364"/>
      <c r="BV444" s="364"/>
      <c r="BW444" s="364"/>
      <c r="BX444" s="364"/>
      <c r="BY444" s="364"/>
      <c r="BZ444" s="364"/>
      <c r="CA444" s="364"/>
      <c r="CB444" s="364"/>
      <c r="CC444" s="364"/>
      <c r="CD444" s="364"/>
      <c r="CE444" s="364"/>
      <c r="CF444" s="364"/>
      <c r="CG444" s="365"/>
      <c r="CH444" s="432"/>
      <c r="CI444" s="433"/>
      <c r="CJ444" s="433"/>
      <c r="CK444" s="433"/>
      <c r="CL444" s="433"/>
      <c r="CM444" s="433"/>
      <c r="CN444" s="433"/>
      <c r="CO444" s="433"/>
      <c r="CP444" s="433"/>
      <c r="CQ444" s="433"/>
      <c r="CR444" s="433"/>
      <c r="CS444" s="433"/>
      <c r="CT444" s="433"/>
      <c r="CU444" s="455"/>
      <c r="CV444" s="389"/>
      <c r="CW444" s="390"/>
      <c r="CX444" s="390"/>
      <c r="CY444" s="390"/>
      <c r="CZ444" s="390"/>
      <c r="DA444" s="390"/>
      <c r="DB444" s="394"/>
      <c r="DC444" s="363"/>
      <c r="DD444" s="364"/>
      <c r="DE444" s="364"/>
      <c r="DF444" s="364"/>
      <c r="DG444" s="364"/>
      <c r="DH444" s="364"/>
      <c r="DI444" s="364"/>
      <c r="DJ444" s="394"/>
      <c r="DK444" s="363"/>
      <c r="DL444" s="364"/>
      <c r="DM444" s="364"/>
      <c r="DN444" s="364"/>
      <c r="DO444" s="364"/>
      <c r="DP444" s="364"/>
      <c r="DQ444" s="364"/>
      <c r="DR444" s="364"/>
      <c r="DS444" s="364"/>
      <c r="DT444" s="364"/>
      <c r="DU444" s="364"/>
      <c r="DV444" s="364"/>
      <c r="DW444" s="364"/>
      <c r="DX444" s="364"/>
      <c r="DY444" s="364"/>
      <c r="DZ444" s="365"/>
      <c r="EA444" s="363"/>
      <c r="EB444" s="364"/>
      <c r="EC444" s="364"/>
      <c r="ED444" s="364"/>
      <c r="EE444" s="365"/>
      <c r="EF444" s="363"/>
      <c r="EG444" s="364"/>
      <c r="EH444" s="364"/>
      <c r="EI444" s="364"/>
      <c r="EJ444" s="364"/>
      <c r="EK444" s="364"/>
      <c r="EL444" s="364"/>
      <c r="EM444" s="394"/>
      <c r="EN444" s="363"/>
      <c r="EO444" s="364"/>
      <c r="EP444" s="364"/>
      <c r="EQ444" s="364"/>
      <c r="ER444" s="364"/>
      <c r="ES444" s="364"/>
      <c r="ET444" s="364"/>
      <c r="EU444" s="394"/>
    </row>
    <row r="445" spans="1:151" s="357" customFormat="1" ht="15" customHeight="1" x14ac:dyDescent="0.15">
      <c r="A445" s="442"/>
      <c r="B445" s="442"/>
      <c r="C445" s="442"/>
      <c r="D445" s="442"/>
      <c r="E445" s="387"/>
      <c r="F445" s="355"/>
      <c r="G445" s="355"/>
      <c r="H445" s="355"/>
      <c r="I445" s="355"/>
      <c r="J445" s="388"/>
      <c r="K445" s="395"/>
      <c r="L445" s="387"/>
      <c r="M445" s="361"/>
      <c r="N445" s="355"/>
      <c r="O445" s="355"/>
      <c r="P445" s="355"/>
      <c r="Q445" s="355"/>
      <c r="R445" s="355"/>
      <c r="S445" s="355"/>
      <c r="T445" s="355"/>
      <c r="U445" s="355"/>
      <c r="V445" s="355"/>
      <c r="W445" s="355"/>
      <c r="X445" s="355"/>
      <c r="Y445" s="355"/>
      <c r="Z445" s="355"/>
      <c r="AA445" s="355"/>
      <c r="AB445" s="362"/>
      <c r="AC445" s="368"/>
      <c r="AD445" s="358"/>
      <c r="AE445" s="369"/>
      <c r="AF445" s="389"/>
      <c r="AG445" s="390"/>
      <c r="AH445" s="390"/>
      <c r="AI445" s="390"/>
      <c r="AJ445" s="390"/>
      <c r="AK445" s="390"/>
      <c r="AL445" s="390"/>
      <c r="AM445" s="390"/>
      <c r="AN445" s="390"/>
      <c r="AO445" s="390"/>
      <c r="AP445" s="390"/>
      <c r="AQ445" s="390"/>
      <c r="AR445" s="390"/>
      <c r="AS445" s="390"/>
      <c r="AT445" s="390"/>
      <c r="AU445" s="390"/>
      <c r="AV445" s="384"/>
      <c r="AW445" s="385"/>
      <c r="AX445" s="386"/>
      <c r="AY445" s="363"/>
      <c r="AZ445" s="364"/>
      <c r="BA445" s="364"/>
      <c r="BB445" s="364"/>
      <c r="BC445" s="364"/>
      <c r="BD445" s="364"/>
      <c r="BE445" s="364"/>
      <c r="BF445" s="364"/>
      <c r="BG445" s="364"/>
      <c r="BH445" s="364"/>
      <c r="BI445" s="364"/>
      <c r="BJ445" s="364"/>
      <c r="BK445" s="364"/>
      <c r="BL445" s="364"/>
      <c r="BM445" s="364"/>
      <c r="BN445" s="365"/>
      <c r="BO445" s="368"/>
      <c r="BP445" s="358"/>
      <c r="BQ445" s="369"/>
      <c r="BR445" s="363"/>
      <c r="BS445" s="364"/>
      <c r="BT445" s="364"/>
      <c r="BU445" s="364"/>
      <c r="BV445" s="364"/>
      <c r="BW445" s="364"/>
      <c r="BX445" s="364"/>
      <c r="BY445" s="364"/>
      <c r="BZ445" s="364"/>
      <c r="CA445" s="364"/>
      <c r="CB445" s="364"/>
      <c r="CC445" s="364"/>
      <c r="CD445" s="364"/>
      <c r="CE445" s="364"/>
      <c r="CF445" s="364"/>
      <c r="CG445" s="365"/>
      <c r="CH445" s="363"/>
      <c r="CI445" s="364"/>
      <c r="CJ445" s="364"/>
      <c r="CK445" s="364"/>
      <c r="CL445" s="364"/>
      <c r="CM445" s="364"/>
      <c r="CN445" s="364"/>
      <c r="CO445" s="364"/>
      <c r="CP445" s="364"/>
      <c r="CQ445" s="364"/>
      <c r="CR445" s="364"/>
      <c r="CS445" s="364"/>
      <c r="CT445" s="364"/>
      <c r="CU445" s="365"/>
      <c r="CV445" s="389"/>
      <c r="CW445" s="390"/>
      <c r="CX445" s="390"/>
      <c r="CY445" s="390"/>
      <c r="CZ445" s="390"/>
      <c r="DA445" s="390"/>
      <c r="DB445" s="394"/>
      <c r="DC445" s="363"/>
      <c r="DD445" s="364"/>
      <c r="DE445" s="364"/>
      <c r="DF445" s="364"/>
      <c r="DG445" s="364"/>
      <c r="DH445" s="364"/>
      <c r="DI445" s="364"/>
      <c r="DJ445" s="394"/>
      <c r="DK445" s="363"/>
      <c r="DL445" s="364"/>
      <c r="DM445" s="364"/>
      <c r="DN445" s="364"/>
      <c r="DO445" s="364"/>
      <c r="DP445" s="364"/>
      <c r="DQ445" s="364"/>
      <c r="DR445" s="364"/>
      <c r="DS445" s="364"/>
      <c r="DT445" s="364"/>
      <c r="DU445" s="364"/>
      <c r="DV445" s="364"/>
      <c r="DW445" s="364"/>
      <c r="DX445" s="364"/>
      <c r="DY445" s="364"/>
      <c r="DZ445" s="365"/>
      <c r="EA445" s="363"/>
      <c r="EB445" s="364"/>
      <c r="EC445" s="364"/>
      <c r="ED445" s="364"/>
      <c r="EE445" s="365"/>
      <c r="EF445" s="363"/>
      <c r="EG445" s="364"/>
      <c r="EH445" s="364"/>
      <c r="EI445" s="364"/>
      <c r="EJ445" s="364"/>
      <c r="EK445" s="364"/>
      <c r="EL445" s="364"/>
      <c r="EM445" s="394"/>
      <c r="EN445" s="363"/>
      <c r="EO445" s="364"/>
      <c r="EP445" s="364"/>
      <c r="EQ445" s="364"/>
      <c r="ER445" s="364"/>
      <c r="ES445" s="364"/>
      <c r="ET445" s="364"/>
      <c r="EU445" s="394"/>
    </row>
    <row r="446" spans="1:151" s="357" customFormat="1" ht="15" customHeight="1" x14ac:dyDescent="0.15">
      <c r="A446" s="442"/>
      <c r="B446" s="442"/>
      <c r="C446" s="442"/>
      <c r="D446" s="442"/>
      <c r="E446" s="387"/>
      <c r="F446" s="355"/>
      <c r="G446" s="355"/>
      <c r="H446" s="355"/>
      <c r="I446" s="355"/>
      <c r="J446" s="388"/>
      <c r="K446" s="395"/>
      <c r="L446" s="387"/>
      <c r="M446" s="361"/>
      <c r="N446" s="355"/>
      <c r="O446" s="355"/>
      <c r="P446" s="355"/>
      <c r="Q446" s="355"/>
      <c r="R446" s="355"/>
      <c r="S446" s="355"/>
      <c r="T446" s="355"/>
      <c r="U446" s="355"/>
      <c r="V446" s="355"/>
      <c r="W446" s="355"/>
      <c r="X446" s="355"/>
      <c r="Y446" s="355"/>
      <c r="Z446" s="355"/>
      <c r="AA446" s="355"/>
      <c r="AB446" s="362"/>
      <c r="AC446" s="368"/>
      <c r="AD446" s="358"/>
      <c r="AE446" s="369"/>
      <c r="AF446" s="389"/>
      <c r="AG446" s="390"/>
      <c r="AH446" s="390"/>
      <c r="AI446" s="390"/>
      <c r="AJ446" s="390"/>
      <c r="AK446" s="390"/>
      <c r="AL446" s="390"/>
      <c r="AM446" s="390"/>
      <c r="AN446" s="390"/>
      <c r="AO446" s="390"/>
      <c r="AP446" s="390"/>
      <c r="AQ446" s="390"/>
      <c r="AR446" s="390"/>
      <c r="AS446" s="390"/>
      <c r="AT446" s="390"/>
      <c r="AU446" s="390"/>
      <c r="AV446" s="384"/>
      <c r="AW446" s="385"/>
      <c r="AX446" s="386"/>
      <c r="AY446" s="363"/>
      <c r="AZ446" s="364"/>
      <c r="BA446" s="364"/>
      <c r="BB446" s="364"/>
      <c r="BC446" s="364"/>
      <c r="BD446" s="364"/>
      <c r="BE446" s="364"/>
      <c r="BF446" s="364"/>
      <c r="BG446" s="364"/>
      <c r="BH446" s="364"/>
      <c r="BI446" s="364"/>
      <c r="BJ446" s="364"/>
      <c r="BK446" s="364"/>
      <c r="BL446" s="364"/>
      <c r="BM446" s="364"/>
      <c r="BN446" s="365"/>
      <c r="BO446" s="368"/>
      <c r="BP446" s="358"/>
      <c r="BQ446" s="369"/>
      <c r="BR446" s="363"/>
      <c r="BS446" s="364"/>
      <c r="BT446" s="364"/>
      <c r="BU446" s="364"/>
      <c r="BV446" s="364"/>
      <c r="BW446" s="364"/>
      <c r="BX446" s="364"/>
      <c r="BY446" s="364"/>
      <c r="BZ446" s="364"/>
      <c r="CA446" s="364"/>
      <c r="CB446" s="364"/>
      <c r="CC446" s="364"/>
      <c r="CD446" s="364"/>
      <c r="CE446" s="364"/>
      <c r="CF446" s="364"/>
      <c r="CG446" s="365"/>
      <c r="CH446" s="363"/>
      <c r="CI446" s="364"/>
      <c r="CJ446" s="364"/>
      <c r="CK446" s="364"/>
      <c r="CL446" s="364"/>
      <c r="CM446" s="364"/>
      <c r="CN446" s="364"/>
      <c r="CO446" s="364"/>
      <c r="CP446" s="364"/>
      <c r="CQ446" s="364"/>
      <c r="CR446" s="364"/>
      <c r="CS446" s="364"/>
      <c r="CT446" s="364"/>
      <c r="CU446" s="365"/>
      <c r="CV446" s="389"/>
      <c r="CW446" s="390"/>
      <c r="CX446" s="390"/>
      <c r="CY446" s="390"/>
      <c r="CZ446" s="390"/>
      <c r="DA446" s="390"/>
      <c r="DB446" s="394"/>
      <c r="DC446" s="363"/>
      <c r="DD446" s="364"/>
      <c r="DE446" s="364"/>
      <c r="DF446" s="364"/>
      <c r="DG446" s="364"/>
      <c r="DH446" s="364"/>
      <c r="DI446" s="364"/>
      <c r="DJ446" s="394"/>
      <c r="DK446" s="363"/>
      <c r="DL446" s="364"/>
      <c r="DM446" s="364"/>
      <c r="DN446" s="364"/>
      <c r="DO446" s="364"/>
      <c r="DP446" s="364"/>
      <c r="DQ446" s="364"/>
      <c r="DR446" s="364"/>
      <c r="DS446" s="364"/>
      <c r="DT446" s="364"/>
      <c r="DU446" s="364"/>
      <c r="DV446" s="364"/>
      <c r="DW446" s="364"/>
      <c r="DX446" s="364"/>
      <c r="DY446" s="364"/>
      <c r="DZ446" s="365"/>
      <c r="EA446" s="363"/>
      <c r="EB446" s="364"/>
      <c r="EC446" s="364"/>
      <c r="ED446" s="364"/>
      <c r="EE446" s="365"/>
      <c r="EF446" s="363"/>
      <c r="EG446" s="364"/>
      <c r="EH446" s="364"/>
      <c r="EI446" s="364"/>
      <c r="EJ446" s="364"/>
      <c r="EK446" s="364"/>
      <c r="EL446" s="364"/>
      <c r="EM446" s="394"/>
      <c r="EN446" s="363"/>
      <c r="EO446" s="364"/>
      <c r="EP446" s="364"/>
      <c r="EQ446" s="364"/>
      <c r="ER446" s="364"/>
      <c r="ES446" s="364"/>
      <c r="ET446" s="364"/>
      <c r="EU446" s="394"/>
    </row>
    <row r="447" spans="1:151" s="357" customFormat="1" ht="15" customHeight="1" x14ac:dyDescent="0.15">
      <c r="A447" s="442"/>
      <c r="B447" s="442"/>
      <c r="C447" s="442"/>
      <c r="D447" s="442"/>
      <c r="E447" s="387"/>
      <c r="F447" s="355"/>
      <c r="G447" s="355"/>
      <c r="H447" s="355"/>
      <c r="I447" s="355"/>
      <c r="J447" s="388"/>
      <c r="K447" s="395"/>
      <c r="L447" s="387"/>
      <c r="M447" s="361"/>
      <c r="N447" s="355"/>
      <c r="O447" s="355"/>
      <c r="P447" s="355"/>
      <c r="Q447" s="355"/>
      <c r="R447" s="355"/>
      <c r="S447" s="355"/>
      <c r="T447" s="355"/>
      <c r="U447" s="355"/>
      <c r="V447" s="355"/>
      <c r="W447" s="355"/>
      <c r="X447" s="355"/>
      <c r="Y447" s="355"/>
      <c r="Z447" s="355"/>
      <c r="AA447" s="355"/>
      <c r="AB447" s="362"/>
      <c r="AC447" s="368"/>
      <c r="AD447" s="358"/>
      <c r="AE447" s="369"/>
      <c r="AF447" s="389"/>
      <c r="AG447" s="390"/>
      <c r="AH447" s="390"/>
      <c r="AI447" s="390"/>
      <c r="AJ447" s="390"/>
      <c r="AK447" s="390"/>
      <c r="AL447" s="390"/>
      <c r="AM447" s="390"/>
      <c r="AN447" s="390"/>
      <c r="AO447" s="390"/>
      <c r="AP447" s="390"/>
      <c r="AQ447" s="390"/>
      <c r="AR447" s="390"/>
      <c r="AS447" s="390"/>
      <c r="AT447" s="390"/>
      <c r="AU447" s="390"/>
      <c r="AV447" s="384"/>
      <c r="AW447" s="385"/>
      <c r="AX447" s="386"/>
      <c r="AY447" s="363"/>
      <c r="AZ447" s="364"/>
      <c r="BA447" s="364"/>
      <c r="BB447" s="364"/>
      <c r="BC447" s="364"/>
      <c r="BD447" s="364"/>
      <c r="BE447" s="364"/>
      <c r="BF447" s="364"/>
      <c r="BG447" s="364"/>
      <c r="BH447" s="364"/>
      <c r="BI447" s="364"/>
      <c r="BJ447" s="364"/>
      <c r="BK447" s="364"/>
      <c r="BL447" s="364"/>
      <c r="BM447" s="364"/>
      <c r="BN447" s="365"/>
      <c r="BO447" s="368"/>
      <c r="BP447" s="358"/>
      <c r="BQ447" s="369"/>
      <c r="BR447" s="363"/>
      <c r="BS447" s="364"/>
      <c r="BT447" s="364"/>
      <c r="BU447" s="364"/>
      <c r="BV447" s="364"/>
      <c r="BW447" s="364"/>
      <c r="BX447" s="364"/>
      <c r="BY447" s="364"/>
      <c r="BZ447" s="364"/>
      <c r="CA447" s="364"/>
      <c r="CB447" s="364"/>
      <c r="CC447" s="364"/>
      <c r="CD447" s="364"/>
      <c r="CE447" s="364"/>
      <c r="CF447" s="364"/>
      <c r="CG447" s="365"/>
      <c r="CH447" s="363"/>
      <c r="CI447" s="364"/>
      <c r="CJ447" s="364"/>
      <c r="CK447" s="364"/>
      <c r="CL447" s="364"/>
      <c r="CM447" s="364"/>
      <c r="CN447" s="364"/>
      <c r="CO447" s="364"/>
      <c r="CP447" s="364"/>
      <c r="CQ447" s="364"/>
      <c r="CR447" s="364"/>
      <c r="CS447" s="364"/>
      <c r="CT447" s="364"/>
      <c r="CU447" s="365"/>
      <c r="CV447" s="389"/>
      <c r="CW447" s="390"/>
      <c r="CX447" s="390"/>
      <c r="CY447" s="390"/>
      <c r="CZ447" s="390"/>
      <c r="DA447" s="390"/>
      <c r="DB447" s="394"/>
      <c r="DC447" s="363"/>
      <c r="DD447" s="364"/>
      <c r="DE447" s="364"/>
      <c r="DF447" s="364"/>
      <c r="DG447" s="364"/>
      <c r="DH447" s="364"/>
      <c r="DI447" s="364"/>
      <c r="DJ447" s="394"/>
      <c r="DK447" s="363"/>
      <c r="DL447" s="364"/>
      <c r="DM447" s="364"/>
      <c r="DN447" s="364"/>
      <c r="DO447" s="364"/>
      <c r="DP447" s="364"/>
      <c r="DQ447" s="364"/>
      <c r="DR447" s="364"/>
      <c r="DS447" s="364"/>
      <c r="DT447" s="364"/>
      <c r="DU447" s="364"/>
      <c r="DV447" s="364"/>
      <c r="DW447" s="364"/>
      <c r="DX447" s="364"/>
      <c r="DY447" s="364"/>
      <c r="DZ447" s="365"/>
      <c r="EA447" s="363"/>
      <c r="EB447" s="364"/>
      <c r="EC447" s="364"/>
      <c r="ED447" s="364"/>
      <c r="EE447" s="365"/>
      <c r="EF447" s="363"/>
      <c r="EG447" s="364"/>
      <c r="EH447" s="364"/>
      <c r="EI447" s="364"/>
      <c r="EJ447" s="364"/>
      <c r="EK447" s="364"/>
      <c r="EL447" s="364"/>
      <c r="EM447" s="394"/>
      <c r="EN447" s="363"/>
      <c r="EO447" s="364"/>
      <c r="EP447" s="364"/>
      <c r="EQ447" s="364"/>
      <c r="ER447" s="364"/>
      <c r="ES447" s="364"/>
      <c r="ET447" s="364"/>
      <c r="EU447" s="394"/>
    </row>
    <row r="448" spans="1:151" s="357" customFormat="1" ht="15" customHeight="1" x14ac:dyDescent="0.15">
      <c r="A448" s="442"/>
      <c r="B448" s="442"/>
      <c r="C448" s="442"/>
      <c r="D448" s="442"/>
      <c r="E448" s="387"/>
      <c r="F448" s="355"/>
      <c r="G448" s="355"/>
      <c r="H448" s="355"/>
      <c r="I448" s="355"/>
      <c r="J448" s="388"/>
      <c r="K448" s="395"/>
      <c r="L448" s="387"/>
      <c r="M448" s="361"/>
      <c r="N448" s="355"/>
      <c r="O448" s="355"/>
      <c r="P448" s="355"/>
      <c r="Q448" s="355"/>
      <c r="R448" s="355"/>
      <c r="S448" s="355"/>
      <c r="T448" s="355"/>
      <c r="U448" s="355"/>
      <c r="V448" s="355"/>
      <c r="W448" s="355"/>
      <c r="X448" s="355"/>
      <c r="Y448" s="355"/>
      <c r="Z448" s="355"/>
      <c r="AA448" s="355"/>
      <c r="AB448" s="362"/>
      <c r="AC448" s="368"/>
      <c r="AD448" s="358"/>
      <c r="AE448" s="369"/>
      <c r="AF448" s="389"/>
      <c r="AG448" s="390"/>
      <c r="AH448" s="390"/>
      <c r="AI448" s="390"/>
      <c r="AJ448" s="390"/>
      <c r="AK448" s="390"/>
      <c r="AL448" s="390"/>
      <c r="AM448" s="390"/>
      <c r="AN448" s="390"/>
      <c r="AO448" s="390"/>
      <c r="AP448" s="390"/>
      <c r="AQ448" s="390"/>
      <c r="AR448" s="390"/>
      <c r="AS448" s="390"/>
      <c r="AT448" s="390"/>
      <c r="AU448" s="390"/>
      <c r="AV448" s="384"/>
      <c r="AW448" s="385"/>
      <c r="AX448" s="386"/>
      <c r="AY448" s="363"/>
      <c r="AZ448" s="364"/>
      <c r="BA448" s="364"/>
      <c r="BB448" s="364"/>
      <c r="BC448" s="364"/>
      <c r="BD448" s="364"/>
      <c r="BE448" s="364"/>
      <c r="BF448" s="364"/>
      <c r="BG448" s="364"/>
      <c r="BH448" s="364"/>
      <c r="BI448" s="364"/>
      <c r="BJ448" s="364"/>
      <c r="BK448" s="364"/>
      <c r="BL448" s="364"/>
      <c r="BM448" s="364"/>
      <c r="BN448" s="365"/>
      <c r="BO448" s="368"/>
      <c r="BP448" s="358"/>
      <c r="BQ448" s="369"/>
      <c r="BR448" s="363"/>
      <c r="BS448" s="364"/>
      <c r="BT448" s="364"/>
      <c r="BU448" s="364"/>
      <c r="BV448" s="364"/>
      <c r="BW448" s="364"/>
      <c r="BX448" s="364"/>
      <c r="BY448" s="364"/>
      <c r="BZ448" s="364"/>
      <c r="CA448" s="364"/>
      <c r="CB448" s="364"/>
      <c r="CC448" s="364"/>
      <c r="CD448" s="364"/>
      <c r="CE448" s="364"/>
      <c r="CF448" s="364"/>
      <c r="CG448" s="365"/>
      <c r="CH448" s="363"/>
      <c r="CI448" s="364"/>
      <c r="CJ448" s="364"/>
      <c r="CK448" s="364"/>
      <c r="CL448" s="364"/>
      <c r="CM448" s="364"/>
      <c r="CN448" s="364"/>
      <c r="CO448" s="364"/>
      <c r="CP448" s="364"/>
      <c r="CQ448" s="364"/>
      <c r="CR448" s="364"/>
      <c r="CS448" s="364"/>
      <c r="CT448" s="364"/>
      <c r="CU448" s="365"/>
      <c r="CV448" s="389"/>
      <c r="CW448" s="390"/>
      <c r="CX448" s="390"/>
      <c r="CY448" s="390"/>
      <c r="CZ448" s="390"/>
      <c r="DA448" s="390"/>
      <c r="DB448" s="394"/>
      <c r="DC448" s="363"/>
      <c r="DD448" s="364"/>
      <c r="DE448" s="364"/>
      <c r="DF448" s="364"/>
      <c r="DG448" s="364"/>
      <c r="DH448" s="364"/>
      <c r="DI448" s="364"/>
      <c r="DJ448" s="394"/>
      <c r="DK448" s="363"/>
      <c r="DL448" s="364"/>
      <c r="DM448" s="364"/>
      <c r="DN448" s="364"/>
      <c r="DO448" s="364"/>
      <c r="DP448" s="364"/>
      <c r="DQ448" s="364"/>
      <c r="DR448" s="364"/>
      <c r="DS448" s="364"/>
      <c r="DT448" s="364"/>
      <c r="DU448" s="364"/>
      <c r="DV448" s="364"/>
      <c r="DW448" s="364"/>
      <c r="DX448" s="364"/>
      <c r="DY448" s="364"/>
      <c r="DZ448" s="365"/>
      <c r="EA448" s="363"/>
      <c r="EB448" s="364"/>
      <c r="EC448" s="364"/>
      <c r="ED448" s="364"/>
      <c r="EE448" s="365"/>
      <c r="EF448" s="363"/>
      <c r="EG448" s="364"/>
      <c r="EH448" s="364"/>
      <c r="EI448" s="364"/>
      <c r="EJ448" s="364"/>
      <c r="EK448" s="364"/>
      <c r="EL448" s="364"/>
      <c r="EM448" s="394"/>
      <c r="EN448" s="363"/>
      <c r="EO448" s="364"/>
      <c r="EP448" s="364"/>
      <c r="EQ448" s="364"/>
      <c r="ER448" s="364"/>
      <c r="ES448" s="364"/>
      <c r="ET448" s="364"/>
      <c r="EU448" s="394"/>
    </row>
    <row r="449" spans="1:151" s="357" customFormat="1" ht="15" customHeight="1" x14ac:dyDescent="0.15">
      <c r="A449" s="442"/>
      <c r="B449" s="442"/>
      <c r="C449" s="442"/>
      <c r="D449" s="442"/>
      <c r="E449" s="387"/>
      <c r="F449" s="355"/>
      <c r="G449" s="355"/>
      <c r="H449" s="355"/>
      <c r="I449" s="355"/>
      <c r="J449" s="388"/>
      <c r="K449" s="395"/>
      <c r="L449" s="387"/>
      <c r="M449" s="361"/>
      <c r="N449" s="355"/>
      <c r="O449" s="355"/>
      <c r="P449" s="355"/>
      <c r="Q449" s="355"/>
      <c r="R449" s="355"/>
      <c r="S449" s="355"/>
      <c r="T449" s="355"/>
      <c r="U449" s="355"/>
      <c r="V449" s="355"/>
      <c r="W449" s="355"/>
      <c r="X449" s="355"/>
      <c r="Y449" s="355"/>
      <c r="Z449" s="355"/>
      <c r="AA449" s="355"/>
      <c r="AB449" s="362"/>
      <c r="AC449" s="368"/>
      <c r="AD449" s="358"/>
      <c r="AE449" s="369"/>
      <c r="AF449" s="389"/>
      <c r="AG449" s="390"/>
      <c r="AH449" s="390"/>
      <c r="AI449" s="390"/>
      <c r="AJ449" s="390"/>
      <c r="AK449" s="390"/>
      <c r="AL449" s="390"/>
      <c r="AM449" s="390"/>
      <c r="AN449" s="390"/>
      <c r="AO449" s="390"/>
      <c r="AP449" s="390"/>
      <c r="AQ449" s="390"/>
      <c r="AR449" s="390"/>
      <c r="AS449" s="390"/>
      <c r="AT449" s="390"/>
      <c r="AU449" s="390"/>
      <c r="AV449" s="384"/>
      <c r="AW449" s="385"/>
      <c r="AX449" s="386"/>
      <c r="AY449" s="363"/>
      <c r="AZ449" s="364"/>
      <c r="BA449" s="364"/>
      <c r="BB449" s="364"/>
      <c r="BC449" s="364"/>
      <c r="BD449" s="364"/>
      <c r="BE449" s="364"/>
      <c r="BF449" s="364"/>
      <c r="BG449" s="364"/>
      <c r="BH449" s="364"/>
      <c r="BI449" s="364"/>
      <c r="BJ449" s="364"/>
      <c r="BK449" s="364"/>
      <c r="BL449" s="364"/>
      <c r="BM449" s="364"/>
      <c r="BN449" s="365"/>
      <c r="BO449" s="368"/>
      <c r="BP449" s="358"/>
      <c r="BQ449" s="369"/>
      <c r="BR449" s="363"/>
      <c r="BS449" s="364"/>
      <c r="BT449" s="364"/>
      <c r="BU449" s="364"/>
      <c r="BV449" s="364"/>
      <c r="BW449" s="364"/>
      <c r="BX449" s="364"/>
      <c r="BY449" s="364"/>
      <c r="BZ449" s="364"/>
      <c r="CA449" s="364"/>
      <c r="CB449" s="364"/>
      <c r="CC449" s="364"/>
      <c r="CD449" s="364"/>
      <c r="CE449" s="364"/>
      <c r="CF449" s="364"/>
      <c r="CG449" s="365"/>
      <c r="CH449" s="363"/>
      <c r="CI449" s="364"/>
      <c r="CJ449" s="364"/>
      <c r="CK449" s="364"/>
      <c r="CL449" s="364"/>
      <c r="CM449" s="364"/>
      <c r="CN449" s="364"/>
      <c r="CO449" s="364"/>
      <c r="CP449" s="364"/>
      <c r="CQ449" s="364"/>
      <c r="CR449" s="364"/>
      <c r="CS449" s="364"/>
      <c r="CT449" s="364"/>
      <c r="CU449" s="365"/>
      <c r="CV449" s="389"/>
      <c r="CW449" s="390"/>
      <c r="CX449" s="390"/>
      <c r="CY449" s="390"/>
      <c r="CZ449" s="390"/>
      <c r="DA449" s="390"/>
      <c r="DB449" s="394"/>
      <c r="DC449" s="363"/>
      <c r="DD449" s="364"/>
      <c r="DE449" s="364"/>
      <c r="DF449" s="364"/>
      <c r="DG449" s="364"/>
      <c r="DH449" s="364"/>
      <c r="DI449" s="364"/>
      <c r="DJ449" s="394"/>
      <c r="DK449" s="363"/>
      <c r="DL449" s="364"/>
      <c r="DM449" s="364"/>
      <c r="DN449" s="364"/>
      <c r="DO449" s="364"/>
      <c r="DP449" s="364"/>
      <c r="DQ449" s="364"/>
      <c r="DR449" s="364"/>
      <c r="DS449" s="364"/>
      <c r="DT449" s="364"/>
      <c r="DU449" s="364"/>
      <c r="DV449" s="364"/>
      <c r="DW449" s="364"/>
      <c r="DX449" s="364"/>
      <c r="DY449" s="364"/>
      <c r="DZ449" s="365"/>
      <c r="EA449" s="363"/>
      <c r="EB449" s="364"/>
      <c r="EC449" s="364"/>
      <c r="ED449" s="364"/>
      <c r="EE449" s="365"/>
      <c r="EF449" s="363"/>
      <c r="EG449" s="364"/>
      <c r="EH449" s="364"/>
      <c r="EI449" s="364"/>
      <c r="EJ449" s="364"/>
      <c r="EK449" s="364"/>
      <c r="EL449" s="364"/>
      <c r="EM449" s="394"/>
      <c r="EN449" s="363"/>
      <c r="EO449" s="364"/>
      <c r="EP449" s="364"/>
      <c r="EQ449" s="364"/>
      <c r="ER449" s="364"/>
      <c r="ES449" s="364"/>
      <c r="ET449" s="364"/>
      <c r="EU449" s="394"/>
    </row>
    <row r="450" spans="1:151" s="357" customFormat="1" ht="15" customHeight="1" x14ac:dyDescent="0.15">
      <c r="A450" s="442"/>
      <c r="B450" s="442"/>
      <c r="C450" s="442"/>
      <c r="D450" s="442"/>
      <c r="E450" s="387"/>
      <c r="F450" s="355"/>
      <c r="G450" s="355"/>
      <c r="H450" s="355"/>
      <c r="I450" s="355"/>
      <c r="J450" s="388"/>
      <c r="K450" s="395"/>
      <c r="L450" s="387"/>
      <c r="M450" s="361"/>
      <c r="N450" s="355"/>
      <c r="O450" s="355"/>
      <c r="P450" s="355"/>
      <c r="Q450" s="355"/>
      <c r="R450" s="355"/>
      <c r="S450" s="355"/>
      <c r="T450" s="355"/>
      <c r="U450" s="355"/>
      <c r="V450" s="355"/>
      <c r="W450" s="355"/>
      <c r="X450" s="355"/>
      <c r="Y450" s="355"/>
      <c r="Z450" s="355"/>
      <c r="AA450" s="355"/>
      <c r="AB450" s="362"/>
      <c r="AC450" s="368"/>
      <c r="AD450" s="358"/>
      <c r="AE450" s="369"/>
      <c r="AF450" s="389"/>
      <c r="AG450" s="390"/>
      <c r="AH450" s="390"/>
      <c r="AI450" s="390"/>
      <c r="AJ450" s="390"/>
      <c r="AK450" s="390"/>
      <c r="AL450" s="390"/>
      <c r="AM450" s="390"/>
      <c r="AN450" s="390"/>
      <c r="AO450" s="390"/>
      <c r="AP450" s="390"/>
      <c r="AQ450" s="390"/>
      <c r="AR450" s="390"/>
      <c r="AS450" s="390"/>
      <c r="AT450" s="390"/>
      <c r="AU450" s="390"/>
      <c r="AV450" s="384"/>
      <c r="AW450" s="385"/>
      <c r="AX450" s="386"/>
      <c r="AY450" s="363"/>
      <c r="AZ450" s="364"/>
      <c r="BA450" s="364"/>
      <c r="BB450" s="364"/>
      <c r="BC450" s="364"/>
      <c r="BD450" s="364"/>
      <c r="BE450" s="364"/>
      <c r="BF450" s="364"/>
      <c r="BG450" s="364"/>
      <c r="BH450" s="364"/>
      <c r="BI450" s="364"/>
      <c r="BJ450" s="364"/>
      <c r="BK450" s="364"/>
      <c r="BL450" s="364"/>
      <c r="BM450" s="364"/>
      <c r="BN450" s="365"/>
      <c r="BO450" s="368"/>
      <c r="BP450" s="358"/>
      <c r="BQ450" s="369"/>
      <c r="BR450" s="363"/>
      <c r="BS450" s="364"/>
      <c r="BT450" s="364"/>
      <c r="BU450" s="364"/>
      <c r="BV450" s="364"/>
      <c r="BW450" s="364"/>
      <c r="BX450" s="364"/>
      <c r="BY450" s="364"/>
      <c r="BZ450" s="364"/>
      <c r="CA450" s="364"/>
      <c r="CB450" s="364"/>
      <c r="CC450" s="364"/>
      <c r="CD450" s="364"/>
      <c r="CE450" s="364"/>
      <c r="CF450" s="364"/>
      <c r="CG450" s="365"/>
      <c r="CH450" s="363"/>
      <c r="CI450" s="364"/>
      <c r="CJ450" s="364"/>
      <c r="CK450" s="364"/>
      <c r="CL450" s="364"/>
      <c r="CM450" s="364"/>
      <c r="CN450" s="364"/>
      <c r="CO450" s="364"/>
      <c r="CP450" s="364"/>
      <c r="CQ450" s="364"/>
      <c r="CR450" s="364"/>
      <c r="CS450" s="364"/>
      <c r="CT450" s="364"/>
      <c r="CU450" s="365"/>
      <c r="CV450" s="389"/>
      <c r="CW450" s="390"/>
      <c r="CX450" s="390"/>
      <c r="CY450" s="390"/>
      <c r="CZ450" s="390"/>
      <c r="DA450" s="390"/>
      <c r="DB450" s="394"/>
      <c r="DC450" s="363"/>
      <c r="DD450" s="364"/>
      <c r="DE450" s="364"/>
      <c r="DF450" s="364"/>
      <c r="DG450" s="364"/>
      <c r="DH450" s="364"/>
      <c r="DI450" s="364"/>
      <c r="DJ450" s="394"/>
      <c r="DK450" s="363"/>
      <c r="DL450" s="364"/>
      <c r="DM450" s="364"/>
      <c r="DN450" s="364"/>
      <c r="DO450" s="364"/>
      <c r="DP450" s="364"/>
      <c r="DQ450" s="364"/>
      <c r="DR450" s="364"/>
      <c r="DS450" s="364"/>
      <c r="DT450" s="364"/>
      <c r="DU450" s="364"/>
      <c r="DV450" s="364"/>
      <c r="DW450" s="364"/>
      <c r="DX450" s="364"/>
      <c r="DY450" s="364"/>
      <c r="DZ450" s="365"/>
      <c r="EA450" s="363"/>
      <c r="EB450" s="364"/>
      <c r="EC450" s="364"/>
      <c r="ED450" s="364"/>
      <c r="EE450" s="365"/>
      <c r="EF450" s="363"/>
      <c r="EG450" s="364"/>
      <c r="EH450" s="364"/>
      <c r="EI450" s="364"/>
      <c r="EJ450" s="364"/>
      <c r="EK450" s="364"/>
      <c r="EL450" s="364"/>
      <c r="EM450" s="394"/>
      <c r="EN450" s="363"/>
      <c r="EO450" s="364"/>
      <c r="EP450" s="364"/>
      <c r="EQ450" s="364"/>
      <c r="ER450" s="364"/>
      <c r="ES450" s="364"/>
      <c r="ET450" s="364"/>
      <c r="EU450" s="394"/>
    </row>
    <row r="451" spans="1:151" s="357" customFormat="1" ht="15" customHeight="1" x14ac:dyDescent="0.15">
      <c r="A451" s="442"/>
      <c r="B451" s="442"/>
      <c r="C451" s="442"/>
      <c r="D451" s="442"/>
      <c r="E451" s="387"/>
      <c r="F451" s="355"/>
      <c r="G451" s="355"/>
      <c r="H451" s="355"/>
      <c r="I451" s="355"/>
      <c r="J451" s="388"/>
      <c r="K451" s="395"/>
      <c r="L451" s="387"/>
      <c r="M451" s="361"/>
      <c r="N451" s="355"/>
      <c r="O451" s="355"/>
      <c r="P451" s="355"/>
      <c r="Q451" s="355"/>
      <c r="R451" s="355"/>
      <c r="S451" s="355"/>
      <c r="T451" s="355"/>
      <c r="U451" s="355"/>
      <c r="V451" s="355"/>
      <c r="W451" s="355"/>
      <c r="X451" s="355"/>
      <c r="Y451" s="355"/>
      <c r="Z451" s="355"/>
      <c r="AA451" s="355"/>
      <c r="AB451" s="362"/>
      <c r="AC451" s="368"/>
      <c r="AD451" s="358"/>
      <c r="AE451" s="369"/>
      <c r="AF451" s="389"/>
      <c r="AG451" s="390"/>
      <c r="AH451" s="390"/>
      <c r="AI451" s="390"/>
      <c r="AJ451" s="390"/>
      <c r="AK451" s="390"/>
      <c r="AL451" s="390"/>
      <c r="AM451" s="390"/>
      <c r="AN451" s="390"/>
      <c r="AO451" s="390"/>
      <c r="AP451" s="390"/>
      <c r="AQ451" s="390"/>
      <c r="AR451" s="390"/>
      <c r="AS451" s="390"/>
      <c r="AT451" s="390"/>
      <c r="AU451" s="390"/>
      <c r="AV451" s="384"/>
      <c r="AW451" s="385"/>
      <c r="AX451" s="386"/>
      <c r="AY451" s="363"/>
      <c r="AZ451" s="364"/>
      <c r="BA451" s="364"/>
      <c r="BB451" s="364"/>
      <c r="BC451" s="364"/>
      <c r="BD451" s="364"/>
      <c r="BE451" s="364"/>
      <c r="BF451" s="364"/>
      <c r="BG451" s="364"/>
      <c r="BH451" s="364"/>
      <c r="BI451" s="364"/>
      <c r="BJ451" s="364"/>
      <c r="BK451" s="364"/>
      <c r="BL451" s="364"/>
      <c r="BM451" s="364"/>
      <c r="BN451" s="365"/>
      <c r="BO451" s="368"/>
      <c r="BP451" s="358"/>
      <c r="BQ451" s="369"/>
      <c r="BR451" s="363"/>
      <c r="BS451" s="364"/>
      <c r="BT451" s="364"/>
      <c r="BU451" s="364"/>
      <c r="BV451" s="364"/>
      <c r="BW451" s="364"/>
      <c r="BX451" s="364"/>
      <c r="BY451" s="364"/>
      <c r="BZ451" s="364"/>
      <c r="CA451" s="364"/>
      <c r="CB451" s="364"/>
      <c r="CC451" s="364"/>
      <c r="CD451" s="364"/>
      <c r="CE451" s="364"/>
      <c r="CF451" s="364"/>
      <c r="CG451" s="365"/>
      <c r="CH451" s="363"/>
      <c r="CI451" s="364"/>
      <c r="CJ451" s="364"/>
      <c r="CK451" s="364"/>
      <c r="CL451" s="364"/>
      <c r="CM451" s="364"/>
      <c r="CN451" s="364"/>
      <c r="CO451" s="364"/>
      <c r="CP451" s="364"/>
      <c r="CQ451" s="364"/>
      <c r="CR451" s="364"/>
      <c r="CS451" s="364"/>
      <c r="CT451" s="364"/>
      <c r="CU451" s="365"/>
      <c r="CV451" s="389"/>
      <c r="CW451" s="390"/>
      <c r="CX451" s="390"/>
      <c r="CY451" s="390"/>
      <c r="CZ451" s="390"/>
      <c r="DA451" s="390"/>
      <c r="DB451" s="394"/>
      <c r="DC451" s="363"/>
      <c r="DD451" s="364"/>
      <c r="DE451" s="364"/>
      <c r="DF451" s="364"/>
      <c r="DG451" s="364"/>
      <c r="DH451" s="364"/>
      <c r="DI451" s="364"/>
      <c r="DJ451" s="394"/>
      <c r="DK451" s="363"/>
      <c r="DL451" s="364"/>
      <c r="DM451" s="364"/>
      <c r="DN451" s="364"/>
      <c r="DO451" s="364"/>
      <c r="DP451" s="364"/>
      <c r="DQ451" s="364"/>
      <c r="DR451" s="364"/>
      <c r="DS451" s="364"/>
      <c r="DT451" s="364"/>
      <c r="DU451" s="364"/>
      <c r="DV451" s="364"/>
      <c r="DW451" s="364"/>
      <c r="DX451" s="364"/>
      <c r="DY451" s="364"/>
      <c r="DZ451" s="365"/>
      <c r="EA451" s="363"/>
      <c r="EB451" s="364"/>
      <c r="EC451" s="364"/>
      <c r="ED451" s="364"/>
      <c r="EE451" s="365"/>
      <c r="EF451" s="363"/>
      <c r="EG451" s="364"/>
      <c r="EH451" s="364"/>
      <c r="EI451" s="364"/>
      <c r="EJ451" s="364"/>
      <c r="EK451" s="364"/>
      <c r="EL451" s="364"/>
      <c r="EM451" s="394"/>
      <c r="EN451" s="363"/>
      <c r="EO451" s="364"/>
      <c r="EP451" s="364"/>
      <c r="EQ451" s="364"/>
      <c r="ER451" s="364"/>
      <c r="ES451" s="364"/>
      <c r="ET451" s="364"/>
      <c r="EU451" s="394"/>
    </row>
    <row r="452" spans="1:151" s="357" customFormat="1" ht="15" customHeight="1" x14ac:dyDescent="0.15">
      <c r="A452" s="442"/>
      <c r="B452" s="442"/>
      <c r="C452" s="442"/>
      <c r="D452" s="442"/>
      <c r="E452" s="387"/>
      <c r="F452" s="355"/>
      <c r="G452" s="355"/>
      <c r="H452" s="355"/>
      <c r="I452" s="355"/>
      <c r="J452" s="388"/>
      <c r="K452" s="395"/>
      <c r="L452" s="387"/>
      <c r="M452" s="361"/>
      <c r="N452" s="355"/>
      <c r="O452" s="355"/>
      <c r="P452" s="355"/>
      <c r="Q452" s="355"/>
      <c r="R452" s="355"/>
      <c r="S452" s="355"/>
      <c r="T452" s="355"/>
      <c r="U452" s="355"/>
      <c r="V452" s="355"/>
      <c r="W452" s="355"/>
      <c r="X452" s="355"/>
      <c r="Y452" s="355"/>
      <c r="Z452" s="355"/>
      <c r="AA452" s="355"/>
      <c r="AB452" s="362"/>
      <c r="AC452" s="368"/>
      <c r="AD452" s="358"/>
      <c r="AE452" s="369"/>
      <c r="AF452" s="389"/>
      <c r="AG452" s="390"/>
      <c r="AH452" s="390"/>
      <c r="AI452" s="390"/>
      <c r="AJ452" s="390"/>
      <c r="AK452" s="390"/>
      <c r="AL452" s="390"/>
      <c r="AM452" s="390"/>
      <c r="AN452" s="390"/>
      <c r="AO452" s="390"/>
      <c r="AP452" s="390"/>
      <c r="AQ452" s="390"/>
      <c r="AR452" s="390"/>
      <c r="AS452" s="390"/>
      <c r="AT452" s="390"/>
      <c r="AU452" s="390"/>
      <c r="AV452" s="384"/>
      <c r="AW452" s="385"/>
      <c r="AX452" s="386"/>
      <c r="AY452" s="363"/>
      <c r="AZ452" s="364"/>
      <c r="BA452" s="364"/>
      <c r="BB452" s="364"/>
      <c r="BC452" s="364"/>
      <c r="BD452" s="364"/>
      <c r="BE452" s="364"/>
      <c r="BF452" s="364"/>
      <c r="BG452" s="364"/>
      <c r="BH452" s="364"/>
      <c r="BI452" s="364"/>
      <c r="BJ452" s="364"/>
      <c r="BK452" s="364"/>
      <c r="BL452" s="364"/>
      <c r="BM452" s="364"/>
      <c r="BN452" s="365"/>
      <c r="BO452" s="368"/>
      <c r="BP452" s="358"/>
      <c r="BQ452" s="369"/>
      <c r="BR452" s="363"/>
      <c r="BS452" s="364"/>
      <c r="BT452" s="364"/>
      <c r="BU452" s="364"/>
      <c r="BV452" s="364"/>
      <c r="BW452" s="364"/>
      <c r="BX452" s="364"/>
      <c r="BY452" s="364"/>
      <c r="BZ452" s="364"/>
      <c r="CA452" s="364"/>
      <c r="CB452" s="364"/>
      <c r="CC452" s="364"/>
      <c r="CD452" s="364"/>
      <c r="CE452" s="364"/>
      <c r="CF452" s="364"/>
      <c r="CG452" s="365"/>
      <c r="CH452" s="363"/>
      <c r="CI452" s="364"/>
      <c r="CJ452" s="364"/>
      <c r="CK452" s="364"/>
      <c r="CL452" s="364"/>
      <c r="CM452" s="364"/>
      <c r="CN452" s="364"/>
      <c r="CO452" s="364"/>
      <c r="CP452" s="364"/>
      <c r="CQ452" s="364"/>
      <c r="CR452" s="364"/>
      <c r="CS452" s="364"/>
      <c r="CT452" s="364"/>
      <c r="CU452" s="365"/>
      <c r="CV452" s="389"/>
      <c r="CW452" s="390"/>
      <c r="CX452" s="390"/>
      <c r="CY452" s="390"/>
      <c r="CZ452" s="390"/>
      <c r="DA452" s="390"/>
      <c r="DB452" s="394"/>
      <c r="DC452" s="363"/>
      <c r="DD452" s="364"/>
      <c r="DE452" s="364"/>
      <c r="DF452" s="364"/>
      <c r="DG452" s="364"/>
      <c r="DH452" s="364"/>
      <c r="DI452" s="364"/>
      <c r="DJ452" s="394"/>
      <c r="DK452" s="363"/>
      <c r="DL452" s="364"/>
      <c r="DM452" s="364"/>
      <c r="DN452" s="364"/>
      <c r="DO452" s="364"/>
      <c r="DP452" s="364"/>
      <c r="DQ452" s="364"/>
      <c r="DR452" s="364"/>
      <c r="DS452" s="364"/>
      <c r="DT452" s="364"/>
      <c r="DU452" s="364"/>
      <c r="DV452" s="364"/>
      <c r="DW452" s="364"/>
      <c r="DX452" s="364"/>
      <c r="DY452" s="364"/>
      <c r="DZ452" s="365"/>
      <c r="EA452" s="363"/>
      <c r="EB452" s="364"/>
      <c r="EC452" s="364"/>
      <c r="ED452" s="364"/>
      <c r="EE452" s="365"/>
      <c r="EF452" s="363"/>
      <c r="EG452" s="364"/>
      <c r="EH452" s="364"/>
      <c r="EI452" s="364"/>
      <c r="EJ452" s="364"/>
      <c r="EK452" s="364"/>
      <c r="EL452" s="364"/>
      <c r="EM452" s="394"/>
      <c r="EN452" s="363"/>
      <c r="EO452" s="364"/>
      <c r="EP452" s="364"/>
      <c r="EQ452" s="364"/>
      <c r="ER452" s="364"/>
      <c r="ES452" s="364"/>
      <c r="ET452" s="364"/>
      <c r="EU452" s="394"/>
    </row>
    <row r="453" spans="1:151" s="357" customFormat="1" ht="15" customHeight="1" x14ac:dyDescent="0.15">
      <c r="A453" s="442"/>
      <c r="B453" s="442"/>
      <c r="C453" s="442"/>
      <c r="D453" s="442"/>
      <c r="E453" s="387"/>
      <c r="F453" s="355"/>
      <c r="G453" s="355"/>
      <c r="H453" s="355"/>
      <c r="I453" s="355"/>
      <c r="J453" s="388"/>
      <c r="K453" s="395"/>
      <c r="L453" s="387"/>
      <c r="M453" s="361"/>
      <c r="N453" s="355"/>
      <c r="O453" s="355"/>
      <c r="P453" s="355"/>
      <c r="Q453" s="355"/>
      <c r="R453" s="355"/>
      <c r="S453" s="355"/>
      <c r="T453" s="355"/>
      <c r="U453" s="355"/>
      <c r="V453" s="355"/>
      <c r="W453" s="355"/>
      <c r="X453" s="355"/>
      <c r="Y453" s="355"/>
      <c r="Z453" s="355"/>
      <c r="AA453" s="355"/>
      <c r="AB453" s="362"/>
      <c r="AC453" s="368"/>
      <c r="AD453" s="358"/>
      <c r="AE453" s="369"/>
      <c r="AF453" s="389"/>
      <c r="AG453" s="390"/>
      <c r="AH453" s="390"/>
      <c r="AI453" s="390"/>
      <c r="AJ453" s="390"/>
      <c r="AK453" s="390"/>
      <c r="AL453" s="390"/>
      <c r="AM453" s="390"/>
      <c r="AN453" s="390"/>
      <c r="AO453" s="390"/>
      <c r="AP453" s="390"/>
      <c r="AQ453" s="390"/>
      <c r="AR453" s="390"/>
      <c r="AS453" s="390"/>
      <c r="AT453" s="390"/>
      <c r="AU453" s="390"/>
      <c r="AV453" s="384"/>
      <c r="AW453" s="385"/>
      <c r="AX453" s="386"/>
      <c r="AY453" s="363"/>
      <c r="AZ453" s="364"/>
      <c r="BA453" s="364"/>
      <c r="BB453" s="364"/>
      <c r="BC453" s="364"/>
      <c r="BD453" s="364"/>
      <c r="BE453" s="364"/>
      <c r="BF453" s="364"/>
      <c r="BG453" s="364"/>
      <c r="BH453" s="364"/>
      <c r="BI453" s="364"/>
      <c r="BJ453" s="364"/>
      <c r="BK453" s="364"/>
      <c r="BL453" s="364"/>
      <c r="BM453" s="364"/>
      <c r="BN453" s="365"/>
      <c r="BO453" s="368"/>
      <c r="BP453" s="358"/>
      <c r="BQ453" s="369"/>
      <c r="BR453" s="363"/>
      <c r="BS453" s="364"/>
      <c r="BT453" s="364"/>
      <c r="BU453" s="364"/>
      <c r="BV453" s="364"/>
      <c r="BW453" s="364"/>
      <c r="BX453" s="364"/>
      <c r="BY453" s="364"/>
      <c r="BZ453" s="364"/>
      <c r="CA453" s="364"/>
      <c r="CB453" s="364"/>
      <c r="CC453" s="364"/>
      <c r="CD453" s="364"/>
      <c r="CE453" s="364"/>
      <c r="CF453" s="364"/>
      <c r="CG453" s="365"/>
      <c r="CH453" s="363"/>
      <c r="CI453" s="364"/>
      <c r="CJ453" s="364"/>
      <c r="CK453" s="364"/>
      <c r="CL453" s="364"/>
      <c r="CM453" s="364"/>
      <c r="CN453" s="364"/>
      <c r="CO453" s="364"/>
      <c r="CP453" s="364"/>
      <c r="CQ453" s="364"/>
      <c r="CR453" s="364"/>
      <c r="CS453" s="364"/>
      <c r="CT453" s="364"/>
      <c r="CU453" s="365"/>
      <c r="CV453" s="389"/>
      <c r="CW453" s="390"/>
      <c r="CX453" s="390"/>
      <c r="CY453" s="390"/>
      <c r="CZ453" s="390"/>
      <c r="DA453" s="390"/>
      <c r="DB453" s="394"/>
      <c r="DC453" s="363"/>
      <c r="DD453" s="364"/>
      <c r="DE453" s="364"/>
      <c r="DF453" s="364"/>
      <c r="DG453" s="364"/>
      <c r="DH453" s="364"/>
      <c r="DI453" s="364"/>
      <c r="DJ453" s="394"/>
      <c r="DK453" s="363"/>
      <c r="DL453" s="364"/>
      <c r="DM453" s="364"/>
      <c r="DN453" s="364"/>
      <c r="DO453" s="364"/>
      <c r="DP453" s="364"/>
      <c r="DQ453" s="364"/>
      <c r="DR453" s="364"/>
      <c r="DS453" s="364"/>
      <c r="DT453" s="364"/>
      <c r="DU453" s="364"/>
      <c r="DV453" s="364"/>
      <c r="DW453" s="364"/>
      <c r="DX453" s="364"/>
      <c r="DY453" s="364"/>
      <c r="DZ453" s="365"/>
      <c r="EA453" s="363"/>
      <c r="EB453" s="364"/>
      <c r="EC453" s="364"/>
      <c r="ED453" s="364"/>
      <c r="EE453" s="365"/>
      <c r="EF453" s="363"/>
      <c r="EG453" s="364"/>
      <c r="EH453" s="364"/>
      <c r="EI453" s="364"/>
      <c r="EJ453" s="364"/>
      <c r="EK453" s="364"/>
      <c r="EL453" s="364"/>
      <c r="EM453" s="394"/>
      <c r="EN453" s="363"/>
      <c r="EO453" s="364"/>
      <c r="EP453" s="364"/>
      <c r="EQ453" s="364"/>
      <c r="ER453" s="364"/>
      <c r="ES453" s="364"/>
      <c r="ET453" s="364"/>
      <c r="EU453" s="394"/>
    </row>
    <row r="454" spans="1:151" s="357" customFormat="1" ht="15" customHeight="1" x14ac:dyDescent="0.15">
      <c r="A454" s="442"/>
      <c r="B454" s="442"/>
      <c r="C454" s="442"/>
      <c r="D454" s="442"/>
      <c r="E454" s="387"/>
      <c r="F454" s="355"/>
      <c r="G454" s="355"/>
      <c r="H454" s="355"/>
      <c r="I454" s="355"/>
      <c r="J454" s="388"/>
      <c r="K454" s="395"/>
      <c r="L454" s="387"/>
      <c r="M454" s="361"/>
      <c r="N454" s="355"/>
      <c r="O454" s="355"/>
      <c r="P454" s="355"/>
      <c r="Q454" s="355"/>
      <c r="R454" s="355"/>
      <c r="S454" s="355"/>
      <c r="T454" s="355"/>
      <c r="U454" s="355"/>
      <c r="V454" s="355"/>
      <c r="W454" s="355"/>
      <c r="X454" s="355"/>
      <c r="Y454" s="355"/>
      <c r="Z454" s="355"/>
      <c r="AA454" s="355"/>
      <c r="AB454" s="362"/>
      <c r="AC454" s="368"/>
      <c r="AD454" s="358"/>
      <c r="AE454" s="369"/>
      <c r="AF454" s="389"/>
      <c r="AG454" s="390"/>
      <c r="AH454" s="390"/>
      <c r="AI454" s="390"/>
      <c r="AJ454" s="390"/>
      <c r="AK454" s="390"/>
      <c r="AL454" s="390"/>
      <c r="AM454" s="390"/>
      <c r="AN454" s="390"/>
      <c r="AO454" s="390"/>
      <c r="AP454" s="390"/>
      <c r="AQ454" s="390"/>
      <c r="AR454" s="390"/>
      <c r="AS454" s="390"/>
      <c r="AT454" s="390"/>
      <c r="AU454" s="390"/>
      <c r="AV454" s="384"/>
      <c r="AW454" s="385"/>
      <c r="AX454" s="386"/>
      <c r="AY454" s="363"/>
      <c r="AZ454" s="364"/>
      <c r="BA454" s="364"/>
      <c r="BB454" s="364"/>
      <c r="BC454" s="364"/>
      <c r="BD454" s="364"/>
      <c r="BE454" s="364"/>
      <c r="BF454" s="364"/>
      <c r="BG454" s="364"/>
      <c r="BH454" s="364"/>
      <c r="BI454" s="364"/>
      <c r="BJ454" s="364"/>
      <c r="BK454" s="364"/>
      <c r="BL454" s="364"/>
      <c r="BM454" s="364"/>
      <c r="BN454" s="365"/>
      <c r="BO454" s="368"/>
      <c r="BP454" s="358"/>
      <c r="BQ454" s="369"/>
      <c r="BR454" s="363"/>
      <c r="BS454" s="364"/>
      <c r="BT454" s="364"/>
      <c r="BU454" s="364"/>
      <c r="BV454" s="364"/>
      <c r="BW454" s="364"/>
      <c r="BX454" s="364"/>
      <c r="BY454" s="364"/>
      <c r="BZ454" s="364"/>
      <c r="CA454" s="364"/>
      <c r="CB454" s="364"/>
      <c r="CC454" s="364"/>
      <c r="CD454" s="364"/>
      <c r="CE454" s="364"/>
      <c r="CF454" s="364"/>
      <c r="CG454" s="365"/>
      <c r="CH454" s="363"/>
      <c r="CI454" s="364"/>
      <c r="CJ454" s="364"/>
      <c r="CK454" s="364"/>
      <c r="CL454" s="364"/>
      <c r="CM454" s="364"/>
      <c r="CN454" s="364"/>
      <c r="CO454" s="364"/>
      <c r="CP454" s="364"/>
      <c r="CQ454" s="364"/>
      <c r="CR454" s="364"/>
      <c r="CS454" s="364"/>
      <c r="CT454" s="364"/>
      <c r="CU454" s="365"/>
      <c r="CV454" s="389"/>
      <c r="CW454" s="390"/>
      <c r="CX454" s="390"/>
      <c r="CY454" s="390"/>
      <c r="CZ454" s="390"/>
      <c r="DA454" s="390"/>
      <c r="DB454" s="394"/>
      <c r="DC454" s="363"/>
      <c r="DD454" s="364"/>
      <c r="DE454" s="364"/>
      <c r="DF454" s="364"/>
      <c r="DG454" s="364"/>
      <c r="DH454" s="364"/>
      <c r="DI454" s="364"/>
      <c r="DJ454" s="394"/>
      <c r="DK454" s="363"/>
      <c r="DL454" s="364"/>
      <c r="DM454" s="364"/>
      <c r="DN454" s="364"/>
      <c r="DO454" s="364"/>
      <c r="DP454" s="364"/>
      <c r="DQ454" s="364"/>
      <c r="DR454" s="364"/>
      <c r="DS454" s="364"/>
      <c r="DT454" s="364"/>
      <c r="DU454" s="364"/>
      <c r="DV454" s="364"/>
      <c r="DW454" s="364"/>
      <c r="DX454" s="364"/>
      <c r="DY454" s="364"/>
      <c r="DZ454" s="365"/>
      <c r="EA454" s="363"/>
      <c r="EB454" s="364"/>
      <c r="EC454" s="364"/>
      <c r="ED454" s="364"/>
      <c r="EE454" s="365"/>
      <c r="EF454" s="363"/>
      <c r="EG454" s="364"/>
      <c r="EH454" s="364"/>
      <c r="EI454" s="364"/>
      <c r="EJ454" s="364"/>
      <c r="EK454" s="364"/>
      <c r="EL454" s="364"/>
      <c r="EM454" s="394"/>
      <c r="EN454" s="363"/>
      <c r="EO454" s="364"/>
      <c r="EP454" s="364"/>
      <c r="EQ454" s="364"/>
      <c r="ER454" s="364"/>
      <c r="ES454" s="364"/>
      <c r="ET454" s="364"/>
      <c r="EU454" s="394"/>
    </row>
    <row r="455" spans="1:151" s="357" customFormat="1" ht="15" customHeight="1" x14ac:dyDescent="0.15">
      <c r="A455" s="442"/>
      <c r="B455" s="442"/>
      <c r="C455" s="442"/>
      <c r="D455" s="442"/>
      <c r="E455" s="387"/>
      <c r="F455" s="355"/>
      <c r="G455" s="355"/>
      <c r="H455" s="355"/>
      <c r="I455" s="355"/>
      <c r="J455" s="388"/>
      <c r="K455" s="395"/>
      <c r="L455" s="387"/>
      <c r="M455" s="361"/>
      <c r="N455" s="355"/>
      <c r="O455" s="355"/>
      <c r="P455" s="355"/>
      <c r="Q455" s="355"/>
      <c r="R455" s="355"/>
      <c r="S455" s="355"/>
      <c r="T455" s="355"/>
      <c r="U455" s="355"/>
      <c r="V455" s="355"/>
      <c r="W455" s="355"/>
      <c r="X455" s="355"/>
      <c r="Y455" s="355"/>
      <c r="Z455" s="355"/>
      <c r="AA455" s="355"/>
      <c r="AB455" s="362"/>
      <c r="AC455" s="368"/>
      <c r="AD455" s="358"/>
      <c r="AE455" s="369"/>
      <c r="AF455" s="389"/>
      <c r="AG455" s="390"/>
      <c r="AH455" s="390"/>
      <c r="AI455" s="390"/>
      <c r="AJ455" s="390"/>
      <c r="AK455" s="390"/>
      <c r="AL455" s="390"/>
      <c r="AM455" s="390"/>
      <c r="AN455" s="390"/>
      <c r="AO455" s="390"/>
      <c r="AP455" s="390"/>
      <c r="AQ455" s="390"/>
      <c r="AR455" s="390"/>
      <c r="AS455" s="390"/>
      <c r="AT455" s="390"/>
      <c r="AU455" s="390"/>
      <c r="AV455" s="384"/>
      <c r="AW455" s="385"/>
      <c r="AX455" s="386"/>
      <c r="AY455" s="363"/>
      <c r="AZ455" s="364"/>
      <c r="BA455" s="364"/>
      <c r="BB455" s="364"/>
      <c r="BC455" s="364"/>
      <c r="BD455" s="364"/>
      <c r="BE455" s="364"/>
      <c r="BF455" s="364"/>
      <c r="BG455" s="364"/>
      <c r="BH455" s="364"/>
      <c r="BI455" s="364"/>
      <c r="BJ455" s="364"/>
      <c r="BK455" s="364"/>
      <c r="BL455" s="364"/>
      <c r="BM455" s="364"/>
      <c r="BN455" s="365"/>
      <c r="BO455" s="368"/>
      <c r="BP455" s="358"/>
      <c r="BQ455" s="369"/>
      <c r="BR455" s="363"/>
      <c r="BS455" s="364"/>
      <c r="BT455" s="364"/>
      <c r="BU455" s="364"/>
      <c r="BV455" s="364"/>
      <c r="BW455" s="364"/>
      <c r="BX455" s="364"/>
      <c r="BY455" s="364"/>
      <c r="BZ455" s="364"/>
      <c r="CA455" s="364"/>
      <c r="CB455" s="364"/>
      <c r="CC455" s="364"/>
      <c r="CD455" s="364"/>
      <c r="CE455" s="364"/>
      <c r="CF455" s="364"/>
      <c r="CG455" s="365"/>
      <c r="CH455" s="363"/>
      <c r="CI455" s="364"/>
      <c r="CJ455" s="364"/>
      <c r="CK455" s="364"/>
      <c r="CL455" s="364"/>
      <c r="CM455" s="364"/>
      <c r="CN455" s="364"/>
      <c r="CO455" s="364"/>
      <c r="CP455" s="364"/>
      <c r="CQ455" s="364"/>
      <c r="CR455" s="364"/>
      <c r="CS455" s="364"/>
      <c r="CT455" s="364"/>
      <c r="CU455" s="365"/>
      <c r="CV455" s="389"/>
      <c r="CW455" s="390"/>
      <c r="CX455" s="390"/>
      <c r="CY455" s="390"/>
      <c r="CZ455" s="390"/>
      <c r="DA455" s="390"/>
      <c r="DB455" s="394"/>
      <c r="DC455" s="363"/>
      <c r="DD455" s="364"/>
      <c r="DE455" s="364"/>
      <c r="DF455" s="364"/>
      <c r="DG455" s="364"/>
      <c r="DH455" s="364"/>
      <c r="DI455" s="364"/>
      <c r="DJ455" s="394"/>
      <c r="DK455" s="363"/>
      <c r="DL455" s="364"/>
      <c r="DM455" s="364"/>
      <c r="DN455" s="364"/>
      <c r="DO455" s="364"/>
      <c r="DP455" s="364"/>
      <c r="DQ455" s="364"/>
      <c r="DR455" s="364"/>
      <c r="DS455" s="364"/>
      <c r="DT455" s="364"/>
      <c r="DU455" s="364"/>
      <c r="DV455" s="364"/>
      <c r="DW455" s="364"/>
      <c r="DX455" s="364"/>
      <c r="DY455" s="364"/>
      <c r="DZ455" s="365"/>
      <c r="EA455" s="363"/>
      <c r="EB455" s="364"/>
      <c r="EC455" s="364"/>
      <c r="ED455" s="364"/>
      <c r="EE455" s="365"/>
      <c r="EF455" s="363"/>
      <c r="EG455" s="364"/>
      <c r="EH455" s="364"/>
      <c r="EI455" s="364"/>
      <c r="EJ455" s="364"/>
      <c r="EK455" s="364"/>
      <c r="EL455" s="364"/>
      <c r="EM455" s="394"/>
      <c r="EN455" s="363"/>
      <c r="EO455" s="364"/>
      <c r="EP455" s="364"/>
      <c r="EQ455" s="364"/>
      <c r="ER455" s="364"/>
      <c r="ES455" s="364"/>
      <c r="ET455" s="364"/>
      <c r="EU455" s="394"/>
    </row>
    <row r="456" spans="1:151" s="357" customFormat="1" ht="15" customHeight="1" x14ac:dyDescent="0.15">
      <c r="A456" s="442"/>
      <c r="B456" s="442"/>
      <c r="C456" s="442"/>
      <c r="D456" s="442"/>
      <c r="E456" s="387"/>
      <c r="F456" s="355"/>
      <c r="G456" s="355"/>
      <c r="H456" s="355"/>
      <c r="I456" s="355"/>
      <c r="J456" s="388"/>
      <c r="K456" s="395"/>
      <c r="L456" s="387"/>
      <c r="M456" s="361"/>
      <c r="N456" s="355"/>
      <c r="O456" s="355"/>
      <c r="P456" s="355"/>
      <c r="Q456" s="355"/>
      <c r="R456" s="355"/>
      <c r="S456" s="355"/>
      <c r="T456" s="355"/>
      <c r="U456" s="355"/>
      <c r="V456" s="355"/>
      <c r="W456" s="355"/>
      <c r="X456" s="355"/>
      <c r="Y456" s="355"/>
      <c r="Z456" s="355"/>
      <c r="AA456" s="355"/>
      <c r="AB456" s="362"/>
      <c r="AC456" s="368"/>
      <c r="AD456" s="358"/>
      <c r="AE456" s="369"/>
      <c r="AF456" s="389"/>
      <c r="AG456" s="390"/>
      <c r="AH456" s="390"/>
      <c r="AI456" s="390"/>
      <c r="AJ456" s="390"/>
      <c r="AK456" s="390"/>
      <c r="AL456" s="390"/>
      <c r="AM456" s="390"/>
      <c r="AN456" s="390"/>
      <c r="AO456" s="390"/>
      <c r="AP456" s="390"/>
      <c r="AQ456" s="390"/>
      <c r="AR456" s="390"/>
      <c r="AS456" s="390"/>
      <c r="AT456" s="390"/>
      <c r="AU456" s="390"/>
      <c r="AV456" s="384"/>
      <c r="AW456" s="385"/>
      <c r="AX456" s="386"/>
      <c r="AY456" s="363"/>
      <c r="AZ456" s="364"/>
      <c r="BA456" s="364"/>
      <c r="BB456" s="364"/>
      <c r="BC456" s="364"/>
      <c r="BD456" s="364"/>
      <c r="BE456" s="364"/>
      <c r="BF456" s="364"/>
      <c r="BG456" s="364"/>
      <c r="BH456" s="364"/>
      <c r="BI456" s="364"/>
      <c r="BJ456" s="364"/>
      <c r="BK456" s="364"/>
      <c r="BL456" s="364"/>
      <c r="BM456" s="364"/>
      <c r="BN456" s="365"/>
      <c r="BO456" s="368"/>
      <c r="BP456" s="358"/>
      <c r="BQ456" s="369"/>
      <c r="BR456" s="363"/>
      <c r="BS456" s="364"/>
      <c r="BT456" s="364"/>
      <c r="BU456" s="364"/>
      <c r="BV456" s="364"/>
      <c r="BW456" s="364"/>
      <c r="BX456" s="364"/>
      <c r="BY456" s="364"/>
      <c r="BZ456" s="364"/>
      <c r="CA456" s="364"/>
      <c r="CB456" s="364"/>
      <c r="CC456" s="364"/>
      <c r="CD456" s="364"/>
      <c r="CE456" s="364"/>
      <c r="CF456" s="364"/>
      <c r="CG456" s="365"/>
      <c r="CH456" s="363"/>
      <c r="CI456" s="364"/>
      <c r="CJ456" s="364"/>
      <c r="CK456" s="364"/>
      <c r="CL456" s="364"/>
      <c r="CM456" s="364"/>
      <c r="CN456" s="364"/>
      <c r="CO456" s="364"/>
      <c r="CP456" s="364"/>
      <c r="CQ456" s="364"/>
      <c r="CR456" s="364"/>
      <c r="CS456" s="364"/>
      <c r="CT456" s="364"/>
      <c r="CU456" s="365"/>
      <c r="CV456" s="389"/>
      <c r="CW456" s="390"/>
      <c r="CX456" s="390"/>
      <c r="CY456" s="390"/>
      <c r="CZ456" s="390"/>
      <c r="DA456" s="390"/>
      <c r="DB456" s="394"/>
      <c r="DC456" s="363"/>
      <c r="DD456" s="364"/>
      <c r="DE456" s="364"/>
      <c r="DF456" s="364"/>
      <c r="DG456" s="364"/>
      <c r="DH456" s="364"/>
      <c r="DI456" s="364"/>
      <c r="DJ456" s="394"/>
      <c r="DK456" s="363"/>
      <c r="DL456" s="364"/>
      <c r="DM456" s="364"/>
      <c r="DN456" s="364"/>
      <c r="DO456" s="364"/>
      <c r="DP456" s="364"/>
      <c r="DQ456" s="364"/>
      <c r="DR456" s="364"/>
      <c r="DS456" s="364"/>
      <c r="DT456" s="364"/>
      <c r="DU456" s="364"/>
      <c r="DV456" s="364"/>
      <c r="DW456" s="364"/>
      <c r="DX456" s="364"/>
      <c r="DY456" s="364"/>
      <c r="DZ456" s="365"/>
      <c r="EA456" s="363"/>
      <c r="EB456" s="364"/>
      <c r="EC456" s="364"/>
      <c r="ED456" s="364"/>
      <c r="EE456" s="365"/>
      <c r="EF456" s="363"/>
      <c r="EG456" s="364"/>
      <c r="EH456" s="364"/>
      <c r="EI456" s="364"/>
      <c r="EJ456" s="364"/>
      <c r="EK456" s="364"/>
      <c r="EL456" s="364"/>
      <c r="EM456" s="394"/>
      <c r="EN456" s="363"/>
      <c r="EO456" s="364"/>
      <c r="EP456" s="364"/>
      <c r="EQ456" s="364"/>
      <c r="ER456" s="364"/>
      <c r="ES456" s="364"/>
      <c r="ET456" s="364"/>
      <c r="EU456" s="394"/>
    </row>
    <row r="457" spans="1:151" s="357" customFormat="1" ht="15" customHeight="1" x14ac:dyDescent="0.15">
      <c r="A457" s="442"/>
      <c r="B457" s="442"/>
      <c r="C457" s="442"/>
      <c r="D457" s="442"/>
      <c r="E457" s="387"/>
      <c r="F457" s="355"/>
      <c r="G457" s="355"/>
      <c r="H457" s="355"/>
      <c r="I457" s="355"/>
      <c r="J457" s="388"/>
      <c r="K457" s="395"/>
      <c r="L457" s="387"/>
      <c r="M457" s="361"/>
      <c r="N457" s="355"/>
      <c r="O457" s="355"/>
      <c r="P457" s="355"/>
      <c r="Q457" s="355"/>
      <c r="R457" s="355"/>
      <c r="S457" s="355"/>
      <c r="T457" s="355"/>
      <c r="U457" s="355"/>
      <c r="V457" s="355"/>
      <c r="W457" s="355"/>
      <c r="X457" s="355"/>
      <c r="Y457" s="355"/>
      <c r="Z457" s="355"/>
      <c r="AA457" s="355"/>
      <c r="AB457" s="362"/>
      <c r="AC457" s="368"/>
      <c r="AD457" s="358"/>
      <c r="AE457" s="369"/>
      <c r="AF457" s="389"/>
      <c r="AG457" s="390"/>
      <c r="AH457" s="390"/>
      <c r="AI457" s="390"/>
      <c r="AJ457" s="390"/>
      <c r="AK457" s="390"/>
      <c r="AL457" s="390"/>
      <c r="AM457" s="390"/>
      <c r="AN457" s="390"/>
      <c r="AO457" s="390"/>
      <c r="AP457" s="390"/>
      <c r="AQ457" s="390"/>
      <c r="AR457" s="390"/>
      <c r="AS457" s="390"/>
      <c r="AT457" s="390"/>
      <c r="AU457" s="390"/>
      <c r="AV457" s="384"/>
      <c r="AW457" s="385"/>
      <c r="AX457" s="386"/>
      <c r="AY457" s="363"/>
      <c r="AZ457" s="364"/>
      <c r="BA457" s="364"/>
      <c r="BB457" s="364"/>
      <c r="BC457" s="364"/>
      <c r="BD457" s="364"/>
      <c r="BE457" s="364"/>
      <c r="BF457" s="364"/>
      <c r="BG457" s="364"/>
      <c r="BH457" s="364"/>
      <c r="BI457" s="364"/>
      <c r="BJ457" s="364"/>
      <c r="BK457" s="364"/>
      <c r="BL457" s="364"/>
      <c r="BM457" s="364"/>
      <c r="BN457" s="365"/>
      <c r="BO457" s="368"/>
      <c r="BP457" s="358"/>
      <c r="BQ457" s="369"/>
      <c r="BR457" s="363"/>
      <c r="BS457" s="364"/>
      <c r="BT457" s="364"/>
      <c r="BU457" s="364"/>
      <c r="BV457" s="364"/>
      <c r="BW457" s="364"/>
      <c r="BX457" s="364"/>
      <c r="BY457" s="364"/>
      <c r="BZ457" s="364"/>
      <c r="CA457" s="364"/>
      <c r="CB457" s="364"/>
      <c r="CC457" s="364"/>
      <c r="CD457" s="364"/>
      <c r="CE457" s="364"/>
      <c r="CF457" s="364"/>
      <c r="CG457" s="365"/>
      <c r="CH457" s="363"/>
      <c r="CI457" s="364"/>
      <c r="CJ457" s="364"/>
      <c r="CK457" s="364"/>
      <c r="CL457" s="364"/>
      <c r="CM457" s="364"/>
      <c r="CN457" s="364"/>
      <c r="CO457" s="364"/>
      <c r="CP457" s="364"/>
      <c r="CQ457" s="364"/>
      <c r="CR457" s="364"/>
      <c r="CS457" s="364"/>
      <c r="CT457" s="364"/>
      <c r="CU457" s="365"/>
      <c r="CV457" s="389"/>
      <c r="CW457" s="390"/>
      <c r="CX457" s="390"/>
      <c r="CY457" s="390"/>
      <c r="CZ457" s="390"/>
      <c r="DA457" s="390"/>
      <c r="DB457" s="394"/>
      <c r="DC457" s="363"/>
      <c r="DD457" s="364"/>
      <c r="DE457" s="364"/>
      <c r="DF457" s="364"/>
      <c r="DG457" s="364"/>
      <c r="DH457" s="364"/>
      <c r="DI457" s="364"/>
      <c r="DJ457" s="394"/>
      <c r="DK457" s="363"/>
      <c r="DL457" s="364"/>
      <c r="DM457" s="364"/>
      <c r="DN457" s="364"/>
      <c r="DO457" s="364"/>
      <c r="DP457" s="364"/>
      <c r="DQ457" s="364"/>
      <c r="DR457" s="364"/>
      <c r="DS457" s="364"/>
      <c r="DT457" s="364"/>
      <c r="DU457" s="364"/>
      <c r="DV457" s="364"/>
      <c r="DW457" s="364"/>
      <c r="DX457" s="364"/>
      <c r="DY457" s="364"/>
      <c r="DZ457" s="365"/>
      <c r="EA457" s="363"/>
      <c r="EB457" s="364"/>
      <c r="EC457" s="364"/>
      <c r="ED457" s="364"/>
      <c r="EE457" s="365"/>
      <c r="EF457" s="363"/>
      <c r="EG457" s="364"/>
      <c r="EH457" s="364"/>
      <c r="EI457" s="364"/>
      <c r="EJ457" s="364"/>
      <c r="EK457" s="364"/>
      <c r="EL457" s="364"/>
      <c r="EM457" s="394"/>
      <c r="EN457" s="363"/>
      <c r="EO457" s="364"/>
      <c r="EP457" s="364"/>
      <c r="EQ457" s="364"/>
      <c r="ER457" s="364"/>
      <c r="ES457" s="364"/>
      <c r="ET457" s="364"/>
      <c r="EU457" s="394"/>
    </row>
    <row r="458" spans="1:151" s="357" customFormat="1" ht="15" customHeight="1" x14ac:dyDescent="0.15">
      <c r="A458" s="442"/>
      <c r="B458" s="442"/>
      <c r="C458" s="442"/>
      <c r="D458" s="442"/>
      <c r="E458" s="387"/>
      <c r="F458" s="355"/>
      <c r="G458" s="355"/>
      <c r="H458" s="355"/>
      <c r="I458" s="355"/>
      <c r="J458" s="388"/>
      <c r="K458" s="395"/>
      <c r="L458" s="387"/>
      <c r="M458" s="361"/>
      <c r="N458" s="355"/>
      <c r="O458" s="355"/>
      <c r="P458" s="355"/>
      <c r="Q458" s="355"/>
      <c r="R458" s="355"/>
      <c r="S458" s="355"/>
      <c r="T458" s="355"/>
      <c r="U458" s="355"/>
      <c r="V458" s="355"/>
      <c r="W458" s="355"/>
      <c r="X458" s="355"/>
      <c r="Y458" s="355"/>
      <c r="Z458" s="355"/>
      <c r="AA458" s="355"/>
      <c r="AB458" s="362"/>
      <c r="AC458" s="368"/>
      <c r="AD458" s="358"/>
      <c r="AE458" s="369"/>
      <c r="AF458" s="389"/>
      <c r="AG458" s="390"/>
      <c r="AH458" s="390"/>
      <c r="AI458" s="390"/>
      <c r="AJ458" s="390"/>
      <c r="AK458" s="390"/>
      <c r="AL458" s="390"/>
      <c r="AM458" s="390"/>
      <c r="AN458" s="390"/>
      <c r="AO458" s="390"/>
      <c r="AP458" s="390"/>
      <c r="AQ458" s="390"/>
      <c r="AR458" s="390"/>
      <c r="AS458" s="390"/>
      <c r="AT458" s="390"/>
      <c r="AU458" s="390"/>
      <c r="AV458" s="384"/>
      <c r="AW458" s="385"/>
      <c r="AX458" s="386"/>
      <c r="AY458" s="363"/>
      <c r="AZ458" s="364"/>
      <c r="BA458" s="364"/>
      <c r="BB458" s="364"/>
      <c r="BC458" s="364"/>
      <c r="BD458" s="364"/>
      <c r="BE458" s="364"/>
      <c r="BF458" s="364"/>
      <c r="BG458" s="364"/>
      <c r="BH458" s="364"/>
      <c r="BI458" s="364"/>
      <c r="BJ458" s="364"/>
      <c r="BK458" s="364"/>
      <c r="BL458" s="364"/>
      <c r="BM458" s="364"/>
      <c r="BN458" s="365"/>
      <c r="BO458" s="368"/>
      <c r="BP458" s="358"/>
      <c r="BQ458" s="369"/>
      <c r="BR458" s="363"/>
      <c r="BS458" s="364"/>
      <c r="BT458" s="364"/>
      <c r="BU458" s="364"/>
      <c r="BV458" s="364"/>
      <c r="BW458" s="364"/>
      <c r="BX458" s="364"/>
      <c r="BY458" s="364"/>
      <c r="BZ458" s="364"/>
      <c r="CA458" s="364"/>
      <c r="CB458" s="364"/>
      <c r="CC458" s="364"/>
      <c r="CD458" s="364"/>
      <c r="CE458" s="364"/>
      <c r="CF458" s="364"/>
      <c r="CG458" s="365"/>
      <c r="CH458" s="363"/>
      <c r="CI458" s="364"/>
      <c r="CJ458" s="364"/>
      <c r="CK458" s="364"/>
      <c r="CL458" s="364"/>
      <c r="CM458" s="364"/>
      <c r="CN458" s="364"/>
      <c r="CO458" s="364"/>
      <c r="CP458" s="364"/>
      <c r="CQ458" s="364"/>
      <c r="CR458" s="364"/>
      <c r="CS458" s="364"/>
      <c r="CT458" s="364"/>
      <c r="CU458" s="365"/>
      <c r="CV458" s="389"/>
      <c r="CW458" s="390"/>
      <c r="CX458" s="390"/>
      <c r="CY458" s="390"/>
      <c r="CZ458" s="390"/>
      <c r="DA458" s="390"/>
      <c r="DB458" s="394"/>
      <c r="DC458" s="363"/>
      <c r="DD458" s="364"/>
      <c r="DE458" s="364"/>
      <c r="DF458" s="364"/>
      <c r="DG458" s="364"/>
      <c r="DH458" s="364"/>
      <c r="DI458" s="364"/>
      <c r="DJ458" s="394"/>
      <c r="DK458" s="363"/>
      <c r="DL458" s="364"/>
      <c r="DM458" s="364"/>
      <c r="DN458" s="364"/>
      <c r="DO458" s="364"/>
      <c r="DP458" s="364"/>
      <c r="DQ458" s="364"/>
      <c r="DR458" s="364"/>
      <c r="DS458" s="364"/>
      <c r="DT458" s="364"/>
      <c r="DU458" s="364"/>
      <c r="DV458" s="364"/>
      <c r="DW458" s="364"/>
      <c r="DX458" s="364"/>
      <c r="DY458" s="364"/>
      <c r="DZ458" s="365"/>
      <c r="EA458" s="363"/>
      <c r="EB458" s="364"/>
      <c r="EC458" s="364"/>
      <c r="ED458" s="364"/>
      <c r="EE458" s="365"/>
      <c r="EF458" s="363"/>
      <c r="EG458" s="364"/>
      <c r="EH458" s="364"/>
      <c r="EI458" s="364"/>
      <c r="EJ458" s="364"/>
      <c r="EK458" s="364"/>
      <c r="EL458" s="364"/>
      <c r="EM458" s="394"/>
      <c r="EN458" s="363"/>
      <c r="EO458" s="364"/>
      <c r="EP458" s="364"/>
      <c r="EQ458" s="364"/>
      <c r="ER458" s="364"/>
      <c r="ES458" s="364"/>
      <c r="ET458" s="364"/>
      <c r="EU458" s="394"/>
    </row>
    <row r="459" spans="1:151" s="357" customFormat="1" ht="15" customHeight="1" x14ac:dyDescent="0.15">
      <c r="A459" s="442"/>
      <c r="B459" s="442"/>
      <c r="C459" s="442"/>
      <c r="D459" s="442"/>
      <c r="E459" s="387"/>
      <c r="F459" s="355"/>
      <c r="G459" s="355"/>
      <c r="H459" s="355"/>
      <c r="I459" s="355"/>
      <c r="J459" s="388"/>
      <c r="K459" s="395"/>
      <c r="L459" s="387"/>
      <c r="M459" s="361"/>
      <c r="N459" s="355"/>
      <c r="O459" s="355"/>
      <c r="P459" s="355"/>
      <c r="Q459" s="355"/>
      <c r="R459" s="355"/>
      <c r="S459" s="355"/>
      <c r="T459" s="355"/>
      <c r="U459" s="355"/>
      <c r="V459" s="355"/>
      <c r="W459" s="355"/>
      <c r="X459" s="355"/>
      <c r="Y459" s="355"/>
      <c r="Z459" s="355"/>
      <c r="AA459" s="355"/>
      <c r="AB459" s="362"/>
      <c r="AC459" s="368"/>
      <c r="AD459" s="358"/>
      <c r="AE459" s="369"/>
      <c r="AF459" s="389"/>
      <c r="AG459" s="390"/>
      <c r="AH459" s="390"/>
      <c r="AI459" s="390"/>
      <c r="AJ459" s="390"/>
      <c r="AK459" s="390"/>
      <c r="AL459" s="390"/>
      <c r="AM459" s="390"/>
      <c r="AN459" s="390"/>
      <c r="AO459" s="390"/>
      <c r="AP459" s="390"/>
      <c r="AQ459" s="390"/>
      <c r="AR459" s="390"/>
      <c r="AS459" s="390"/>
      <c r="AT459" s="390"/>
      <c r="AU459" s="390"/>
      <c r="AV459" s="384"/>
      <c r="AW459" s="385"/>
      <c r="AX459" s="386"/>
      <c r="AY459" s="363"/>
      <c r="AZ459" s="364"/>
      <c r="BA459" s="364"/>
      <c r="BB459" s="364"/>
      <c r="BC459" s="364"/>
      <c r="BD459" s="364"/>
      <c r="BE459" s="364"/>
      <c r="BF459" s="364"/>
      <c r="BG459" s="364"/>
      <c r="BH459" s="364"/>
      <c r="BI459" s="364"/>
      <c r="BJ459" s="364"/>
      <c r="BK459" s="364"/>
      <c r="BL459" s="364"/>
      <c r="BM459" s="364"/>
      <c r="BN459" s="365"/>
      <c r="BO459" s="368"/>
      <c r="BP459" s="358"/>
      <c r="BQ459" s="369"/>
      <c r="BR459" s="363"/>
      <c r="BS459" s="364"/>
      <c r="BT459" s="364"/>
      <c r="BU459" s="364"/>
      <c r="BV459" s="364"/>
      <c r="BW459" s="364"/>
      <c r="BX459" s="364"/>
      <c r="BY459" s="364"/>
      <c r="BZ459" s="364"/>
      <c r="CA459" s="364"/>
      <c r="CB459" s="364"/>
      <c r="CC459" s="364"/>
      <c r="CD459" s="364"/>
      <c r="CE459" s="364"/>
      <c r="CF459" s="364"/>
      <c r="CG459" s="365"/>
      <c r="CH459" s="363"/>
      <c r="CI459" s="364"/>
      <c r="CJ459" s="364"/>
      <c r="CK459" s="364"/>
      <c r="CL459" s="364"/>
      <c r="CM459" s="364"/>
      <c r="CN459" s="364"/>
      <c r="CO459" s="364"/>
      <c r="CP459" s="364"/>
      <c r="CQ459" s="364"/>
      <c r="CR459" s="364"/>
      <c r="CS459" s="364"/>
      <c r="CT459" s="364"/>
      <c r="CU459" s="365"/>
      <c r="CV459" s="389"/>
      <c r="CW459" s="390"/>
      <c r="CX459" s="390"/>
      <c r="CY459" s="390"/>
      <c r="CZ459" s="390"/>
      <c r="DA459" s="390"/>
      <c r="DB459" s="394"/>
      <c r="DC459" s="363"/>
      <c r="DD459" s="364"/>
      <c r="DE459" s="364"/>
      <c r="DF459" s="364"/>
      <c r="DG459" s="364"/>
      <c r="DH459" s="364"/>
      <c r="DI459" s="364"/>
      <c r="DJ459" s="394"/>
      <c r="DK459" s="363"/>
      <c r="DL459" s="364"/>
      <c r="DM459" s="364"/>
      <c r="DN459" s="364"/>
      <c r="DO459" s="364"/>
      <c r="DP459" s="364"/>
      <c r="DQ459" s="364"/>
      <c r="DR459" s="364"/>
      <c r="DS459" s="364"/>
      <c r="DT459" s="364"/>
      <c r="DU459" s="364"/>
      <c r="DV459" s="364"/>
      <c r="DW459" s="364"/>
      <c r="DX459" s="364"/>
      <c r="DY459" s="364"/>
      <c r="DZ459" s="365"/>
      <c r="EA459" s="363"/>
      <c r="EB459" s="364"/>
      <c r="EC459" s="364"/>
      <c r="ED459" s="364"/>
      <c r="EE459" s="365"/>
      <c r="EF459" s="363"/>
      <c r="EG459" s="364"/>
      <c r="EH459" s="364"/>
      <c r="EI459" s="364"/>
      <c r="EJ459" s="364"/>
      <c r="EK459" s="364"/>
      <c r="EL459" s="364"/>
      <c r="EM459" s="394"/>
      <c r="EN459" s="363"/>
      <c r="EO459" s="364"/>
      <c r="EP459" s="364"/>
      <c r="EQ459" s="364"/>
      <c r="ER459" s="364"/>
      <c r="ES459" s="364"/>
      <c r="ET459" s="364"/>
      <c r="EU459" s="394"/>
    </row>
    <row r="460" spans="1:151" s="357" customFormat="1" ht="15" customHeight="1" x14ac:dyDescent="0.15">
      <c r="A460" s="442"/>
      <c r="B460" s="442"/>
      <c r="C460" s="442"/>
      <c r="D460" s="442"/>
      <c r="E460" s="387"/>
      <c r="F460" s="355"/>
      <c r="G460" s="355"/>
      <c r="H460" s="355"/>
      <c r="I460" s="355"/>
      <c r="J460" s="388"/>
      <c r="K460" s="395"/>
      <c r="L460" s="387"/>
      <c r="M460" s="361"/>
      <c r="N460" s="355"/>
      <c r="O460" s="355"/>
      <c r="P460" s="355"/>
      <c r="Q460" s="355"/>
      <c r="R460" s="355"/>
      <c r="S460" s="355"/>
      <c r="T460" s="355"/>
      <c r="U460" s="355"/>
      <c r="V460" s="355"/>
      <c r="W460" s="355"/>
      <c r="X460" s="355"/>
      <c r="Y460" s="355"/>
      <c r="Z460" s="355"/>
      <c r="AA460" s="355"/>
      <c r="AB460" s="362"/>
      <c r="AC460" s="368"/>
      <c r="AD460" s="358"/>
      <c r="AE460" s="369"/>
      <c r="AF460" s="389"/>
      <c r="AG460" s="390"/>
      <c r="AH460" s="390"/>
      <c r="AI460" s="390"/>
      <c r="AJ460" s="390"/>
      <c r="AK460" s="390"/>
      <c r="AL460" s="390"/>
      <c r="AM460" s="390"/>
      <c r="AN460" s="390"/>
      <c r="AO460" s="390"/>
      <c r="AP460" s="390"/>
      <c r="AQ460" s="390"/>
      <c r="AR460" s="390"/>
      <c r="AS460" s="390"/>
      <c r="AT460" s="390"/>
      <c r="AU460" s="390"/>
      <c r="AV460" s="384"/>
      <c r="AW460" s="385"/>
      <c r="AX460" s="386"/>
      <c r="AY460" s="363"/>
      <c r="AZ460" s="364"/>
      <c r="BA460" s="364"/>
      <c r="BB460" s="364"/>
      <c r="BC460" s="364"/>
      <c r="BD460" s="364"/>
      <c r="BE460" s="364"/>
      <c r="BF460" s="364"/>
      <c r="BG460" s="364"/>
      <c r="BH460" s="364"/>
      <c r="BI460" s="364"/>
      <c r="BJ460" s="364"/>
      <c r="BK460" s="364"/>
      <c r="BL460" s="364"/>
      <c r="BM460" s="364"/>
      <c r="BN460" s="365"/>
      <c r="BO460" s="368"/>
      <c r="BP460" s="358"/>
      <c r="BQ460" s="369"/>
      <c r="BR460" s="363"/>
      <c r="BS460" s="364"/>
      <c r="BT460" s="364"/>
      <c r="BU460" s="364"/>
      <c r="BV460" s="364"/>
      <c r="BW460" s="364"/>
      <c r="BX460" s="364"/>
      <c r="BY460" s="364"/>
      <c r="BZ460" s="364"/>
      <c r="CA460" s="364"/>
      <c r="CB460" s="364"/>
      <c r="CC460" s="364"/>
      <c r="CD460" s="364"/>
      <c r="CE460" s="364"/>
      <c r="CF460" s="364"/>
      <c r="CG460" s="365"/>
      <c r="CH460" s="363"/>
      <c r="CI460" s="364"/>
      <c r="CJ460" s="364"/>
      <c r="CK460" s="364"/>
      <c r="CL460" s="364"/>
      <c r="CM460" s="364"/>
      <c r="CN460" s="364"/>
      <c r="CO460" s="364"/>
      <c r="CP460" s="364"/>
      <c r="CQ460" s="364"/>
      <c r="CR460" s="364"/>
      <c r="CS460" s="364"/>
      <c r="CT460" s="364"/>
      <c r="CU460" s="365"/>
      <c r="CV460" s="389"/>
      <c r="CW460" s="390"/>
      <c r="CX460" s="390"/>
      <c r="CY460" s="390"/>
      <c r="CZ460" s="390"/>
      <c r="DA460" s="390"/>
      <c r="DB460" s="394"/>
      <c r="DC460" s="363"/>
      <c r="DD460" s="364"/>
      <c r="DE460" s="364"/>
      <c r="DF460" s="364"/>
      <c r="DG460" s="364"/>
      <c r="DH460" s="364"/>
      <c r="DI460" s="364"/>
      <c r="DJ460" s="394"/>
      <c r="DK460" s="363"/>
      <c r="DL460" s="364"/>
      <c r="DM460" s="364"/>
      <c r="DN460" s="364"/>
      <c r="DO460" s="364"/>
      <c r="DP460" s="364"/>
      <c r="DQ460" s="364"/>
      <c r="DR460" s="364"/>
      <c r="DS460" s="364"/>
      <c r="DT460" s="364"/>
      <c r="DU460" s="364"/>
      <c r="DV460" s="364"/>
      <c r="DW460" s="364"/>
      <c r="DX460" s="364"/>
      <c r="DY460" s="364"/>
      <c r="DZ460" s="365"/>
      <c r="EA460" s="363"/>
      <c r="EB460" s="364"/>
      <c r="EC460" s="364"/>
      <c r="ED460" s="364"/>
      <c r="EE460" s="365"/>
      <c r="EF460" s="363"/>
      <c r="EG460" s="364"/>
      <c r="EH460" s="364"/>
      <c r="EI460" s="364"/>
      <c r="EJ460" s="364"/>
      <c r="EK460" s="364"/>
      <c r="EL460" s="364"/>
      <c r="EM460" s="394"/>
      <c r="EN460" s="363"/>
      <c r="EO460" s="364"/>
      <c r="EP460" s="364"/>
      <c r="EQ460" s="364"/>
      <c r="ER460" s="364"/>
      <c r="ES460" s="364"/>
      <c r="ET460" s="364"/>
      <c r="EU460" s="394"/>
    </row>
    <row r="461" spans="1:151" s="357" customFormat="1" ht="15" customHeight="1" x14ac:dyDescent="0.15">
      <c r="A461" s="442"/>
      <c r="B461" s="442"/>
      <c r="C461" s="442"/>
      <c r="D461" s="442"/>
      <c r="E461" s="387"/>
      <c r="F461" s="355"/>
      <c r="G461" s="355"/>
      <c r="H461" s="355"/>
      <c r="I461" s="355"/>
      <c r="J461" s="388"/>
      <c r="K461" s="395"/>
      <c r="L461" s="387"/>
      <c r="M461" s="361"/>
      <c r="N461" s="355"/>
      <c r="O461" s="355"/>
      <c r="P461" s="355"/>
      <c r="Q461" s="355"/>
      <c r="R461" s="355"/>
      <c r="S461" s="355"/>
      <c r="T461" s="355"/>
      <c r="U461" s="355"/>
      <c r="V461" s="355"/>
      <c r="W461" s="355"/>
      <c r="X461" s="355"/>
      <c r="Y461" s="355"/>
      <c r="Z461" s="355"/>
      <c r="AA461" s="355"/>
      <c r="AB461" s="362"/>
      <c r="AC461" s="368"/>
      <c r="AD461" s="358"/>
      <c r="AE461" s="369"/>
      <c r="AF461" s="389"/>
      <c r="AG461" s="390"/>
      <c r="AH461" s="390"/>
      <c r="AI461" s="390"/>
      <c r="AJ461" s="390"/>
      <c r="AK461" s="390"/>
      <c r="AL461" s="390"/>
      <c r="AM461" s="390"/>
      <c r="AN461" s="390"/>
      <c r="AO461" s="390"/>
      <c r="AP461" s="390"/>
      <c r="AQ461" s="390"/>
      <c r="AR461" s="390"/>
      <c r="AS461" s="390"/>
      <c r="AT461" s="390"/>
      <c r="AU461" s="390"/>
      <c r="AV461" s="384"/>
      <c r="AW461" s="385"/>
      <c r="AX461" s="386"/>
      <c r="AY461" s="363"/>
      <c r="AZ461" s="364"/>
      <c r="BA461" s="364"/>
      <c r="BB461" s="364"/>
      <c r="BC461" s="364"/>
      <c r="BD461" s="364"/>
      <c r="BE461" s="364"/>
      <c r="BF461" s="364"/>
      <c r="BG461" s="364"/>
      <c r="BH461" s="364"/>
      <c r="BI461" s="364"/>
      <c r="BJ461" s="364"/>
      <c r="BK461" s="364"/>
      <c r="BL461" s="364"/>
      <c r="BM461" s="364"/>
      <c r="BN461" s="365"/>
      <c r="BO461" s="368"/>
      <c r="BP461" s="358"/>
      <c r="BQ461" s="369"/>
      <c r="BR461" s="363"/>
      <c r="BS461" s="364"/>
      <c r="BT461" s="364"/>
      <c r="BU461" s="364"/>
      <c r="BV461" s="364"/>
      <c r="BW461" s="364"/>
      <c r="BX461" s="364"/>
      <c r="BY461" s="364"/>
      <c r="BZ461" s="364"/>
      <c r="CA461" s="364"/>
      <c r="CB461" s="364"/>
      <c r="CC461" s="364"/>
      <c r="CD461" s="364"/>
      <c r="CE461" s="364"/>
      <c r="CF461" s="364"/>
      <c r="CG461" s="365"/>
      <c r="CH461" s="363"/>
      <c r="CI461" s="364"/>
      <c r="CJ461" s="364"/>
      <c r="CK461" s="364"/>
      <c r="CL461" s="364"/>
      <c r="CM461" s="364"/>
      <c r="CN461" s="364"/>
      <c r="CO461" s="364"/>
      <c r="CP461" s="364"/>
      <c r="CQ461" s="364"/>
      <c r="CR461" s="364"/>
      <c r="CS461" s="364"/>
      <c r="CT461" s="364"/>
      <c r="CU461" s="365"/>
      <c r="CV461" s="389"/>
      <c r="CW461" s="390"/>
      <c r="CX461" s="390"/>
      <c r="CY461" s="390"/>
      <c r="CZ461" s="390"/>
      <c r="DA461" s="390"/>
      <c r="DB461" s="394"/>
      <c r="DC461" s="363"/>
      <c r="DD461" s="364"/>
      <c r="DE461" s="364"/>
      <c r="DF461" s="364"/>
      <c r="DG461" s="364"/>
      <c r="DH461" s="364"/>
      <c r="DI461" s="364"/>
      <c r="DJ461" s="394"/>
      <c r="DK461" s="363"/>
      <c r="DL461" s="364"/>
      <c r="DM461" s="364"/>
      <c r="DN461" s="364"/>
      <c r="DO461" s="364"/>
      <c r="DP461" s="364"/>
      <c r="DQ461" s="364"/>
      <c r="DR461" s="364"/>
      <c r="DS461" s="364"/>
      <c r="DT461" s="364"/>
      <c r="DU461" s="364"/>
      <c r="DV461" s="364"/>
      <c r="DW461" s="364"/>
      <c r="DX461" s="364"/>
      <c r="DY461" s="364"/>
      <c r="DZ461" s="365"/>
      <c r="EA461" s="363"/>
      <c r="EB461" s="364"/>
      <c r="EC461" s="364"/>
      <c r="ED461" s="364"/>
      <c r="EE461" s="365"/>
      <c r="EF461" s="363"/>
      <c r="EG461" s="364"/>
      <c r="EH461" s="364"/>
      <c r="EI461" s="364"/>
      <c r="EJ461" s="364"/>
      <c r="EK461" s="364"/>
      <c r="EL461" s="364"/>
      <c r="EM461" s="394"/>
      <c r="EN461" s="363"/>
      <c r="EO461" s="364"/>
      <c r="EP461" s="364"/>
      <c r="EQ461" s="364"/>
      <c r="ER461" s="364"/>
      <c r="ES461" s="364"/>
      <c r="ET461" s="364"/>
      <c r="EU461" s="394"/>
    </row>
    <row r="462" spans="1:151" s="357" customFormat="1" ht="15" customHeight="1" x14ac:dyDescent="0.15">
      <c r="A462" s="442"/>
      <c r="B462" s="442"/>
      <c r="C462" s="442"/>
      <c r="D462" s="442"/>
      <c r="E462" s="387"/>
      <c r="F462" s="355"/>
      <c r="G462" s="355"/>
      <c r="H462" s="355"/>
      <c r="I462" s="355"/>
      <c r="J462" s="388"/>
      <c r="K462" s="395"/>
      <c r="L462" s="387"/>
      <c r="M462" s="361"/>
      <c r="N462" s="355"/>
      <c r="O462" s="355"/>
      <c r="P462" s="355"/>
      <c r="Q462" s="355"/>
      <c r="R462" s="355"/>
      <c r="S462" s="355"/>
      <c r="T462" s="355"/>
      <c r="U462" s="355"/>
      <c r="V462" s="355"/>
      <c r="W462" s="355"/>
      <c r="X462" s="355"/>
      <c r="Y462" s="355"/>
      <c r="Z462" s="355"/>
      <c r="AA462" s="355"/>
      <c r="AB462" s="362"/>
      <c r="AC462" s="368"/>
      <c r="AD462" s="358"/>
      <c r="AE462" s="369"/>
      <c r="AF462" s="389"/>
      <c r="AG462" s="390"/>
      <c r="AH462" s="390"/>
      <c r="AI462" s="390"/>
      <c r="AJ462" s="390"/>
      <c r="AK462" s="390"/>
      <c r="AL462" s="390"/>
      <c r="AM462" s="390"/>
      <c r="AN462" s="390"/>
      <c r="AO462" s="390"/>
      <c r="AP462" s="390"/>
      <c r="AQ462" s="390"/>
      <c r="AR462" s="390"/>
      <c r="AS462" s="390"/>
      <c r="AT462" s="390"/>
      <c r="AU462" s="390"/>
      <c r="AV462" s="384"/>
      <c r="AW462" s="385"/>
      <c r="AX462" s="386"/>
      <c r="AY462" s="363"/>
      <c r="AZ462" s="364"/>
      <c r="BA462" s="364"/>
      <c r="BB462" s="364"/>
      <c r="BC462" s="364"/>
      <c r="BD462" s="364"/>
      <c r="BE462" s="364"/>
      <c r="BF462" s="364"/>
      <c r="BG462" s="364"/>
      <c r="BH462" s="364"/>
      <c r="BI462" s="364"/>
      <c r="BJ462" s="364"/>
      <c r="BK462" s="364"/>
      <c r="BL462" s="364"/>
      <c r="BM462" s="364"/>
      <c r="BN462" s="365"/>
      <c r="BO462" s="368"/>
      <c r="BP462" s="358"/>
      <c r="BQ462" s="369"/>
      <c r="BR462" s="363"/>
      <c r="BS462" s="364"/>
      <c r="BT462" s="364"/>
      <c r="BU462" s="364"/>
      <c r="BV462" s="364"/>
      <c r="BW462" s="364"/>
      <c r="BX462" s="364"/>
      <c r="BY462" s="364"/>
      <c r="BZ462" s="364"/>
      <c r="CA462" s="364"/>
      <c r="CB462" s="364"/>
      <c r="CC462" s="364"/>
      <c r="CD462" s="364"/>
      <c r="CE462" s="364"/>
      <c r="CF462" s="364"/>
      <c r="CG462" s="365"/>
      <c r="CH462" s="363"/>
      <c r="CI462" s="364"/>
      <c r="CJ462" s="364"/>
      <c r="CK462" s="364"/>
      <c r="CL462" s="364"/>
      <c r="CM462" s="364"/>
      <c r="CN462" s="364"/>
      <c r="CO462" s="364"/>
      <c r="CP462" s="364"/>
      <c r="CQ462" s="364"/>
      <c r="CR462" s="364"/>
      <c r="CS462" s="364"/>
      <c r="CT462" s="364"/>
      <c r="CU462" s="365"/>
      <c r="CV462" s="389"/>
      <c r="CW462" s="390"/>
      <c r="CX462" s="390"/>
      <c r="CY462" s="390"/>
      <c r="CZ462" s="390"/>
      <c r="DA462" s="390"/>
      <c r="DB462" s="394"/>
      <c r="DC462" s="363"/>
      <c r="DD462" s="364"/>
      <c r="DE462" s="364"/>
      <c r="DF462" s="364"/>
      <c r="DG462" s="364"/>
      <c r="DH462" s="364"/>
      <c r="DI462" s="364"/>
      <c r="DJ462" s="394"/>
      <c r="DK462" s="363"/>
      <c r="DL462" s="364"/>
      <c r="DM462" s="364"/>
      <c r="DN462" s="364"/>
      <c r="DO462" s="364"/>
      <c r="DP462" s="364"/>
      <c r="DQ462" s="364"/>
      <c r="DR462" s="364"/>
      <c r="DS462" s="364"/>
      <c r="DT462" s="364"/>
      <c r="DU462" s="364"/>
      <c r="DV462" s="364"/>
      <c r="DW462" s="364"/>
      <c r="DX462" s="364"/>
      <c r="DY462" s="364"/>
      <c r="DZ462" s="365"/>
      <c r="EA462" s="363"/>
      <c r="EB462" s="364"/>
      <c r="EC462" s="364"/>
      <c r="ED462" s="364"/>
      <c r="EE462" s="365"/>
      <c r="EF462" s="363"/>
      <c r="EG462" s="364"/>
      <c r="EH462" s="364"/>
      <c r="EI462" s="364"/>
      <c r="EJ462" s="364"/>
      <c r="EK462" s="364"/>
      <c r="EL462" s="364"/>
      <c r="EM462" s="394"/>
      <c r="EN462" s="363"/>
      <c r="EO462" s="364"/>
      <c r="EP462" s="364"/>
      <c r="EQ462" s="364"/>
      <c r="ER462" s="364"/>
      <c r="ES462" s="364"/>
      <c r="ET462" s="364"/>
      <c r="EU462" s="394"/>
    </row>
    <row r="463" spans="1:151" s="357" customFormat="1" ht="15" customHeight="1" x14ac:dyDescent="0.15">
      <c r="A463" s="442"/>
      <c r="B463" s="442"/>
      <c r="C463" s="442"/>
      <c r="D463" s="442"/>
      <c r="E463" s="387"/>
      <c r="F463" s="355"/>
      <c r="G463" s="355"/>
      <c r="H463" s="355"/>
      <c r="I463" s="355"/>
      <c r="J463" s="388"/>
      <c r="K463" s="395"/>
      <c r="L463" s="387"/>
      <c r="M463" s="361"/>
      <c r="N463" s="355"/>
      <c r="O463" s="355"/>
      <c r="P463" s="355"/>
      <c r="Q463" s="355"/>
      <c r="R463" s="355"/>
      <c r="S463" s="355"/>
      <c r="T463" s="355"/>
      <c r="U463" s="355"/>
      <c r="V463" s="355"/>
      <c r="W463" s="355"/>
      <c r="X463" s="355"/>
      <c r="Y463" s="355"/>
      <c r="Z463" s="355"/>
      <c r="AA463" s="355"/>
      <c r="AB463" s="362"/>
      <c r="AC463" s="368"/>
      <c r="AD463" s="358"/>
      <c r="AE463" s="369"/>
      <c r="AF463" s="389"/>
      <c r="AG463" s="390"/>
      <c r="AH463" s="390"/>
      <c r="AI463" s="390"/>
      <c r="AJ463" s="390"/>
      <c r="AK463" s="390"/>
      <c r="AL463" s="390"/>
      <c r="AM463" s="390"/>
      <c r="AN463" s="390"/>
      <c r="AO463" s="390"/>
      <c r="AP463" s="390"/>
      <c r="AQ463" s="390"/>
      <c r="AR463" s="390"/>
      <c r="AS463" s="390"/>
      <c r="AT463" s="390"/>
      <c r="AU463" s="390"/>
      <c r="AV463" s="384"/>
      <c r="AW463" s="385"/>
      <c r="AX463" s="386"/>
      <c r="AY463" s="363"/>
      <c r="AZ463" s="364"/>
      <c r="BA463" s="364"/>
      <c r="BB463" s="364"/>
      <c r="BC463" s="364"/>
      <c r="BD463" s="364"/>
      <c r="BE463" s="364"/>
      <c r="BF463" s="364"/>
      <c r="BG463" s="364"/>
      <c r="BH463" s="364"/>
      <c r="BI463" s="364"/>
      <c r="BJ463" s="364"/>
      <c r="BK463" s="364"/>
      <c r="BL463" s="364"/>
      <c r="BM463" s="364"/>
      <c r="BN463" s="365"/>
      <c r="BO463" s="368"/>
      <c r="BP463" s="358"/>
      <c r="BQ463" s="369"/>
      <c r="BR463" s="363"/>
      <c r="BS463" s="364"/>
      <c r="BT463" s="364"/>
      <c r="BU463" s="364"/>
      <c r="BV463" s="364"/>
      <c r="BW463" s="364"/>
      <c r="BX463" s="364"/>
      <c r="BY463" s="364"/>
      <c r="BZ463" s="364"/>
      <c r="CA463" s="364"/>
      <c r="CB463" s="364"/>
      <c r="CC463" s="364"/>
      <c r="CD463" s="364"/>
      <c r="CE463" s="364"/>
      <c r="CF463" s="364"/>
      <c r="CG463" s="365"/>
      <c r="CH463" s="363"/>
      <c r="CI463" s="364"/>
      <c r="CJ463" s="364"/>
      <c r="CK463" s="364"/>
      <c r="CL463" s="364"/>
      <c r="CM463" s="364"/>
      <c r="CN463" s="364"/>
      <c r="CO463" s="364"/>
      <c r="CP463" s="364"/>
      <c r="CQ463" s="364"/>
      <c r="CR463" s="364"/>
      <c r="CS463" s="364"/>
      <c r="CT463" s="364"/>
      <c r="CU463" s="365"/>
      <c r="CV463" s="389"/>
      <c r="CW463" s="390"/>
      <c r="CX463" s="390"/>
      <c r="CY463" s="390"/>
      <c r="CZ463" s="390"/>
      <c r="DA463" s="390"/>
      <c r="DB463" s="394"/>
      <c r="DC463" s="363"/>
      <c r="DD463" s="364"/>
      <c r="DE463" s="364"/>
      <c r="DF463" s="364"/>
      <c r="DG463" s="364"/>
      <c r="DH463" s="364"/>
      <c r="DI463" s="364"/>
      <c r="DJ463" s="394"/>
      <c r="DK463" s="363"/>
      <c r="DL463" s="364"/>
      <c r="DM463" s="364"/>
      <c r="DN463" s="364"/>
      <c r="DO463" s="364"/>
      <c r="DP463" s="364"/>
      <c r="DQ463" s="364"/>
      <c r="DR463" s="364"/>
      <c r="DS463" s="364"/>
      <c r="DT463" s="364"/>
      <c r="DU463" s="364"/>
      <c r="DV463" s="364"/>
      <c r="DW463" s="364"/>
      <c r="DX463" s="364"/>
      <c r="DY463" s="364"/>
      <c r="DZ463" s="365"/>
      <c r="EA463" s="363"/>
      <c r="EB463" s="364"/>
      <c r="EC463" s="364"/>
      <c r="ED463" s="364"/>
      <c r="EE463" s="365"/>
      <c r="EF463" s="363"/>
      <c r="EG463" s="364"/>
      <c r="EH463" s="364"/>
      <c r="EI463" s="364"/>
      <c r="EJ463" s="364"/>
      <c r="EK463" s="364"/>
      <c r="EL463" s="364"/>
      <c r="EM463" s="394"/>
      <c r="EN463" s="363"/>
      <c r="EO463" s="364"/>
      <c r="EP463" s="364"/>
      <c r="EQ463" s="364"/>
      <c r="ER463" s="364"/>
      <c r="ES463" s="364"/>
      <c r="ET463" s="364"/>
      <c r="EU463" s="394"/>
    </row>
    <row r="464" spans="1:151" s="357" customFormat="1" ht="15" customHeight="1" x14ac:dyDescent="0.15">
      <c r="A464" s="442"/>
      <c r="B464" s="442"/>
      <c r="C464" s="442"/>
      <c r="D464" s="442"/>
      <c r="E464" s="387"/>
      <c r="F464" s="355"/>
      <c r="G464" s="355"/>
      <c r="H464" s="355"/>
      <c r="I464" s="355"/>
      <c r="J464" s="388"/>
      <c r="K464" s="395"/>
      <c r="L464" s="387"/>
      <c r="M464" s="361"/>
      <c r="N464" s="355"/>
      <c r="O464" s="355"/>
      <c r="P464" s="355"/>
      <c r="Q464" s="355"/>
      <c r="R464" s="355"/>
      <c r="S464" s="355"/>
      <c r="T464" s="355"/>
      <c r="U464" s="355"/>
      <c r="V464" s="355"/>
      <c r="W464" s="355"/>
      <c r="X464" s="355"/>
      <c r="Y464" s="355"/>
      <c r="Z464" s="355"/>
      <c r="AA464" s="355"/>
      <c r="AB464" s="362"/>
      <c r="AC464" s="368"/>
      <c r="AD464" s="358"/>
      <c r="AE464" s="369"/>
      <c r="AF464" s="389"/>
      <c r="AG464" s="390"/>
      <c r="AH464" s="390"/>
      <c r="AI464" s="390"/>
      <c r="AJ464" s="390"/>
      <c r="AK464" s="390"/>
      <c r="AL464" s="390"/>
      <c r="AM464" s="390"/>
      <c r="AN464" s="390"/>
      <c r="AO464" s="390"/>
      <c r="AP464" s="390"/>
      <c r="AQ464" s="390"/>
      <c r="AR464" s="390"/>
      <c r="AS464" s="390"/>
      <c r="AT464" s="390"/>
      <c r="AU464" s="390"/>
      <c r="AV464" s="384"/>
      <c r="AW464" s="385"/>
      <c r="AX464" s="386"/>
      <c r="AY464" s="363"/>
      <c r="AZ464" s="364"/>
      <c r="BA464" s="364"/>
      <c r="BB464" s="364"/>
      <c r="BC464" s="364"/>
      <c r="BD464" s="364"/>
      <c r="BE464" s="364"/>
      <c r="BF464" s="364"/>
      <c r="BG464" s="364"/>
      <c r="BH464" s="364"/>
      <c r="BI464" s="364"/>
      <c r="BJ464" s="364"/>
      <c r="BK464" s="364"/>
      <c r="BL464" s="364"/>
      <c r="BM464" s="364"/>
      <c r="BN464" s="365"/>
      <c r="BO464" s="368"/>
      <c r="BP464" s="358"/>
      <c r="BQ464" s="369"/>
      <c r="BR464" s="363"/>
      <c r="BS464" s="364"/>
      <c r="BT464" s="364"/>
      <c r="BU464" s="364"/>
      <c r="BV464" s="364"/>
      <c r="BW464" s="364"/>
      <c r="BX464" s="364"/>
      <c r="BY464" s="364"/>
      <c r="BZ464" s="364"/>
      <c r="CA464" s="364"/>
      <c r="CB464" s="364"/>
      <c r="CC464" s="364"/>
      <c r="CD464" s="364"/>
      <c r="CE464" s="364"/>
      <c r="CF464" s="364"/>
      <c r="CG464" s="365"/>
      <c r="CH464" s="363"/>
      <c r="CI464" s="364"/>
      <c r="CJ464" s="364"/>
      <c r="CK464" s="364"/>
      <c r="CL464" s="364"/>
      <c r="CM464" s="364"/>
      <c r="CN464" s="364"/>
      <c r="CO464" s="364"/>
      <c r="CP464" s="364"/>
      <c r="CQ464" s="364"/>
      <c r="CR464" s="364"/>
      <c r="CS464" s="364"/>
      <c r="CT464" s="364"/>
      <c r="CU464" s="365"/>
      <c r="CV464" s="389"/>
      <c r="CW464" s="390"/>
      <c r="CX464" s="390"/>
      <c r="CY464" s="390"/>
      <c r="CZ464" s="390"/>
      <c r="DA464" s="390"/>
      <c r="DB464" s="394"/>
      <c r="DC464" s="363"/>
      <c r="DD464" s="364"/>
      <c r="DE464" s="364"/>
      <c r="DF464" s="364"/>
      <c r="DG464" s="364"/>
      <c r="DH464" s="364"/>
      <c r="DI464" s="364"/>
      <c r="DJ464" s="394"/>
      <c r="DK464" s="363"/>
      <c r="DL464" s="364"/>
      <c r="DM464" s="364"/>
      <c r="DN464" s="364"/>
      <c r="DO464" s="364"/>
      <c r="DP464" s="364"/>
      <c r="DQ464" s="364"/>
      <c r="DR464" s="364"/>
      <c r="DS464" s="364"/>
      <c r="DT464" s="364"/>
      <c r="DU464" s="364"/>
      <c r="DV464" s="364"/>
      <c r="DW464" s="364"/>
      <c r="DX464" s="364"/>
      <c r="DY464" s="364"/>
      <c r="DZ464" s="365"/>
      <c r="EA464" s="363"/>
      <c r="EB464" s="364"/>
      <c r="EC464" s="364"/>
      <c r="ED464" s="364"/>
      <c r="EE464" s="365"/>
      <c r="EF464" s="363"/>
      <c r="EG464" s="364"/>
      <c r="EH464" s="364"/>
      <c r="EI464" s="364"/>
      <c r="EJ464" s="364"/>
      <c r="EK464" s="364"/>
      <c r="EL464" s="364"/>
      <c r="EM464" s="394"/>
      <c r="EN464" s="363"/>
      <c r="EO464" s="364"/>
      <c r="EP464" s="364"/>
      <c r="EQ464" s="364"/>
      <c r="ER464" s="364"/>
      <c r="ES464" s="364"/>
      <c r="ET464" s="364"/>
      <c r="EU464" s="394"/>
    </row>
    <row r="465" spans="1:151" s="357" customFormat="1" ht="15" customHeight="1" x14ac:dyDescent="0.15">
      <c r="A465" s="442"/>
      <c r="B465" s="442"/>
      <c r="C465" s="442"/>
      <c r="D465" s="442"/>
      <c r="E465" s="387"/>
      <c r="F465" s="355"/>
      <c r="G465" s="355"/>
      <c r="H465" s="355"/>
      <c r="I465" s="355"/>
      <c r="J465" s="388"/>
      <c r="K465" s="395"/>
      <c r="L465" s="387"/>
      <c r="M465" s="361"/>
      <c r="N465" s="355"/>
      <c r="O465" s="355"/>
      <c r="P465" s="355"/>
      <c r="Q465" s="355"/>
      <c r="R465" s="355"/>
      <c r="S465" s="355"/>
      <c r="T465" s="355"/>
      <c r="U465" s="355"/>
      <c r="V465" s="355"/>
      <c r="W465" s="355"/>
      <c r="X465" s="355"/>
      <c r="Y465" s="355"/>
      <c r="Z465" s="355"/>
      <c r="AA465" s="355"/>
      <c r="AB465" s="362"/>
      <c r="AC465" s="368"/>
      <c r="AD465" s="358"/>
      <c r="AE465" s="369"/>
      <c r="AF465" s="389"/>
      <c r="AG465" s="390"/>
      <c r="AH465" s="390"/>
      <c r="AI465" s="390"/>
      <c r="AJ465" s="390"/>
      <c r="AK465" s="390"/>
      <c r="AL465" s="390"/>
      <c r="AM465" s="390"/>
      <c r="AN465" s="390"/>
      <c r="AO465" s="390"/>
      <c r="AP465" s="390"/>
      <c r="AQ465" s="390"/>
      <c r="AR465" s="390"/>
      <c r="AS465" s="390"/>
      <c r="AT465" s="390"/>
      <c r="AU465" s="390"/>
      <c r="AV465" s="384"/>
      <c r="AW465" s="385"/>
      <c r="AX465" s="386"/>
      <c r="AY465" s="363"/>
      <c r="AZ465" s="364"/>
      <c r="BA465" s="364"/>
      <c r="BB465" s="364"/>
      <c r="BC465" s="364"/>
      <c r="BD465" s="364"/>
      <c r="BE465" s="364"/>
      <c r="BF465" s="364"/>
      <c r="BG465" s="364"/>
      <c r="BH465" s="364"/>
      <c r="BI465" s="364"/>
      <c r="BJ465" s="364"/>
      <c r="BK465" s="364"/>
      <c r="BL465" s="364"/>
      <c r="BM465" s="364"/>
      <c r="BN465" s="365"/>
      <c r="BO465" s="368"/>
      <c r="BP465" s="358"/>
      <c r="BQ465" s="369"/>
      <c r="BR465" s="363"/>
      <c r="BS465" s="364"/>
      <c r="BT465" s="364"/>
      <c r="BU465" s="364"/>
      <c r="BV465" s="364"/>
      <c r="BW465" s="364"/>
      <c r="BX465" s="364"/>
      <c r="BY465" s="364"/>
      <c r="BZ465" s="364"/>
      <c r="CA465" s="364"/>
      <c r="CB465" s="364"/>
      <c r="CC465" s="364"/>
      <c r="CD465" s="364"/>
      <c r="CE465" s="364"/>
      <c r="CF465" s="364"/>
      <c r="CG465" s="365"/>
      <c r="CH465" s="363"/>
      <c r="CI465" s="364"/>
      <c r="CJ465" s="364"/>
      <c r="CK465" s="364"/>
      <c r="CL465" s="364"/>
      <c r="CM465" s="364"/>
      <c r="CN465" s="364"/>
      <c r="CO465" s="364"/>
      <c r="CP465" s="364"/>
      <c r="CQ465" s="364"/>
      <c r="CR465" s="364"/>
      <c r="CS465" s="364"/>
      <c r="CT465" s="364"/>
      <c r="CU465" s="365"/>
      <c r="CV465" s="389"/>
      <c r="CW465" s="390"/>
      <c r="CX465" s="390"/>
      <c r="CY465" s="390"/>
      <c r="CZ465" s="390"/>
      <c r="DA465" s="390"/>
      <c r="DB465" s="394"/>
      <c r="DC465" s="363"/>
      <c r="DD465" s="364"/>
      <c r="DE465" s="364"/>
      <c r="DF465" s="364"/>
      <c r="DG465" s="364"/>
      <c r="DH465" s="364"/>
      <c r="DI465" s="364"/>
      <c r="DJ465" s="394"/>
      <c r="DK465" s="363"/>
      <c r="DL465" s="364"/>
      <c r="DM465" s="364"/>
      <c r="DN465" s="364"/>
      <c r="DO465" s="364"/>
      <c r="DP465" s="364"/>
      <c r="DQ465" s="364"/>
      <c r="DR465" s="364"/>
      <c r="DS465" s="364"/>
      <c r="DT465" s="364"/>
      <c r="DU465" s="364"/>
      <c r="DV465" s="364"/>
      <c r="DW465" s="364"/>
      <c r="DX465" s="364"/>
      <c r="DY465" s="364"/>
      <c r="DZ465" s="365"/>
      <c r="EA465" s="363"/>
      <c r="EB465" s="364"/>
      <c r="EC465" s="364"/>
      <c r="ED465" s="364"/>
      <c r="EE465" s="365"/>
      <c r="EF465" s="363"/>
      <c r="EG465" s="364"/>
      <c r="EH465" s="364"/>
      <c r="EI465" s="364"/>
      <c r="EJ465" s="364"/>
      <c r="EK465" s="364"/>
      <c r="EL465" s="364"/>
      <c r="EM465" s="394"/>
      <c r="EN465" s="363"/>
      <c r="EO465" s="364"/>
      <c r="EP465" s="364"/>
      <c r="EQ465" s="364"/>
      <c r="ER465" s="364"/>
      <c r="ES465" s="364"/>
      <c r="ET465" s="364"/>
      <c r="EU465" s="394"/>
    </row>
    <row r="466" spans="1:151" s="357" customFormat="1" ht="15" customHeight="1" x14ac:dyDescent="0.15">
      <c r="A466" s="442"/>
      <c r="B466" s="442"/>
      <c r="C466" s="442"/>
      <c r="D466" s="442"/>
      <c r="E466" s="387"/>
      <c r="F466" s="355"/>
      <c r="G466" s="355"/>
      <c r="H466" s="355"/>
      <c r="I466" s="355"/>
      <c r="J466" s="388"/>
      <c r="K466" s="395"/>
      <c r="L466" s="387"/>
      <c r="M466" s="361"/>
      <c r="N466" s="355"/>
      <c r="O466" s="355"/>
      <c r="P466" s="355"/>
      <c r="Q466" s="355"/>
      <c r="R466" s="355"/>
      <c r="S466" s="355"/>
      <c r="T466" s="355"/>
      <c r="U466" s="355"/>
      <c r="V466" s="355"/>
      <c r="W466" s="355"/>
      <c r="X466" s="355"/>
      <c r="Y466" s="355"/>
      <c r="Z466" s="355"/>
      <c r="AA466" s="355"/>
      <c r="AB466" s="362"/>
      <c r="AC466" s="368"/>
      <c r="AD466" s="358"/>
      <c r="AE466" s="369"/>
      <c r="AF466" s="389"/>
      <c r="AG466" s="390"/>
      <c r="AH466" s="390"/>
      <c r="AI466" s="390"/>
      <c r="AJ466" s="390"/>
      <c r="AK466" s="390"/>
      <c r="AL466" s="390"/>
      <c r="AM466" s="390"/>
      <c r="AN466" s="390"/>
      <c r="AO466" s="390"/>
      <c r="AP466" s="390"/>
      <c r="AQ466" s="390"/>
      <c r="AR466" s="390"/>
      <c r="AS466" s="390"/>
      <c r="AT466" s="390"/>
      <c r="AU466" s="390"/>
      <c r="AV466" s="384"/>
      <c r="AW466" s="385"/>
      <c r="AX466" s="386"/>
      <c r="AY466" s="363"/>
      <c r="AZ466" s="364"/>
      <c r="BA466" s="364"/>
      <c r="BB466" s="364"/>
      <c r="BC466" s="364"/>
      <c r="BD466" s="364"/>
      <c r="BE466" s="364"/>
      <c r="BF466" s="364"/>
      <c r="BG466" s="364"/>
      <c r="BH466" s="364"/>
      <c r="BI466" s="364"/>
      <c r="BJ466" s="364"/>
      <c r="BK466" s="364"/>
      <c r="BL466" s="364"/>
      <c r="BM466" s="364"/>
      <c r="BN466" s="365"/>
      <c r="BO466" s="368"/>
      <c r="BP466" s="358"/>
      <c r="BQ466" s="369"/>
      <c r="BR466" s="363"/>
      <c r="BS466" s="364"/>
      <c r="BT466" s="364"/>
      <c r="BU466" s="364"/>
      <c r="BV466" s="364"/>
      <c r="BW466" s="364"/>
      <c r="BX466" s="364"/>
      <c r="BY466" s="364"/>
      <c r="BZ466" s="364"/>
      <c r="CA466" s="364"/>
      <c r="CB466" s="364"/>
      <c r="CC466" s="364"/>
      <c r="CD466" s="364"/>
      <c r="CE466" s="364"/>
      <c r="CF466" s="364"/>
      <c r="CG466" s="365"/>
      <c r="CH466" s="363"/>
      <c r="CI466" s="364"/>
      <c r="CJ466" s="364"/>
      <c r="CK466" s="364"/>
      <c r="CL466" s="364"/>
      <c r="CM466" s="364"/>
      <c r="CN466" s="364"/>
      <c r="CO466" s="364"/>
      <c r="CP466" s="364"/>
      <c r="CQ466" s="364"/>
      <c r="CR466" s="364"/>
      <c r="CS466" s="364"/>
      <c r="CT466" s="364"/>
      <c r="CU466" s="365"/>
      <c r="CV466" s="389"/>
      <c r="CW466" s="390"/>
      <c r="CX466" s="390"/>
      <c r="CY466" s="390"/>
      <c r="CZ466" s="390"/>
      <c r="DA466" s="390"/>
      <c r="DB466" s="394"/>
      <c r="DC466" s="363"/>
      <c r="DD466" s="364"/>
      <c r="DE466" s="364"/>
      <c r="DF466" s="364"/>
      <c r="DG466" s="364"/>
      <c r="DH466" s="364"/>
      <c r="DI466" s="364"/>
      <c r="DJ466" s="394"/>
      <c r="DK466" s="363"/>
      <c r="DL466" s="364"/>
      <c r="DM466" s="364"/>
      <c r="DN466" s="364"/>
      <c r="DO466" s="364"/>
      <c r="DP466" s="364"/>
      <c r="DQ466" s="364"/>
      <c r="DR466" s="364"/>
      <c r="DS466" s="364"/>
      <c r="DT466" s="364"/>
      <c r="DU466" s="364"/>
      <c r="DV466" s="364"/>
      <c r="DW466" s="364"/>
      <c r="DX466" s="364"/>
      <c r="DY466" s="364"/>
      <c r="DZ466" s="365"/>
      <c r="EA466" s="363"/>
      <c r="EB466" s="364"/>
      <c r="EC466" s="364"/>
      <c r="ED466" s="364"/>
      <c r="EE466" s="365"/>
      <c r="EF466" s="363"/>
      <c r="EG466" s="364"/>
      <c r="EH466" s="364"/>
      <c r="EI466" s="364"/>
      <c r="EJ466" s="364"/>
      <c r="EK466" s="364"/>
      <c r="EL466" s="364"/>
      <c r="EM466" s="394"/>
      <c r="EN466" s="363"/>
      <c r="EO466" s="364"/>
      <c r="EP466" s="364"/>
      <c r="EQ466" s="364"/>
      <c r="ER466" s="364"/>
      <c r="ES466" s="364"/>
      <c r="ET466" s="364"/>
      <c r="EU466" s="394"/>
    </row>
    <row r="467" spans="1:151" s="357" customFormat="1" ht="15" customHeight="1" x14ac:dyDescent="0.15">
      <c r="A467" s="442"/>
      <c r="B467" s="442"/>
      <c r="C467" s="442"/>
      <c r="D467" s="442"/>
      <c r="E467" s="387"/>
      <c r="F467" s="355"/>
      <c r="G467" s="355"/>
      <c r="H467" s="355"/>
      <c r="I467" s="355"/>
      <c r="J467" s="388"/>
      <c r="K467" s="395"/>
      <c r="L467" s="387"/>
      <c r="M467" s="361"/>
      <c r="N467" s="355"/>
      <c r="O467" s="355"/>
      <c r="P467" s="355"/>
      <c r="Q467" s="355"/>
      <c r="R467" s="355"/>
      <c r="S467" s="355"/>
      <c r="T467" s="355"/>
      <c r="U467" s="355"/>
      <c r="V467" s="355"/>
      <c r="W467" s="355"/>
      <c r="X467" s="355"/>
      <c r="Y467" s="355"/>
      <c r="Z467" s="355"/>
      <c r="AA467" s="355"/>
      <c r="AB467" s="362"/>
      <c r="AC467" s="368"/>
      <c r="AD467" s="358"/>
      <c r="AE467" s="369"/>
      <c r="AF467" s="389"/>
      <c r="AG467" s="390"/>
      <c r="AH467" s="390"/>
      <c r="AI467" s="390"/>
      <c r="AJ467" s="390"/>
      <c r="AK467" s="390"/>
      <c r="AL467" s="390"/>
      <c r="AM467" s="390"/>
      <c r="AN467" s="390"/>
      <c r="AO467" s="390"/>
      <c r="AP467" s="390"/>
      <c r="AQ467" s="390"/>
      <c r="AR467" s="390"/>
      <c r="AS467" s="390"/>
      <c r="AT467" s="390"/>
      <c r="AU467" s="390"/>
      <c r="AV467" s="384"/>
      <c r="AW467" s="385"/>
      <c r="AX467" s="386"/>
      <c r="AY467" s="363"/>
      <c r="AZ467" s="364"/>
      <c r="BA467" s="364"/>
      <c r="BB467" s="364"/>
      <c r="BC467" s="364"/>
      <c r="BD467" s="364"/>
      <c r="BE467" s="364"/>
      <c r="BF467" s="364"/>
      <c r="BG467" s="364"/>
      <c r="BH467" s="364"/>
      <c r="BI467" s="364"/>
      <c r="BJ467" s="364"/>
      <c r="BK467" s="364"/>
      <c r="BL467" s="364"/>
      <c r="BM467" s="364"/>
      <c r="BN467" s="365"/>
      <c r="BO467" s="368"/>
      <c r="BP467" s="358"/>
      <c r="BQ467" s="369"/>
      <c r="BR467" s="363"/>
      <c r="BS467" s="364"/>
      <c r="BT467" s="364"/>
      <c r="BU467" s="364"/>
      <c r="BV467" s="364"/>
      <c r="BW467" s="364"/>
      <c r="BX467" s="364"/>
      <c r="BY467" s="364"/>
      <c r="BZ467" s="364"/>
      <c r="CA467" s="364"/>
      <c r="CB467" s="364"/>
      <c r="CC467" s="364"/>
      <c r="CD467" s="364"/>
      <c r="CE467" s="364"/>
      <c r="CF467" s="364"/>
      <c r="CG467" s="365"/>
      <c r="CH467" s="363"/>
      <c r="CI467" s="364"/>
      <c r="CJ467" s="364"/>
      <c r="CK467" s="364"/>
      <c r="CL467" s="364"/>
      <c r="CM467" s="364"/>
      <c r="CN467" s="364"/>
      <c r="CO467" s="364"/>
      <c r="CP467" s="364"/>
      <c r="CQ467" s="364"/>
      <c r="CR467" s="364"/>
      <c r="CS467" s="364"/>
      <c r="CT467" s="364"/>
      <c r="CU467" s="365"/>
      <c r="CV467" s="389"/>
      <c r="CW467" s="390"/>
      <c r="CX467" s="390"/>
      <c r="CY467" s="390"/>
      <c r="CZ467" s="390"/>
      <c r="DA467" s="390"/>
      <c r="DB467" s="394"/>
      <c r="DC467" s="363"/>
      <c r="DD467" s="364"/>
      <c r="DE467" s="364"/>
      <c r="DF467" s="364"/>
      <c r="DG467" s="364"/>
      <c r="DH467" s="364"/>
      <c r="DI467" s="364"/>
      <c r="DJ467" s="394"/>
      <c r="DK467" s="363"/>
      <c r="DL467" s="364"/>
      <c r="DM467" s="364"/>
      <c r="DN467" s="364"/>
      <c r="DO467" s="364"/>
      <c r="DP467" s="364"/>
      <c r="DQ467" s="364"/>
      <c r="DR467" s="364"/>
      <c r="DS467" s="364"/>
      <c r="DT467" s="364"/>
      <c r="DU467" s="364"/>
      <c r="DV467" s="364"/>
      <c r="DW467" s="364"/>
      <c r="DX467" s="364"/>
      <c r="DY467" s="364"/>
      <c r="DZ467" s="365"/>
      <c r="EA467" s="363"/>
      <c r="EB467" s="364"/>
      <c r="EC467" s="364"/>
      <c r="ED467" s="364"/>
      <c r="EE467" s="365"/>
      <c r="EF467" s="363"/>
      <c r="EG467" s="364"/>
      <c r="EH467" s="364"/>
      <c r="EI467" s="364"/>
      <c r="EJ467" s="364"/>
      <c r="EK467" s="364"/>
      <c r="EL467" s="364"/>
      <c r="EM467" s="394"/>
      <c r="EN467" s="363"/>
      <c r="EO467" s="364"/>
      <c r="EP467" s="364"/>
      <c r="EQ467" s="364"/>
      <c r="ER467" s="364"/>
      <c r="ES467" s="364"/>
      <c r="ET467" s="364"/>
      <c r="EU467" s="394"/>
    </row>
    <row r="468" spans="1:151" s="357" customFormat="1" ht="15" customHeight="1" x14ac:dyDescent="0.15">
      <c r="A468" s="442"/>
      <c r="B468" s="442"/>
      <c r="C468" s="442"/>
      <c r="D468" s="442"/>
      <c r="E468" s="387"/>
      <c r="F468" s="355"/>
      <c r="G468" s="355"/>
      <c r="H468" s="355"/>
      <c r="I468" s="355"/>
      <c r="J468" s="388"/>
      <c r="K468" s="395"/>
      <c r="L468" s="387"/>
      <c r="M468" s="361"/>
      <c r="N468" s="355"/>
      <c r="O468" s="355"/>
      <c r="P468" s="355"/>
      <c r="Q468" s="355"/>
      <c r="R468" s="355"/>
      <c r="S468" s="355"/>
      <c r="T468" s="355"/>
      <c r="U468" s="355"/>
      <c r="V468" s="355"/>
      <c r="W468" s="355"/>
      <c r="X468" s="355"/>
      <c r="Y468" s="355"/>
      <c r="Z468" s="355"/>
      <c r="AA468" s="355"/>
      <c r="AB468" s="362"/>
      <c r="AC468" s="368"/>
      <c r="AD468" s="358"/>
      <c r="AE468" s="369"/>
      <c r="AF468" s="389"/>
      <c r="AG468" s="390"/>
      <c r="AH468" s="390"/>
      <c r="AI468" s="390"/>
      <c r="AJ468" s="390"/>
      <c r="AK468" s="390"/>
      <c r="AL468" s="390"/>
      <c r="AM468" s="390"/>
      <c r="AN468" s="390"/>
      <c r="AO468" s="390"/>
      <c r="AP468" s="390"/>
      <c r="AQ468" s="390"/>
      <c r="AR468" s="390"/>
      <c r="AS468" s="390"/>
      <c r="AT468" s="390"/>
      <c r="AU468" s="390"/>
      <c r="AV468" s="384"/>
      <c r="AW468" s="385"/>
      <c r="AX468" s="386"/>
      <c r="AY468" s="363"/>
      <c r="AZ468" s="364"/>
      <c r="BA468" s="364"/>
      <c r="BB468" s="364"/>
      <c r="BC468" s="364"/>
      <c r="BD468" s="364"/>
      <c r="BE468" s="364"/>
      <c r="BF468" s="364"/>
      <c r="BG468" s="364"/>
      <c r="BH468" s="364"/>
      <c r="BI468" s="364"/>
      <c r="BJ468" s="364"/>
      <c r="BK468" s="364"/>
      <c r="BL468" s="364"/>
      <c r="BM468" s="364"/>
      <c r="BN468" s="365"/>
      <c r="BO468" s="368"/>
      <c r="BP468" s="358"/>
      <c r="BQ468" s="369"/>
      <c r="BR468" s="363"/>
      <c r="BS468" s="364"/>
      <c r="BT468" s="364"/>
      <c r="BU468" s="364"/>
      <c r="BV468" s="364"/>
      <c r="BW468" s="364"/>
      <c r="BX468" s="364"/>
      <c r="BY468" s="364"/>
      <c r="BZ468" s="364"/>
      <c r="CA468" s="364"/>
      <c r="CB468" s="364"/>
      <c r="CC468" s="364"/>
      <c r="CD468" s="364"/>
      <c r="CE468" s="364"/>
      <c r="CF468" s="364"/>
      <c r="CG468" s="365"/>
      <c r="CH468" s="363"/>
      <c r="CI468" s="364"/>
      <c r="CJ468" s="364"/>
      <c r="CK468" s="364"/>
      <c r="CL468" s="364"/>
      <c r="CM468" s="364"/>
      <c r="CN468" s="364"/>
      <c r="CO468" s="364"/>
      <c r="CP468" s="364"/>
      <c r="CQ468" s="364"/>
      <c r="CR468" s="364"/>
      <c r="CS468" s="364"/>
      <c r="CT468" s="364"/>
      <c r="CU468" s="365"/>
      <c r="CV468" s="389"/>
      <c r="CW468" s="390"/>
      <c r="CX468" s="390"/>
      <c r="CY468" s="390"/>
      <c r="CZ468" s="390"/>
      <c r="DA468" s="390"/>
      <c r="DB468" s="394"/>
      <c r="DC468" s="363"/>
      <c r="DD468" s="364"/>
      <c r="DE468" s="364"/>
      <c r="DF468" s="364"/>
      <c r="DG468" s="364"/>
      <c r="DH468" s="364"/>
      <c r="DI468" s="364"/>
      <c r="DJ468" s="394"/>
      <c r="DK468" s="363"/>
      <c r="DL468" s="364"/>
      <c r="DM468" s="364"/>
      <c r="DN468" s="364"/>
      <c r="DO468" s="364"/>
      <c r="DP468" s="364"/>
      <c r="DQ468" s="364"/>
      <c r="DR468" s="364"/>
      <c r="DS468" s="364"/>
      <c r="DT468" s="364"/>
      <c r="DU468" s="364"/>
      <c r="DV468" s="364"/>
      <c r="DW468" s="364"/>
      <c r="DX468" s="364"/>
      <c r="DY468" s="364"/>
      <c r="DZ468" s="365"/>
      <c r="EA468" s="363"/>
      <c r="EB468" s="364"/>
      <c r="EC468" s="364"/>
      <c r="ED468" s="364"/>
      <c r="EE468" s="365"/>
      <c r="EF468" s="363"/>
      <c r="EG468" s="364"/>
      <c r="EH468" s="364"/>
      <c r="EI468" s="364"/>
      <c r="EJ468" s="364"/>
      <c r="EK468" s="364"/>
      <c r="EL468" s="364"/>
      <c r="EM468" s="394"/>
      <c r="EN468" s="363"/>
      <c r="EO468" s="364"/>
      <c r="EP468" s="364"/>
      <c r="EQ468" s="364"/>
      <c r="ER468" s="364"/>
      <c r="ES468" s="364"/>
      <c r="ET468" s="364"/>
      <c r="EU468" s="394"/>
    </row>
    <row r="469" spans="1:151" s="357" customFormat="1" ht="15" customHeight="1" x14ac:dyDescent="0.15">
      <c r="A469" s="442"/>
      <c r="B469" s="442"/>
      <c r="C469" s="442"/>
      <c r="D469" s="442"/>
      <c r="E469" s="387"/>
      <c r="F469" s="355"/>
      <c r="G469" s="355"/>
      <c r="H469" s="355"/>
      <c r="I469" s="355"/>
      <c r="J469" s="388"/>
      <c r="K469" s="395"/>
      <c r="L469" s="387"/>
      <c r="M469" s="361"/>
      <c r="N469" s="355"/>
      <c r="O469" s="355"/>
      <c r="P469" s="355"/>
      <c r="Q469" s="355"/>
      <c r="R469" s="355"/>
      <c r="S469" s="355"/>
      <c r="T469" s="355"/>
      <c r="U469" s="355"/>
      <c r="V469" s="355"/>
      <c r="W469" s="355"/>
      <c r="X469" s="355"/>
      <c r="Y469" s="355"/>
      <c r="Z469" s="355"/>
      <c r="AA469" s="355"/>
      <c r="AB469" s="362"/>
      <c r="AC469" s="368"/>
      <c r="AD469" s="358"/>
      <c r="AE469" s="369"/>
      <c r="AF469" s="389"/>
      <c r="AG469" s="390"/>
      <c r="AH469" s="390"/>
      <c r="AI469" s="390"/>
      <c r="AJ469" s="390"/>
      <c r="AK469" s="390"/>
      <c r="AL469" s="390"/>
      <c r="AM469" s="390"/>
      <c r="AN469" s="390"/>
      <c r="AO469" s="390"/>
      <c r="AP469" s="390"/>
      <c r="AQ469" s="390"/>
      <c r="AR469" s="390"/>
      <c r="AS469" s="390"/>
      <c r="AT469" s="390"/>
      <c r="AU469" s="390"/>
      <c r="AV469" s="384"/>
      <c r="AW469" s="385"/>
      <c r="AX469" s="386"/>
      <c r="AY469" s="363"/>
      <c r="AZ469" s="364"/>
      <c r="BA469" s="364"/>
      <c r="BB469" s="364"/>
      <c r="BC469" s="364"/>
      <c r="BD469" s="364"/>
      <c r="BE469" s="364"/>
      <c r="BF469" s="364"/>
      <c r="BG469" s="364"/>
      <c r="BH469" s="364"/>
      <c r="BI469" s="364"/>
      <c r="BJ469" s="364"/>
      <c r="BK469" s="364"/>
      <c r="BL469" s="364"/>
      <c r="BM469" s="364"/>
      <c r="BN469" s="365"/>
      <c r="BO469" s="368"/>
      <c r="BP469" s="358"/>
      <c r="BQ469" s="369"/>
      <c r="BR469" s="363"/>
      <c r="BS469" s="364"/>
      <c r="BT469" s="364"/>
      <c r="BU469" s="364"/>
      <c r="BV469" s="364"/>
      <c r="BW469" s="364"/>
      <c r="BX469" s="364"/>
      <c r="BY469" s="364"/>
      <c r="BZ469" s="364"/>
      <c r="CA469" s="364"/>
      <c r="CB469" s="364"/>
      <c r="CC469" s="364"/>
      <c r="CD469" s="364"/>
      <c r="CE469" s="364"/>
      <c r="CF469" s="364"/>
      <c r="CG469" s="365"/>
      <c r="CH469" s="363"/>
      <c r="CI469" s="364"/>
      <c r="CJ469" s="364"/>
      <c r="CK469" s="364"/>
      <c r="CL469" s="364"/>
      <c r="CM469" s="364"/>
      <c r="CN469" s="364"/>
      <c r="CO469" s="364"/>
      <c r="CP469" s="364"/>
      <c r="CQ469" s="364"/>
      <c r="CR469" s="364"/>
      <c r="CS469" s="364"/>
      <c r="CT469" s="364"/>
      <c r="CU469" s="365"/>
      <c r="CV469" s="389"/>
      <c r="CW469" s="390"/>
      <c r="CX469" s="390"/>
      <c r="CY469" s="390"/>
      <c r="CZ469" s="390"/>
      <c r="DA469" s="390"/>
      <c r="DB469" s="394"/>
      <c r="DC469" s="363"/>
      <c r="DD469" s="364"/>
      <c r="DE469" s="364"/>
      <c r="DF469" s="364"/>
      <c r="DG469" s="364"/>
      <c r="DH469" s="364"/>
      <c r="DI469" s="364"/>
      <c r="DJ469" s="394"/>
      <c r="DK469" s="363"/>
      <c r="DL469" s="364"/>
      <c r="DM469" s="364"/>
      <c r="DN469" s="364"/>
      <c r="DO469" s="364"/>
      <c r="DP469" s="364"/>
      <c r="DQ469" s="364"/>
      <c r="DR469" s="364"/>
      <c r="DS469" s="364"/>
      <c r="DT469" s="364"/>
      <c r="DU469" s="364"/>
      <c r="DV469" s="364"/>
      <c r="DW469" s="364"/>
      <c r="DX469" s="364"/>
      <c r="DY469" s="364"/>
      <c r="DZ469" s="365"/>
      <c r="EA469" s="363"/>
      <c r="EB469" s="364"/>
      <c r="EC469" s="364"/>
      <c r="ED469" s="364"/>
      <c r="EE469" s="365"/>
      <c r="EF469" s="363"/>
      <c r="EG469" s="364"/>
      <c r="EH469" s="364"/>
      <c r="EI469" s="364"/>
      <c r="EJ469" s="364"/>
      <c r="EK469" s="364"/>
      <c r="EL469" s="364"/>
      <c r="EM469" s="394"/>
      <c r="EN469" s="363"/>
      <c r="EO469" s="364"/>
      <c r="EP469" s="364"/>
      <c r="EQ469" s="364"/>
      <c r="ER469" s="364"/>
      <c r="ES469" s="364"/>
      <c r="ET469" s="364"/>
      <c r="EU469" s="394"/>
    </row>
    <row r="470" spans="1:151" s="357" customFormat="1" ht="15" customHeight="1" x14ac:dyDescent="0.15">
      <c r="A470" s="359"/>
      <c r="B470" s="359"/>
      <c r="C470" s="359"/>
      <c r="D470" s="360"/>
      <c r="E470" s="387"/>
      <c r="F470" s="355"/>
      <c r="G470" s="355"/>
      <c r="H470" s="355"/>
      <c r="I470" s="355"/>
      <c r="J470" s="388"/>
      <c r="K470" s="395"/>
      <c r="L470" s="387"/>
      <c r="M470" s="361"/>
      <c r="N470" s="355"/>
      <c r="O470" s="355"/>
      <c r="P470" s="355"/>
      <c r="Q470" s="355"/>
      <c r="R470" s="355"/>
      <c r="S470" s="355"/>
      <c r="T470" s="355"/>
      <c r="U470" s="355"/>
      <c r="V470" s="355"/>
      <c r="W470" s="355"/>
      <c r="X470" s="355"/>
      <c r="Y470" s="355"/>
      <c r="Z470" s="355"/>
      <c r="AA470" s="355"/>
      <c r="AB470" s="362"/>
      <c r="AC470" s="368"/>
      <c r="AD470" s="358"/>
      <c r="AE470" s="369"/>
      <c r="AF470" s="389"/>
      <c r="AG470" s="390"/>
      <c r="AH470" s="390"/>
      <c r="AI470" s="390"/>
      <c r="AJ470" s="390"/>
      <c r="AK470" s="390"/>
      <c r="AL470" s="390"/>
      <c r="AM470" s="390"/>
      <c r="AN470" s="390"/>
      <c r="AO470" s="390"/>
      <c r="AP470" s="390"/>
      <c r="AQ470" s="390"/>
      <c r="AR470" s="390"/>
      <c r="AS470" s="390"/>
      <c r="AT470" s="390"/>
      <c r="AU470" s="390"/>
      <c r="AV470" s="389"/>
      <c r="AW470" s="390"/>
      <c r="AX470" s="394"/>
      <c r="AY470" s="363"/>
      <c r="AZ470" s="364"/>
      <c r="BA470" s="364"/>
      <c r="BB470" s="364"/>
      <c r="BC470" s="364"/>
      <c r="BD470" s="364"/>
      <c r="BE470" s="364"/>
      <c r="BF470" s="364"/>
      <c r="BG470" s="364"/>
      <c r="BH470" s="364"/>
      <c r="BI470" s="364"/>
      <c r="BJ470" s="364"/>
      <c r="BK470" s="364"/>
      <c r="BL470" s="364"/>
      <c r="BM470" s="364"/>
      <c r="BN470" s="365"/>
      <c r="BO470" s="368"/>
      <c r="BP470" s="358"/>
      <c r="BQ470" s="369"/>
      <c r="BR470" s="363"/>
      <c r="BS470" s="364"/>
      <c r="BT470" s="364"/>
      <c r="BU470" s="364"/>
      <c r="BV470" s="364"/>
      <c r="BW470" s="364"/>
      <c r="BX470" s="364"/>
      <c r="BY470" s="364"/>
      <c r="BZ470" s="364"/>
      <c r="CA470" s="364"/>
      <c r="CB470" s="364"/>
      <c r="CC470" s="364"/>
      <c r="CD470" s="364"/>
      <c r="CE470" s="364"/>
      <c r="CF470" s="364"/>
      <c r="CG470" s="365"/>
      <c r="CH470" s="363"/>
      <c r="CI470" s="364"/>
      <c r="CJ470" s="364"/>
      <c r="CK470" s="364"/>
      <c r="CL470" s="364"/>
      <c r="CM470" s="364"/>
      <c r="CN470" s="364"/>
      <c r="CO470" s="364"/>
      <c r="CP470" s="364"/>
      <c r="CQ470" s="364"/>
      <c r="CR470" s="364"/>
      <c r="CS470" s="364"/>
      <c r="CT470" s="364"/>
      <c r="CU470" s="365"/>
      <c r="CV470" s="389"/>
      <c r="CW470" s="390"/>
      <c r="CX470" s="390"/>
      <c r="CY470" s="390"/>
      <c r="CZ470" s="390"/>
      <c r="DA470" s="390"/>
      <c r="DB470" s="394"/>
      <c r="DC470" s="363"/>
      <c r="DD470" s="364"/>
      <c r="DE470" s="364"/>
      <c r="DF470" s="364"/>
      <c r="DG470" s="364"/>
      <c r="DH470" s="364"/>
      <c r="DI470" s="364"/>
      <c r="DJ470" s="394"/>
      <c r="DK470" s="363"/>
      <c r="DL470" s="364"/>
      <c r="DM470" s="364"/>
      <c r="DN470" s="364"/>
      <c r="DO470" s="364"/>
      <c r="DP470" s="364"/>
      <c r="DQ470" s="364"/>
      <c r="DR470" s="364"/>
      <c r="DS470" s="364"/>
      <c r="DT470" s="364"/>
      <c r="DU470" s="364"/>
      <c r="DV470" s="364"/>
      <c r="DW470" s="364"/>
      <c r="DX470" s="364"/>
      <c r="DY470" s="364"/>
      <c r="DZ470" s="365"/>
      <c r="EA470" s="363"/>
      <c r="EB470" s="364"/>
      <c r="EC470" s="364"/>
      <c r="ED470" s="364"/>
      <c r="EE470" s="365"/>
      <c r="EF470" s="363"/>
      <c r="EG470" s="364"/>
      <c r="EH470" s="364"/>
      <c r="EI470" s="364"/>
      <c r="EJ470" s="364"/>
      <c r="EK470" s="364"/>
      <c r="EL470" s="364"/>
      <c r="EM470" s="394"/>
      <c r="EN470" s="363"/>
      <c r="EO470" s="364"/>
      <c r="EP470" s="364"/>
      <c r="EQ470" s="364"/>
      <c r="ER470" s="364"/>
      <c r="ES470" s="364"/>
      <c r="ET470" s="364"/>
      <c r="EU470" s="394"/>
    </row>
    <row r="475" spans="1:151" s="357" customFormat="1" ht="15" customHeight="1" x14ac:dyDescent="0.15">
      <c r="A475" s="535" t="s">
        <v>175</v>
      </c>
      <c r="B475" s="535" t="s">
        <v>6566</v>
      </c>
      <c r="C475" s="359"/>
      <c r="D475" s="536" t="s">
        <v>6565</v>
      </c>
      <c r="E475" s="355">
        <v>1075705</v>
      </c>
      <c r="F475" s="355">
        <v>1037342</v>
      </c>
      <c r="G475" s="355">
        <v>230855</v>
      </c>
      <c r="H475" s="355">
        <v>142538</v>
      </c>
      <c r="I475" s="355">
        <v>663949</v>
      </c>
      <c r="J475" s="355">
        <v>38363</v>
      </c>
      <c r="K475" s="355">
        <v>30707</v>
      </c>
      <c r="L475" s="355"/>
      <c r="M475" s="355">
        <v>2493672</v>
      </c>
      <c r="N475" s="355">
        <v>24525</v>
      </c>
      <c r="O475" s="355">
        <v>37245</v>
      </c>
      <c r="P475" s="355">
        <v>51683</v>
      </c>
      <c r="Q475" s="355">
        <v>72418</v>
      </c>
      <c r="R475" s="355">
        <v>93270</v>
      </c>
      <c r="S475" s="355">
        <v>113247</v>
      </c>
      <c r="T475" s="355">
        <v>129224</v>
      </c>
      <c r="U475" s="355">
        <v>146335</v>
      </c>
      <c r="V475" s="355">
        <v>213014</v>
      </c>
      <c r="W475" s="355">
        <v>303018</v>
      </c>
      <c r="X475" s="355">
        <v>392290</v>
      </c>
      <c r="Y475" s="355">
        <v>350225</v>
      </c>
      <c r="Z475" s="355">
        <v>243039</v>
      </c>
      <c r="AA475" s="355">
        <v>185104</v>
      </c>
      <c r="AB475" s="355">
        <v>139035</v>
      </c>
      <c r="AC475" s="355">
        <v>62.32</v>
      </c>
      <c r="AD475" s="355">
        <v>61.3</v>
      </c>
      <c r="AE475" s="355">
        <v>63.61</v>
      </c>
      <c r="AY475" s="357">
        <v>1363038</v>
      </c>
      <c r="AZ475" s="357">
        <v>607</v>
      </c>
      <c r="BA475" s="357">
        <v>4661</v>
      </c>
      <c r="BB475" s="357">
        <v>10796</v>
      </c>
      <c r="BC475" s="357">
        <v>20252</v>
      </c>
      <c r="BD475" s="357">
        <v>30219</v>
      </c>
      <c r="BE475" s="357">
        <v>37702</v>
      </c>
      <c r="BF475" s="357">
        <v>43231</v>
      </c>
      <c r="BG475" s="357">
        <v>50169</v>
      </c>
      <c r="BH475" s="357">
        <v>76733</v>
      </c>
      <c r="BI475" s="357">
        <v>140047</v>
      </c>
      <c r="BJ475" s="357">
        <v>252668</v>
      </c>
      <c r="BK475" s="357">
        <v>264193</v>
      </c>
      <c r="BL475" s="357">
        <v>196217</v>
      </c>
      <c r="BM475" s="357">
        <v>144412</v>
      </c>
      <c r="BN475" s="357">
        <v>91131</v>
      </c>
      <c r="BO475" s="357">
        <v>67.760000000000005</v>
      </c>
      <c r="BP475" s="357">
        <v>67.33</v>
      </c>
      <c r="BQ475" s="357">
        <v>68.41</v>
      </c>
      <c r="BR475" s="357">
        <v>1037342</v>
      </c>
      <c r="BS475" s="357">
        <v>24</v>
      </c>
      <c r="BT475" s="357">
        <v>361</v>
      </c>
      <c r="BU475" s="357">
        <v>1766</v>
      </c>
      <c r="BV475" s="357">
        <v>5383</v>
      </c>
      <c r="BW475" s="357">
        <v>12125</v>
      </c>
      <c r="BX475" s="357">
        <v>21082</v>
      </c>
      <c r="BY475" s="357">
        <v>32835</v>
      </c>
      <c r="BZ475" s="357">
        <v>50875</v>
      </c>
      <c r="CA475" s="357">
        <v>92408</v>
      </c>
      <c r="CB475" s="357">
        <v>147650</v>
      </c>
      <c r="CC475" s="357">
        <v>206222</v>
      </c>
      <c r="CD475" s="357">
        <v>195346</v>
      </c>
      <c r="CE475" s="357">
        <v>125779</v>
      </c>
      <c r="CF475" s="357">
        <v>88162</v>
      </c>
      <c r="CG475" s="357">
        <v>57324</v>
      </c>
      <c r="CH475" s="357">
        <v>1037342</v>
      </c>
      <c r="CI475" s="357">
        <v>245946</v>
      </c>
      <c r="CJ475" s="357">
        <v>242237</v>
      </c>
      <c r="CK475" s="357">
        <v>1511</v>
      </c>
      <c r="CL475" s="357">
        <v>2198</v>
      </c>
      <c r="CM475" s="357">
        <v>45123</v>
      </c>
      <c r="CN475" s="357">
        <v>746273</v>
      </c>
      <c r="CO475" s="357">
        <v>672833</v>
      </c>
      <c r="CP475" s="357">
        <v>180459</v>
      </c>
      <c r="CQ475" s="357">
        <v>177850</v>
      </c>
      <c r="CR475" s="357">
        <v>1054</v>
      </c>
      <c r="CS475" s="357">
        <v>1555</v>
      </c>
      <c r="CT475" s="357">
        <v>13796</v>
      </c>
      <c r="CU475" s="357">
        <v>478578</v>
      </c>
      <c r="DC475" s="357">
        <v>3234615</v>
      </c>
      <c r="DD475" s="357">
        <v>2476750</v>
      </c>
      <c r="DE475" s="357">
        <v>1363038</v>
      </c>
      <c r="DF475" s="357">
        <v>991254</v>
      </c>
      <c r="DG475" s="357">
        <v>122458</v>
      </c>
      <c r="DH475" s="357">
        <v>151051</v>
      </c>
      <c r="DI475" s="357">
        <v>606814</v>
      </c>
      <c r="DK475" s="357">
        <v>945347</v>
      </c>
      <c r="DL475" s="357">
        <v>530757</v>
      </c>
      <c r="DM475" s="357">
        <v>3791</v>
      </c>
      <c r="DN475" s="357">
        <v>23131</v>
      </c>
      <c r="DO475" s="357">
        <v>24265</v>
      </c>
      <c r="DP475" s="357">
        <v>101387</v>
      </c>
      <c r="DQ475" s="357">
        <v>58535</v>
      </c>
      <c r="DR475" s="357">
        <v>126944</v>
      </c>
      <c r="DS475" s="357">
        <v>23782</v>
      </c>
      <c r="DT475" s="357">
        <v>10958</v>
      </c>
      <c r="DU475" s="357">
        <v>11133</v>
      </c>
      <c r="DV475" s="357">
        <v>26249</v>
      </c>
      <c r="DW475" s="357">
        <v>1218</v>
      </c>
      <c r="DX475" s="357">
        <v>1961</v>
      </c>
      <c r="DY475" s="357">
        <v>89</v>
      </c>
      <c r="DZ475" s="357">
        <v>1147</v>
      </c>
      <c r="EA475" s="357">
        <v>1028677</v>
      </c>
      <c r="EB475" s="357">
        <v>247598487</v>
      </c>
      <c r="EC475" s="357">
        <v>137952811</v>
      </c>
      <c r="ED475" s="357">
        <v>95195354</v>
      </c>
      <c r="EE475" s="357">
        <v>14450322</v>
      </c>
      <c r="EF475" s="357">
        <v>1635529</v>
      </c>
      <c r="EG475" s="357">
        <v>1449821</v>
      </c>
      <c r="EH475" s="357">
        <v>822144</v>
      </c>
      <c r="EI475" s="357">
        <v>546903</v>
      </c>
      <c r="EJ475" s="357">
        <v>80774</v>
      </c>
      <c r="EK475" s="357">
        <v>77089</v>
      </c>
      <c r="EL475" s="357">
        <v>108619</v>
      </c>
      <c r="EN475" s="357">
        <v>1599086</v>
      </c>
      <c r="EO475" s="357">
        <v>1026929</v>
      </c>
      <c r="EP475" s="357">
        <v>540894</v>
      </c>
      <c r="EQ475" s="357">
        <v>444351</v>
      </c>
      <c r="ER475" s="357">
        <v>41684</v>
      </c>
      <c r="ES475" s="357">
        <v>73962</v>
      </c>
      <c r="ET475" s="357">
        <v>498195</v>
      </c>
    </row>
    <row r="476" spans="1:151" ht="15" customHeight="1" x14ac:dyDescent="0.15">
      <c r="F476" s="537">
        <v>0.96433687674594804</v>
      </c>
      <c r="G476" s="537">
        <v>0.21460809422657698</v>
      </c>
      <c r="H476" s="537">
        <v>0.13250658870229293</v>
      </c>
      <c r="I476" s="537">
        <v>0.6172221938170781</v>
      </c>
      <c r="J476" s="537">
        <v>3.5663123254051993E-2</v>
      </c>
      <c r="K476" s="537">
        <v>2.8545930343356219E-2</v>
      </c>
      <c r="DD476" s="547">
        <v>0.76570163682540271</v>
      </c>
      <c r="DE476" s="547">
        <v>0.42139110836992966</v>
      </c>
      <c r="DF476" s="547">
        <v>0.30645192704541346</v>
      </c>
      <c r="DG476" s="547">
        <v>3.7858601410059624E-2</v>
      </c>
      <c r="DH476" s="547">
        <v>4.6698293305385649E-2</v>
      </c>
      <c r="DI476" s="547">
        <v>0.18760006986921163</v>
      </c>
      <c r="DL476" s="547">
        <v>0.56144146011993479</v>
      </c>
      <c r="DM476" s="547">
        <v>4.0101676950368486E-3</v>
      </c>
      <c r="DN476" s="547">
        <v>2.4468264034264667E-2</v>
      </c>
      <c r="DO476" s="547">
        <v>2.5667823561083918E-2</v>
      </c>
      <c r="DP476" s="547">
        <v>0.1072484495111319</v>
      </c>
      <c r="DQ476" s="547">
        <v>6.1919062524131353E-2</v>
      </c>
      <c r="DR476" s="547">
        <v>0.13428296699518802</v>
      </c>
      <c r="DS476" s="547">
        <v>2.5156900058920163E-2</v>
      </c>
      <c r="DT476" s="547">
        <v>1.1591510842050592E-2</v>
      </c>
      <c r="DU476" s="547">
        <v>1.1776628052979488E-2</v>
      </c>
      <c r="DV476" s="547">
        <v>2.7766523826700671E-2</v>
      </c>
      <c r="DW476" s="547">
        <v>1.2884157880651231E-3</v>
      </c>
      <c r="DX476" s="547">
        <v>2.0743705750375257E-3</v>
      </c>
      <c r="EB476" s="551">
        <v>2.4069604647522986</v>
      </c>
      <c r="EC476" s="547">
        <v>0.55716338444345992</v>
      </c>
      <c r="ED476" s="547">
        <v>0.38447469996050498</v>
      </c>
      <c r="EE476" s="547">
        <v>5.8361915596035124E-2</v>
      </c>
      <c r="EG476" s="547">
        <v>0.88645386293975836</v>
      </c>
      <c r="EH476" s="547">
        <v>0.50267772690059298</v>
      </c>
      <c r="EI476" s="547">
        <v>0.33438905699623789</v>
      </c>
      <c r="EJ476" s="547">
        <v>4.9387079042927398E-2</v>
      </c>
      <c r="EK476" s="547">
        <v>4.7133985395550922E-2</v>
      </c>
      <c r="EL476" s="547">
        <v>6.6412151664690749E-2</v>
      </c>
      <c r="EO476" s="547">
        <v>0.6421974803106274</v>
      </c>
      <c r="EP476" s="547">
        <v>0.33825197644154226</v>
      </c>
      <c r="EQ476" s="547">
        <v>0.27787811287197811</v>
      </c>
      <c r="ER476" s="547">
        <v>2.6067390997107098E-2</v>
      </c>
      <c r="ES476" s="547">
        <v>4.6252671838787909E-2</v>
      </c>
      <c r="ET476" s="547">
        <v>0.31154984785058465</v>
      </c>
    </row>
  </sheetData>
  <autoFilter ref="A5:EU469" xr:uid="{00000000-0009-0000-0000-000003000000}">
    <filterColumn colId="2">
      <filters blank="1"/>
    </filterColumn>
  </autoFilter>
  <mergeCells count="34">
    <mergeCell ref="ES2:EU2"/>
    <mergeCell ref="CH2:CH4"/>
    <mergeCell ref="CI2:CL2"/>
    <mergeCell ref="CM2:CM4"/>
    <mergeCell ref="CN2:CN4"/>
    <mergeCell ref="CO2:CU2"/>
    <mergeCell ref="CI3:CI4"/>
    <mergeCell ref="CJ3:CJ4"/>
    <mergeCell ref="CK3:CK4"/>
    <mergeCell ref="CL3:CL4"/>
    <mergeCell ref="CO3:CO4"/>
    <mergeCell ref="CP3:CS3"/>
    <mergeCell ref="CT3:CT4"/>
    <mergeCell ref="EK2:EM2"/>
    <mergeCell ref="EE2:EE3"/>
    <mergeCell ref="EC2:EC3"/>
    <mergeCell ref="K3:K4"/>
    <mergeCell ref="AF4:AX4"/>
    <mergeCell ref="AV1:AX2"/>
    <mergeCell ref="ED2:ED3"/>
    <mergeCell ref="EA2:EA3"/>
    <mergeCell ref="EB2:EB3"/>
    <mergeCell ref="CU3:CU4"/>
    <mergeCell ref="DH2:DJ2"/>
    <mergeCell ref="BO1:BQ2"/>
    <mergeCell ref="BR1:CG1"/>
    <mergeCell ref="A1:D1"/>
    <mergeCell ref="E1:E4"/>
    <mergeCell ref="F2:F4"/>
    <mergeCell ref="J2:J4"/>
    <mergeCell ref="G3:G4"/>
    <mergeCell ref="H3:H4"/>
    <mergeCell ref="G2:I2"/>
    <mergeCell ref="I3:I4"/>
  </mergeCells>
  <phoneticPr fontId="10"/>
  <pageMargins left="0.70866141732283505" right="0.70866141732283505" top="0.39370078740157499" bottom="0.39370078740157499" header="0.39370078740157499" footer="0.39370078740157499"/>
  <pageSetup paperSize="9" scale="60" pageOrder="overThenDown"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rgb="FFFFFF00"/>
  </sheetPr>
  <dimension ref="A1:EU470"/>
  <sheetViews>
    <sheetView workbookViewId="0">
      <pane xSplit="4" ySplit="5" topLeftCell="E6" activePane="bottomRight" state="frozen"/>
      <selection activeCell="G224" sqref="G224"/>
      <selection pane="topRight" activeCell="G224" sqref="G224"/>
      <selection pane="bottomLeft" activeCell="G224" sqref="G224"/>
      <selection pane="bottomRight" activeCell="G224" sqref="G224"/>
    </sheetView>
  </sheetViews>
  <sheetFormatPr defaultColWidth="15.5" defaultRowHeight="15" customHeight="1" x14ac:dyDescent="0.15"/>
  <cols>
    <col min="1" max="1" width="10.25" style="152" bestFit="1" customWidth="1"/>
    <col min="2" max="2" width="14" style="152" bestFit="1" customWidth="1"/>
    <col min="3" max="3" width="13.75" style="152" bestFit="1" customWidth="1"/>
    <col min="4" max="4" width="7.5" style="153" bestFit="1" customWidth="1"/>
    <col min="5" max="12" width="8.875" style="349" customWidth="1"/>
    <col min="13" max="151" width="8.875" style="348" customWidth="1"/>
    <col min="152" max="16384" width="15.5" style="348"/>
  </cols>
  <sheetData>
    <row r="1" spans="1:151" s="329" customFormat="1" ht="22.5" customHeight="1" x14ac:dyDescent="0.15">
      <c r="A1" s="889" t="s">
        <v>6558</v>
      </c>
      <c r="B1" s="890"/>
      <c r="C1" s="890"/>
      <c r="D1" s="891"/>
      <c r="E1" s="892" t="s">
        <v>1518</v>
      </c>
      <c r="F1" s="694" t="s">
        <v>1525</v>
      </c>
      <c r="G1" s="694"/>
      <c r="H1" s="694"/>
      <c r="I1" s="694"/>
      <c r="J1" s="694"/>
      <c r="K1" s="695"/>
      <c r="L1" s="402"/>
      <c r="M1" s="474" t="s">
        <v>29</v>
      </c>
      <c r="N1" s="475"/>
      <c r="O1" s="475"/>
      <c r="P1" s="475"/>
      <c r="Q1" s="475"/>
      <c r="R1" s="475"/>
      <c r="S1" s="475"/>
      <c r="T1" s="475"/>
      <c r="U1" s="475"/>
      <c r="V1" s="475"/>
      <c r="W1" s="475"/>
      <c r="X1" s="475"/>
      <c r="Y1" s="475"/>
      <c r="Z1" s="475"/>
      <c r="AA1" s="475"/>
      <c r="AB1" s="476"/>
      <c r="AC1" s="477" t="s">
        <v>30</v>
      </c>
      <c r="AD1" s="478"/>
      <c r="AE1" s="479"/>
      <c r="AF1" s="406" t="s">
        <v>27</v>
      </c>
      <c r="AG1" s="406"/>
      <c r="AH1" s="406"/>
      <c r="AI1" s="406"/>
      <c r="AJ1" s="406"/>
      <c r="AK1" s="406"/>
      <c r="AL1" s="406"/>
      <c r="AM1" s="406"/>
      <c r="AN1" s="406"/>
      <c r="AO1" s="406"/>
      <c r="AP1" s="406"/>
      <c r="AQ1" s="406"/>
      <c r="AR1" s="406"/>
      <c r="AS1" s="406"/>
      <c r="AT1" s="406"/>
      <c r="AU1" s="407"/>
      <c r="AV1" s="905" t="s">
        <v>91</v>
      </c>
      <c r="AW1" s="905"/>
      <c r="AX1" s="905"/>
      <c r="AY1" s="474" t="s">
        <v>28</v>
      </c>
      <c r="AZ1" s="475"/>
      <c r="BA1" s="475"/>
      <c r="BB1" s="475"/>
      <c r="BC1" s="475"/>
      <c r="BD1" s="475"/>
      <c r="BE1" s="475"/>
      <c r="BF1" s="475"/>
      <c r="BG1" s="475"/>
      <c r="BH1" s="475"/>
      <c r="BI1" s="475"/>
      <c r="BJ1" s="475"/>
      <c r="BK1" s="475"/>
      <c r="BL1" s="475"/>
      <c r="BM1" s="475"/>
      <c r="BN1" s="476"/>
      <c r="BO1" s="929" t="s">
        <v>20</v>
      </c>
      <c r="BP1" s="930"/>
      <c r="BQ1" s="931"/>
      <c r="BR1" s="946" t="s">
        <v>547</v>
      </c>
      <c r="BS1" s="947"/>
      <c r="BT1" s="947"/>
      <c r="BU1" s="947"/>
      <c r="BV1" s="947"/>
      <c r="BW1" s="947"/>
      <c r="BX1" s="947"/>
      <c r="BY1" s="947"/>
      <c r="BZ1" s="947"/>
      <c r="CA1" s="947"/>
      <c r="CB1" s="947"/>
      <c r="CC1" s="947"/>
      <c r="CD1" s="947"/>
      <c r="CE1" s="947"/>
      <c r="CF1" s="947"/>
      <c r="CG1" s="948"/>
      <c r="CH1" s="419" t="s">
        <v>1534</v>
      </c>
      <c r="CI1" s="457"/>
      <c r="CJ1" s="457"/>
      <c r="CK1" s="457"/>
      <c r="CL1" s="457"/>
      <c r="CM1" s="458" t="s">
        <v>6549</v>
      </c>
      <c r="CN1" s="457"/>
      <c r="CO1" s="457"/>
      <c r="CP1" s="457"/>
      <c r="CQ1" s="457"/>
      <c r="CR1" s="457"/>
      <c r="CS1" s="457"/>
      <c r="CT1" s="457"/>
      <c r="CU1" s="459"/>
      <c r="CV1" s="949" t="s">
        <v>112</v>
      </c>
      <c r="CW1" s="950"/>
      <c r="CX1" s="950"/>
      <c r="CY1" s="950"/>
      <c r="CZ1" s="950"/>
      <c r="DA1" s="950"/>
      <c r="DB1" s="951"/>
      <c r="DC1" s="511" t="s">
        <v>46</v>
      </c>
      <c r="DD1" s="512"/>
      <c r="DE1" s="512"/>
      <c r="DF1" s="512"/>
      <c r="DG1" s="512"/>
      <c r="DH1" s="512" t="s">
        <v>539</v>
      </c>
      <c r="DI1" s="512"/>
      <c r="DJ1" s="513"/>
      <c r="DK1" s="515" t="s">
        <v>62</v>
      </c>
      <c r="DL1" s="512"/>
      <c r="DM1" s="512"/>
      <c r="DN1" s="512"/>
      <c r="DO1" s="512"/>
      <c r="DP1" s="512"/>
      <c r="DQ1" s="512"/>
      <c r="DR1" s="512"/>
      <c r="DS1" s="512"/>
      <c r="DT1" s="516"/>
      <c r="DU1" s="512"/>
      <c r="DV1" s="512"/>
      <c r="DW1" s="512"/>
      <c r="DX1" s="512"/>
      <c r="DY1" s="512"/>
      <c r="DZ1" s="518"/>
      <c r="EA1" s="519" t="s">
        <v>31</v>
      </c>
      <c r="EB1" s="475"/>
      <c r="EC1" s="475"/>
      <c r="ED1" s="475"/>
      <c r="EE1" s="476"/>
      <c r="EF1" s="520" t="s">
        <v>171</v>
      </c>
      <c r="EG1" s="521"/>
      <c r="EH1" s="521"/>
      <c r="EI1" s="521"/>
      <c r="EJ1" s="521"/>
      <c r="EK1" s="521"/>
      <c r="EL1" s="521"/>
      <c r="EM1" s="523"/>
      <c r="EN1" s="520" t="s">
        <v>172</v>
      </c>
      <c r="EO1" s="521"/>
      <c r="EP1" s="521"/>
      <c r="EQ1" s="521"/>
      <c r="ER1" s="521"/>
      <c r="ES1" s="521"/>
      <c r="ET1" s="521"/>
      <c r="EU1" s="523"/>
    </row>
    <row r="2" spans="1:151" s="329" customFormat="1" ht="22.5" customHeight="1" x14ac:dyDescent="0.15">
      <c r="A2" s="296"/>
      <c r="B2" s="297"/>
      <c r="C2" s="297"/>
      <c r="D2" s="298"/>
      <c r="E2" s="893"/>
      <c r="F2" s="955" t="s">
        <v>1520</v>
      </c>
      <c r="G2" s="957"/>
      <c r="H2" s="957"/>
      <c r="I2" s="958"/>
      <c r="J2" s="892" t="s">
        <v>1521</v>
      </c>
      <c r="K2" s="691"/>
      <c r="L2" s="403" t="s">
        <v>1526</v>
      </c>
      <c r="M2" s="480"/>
      <c r="N2" s="481"/>
      <c r="O2" s="481"/>
      <c r="P2" s="481"/>
      <c r="Q2" s="481"/>
      <c r="R2" s="481"/>
      <c r="S2" s="481"/>
      <c r="T2" s="481"/>
      <c r="U2" s="481"/>
      <c r="V2" s="481"/>
      <c r="W2" s="481"/>
      <c r="X2" s="481"/>
      <c r="Y2" s="481"/>
      <c r="Z2" s="481"/>
      <c r="AA2" s="481"/>
      <c r="AB2" s="481"/>
      <c r="AC2" s="482"/>
      <c r="AD2" s="482"/>
      <c r="AE2" s="482"/>
      <c r="AF2" s="425"/>
      <c r="AG2" s="409"/>
      <c r="AH2" s="409"/>
      <c r="AI2" s="409"/>
      <c r="AJ2" s="409"/>
      <c r="AK2" s="409"/>
      <c r="AL2" s="409"/>
      <c r="AM2" s="409"/>
      <c r="AN2" s="409"/>
      <c r="AO2" s="409"/>
      <c r="AP2" s="409"/>
      <c r="AQ2" s="409"/>
      <c r="AR2" s="409"/>
      <c r="AS2" s="409"/>
      <c r="AT2" s="409"/>
      <c r="AU2" s="409"/>
      <c r="AV2" s="906"/>
      <c r="AW2" s="906"/>
      <c r="AX2" s="906"/>
      <c r="AY2" s="480"/>
      <c r="AZ2" s="481"/>
      <c r="BA2" s="481"/>
      <c r="BB2" s="481"/>
      <c r="BC2" s="481"/>
      <c r="BD2" s="481"/>
      <c r="BE2" s="481"/>
      <c r="BF2" s="481"/>
      <c r="BG2" s="481"/>
      <c r="BH2" s="481"/>
      <c r="BI2" s="481"/>
      <c r="BJ2" s="481"/>
      <c r="BK2" s="481"/>
      <c r="BL2" s="481"/>
      <c r="BM2" s="481"/>
      <c r="BN2" s="481"/>
      <c r="BO2" s="932"/>
      <c r="BP2" s="933"/>
      <c r="BQ2" s="934"/>
      <c r="BR2" s="495"/>
      <c r="BS2" s="495"/>
      <c r="BT2" s="495"/>
      <c r="BU2" s="495"/>
      <c r="BV2" s="495"/>
      <c r="BW2" s="495"/>
      <c r="BX2" s="495"/>
      <c r="BY2" s="495"/>
      <c r="BZ2" s="495"/>
      <c r="CA2" s="495"/>
      <c r="CB2" s="495"/>
      <c r="CC2" s="495"/>
      <c r="CD2" s="495"/>
      <c r="CE2" s="496"/>
      <c r="CF2" s="496"/>
      <c r="CG2" s="496"/>
      <c r="CH2" s="938" t="s">
        <v>57</v>
      </c>
      <c r="CI2" s="953" t="s">
        <v>1535</v>
      </c>
      <c r="CJ2" s="953"/>
      <c r="CK2" s="953"/>
      <c r="CL2" s="953"/>
      <c r="CM2" s="940" t="s">
        <v>1545</v>
      </c>
      <c r="CN2" s="940" t="s">
        <v>1537</v>
      </c>
      <c r="CO2" s="954" t="s">
        <v>1538</v>
      </c>
      <c r="CP2" s="954"/>
      <c r="CQ2" s="954"/>
      <c r="CR2" s="954"/>
      <c r="CS2" s="954"/>
      <c r="CT2" s="954"/>
      <c r="CU2" s="954"/>
      <c r="CV2" s="419"/>
      <c r="CW2" s="419"/>
      <c r="CX2" s="419"/>
      <c r="CY2" s="419"/>
      <c r="CZ2" s="419"/>
      <c r="DA2" s="419"/>
      <c r="DB2" s="419"/>
      <c r="DC2" s="508"/>
      <c r="DD2" s="514" t="s">
        <v>41</v>
      </c>
      <c r="DE2" s="512"/>
      <c r="DF2" s="512"/>
      <c r="DG2" s="513"/>
      <c r="DH2" s="941" t="s">
        <v>1531</v>
      </c>
      <c r="DI2" s="942"/>
      <c r="DJ2" s="943"/>
      <c r="DK2" s="508"/>
      <c r="DL2" s="508"/>
      <c r="DM2" s="508"/>
      <c r="DN2" s="508" t="s">
        <v>541</v>
      </c>
      <c r="DO2" s="508"/>
      <c r="DP2" s="508"/>
      <c r="DQ2" s="508"/>
      <c r="DR2" s="508"/>
      <c r="DS2" s="508"/>
      <c r="DT2" s="495"/>
      <c r="DU2" s="508"/>
      <c r="DV2" s="508"/>
      <c r="DW2" s="508"/>
      <c r="DX2" s="508"/>
      <c r="DY2" s="429"/>
      <c r="DZ2" s="425"/>
      <c r="EA2" s="935" t="s">
        <v>32</v>
      </c>
      <c r="EB2" s="935" t="s">
        <v>33</v>
      </c>
      <c r="EC2" s="944" t="s">
        <v>34</v>
      </c>
      <c r="ED2" s="935" t="s">
        <v>35</v>
      </c>
      <c r="EE2" s="944" t="s">
        <v>25</v>
      </c>
      <c r="EF2" s="522"/>
      <c r="EG2" s="520" t="s">
        <v>167</v>
      </c>
      <c r="EH2" s="521"/>
      <c r="EI2" s="521"/>
      <c r="EJ2" s="523"/>
      <c r="EK2" s="941" t="s">
        <v>1531</v>
      </c>
      <c r="EL2" s="942"/>
      <c r="EM2" s="943"/>
      <c r="EN2" s="522"/>
      <c r="EO2" s="520" t="s">
        <v>167</v>
      </c>
      <c r="EP2" s="521"/>
      <c r="EQ2" s="521"/>
      <c r="ER2" s="523"/>
      <c r="ES2" s="941" t="s">
        <v>1531</v>
      </c>
      <c r="ET2" s="942"/>
      <c r="EU2" s="943"/>
    </row>
    <row r="3" spans="1:151" s="329" customFormat="1" ht="22.5" customHeight="1" x14ac:dyDescent="0.15">
      <c r="A3" s="299" t="s">
        <v>6544</v>
      </c>
      <c r="B3" s="300" t="s">
        <v>6545</v>
      </c>
      <c r="C3" s="300" t="s">
        <v>6546</v>
      </c>
      <c r="D3" s="301" t="s">
        <v>6547</v>
      </c>
      <c r="E3" s="893"/>
      <c r="F3" s="956"/>
      <c r="G3" s="959" t="s">
        <v>1528</v>
      </c>
      <c r="H3" s="959" t="s">
        <v>1529</v>
      </c>
      <c r="I3" s="959" t="s">
        <v>1530</v>
      </c>
      <c r="J3" s="893"/>
      <c r="K3" s="900" t="s">
        <v>1522</v>
      </c>
      <c r="L3" s="404"/>
      <c r="M3" s="480" t="s">
        <v>0</v>
      </c>
      <c r="N3" s="481" t="s">
        <v>530</v>
      </c>
      <c r="O3" s="481" t="s">
        <v>531</v>
      </c>
      <c r="P3" s="481" t="s">
        <v>532</v>
      </c>
      <c r="Q3" s="481" t="s">
        <v>533</v>
      </c>
      <c r="R3" s="481" t="s">
        <v>534</v>
      </c>
      <c r="S3" s="481" t="s">
        <v>535</v>
      </c>
      <c r="T3" s="481" t="s">
        <v>536</v>
      </c>
      <c r="U3" s="481" t="s">
        <v>537</v>
      </c>
      <c r="V3" s="481" t="s">
        <v>538</v>
      </c>
      <c r="W3" s="481" t="s">
        <v>5</v>
      </c>
      <c r="X3" s="481" t="s">
        <v>6</v>
      </c>
      <c r="Y3" s="481" t="s">
        <v>7</v>
      </c>
      <c r="Z3" s="481" t="s">
        <v>8</v>
      </c>
      <c r="AA3" s="481" t="s">
        <v>9</v>
      </c>
      <c r="AB3" s="481" t="s">
        <v>3</v>
      </c>
      <c r="AC3" s="483" t="s">
        <v>540</v>
      </c>
      <c r="AD3" s="483" t="s">
        <v>2</v>
      </c>
      <c r="AE3" s="483" t="s">
        <v>4</v>
      </c>
      <c r="AF3" s="426" t="s">
        <v>0</v>
      </c>
      <c r="AG3" s="409" t="s">
        <v>530</v>
      </c>
      <c r="AH3" s="409" t="s">
        <v>531</v>
      </c>
      <c r="AI3" s="409" t="s">
        <v>532</v>
      </c>
      <c r="AJ3" s="409" t="s">
        <v>533</v>
      </c>
      <c r="AK3" s="409" t="s">
        <v>534</v>
      </c>
      <c r="AL3" s="409" t="s">
        <v>535</v>
      </c>
      <c r="AM3" s="409" t="s">
        <v>536</v>
      </c>
      <c r="AN3" s="409" t="s">
        <v>537</v>
      </c>
      <c r="AO3" s="409" t="s">
        <v>538</v>
      </c>
      <c r="AP3" s="409" t="s">
        <v>5</v>
      </c>
      <c r="AQ3" s="409" t="s">
        <v>6</v>
      </c>
      <c r="AR3" s="409" t="s">
        <v>7</v>
      </c>
      <c r="AS3" s="409" t="s">
        <v>8</v>
      </c>
      <c r="AT3" s="409" t="s">
        <v>9</v>
      </c>
      <c r="AU3" s="409" t="s">
        <v>3</v>
      </c>
      <c r="AV3" s="427" t="s">
        <v>18</v>
      </c>
      <c r="AW3" s="427" t="s">
        <v>548</v>
      </c>
      <c r="AX3" s="427" t="s">
        <v>549</v>
      </c>
      <c r="AY3" s="480" t="s">
        <v>0</v>
      </c>
      <c r="AZ3" s="481" t="s">
        <v>530</v>
      </c>
      <c r="BA3" s="481" t="s">
        <v>531</v>
      </c>
      <c r="BB3" s="481" t="s">
        <v>532</v>
      </c>
      <c r="BC3" s="481" t="s">
        <v>533</v>
      </c>
      <c r="BD3" s="481" t="s">
        <v>534</v>
      </c>
      <c r="BE3" s="481" t="s">
        <v>535</v>
      </c>
      <c r="BF3" s="481" t="s">
        <v>536</v>
      </c>
      <c r="BG3" s="481" t="s">
        <v>537</v>
      </c>
      <c r="BH3" s="481" t="s">
        <v>538</v>
      </c>
      <c r="BI3" s="481" t="s">
        <v>5</v>
      </c>
      <c r="BJ3" s="481" t="s">
        <v>6</v>
      </c>
      <c r="BK3" s="481" t="s">
        <v>7</v>
      </c>
      <c r="BL3" s="481" t="s">
        <v>8</v>
      </c>
      <c r="BM3" s="481" t="s">
        <v>9</v>
      </c>
      <c r="BN3" s="481" t="s">
        <v>3</v>
      </c>
      <c r="BO3" s="497" t="s">
        <v>19</v>
      </c>
      <c r="BP3" s="498" t="s">
        <v>2</v>
      </c>
      <c r="BQ3" s="497" t="s">
        <v>4</v>
      </c>
      <c r="BR3" s="499" t="s">
        <v>0</v>
      </c>
      <c r="BS3" s="499" t="s">
        <v>530</v>
      </c>
      <c r="BT3" s="499" t="s">
        <v>531</v>
      </c>
      <c r="BU3" s="499" t="s">
        <v>532</v>
      </c>
      <c r="BV3" s="499" t="s">
        <v>533</v>
      </c>
      <c r="BW3" s="499" t="s">
        <v>534</v>
      </c>
      <c r="BX3" s="499" t="s">
        <v>535</v>
      </c>
      <c r="BY3" s="499" t="s">
        <v>536</v>
      </c>
      <c r="BZ3" s="499" t="s">
        <v>537</v>
      </c>
      <c r="CA3" s="499" t="s">
        <v>538</v>
      </c>
      <c r="CB3" s="499" t="s">
        <v>5</v>
      </c>
      <c r="CC3" s="499" t="s">
        <v>6</v>
      </c>
      <c r="CD3" s="499" t="s">
        <v>7</v>
      </c>
      <c r="CE3" s="500" t="s">
        <v>8</v>
      </c>
      <c r="CF3" s="500" t="s">
        <v>9</v>
      </c>
      <c r="CG3" s="500" t="s">
        <v>3</v>
      </c>
      <c r="CH3" s="952"/>
      <c r="CI3" s="937" t="s">
        <v>1539</v>
      </c>
      <c r="CJ3" s="937" t="s">
        <v>1540</v>
      </c>
      <c r="CK3" s="940" t="s">
        <v>1541</v>
      </c>
      <c r="CL3" s="940" t="s">
        <v>1542</v>
      </c>
      <c r="CM3" s="937"/>
      <c r="CN3" s="940"/>
      <c r="CO3" s="937" t="s">
        <v>57</v>
      </c>
      <c r="CP3" s="939" t="s">
        <v>1535</v>
      </c>
      <c r="CQ3" s="939"/>
      <c r="CR3" s="939"/>
      <c r="CS3" s="939"/>
      <c r="CT3" s="940" t="s">
        <v>1536</v>
      </c>
      <c r="CU3" s="940" t="s">
        <v>1537</v>
      </c>
      <c r="CV3" s="421" t="s">
        <v>1524</v>
      </c>
      <c r="CW3" s="421" t="s">
        <v>1524</v>
      </c>
      <c r="CX3" s="421" t="s">
        <v>1524</v>
      </c>
      <c r="CY3" s="421" t="s">
        <v>1524</v>
      </c>
      <c r="CZ3" s="421" t="s">
        <v>1524</v>
      </c>
      <c r="DA3" s="421" t="s">
        <v>1524</v>
      </c>
      <c r="DB3" s="421" t="s">
        <v>1524</v>
      </c>
      <c r="DC3" s="507" t="s">
        <v>0</v>
      </c>
      <c r="DD3" s="508" t="s">
        <v>42</v>
      </c>
      <c r="DE3" s="509" t="s">
        <v>550</v>
      </c>
      <c r="DF3" s="509" t="s">
        <v>40</v>
      </c>
      <c r="DG3" s="509" t="s">
        <v>102</v>
      </c>
      <c r="DH3" s="510" t="s">
        <v>39</v>
      </c>
      <c r="DI3" s="510" t="s">
        <v>45</v>
      </c>
      <c r="DJ3" s="421" t="s">
        <v>1524</v>
      </c>
      <c r="DK3" s="507" t="s">
        <v>0</v>
      </c>
      <c r="DL3" s="507" t="s">
        <v>551</v>
      </c>
      <c r="DM3" s="507" t="s">
        <v>542</v>
      </c>
      <c r="DN3" s="507" t="s">
        <v>543</v>
      </c>
      <c r="DO3" s="507" t="s">
        <v>16</v>
      </c>
      <c r="DP3" s="507" t="s">
        <v>59</v>
      </c>
      <c r="DQ3" s="507" t="s">
        <v>60</v>
      </c>
      <c r="DR3" s="507" t="s">
        <v>544</v>
      </c>
      <c r="DS3" s="507" t="s">
        <v>61</v>
      </c>
      <c r="DT3" s="517" t="s">
        <v>552</v>
      </c>
      <c r="DU3" s="507" t="s">
        <v>553</v>
      </c>
      <c r="DV3" s="507" t="s">
        <v>545</v>
      </c>
      <c r="DW3" s="507" t="s">
        <v>554</v>
      </c>
      <c r="DX3" s="507" t="s">
        <v>555</v>
      </c>
      <c r="DY3" s="428" t="s">
        <v>556</v>
      </c>
      <c r="DZ3" s="430" t="s">
        <v>557</v>
      </c>
      <c r="EA3" s="936"/>
      <c r="EB3" s="936"/>
      <c r="EC3" s="945"/>
      <c r="ED3" s="936"/>
      <c r="EE3" s="945"/>
      <c r="EF3" s="524" t="s">
        <v>166</v>
      </c>
      <c r="EG3" s="525" t="s">
        <v>168</v>
      </c>
      <c r="EH3" s="526" t="s">
        <v>558</v>
      </c>
      <c r="EI3" s="522" t="s">
        <v>169</v>
      </c>
      <c r="EJ3" s="522" t="s">
        <v>170</v>
      </c>
      <c r="EK3" s="510" t="s">
        <v>39</v>
      </c>
      <c r="EL3" s="510" t="s">
        <v>45</v>
      </c>
      <c r="EM3" s="421" t="s">
        <v>1524</v>
      </c>
      <c r="EN3" s="524" t="s">
        <v>166</v>
      </c>
      <c r="EO3" s="525" t="s">
        <v>168</v>
      </c>
      <c r="EP3" s="526" t="s">
        <v>558</v>
      </c>
      <c r="EQ3" s="522" t="s">
        <v>169</v>
      </c>
      <c r="ER3" s="522" t="s">
        <v>170</v>
      </c>
      <c r="ES3" s="510" t="s">
        <v>39</v>
      </c>
      <c r="ET3" s="510" t="s">
        <v>45</v>
      </c>
      <c r="EU3" s="421" t="s">
        <v>1524</v>
      </c>
    </row>
    <row r="4" spans="1:151" s="329" customFormat="1" ht="22.5" customHeight="1" x14ac:dyDescent="0.15">
      <c r="A4" s="296"/>
      <c r="B4" s="297"/>
      <c r="C4" s="297"/>
      <c r="D4" s="302"/>
      <c r="E4" s="893"/>
      <c r="F4" s="956"/>
      <c r="G4" s="960"/>
      <c r="H4" s="960"/>
      <c r="I4" s="960"/>
      <c r="J4" s="893"/>
      <c r="K4" s="901"/>
      <c r="L4" s="404"/>
      <c r="M4" s="480"/>
      <c r="N4" s="481"/>
      <c r="O4" s="481"/>
      <c r="P4" s="481"/>
      <c r="Q4" s="481"/>
      <c r="R4" s="481"/>
      <c r="S4" s="481"/>
      <c r="T4" s="481"/>
      <c r="U4" s="481"/>
      <c r="V4" s="481"/>
      <c r="W4" s="481"/>
      <c r="X4" s="481"/>
      <c r="Y4" s="481"/>
      <c r="Z4" s="481"/>
      <c r="AA4" s="481"/>
      <c r="AB4" s="481"/>
      <c r="AC4" s="483"/>
      <c r="AD4" s="483"/>
      <c r="AE4" s="483"/>
      <c r="AF4" s="902" t="s">
        <v>1533</v>
      </c>
      <c r="AG4" s="903"/>
      <c r="AH4" s="903"/>
      <c r="AI4" s="903"/>
      <c r="AJ4" s="903"/>
      <c r="AK4" s="903"/>
      <c r="AL4" s="903"/>
      <c r="AM4" s="903"/>
      <c r="AN4" s="903"/>
      <c r="AO4" s="903"/>
      <c r="AP4" s="903"/>
      <c r="AQ4" s="903"/>
      <c r="AR4" s="903"/>
      <c r="AS4" s="903"/>
      <c r="AT4" s="903"/>
      <c r="AU4" s="903"/>
      <c r="AV4" s="903"/>
      <c r="AW4" s="903"/>
      <c r="AX4" s="904"/>
      <c r="AY4" s="480"/>
      <c r="AZ4" s="481"/>
      <c r="BA4" s="481"/>
      <c r="BB4" s="481"/>
      <c r="BC4" s="481"/>
      <c r="BD4" s="481"/>
      <c r="BE4" s="481"/>
      <c r="BF4" s="481"/>
      <c r="BG4" s="481"/>
      <c r="BH4" s="481"/>
      <c r="BI4" s="481"/>
      <c r="BJ4" s="481"/>
      <c r="BK4" s="481"/>
      <c r="BL4" s="481"/>
      <c r="BM4" s="481"/>
      <c r="BN4" s="481"/>
      <c r="BO4" s="501"/>
      <c r="BP4" s="502"/>
      <c r="BQ4" s="501"/>
      <c r="BR4" s="499"/>
      <c r="BS4" s="499"/>
      <c r="BT4" s="499"/>
      <c r="BU4" s="499"/>
      <c r="BV4" s="499"/>
      <c r="BW4" s="499"/>
      <c r="BX4" s="499"/>
      <c r="BY4" s="499"/>
      <c r="BZ4" s="499"/>
      <c r="CA4" s="499"/>
      <c r="CB4" s="499"/>
      <c r="CC4" s="499"/>
      <c r="CD4" s="499"/>
      <c r="CE4" s="500"/>
      <c r="CF4" s="500"/>
      <c r="CG4" s="500"/>
      <c r="CH4" s="952"/>
      <c r="CI4" s="938"/>
      <c r="CJ4" s="938"/>
      <c r="CK4" s="900"/>
      <c r="CL4" s="900"/>
      <c r="CM4" s="938"/>
      <c r="CN4" s="900"/>
      <c r="CO4" s="938"/>
      <c r="CP4" s="460" t="s">
        <v>1539</v>
      </c>
      <c r="CQ4" s="460" t="s">
        <v>1540</v>
      </c>
      <c r="CR4" s="461" t="s">
        <v>1541</v>
      </c>
      <c r="CS4" s="461" t="s">
        <v>1542</v>
      </c>
      <c r="CT4" s="900"/>
      <c r="CU4" s="900"/>
      <c r="CV4" s="423"/>
      <c r="CW4" s="423"/>
      <c r="CX4" s="423"/>
      <c r="CY4" s="423"/>
      <c r="CZ4" s="423"/>
      <c r="DA4" s="423"/>
      <c r="DB4" s="423"/>
      <c r="DC4" s="507"/>
      <c r="DD4" s="507"/>
      <c r="DE4" s="510"/>
      <c r="DF4" s="510"/>
      <c r="DG4" s="510" t="s">
        <v>103</v>
      </c>
      <c r="DH4" s="510"/>
      <c r="DI4" s="507" t="s">
        <v>1523</v>
      </c>
      <c r="DJ4" s="428"/>
      <c r="DK4" s="507"/>
      <c r="DL4" s="507"/>
      <c r="DM4" s="507"/>
      <c r="DN4" s="507" t="s">
        <v>546</v>
      </c>
      <c r="DO4" s="507"/>
      <c r="DP4" s="507"/>
      <c r="DQ4" s="507"/>
      <c r="DR4" s="507"/>
      <c r="DS4" s="507"/>
      <c r="DT4" s="499"/>
      <c r="DU4" s="507"/>
      <c r="DV4" s="507"/>
      <c r="DW4" s="507"/>
      <c r="DX4" s="507"/>
      <c r="DY4" s="428"/>
      <c r="DZ4" s="431"/>
      <c r="EA4" s="481"/>
      <c r="EB4" s="481"/>
      <c r="EC4" s="481"/>
      <c r="ED4" s="481"/>
      <c r="EE4" s="481"/>
      <c r="EF4" s="527"/>
      <c r="EG4" s="527"/>
      <c r="EH4" s="527"/>
      <c r="EI4" s="527"/>
      <c r="EJ4" s="527"/>
      <c r="EK4" s="510"/>
      <c r="EL4" s="507" t="s">
        <v>1523</v>
      </c>
      <c r="EM4" s="428"/>
      <c r="EN4" s="527"/>
      <c r="EO4" s="527"/>
      <c r="EP4" s="527"/>
      <c r="EQ4" s="527"/>
      <c r="ER4" s="527"/>
      <c r="ES4" s="510"/>
      <c r="ET4" s="507" t="s">
        <v>1523</v>
      </c>
      <c r="EU4" s="428"/>
    </row>
    <row r="5" spans="1:151" s="347" customFormat="1" ht="22.5" customHeight="1" x14ac:dyDescent="0.15">
      <c r="A5" s="303"/>
      <c r="B5" s="304"/>
      <c r="C5" s="304"/>
      <c r="D5" s="305"/>
      <c r="E5" s="688"/>
      <c r="F5" s="469" t="s">
        <v>6632</v>
      </c>
      <c r="G5" s="470"/>
      <c r="H5" s="470"/>
      <c r="I5" s="470"/>
      <c r="J5" s="692"/>
      <c r="K5" s="692"/>
      <c r="L5" s="405"/>
      <c r="M5" s="484"/>
      <c r="N5" s="485"/>
      <c r="O5" s="485"/>
      <c r="P5" s="485"/>
      <c r="Q5" s="485"/>
      <c r="R5" s="485"/>
      <c r="S5" s="485"/>
      <c r="T5" s="485"/>
      <c r="U5" s="485"/>
      <c r="V5" s="485"/>
      <c r="W5" s="485"/>
      <c r="X5" s="485"/>
      <c r="Y5" s="485"/>
      <c r="Z5" s="485"/>
      <c r="AA5" s="485"/>
      <c r="AB5" s="485"/>
      <c r="AC5" s="485"/>
      <c r="AD5" s="485"/>
      <c r="AE5" s="485"/>
      <c r="AF5" s="413"/>
      <c r="AG5" s="414"/>
      <c r="AH5" s="414"/>
      <c r="AI5" s="414"/>
      <c r="AJ5" s="414"/>
      <c r="AK5" s="414"/>
      <c r="AL5" s="414"/>
      <c r="AM5" s="414"/>
      <c r="AN5" s="414"/>
      <c r="AO5" s="414"/>
      <c r="AP5" s="414"/>
      <c r="AQ5" s="414"/>
      <c r="AR5" s="414"/>
      <c r="AS5" s="414"/>
      <c r="AT5" s="414"/>
      <c r="AU5" s="414"/>
      <c r="AV5" s="414"/>
      <c r="AW5" s="414"/>
      <c r="AX5" s="414"/>
      <c r="AY5" s="484"/>
      <c r="AZ5" s="485"/>
      <c r="BA5" s="485"/>
      <c r="BB5" s="485"/>
      <c r="BC5" s="485"/>
      <c r="BD5" s="485"/>
      <c r="BE5" s="485"/>
      <c r="BF5" s="485"/>
      <c r="BG5" s="485"/>
      <c r="BH5" s="485"/>
      <c r="BI5" s="485"/>
      <c r="BJ5" s="485"/>
      <c r="BK5" s="485"/>
      <c r="BL5" s="485"/>
      <c r="BM5" s="485"/>
      <c r="BN5" s="485"/>
      <c r="BO5" s="485"/>
      <c r="BP5" s="503"/>
      <c r="BQ5" s="485"/>
      <c r="BR5" s="485"/>
      <c r="BS5" s="485"/>
      <c r="BT5" s="485"/>
      <c r="BU5" s="485"/>
      <c r="BV5" s="485"/>
      <c r="BW5" s="485"/>
      <c r="BX5" s="485"/>
      <c r="BY5" s="485"/>
      <c r="BZ5" s="485"/>
      <c r="CA5" s="485"/>
      <c r="CB5" s="485"/>
      <c r="CC5" s="485"/>
      <c r="CD5" s="485"/>
      <c r="CE5" s="485"/>
      <c r="CF5" s="485"/>
      <c r="CG5" s="485"/>
      <c r="CH5" s="414"/>
      <c r="CI5" s="414"/>
      <c r="CJ5" s="414"/>
      <c r="CK5" s="414"/>
      <c r="CL5" s="414"/>
      <c r="CM5" s="414"/>
      <c r="CN5" s="414"/>
      <c r="CO5" s="414"/>
      <c r="CP5" s="414"/>
      <c r="CQ5" s="414"/>
      <c r="CR5" s="414"/>
      <c r="CS5" s="414"/>
      <c r="CT5" s="414"/>
      <c r="CU5" s="414"/>
      <c r="CV5" s="424"/>
      <c r="CW5" s="424"/>
      <c r="CX5" s="424"/>
      <c r="CY5" s="424"/>
      <c r="CZ5" s="424"/>
      <c r="DA5" s="424"/>
      <c r="DB5" s="424"/>
      <c r="DC5" s="485"/>
      <c r="DD5" s="485"/>
      <c r="DE5" s="485"/>
      <c r="DF5" s="485"/>
      <c r="DG5" s="485"/>
      <c r="DH5" s="485"/>
      <c r="DI5" s="485"/>
      <c r="DJ5" s="414"/>
      <c r="DK5" s="485"/>
      <c r="DL5" s="485"/>
      <c r="DM5" s="485"/>
      <c r="DN5" s="485"/>
      <c r="DO5" s="485"/>
      <c r="DP5" s="485"/>
      <c r="DQ5" s="485"/>
      <c r="DR5" s="485"/>
      <c r="DS5" s="485"/>
      <c r="DT5" s="485"/>
      <c r="DU5" s="485"/>
      <c r="DV5" s="485"/>
      <c r="DW5" s="485"/>
      <c r="DX5" s="485"/>
      <c r="DY5" s="414"/>
      <c r="DZ5" s="414"/>
      <c r="EA5" s="485"/>
      <c r="EB5" s="485"/>
      <c r="EC5" s="485"/>
      <c r="ED5" s="485"/>
      <c r="EE5" s="485"/>
      <c r="EF5" s="528"/>
      <c r="EG5" s="528"/>
      <c r="EH5" s="528"/>
      <c r="EI5" s="528"/>
      <c r="EJ5" s="528"/>
      <c r="EK5" s="485"/>
      <c r="EL5" s="485"/>
      <c r="EM5" s="414"/>
      <c r="EN5" s="528"/>
      <c r="EO5" s="528"/>
      <c r="EP5" s="528"/>
      <c r="EQ5" s="528"/>
      <c r="ER5" s="528"/>
      <c r="ES5" s="485"/>
      <c r="ET5" s="485"/>
      <c r="EU5" s="414"/>
    </row>
    <row r="6" spans="1:151" s="354" customFormat="1" ht="15" customHeight="1" x14ac:dyDescent="0.15">
      <c r="A6" s="441" t="s">
        <v>175</v>
      </c>
      <c r="B6" s="441"/>
      <c r="C6" s="441"/>
      <c r="D6" s="441" t="s">
        <v>559</v>
      </c>
      <c r="E6" s="636">
        <v>57989</v>
      </c>
      <c r="F6" s="634">
        <v>57217</v>
      </c>
      <c r="G6" s="634">
        <v>12101</v>
      </c>
      <c r="H6" s="634">
        <v>10023</v>
      </c>
      <c r="I6" s="634">
        <v>35093</v>
      </c>
      <c r="J6" s="640">
        <v>772</v>
      </c>
      <c r="K6" s="693">
        <v>660</v>
      </c>
      <c r="L6" s="636"/>
      <c r="M6" s="633">
        <v>145716</v>
      </c>
      <c r="N6" s="634">
        <v>1291</v>
      </c>
      <c r="O6" s="634">
        <v>2910</v>
      </c>
      <c r="P6" s="634">
        <v>4260</v>
      </c>
      <c r="Q6" s="634">
        <v>5060</v>
      </c>
      <c r="R6" s="634">
        <v>5989</v>
      </c>
      <c r="S6" s="634">
        <v>6954</v>
      </c>
      <c r="T6" s="634">
        <v>7997</v>
      </c>
      <c r="U6" s="634">
        <v>11263</v>
      </c>
      <c r="V6" s="634">
        <v>16030</v>
      </c>
      <c r="W6" s="634">
        <v>21290</v>
      </c>
      <c r="X6" s="634">
        <v>18939</v>
      </c>
      <c r="Y6" s="634">
        <v>14991</v>
      </c>
      <c r="Z6" s="634">
        <v>13865</v>
      </c>
      <c r="AA6" s="634">
        <v>9755</v>
      </c>
      <c r="AB6" s="635">
        <v>5122</v>
      </c>
      <c r="AC6" s="637">
        <v>60</v>
      </c>
      <c r="AD6" s="638">
        <v>58.9</v>
      </c>
      <c r="AE6" s="639">
        <v>61.4</v>
      </c>
      <c r="AF6" s="636"/>
      <c r="AG6" s="640"/>
      <c r="AH6" s="640"/>
      <c r="AI6" s="640"/>
      <c r="AJ6" s="640"/>
      <c r="AK6" s="640"/>
      <c r="AL6" s="640"/>
      <c r="AM6" s="640"/>
      <c r="AN6" s="640"/>
      <c r="AO6" s="640"/>
      <c r="AP6" s="640"/>
      <c r="AQ6" s="640"/>
      <c r="AR6" s="640"/>
      <c r="AS6" s="640"/>
      <c r="AT6" s="640"/>
      <c r="AU6" s="640"/>
      <c r="AV6" s="641"/>
      <c r="AW6" s="642"/>
      <c r="AX6" s="643"/>
      <c r="AY6" s="633">
        <v>76579</v>
      </c>
      <c r="AZ6" s="634">
        <v>41</v>
      </c>
      <c r="BA6" s="634">
        <v>296</v>
      </c>
      <c r="BB6" s="634">
        <v>734</v>
      </c>
      <c r="BC6" s="634">
        <v>1248</v>
      </c>
      <c r="BD6" s="634">
        <v>1569</v>
      </c>
      <c r="BE6" s="634">
        <v>1740</v>
      </c>
      <c r="BF6" s="634">
        <v>2089</v>
      </c>
      <c r="BG6" s="634">
        <v>3153</v>
      </c>
      <c r="BH6" s="634">
        <v>5410</v>
      </c>
      <c r="BI6" s="634">
        <v>11283</v>
      </c>
      <c r="BJ6" s="634">
        <v>13610</v>
      </c>
      <c r="BK6" s="634">
        <v>12447</v>
      </c>
      <c r="BL6" s="634">
        <v>11788</v>
      </c>
      <c r="BM6" s="634">
        <v>7710</v>
      </c>
      <c r="BN6" s="635">
        <v>3461</v>
      </c>
      <c r="BO6" s="644">
        <v>66.900000000000006</v>
      </c>
      <c r="BP6" s="645">
        <v>66.400000000000006</v>
      </c>
      <c r="BQ6" s="646">
        <v>67.400000000000006</v>
      </c>
      <c r="BR6" s="647">
        <v>57239</v>
      </c>
      <c r="BS6" s="648">
        <v>1</v>
      </c>
      <c r="BT6" s="648">
        <v>9</v>
      </c>
      <c r="BU6" s="648">
        <v>53</v>
      </c>
      <c r="BV6" s="648">
        <v>178</v>
      </c>
      <c r="BW6" s="648">
        <v>428</v>
      </c>
      <c r="BX6" s="648">
        <v>984</v>
      </c>
      <c r="BY6" s="648">
        <v>1948</v>
      </c>
      <c r="BZ6" s="648">
        <v>4003</v>
      </c>
      <c r="CA6" s="648">
        <v>7264</v>
      </c>
      <c r="CB6" s="648">
        <v>10991</v>
      </c>
      <c r="CC6" s="648">
        <v>10547</v>
      </c>
      <c r="CD6" s="648">
        <v>7884</v>
      </c>
      <c r="CE6" s="648">
        <v>6956</v>
      </c>
      <c r="CF6" s="648">
        <v>4172</v>
      </c>
      <c r="CG6" s="649">
        <v>1821</v>
      </c>
      <c r="CH6" s="650"/>
      <c r="CI6" s="651"/>
      <c r="CJ6" s="652"/>
      <c r="CK6" s="652"/>
      <c r="CL6" s="651"/>
      <c r="CM6" s="652"/>
      <c r="CN6" s="652"/>
      <c r="CO6" s="651"/>
      <c r="CP6" s="651"/>
      <c r="CQ6" s="651"/>
      <c r="CR6" s="651"/>
      <c r="CS6" s="652"/>
      <c r="CT6" s="651"/>
      <c r="CU6" s="653"/>
      <c r="CV6" s="654"/>
      <c r="CW6" s="655"/>
      <c r="CX6" s="655"/>
      <c r="CY6" s="655"/>
      <c r="CZ6" s="655"/>
      <c r="DA6" s="655"/>
      <c r="DB6" s="656"/>
      <c r="DC6" s="647">
        <v>203505</v>
      </c>
      <c r="DD6" s="648">
        <v>153666</v>
      </c>
      <c r="DE6" s="648">
        <v>76477</v>
      </c>
      <c r="DF6" s="648">
        <v>68611</v>
      </c>
      <c r="DG6" s="648">
        <v>8578</v>
      </c>
      <c r="DH6" s="648">
        <v>11996</v>
      </c>
      <c r="DI6" s="648">
        <v>37843</v>
      </c>
      <c r="DJ6" s="656"/>
      <c r="DK6" s="647">
        <v>51876</v>
      </c>
      <c r="DL6" s="648">
        <v>33685</v>
      </c>
      <c r="DM6" s="648">
        <v>78</v>
      </c>
      <c r="DN6" s="648">
        <v>2040</v>
      </c>
      <c r="DO6" s="648">
        <v>260</v>
      </c>
      <c r="DP6" s="648">
        <v>6372</v>
      </c>
      <c r="DQ6" s="648">
        <v>4019</v>
      </c>
      <c r="DR6" s="648">
        <v>2755</v>
      </c>
      <c r="DS6" s="648">
        <v>824</v>
      </c>
      <c r="DT6" s="648">
        <v>817</v>
      </c>
      <c r="DU6" s="648">
        <v>366</v>
      </c>
      <c r="DV6" s="648">
        <v>352</v>
      </c>
      <c r="DW6" s="648">
        <v>205</v>
      </c>
      <c r="DX6" s="648">
        <v>87</v>
      </c>
      <c r="DY6" s="655">
        <v>10</v>
      </c>
      <c r="DZ6" s="656">
        <v>6</v>
      </c>
      <c r="EA6" s="657">
        <v>57089</v>
      </c>
      <c r="EB6" s="658">
        <v>10597278</v>
      </c>
      <c r="EC6" s="658">
        <v>6733534</v>
      </c>
      <c r="ED6" s="658">
        <v>3439206</v>
      </c>
      <c r="EE6" s="659">
        <v>424538</v>
      </c>
      <c r="EF6" s="647">
        <v>102422</v>
      </c>
      <c r="EG6" s="648">
        <v>88512</v>
      </c>
      <c r="EH6" s="648">
        <v>43164</v>
      </c>
      <c r="EI6" s="648">
        <v>39577</v>
      </c>
      <c r="EJ6" s="648">
        <v>5771</v>
      </c>
      <c r="EK6" s="648">
        <v>6091</v>
      </c>
      <c r="EL6" s="648">
        <v>7819</v>
      </c>
      <c r="EM6" s="656"/>
      <c r="EN6" s="647">
        <v>101083</v>
      </c>
      <c r="EO6" s="648">
        <v>65154</v>
      </c>
      <c r="EP6" s="648">
        <v>33313</v>
      </c>
      <c r="EQ6" s="648">
        <v>29034</v>
      </c>
      <c r="ER6" s="648">
        <v>2807</v>
      </c>
      <c r="ES6" s="648">
        <v>5905</v>
      </c>
      <c r="ET6" s="648">
        <v>30024</v>
      </c>
      <c r="EU6" s="656"/>
    </row>
    <row r="7" spans="1:151" s="357" customFormat="1" ht="15" customHeight="1" x14ac:dyDescent="0.15">
      <c r="A7" s="442" t="s">
        <v>175</v>
      </c>
      <c r="B7" s="442" t="s">
        <v>176</v>
      </c>
      <c r="C7" s="442"/>
      <c r="D7" s="442" t="s">
        <v>560</v>
      </c>
      <c r="E7" s="387">
        <v>2666</v>
      </c>
      <c r="F7" s="472">
        <v>2643</v>
      </c>
      <c r="G7" s="472">
        <v>337</v>
      </c>
      <c r="H7" s="472">
        <v>656</v>
      </c>
      <c r="I7" s="472">
        <v>1650</v>
      </c>
      <c r="J7" s="388">
        <v>23</v>
      </c>
      <c r="K7" s="395">
        <v>14</v>
      </c>
      <c r="L7" s="387"/>
      <c r="M7" s="471">
        <v>6734</v>
      </c>
      <c r="N7" s="472">
        <v>75</v>
      </c>
      <c r="O7" s="472">
        <v>152</v>
      </c>
      <c r="P7" s="472">
        <v>217</v>
      </c>
      <c r="Q7" s="472">
        <v>223</v>
      </c>
      <c r="R7" s="472">
        <v>236</v>
      </c>
      <c r="S7" s="472">
        <v>292</v>
      </c>
      <c r="T7" s="472">
        <v>335</v>
      </c>
      <c r="U7" s="472">
        <v>562</v>
      </c>
      <c r="V7" s="472">
        <v>715</v>
      </c>
      <c r="W7" s="472">
        <v>928</v>
      </c>
      <c r="X7" s="472">
        <v>800</v>
      </c>
      <c r="Y7" s="472">
        <v>711</v>
      </c>
      <c r="Z7" s="472">
        <v>698</v>
      </c>
      <c r="AA7" s="472">
        <v>500</v>
      </c>
      <c r="AB7" s="473">
        <v>290</v>
      </c>
      <c r="AC7" s="486">
        <v>60.4</v>
      </c>
      <c r="AD7" s="487">
        <v>59.2</v>
      </c>
      <c r="AE7" s="488">
        <v>61.9</v>
      </c>
      <c r="AF7" s="387"/>
      <c r="AG7" s="388"/>
      <c r="AH7" s="388"/>
      <c r="AI7" s="388"/>
      <c r="AJ7" s="388"/>
      <c r="AK7" s="388"/>
      <c r="AL7" s="388"/>
      <c r="AM7" s="388"/>
      <c r="AN7" s="388"/>
      <c r="AO7" s="388"/>
      <c r="AP7" s="388"/>
      <c r="AQ7" s="388"/>
      <c r="AR7" s="388"/>
      <c r="AS7" s="388"/>
      <c r="AT7" s="388"/>
      <c r="AU7" s="388"/>
      <c r="AV7" s="443"/>
      <c r="AW7" s="444"/>
      <c r="AX7" s="445"/>
      <c r="AY7" s="471">
        <v>3145</v>
      </c>
      <c r="AZ7" s="472">
        <v>1</v>
      </c>
      <c r="BA7" s="472">
        <v>5</v>
      </c>
      <c r="BB7" s="472">
        <v>16</v>
      </c>
      <c r="BC7" s="472">
        <v>28</v>
      </c>
      <c r="BD7" s="472">
        <v>29</v>
      </c>
      <c r="BE7" s="472">
        <v>44</v>
      </c>
      <c r="BF7" s="472">
        <v>39</v>
      </c>
      <c r="BG7" s="472">
        <v>90</v>
      </c>
      <c r="BH7" s="472">
        <v>187</v>
      </c>
      <c r="BI7" s="472">
        <v>428</v>
      </c>
      <c r="BJ7" s="472">
        <v>529</v>
      </c>
      <c r="BK7" s="472">
        <v>580</v>
      </c>
      <c r="BL7" s="472">
        <v>596</v>
      </c>
      <c r="BM7" s="472">
        <v>396</v>
      </c>
      <c r="BN7" s="473">
        <v>177</v>
      </c>
      <c r="BO7" s="504">
        <v>69.7</v>
      </c>
      <c r="BP7" s="505">
        <v>69.3</v>
      </c>
      <c r="BQ7" s="506">
        <v>70.099999999999994</v>
      </c>
      <c r="BR7" s="492">
        <v>2637</v>
      </c>
      <c r="BS7" s="493" t="s">
        <v>6662</v>
      </c>
      <c r="BT7" s="493" t="s">
        <v>6662</v>
      </c>
      <c r="BU7" s="493">
        <v>2</v>
      </c>
      <c r="BV7" s="493">
        <v>7</v>
      </c>
      <c r="BW7" s="493">
        <v>9</v>
      </c>
      <c r="BX7" s="493">
        <v>32</v>
      </c>
      <c r="BY7" s="493">
        <v>71</v>
      </c>
      <c r="BZ7" s="493">
        <v>179</v>
      </c>
      <c r="CA7" s="493">
        <v>299</v>
      </c>
      <c r="CB7" s="493">
        <v>475</v>
      </c>
      <c r="CC7" s="493">
        <v>460</v>
      </c>
      <c r="CD7" s="493">
        <v>377</v>
      </c>
      <c r="CE7" s="493">
        <v>376</v>
      </c>
      <c r="CF7" s="493">
        <v>236</v>
      </c>
      <c r="CG7" s="494">
        <v>114</v>
      </c>
      <c r="CH7" s="462"/>
      <c r="CI7" s="463"/>
      <c r="CJ7" s="464"/>
      <c r="CK7" s="464"/>
      <c r="CL7" s="463"/>
      <c r="CM7" s="464"/>
      <c r="CN7" s="464"/>
      <c r="CO7" s="463"/>
      <c r="CP7" s="463"/>
      <c r="CQ7" s="463"/>
      <c r="CR7" s="463"/>
      <c r="CS7" s="464"/>
      <c r="CT7" s="463"/>
      <c r="CU7" s="465"/>
      <c r="CV7" s="389"/>
      <c r="CW7" s="390"/>
      <c r="CX7" s="390"/>
      <c r="CY7" s="390"/>
      <c r="CZ7" s="390"/>
      <c r="DA7" s="390"/>
      <c r="DB7" s="394"/>
      <c r="DC7" s="492">
        <v>8912</v>
      </c>
      <c r="DD7" s="493">
        <v>6711</v>
      </c>
      <c r="DE7" s="493">
        <v>3140</v>
      </c>
      <c r="DF7" s="493">
        <v>3131</v>
      </c>
      <c r="DG7" s="493">
        <v>440</v>
      </c>
      <c r="DH7" s="493">
        <v>514</v>
      </c>
      <c r="DI7" s="493">
        <v>1687</v>
      </c>
      <c r="DJ7" s="394"/>
      <c r="DK7" s="492">
        <v>2376</v>
      </c>
      <c r="DL7" s="493">
        <v>1908</v>
      </c>
      <c r="DM7" s="493">
        <v>2</v>
      </c>
      <c r="DN7" s="493">
        <v>18</v>
      </c>
      <c r="DO7" s="493" t="s">
        <v>6662</v>
      </c>
      <c r="DP7" s="493">
        <v>203</v>
      </c>
      <c r="DQ7" s="493">
        <v>79</v>
      </c>
      <c r="DR7" s="493">
        <v>87</v>
      </c>
      <c r="DS7" s="493">
        <v>21</v>
      </c>
      <c r="DT7" s="493">
        <v>15</v>
      </c>
      <c r="DU7" s="493">
        <v>17</v>
      </c>
      <c r="DV7" s="493">
        <v>16</v>
      </c>
      <c r="DW7" s="493">
        <v>9</v>
      </c>
      <c r="DX7" s="493">
        <v>1</v>
      </c>
      <c r="DY7" s="390" t="s">
        <v>6662</v>
      </c>
      <c r="DZ7" s="394" t="s">
        <v>6662</v>
      </c>
      <c r="EA7" s="492">
        <v>2641</v>
      </c>
      <c r="EB7" s="493">
        <v>377046</v>
      </c>
      <c r="EC7" s="493">
        <v>291326</v>
      </c>
      <c r="ED7" s="493">
        <v>73941</v>
      </c>
      <c r="EE7" s="494">
        <v>11779</v>
      </c>
      <c r="EF7" s="492">
        <v>4433</v>
      </c>
      <c r="EG7" s="493">
        <v>3842</v>
      </c>
      <c r="EH7" s="493">
        <v>1712</v>
      </c>
      <c r="EI7" s="493">
        <v>1826</v>
      </c>
      <c r="EJ7" s="493">
        <v>304</v>
      </c>
      <c r="EK7" s="493">
        <v>254</v>
      </c>
      <c r="EL7" s="493">
        <v>337</v>
      </c>
      <c r="EM7" s="394"/>
      <c r="EN7" s="492">
        <v>4479</v>
      </c>
      <c r="EO7" s="493">
        <v>2869</v>
      </c>
      <c r="EP7" s="493">
        <v>1428</v>
      </c>
      <c r="EQ7" s="493">
        <v>1305</v>
      </c>
      <c r="ER7" s="493">
        <v>136</v>
      </c>
      <c r="ES7" s="493">
        <v>260</v>
      </c>
      <c r="ET7" s="493">
        <v>1350</v>
      </c>
      <c r="EU7" s="394"/>
    </row>
    <row r="8" spans="1:151" s="357" customFormat="1" ht="15" hidden="1" customHeight="1" x14ac:dyDescent="0.15">
      <c r="A8" s="442" t="s">
        <v>175</v>
      </c>
      <c r="B8" s="442" t="s">
        <v>176</v>
      </c>
      <c r="C8" s="442" t="s">
        <v>176</v>
      </c>
      <c r="D8" s="442" t="s">
        <v>561</v>
      </c>
      <c r="E8" s="387">
        <v>28</v>
      </c>
      <c r="F8" s="472">
        <v>28</v>
      </c>
      <c r="G8" s="472" t="s">
        <v>6663</v>
      </c>
      <c r="H8" s="472" t="s">
        <v>6663</v>
      </c>
      <c r="I8" s="472" t="s">
        <v>6663</v>
      </c>
      <c r="J8" s="388" t="s">
        <v>6662</v>
      </c>
      <c r="K8" s="395" t="s">
        <v>6662</v>
      </c>
      <c r="L8" s="387"/>
      <c r="M8" s="471" t="s">
        <v>6663</v>
      </c>
      <c r="N8" s="472" t="s">
        <v>6663</v>
      </c>
      <c r="O8" s="472" t="s">
        <v>6663</v>
      </c>
      <c r="P8" s="472" t="s">
        <v>6663</v>
      </c>
      <c r="Q8" s="472" t="s">
        <v>6663</v>
      </c>
      <c r="R8" s="472" t="s">
        <v>6663</v>
      </c>
      <c r="S8" s="472" t="s">
        <v>6663</v>
      </c>
      <c r="T8" s="472" t="s">
        <v>6663</v>
      </c>
      <c r="U8" s="472" t="s">
        <v>6663</v>
      </c>
      <c r="V8" s="472" t="s">
        <v>6663</v>
      </c>
      <c r="W8" s="472" t="s">
        <v>6663</v>
      </c>
      <c r="X8" s="472" t="s">
        <v>6663</v>
      </c>
      <c r="Y8" s="472" t="s">
        <v>6663</v>
      </c>
      <c r="Z8" s="472" t="s">
        <v>6663</v>
      </c>
      <c r="AA8" s="472" t="s">
        <v>6663</v>
      </c>
      <c r="AB8" s="473" t="s">
        <v>6663</v>
      </c>
      <c r="AC8" s="486" t="s">
        <v>6663</v>
      </c>
      <c r="AD8" s="487" t="s">
        <v>6663</v>
      </c>
      <c r="AE8" s="488" t="s">
        <v>6663</v>
      </c>
      <c r="AF8" s="387"/>
      <c r="AG8" s="388"/>
      <c r="AH8" s="388"/>
      <c r="AI8" s="388"/>
      <c r="AJ8" s="388"/>
      <c r="AK8" s="388"/>
      <c r="AL8" s="388"/>
      <c r="AM8" s="388"/>
      <c r="AN8" s="388"/>
      <c r="AO8" s="388"/>
      <c r="AP8" s="388"/>
      <c r="AQ8" s="388"/>
      <c r="AR8" s="388"/>
      <c r="AS8" s="388"/>
      <c r="AT8" s="388"/>
      <c r="AU8" s="388"/>
      <c r="AV8" s="449"/>
      <c r="AW8" s="450"/>
      <c r="AX8" s="451"/>
      <c r="AY8" s="471" t="s">
        <v>6663</v>
      </c>
      <c r="AZ8" s="472" t="s">
        <v>6663</v>
      </c>
      <c r="BA8" s="472" t="s">
        <v>6663</v>
      </c>
      <c r="BB8" s="472" t="s">
        <v>6663</v>
      </c>
      <c r="BC8" s="472" t="s">
        <v>6663</v>
      </c>
      <c r="BD8" s="472" t="s">
        <v>6663</v>
      </c>
      <c r="BE8" s="472" t="s">
        <v>6663</v>
      </c>
      <c r="BF8" s="472" t="s">
        <v>6663</v>
      </c>
      <c r="BG8" s="472" t="s">
        <v>6663</v>
      </c>
      <c r="BH8" s="472" t="s">
        <v>6663</v>
      </c>
      <c r="BI8" s="472" t="s">
        <v>6663</v>
      </c>
      <c r="BJ8" s="472" t="s">
        <v>6663</v>
      </c>
      <c r="BK8" s="472" t="s">
        <v>6663</v>
      </c>
      <c r="BL8" s="472" t="s">
        <v>6663</v>
      </c>
      <c r="BM8" s="472" t="s">
        <v>6663</v>
      </c>
      <c r="BN8" s="473" t="s">
        <v>6663</v>
      </c>
      <c r="BO8" s="504" t="s">
        <v>6663</v>
      </c>
      <c r="BP8" s="505" t="s">
        <v>6663</v>
      </c>
      <c r="BQ8" s="506" t="s">
        <v>6663</v>
      </c>
      <c r="BR8" s="492">
        <v>28</v>
      </c>
      <c r="BS8" s="493" t="s">
        <v>6662</v>
      </c>
      <c r="BT8" s="493" t="s">
        <v>6662</v>
      </c>
      <c r="BU8" s="493" t="s">
        <v>6662</v>
      </c>
      <c r="BV8" s="493">
        <v>1</v>
      </c>
      <c r="BW8" s="493" t="s">
        <v>6662</v>
      </c>
      <c r="BX8" s="493">
        <v>1</v>
      </c>
      <c r="BY8" s="493">
        <v>1</v>
      </c>
      <c r="BZ8" s="493">
        <v>1</v>
      </c>
      <c r="CA8" s="493" t="s">
        <v>6662</v>
      </c>
      <c r="CB8" s="493">
        <v>2</v>
      </c>
      <c r="CC8" s="493">
        <v>4</v>
      </c>
      <c r="CD8" s="493">
        <v>9</v>
      </c>
      <c r="CE8" s="493">
        <v>4</v>
      </c>
      <c r="CF8" s="493">
        <v>2</v>
      </c>
      <c r="CG8" s="494">
        <v>3</v>
      </c>
      <c r="CH8" s="466"/>
      <c r="CI8" s="467"/>
      <c r="CJ8" s="467"/>
      <c r="CK8" s="467"/>
      <c r="CL8" s="467"/>
      <c r="CM8" s="467"/>
      <c r="CN8" s="467"/>
      <c r="CO8" s="467"/>
      <c r="CP8" s="467"/>
      <c r="CQ8" s="467"/>
      <c r="CR8" s="467"/>
      <c r="CS8" s="467"/>
      <c r="CT8" s="467"/>
      <c r="CU8" s="468"/>
      <c r="CV8" s="389"/>
      <c r="CW8" s="390"/>
      <c r="CX8" s="390"/>
      <c r="CY8" s="390"/>
      <c r="CZ8" s="390"/>
      <c r="DA8" s="390"/>
      <c r="DB8" s="394"/>
      <c r="DC8" s="492">
        <v>94</v>
      </c>
      <c r="DD8" s="493">
        <v>80</v>
      </c>
      <c r="DE8" s="493">
        <v>41</v>
      </c>
      <c r="DF8" s="493">
        <v>27</v>
      </c>
      <c r="DG8" s="493">
        <v>12</v>
      </c>
      <c r="DH8" s="493">
        <v>6</v>
      </c>
      <c r="DI8" s="493">
        <v>8</v>
      </c>
      <c r="DJ8" s="394"/>
      <c r="DK8" s="492">
        <v>22</v>
      </c>
      <c r="DL8" s="493">
        <v>16</v>
      </c>
      <c r="DM8" s="493" t="s">
        <v>6662</v>
      </c>
      <c r="DN8" s="493" t="s">
        <v>6662</v>
      </c>
      <c r="DO8" s="493" t="s">
        <v>6662</v>
      </c>
      <c r="DP8" s="493">
        <v>4</v>
      </c>
      <c r="DQ8" s="493">
        <v>2</v>
      </c>
      <c r="DR8" s="493" t="s">
        <v>6662</v>
      </c>
      <c r="DS8" s="493" t="s">
        <v>6662</v>
      </c>
      <c r="DT8" s="493" t="s">
        <v>6662</v>
      </c>
      <c r="DU8" s="493" t="s">
        <v>6662</v>
      </c>
      <c r="DV8" s="493" t="s">
        <v>6662</v>
      </c>
      <c r="DW8" s="493" t="s">
        <v>6662</v>
      </c>
      <c r="DX8" s="493" t="s">
        <v>6662</v>
      </c>
      <c r="DY8" s="390" t="s">
        <v>6662</v>
      </c>
      <c r="DZ8" s="394" t="s">
        <v>6662</v>
      </c>
      <c r="EA8" s="492">
        <v>28</v>
      </c>
      <c r="EB8" s="493">
        <v>2993</v>
      </c>
      <c r="EC8" s="493">
        <v>2150</v>
      </c>
      <c r="ED8" s="493">
        <v>833</v>
      </c>
      <c r="EE8" s="494">
        <v>10</v>
      </c>
      <c r="EF8" s="492">
        <v>51</v>
      </c>
      <c r="EG8" s="493">
        <v>42</v>
      </c>
      <c r="EH8" s="493">
        <v>21</v>
      </c>
      <c r="EI8" s="493">
        <v>16</v>
      </c>
      <c r="EJ8" s="493">
        <v>5</v>
      </c>
      <c r="EK8" s="493">
        <v>5</v>
      </c>
      <c r="EL8" s="493">
        <v>4</v>
      </c>
      <c r="EM8" s="394"/>
      <c r="EN8" s="492">
        <v>43</v>
      </c>
      <c r="EO8" s="493">
        <v>38</v>
      </c>
      <c r="EP8" s="493">
        <v>20</v>
      </c>
      <c r="EQ8" s="493">
        <v>11</v>
      </c>
      <c r="ER8" s="493">
        <v>7</v>
      </c>
      <c r="ES8" s="493">
        <v>1</v>
      </c>
      <c r="ET8" s="493">
        <v>4</v>
      </c>
      <c r="EU8" s="394"/>
    </row>
    <row r="9" spans="1:151" s="357" customFormat="1" ht="15" hidden="1" customHeight="1" x14ac:dyDescent="0.15">
      <c r="A9" s="442" t="s">
        <v>175</v>
      </c>
      <c r="B9" s="442" t="s">
        <v>176</v>
      </c>
      <c r="C9" s="442" t="s">
        <v>177</v>
      </c>
      <c r="D9" s="442" t="s">
        <v>562</v>
      </c>
      <c r="E9" s="387">
        <v>245</v>
      </c>
      <c r="F9" s="472">
        <v>245</v>
      </c>
      <c r="G9" s="472" t="s">
        <v>6663</v>
      </c>
      <c r="H9" s="472" t="s">
        <v>6663</v>
      </c>
      <c r="I9" s="472" t="s">
        <v>6663</v>
      </c>
      <c r="J9" s="388" t="s">
        <v>6662</v>
      </c>
      <c r="K9" s="395" t="s">
        <v>6662</v>
      </c>
      <c r="L9" s="387"/>
      <c r="M9" s="471" t="s">
        <v>6663</v>
      </c>
      <c r="N9" s="472" t="s">
        <v>6663</v>
      </c>
      <c r="O9" s="472" t="s">
        <v>6663</v>
      </c>
      <c r="P9" s="472" t="s">
        <v>6663</v>
      </c>
      <c r="Q9" s="472" t="s">
        <v>6663</v>
      </c>
      <c r="R9" s="472" t="s">
        <v>6663</v>
      </c>
      <c r="S9" s="472" t="s">
        <v>6663</v>
      </c>
      <c r="T9" s="472" t="s">
        <v>6663</v>
      </c>
      <c r="U9" s="472" t="s">
        <v>6663</v>
      </c>
      <c r="V9" s="472" t="s">
        <v>6663</v>
      </c>
      <c r="W9" s="472" t="s">
        <v>6663</v>
      </c>
      <c r="X9" s="472" t="s">
        <v>6663</v>
      </c>
      <c r="Y9" s="472" t="s">
        <v>6663</v>
      </c>
      <c r="Z9" s="472" t="s">
        <v>6663</v>
      </c>
      <c r="AA9" s="472" t="s">
        <v>6663</v>
      </c>
      <c r="AB9" s="473" t="s">
        <v>6663</v>
      </c>
      <c r="AC9" s="486" t="s">
        <v>6663</v>
      </c>
      <c r="AD9" s="487" t="s">
        <v>6663</v>
      </c>
      <c r="AE9" s="488" t="s">
        <v>6663</v>
      </c>
      <c r="AF9" s="387"/>
      <c r="AG9" s="388"/>
      <c r="AH9" s="388"/>
      <c r="AI9" s="388"/>
      <c r="AJ9" s="388"/>
      <c r="AK9" s="388"/>
      <c r="AL9" s="388"/>
      <c r="AM9" s="388"/>
      <c r="AN9" s="388"/>
      <c r="AO9" s="388"/>
      <c r="AP9" s="388"/>
      <c r="AQ9" s="388"/>
      <c r="AR9" s="388"/>
      <c r="AS9" s="388"/>
      <c r="AT9" s="388"/>
      <c r="AU9" s="388"/>
      <c r="AV9" s="449"/>
      <c r="AW9" s="450"/>
      <c r="AX9" s="451"/>
      <c r="AY9" s="471" t="s">
        <v>6663</v>
      </c>
      <c r="AZ9" s="472" t="s">
        <v>6663</v>
      </c>
      <c r="BA9" s="472" t="s">
        <v>6663</v>
      </c>
      <c r="BB9" s="472" t="s">
        <v>6663</v>
      </c>
      <c r="BC9" s="472" t="s">
        <v>6663</v>
      </c>
      <c r="BD9" s="472" t="s">
        <v>6663</v>
      </c>
      <c r="BE9" s="472" t="s">
        <v>6663</v>
      </c>
      <c r="BF9" s="472" t="s">
        <v>6663</v>
      </c>
      <c r="BG9" s="472" t="s">
        <v>6663</v>
      </c>
      <c r="BH9" s="472" t="s">
        <v>6663</v>
      </c>
      <c r="BI9" s="472" t="s">
        <v>6663</v>
      </c>
      <c r="BJ9" s="472" t="s">
        <v>6663</v>
      </c>
      <c r="BK9" s="472" t="s">
        <v>6663</v>
      </c>
      <c r="BL9" s="472" t="s">
        <v>6663</v>
      </c>
      <c r="BM9" s="472" t="s">
        <v>6663</v>
      </c>
      <c r="BN9" s="473" t="s">
        <v>6663</v>
      </c>
      <c r="BO9" s="504" t="s">
        <v>6663</v>
      </c>
      <c r="BP9" s="505" t="s">
        <v>6663</v>
      </c>
      <c r="BQ9" s="506" t="s">
        <v>6663</v>
      </c>
      <c r="BR9" s="492">
        <v>245</v>
      </c>
      <c r="BS9" s="493" t="s">
        <v>6662</v>
      </c>
      <c r="BT9" s="493" t="s">
        <v>6662</v>
      </c>
      <c r="BU9" s="493">
        <v>1</v>
      </c>
      <c r="BV9" s="493">
        <v>1</v>
      </c>
      <c r="BW9" s="493" t="s">
        <v>6662</v>
      </c>
      <c r="BX9" s="493">
        <v>1</v>
      </c>
      <c r="BY9" s="493">
        <v>9</v>
      </c>
      <c r="BZ9" s="493">
        <v>16</v>
      </c>
      <c r="CA9" s="493">
        <v>20</v>
      </c>
      <c r="CB9" s="493">
        <v>40</v>
      </c>
      <c r="CC9" s="493">
        <v>46</v>
      </c>
      <c r="CD9" s="493">
        <v>46</v>
      </c>
      <c r="CE9" s="493">
        <v>28</v>
      </c>
      <c r="CF9" s="493">
        <v>23</v>
      </c>
      <c r="CG9" s="494">
        <v>14</v>
      </c>
      <c r="CH9" s="466"/>
      <c r="CI9" s="467"/>
      <c r="CJ9" s="467"/>
      <c r="CK9" s="467"/>
      <c r="CL9" s="467"/>
      <c r="CM9" s="467"/>
      <c r="CN9" s="467"/>
      <c r="CO9" s="467"/>
      <c r="CP9" s="467"/>
      <c r="CQ9" s="467"/>
      <c r="CR9" s="467"/>
      <c r="CS9" s="467"/>
      <c r="CT9" s="467"/>
      <c r="CU9" s="468"/>
      <c r="CV9" s="389"/>
      <c r="CW9" s="390"/>
      <c r="CX9" s="390"/>
      <c r="CY9" s="390"/>
      <c r="CZ9" s="390"/>
      <c r="DA9" s="390"/>
      <c r="DB9" s="394"/>
      <c r="DC9" s="492">
        <v>773</v>
      </c>
      <c r="DD9" s="493">
        <v>605</v>
      </c>
      <c r="DE9" s="493">
        <v>274</v>
      </c>
      <c r="DF9" s="493">
        <v>290</v>
      </c>
      <c r="DG9" s="493">
        <v>41</v>
      </c>
      <c r="DH9" s="493">
        <v>39</v>
      </c>
      <c r="DI9" s="493">
        <v>129</v>
      </c>
      <c r="DJ9" s="394"/>
      <c r="DK9" s="492">
        <v>226</v>
      </c>
      <c r="DL9" s="493">
        <v>210</v>
      </c>
      <c r="DM9" s="493" t="s">
        <v>6662</v>
      </c>
      <c r="DN9" s="493">
        <v>1</v>
      </c>
      <c r="DO9" s="493" t="s">
        <v>6662</v>
      </c>
      <c r="DP9" s="493">
        <v>6</v>
      </c>
      <c r="DQ9" s="493">
        <v>6</v>
      </c>
      <c r="DR9" s="493">
        <v>1</v>
      </c>
      <c r="DS9" s="493">
        <v>1</v>
      </c>
      <c r="DT9" s="493" t="s">
        <v>6662</v>
      </c>
      <c r="DU9" s="493" t="s">
        <v>6662</v>
      </c>
      <c r="DV9" s="493" t="s">
        <v>6662</v>
      </c>
      <c r="DW9" s="493">
        <v>1</v>
      </c>
      <c r="DX9" s="493" t="s">
        <v>6662</v>
      </c>
      <c r="DY9" s="390" t="s">
        <v>6662</v>
      </c>
      <c r="DZ9" s="394" t="s">
        <v>6662</v>
      </c>
      <c r="EA9" s="492">
        <v>245</v>
      </c>
      <c r="EB9" s="493">
        <v>29121</v>
      </c>
      <c r="EC9" s="493">
        <v>23322</v>
      </c>
      <c r="ED9" s="493">
        <v>5683</v>
      </c>
      <c r="EE9" s="494">
        <v>116</v>
      </c>
      <c r="EF9" s="492">
        <v>381</v>
      </c>
      <c r="EG9" s="493">
        <v>340</v>
      </c>
      <c r="EH9" s="493">
        <v>153</v>
      </c>
      <c r="EI9" s="493">
        <v>161</v>
      </c>
      <c r="EJ9" s="493">
        <v>26</v>
      </c>
      <c r="EK9" s="493">
        <v>20</v>
      </c>
      <c r="EL9" s="493">
        <v>21</v>
      </c>
      <c r="EM9" s="394"/>
      <c r="EN9" s="492">
        <v>392</v>
      </c>
      <c r="EO9" s="493">
        <v>265</v>
      </c>
      <c r="EP9" s="493">
        <v>121</v>
      </c>
      <c r="EQ9" s="493">
        <v>129</v>
      </c>
      <c r="ER9" s="493">
        <v>15</v>
      </c>
      <c r="ES9" s="493">
        <v>19</v>
      </c>
      <c r="ET9" s="493">
        <v>108</v>
      </c>
      <c r="EU9" s="394"/>
    </row>
    <row r="10" spans="1:151" s="357" customFormat="1" ht="15" hidden="1" customHeight="1" x14ac:dyDescent="0.15">
      <c r="A10" s="442" t="s">
        <v>175</v>
      </c>
      <c r="B10" s="442" t="s">
        <v>176</v>
      </c>
      <c r="C10" s="442" t="s">
        <v>178</v>
      </c>
      <c r="D10" s="442" t="s">
        <v>563</v>
      </c>
      <c r="E10" s="387">
        <v>31</v>
      </c>
      <c r="F10" s="472">
        <v>31</v>
      </c>
      <c r="G10" s="472" t="s">
        <v>6663</v>
      </c>
      <c r="H10" s="472" t="s">
        <v>6663</v>
      </c>
      <c r="I10" s="472" t="s">
        <v>6663</v>
      </c>
      <c r="J10" s="388" t="s">
        <v>6662</v>
      </c>
      <c r="K10" s="395" t="s">
        <v>6662</v>
      </c>
      <c r="L10" s="387"/>
      <c r="M10" s="471" t="s">
        <v>6663</v>
      </c>
      <c r="N10" s="472" t="s">
        <v>6663</v>
      </c>
      <c r="O10" s="472" t="s">
        <v>6663</v>
      </c>
      <c r="P10" s="472" t="s">
        <v>6663</v>
      </c>
      <c r="Q10" s="472" t="s">
        <v>6663</v>
      </c>
      <c r="R10" s="472" t="s">
        <v>6663</v>
      </c>
      <c r="S10" s="472" t="s">
        <v>6663</v>
      </c>
      <c r="T10" s="472" t="s">
        <v>6663</v>
      </c>
      <c r="U10" s="472" t="s">
        <v>6663</v>
      </c>
      <c r="V10" s="472" t="s">
        <v>6663</v>
      </c>
      <c r="W10" s="472" t="s">
        <v>6663</v>
      </c>
      <c r="X10" s="472" t="s">
        <v>6663</v>
      </c>
      <c r="Y10" s="472" t="s">
        <v>6663</v>
      </c>
      <c r="Z10" s="472" t="s">
        <v>6663</v>
      </c>
      <c r="AA10" s="472" t="s">
        <v>6663</v>
      </c>
      <c r="AB10" s="473" t="s">
        <v>6663</v>
      </c>
      <c r="AC10" s="486" t="s">
        <v>6663</v>
      </c>
      <c r="AD10" s="487" t="s">
        <v>6663</v>
      </c>
      <c r="AE10" s="488" t="s">
        <v>6663</v>
      </c>
      <c r="AF10" s="387"/>
      <c r="AG10" s="388"/>
      <c r="AH10" s="388"/>
      <c r="AI10" s="388"/>
      <c r="AJ10" s="388"/>
      <c r="AK10" s="388"/>
      <c r="AL10" s="388"/>
      <c r="AM10" s="388"/>
      <c r="AN10" s="388"/>
      <c r="AO10" s="388"/>
      <c r="AP10" s="388"/>
      <c r="AQ10" s="388"/>
      <c r="AR10" s="388"/>
      <c r="AS10" s="388"/>
      <c r="AT10" s="388"/>
      <c r="AU10" s="388"/>
      <c r="AV10" s="449"/>
      <c r="AW10" s="450"/>
      <c r="AX10" s="451"/>
      <c r="AY10" s="471" t="s">
        <v>6663</v>
      </c>
      <c r="AZ10" s="472" t="s">
        <v>6663</v>
      </c>
      <c r="BA10" s="472" t="s">
        <v>6663</v>
      </c>
      <c r="BB10" s="472" t="s">
        <v>6663</v>
      </c>
      <c r="BC10" s="472" t="s">
        <v>6663</v>
      </c>
      <c r="BD10" s="472" t="s">
        <v>6663</v>
      </c>
      <c r="BE10" s="472" t="s">
        <v>6663</v>
      </c>
      <c r="BF10" s="472" t="s">
        <v>6663</v>
      </c>
      <c r="BG10" s="472" t="s">
        <v>6663</v>
      </c>
      <c r="BH10" s="472" t="s">
        <v>6663</v>
      </c>
      <c r="BI10" s="472" t="s">
        <v>6663</v>
      </c>
      <c r="BJ10" s="472" t="s">
        <v>6663</v>
      </c>
      <c r="BK10" s="472" t="s">
        <v>6663</v>
      </c>
      <c r="BL10" s="472" t="s">
        <v>6663</v>
      </c>
      <c r="BM10" s="472" t="s">
        <v>6663</v>
      </c>
      <c r="BN10" s="473" t="s">
        <v>6663</v>
      </c>
      <c r="BO10" s="504" t="s">
        <v>6663</v>
      </c>
      <c r="BP10" s="505" t="s">
        <v>6663</v>
      </c>
      <c r="BQ10" s="506" t="s">
        <v>6663</v>
      </c>
      <c r="BR10" s="492">
        <v>31</v>
      </c>
      <c r="BS10" s="493" t="s">
        <v>6662</v>
      </c>
      <c r="BT10" s="493" t="s">
        <v>6662</v>
      </c>
      <c r="BU10" s="493" t="s">
        <v>6662</v>
      </c>
      <c r="BV10" s="493" t="s">
        <v>6662</v>
      </c>
      <c r="BW10" s="493" t="s">
        <v>6662</v>
      </c>
      <c r="BX10" s="493">
        <v>1</v>
      </c>
      <c r="BY10" s="493">
        <v>1</v>
      </c>
      <c r="BZ10" s="493">
        <v>1</v>
      </c>
      <c r="CA10" s="493">
        <v>2</v>
      </c>
      <c r="CB10" s="493">
        <v>4</v>
      </c>
      <c r="CC10" s="493">
        <v>7</v>
      </c>
      <c r="CD10" s="493">
        <v>4</v>
      </c>
      <c r="CE10" s="493">
        <v>4</v>
      </c>
      <c r="CF10" s="493">
        <v>2</v>
      </c>
      <c r="CG10" s="494">
        <v>5</v>
      </c>
      <c r="CH10" s="466"/>
      <c r="CI10" s="467"/>
      <c r="CJ10" s="467"/>
      <c r="CK10" s="467"/>
      <c r="CL10" s="467"/>
      <c r="CM10" s="467"/>
      <c r="CN10" s="467"/>
      <c r="CO10" s="467"/>
      <c r="CP10" s="467"/>
      <c r="CQ10" s="467"/>
      <c r="CR10" s="467"/>
      <c r="CS10" s="467"/>
      <c r="CT10" s="467"/>
      <c r="CU10" s="468"/>
      <c r="CV10" s="389"/>
      <c r="CW10" s="390"/>
      <c r="CX10" s="390"/>
      <c r="CY10" s="390"/>
      <c r="CZ10" s="390"/>
      <c r="DA10" s="390"/>
      <c r="DB10" s="394"/>
      <c r="DC10" s="492">
        <v>104</v>
      </c>
      <c r="DD10" s="493">
        <v>82</v>
      </c>
      <c r="DE10" s="493">
        <v>41</v>
      </c>
      <c r="DF10" s="493">
        <v>35</v>
      </c>
      <c r="DG10" s="493">
        <v>6</v>
      </c>
      <c r="DH10" s="493">
        <v>8</v>
      </c>
      <c r="DI10" s="493">
        <v>14</v>
      </c>
      <c r="DJ10" s="394"/>
      <c r="DK10" s="492">
        <v>28</v>
      </c>
      <c r="DL10" s="493">
        <v>24</v>
      </c>
      <c r="DM10" s="493" t="s">
        <v>6662</v>
      </c>
      <c r="DN10" s="493" t="s">
        <v>6662</v>
      </c>
      <c r="DO10" s="493" t="s">
        <v>6662</v>
      </c>
      <c r="DP10" s="493">
        <v>2</v>
      </c>
      <c r="DQ10" s="493">
        <v>2</v>
      </c>
      <c r="DR10" s="493" t="s">
        <v>6662</v>
      </c>
      <c r="DS10" s="493" t="s">
        <v>6662</v>
      </c>
      <c r="DT10" s="493" t="s">
        <v>6662</v>
      </c>
      <c r="DU10" s="493" t="s">
        <v>6662</v>
      </c>
      <c r="DV10" s="493" t="s">
        <v>6662</v>
      </c>
      <c r="DW10" s="493" t="s">
        <v>6662</v>
      </c>
      <c r="DX10" s="493" t="s">
        <v>6662</v>
      </c>
      <c r="DY10" s="390" t="s">
        <v>6662</v>
      </c>
      <c r="DZ10" s="394" t="s">
        <v>6662</v>
      </c>
      <c r="EA10" s="492">
        <v>31</v>
      </c>
      <c r="EB10" s="493">
        <v>2886</v>
      </c>
      <c r="EC10" s="493">
        <v>2263</v>
      </c>
      <c r="ED10" s="493">
        <v>593</v>
      </c>
      <c r="EE10" s="494">
        <v>30</v>
      </c>
      <c r="EF10" s="492">
        <v>55</v>
      </c>
      <c r="EG10" s="493">
        <v>49</v>
      </c>
      <c r="EH10" s="493">
        <v>21</v>
      </c>
      <c r="EI10" s="493">
        <v>24</v>
      </c>
      <c r="EJ10" s="493">
        <v>4</v>
      </c>
      <c r="EK10" s="493">
        <v>2</v>
      </c>
      <c r="EL10" s="493">
        <v>4</v>
      </c>
      <c r="EM10" s="394"/>
      <c r="EN10" s="492">
        <v>49</v>
      </c>
      <c r="EO10" s="493">
        <v>33</v>
      </c>
      <c r="EP10" s="493">
        <v>20</v>
      </c>
      <c r="EQ10" s="493">
        <v>11</v>
      </c>
      <c r="ER10" s="493">
        <v>2</v>
      </c>
      <c r="ES10" s="493">
        <v>6</v>
      </c>
      <c r="ET10" s="493">
        <v>10</v>
      </c>
      <c r="EU10" s="394"/>
    </row>
    <row r="11" spans="1:151" s="357" customFormat="1" ht="15" hidden="1" customHeight="1" x14ac:dyDescent="0.15">
      <c r="A11" s="442" t="s">
        <v>175</v>
      </c>
      <c r="B11" s="442" t="s">
        <v>176</v>
      </c>
      <c r="C11" s="442" t="s">
        <v>1577</v>
      </c>
      <c r="D11" s="442" t="s">
        <v>564</v>
      </c>
      <c r="E11" s="387" t="s">
        <v>6663</v>
      </c>
      <c r="F11" s="472" t="s">
        <v>6663</v>
      </c>
      <c r="G11" s="472" t="s">
        <v>6663</v>
      </c>
      <c r="H11" s="472" t="s">
        <v>6663</v>
      </c>
      <c r="I11" s="472" t="s">
        <v>6663</v>
      </c>
      <c r="J11" s="388" t="s">
        <v>6663</v>
      </c>
      <c r="K11" s="395" t="s">
        <v>6663</v>
      </c>
      <c r="L11" s="387"/>
      <c r="M11" s="471" t="s">
        <v>6663</v>
      </c>
      <c r="N11" s="472" t="s">
        <v>6663</v>
      </c>
      <c r="O11" s="472" t="s">
        <v>6663</v>
      </c>
      <c r="P11" s="472" t="s">
        <v>6663</v>
      </c>
      <c r="Q11" s="472" t="s">
        <v>6663</v>
      </c>
      <c r="R11" s="472" t="s">
        <v>6663</v>
      </c>
      <c r="S11" s="472" t="s">
        <v>6663</v>
      </c>
      <c r="T11" s="472" t="s">
        <v>6663</v>
      </c>
      <c r="U11" s="472" t="s">
        <v>6663</v>
      </c>
      <c r="V11" s="472" t="s">
        <v>6663</v>
      </c>
      <c r="W11" s="472" t="s">
        <v>6663</v>
      </c>
      <c r="X11" s="472" t="s">
        <v>6663</v>
      </c>
      <c r="Y11" s="472" t="s">
        <v>6663</v>
      </c>
      <c r="Z11" s="472" t="s">
        <v>6663</v>
      </c>
      <c r="AA11" s="472" t="s">
        <v>6663</v>
      </c>
      <c r="AB11" s="473" t="s">
        <v>6663</v>
      </c>
      <c r="AC11" s="486" t="s">
        <v>6663</v>
      </c>
      <c r="AD11" s="487" t="s">
        <v>6663</v>
      </c>
      <c r="AE11" s="488" t="s">
        <v>6663</v>
      </c>
      <c r="AF11" s="387"/>
      <c r="AG11" s="388"/>
      <c r="AH11" s="388"/>
      <c r="AI11" s="388"/>
      <c r="AJ11" s="388"/>
      <c r="AK11" s="388"/>
      <c r="AL11" s="388"/>
      <c r="AM11" s="388"/>
      <c r="AN11" s="388"/>
      <c r="AO11" s="388"/>
      <c r="AP11" s="388"/>
      <c r="AQ11" s="388"/>
      <c r="AR11" s="388"/>
      <c r="AS11" s="388"/>
      <c r="AT11" s="388"/>
      <c r="AU11" s="388"/>
      <c r="AV11" s="449"/>
      <c r="AW11" s="450"/>
      <c r="AX11" s="451"/>
      <c r="AY11" s="471" t="s">
        <v>6663</v>
      </c>
      <c r="AZ11" s="472" t="s">
        <v>6663</v>
      </c>
      <c r="BA11" s="472" t="s">
        <v>6663</v>
      </c>
      <c r="BB11" s="472" t="s">
        <v>6663</v>
      </c>
      <c r="BC11" s="472" t="s">
        <v>6663</v>
      </c>
      <c r="BD11" s="472" t="s">
        <v>6663</v>
      </c>
      <c r="BE11" s="472" t="s">
        <v>6663</v>
      </c>
      <c r="BF11" s="472" t="s">
        <v>6663</v>
      </c>
      <c r="BG11" s="472" t="s">
        <v>6663</v>
      </c>
      <c r="BH11" s="472" t="s">
        <v>6663</v>
      </c>
      <c r="BI11" s="472" t="s">
        <v>6663</v>
      </c>
      <c r="BJ11" s="472" t="s">
        <v>6663</v>
      </c>
      <c r="BK11" s="472" t="s">
        <v>6663</v>
      </c>
      <c r="BL11" s="472" t="s">
        <v>6663</v>
      </c>
      <c r="BM11" s="472" t="s">
        <v>6663</v>
      </c>
      <c r="BN11" s="473" t="s">
        <v>6663</v>
      </c>
      <c r="BO11" s="504" t="s">
        <v>6663</v>
      </c>
      <c r="BP11" s="505" t="s">
        <v>6663</v>
      </c>
      <c r="BQ11" s="506" t="s">
        <v>6663</v>
      </c>
      <c r="BR11" s="492">
        <v>149</v>
      </c>
      <c r="BS11" s="493" t="s">
        <v>6662</v>
      </c>
      <c r="BT11" s="493" t="s">
        <v>6662</v>
      </c>
      <c r="BU11" s="493" t="s">
        <v>6662</v>
      </c>
      <c r="BV11" s="493">
        <v>1</v>
      </c>
      <c r="BW11" s="493" t="s">
        <v>6662</v>
      </c>
      <c r="BX11" s="493">
        <v>1</v>
      </c>
      <c r="BY11" s="493">
        <v>3</v>
      </c>
      <c r="BZ11" s="493">
        <v>15</v>
      </c>
      <c r="CA11" s="493">
        <v>15</v>
      </c>
      <c r="CB11" s="493">
        <v>27</v>
      </c>
      <c r="CC11" s="493">
        <v>33</v>
      </c>
      <c r="CD11" s="493">
        <v>15</v>
      </c>
      <c r="CE11" s="493">
        <v>18</v>
      </c>
      <c r="CF11" s="493">
        <v>13</v>
      </c>
      <c r="CG11" s="494">
        <v>8</v>
      </c>
      <c r="CH11" s="466"/>
      <c r="CI11" s="467"/>
      <c r="CJ11" s="467"/>
      <c r="CK11" s="467"/>
      <c r="CL11" s="467"/>
      <c r="CM11" s="467"/>
      <c r="CN11" s="467"/>
      <c r="CO11" s="467"/>
      <c r="CP11" s="467"/>
      <c r="CQ11" s="467"/>
      <c r="CR11" s="467"/>
      <c r="CS11" s="467"/>
      <c r="CT11" s="467"/>
      <c r="CU11" s="468"/>
      <c r="CV11" s="389"/>
      <c r="CW11" s="390"/>
      <c r="CX11" s="390"/>
      <c r="CY11" s="390"/>
      <c r="CZ11" s="390"/>
      <c r="DA11" s="390"/>
      <c r="DB11" s="394"/>
      <c r="DC11" s="492" t="s">
        <v>6663</v>
      </c>
      <c r="DD11" s="493" t="s">
        <v>6663</v>
      </c>
      <c r="DE11" s="493" t="s">
        <v>6663</v>
      </c>
      <c r="DF11" s="493" t="s">
        <v>6663</v>
      </c>
      <c r="DG11" s="493" t="s">
        <v>6663</v>
      </c>
      <c r="DH11" s="493" t="s">
        <v>6663</v>
      </c>
      <c r="DI11" s="493" t="s">
        <v>6663</v>
      </c>
      <c r="DJ11" s="394"/>
      <c r="DK11" s="492" t="s">
        <v>6663</v>
      </c>
      <c r="DL11" s="493" t="s">
        <v>6663</v>
      </c>
      <c r="DM11" s="493" t="s">
        <v>6663</v>
      </c>
      <c r="DN11" s="493" t="s">
        <v>6663</v>
      </c>
      <c r="DO11" s="493" t="s">
        <v>6663</v>
      </c>
      <c r="DP11" s="493" t="s">
        <v>6663</v>
      </c>
      <c r="DQ11" s="493" t="s">
        <v>6663</v>
      </c>
      <c r="DR11" s="493" t="s">
        <v>6663</v>
      </c>
      <c r="DS11" s="493" t="s">
        <v>6663</v>
      </c>
      <c r="DT11" s="493" t="s">
        <v>6663</v>
      </c>
      <c r="DU11" s="493" t="s">
        <v>6663</v>
      </c>
      <c r="DV11" s="493" t="s">
        <v>6663</v>
      </c>
      <c r="DW11" s="493" t="s">
        <v>6663</v>
      </c>
      <c r="DX11" s="493" t="s">
        <v>6663</v>
      </c>
      <c r="DY11" s="390" t="s">
        <v>6663</v>
      </c>
      <c r="DZ11" s="394" t="s">
        <v>6663</v>
      </c>
      <c r="EA11" s="492" t="s">
        <v>6663</v>
      </c>
      <c r="EB11" s="493" t="s">
        <v>6663</v>
      </c>
      <c r="EC11" s="493" t="s">
        <v>6663</v>
      </c>
      <c r="ED11" s="493" t="s">
        <v>6663</v>
      </c>
      <c r="EE11" s="494" t="s">
        <v>6663</v>
      </c>
      <c r="EF11" s="492" t="s">
        <v>6663</v>
      </c>
      <c r="EG11" s="493" t="s">
        <v>6663</v>
      </c>
      <c r="EH11" s="493" t="s">
        <v>6663</v>
      </c>
      <c r="EI11" s="493" t="s">
        <v>6663</v>
      </c>
      <c r="EJ11" s="493" t="s">
        <v>6663</v>
      </c>
      <c r="EK11" s="493" t="s">
        <v>6663</v>
      </c>
      <c r="EL11" s="493" t="s">
        <v>6663</v>
      </c>
      <c r="EM11" s="394"/>
      <c r="EN11" s="492" t="s">
        <v>6663</v>
      </c>
      <c r="EO11" s="493" t="s">
        <v>6663</v>
      </c>
      <c r="EP11" s="493" t="s">
        <v>6663</v>
      </c>
      <c r="EQ11" s="493" t="s">
        <v>6663</v>
      </c>
      <c r="ER11" s="493" t="s">
        <v>6663</v>
      </c>
      <c r="ES11" s="493" t="s">
        <v>6663</v>
      </c>
      <c r="ET11" s="493" t="s">
        <v>6663</v>
      </c>
      <c r="EU11" s="394"/>
    </row>
    <row r="12" spans="1:151" s="357" customFormat="1" ht="15" hidden="1" customHeight="1" x14ac:dyDescent="0.15">
      <c r="A12" s="442" t="s">
        <v>175</v>
      </c>
      <c r="B12" s="442" t="s">
        <v>176</v>
      </c>
      <c r="C12" s="442" t="s">
        <v>179</v>
      </c>
      <c r="D12" s="442" t="s">
        <v>565</v>
      </c>
      <c r="E12" s="387">
        <v>147</v>
      </c>
      <c r="F12" s="472">
        <v>147</v>
      </c>
      <c r="G12" s="472" t="s">
        <v>6663</v>
      </c>
      <c r="H12" s="472" t="s">
        <v>6663</v>
      </c>
      <c r="I12" s="472" t="s">
        <v>6663</v>
      </c>
      <c r="J12" s="388" t="s">
        <v>6662</v>
      </c>
      <c r="K12" s="395" t="s">
        <v>6662</v>
      </c>
      <c r="L12" s="387"/>
      <c r="M12" s="471" t="s">
        <v>6663</v>
      </c>
      <c r="N12" s="472" t="s">
        <v>6663</v>
      </c>
      <c r="O12" s="472" t="s">
        <v>6663</v>
      </c>
      <c r="P12" s="472" t="s">
        <v>6663</v>
      </c>
      <c r="Q12" s="472" t="s">
        <v>6663</v>
      </c>
      <c r="R12" s="472" t="s">
        <v>6663</v>
      </c>
      <c r="S12" s="472" t="s">
        <v>6663</v>
      </c>
      <c r="T12" s="472" t="s">
        <v>6663</v>
      </c>
      <c r="U12" s="472" t="s">
        <v>6663</v>
      </c>
      <c r="V12" s="472" t="s">
        <v>6663</v>
      </c>
      <c r="W12" s="472" t="s">
        <v>6663</v>
      </c>
      <c r="X12" s="472" t="s">
        <v>6663</v>
      </c>
      <c r="Y12" s="472" t="s">
        <v>6663</v>
      </c>
      <c r="Z12" s="472" t="s">
        <v>6663</v>
      </c>
      <c r="AA12" s="472" t="s">
        <v>6663</v>
      </c>
      <c r="AB12" s="473" t="s">
        <v>6663</v>
      </c>
      <c r="AC12" s="486" t="s">
        <v>6663</v>
      </c>
      <c r="AD12" s="487" t="s">
        <v>6663</v>
      </c>
      <c r="AE12" s="488" t="s">
        <v>6663</v>
      </c>
      <c r="AF12" s="387"/>
      <c r="AG12" s="388"/>
      <c r="AH12" s="388"/>
      <c r="AI12" s="388"/>
      <c r="AJ12" s="388"/>
      <c r="AK12" s="388"/>
      <c r="AL12" s="388"/>
      <c r="AM12" s="388"/>
      <c r="AN12" s="388"/>
      <c r="AO12" s="388"/>
      <c r="AP12" s="388"/>
      <c r="AQ12" s="388"/>
      <c r="AR12" s="388"/>
      <c r="AS12" s="388"/>
      <c r="AT12" s="388"/>
      <c r="AU12" s="388"/>
      <c r="AV12" s="449"/>
      <c r="AW12" s="450"/>
      <c r="AX12" s="451"/>
      <c r="AY12" s="471" t="s">
        <v>6663</v>
      </c>
      <c r="AZ12" s="472" t="s">
        <v>6663</v>
      </c>
      <c r="BA12" s="472" t="s">
        <v>6663</v>
      </c>
      <c r="BB12" s="472" t="s">
        <v>6663</v>
      </c>
      <c r="BC12" s="472" t="s">
        <v>6663</v>
      </c>
      <c r="BD12" s="472" t="s">
        <v>6663</v>
      </c>
      <c r="BE12" s="472" t="s">
        <v>6663</v>
      </c>
      <c r="BF12" s="472" t="s">
        <v>6663</v>
      </c>
      <c r="BG12" s="472" t="s">
        <v>6663</v>
      </c>
      <c r="BH12" s="472" t="s">
        <v>6663</v>
      </c>
      <c r="BI12" s="472" t="s">
        <v>6663</v>
      </c>
      <c r="BJ12" s="472" t="s">
        <v>6663</v>
      </c>
      <c r="BK12" s="472" t="s">
        <v>6663</v>
      </c>
      <c r="BL12" s="472" t="s">
        <v>6663</v>
      </c>
      <c r="BM12" s="472" t="s">
        <v>6663</v>
      </c>
      <c r="BN12" s="473" t="s">
        <v>6663</v>
      </c>
      <c r="BO12" s="504" t="s">
        <v>6663</v>
      </c>
      <c r="BP12" s="505" t="s">
        <v>6663</v>
      </c>
      <c r="BQ12" s="506" t="s">
        <v>6663</v>
      </c>
      <c r="BR12" s="492">
        <v>147</v>
      </c>
      <c r="BS12" s="493" t="s">
        <v>6662</v>
      </c>
      <c r="BT12" s="493" t="s">
        <v>6662</v>
      </c>
      <c r="BU12" s="493" t="s">
        <v>6662</v>
      </c>
      <c r="BV12" s="493">
        <v>1</v>
      </c>
      <c r="BW12" s="493">
        <v>1</v>
      </c>
      <c r="BX12" s="493" t="s">
        <v>6662</v>
      </c>
      <c r="BY12" s="493">
        <v>2</v>
      </c>
      <c r="BZ12" s="493">
        <v>12</v>
      </c>
      <c r="CA12" s="493">
        <v>8</v>
      </c>
      <c r="CB12" s="493">
        <v>18</v>
      </c>
      <c r="CC12" s="493">
        <v>28</v>
      </c>
      <c r="CD12" s="493">
        <v>26</v>
      </c>
      <c r="CE12" s="493">
        <v>22</v>
      </c>
      <c r="CF12" s="493">
        <v>22</v>
      </c>
      <c r="CG12" s="494">
        <v>7</v>
      </c>
      <c r="CH12" s="466"/>
      <c r="CI12" s="467"/>
      <c r="CJ12" s="467"/>
      <c r="CK12" s="467"/>
      <c r="CL12" s="467"/>
      <c r="CM12" s="467"/>
      <c r="CN12" s="467"/>
      <c r="CO12" s="467"/>
      <c r="CP12" s="467"/>
      <c r="CQ12" s="467"/>
      <c r="CR12" s="467"/>
      <c r="CS12" s="467"/>
      <c r="CT12" s="467"/>
      <c r="CU12" s="468"/>
      <c r="CV12" s="389"/>
      <c r="CW12" s="390"/>
      <c r="CX12" s="390"/>
      <c r="CY12" s="390"/>
      <c r="CZ12" s="390"/>
      <c r="DA12" s="390"/>
      <c r="DB12" s="394"/>
      <c r="DC12" s="492">
        <v>432</v>
      </c>
      <c r="DD12" s="493">
        <v>340</v>
      </c>
      <c r="DE12" s="493">
        <v>186</v>
      </c>
      <c r="DF12" s="493">
        <v>144</v>
      </c>
      <c r="DG12" s="493">
        <v>10</v>
      </c>
      <c r="DH12" s="493">
        <v>19</v>
      </c>
      <c r="DI12" s="493">
        <v>73</v>
      </c>
      <c r="DJ12" s="394"/>
      <c r="DK12" s="492">
        <v>125</v>
      </c>
      <c r="DL12" s="493">
        <v>75</v>
      </c>
      <c r="DM12" s="493" t="s">
        <v>6662</v>
      </c>
      <c r="DN12" s="493" t="s">
        <v>6662</v>
      </c>
      <c r="DO12" s="493" t="s">
        <v>6662</v>
      </c>
      <c r="DP12" s="493">
        <v>47</v>
      </c>
      <c r="DQ12" s="493">
        <v>3</v>
      </c>
      <c r="DR12" s="493" t="s">
        <v>6662</v>
      </c>
      <c r="DS12" s="493" t="s">
        <v>6662</v>
      </c>
      <c r="DT12" s="493" t="s">
        <v>6662</v>
      </c>
      <c r="DU12" s="493" t="s">
        <v>6662</v>
      </c>
      <c r="DV12" s="493" t="s">
        <v>6662</v>
      </c>
      <c r="DW12" s="493" t="s">
        <v>6662</v>
      </c>
      <c r="DX12" s="493" t="s">
        <v>6662</v>
      </c>
      <c r="DY12" s="390" t="s">
        <v>6662</v>
      </c>
      <c r="DZ12" s="394" t="s">
        <v>6662</v>
      </c>
      <c r="EA12" s="492">
        <v>147</v>
      </c>
      <c r="EB12" s="493">
        <v>19321</v>
      </c>
      <c r="EC12" s="493">
        <v>12144</v>
      </c>
      <c r="ED12" s="493">
        <v>7147</v>
      </c>
      <c r="EE12" s="494">
        <v>30</v>
      </c>
      <c r="EF12" s="492">
        <v>212</v>
      </c>
      <c r="EG12" s="493">
        <v>190</v>
      </c>
      <c r="EH12" s="493">
        <v>98</v>
      </c>
      <c r="EI12" s="493">
        <v>84</v>
      </c>
      <c r="EJ12" s="493">
        <v>8</v>
      </c>
      <c r="EK12" s="493">
        <v>6</v>
      </c>
      <c r="EL12" s="493">
        <v>16</v>
      </c>
      <c r="EM12" s="394"/>
      <c r="EN12" s="492">
        <v>220</v>
      </c>
      <c r="EO12" s="493">
        <v>150</v>
      </c>
      <c r="EP12" s="493">
        <v>88</v>
      </c>
      <c r="EQ12" s="493">
        <v>60</v>
      </c>
      <c r="ER12" s="493">
        <v>2</v>
      </c>
      <c r="ES12" s="493">
        <v>13</v>
      </c>
      <c r="ET12" s="493">
        <v>57</v>
      </c>
      <c r="EU12" s="394"/>
    </row>
    <row r="13" spans="1:151" s="357" customFormat="1" ht="15" hidden="1" customHeight="1" x14ac:dyDescent="0.15">
      <c r="A13" s="442" t="s">
        <v>175</v>
      </c>
      <c r="B13" s="442" t="s">
        <v>176</v>
      </c>
      <c r="C13" s="442" t="s">
        <v>180</v>
      </c>
      <c r="D13" s="442" t="s">
        <v>566</v>
      </c>
      <c r="E13" s="387">
        <v>61</v>
      </c>
      <c r="F13" s="472">
        <v>61</v>
      </c>
      <c r="G13" s="472" t="s">
        <v>6663</v>
      </c>
      <c r="H13" s="472" t="s">
        <v>6663</v>
      </c>
      <c r="I13" s="472" t="s">
        <v>6663</v>
      </c>
      <c r="J13" s="388" t="s">
        <v>6662</v>
      </c>
      <c r="K13" s="395" t="s">
        <v>6662</v>
      </c>
      <c r="L13" s="387"/>
      <c r="M13" s="471" t="s">
        <v>6663</v>
      </c>
      <c r="N13" s="472" t="s">
        <v>6663</v>
      </c>
      <c r="O13" s="472" t="s">
        <v>6663</v>
      </c>
      <c r="P13" s="472" t="s">
        <v>6663</v>
      </c>
      <c r="Q13" s="472" t="s">
        <v>6663</v>
      </c>
      <c r="R13" s="472" t="s">
        <v>6663</v>
      </c>
      <c r="S13" s="472" t="s">
        <v>6663</v>
      </c>
      <c r="T13" s="472" t="s">
        <v>6663</v>
      </c>
      <c r="U13" s="472" t="s">
        <v>6663</v>
      </c>
      <c r="V13" s="472" t="s">
        <v>6663</v>
      </c>
      <c r="W13" s="472" t="s">
        <v>6663</v>
      </c>
      <c r="X13" s="472" t="s">
        <v>6663</v>
      </c>
      <c r="Y13" s="472" t="s">
        <v>6663</v>
      </c>
      <c r="Z13" s="472" t="s">
        <v>6663</v>
      </c>
      <c r="AA13" s="472" t="s">
        <v>6663</v>
      </c>
      <c r="AB13" s="473" t="s">
        <v>6663</v>
      </c>
      <c r="AC13" s="486" t="s">
        <v>6663</v>
      </c>
      <c r="AD13" s="487" t="s">
        <v>6663</v>
      </c>
      <c r="AE13" s="488" t="s">
        <v>6663</v>
      </c>
      <c r="AF13" s="387"/>
      <c r="AG13" s="388"/>
      <c r="AH13" s="388"/>
      <c r="AI13" s="388"/>
      <c r="AJ13" s="388"/>
      <c r="AK13" s="388"/>
      <c r="AL13" s="388"/>
      <c r="AM13" s="388"/>
      <c r="AN13" s="388"/>
      <c r="AO13" s="388"/>
      <c r="AP13" s="388"/>
      <c r="AQ13" s="388"/>
      <c r="AR13" s="388"/>
      <c r="AS13" s="388"/>
      <c r="AT13" s="388"/>
      <c r="AU13" s="388"/>
      <c r="AV13" s="449"/>
      <c r="AW13" s="450"/>
      <c r="AX13" s="451"/>
      <c r="AY13" s="471" t="s">
        <v>6663</v>
      </c>
      <c r="AZ13" s="472" t="s">
        <v>6663</v>
      </c>
      <c r="BA13" s="472" t="s">
        <v>6663</v>
      </c>
      <c r="BB13" s="472" t="s">
        <v>6663</v>
      </c>
      <c r="BC13" s="472" t="s">
        <v>6663</v>
      </c>
      <c r="BD13" s="472" t="s">
        <v>6663</v>
      </c>
      <c r="BE13" s="472" t="s">
        <v>6663</v>
      </c>
      <c r="BF13" s="472" t="s">
        <v>6663</v>
      </c>
      <c r="BG13" s="472" t="s">
        <v>6663</v>
      </c>
      <c r="BH13" s="472" t="s">
        <v>6663</v>
      </c>
      <c r="BI13" s="472" t="s">
        <v>6663</v>
      </c>
      <c r="BJ13" s="472" t="s">
        <v>6663</v>
      </c>
      <c r="BK13" s="472" t="s">
        <v>6663</v>
      </c>
      <c r="BL13" s="472" t="s">
        <v>6663</v>
      </c>
      <c r="BM13" s="472" t="s">
        <v>6663</v>
      </c>
      <c r="BN13" s="473" t="s">
        <v>6663</v>
      </c>
      <c r="BO13" s="504" t="s">
        <v>6663</v>
      </c>
      <c r="BP13" s="505" t="s">
        <v>6663</v>
      </c>
      <c r="BQ13" s="506" t="s">
        <v>6663</v>
      </c>
      <c r="BR13" s="492">
        <v>60</v>
      </c>
      <c r="BS13" s="493" t="s">
        <v>6662</v>
      </c>
      <c r="BT13" s="493" t="s">
        <v>6662</v>
      </c>
      <c r="BU13" s="493" t="s">
        <v>6662</v>
      </c>
      <c r="BV13" s="493" t="s">
        <v>6662</v>
      </c>
      <c r="BW13" s="493" t="s">
        <v>6662</v>
      </c>
      <c r="BX13" s="493" t="s">
        <v>6662</v>
      </c>
      <c r="BY13" s="493">
        <v>2</v>
      </c>
      <c r="BZ13" s="493">
        <v>6</v>
      </c>
      <c r="CA13" s="493">
        <v>4</v>
      </c>
      <c r="CB13" s="493">
        <v>12</v>
      </c>
      <c r="CC13" s="493">
        <v>8</v>
      </c>
      <c r="CD13" s="493">
        <v>11</v>
      </c>
      <c r="CE13" s="493">
        <v>4</v>
      </c>
      <c r="CF13" s="493">
        <v>8</v>
      </c>
      <c r="CG13" s="494">
        <v>5</v>
      </c>
      <c r="CH13" s="466"/>
      <c r="CI13" s="467"/>
      <c r="CJ13" s="467"/>
      <c r="CK13" s="467"/>
      <c r="CL13" s="467"/>
      <c r="CM13" s="467"/>
      <c r="CN13" s="467"/>
      <c r="CO13" s="467"/>
      <c r="CP13" s="467"/>
      <c r="CQ13" s="467"/>
      <c r="CR13" s="467"/>
      <c r="CS13" s="467"/>
      <c r="CT13" s="467"/>
      <c r="CU13" s="468"/>
      <c r="CV13" s="389"/>
      <c r="CW13" s="390"/>
      <c r="CX13" s="390"/>
      <c r="CY13" s="390"/>
      <c r="CZ13" s="390"/>
      <c r="DA13" s="390"/>
      <c r="DB13" s="394"/>
      <c r="DC13" s="492">
        <v>184</v>
      </c>
      <c r="DD13" s="493">
        <v>131</v>
      </c>
      <c r="DE13" s="493">
        <v>66</v>
      </c>
      <c r="DF13" s="493">
        <v>59</v>
      </c>
      <c r="DG13" s="493">
        <v>6</v>
      </c>
      <c r="DH13" s="493">
        <v>9</v>
      </c>
      <c r="DI13" s="493">
        <v>44</v>
      </c>
      <c r="DJ13" s="394"/>
      <c r="DK13" s="492">
        <v>48</v>
      </c>
      <c r="DL13" s="493">
        <v>36</v>
      </c>
      <c r="DM13" s="493" t="s">
        <v>6662</v>
      </c>
      <c r="DN13" s="493" t="s">
        <v>6662</v>
      </c>
      <c r="DO13" s="493" t="s">
        <v>6662</v>
      </c>
      <c r="DP13" s="493">
        <v>8</v>
      </c>
      <c r="DQ13" s="493">
        <v>2</v>
      </c>
      <c r="DR13" s="493">
        <v>1</v>
      </c>
      <c r="DS13" s="493" t="s">
        <v>6662</v>
      </c>
      <c r="DT13" s="493" t="s">
        <v>6662</v>
      </c>
      <c r="DU13" s="493">
        <v>1</v>
      </c>
      <c r="DV13" s="493" t="s">
        <v>6662</v>
      </c>
      <c r="DW13" s="493" t="s">
        <v>6662</v>
      </c>
      <c r="DX13" s="493" t="s">
        <v>6662</v>
      </c>
      <c r="DY13" s="390" t="s">
        <v>6662</v>
      </c>
      <c r="DZ13" s="394" t="s">
        <v>6662</v>
      </c>
      <c r="EA13" s="492">
        <v>61</v>
      </c>
      <c r="EB13" s="493">
        <v>6204</v>
      </c>
      <c r="EC13" s="493">
        <v>4204</v>
      </c>
      <c r="ED13" s="493">
        <v>1945</v>
      </c>
      <c r="EE13" s="494">
        <v>55</v>
      </c>
      <c r="EF13" s="492">
        <v>92</v>
      </c>
      <c r="EG13" s="493">
        <v>80</v>
      </c>
      <c r="EH13" s="493">
        <v>38</v>
      </c>
      <c r="EI13" s="493">
        <v>37</v>
      </c>
      <c r="EJ13" s="493">
        <v>5</v>
      </c>
      <c r="EK13" s="493">
        <v>3</v>
      </c>
      <c r="EL13" s="493">
        <v>9</v>
      </c>
      <c r="EM13" s="394"/>
      <c r="EN13" s="492">
        <v>92</v>
      </c>
      <c r="EO13" s="493">
        <v>51</v>
      </c>
      <c r="EP13" s="493">
        <v>28</v>
      </c>
      <c r="EQ13" s="493">
        <v>22</v>
      </c>
      <c r="ER13" s="493">
        <v>1</v>
      </c>
      <c r="ES13" s="493">
        <v>6</v>
      </c>
      <c r="ET13" s="493">
        <v>35</v>
      </c>
      <c r="EU13" s="394"/>
    </row>
    <row r="14" spans="1:151" s="357" customFormat="1" ht="15" hidden="1" customHeight="1" x14ac:dyDescent="0.15">
      <c r="A14" s="442" t="s">
        <v>175</v>
      </c>
      <c r="B14" s="442" t="s">
        <v>176</v>
      </c>
      <c r="C14" s="442" t="s">
        <v>181</v>
      </c>
      <c r="D14" s="442" t="s">
        <v>567</v>
      </c>
      <c r="E14" s="387">
        <v>151</v>
      </c>
      <c r="F14" s="472">
        <v>151</v>
      </c>
      <c r="G14" s="472" t="s">
        <v>6663</v>
      </c>
      <c r="H14" s="472" t="s">
        <v>6663</v>
      </c>
      <c r="I14" s="472" t="s">
        <v>6663</v>
      </c>
      <c r="J14" s="388" t="s">
        <v>6662</v>
      </c>
      <c r="K14" s="395" t="s">
        <v>6662</v>
      </c>
      <c r="L14" s="387"/>
      <c r="M14" s="471" t="s">
        <v>6663</v>
      </c>
      <c r="N14" s="472" t="s">
        <v>6663</v>
      </c>
      <c r="O14" s="472" t="s">
        <v>6663</v>
      </c>
      <c r="P14" s="472" t="s">
        <v>6663</v>
      </c>
      <c r="Q14" s="472" t="s">
        <v>6663</v>
      </c>
      <c r="R14" s="472" t="s">
        <v>6663</v>
      </c>
      <c r="S14" s="472" t="s">
        <v>6663</v>
      </c>
      <c r="T14" s="472" t="s">
        <v>6663</v>
      </c>
      <c r="U14" s="472" t="s">
        <v>6663</v>
      </c>
      <c r="V14" s="472" t="s">
        <v>6663</v>
      </c>
      <c r="W14" s="472" t="s">
        <v>6663</v>
      </c>
      <c r="X14" s="472" t="s">
        <v>6663</v>
      </c>
      <c r="Y14" s="472" t="s">
        <v>6663</v>
      </c>
      <c r="Z14" s="472" t="s">
        <v>6663</v>
      </c>
      <c r="AA14" s="472" t="s">
        <v>6663</v>
      </c>
      <c r="AB14" s="473" t="s">
        <v>6663</v>
      </c>
      <c r="AC14" s="486" t="s">
        <v>6663</v>
      </c>
      <c r="AD14" s="487" t="s">
        <v>6663</v>
      </c>
      <c r="AE14" s="488" t="s">
        <v>6663</v>
      </c>
      <c r="AF14" s="387"/>
      <c r="AG14" s="388"/>
      <c r="AH14" s="388"/>
      <c r="AI14" s="388"/>
      <c r="AJ14" s="388"/>
      <c r="AK14" s="388"/>
      <c r="AL14" s="388"/>
      <c r="AM14" s="388"/>
      <c r="AN14" s="388"/>
      <c r="AO14" s="388"/>
      <c r="AP14" s="388"/>
      <c r="AQ14" s="388"/>
      <c r="AR14" s="388"/>
      <c r="AS14" s="388"/>
      <c r="AT14" s="388"/>
      <c r="AU14" s="388"/>
      <c r="AV14" s="449"/>
      <c r="AW14" s="450"/>
      <c r="AX14" s="451"/>
      <c r="AY14" s="471" t="s">
        <v>6663</v>
      </c>
      <c r="AZ14" s="472" t="s">
        <v>6663</v>
      </c>
      <c r="BA14" s="472" t="s">
        <v>6663</v>
      </c>
      <c r="BB14" s="472" t="s">
        <v>6663</v>
      </c>
      <c r="BC14" s="472" t="s">
        <v>6663</v>
      </c>
      <c r="BD14" s="472" t="s">
        <v>6663</v>
      </c>
      <c r="BE14" s="472" t="s">
        <v>6663</v>
      </c>
      <c r="BF14" s="472" t="s">
        <v>6663</v>
      </c>
      <c r="BG14" s="472" t="s">
        <v>6663</v>
      </c>
      <c r="BH14" s="472" t="s">
        <v>6663</v>
      </c>
      <c r="BI14" s="472" t="s">
        <v>6663</v>
      </c>
      <c r="BJ14" s="472" t="s">
        <v>6663</v>
      </c>
      <c r="BK14" s="472" t="s">
        <v>6663</v>
      </c>
      <c r="BL14" s="472" t="s">
        <v>6663</v>
      </c>
      <c r="BM14" s="472" t="s">
        <v>6663</v>
      </c>
      <c r="BN14" s="473" t="s">
        <v>6663</v>
      </c>
      <c r="BO14" s="504" t="s">
        <v>6663</v>
      </c>
      <c r="BP14" s="505" t="s">
        <v>6663</v>
      </c>
      <c r="BQ14" s="506" t="s">
        <v>6663</v>
      </c>
      <c r="BR14" s="492">
        <v>151</v>
      </c>
      <c r="BS14" s="493" t="s">
        <v>6662</v>
      </c>
      <c r="BT14" s="493" t="s">
        <v>6662</v>
      </c>
      <c r="BU14" s="493" t="s">
        <v>6662</v>
      </c>
      <c r="BV14" s="493" t="s">
        <v>6662</v>
      </c>
      <c r="BW14" s="493">
        <v>1</v>
      </c>
      <c r="BX14" s="493">
        <v>1</v>
      </c>
      <c r="BY14" s="493">
        <v>5</v>
      </c>
      <c r="BZ14" s="493">
        <v>10</v>
      </c>
      <c r="CA14" s="493">
        <v>17</v>
      </c>
      <c r="CB14" s="493">
        <v>28</v>
      </c>
      <c r="CC14" s="493">
        <v>21</v>
      </c>
      <c r="CD14" s="493">
        <v>26</v>
      </c>
      <c r="CE14" s="493">
        <v>30</v>
      </c>
      <c r="CF14" s="493">
        <v>9</v>
      </c>
      <c r="CG14" s="494">
        <v>3</v>
      </c>
      <c r="CH14" s="466"/>
      <c r="CI14" s="467"/>
      <c r="CJ14" s="467"/>
      <c r="CK14" s="467"/>
      <c r="CL14" s="467"/>
      <c r="CM14" s="467"/>
      <c r="CN14" s="467"/>
      <c r="CO14" s="467"/>
      <c r="CP14" s="467"/>
      <c r="CQ14" s="467"/>
      <c r="CR14" s="467"/>
      <c r="CS14" s="467"/>
      <c r="CT14" s="467"/>
      <c r="CU14" s="468"/>
      <c r="CV14" s="389"/>
      <c r="CW14" s="390"/>
      <c r="CX14" s="390"/>
      <c r="CY14" s="390"/>
      <c r="CZ14" s="390"/>
      <c r="DA14" s="390"/>
      <c r="DB14" s="394"/>
      <c r="DC14" s="492">
        <v>505</v>
      </c>
      <c r="DD14" s="493">
        <v>389</v>
      </c>
      <c r="DE14" s="493">
        <v>189</v>
      </c>
      <c r="DF14" s="493">
        <v>175</v>
      </c>
      <c r="DG14" s="493">
        <v>25</v>
      </c>
      <c r="DH14" s="493">
        <v>27</v>
      </c>
      <c r="DI14" s="493">
        <v>89</v>
      </c>
      <c r="DJ14" s="394"/>
      <c r="DK14" s="492">
        <v>136</v>
      </c>
      <c r="DL14" s="493">
        <v>118</v>
      </c>
      <c r="DM14" s="493" t="s">
        <v>6662</v>
      </c>
      <c r="DN14" s="493" t="s">
        <v>6662</v>
      </c>
      <c r="DO14" s="493" t="s">
        <v>6662</v>
      </c>
      <c r="DP14" s="493">
        <v>16</v>
      </c>
      <c r="DQ14" s="493">
        <v>2</v>
      </c>
      <c r="DR14" s="493" t="s">
        <v>6662</v>
      </c>
      <c r="DS14" s="493" t="s">
        <v>6662</v>
      </c>
      <c r="DT14" s="493" t="s">
        <v>6662</v>
      </c>
      <c r="DU14" s="493" t="s">
        <v>6662</v>
      </c>
      <c r="DV14" s="493" t="s">
        <v>6662</v>
      </c>
      <c r="DW14" s="493" t="s">
        <v>6662</v>
      </c>
      <c r="DX14" s="493" t="s">
        <v>6662</v>
      </c>
      <c r="DY14" s="390" t="s">
        <v>6662</v>
      </c>
      <c r="DZ14" s="394" t="s">
        <v>6662</v>
      </c>
      <c r="EA14" s="492">
        <v>151</v>
      </c>
      <c r="EB14" s="493">
        <v>25456</v>
      </c>
      <c r="EC14" s="493">
        <v>22443</v>
      </c>
      <c r="ED14" s="493">
        <v>3011</v>
      </c>
      <c r="EE14" s="494">
        <v>2</v>
      </c>
      <c r="EF14" s="492">
        <v>249</v>
      </c>
      <c r="EG14" s="493">
        <v>223</v>
      </c>
      <c r="EH14" s="493">
        <v>100</v>
      </c>
      <c r="EI14" s="493">
        <v>110</v>
      </c>
      <c r="EJ14" s="493">
        <v>13</v>
      </c>
      <c r="EK14" s="493">
        <v>12</v>
      </c>
      <c r="EL14" s="493">
        <v>14</v>
      </c>
      <c r="EM14" s="394"/>
      <c r="EN14" s="492">
        <v>256</v>
      </c>
      <c r="EO14" s="493">
        <v>166</v>
      </c>
      <c r="EP14" s="493">
        <v>89</v>
      </c>
      <c r="EQ14" s="493">
        <v>65</v>
      </c>
      <c r="ER14" s="493">
        <v>12</v>
      </c>
      <c r="ES14" s="493">
        <v>15</v>
      </c>
      <c r="ET14" s="493">
        <v>75</v>
      </c>
      <c r="EU14" s="394"/>
    </row>
    <row r="15" spans="1:151" s="357" customFormat="1" ht="15" hidden="1" customHeight="1" x14ac:dyDescent="0.15">
      <c r="A15" s="442" t="s">
        <v>175</v>
      </c>
      <c r="B15" s="442" t="s">
        <v>176</v>
      </c>
      <c r="C15" s="442" t="s">
        <v>182</v>
      </c>
      <c r="D15" s="442" t="s">
        <v>568</v>
      </c>
      <c r="E15" s="387">
        <v>172</v>
      </c>
      <c r="F15" s="472">
        <v>168</v>
      </c>
      <c r="G15" s="472" t="s">
        <v>6663</v>
      </c>
      <c r="H15" s="472" t="s">
        <v>6663</v>
      </c>
      <c r="I15" s="472" t="s">
        <v>6663</v>
      </c>
      <c r="J15" s="388">
        <v>4</v>
      </c>
      <c r="K15" s="395">
        <v>4</v>
      </c>
      <c r="L15" s="387"/>
      <c r="M15" s="471" t="s">
        <v>6663</v>
      </c>
      <c r="N15" s="472" t="s">
        <v>6663</v>
      </c>
      <c r="O15" s="472" t="s">
        <v>6663</v>
      </c>
      <c r="P15" s="472" t="s">
        <v>6663</v>
      </c>
      <c r="Q15" s="472" t="s">
        <v>6663</v>
      </c>
      <c r="R15" s="472" t="s">
        <v>6663</v>
      </c>
      <c r="S15" s="472" t="s">
        <v>6663</v>
      </c>
      <c r="T15" s="472" t="s">
        <v>6663</v>
      </c>
      <c r="U15" s="472" t="s">
        <v>6663</v>
      </c>
      <c r="V15" s="472" t="s">
        <v>6663</v>
      </c>
      <c r="W15" s="472" t="s">
        <v>6663</v>
      </c>
      <c r="X15" s="472" t="s">
        <v>6663</v>
      </c>
      <c r="Y15" s="472" t="s">
        <v>6663</v>
      </c>
      <c r="Z15" s="472" t="s">
        <v>6663</v>
      </c>
      <c r="AA15" s="472" t="s">
        <v>6663</v>
      </c>
      <c r="AB15" s="473" t="s">
        <v>6663</v>
      </c>
      <c r="AC15" s="486" t="s">
        <v>6663</v>
      </c>
      <c r="AD15" s="487" t="s">
        <v>6663</v>
      </c>
      <c r="AE15" s="488" t="s">
        <v>6663</v>
      </c>
      <c r="AF15" s="387"/>
      <c r="AG15" s="388"/>
      <c r="AH15" s="388"/>
      <c r="AI15" s="388"/>
      <c r="AJ15" s="388"/>
      <c r="AK15" s="388"/>
      <c r="AL15" s="388"/>
      <c r="AM15" s="388"/>
      <c r="AN15" s="388"/>
      <c r="AO15" s="388"/>
      <c r="AP15" s="388"/>
      <c r="AQ15" s="388"/>
      <c r="AR15" s="388"/>
      <c r="AS15" s="388"/>
      <c r="AT15" s="388"/>
      <c r="AU15" s="388"/>
      <c r="AV15" s="449"/>
      <c r="AW15" s="450"/>
      <c r="AX15" s="451"/>
      <c r="AY15" s="471" t="s">
        <v>6663</v>
      </c>
      <c r="AZ15" s="472" t="s">
        <v>6663</v>
      </c>
      <c r="BA15" s="472" t="s">
        <v>6663</v>
      </c>
      <c r="BB15" s="472" t="s">
        <v>6663</v>
      </c>
      <c r="BC15" s="472" t="s">
        <v>6663</v>
      </c>
      <c r="BD15" s="472" t="s">
        <v>6663</v>
      </c>
      <c r="BE15" s="472" t="s">
        <v>6663</v>
      </c>
      <c r="BF15" s="472" t="s">
        <v>6663</v>
      </c>
      <c r="BG15" s="472" t="s">
        <v>6663</v>
      </c>
      <c r="BH15" s="472" t="s">
        <v>6663</v>
      </c>
      <c r="BI15" s="472" t="s">
        <v>6663</v>
      </c>
      <c r="BJ15" s="472" t="s">
        <v>6663</v>
      </c>
      <c r="BK15" s="472" t="s">
        <v>6663</v>
      </c>
      <c r="BL15" s="472" t="s">
        <v>6663</v>
      </c>
      <c r="BM15" s="472" t="s">
        <v>6663</v>
      </c>
      <c r="BN15" s="473" t="s">
        <v>6663</v>
      </c>
      <c r="BO15" s="504" t="s">
        <v>6663</v>
      </c>
      <c r="BP15" s="505" t="s">
        <v>6663</v>
      </c>
      <c r="BQ15" s="506" t="s">
        <v>6663</v>
      </c>
      <c r="BR15" s="492">
        <v>169</v>
      </c>
      <c r="BS15" s="493" t="s">
        <v>6662</v>
      </c>
      <c r="BT15" s="493" t="s">
        <v>6662</v>
      </c>
      <c r="BU15" s="493" t="s">
        <v>6662</v>
      </c>
      <c r="BV15" s="493" t="s">
        <v>6662</v>
      </c>
      <c r="BW15" s="493" t="s">
        <v>6662</v>
      </c>
      <c r="BX15" s="493">
        <v>4</v>
      </c>
      <c r="BY15" s="493">
        <v>6</v>
      </c>
      <c r="BZ15" s="493">
        <v>3</v>
      </c>
      <c r="CA15" s="493">
        <v>20</v>
      </c>
      <c r="CB15" s="493">
        <v>32</v>
      </c>
      <c r="CC15" s="493">
        <v>24</v>
      </c>
      <c r="CD15" s="493">
        <v>27</v>
      </c>
      <c r="CE15" s="493">
        <v>17</v>
      </c>
      <c r="CF15" s="493">
        <v>21</v>
      </c>
      <c r="CG15" s="494">
        <v>15</v>
      </c>
      <c r="CH15" s="466"/>
      <c r="CI15" s="467"/>
      <c r="CJ15" s="467"/>
      <c r="CK15" s="467"/>
      <c r="CL15" s="467"/>
      <c r="CM15" s="467"/>
      <c r="CN15" s="467"/>
      <c r="CO15" s="467"/>
      <c r="CP15" s="467"/>
      <c r="CQ15" s="467"/>
      <c r="CR15" s="467"/>
      <c r="CS15" s="467"/>
      <c r="CT15" s="467"/>
      <c r="CU15" s="468"/>
      <c r="CV15" s="389"/>
      <c r="CW15" s="390"/>
      <c r="CX15" s="390"/>
      <c r="CY15" s="390"/>
      <c r="CZ15" s="390"/>
      <c r="DA15" s="390"/>
      <c r="DB15" s="394"/>
      <c r="DC15" s="492">
        <v>576</v>
      </c>
      <c r="DD15" s="493">
        <v>434</v>
      </c>
      <c r="DE15" s="493">
        <v>193</v>
      </c>
      <c r="DF15" s="493">
        <v>220</v>
      </c>
      <c r="DG15" s="493">
        <v>21</v>
      </c>
      <c r="DH15" s="493">
        <v>25</v>
      </c>
      <c r="DI15" s="493">
        <v>117</v>
      </c>
      <c r="DJ15" s="394"/>
      <c r="DK15" s="492">
        <v>140</v>
      </c>
      <c r="DL15" s="493">
        <v>99</v>
      </c>
      <c r="DM15" s="493" t="s">
        <v>6662</v>
      </c>
      <c r="DN15" s="493">
        <v>2</v>
      </c>
      <c r="DO15" s="493" t="s">
        <v>6662</v>
      </c>
      <c r="DP15" s="493">
        <v>10</v>
      </c>
      <c r="DQ15" s="493">
        <v>8</v>
      </c>
      <c r="DR15" s="493">
        <v>14</v>
      </c>
      <c r="DS15" s="493">
        <v>2</v>
      </c>
      <c r="DT15" s="493">
        <v>2</v>
      </c>
      <c r="DU15" s="493">
        <v>2</v>
      </c>
      <c r="DV15" s="493" t="s">
        <v>6662</v>
      </c>
      <c r="DW15" s="493" t="s">
        <v>6662</v>
      </c>
      <c r="DX15" s="493">
        <v>1</v>
      </c>
      <c r="DY15" s="390" t="s">
        <v>6662</v>
      </c>
      <c r="DZ15" s="394" t="s">
        <v>6662</v>
      </c>
      <c r="EA15" s="492">
        <v>168</v>
      </c>
      <c r="EB15" s="493">
        <v>18062</v>
      </c>
      <c r="EC15" s="493">
        <v>11802</v>
      </c>
      <c r="ED15" s="493">
        <v>5478</v>
      </c>
      <c r="EE15" s="494">
        <v>782</v>
      </c>
      <c r="EF15" s="492">
        <v>278</v>
      </c>
      <c r="EG15" s="493">
        <v>243</v>
      </c>
      <c r="EH15" s="493">
        <v>102</v>
      </c>
      <c r="EI15" s="493">
        <v>126</v>
      </c>
      <c r="EJ15" s="493">
        <v>15</v>
      </c>
      <c r="EK15" s="493">
        <v>14</v>
      </c>
      <c r="EL15" s="493">
        <v>21</v>
      </c>
      <c r="EM15" s="394"/>
      <c r="EN15" s="492">
        <v>298</v>
      </c>
      <c r="EO15" s="493">
        <v>191</v>
      </c>
      <c r="EP15" s="493">
        <v>91</v>
      </c>
      <c r="EQ15" s="493">
        <v>94</v>
      </c>
      <c r="ER15" s="493">
        <v>6</v>
      </c>
      <c r="ES15" s="493">
        <v>11</v>
      </c>
      <c r="ET15" s="493">
        <v>96</v>
      </c>
      <c r="EU15" s="394"/>
    </row>
    <row r="16" spans="1:151" s="357" customFormat="1" ht="15" hidden="1" customHeight="1" x14ac:dyDescent="0.15">
      <c r="A16" s="442" t="s">
        <v>175</v>
      </c>
      <c r="B16" s="442" t="s">
        <v>176</v>
      </c>
      <c r="C16" s="442" t="s">
        <v>183</v>
      </c>
      <c r="D16" s="442" t="s">
        <v>569</v>
      </c>
      <c r="E16" s="387">
        <v>141</v>
      </c>
      <c r="F16" s="472">
        <v>139</v>
      </c>
      <c r="G16" s="472" t="s">
        <v>6663</v>
      </c>
      <c r="H16" s="472" t="s">
        <v>6663</v>
      </c>
      <c r="I16" s="472" t="s">
        <v>6663</v>
      </c>
      <c r="J16" s="388">
        <v>2</v>
      </c>
      <c r="K16" s="395">
        <v>2</v>
      </c>
      <c r="L16" s="387"/>
      <c r="M16" s="471" t="s">
        <v>6663</v>
      </c>
      <c r="N16" s="472" t="s">
        <v>6663</v>
      </c>
      <c r="O16" s="472" t="s">
        <v>6663</v>
      </c>
      <c r="P16" s="472" t="s">
        <v>6663</v>
      </c>
      <c r="Q16" s="472" t="s">
        <v>6663</v>
      </c>
      <c r="R16" s="472" t="s">
        <v>6663</v>
      </c>
      <c r="S16" s="472" t="s">
        <v>6663</v>
      </c>
      <c r="T16" s="472" t="s">
        <v>6663</v>
      </c>
      <c r="U16" s="472" t="s">
        <v>6663</v>
      </c>
      <c r="V16" s="472" t="s">
        <v>6663</v>
      </c>
      <c r="W16" s="472" t="s">
        <v>6663</v>
      </c>
      <c r="X16" s="472" t="s">
        <v>6663</v>
      </c>
      <c r="Y16" s="472" t="s">
        <v>6663</v>
      </c>
      <c r="Z16" s="472" t="s">
        <v>6663</v>
      </c>
      <c r="AA16" s="472" t="s">
        <v>6663</v>
      </c>
      <c r="AB16" s="473" t="s">
        <v>6663</v>
      </c>
      <c r="AC16" s="486" t="s">
        <v>6663</v>
      </c>
      <c r="AD16" s="487" t="s">
        <v>6663</v>
      </c>
      <c r="AE16" s="488" t="s">
        <v>6663</v>
      </c>
      <c r="AF16" s="387"/>
      <c r="AG16" s="388"/>
      <c r="AH16" s="388"/>
      <c r="AI16" s="388"/>
      <c r="AJ16" s="388"/>
      <c r="AK16" s="388"/>
      <c r="AL16" s="388"/>
      <c r="AM16" s="388"/>
      <c r="AN16" s="388"/>
      <c r="AO16" s="388"/>
      <c r="AP16" s="388"/>
      <c r="AQ16" s="388"/>
      <c r="AR16" s="388"/>
      <c r="AS16" s="388"/>
      <c r="AT16" s="388"/>
      <c r="AU16" s="388"/>
      <c r="AV16" s="449"/>
      <c r="AW16" s="450"/>
      <c r="AX16" s="451"/>
      <c r="AY16" s="471" t="s">
        <v>6663</v>
      </c>
      <c r="AZ16" s="472" t="s">
        <v>6663</v>
      </c>
      <c r="BA16" s="472" t="s">
        <v>6663</v>
      </c>
      <c r="BB16" s="472" t="s">
        <v>6663</v>
      </c>
      <c r="BC16" s="472" t="s">
        <v>6663</v>
      </c>
      <c r="BD16" s="472" t="s">
        <v>6663</v>
      </c>
      <c r="BE16" s="472" t="s">
        <v>6663</v>
      </c>
      <c r="BF16" s="472" t="s">
        <v>6663</v>
      </c>
      <c r="BG16" s="472" t="s">
        <v>6663</v>
      </c>
      <c r="BH16" s="472" t="s">
        <v>6663</v>
      </c>
      <c r="BI16" s="472" t="s">
        <v>6663</v>
      </c>
      <c r="BJ16" s="472" t="s">
        <v>6663</v>
      </c>
      <c r="BK16" s="472" t="s">
        <v>6663</v>
      </c>
      <c r="BL16" s="472" t="s">
        <v>6663</v>
      </c>
      <c r="BM16" s="472" t="s">
        <v>6663</v>
      </c>
      <c r="BN16" s="473" t="s">
        <v>6663</v>
      </c>
      <c r="BO16" s="504" t="s">
        <v>6663</v>
      </c>
      <c r="BP16" s="505" t="s">
        <v>6663</v>
      </c>
      <c r="BQ16" s="506" t="s">
        <v>6663</v>
      </c>
      <c r="BR16" s="492">
        <v>139</v>
      </c>
      <c r="BS16" s="493" t="s">
        <v>6662</v>
      </c>
      <c r="BT16" s="493" t="s">
        <v>6662</v>
      </c>
      <c r="BU16" s="493" t="s">
        <v>6662</v>
      </c>
      <c r="BV16" s="493" t="s">
        <v>6662</v>
      </c>
      <c r="BW16" s="493" t="s">
        <v>6662</v>
      </c>
      <c r="BX16" s="493">
        <v>1</v>
      </c>
      <c r="BY16" s="493">
        <v>6</v>
      </c>
      <c r="BZ16" s="493">
        <v>7</v>
      </c>
      <c r="CA16" s="493">
        <v>16</v>
      </c>
      <c r="CB16" s="493">
        <v>26</v>
      </c>
      <c r="CC16" s="493">
        <v>14</v>
      </c>
      <c r="CD16" s="493">
        <v>14</v>
      </c>
      <c r="CE16" s="493">
        <v>34</v>
      </c>
      <c r="CF16" s="493">
        <v>13</v>
      </c>
      <c r="CG16" s="494">
        <v>8</v>
      </c>
      <c r="CH16" s="466"/>
      <c r="CI16" s="467"/>
      <c r="CJ16" s="467"/>
      <c r="CK16" s="467"/>
      <c r="CL16" s="467"/>
      <c r="CM16" s="467"/>
      <c r="CN16" s="467"/>
      <c r="CO16" s="467"/>
      <c r="CP16" s="467"/>
      <c r="CQ16" s="467"/>
      <c r="CR16" s="467"/>
      <c r="CS16" s="467"/>
      <c r="CT16" s="467"/>
      <c r="CU16" s="468"/>
      <c r="CV16" s="389"/>
      <c r="CW16" s="390"/>
      <c r="CX16" s="390"/>
      <c r="CY16" s="390"/>
      <c r="CZ16" s="390"/>
      <c r="DA16" s="390"/>
      <c r="DB16" s="394"/>
      <c r="DC16" s="492">
        <v>453</v>
      </c>
      <c r="DD16" s="493">
        <v>350</v>
      </c>
      <c r="DE16" s="493">
        <v>200</v>
      </c>
      <c r="DF16" s="493">
        <v>143</v>
      </c>
      <c r="DG16" s="493">
        <v>7</v>
      </c>
      <c r="DH16" s="493">
        <v>31</v>
      </c>
      <c r="DI16" s="493">
        <v>72</v>
      </c>
      <c r="DJ16" s="394"/>
      <c r="DK16" s="492">
        <v>126</v>
      </c>
      <c r="DL16" s="493">
        <v>68</v>
      </c>
      <c r="DM16" s="493" t="s">
        <v>6662</v>
      </c>
      <c r="DN16" s="493">
        <v>3</v>
      </c>
      <c r="DO16" s="493" t="s">
        <v>6662</v>
      </c>
      <c r="DP16" s="493">
        <v>42</v>
      </c>
      <c r="DQ16" s="493">
        <v>4</v>
      </c>
      <c r="DR16" s="493">
        <v>2</v>
      </c>
      <c r="DS16" s="493">
        <v>2</v>
      </c>
      <c r="DT16" s="493">
        <v>1</v>
      </c>
      <c r="DU16" s="493">
        <v>2</v>
      </c>
      <c r="DV16" s="493">
        <v>2</v>
      </c>
      <c r="DW16" s="493" t="s">
        <v>6662</v>
      </c>
      <c r="DX16" s="493" t="s">
        <v>6662</v>
      </c>
      <c r="DY16" s="390" t="s">
        <v>6662</v>
      </c>
      <c r="DZ16" s="394" t="s">
        <v>6662</v>
      </c>
      <c r="EA16" s="492">
        <v>138</v>
      </c>
      <c r="EB16" s="493">
        <v>17948</v>
      </c>
      <c r="EC16" s="493">
        <v>6806</v>
      </c>
      <c r="ED16" s="493">
        <v>10982</v>
      </c>
      <c r="EE16" s="494">
        <v>160</v>
      </c>
      <c r="EF16" s="492">
        <v>222</v>
      </c>
      <c r="EG16" s="493">
        <v>190</v>
      </c>
      <c r="EH16" s="493">
        <v>105</v>
      </c>
      <c r="EI16" s="493">
        <v>81</v>
      </c>
      <c r="EJ16" s="493">
        <v>4</v>
      </c>
      <c r="EK16" s="493">
        <v>11</v>
      </c>
      <c r="EL16" s="493">
        <v>21</v>
      </c>
      <c r="EM16" s="394"/>
      <c r="EN16" s="492">
        <v>231</v>
      </c>
      <c r="EO16" s="493">
        <v>160</v>
      </c>
      <c r="EP16" s="493">
        <v>95</v>
      </c>
      <c r="EQ16" s="493">
        <v>62</v>
      </c>
      <c r="ER16" s="493">
        <v>3</v>
      </c>
      <c r="ES16" s="493">
        <v>20</v>
      </c>
      <c r="ET16" s="493">
        <v>51</v>
      </c>
      <c r="EU16" s="394"/>
    </row>
    <row r="17" spans="1:151" s="357" customFormat="1" ht="15" hidden="1" customHeight="1" x14ac:dyDescent="0.15">
      <c r="A17" s="442" t="s">
        <v>175</v>
      </c>
      <c r="B17" s="442" t="s">
        <v>176</v>
      </c>
      <c r="C17" s="442" t="s">
        <v>184</v>
      </c>
      <c r="D17" s="442" t="s">
        <v>570</v>
      </c>
      <c r="E17" s="387">
        <v>129</v>
      </c>
      <c r="F17" s="472">
        <v>128</v>
      </c>
      <c r="G17" s="472" t="s">
        <v>6663</v>
      </c>
      <c r="H17" s="472" t="s">
        <v>6663</v>
      </c>
      <c r="I17" s="472" t="s">
        <v>6663</v>
      </c>
      <c r="J17" s="388">
        <v>1</v>
      </c>
      <c r="K17" s="395" t="s">
        <v>6662</v>
      </c>
      <c r="L17" s="387"/>
      <c r="M17" s="471" t="s">
        <v>6663</v>
      </c>
      <c r="N17" s="472" t="s">
        <v>6663</v>
      </c>
      <c r="O17" s="472" t="s">
        <v>6663</v>
      </c>
      <c r="P17" s="472" t="s">
        <v>6663</v>
      </c>
      <c r="Q17" s="472" t="s">
        <v>6663</v>
      </c>
      <c r="R17" s="472" t="s">
        <v>6663</v>
      </c>
      <c r="S17" s="472" t="s">
        <v>6663</v>
      </c>
      <c r="T17" s="472" t="s">
        <v>6663</v>
      </c>
      <c r="U17" s="472" t="s">
        <v>6663</v>
      </c>
      <c r="V17" s="472" t="s">
        <v>6663</v>
      </c>
      <c r="W17" s="472" t="s">
        <v>6663</v>
      </c>
      <c r="X17" s="472" t="s">
        <v>6663</v>
      </c>
      <c r="Y17" s="472" t="s">
        <v>6663</v>
      </c>
      <c r="Z17" s="472" t="s">
        <v>6663</v>
      </c>
      <c r="AA17" s="472" t="s">
        <v>6663</v>
      </c>
      <c r="AB17" s="473" t="s">
        <v>6663</v>
      </c>
      <c r="AC17" s="486" t="s">
        <v>6663</v>
      </c>
      <c r="AD17" s="487" t="s">
        <v>6663</v>
      </c>
      <c r="AE17" s="488" t="s">
        <v>6663</v>
      </c>
      <c r="AF17" s="387"/>
      <c r="AG17" s="388"/>
      <c r="AH17" s="388"/>
      <c r="AI17" s="388"/>
      <c r="AJ17" s="388"/>
      <c r="AK17" s="388"/>
      <c r="AL17" s="388"/>
      <c r="AM17" s="388"/>
      <c r="AN17" s="388"/>
      <c r="AO17" s="388"/>
      <c r="AP17" s="388"/>
      <c r="AQ17" s="388"/>
      <c r="AR17" s="388"/>
      <c r="AS17" s="388"/>
      <c r="AT17" s="388"/>
      <c r="AU17" s="388"/>
      <c r="AV17" s="449"/>
      <c r="AW17" s="450"/>
      <c r="AX17" s="451"/>
      <c r="AY17" s="471" t="s">
        <v>6663</v>
      </c>
      <c r="AZ17" s="472" t="s">
        <v>6663</v>
      </c>
      <c r="BA17" s="472" t="s">
        <v>6663</v>
      </c>
      <c r="BB17" s="472" t="s">
        <v>6663</v>
      </c>
      <c r="BC17" s="472" t="s">
        <v>6663</v>
      </c>
      <c r="BD17" s="472" t="s">
        <v>6663</v>
      </c>
      <c r="BE17" s="472" t="s">
        <v>6663</v>
      </c>
      <c r="BF17" s="472" t="s">
        <v>6663</v>
      </c>
      <c r="BG17" s="472" t="s">
        <v>6663</v>
      </c>
      <c r="BH17" s="472" t="s">
        <v>6663</v>
      </c>
      <c r="BI17" s="472" t="s">
        <v>6663</v>
      </c>
      <c r="BJ17" s="472" t="s">
        <v>6663</v>
      </c>
      <c r="BK17" s="472" t="s">
        <v>6663</v>
      </c>
      <c r="BL17" s="472" t="s">
        <v>6663</v>
      </c>
      <c r="BM17" s="472" t="s">
        <v>6663</v>
      </c>
      <c r="BN17" s="473" t="s">
        <v>6663</v>
      </c>
      <c r="BO17" s="504" t="s">
        <v>6663</v>
      </c>
      <c r="BP17" s="505" t="s">
        <v>6663</v>
      </c>
      <c r="BQ17" s="506" t="s">
        <v>6663</v>
      </c>
      <c r="BR17" s="492">
        <v>128</v>
      </c>
      <c r="BS17" s="493" t="s">
        <v>6662</v>
      </c>
      <c r="BT17" s="493" t="s">
        <v>6662</v>
      </c>
      <c r="BU17" s="493" t="s">
        <v>6662</v>
      </c>
      <c r="BV17" s="493" t="s">
        <v>6662</v>
      </c>
      <c r="BW17" s="493">
        <v>2</v>
      </c>
      <c r="BX17" s="493">
        <v>3</v>
      </c>
      <c r="BY17" s="493">
        <v>3</v>
      </c>
      <c r="BZ17" s="493">
        <v>7</v>
      </c>
      <c r="CA17" s="493">
        <v>14</v>
      </c>
      <c r="CB17" s="493">
        <v>14</v>
      </c>
      <c r="CC17" s="493">
        <v>26</v>
      </c>
      <c r="CD17" s="493">
        <v>16</v>
      </c>
      <c r="CE17" s="493">
        <v>26</v>
      </c>
      <c r="CF17" s="493">
        <v>10</v>
      </c>
      <c r="CG17" s="494">
        <v>7</v>
      </c>
      <c r="CH17" s="466"/>
      <c r="CI17" s="467"/>
      <c r="CJ17" s="467"/>
      <c r="CK17" s="467"/>
      <c r="CL17" s="467"/>
      <c r="CM17" s="467"/>
      <c r="CN17" s="467"/>
      <c r="CO17" s="467"/>
      <c r="CP17" s="467"/>
      <c r="CQ17" s="467"/>
      <c r="CR17" s="467"/>
      <c r="CS17" s="467"/>
      <c r="CT17" s="467"/>
      <c r="CU17" s="468"/>
      <c r="CV17" s="389"/>
      <c r="CW17" s="390"/>
      <c r="CX17" s="390"/>
      <c r="CY17" s="390"/>
      <c r="CZ17" s="390"/>
      <c r="DA17" s="390"/>
      <c r="DB17" s="394"/>
      <c r="DC17" s="492">
        <v>430</v>
      </c>
      <c r="DD17" s="493">
        <v>319</v>
      </c>
      <c r="DE17" s="493">
        <v>165</v>
      </c>
      <c r="DF17" s="493">
        <v>135</v>
      </c>
      <c r="DG17" s="493">
        <v>19</v>
      </c>
      <c r="DH17" s="493">
        <v>28</v>
      </c>
      <c r="DI17" s="493">
        <v>83</v>
      </c>
      <c r="DJ17" s="394"/>
      <c r="DK17" s="492">
        <v>109</v>
      </c>
      <c r="DL17" s="493">
        <v>83</v>
      </c>
      <c r="DM17" s="493" t="s">
        <v>6662</v>
      </c>
      <c r="DN17" s="493" t="s">
        <v>6662</v>
      </c>
      <c r="DO17" s="493" t="s">
        <v>6662</v>
      </c>
      <c r="DP17" s="493">
        <v>12</v>
      </c>
      <c r="DQ17" s="493">
        <v>6</v>
      </c>
      <c r="DR17" s="493">
        <v>3</v>
      </c>
      <c r="DS17" s="493">
        <v>2</v>
      </c>
      <c r="DT17" s="493">
        <v>3</v>
      </c>
      <c r="DU17" s="493" t="s">
        <v>6662</v>
      </c>
      <c r="DV17" s="493" t="s">
        <v>6662</v>
      </c>
      <c r="DW17" s="493" t="s">
        <v>6662</v>
      </c>
      <c r="DX17" s="493" t="s">
        <v>6662</v>
      </c>
      <c r="DY17" s="390" t="s">
        <v>6662</v>
      </c>
      <c r="DZ17" s="394" t="s">
        <v>6662</v>
      </c>
      <c r="EA17" s="492">
        <v>128</v>
      </c>
      <c r="EB17" s="493">
        <v>15239</v>
      </c>
      <c r="EC17" s="493">
        <v>10195</v>
      </c>
      <c r="ED17" s="493">
        <v>4551</v>
      </c>
      <c r="EE17" s="494">
        <v>493</v>
      </c>
      <c r="EF17" s="492">
        <v>214</v>
      </c>
      <c r="EG17" s="493">
        <v>184</v>
      </c>
      <c r="EH17" s="493">
        <v>91</v>
      </c>
      <c r="EI17" s="493">
        <v>78</v>
      </c>
      <c r="EJ17" s="493">
        <v>15</v>
      </c>
      <c r="EK17" s="493">
        <v>16</v>
      </c>
      <c r="EL17" s="493">
        <v>14</v>
      </c>
      <c r="EM17" s="394"/>
      <c r="EN17" s="492">
        <v>216</v>
      </c>
      <c r="EO17" s="493">
        <v>135</v>
      </c>
      <c r="EP17" s="493">
        <v>74</v>
      </c>
      <c r="EQ17" s="493">
        <v>57</v>
      </c>
      <c r="ER17" s="493">
        <v>4</v>
      </c>
      <c r="ES17" s="493">
        <v>12</v>
      </c>
      <c r="ET17" s="493">
        <v>69</v>
      </c>
      <c r="EU17" s="394"/>
    </row>
    <row r="18" spans="1:151" s="357" customFormat="1" ht="15" hidden="1" customHeight="1" x14ac:dyDescent="0.15">
      <c r="A18" s="442" t="s">
        <v>175</v>
      </c>
      <c r="B18" s="442" t="s">
        <v>176</v>
      </c>
      <c r="C18" s="442" t="s">
        <v>185</v>
      </c>
      <c r="D18" s="442" t="s">
        <v>571</v>
      </c>
      <c r="E18" s="387">
        <v>84</v>
      </c>
      <c r="F18" s="472">
        <v>83</v>
      </c>
      <c r="G18" s="472" t="s">
        <v>6663</v>
      </c>
      <c r="H18" s="472" t="s">
        <v>6663</v>
      </c>
      <c r="I18" s="472" t="s">
        <v>6663</v>
      </c>
      <c r="J18" s="388">
        <v>1</v>
      </c>
      <c r="K18" s="395">
        <v>1</v>
      </c>
      <c r="L18" s="387"/>
      <c r="M18" s="471" t="s">
        <v>6663</v>
      </c>
      <c r="N18" s="472" t="s">
        <v>6663</v>
      </c>
      <c r="O18" s="472" t="s">
        <v>6663</v>
      </c>
      <c r="P18" s="472" t="s">
        <v>6663</v>
      </c>
      <c r="Q18" s="472" t="s">
        <v>6663</v>
      </c>
      <c r="R18" s="472" t="s">
        <v>6663</v>
      </c>
      <c r="S18" s="472" t="s">
        <v>6663</v>
      </c>
      <c r="T18" s="472" t="s">
        <v>6663</v>
      </c>
      <c r="U18" s="472" t="s">
        <v>6663</v>
      </c>
      <c r="V18" s="472" t="s">
        <v>6663</v>
      </c>
      <c r="W18" s="472" t="s">
        <v>6663</v>
      </c>
      <c r="X18" s="472" t="s">
        <v>6663</v>
      </c>
      <c r="Y18" s="472" t="s">
        <v>6663</v>
      </c>
      <c r="Z18" s="472" t="s">
        <v>6663</v>
      </c>
      <c r="AA18" s="472" t="s">
        <v>6663</v>
      </c>
      <c r="AB18" s="473" t="s">
        <v>6663</v>
      </c>
      <c r="AC18" s="486" t="s">
        <v>6663</v>
      </c>
      <c r="AD18" s="487" t="s">
        <v>6663</v>
      </c>
      <c r="AE18" s="488" t="s">
        <v>6663</v>
      </c>
      <c r="AF18" s="387"/>
      <c r="AG18" s="388"/>
      <c r="AH18" s="388"/>
      <c r="AI18" s="388"/>
      <c r="AJ18" s="388"/>
      <c r="AK18" s="388"/>
      <c r="AL18" s="388"/>
      <c r="AM18" s="388"/>
      <c r="AN18" s="388"/>
      <c r="AO18" s="388"/>
      <c r="AP18" s="388"/>
      <c r="AQ18" s="388"/>
      <c r="AR18" s="388"/>
      <c r="AS18" s="388"/>
      <c r="AT18" s="388"/>
      <c r="AU18" s="388"/>
      <c r="AV18" s="449"/>
      <c r="AW18" s="450"/>
      <c r="AX18" s="451"/>
      <c r="AY18" s="471" t="s">
        <v>6663</v>
      </c>
      <c r="AZ18" s="472" t="s">
        <v>6663</v>
      </c>
      <c r="BA18" s="472" t="s">
        <v>6663</v>
      </c>
      <c r="BB18" s="472" t="s">
        <v>6663</v>
      </c>
      <c r="BC18" s="472" t="s">
        <v>6663</v>
      </c>
      <c r="BD18" s="472" t="s">
        <v>6663</v>
      </c>
      <c r="BE18" s="472" t="s">
        <v>6663</v>
      </c>
      <c r="BF18" s="472" t="s">
        <v>6663</v>
      </c>
      <c r="BG18" s="472" t="s">
        <v>6663</v>
      </c>
      <c r="BH18" s="472" t="s">
        <v>6663</v>
      </c>
      <c r="BI18" s="472" t="s">
        <v>6663</v>
      </c>
      <c r="BJ18" s="472" t="s">
        <v>6663</v>
      </c>
      <c r="BK18" s="472" t="s">
        <v>6663</v>
      </c>
      <c r="BL18" s="472" t="s">
        <v>6663</v>
      </c>
      <c r="BM18" s="472" t="s">
        <v>6663</v>
      </c>
      <c r="BN18" s="473" t="s">
        <v>6663</v>
      </c>
      <c r="BO18" s="504" t="s">
        <v>6663</v>
      </c>
      <c r="BP18" s="505" t="s">
        <v>6663</v>
      </c>
      <c r="BQ18" s="506" t="s">
        <v>6663</v>
      </c>
      <c r="BR18" s="492">
        <v>83</v>
      </c>
      <c r="BS18" s="493" t="s">
        <v>6662</v>
      </c>
      <c r="BT18" s="493" t="s">
        <v>6662</v>
      </c>
      <c r="BU18" s="493" t="s">
        <v>6662</v>
      </c>
      <c r="BV18" s="493" t="s">
        <v>6662</v>
      </c>
      <c r="BW18" s="493">
        <v>1</v>
      </c>
      <c r="BX18" s="493">
        <v>1</v>
      </c>
      <c r="BY18" s="493">
        <v>1</v>
      </c>
      <c r="BZ18" s="493">
        <v>4</v>
      </c>
      <c r="CA18" s="493">
        <v>13</v>
      </c>
      <c r="CB18" s="493">
        <v>13</v>
      </c>
      <c r="CC18" s="493">
        <v>13</v>
      </c>
      <c r="CD18" s="493">
        <v>12</v>
      </c>
      <c r="CE18" s="493">
        <v>18</v>
      </c>
      <c r="CF18" s="493">
        <v>7</v>
      </c>
      <c r="CG18" s="494" t="s">
        <v>6662</v>
      </c>
      <c r="CH18" s="466"/>
      <c r="CI18" s="467"/>
      <c r="CJ18" s="467"/>
      <c r="CK18" s="467"/>
      <c r="CL18" s="467"/>
      <c r="CM18" s="467"/>
      <c r="CN18" s="467"/>
      <c r="CO18" s="467"/>
      <c r="CP18" s="467"/>
      <c r="CQ18" s="467"/>
      <c r="CR18" s="467"/>
      <c r="CS18" s="467"/>
      <c r="CT18" s="467"/>
      <c r="CU18" s="468"/>
      <c r="CV18" s="389"/>
      <c r="CW18" s="390"/>
      <c r="CX18" s="390"/>
      <c r="CY18" s="390"/>
      <c r="CZ18" s="390"/>
      <c r="DA18" s="390"/>
      <c r="DB18" s="394"/>
      <c r="DC18" s="492">
        <v>255</v>
      </c>
      <c r="DD18" s="493">
        <v>205</v>
      </c>
      <c r="DE18" s="493">
        <v>99</v>
      </c>
      <c r="DF18" s="493">
        <v>89</v>
      </c>
      <c r="DG18" s="493">
        <v>17</v>
      </c>
      <c r="DH18" s="493">
        <v>10</v>
      </c>
      <c r="DI18" s="493">
        <v>40</v>
      </c>
      <c r="DJ18" s="394"/>
      <c r="DK18" s="492">
        <v>71</v>
      </c>
      <c r="DL18" s="493">
        <v>51</v>
      </c>
      <c r="DM18" s="493" t="s">
        <v>6662</v>
      </c>
      <c r="DN18" s="493">
        <v>1</v>
      </c>
      <c r="DO18" s="493" t="s">
        <v>6662</v>
      </c>
      <c r="DP18" s="493">
        <v>2</v>
      </c>
      <c r="DQ18" s="493" t="s">
        <v>6662</v>
      </c>
      <c r="DR18" s="493">
        <v>12</v>
      </c>
      <c r="DS18" s="493">
        <v>1</v>
      </c>
      <c r="DT18" s="493" t="s">
        <v>6662</v>
      </c>
      <c r="DU18" s="493">
        <v>2</v>
      </c>
      <c r="DV18" s="493">
        <v>2</v>
      </c>
      <c r="DW18" s="493" t="s">
        <v>6662</v>
      </c>
      <c r="DX18" s="493" t="s">
        <v>6662</v>
      </c>
      <c r="DY18" s="390" t="s">
        <v>6662</v>
      </c>
      <c r="DZ18" s="394" t="s">
        <v>6662</v>
      </c>
      <c r="EA18" s="492">
        <v>83</v>
      </c>
      <c r="EB18" s="493">
        <v>7523</v>
      </c>
      <c r="EC18" s="493">
        <v>3860</v>
      </c>
      <c r="ED18" s="493">
        <v>2898</v>
      </c>
      <c r="EE18" s="494">
        <v>765</v>
      </c>
      <c r="EF18" s="492">
        <v>130</v>
      </c>
      <c r="EG18" s="493">
        <v>119</v>
      </c>
      <c r="EH18" s="493">
        <v>54</v>
      </c>
      <c r="EI18" s="493">
        <v>54</v>
      </c>
      <c r="EJ18" s="493">
        <v>11</v>
      </c>
      <c r="EK18" s="493">
        <v>4</v>
      </c>
      <c r="EL18" s="493">
        <v>7</v>
      </c>
      <c r="EM18" s="394"/>
      <c r="EN18" s="492">
        <v>125</v>
      </c>
      <c r="EO18" s="493">
        <v>86</v>
      </c>
      <c r="EP18" s="493">
        <v>45</v>
      </c>
      <c r="EQ18" s="493">
        <v>35</v>
      </c>
      <c r="ER18" s="493">
        <v>6</v>
      </c>
      <c r="ES18" s="493">
        <v>6</v>
      </c>
      <c r="ET18" s="493">
        <v>33</v>
      </c>
      <c r="EU18" s="394"/>
    </row>
    <row r="19" spans="1:151" s="357" customFormat="1" ht="15" hidden="1" customHeight="1" x14ac:dyDescent="0.15">
      <c r="A19" s="442" t="s">
        <v>175</v>
      </c>
      <c r="B19" s="442" t="s">
        <v>176</v>
      </c>
      <c r="C19" s="442" t="s">
        <v>186</v>
      </c>
      <c r="D19" s="442" t="s">
        <v>572</v>
      </c>
      <c r="E19" s="387">
        <v>149</v>
      </c>
      <c r="F19" s="472">
        <v>149</v>
      </c>
      <c r="G19" s="472" t="s">
        <v>6663</v>
      </c>
      <c r="H19" s="472" t="s">
        <v>6663</v>
      </c>
      <c r="I19" s="472" t="s">
        <v>6663</v>
      </c>
      <c r="J19" s="388" t="s">
        <v>6662</v>
      </c>
      <c r="K19" s="395" t="s">
        <v>6662</v>
      </c>
      <c r="L19" s="387"/>
      <c r="M19" s="471" t="s">
        <v>6663</v>
      </c>
      <c r="N19" s="472" t="s">
        <v>6663</v>
      </c>
      <c r="O19" s="472" t="s">
        <v>6663</v>
      </c>
      <c r="P19" s="472" t="s">
        <v>6663</v>
      </c>
      <c r="Q19" s="472" t="s">
        <v>6663</v>
      </c>
      <c r="R19" s="472" t="s">
        <v>6663</v>
      </c>
      <c r="S19" s="472" t="s">
        <v>6663</v>
      </c>
      <c r="T19" s="472" t="s">
        <v>6663</v>
      </c>
      <c r="U19" s="472" t="s">
        <v>6663</v>
      </c>
      <c r="V19" s="472" t="s">
        <v>6663</v>
      </c>
      <c r="W19" s="472" t="s">
        <v>6663</v>
      </c>
      <c r="X19" s="472" t="s">
        <v>6663</v>
      </c>
      <c r="Y19" s="472" t="s">
        <v>6663</v>
      </c>
      <c r="Z19" s="472" t="s">
        <v>6663</v>
      </c>
      <c r="AA19" s="472" t="s">
        <v>6663</v>
      </c>
      <c r="AB19" s="473" t="s">
        <v>6663</v>
      </c>
      <c r="AC19" s="486" t="s">
        <v>6663</v>
      </c>
      <c r="AD19" s="487" t="s">
        <v>6663</v>
      </c>
      <c r="AE19" s="488" t="s">
        <v>6663</v>
      </c>
      <c r="AF19" s="387"/>
      <c r="AG19" s="388"/>
      <c r="AH19" s="388"/>
      <c r="AI19" s="388"/>
      <c r="AJ19" s="388"/>
      <c r="AK19" s="388"/>
      <c r="AL19" s="388"/>
      <c r="AM19" s="388"/>
      <c r="AN19" s="388"/>
      <c r="AO19" s="388"/>
      <c r="AP19" s="388"/>
      <c r="AQ19" s="388"/>
      <c r="AR19" s="388"/>
      <c r="AS19" s="388"/>
      <c r="AT19" s="388"/>
      <c r="AU19" s="388"/>
      <c r="AV19" s="449"/>
      <c r="AW19" s="450"/>
      <c r="AX19" s="451"/>
      <c r="AY19" s="471" t="s">
        <v>6663</v>
      </c>
      <c r="AZ19" s="472" t="s">
        <v>6663</v>
      </c>
      <c r="BA19" s="472" t="s">
        <v>6663</v>
      </c>
      <c r="BB19" s="472" t="s">
        <v>6663</v>
      </c>
      <c r="BC19" s="472" t="s">
        <v>6663</v>
      </c>
      <c r="BD19" s="472" t="s">
        <v>6663</v>
      </c>
      <c r="BE19" s="472" t="s">
        <v>6663</v>
      </c>
      <c r="BF19" s="472" t="s">
        <v>6663</v>
      </c>
      <c r="BG19" s="472" t="s">
        <v>6663</v>
      </c>
      <c r="BH19" s="472" t="s">
        <v>6663</v>
      </c>
      <c r="BI19" s="472" t="s">
        <v>6663</v>
      </c>
      <c r="BJ19" s="472" t="s">
        <v>6663</v>
      </c>
      <c r="BK19" s="472" t="s">
        <v>6663</v>
      </c>
      <c r="BL19" s="472" t="s">
        <v>6663</v>
      </c>
      <c r="BM19" s="472" t="s">
        <v>6663</v>
      </c>
      <c r="BN19" s="473" t="s">
        <v>6663</v>
      </c>
      <c r="BO19" s="504" t="s">
        <v>6663</v>
      </c>
      <c r="BP19" s="505" t="s">
        <v>6663</v>
      </c>
      <c r="BQ19" s="506" t="s">
        <v>6663</v>
      </c>
      <c r="BR19" s="492">
        <v>149</v>
      </c>
      <c r="BS19" s="493" t="s">
        <v>6662</v>
      </c>
      <c r="BT19" s="493" t="s">
        <v>6662</v>
      </c>
      <c r="BU19" s="493" t="s">
        <v>6662</v>
      </c>
      <c r="BV19" s="493" t="s">
        <v>6662</v>
      </c>
      <c r="BW19" s="493" t="s">
        <v>6662</v>
      </c>
      <c r="BX19" s="493">
        <v>2</v>
      </c>
      <c r="BY19" s="493">
        <v>1</v>
      </c>
      <c r="BZ19" s="493">
        <v>6</v>
      </c>
      <c r="CA19" s="493">
        <v>12</v>
      </c>
      <c r="CB19" s="493">
        <v>38</v>
      </c>
      <c r="CC19" s="493">
        <v>33</v>
      </c>
      <c r="CD19" s="493">
        <v>21</v>
      </c>
      <c r="CE19" s="493">
        <v>15</v>
      </c>
      <c r="CF19" s="493">
        <v>17</v>
      </c>
      <c r="CG19" s="494">
        <v>4</v>
      </c>
      <c r="CH19" s="466"/>
      <c r="CI19" s="467"/>
      <c r="CJ19" s="467"/>
      <c r="CK19" s="467"/>
      <c r="CL19" s="467"/>
      <c r="CM19" s="467"/>
      <c r="CN19" s="467"/>
      <c r="CO19" s="467"/>
      <c r="CP19" s="467"/>
      <c r="CQ19" s="467"/>
      <c r="CR19" s="467"/>
      <c r="CS19" s="467"/>
      <c r="CT19" s="467"/>
      <c r="CU19" s="468"/>
      <c r="CV19" s="389"/>
      <c r="CW19" s="390"/>
      <c r="CX19" s="390"/>
      <c r="CY19" s="390"/>
      <c r="CZ19" s="390"/>
      <c r="DA19" s="390"/>
      <c r="DB19" s="394"/>
      <c r="DC19" s="492">
        <v>499</v>
      </c>
      <c r="DD19" s="493">
        <v>366</v>
      </c>
      <c r="DE19" s="493">
        <v>189</v>
      </c>
      <c r="DF19" s="493">
        <v>151</v>
      </c>
      <c r="DG19" s="493">
        <v>26</v>
      </c>
      <c r="DH19" s="493">
        <v>28</v>
      </c>
      <c r="DI19" s="493">
        <v>105</v>
      </c>
      <c r="DJ19" s="394"/>
      <c r="DK19" s="492">
        <v>129</v>
      </c>
      <c r="DL19" s="493">
        <v>86</v>
      </c>
      <c r="DM19" s="493" t="s">
        <v>6662</v>
      </c>
      <c r="DN19" s="493" t="s">
        <v>6662</v>
      </c>
      <c r="DO19" s="493" t="s">
        <v>6662</v>
      </c>
      <c r="DP19" s="493">
        <v>16</v>
      </c>
      <c r="DQ19" s="493">
        <v>2</v>
      </c>
      <c r="DR19" s="493">
        <v>14</v>
      </c>
      <c r="DS19" s="493">
        <v>1</v>
      </c>
      <c r="DT19" s="493">
        <v>5</v>
      </c>
      <c r="DU19" s="493">
        <v>4</v>
      </c>
      <c r="DV19" s="493">
        <v>1</v>
      </c>
      <c r="DW19" s="493" t="s">
        <v>6662</v>
      </c>
      <c r="DX19" s="493" t="s">
        <v>6662</v>
      </c>
      <c r="DY19" s="390" t="s">
        <v>6662</v>
      </c>
      <c r="DZ19" s="394" t="s">
        <v>6662</v>
      </c>
      <c r="EA19" s="492">
        <v>149</v>
      </c>
      <c r="EB19" s="493">
        <v>20399</v>
      </c>
      <c r="EC19" s="493">
        <v>14229</v>
      </c>
      <c r="ED19" s="493">
        <v>4105</v>
      </c>
      <c r="EE19" s="494">
        <v>2065</v>
      </c>
      <c r="EF19" s="492">
        <v>247</v>
      </c>
      <c r="EG19" s="493">
        <v>215</v>
      </c>
      <c r="EH19" s="493">
        <v>105</v>
      </c>
      <c r="EI19" s="493">
        <v>92</v>
      </c>
      <c r="EJ19" s="493">
        <v>18</v>
      </c>
      <c r="EK19" s="493">
        <v>13</v>
      </c>
      <c r="EL19" s="493">
        <v>19</v>
      </c>
      <c r="EM19" s="394"/>
      <c r="EN19" s="492">
        <v>252</v>
      </c>
      <c r="EO19" s="493">
        <v>151</v>
      </c>
      <c r="EP19" s="493">
        <v>84</v>
      </c>
      <c r="EQ19" s="493">
        <v>59</v>
      </c>
      <c r="ER19" s="493">
        <v>8</v>
      </c>
      <c r="ES19" s="493">
        <v>15</v>
      </c>
      <c r="ET19" s="493">
        <v>86</v>
      </c>
      <c r="EU19" s="394"/>
    </row>
    <row r="20" spans="1:151" s="357" customFormat="1" ht="15" hidden="1" customHeight="1" x14ac:dyDescent="0.15">
      <c r="A20" s="442" t="s">
        <v>175</v>
      </c>
      <c r="B20" s="442" t="s">
        <v>176</v>
      </c>
      <c r="C20" s="442" t="s">
        <v>187</v>
      </c>
      <c r="D20" s="442" t="s">
        <v>573</v>
      </c>
      <c r="E20" s="387">
        <v>225</v>
      </c>
      <c r="F20" s="472">
        <v>222</v>
      </c>
      <c r="G20" s="472" t="s">
        <v>6663</v>
      </c>
      <c r="H20" s="472" t="s">
        <v>6663</v>
      </c>
      <c r="I20" s="472" t="s">
        <v>6663</v>
      </c>
      <c r="J20" s="388">
        <v>3</v>
      </c>
      <c r="K20" s="395">
        <v>2</v>
      </c>
      <c r="L20" s="387"/>
      <c r="M20" s="471" t="s">
        <v>6663</v>
      </c>
      <c r="N20" s="472" t="s">
        <v>6663</v>
      </c>
      <c r="O20" s="472" t="s">
        <v>6663</v>
      </c>
      <c r="P20" s="472" t="s">
        <v>6663</v>
      </c>
      <c r="Q20" s="472" t="s">
        <v>6663</v>
      </c>
      <c r="R20" s="472" t="s">
        <v>6663</v>
      </c>
      <c r="S20" s="472" t="s">
        <v>6663</v>
      </c>
      <c r="T20" s="472" t="s">
        <v>6663</v>
      </c>
      <c r="U20" s="472" t="s">
        <v>6663</v>
      </c>
      <c r="V20" s="472" t="s">
        <v>6663</v>
      </c>
      <c r="W20" s="472" t="s">
        <v>6663</v>
      </c>
      <c r="X20" s="472" t="s">
        <v>6663</v>
      </c>
      <c r="Y20" s="472" t="s">
        <v>6663</v>
      </c>
      <c r="Z20" s="472" t="s">
        <v>6663</v>
      </c>
      <c r="AA20" s="472" t="s">
        <v>6663</v>
      </c>
      <c r="AB20" s="473" t="s">
        <v>6663</v>
      </c>
      <c r="AC20" s="486" t="s">
        <v>6663</v>
      </c>
      <c r="AD20" s="487" t="s">
        <v>6663</v>
      </c>
      <c r="AE20" s="488" t="s">
        <v>6663</v>
      </c>
      <c r="AF20" s="387"/>
      <c r="AG20" s="388"/>
      <c r="AH20" s="388"/>
      <c r="AI20" s="388"/>
      <c r="AJ20" s="388"/>
      <c r="AK20" s="388"/>
      <c r="AL20" s="388"/>
      <c r="AM20" s="388"/>
      <c r="AN20" s="388"/>
      <c r="AO20" s="388"/>
      <c r="AP20" s="388"/>
      <c r="AQ20" s="388"/>
      <c r="AR20" s="388"/>
      <c r="AS20" s="388"/>
      <c r="AT20" s="388"/>
      <c r="AU20" s="388"/>
      <c r="AV20" s="449"/>
      <c r="AW20" s="450"/>
      <c r="AX20" s="451"/>
      <c r="AY20" s="471" t="s">
        <v>6663</v>
      </c>
      <c r="AZ20" s="472" t="s">
        <v>6663</v>
      </c>
      <c r="BA20" s="472" t="s">
        <v>6663</v>
      </c>
      <c r="BB20" s="472" t="s">
        <v>6663</v>
      </c>
      <c r="BC20" s="472" t="s">
        <v>6663</v>
      </c>
      <c r="BD20" s="472" t="s">
        <v>6663</v>
      </c>
      <c r="BE20" s="472" t="s">
        <v>6663</v>
      </c>
      <c r="BF20" s="472" t="s">
        <v>6663</v>
      </c>
      <c r="BG20" s="472" t="s">
        <v>6663</v>
      </c>
      <c r="BH20" s="472" t="s">
        <v>6663</v>
      </c>
      <c r="BI20" s="472" t="s">
        <v>6663</v>
      </c>
      <c r="BJ20" s="472" t="s">
        <v>6663</v>
      </c>
      <c r="BK20" s="472" t="s">
        <v>6663</v>
      </c>
      <c r="BL20" s="472" t="s">
        <v>6663</v>
      </c>
      <c r="BM20" s="472" t="s">
        <v>6663</v>
      </c>
      <c r="BN20" s="473" t="s">
        <v>6663</v>
      </c>
      <c r="BO20" s="504" t="s">
        <v>6663</v>
      </c>
      <c r="BP20" s="505" t="s">
        <v>6663</v>
      </c>
      <c r="BQ20" s="506" t="s">
        <v>6663</v>
      </c>
      <c r="BR20" s="492">
        <v>222</v>
      </c>
      <c r="BS20" s="493" t="s">
        <v>6662</v>
      </c>
      <c r="BT20" s="493" t="s">
        <v>6662</v>
      </c>
      <c r="BU20" s="493" t="s">
        <v>6662</v>
      </c>
      <c r="BV20" s="493">
        <v>1</v>
      </c>
      <c r="BW20" s="493" t="s">
        <v>6662</v>
      </c>
      <c r="BX20" s="493">
        <v>2</v>
      </c>
      <c r="BY20" s="493">
        <v>6</v>
      </c>
      <c r="BZ20" s="493">
        <v>14</v>
      </c>
      <c r="CA20" s="493">
        <v>26</v>
      </c>
      <c r="CB20" s="493">
        <v>51</v>
      </c>
      <c r="CC20" s="493">
        <v>43</v>
      </c>
      <c r="CD20" s="493">
        <v>39</v>
      </c>
      <c r="CE20" s="493">
        <v>24</v>
      </c>
      <c r="CF20" s="493">
        <v>13</v>
      </c>
      <c r="CG20" s="494">
        <v>3</v>
      </c>
      <c r="CH20" s="466"/>
      <c r="CI20" s="467"/>
      <c r="CJ20" s="467"/>
      <c r="CK20" s="467"/>
      <c r="CL20" s="467"/>
      <c r="CM20" s="467"/>
      <c r="CN20" s="467"/>
      <c r="CO20" s="467"/>
      <c r="CP20" s="467"/>
      <c r="CQ20" s="467"/>
      <c r="CR20" s="467"/>
      <c r="CS20" s="467"/>
      <c r="CT20" s="467"/>
      <c r="CU20" s="468"/>
      <c r="CV20" s="389"/>
      <c r="CW20" s="390"/>
      <c r="CX20" s="390"/>
      <c r="CY20" s="390"/>
      <c r="CZ20" s="390"/>
      <c r="DA20" s="390"/>
      <c r="DB20" s="394"/>
      <c r="DC20" s="492">
        <v>789</v>
      </c>
      <c r="DD20" s="493">
        <v>584</v>
      </c>
      <c r="DE20" s="493">
        <v>240</v>
      </c>
      <c r="DF20" s="493">
        <v>297</v>
      </c>
      <c r="DG20" s="493">
        <v>47</v>
      </c>
      <c r="DH20" s="493">
        <v>50</v>
      </c>
      <c r="DI20" s="493">
        <v>155</v>
      </c>
      <c r="DJ20" s="394"/>
      <c r="DK20" s="492">
        <v>213</v>
      </c>
      <c r="DL20" s="493">
        <v>198</v>
      </c>
      <c r="DM20" s="493" t="s">
        <v>6662</v>
      </c>
      <c r="DN20" s="493" t="s">
        <v>6662</v>
      </c>
      <c r="DO20" s="493" t="s">
        <v>6662</v>
      </c>
      <c r="DP20" s="493">
        <v>2</v>
      </c>
      <c r="DQ20" s="493">
        <v>8</v>
      </c>
      <c r="DR20" s="493" t="s">
        <v>6662</v>
      </c>
      <c r="DS20" s="493">
        <v>4</v>
      </c>
      <c r="DT20" s="493">
        <v>1</v>
      </c>
      <c r="DU20" s="493" t="s">
        <v>6662</v>
      </c>
      <c r="DV20" s="493" t="s">
        <v>6662</v>
      </c>
      <c r="DW20" s="493" t="s">
        <v>6662</v>
      </c>
      <c r="DX20" s="493" t="s">
        <v>6662</v>
      </c>
      <c r="DY20" s="390" t="s">
        <v>6662</v>
      </c>
      <c r="DZ20" s="394" t="s">
        <v>6662</v>
      </c>
      <c r="EA20" s="492">
        <v>222</v>
      </c>
      <c r="EB20" s="493">
        <v>49160</v>
      </c>
      <c r="EC20" s="493">
        <v>47468</v>
      </c>
      <c r="ED20" s="493">
        <v>1669</v>
      </c>
      <c r="EE20" s="494">
        <v>23</v>
      </c>
      <c r="EF20" s="492">
        <v>387</v>
      </c>
      <c r="EG20" s="493">
        <v>334</v>
      </c>
      <c r="EH20" s="493">
        <v>132</v>
      </c>
      <c r="EI20" s="493">
        <v>163</v>
      </c>
      <c r="EJ20" s="493">
        <v>39</v>
      </c>
      <c r="EK20" s="493">
        <v>27</v>
      </c>
      <c r="EL20" s="493">
        <v>26</v>
      </c>
      <c r="EM20" s="394"/>
      <c r="EN20" s="492">
        <v>402</v>
      </c>
      <c r="EO20" s="493">
        <v>250</v>
      </c>
      <c r="EP20" s="493">
        <v>108</v>
      </c>
      <c r="EQ20" s="493">
        <v>134</v>
      </c>
      <c r="ER20" s="493">
        <v>8</v>
      </c>
      <c r="ES20" s="493">
        <v>23</v>
      </c>
      <c r="ET20" s="493">
        <v>129</v>
      </c>
      <c r="EU20" s="394"/>
    </row>
    <row r="21" spans="1:151" s="357" customFormat="1" ht="15" hidden="1" customHeight="1" x14ac:dyDescent="0.15">
      <c r="A21" s="442" t="s">
        <v>175</v>
      </c>
      <c r="B21" s="442" t="s">
        <v>176</v>
      </c>
      <c r="C21" s="442" t="s">
        <v>188</v>
      </c>
      <c r="D21" s="442" t="s">
        <v>574</v>
      </c>
      <c r="E21" s="387">
        <v>193</v>
      </c>
      <c r="F21" s="472">
        <v>192</v>
      </c>
      <c r="G21" s="472" t="s">
        <v>6663</v>
      </c>
      <c r="H21" s="472" t="s">
        <v>6663</v>
      </c>
      <c r="I21" s="472" t="s">
        <v>6663</v>
      </c>
      <c r="J21" s="388">
        <v>1</v>
      </c>
      <c r="K21" s="395" t="s">
        <v>6662</v>
      </c>
      <c r="L21" s="387"/>
      <c r="M21" s="471" t="s">
        <v>6663</v>
      </c>
      <c r="N21" s="472" t="s">
        <v>6663</v>
      </c>
      <c r="O21" s="472" t="s">
        <v>6663</v>
      </c>
      <c r="P21" s="472" t="s">
        <v>6663</v>
      </c>
      <c r="Q21" s="472" t="s">
        <v>6663</v>
      </c>
      <c r="R21" s="472" t="s">
        <v>6663</v>
      </c>
      <c r="S21" s="472" t="s">
        <v>6663</v>
      </c>
      <c r="T21" s="472" t="s">
        <v>6663</v>
      </c>
      <c r="U21" s="472" t="s">
        <v>6663</v>
      </c>
      <c r="V21" s="472" t="s">
        <v>6663</v>
      </c>
      <c r="W21" s="472" t="s">
        <v>6663</v>
      </c>
      <c r="X21" s="472" t="s">
        <v>6663</v>
      </c>
      <c r="Y21" s="472" t="s">
        <v>6663</v>
      </c>
      <c r="Z21" s="472" t="s">
        <v>6663</v>
      </c>
      <c r="AA21" s="472" t="s">
        <v>6663</v>
      </c>
      <c r="AB21" s="473" t="s">
        <v>6663</v>
      </c>
      <c r="AC21" s="486" t="s">
        <v>6663</v>
      </c>
      <c r="AD21" s="487" t="s">
        <v>6663</v>
      </c>
      <c r="AE21" s="488" t="s">
        <v>6663</v>
      </c>
      <c r="AF21" s="387"/>
      <c r="AG21" s="388"/>
      <c r="AH21" s="388"/>
      <c r="AI21" s="388"/>
      <c r="AJ21" s="388"/>
      <c r="AK21" s="388"/>
      <c r="AL21" s="388"/>
      <c r="AM21" s="388"/>
      <c r="AN21" s="388"/>
      <c r="AO21" s="388"/>
      <c r="AP21" s="388"/>
      <c r="AQ21" s="388"/>
      <c r="AR21" s="388"/>
      <c r="AS21" s="388"/>
      <c r="AT21" s="388"/>
      <c r="AU21" s="388"/>
      <c r="AV21" s="449"/>
      <c r="AW21" s="450"/>
      <c r="AX21" s="451"/>
      <c r="AY21" s="471" t="s">
        <v>6663</v>
      </c>
      <c r="AZ21" s="472" t="s">
        <v>6663</v>
      </c>
      <c r="BA21" s="472" t="s">
        <v>6663</v>
      </c>
      <c r="BB21" s="472" t="s">
        <v>6663</v>
      </c>
      <c r="BC21" s="472" t="s">
        <v>6663</v>
      </c>
      <c r="BD21" s="472" t="s">
        <v>6663</v>
      </c>
      <c r="BE21" s="472" t="s">
        <v>6663</v>
      </c>
      <c r="BF21" s="472" t="s">
        <v>6663</v>
      </c>
      <c r="BG21" s="472" t="s">
        <v>6663</v>
      </c>
      <c r="BH21" s="472" t="s">
        <v>6663</v>
      </c>
      <c r="BI21" s="472" t="s">
        <v>6663</v>
      </c>
      <c r="BJ21" s="472" t="s">
        <v>6663</v>
      </c>
      <c r="BK21" s="472" t="s">
        <v>6663</v>
      </c>
      <c r="BL21" s="472" t="s">
        <v>6663</v>
      </c>
      <c r="BM21" s="472" t="s">
        <v>6663</v>
      </c>
      <c r="BN21" s="473" t="s">
        <v>6663</v>
      </c>
      <c r="BO21" s="504" t="s">
        <v>6663</v>
      </c>
      <c r="BP21" s="505" t="s">
        <v>6663</v>
      </c>
      <c r="BQ21" s="506" t="s">
        <v>6663</v>
      </c>
      <c r="BR21" s="492">
        <v>192</v>
      </c>
      <c r="BS21" s="493" t="s">
        <v>6662</v>
      </c>
      <c r="BT21" s="493" t="s">
        <v>6662</v>
      </c>
      <c r="BU21" s="493">
        <v>1</v>
      </c>
      <c r="BV21" s="493" t="s">
        <v>6662</v>
      </c>
      <c r="BW21" s="493">
        <v>1</v>
      </c>
      <c r="BX21" s="493">
        <v>4</v>
      </c>
      <c r="BY21" s="493">
        <v>7</v>
      </c>
      <c r="BZ21" s="493">
        <v>19</v>
      </c>
      <c r="CA21" s="493">
        <v>26</v>
      </c>
      <c r="CB21" s="493">
        <v>39</v>
      </c>
      <c r="CC21" s="493">
        <v>30</v>
      </c>
      <c r="CD21" s="493">
        <v>25</v>
      </c>
      <c r="CE21" s="493">
        <v>24</v>
      </c>
      <c r="CF21" s="493">
        <v>9</v>
      </c>
      <c r="CG21" s="494">
        <v>7</v>
      </c>
      <c r="CH21" s="466"/>
      <c r="CI21" s="467"/>
      <c r="CJ21" s="467"/>
      <c r="CK21" s="467"/>
      <c r="CL21" s="467"/>
      <c r="CM21" s="467"/>
      <c r="CN21" s="467"/>
      <c r="CO21" s="467"/>
      <c r="CP21" s="467"/>
      <c r="CQ21" s="467"/>
      <c r="CR21" s="467"/>
      <c r="CS21" s="467"/>
      <c r="CT21" s="467"/>
      <c r="CU21" s="468"/>
      <c r="CV21" s="389"/>
      <c r="CW21" s="390"/>
      <c r="CX21" s="390"/>
      <c r="CY21" s="390"/>
      <c r="CZ21" s="390"/>
      <c r="DA21" s="390"/>
      <c r="DB21" s="394"/>
      <c r="DC21" s="492">
        <v>675</v>
      </c>
      <c r="DD21" s="493">
        <v>496</v>
      </c>
      <c r="DE21" s="493">
        <v>198</v>
      </c>
      <c r="DF21" s="493">
        <v>265</v>
      </c>
      <c r="DG21" s="493">
        <v>33</v>
      </c>
      <c r="DH21" s="493">
        <v>26</v>
      </c>
      <c r="DI21" s="493">
        <v>153</v>
      </c>
      <c r="DJ21" s="394"/>
      <c r="DK21" s="492">
        <v>181</v>
      </c>
      <c r="DL21" s="493">
        <v>174</v>
      </c>
      <c r="DM21" s="493" t="s">
        <v>6662</v>
      </c>
      <c r="DN21" s="493">
        <v>2</v>
      </c>
      <c r="DO21" s="493" t="s">
        <v>6662</v>
      </c>
      <c r="DP21" s="493">
        <v>3</v>
      </c>
      <c r="DQ21" s="493">
        <v>2</v>
      </c>
      <c r="DR21" s="493" t="s">
        <v>6662</v>
      </c>
      <c r="DS21" s="493" t="s">
        <v>6662</v>
      </c>
      <c r="DT21" s="493" t="s">
        <v>6662</v>
      </c>
      <c r="DU21" s="493" t="s">
        <v>6662</v>
      </c>
      <c r="DV21" s="493" t="s">
        <v>6662</v>
      </c>
      <c r="DW21" s="493" t="s">
        <v>6662</v>
      </c>
      <c r="DX21" s="493" t="s">
        <v>6662</v>
      </c>
      <c r="DY21" s="390" t="s">
        <v>6662</v>
      </c>
      <c r="DZ21" s="394" t="s">
        <v>6662</v>
      </c>
      <c r="EA21" s="492">
        <v>192</v>
      </c>
      <c r="EB21" s="493">
        <v>29657</v>
      </c>
      <c r="EC21" s="493">
        <v>26713</v>
      </c>
      <c r="ED21" s="493">
        <v>2894</v>
      </c>
      <c r="EE21" s="494">
        <v>50</v>
      </c>
      <c r="EF21" s="492">
        <v>348</v>
      </c>
      <c r="EG21" s="493">
        <v>295</v>
      </c>
      <c r="EH21" s="493">
        <v>108</v>
      </c>
      <c r="EI21" s="493">
        <v>163</v>
      </c>
      <c r="EJ21" s="493">
        <v>24</v>
      </c>
      <c r="EK21" s="493">
        <v>17</v>
      </c>
      <c r="EL21" s="493">
        <v>36</v>
      </c>
      <c r="EM21" s="394"/>
      <c r="EN21" s="492">
        <v>327</v>
      </c>
      <c r="EO21" s="493">
        <v>201</v>
      </c>
      <c r="EP21" s="493">
        <v>90</v>
      </c>
      <c r="EQ21" s="493">
        <v>102</v>
      </c>
      <c r="ER21" s="493">
        <v>9</v>
      </c>
      <c r="ES21" s="493">
        <v>9</v>
      </c>
      <c r="ET21" s="493">
        <v>117</v>
      </c>
      <c r="EU21" s="394"/>
    </row>
    <row r="22" spans="1:151" s="357" customFormat="1" ht="15" hidden="1" customHeight="1" x14ac:dyDescent="0.15">
      <c r="A22" s="442" t="s">
        <v>175</v>
      </c>
      <c r="B22" s="442" t="s">
        <v>176</v>
      </c>
      <c r="C22" s="442" t="s">
        <v>575</v>
      </c>
      <c r="D22" s="442" t="s">
        <v>576</v>
      </c>
      <c r="E22" s="387">
        <v>178</v>
      </c>
      <c r="F22" s="472">
        <v>176</v>
      </c>
      <c r="G22" s="472" t="s">
        <v>6663</v>
      </c>
      <c r="H22" s="472" t="s">
        <v>6663</v>
      </c>
      <c r="I22" s="472" t="s">
        <v>6663</v>
      </c>
      <c r="J22" s="388">
        <v>2</v>
      </c>
      <c r="K22" s="395">
        <v>1</v>
      </c>
      <c r="L22" s="387"/>
      <c r="M22" s="471" t="s">
        <v>6663</v>
      </c>
      <c r="N22" s="472" t="s">
        <v>6663</v>
      </c>
      <c r="O22" s="472" t="s">
        <v>6663</v>
      </c>
      <c r="P22" s="472" t="s">
        <v>6663</v>
      </c>
      <c r="Q22" s="472" t="s">
        <v>6663</v>
      </c>
      <c r="R22" s="472" t="s">
        <v>6663</v>
      </c>
      <c r="S22" s="472" t="s">
        <v>6663</v>
      </c>
      <c r="T22" s="472" t="s">
        <v>6663</v>
      </c>
      <c r="U22" s="472" t="s">
        <v>6663</v>
      </c>
      <c r="V22" s="472" t="s">
        <v>6663</v>
      </c>
      <c r="W22" s="472" t="s">
        <v>6663</v>
      </c>
      <c r="X22" s="472" t="s">
        <v>6663</v>
      </c>
      <c r="Y22" s="472" t="s">
        <v>6663</v>
      </c>
      <c r="Z22" s="472" t="s">
        <v>6663</v>
      </c>
      <c r="AA22" s="472" t="s">
        <v>6663</v>
      </c>
      <c r="AB22" s="473" t="s">
        <v>6663</v>
      </c>
      <c r="AC22" s="486" t="s">
        <v>6663</v>
      </c>
      <c r="AD22" s="487" t="s">
        <v>6663</v>
      </c>
      <c r="AE22" s="488" t="s">
        <v>6663</v>
      </c>
      <c r="AF22" s="387"/>
      <c r="AG22" s="388"/>
      <c r="AH22" s="388"/>
      <c r="AI22" s="388"/>
      <c r="AJ22" s="388"/>
      <c r="AK22" s="388"/>
      <c r="AL22" s="388"/>
      <c r="AM22" s="388"/>
      <c r="AN22" s="388"/>
      <c r="AO22" s="388"/>
      <c r="AP22" s="388"/>
      <c r="AQ22" s="388"/>
      <c r="AR22" s="388"/>
      <c r="AS22" s="388"/>
      <c r="AT22" s="388"/>
      <c r="AU22" s="388"/>
      <c r="AV22" s="449"/>
      <c r="AW22" s="450"/>
      <c r="AX22" s="451"/>
      <c r="AY22" s="471" t="s">
        <v>6663</v>
      </c>
      <c r="AZ22" s="472" t="s">
        <v>6663</v>
      </c>
      <c r="BA22" s="472" t="s">
        <v>6663</v>
      </c>
      <c r="BB22" s="472" t="s">
        <v>6663</v>
      </c>
      <c r="BC22" s="472" t="s">
        <v>6663</v>
      </c>
      <c r="BD22" s="472" t="s">
        <v>6663</v>
      </c>
      <c r="BE22" s="472" t="s">
        <v>6663</v>
      </c>
      <c r="BF22" s="472" t="s">
        <v>6663</v>
      </c>
      <c r="BG22" s="472" t="s">
        <v>6663</v>
      </c>
      <c r="BH22" s="472" t="s">
        <v>6663</v>
      </c>
      <c r="BI22" s="472" t="s">
        <v>6663</v>
      </c>
      <c r="BJ22" s="472" t="s">
        <v>6663</v>
      </c>
      <c r="BK22" s="472" t="s">
        <v>6663</v>
      </c>
      <c r="BL22" s="472" t="s">
        <v>6663</v>
      </c>
      <c r="BM22" s="472" t="s">
        <v>6663</v>
      </c>
      <c r="BN22" s="473" t="s">
        <v>6663</v>
      </c>
      <c r="BO22" s="504" t="s">
        <v>6663</v>
      </c>
      <c r="BP22" s="505" t="s">
        <v>6663</v>
      </c>
      <c r="BQ22" s="506" t="s">
        <v>6663</v>
      </c>
      <c r="BR22" s="492">
        <v>176</v>
      </c>
      <c r="BS22" s="493" t="s">
        <v>6662</v>
      </c>
      <c r="BT22" s="493" t="s">
        <v>6662</v>
      </c>
      <c r="BU22" s="493" t="s">
        <v>6662</v>
      </c>
      <c r="BV22" s="493">
        <v>2</v>
      </c>
      <c r="BW22" s="493">
        <v>1</v>
      </c>
      <c r="BX22" s="493">
        <v>1</v>
      </c>
      <c r="BY22" s="493">
        <v>6</v>
      </c>
      <c r="BZ22" s="493">
        <v>12</v>
      </c>
      <c r="CA22" s="493">
        <v>28</v>
      </c>
      <c r="CB22" s="493">
        <v>43</v>
      </c>
      <c r="CC22" s="493">
        <v>31</v>
      </c>
      <c r="CD22" s="493">
        <v>13</v>
      </c>
      <c r="CE22" s="493">
        <v>27</v>
      </c>
      <c r="CF22" s="493">
        <v>8</v>
      </c>
      <c r="CG22" s="494">
        <v>4</v>
      </c>
      <c r="CH22" s="466"/>
      <c r="CI22" s="467"/>
      <c r="CJ22" s="467"/>
      <c r="CK22" s="467"/>
      <c r="CL22" s="467"/>
      <c r="CM22" s="467"/>
      <c r="CN22" s="467"/>
      <c r="CO22" s="467"/>
      <c r="CP22" s="467"/>
      <c r="CQ22" s="467"/>
      <c r="CR22" s="467"/>
      <c r="CS22" s="467"/>
      <c r="CT22" s="467"/>
      <c r="CU22" s="468"/>
      <c r="CV22" s="389"/>
      <c r="CW22" s="390"/>
      <c r="CX22" s="390"/>
      <c r="CY22" s="390"/>
      <c r="CZ22" s="390"/>
      <c r="DA22" s="390"/>
      <c r="DB22" s="394"/>
      <c r="DC22" s="492">
        <v>662</v>
      </c>
      <c r="DD22" s="493">
        <v>477</v>
      </c>
      <c r="DE22" s="493">
        <v>205</v>
      </c>
      <c r="DF22" s="493">
        <v>228</v>
      </c>
      <c r="DG22" s="493">
        <v>44</v>
      </c>
      <c r="DH22" s="493">
        <v>41</v>
      </c>
      <c r="DI22" s="493">
        <v>144</v>
      </c>
      <c r="DJ22" s="394"/>
      <c r="DK22" s="492">
        <v>166</v>
      </c>
      <c r="DL22" s="493">
        <v>149</v>
      </c>
      <c r="DM22" s="493" t="s">
        <v>6662</v>
      </c>
      <c r="DN22" s="493">
        <v>5</v>
      </c>
      <c r="DO22" s="493" t="s">
        <v>6662</v>
      </c>
      <c r="DP22" s="493">
        <v>2</v>
      </c>
      <c r="DQ22" s="493">
        <v>6</v>
      </c>
      <c r="DR22" s="493" t="s">
        <v>6662</v>
      </c>
      <c r="DS22" s="493">
        <v>3</v>
      </c>
      <c r="DT22" s="493">
        <v>1</v>
      </c>
      <c r="DU22" s="493" t="s">
        <v>6662</v>
      </c>
      <c r="DV22" s="493" t="s">
        <v>6662</v>
      </c>
      <c r="DW22" s="493" t="s">
        <v>6662</v>
      </c>
      <c r="DX22" s="493" t="s">
        <v>6662</v>
      </c>
      <c r="DY22" s="390" t="s">
        <v>6662</v>
      </c>
      <c r="DZ22" s="394" t="s">
        <v>6662</v>
      </c>
      <c r="EA22" s="492">
        <v>176</v>
      </c>
      <c r="EB22" s="493">
        <v>32247</v>
      </c>
      <c r="EC22" s="493">
        <v>27444</v>
      </c>
      <c r="ED22" s="493">
        <v>4753</v>
      </c>
      <c r="EE22" s="494">
        <v>50</v>
      </c>
      <c r="EF22" s="492">
        <v>332</v>
      </c>
      <c r="EG22" s="493">
        <v>275</v>
      </c>
      <c r="EH22" s="493">
        <v>110</v>
      </c>
      <c r="EI22" s="493">
        <v>135</v>
      </c>
      <c r="EJ22" s="493">
        <v>30</v>
      </c>
      <c r="EK22" s="493">
        <v>21</v>
      </c>
      <c r="EL22" s="493">
        <v>36</v>
      </c>
      <c r="EM22" s="394"/>
      <c r="EN22" s="492">
        <v>330</v>
      </c>
      <c r="EO22" s="493">
        <v>202</v>
      </c>
      <c r="EP22" s="493">
        <v>95</v>
      </c>
      <c r="EQ22" s="493">
        <v>93</v>
      </c>
      <c r="ER22" s="493">
        <v>14</v>
      </c>
      <c r="ES22" s="493">
        <v>20</v>
      </c>
      <c r="ET22" s="493">
        <v>108</v>
      </c>
      <c r="EU22" s="394"/>
    </row>
    <row r="23" spans="1:151" s="357" customFormat="1" ht="15" hidden="1" customHeight="1" x14ac:dyDescent="0.15">
      <c r="A23" s="442" t="s">
        <v>175</v>
      </c>
      <c r="B23" s="442" t="s">
        <v>176</v>
      </c>
      <c r="C23" s="442" t="s">
        <v>189</v>
      </c>
      <c r="D23" s="442" t="s">
        <v>577</v>
      </c>
      <c r="E23" s="387">
        <v>138</v>
      </c>
      <c r="F23" s="472">
        <v>133</v>
      </c>
      <c r="G23" s="472" t="s">
        <v>6663</v>
      </c>
      <c r="H23" s="472" t="s">
        <v>6663</v>
      </c>
      <c r="I23" s="472" t="s">
        <v>6663</v>
      </c>
      <c r="J23" s="388">
        <v>5</v>
      </c>
      <c r="K23" s="395">
        <v>2</v>
      </c>
      <c r="L23" s="387"/>
      <c r="M23" s="471" t="s">
        <v>6663</v>
      </c>
      <c r="N23" s="472" t="s">
        <v>6663</v>
      </c>
      <c r="O23" s="472" t="s">
        <v>6663</v>
      </c>
      <c r="P23" s="472" t="s">
        <v>6663</v>
      </c>
      <c r="Q23" s="472" t="s">
        <v>6663</v>
      </c>
      <c r="R23" s="472" t="s">
        <v>6663</v>
      </c>
      <c r="S23" s="472" t="s">
        <v>6663</v>
      </c>
      <c r="T23" s="472" t="s">
        <v>6663</v>
      </c>
      <c r="U23" s="472" t="s">
        <v>6663</v>
      </c>
      <c r="V23" s="472" t="s">
        <v>6663</v>
      </c>
      <c r="W23" s="472" t="s">
        <v>6663</v>
      </c>
      <c r="X23" s="472" t="s">
        <v>6663</v>
      </c>
      <c r="Y23" s="472" t="s">
        <v>6663</v>
      </c>
      <c r="Z23" s="472" t="s">
        <v>6663</v>
      </c>
      <c r="AA23" s="472" t="s">
        <v>6663</v>
      </c>
      <c r="AB23" s="473" t="s">
        <v>6663</v>
      </c>
      <c r="AC23" s="486" t="s">
        <v>6663</v>
      </c>
      <c r="AD23" s="487" t="s">
        <v>6663</v>
      </c>
      <c r="AE23" s="488" t="s">
        <v>6663</v>
      </c>
      <c r="AF23" s="387"/>
      <c r="AG23" s="388"/>
      <c r="AH23" s="388"/>
      <c r="AI23" s="388"/>
      <c r="AJ23" s="388"/>
      <c r="AK23" s="388"/>
      <c r="AL23" s="388"/>
      <c r="AM23" s="388"/>
      <c r="AN23" s="388"/>
      <c r="AO23" s="388"/>
      <c r="AP23" s="388"/>
      <c r="AQ23" s="388"/>
      <c r="AR23" s="388"/>
      <c r="AS23" s="388"/>
      <c r="AT23" s="388"/>
      <c r="AU23" s="388"/>
      <c r="AV23" s="449"/>
      <c r="AW23" s="450"/>
      <c r="AX23" s="451"/>
      <c r="AY23" s="471" t="s">
        <v>6663</v>
      </c>
      <c r="AZ23" s="472" t="s">
        <v>6663</v>
      </c>
      <c r="BA23" s="472" t="s">
        <v>6663</v>
      </c>
      <c r="BB23" s="472" t="s">
        <v>6663</v>
      </c>
      <c r="BC23" s="472" t="s">
        <v>6663</v>
      </c>
      <c r="BD23" s="472" t="s">
        <v>6663</v>
      </c>
      <c r="BE23" s="472" t="s">
        <v>6663</v>
      </c>
      <c r="BF23" s="472" t="s">
        <v>6663</v>
      </c>
      <c r="BG23" s="472" t="s">
        <v>6663</v>
      </c>
      <c r="BH23" s="472" t="s">
        <v>6663</v>
      </c>
      <c r="BI23" s="472" t="s">
        <v>6663</v>
      </c>
      <c r="BJ23" s="472" t="s">
        <v>6663</v>
      </c>
      <c r="BK23" s="472" t="s">
        <v>6663</v>
      </c>
      <c r="BL23" s="472" t="s">
        <v>6663</v>
      </c>
      <c r="BM23" s="472" t="s">
        <v>6663</v>
      </c>
      <c r="BN23" s="473" t="s">
        <v>6663</v>
      </c>
      <c r="BO23" s="504" t="s">
        <v>6663</v>
      </c>
      <c r="BP23" s="505" t="s">
        <v>6663</v>
      </c>
      <c r="BQ23" s="506" t="s">
        <v>6663</v>
      </c>
      <c r="BR23" s="492">
        <v>133</v>
      </c>
      <c r="BS23" s="493" t="s">
        <v>6662</v>
      </c>
      <c r="BT23" s="493" t="s">
        <v>6662</v>
      </c>
      <c r="BU23" s="493" t="s">
        <v>6662</v>
      </c>
      <c r="BV23" s="493" t="s">
        <v>6662</v>
      </c>
      <c r="BW23" s="493">
        <v>1</v>
      </c>
      <c r="BX23" s="493" t="s">
        <v>6662</v>
      </c>
      <c r="BY23" s="493">
        <v>1</v>
      </c>
      <c r="BZ23" s="493">
        <v>11</v>
      </c>
      <c r="CA23" s="493">
        <v>18</v>
      </c>
      <c r="CB23" s="493">
        <v>27</v>
      </c>
      <c r="CC23" s="493">
        <v>23</v>
      </c>
      <c r="CD23" s="493">
        <v>20</v>
      </c>
      <c r="CE23" s="493">
        <v>14</v>
      </c>
      <c r="CF23" s="493">
        <v>14</v>
      </c>
      <c r="CG23" s="494">
        <v>4</v>
      </c>
      <c r="CH23" s="466"/>
      <c r="CI23" s="467"/>
      <c r="CJ23" s="467"/>
      <c r="CK23" s="467"/>
      <c r="CL23" s="467"/>
      <c r="CM23" s="467"/>
      <c r="CN23" s="467"/>
      <c r="CO23" s="467"/>
      <c r="CP23" s="467"/>
      <c r="CQ23" s="467"/>
      <c r="CR23" s="467"/>
      <c r="CS23" s="467"/>
      <c r="CT23" s="467"/>
      <c r="CU23" s="468"/>
      <c r="CV23" s="389"/>
      <c r="CW23" s="390"/>
      <c r="CX23" s="390"/>
      <c r="CY23" s="390"/>
      <c r="CZ23" s="390"/>
      <c r="DA23" s="390"/>
      <c r="DB23" s="394"/>
      <c r="DC23" s="492">
        <v>467</v>
      </c>
      <c r="DD23" s="493">
        <v>337</v>
      </c>
      <c r="DE23" s="493">
        <v>153</v>
      </c>
      <c r="DF23" s="493">
        <v>165</v>
      </c>
      <c r="DG23" s="493">
        <v>19</v>
      </c>
      <c r="DH23" s="493">
        <v>43</v>
      </c>
      <c r="DI23" s="493">
        <v>87</v>
      </c>
      <c r="DJ23" s="394"/>
      <c r="DK23" s="492">
        <v>116</v>
      </c>
      <c r="DL23" s="493">
        <v>101</v>
      </c>
      <c r="DM23" s="493" t="s">
        <v>6662</v>
      </c>
      <c r="DN23" s="493" t="s">
        <v>6662</v>
      </c>
      <c r="DO23" s="493" t="s">
        <v>6662</v>
      </c>
      <c r="DP23" s="493">
        <v>7</v>
      </c>
      <c r="DQ23" s="493">
        <v>4</v>
      </c>
      <c r="DR23" s="493">
        <v>4</v>
      </c>
      <c r="DS23" s="493" t="s">
        <v>6662</v>
      </c>
      <c r="DT23" s="493" t="s">
        <v>6662</v>
      </c>
      <c r="DU23" s="493" t="s">
        <v>6662</v>
      </c>
      <c r="DV23" s="493" t="s">
        <v>6662</v>
      </c>
      <c r="DW23" s="493" t="s">
        <v>6662</v>
      </c>
      <c r="DX23" s="493" t="s">
        <v>6662</v>
      </c>
      <c r="DY23" s="390" t="s">
        <v>6662</v>
      </c>
      <c r="DZ23" s="394" t="s">
        <v>6662</v>
      </c>
      <c r="EA23" s="492">
        <v>133</v>
      </c>
      <c r="EB23" s="493">
        <v>18455</v>
      </c>
      <c r="EC23" s="493">
        <v>13669</v>
      </c>
      <c r="ED23" s="493">
        <v>3804</v>
      </c>
      <c r="EE23" s="494">
        <v>982</v>
      </c>
      <c r="EF23" s="492">
        <v>234</v>
      </c>
      <c r="EG23" s="493">
        <v>195</v>
      </c>
      <c r="EH23" s="493">
        <v>84</v>
      </c>
      <c r="EI23" s="493">
        <v>98</v>
      </c>
      <c r="EJ23" s="493">
        <v>13</v>
      </c>
      <c r="EK23" s="493">
        <v>27</v>
      </c>
      <c r="EL23" s="493">
        <v>12</v>
      </c>
      <c r="EM23" s="394"/>
      <c r="EN23" s="492">
        <v>233</v>
      </c>
      <c r="EO23" s="493">
        <v>142</v>
      </c>
      <c r="EP23" s="493">
        <v>69</v>
      </c>
      <c r="EQ23" s="493">
        <v>67</v>
      </c>
      <c r="ER23" s="493">
        <v>6</v>
      </c>
      <c r="ES23" s="493">
        <v>16</v>
      </c>
      <c r="ET23" s="493">
        <v>75</v>
      </c>
      <c r="EU23" s="394"/>
    </row>
    <row r="24" spans="1:151" s="357" customFormat="1" ht="15" hidden="1" customHeight="1" x14ac:dyDescent="0.15">
      <c r="A24" s="442" t="s">
        <v>175</v>
      </c>
      <c r="B24" s="442" t="s">
        <v>176</v>
      </c>
      <c r="C24" s="442" t="s">
        <v>190</v>
      </c>
      <c r="D24" s="442" t="s">
        <v>578</v>
      </c>
      <c r="E24" s="387">
        <v>166</v>
      </c>
      <c r="F24" s="472">
        <v>166</v>
      </c>
      <c r="G24" s="472" t="s">
        <v>6663</v>
      </c>
      <c r="H24" s="472" t="s">
        <v>6663</v>
      </c>
      <c r="I24" s="472" t="s">
        <v>6663</v>
      </c>
      <c r="J24" s="388" t="s">
        <v>6662</v>
      </c>
      <c r="K24" s="395" t="s">
        <v>6662</v>
      </c>
      <c r="L24" s="387"/>
      <c r="M24" s="471" t="s">
        <v>6663</v>
      </c>
      <c r="N24" s="472" t="s">
        <v>6663</v>
      </c>
      <c r="O24" s="472" t="s">
        <v>6663</v>
      </c>
      <c r="P24" s="472" t="s">
        <v>6663</v>
      </c>
      <c r="Q24" s="472" t="s">
        <v>6663</v>
      </c>
      <c r="R24" s="472" t="s">
        <v>6663</v>
      </c>
      <c r="S24" s="472" t="s">
        <v>6663</v>
      </c>
      <c r="T24" s="472" t="s">
        <v>6663</v>
      </c>
      <c r="U24" s="472" t="s">
        <v>6663</v>
      </c>
      <c r="V24" s="472" t="s">
        <v>6663</v>
      </c>
      <c r="W24" s="472" t="s">
        <v>6663</v>
      </c>
      <c r="X24" s="472" t="s">
        <v>6663</v>
      </c>
      <c r="Y24" s="472" t="s">
        <v>6663</v>
      </c>
      <c r="Z24" s="472" t="s">
        <v>6663</v>
      </c>
      <c r="AA24" s="472" t="s">
        <v>6663</v>
      </c>
      <c r="AB24" s="473" t="s">
        <v>6663</v>
      </c>
      <c r="AC24" s="486" t="s">
        <v>6663</v>
      </c>
      <c r="AD24" s="487" t="s">
        <v>6663</v>
      </c>
      <c r="AE24" s="488" t="s">
        <v>6663</v>
      </c>
      <c r="AF24" s="387"/>
      <c r="AG24" s="388"/>
      <c r="AH24" s="388"/>
      <c r="AI24" s="388"/>
      <c r="AJ24" s="388"/>
      <c r="AK24" s="388"/>
      <c r="AL24" s="388"/>
      <c r="AM24" s="388"/>
      <c r="AN24" s="388"/>
      <c r="AO24" s="388"/>
      <c r="AP24" s="388"/>
      <c r="AQ24" s="388"/>
      <c r="AR24" s="388"/>
      <c r="AS24" s="388"/>
      <c r="AT24" s="388"/>
      <c r="AU24" s="388"/>
      <c r="AV24" s="449"/>
      <c r="AW24" s="450"/>
      <c r="AX24" s="451"/>
      <c r="AY24" s="471" t="s">
        <v>6663</v>
      </c>
      <c r="AZ24" s="472" t="s">
        <v>6663</v>
      </c>
      <c r="BA24" s="472" t="s">
        <v>6663</v>
      </c>
      <c r="BB24" s="472" t="s">
        <v>6663</v>
      </c>
      <c r="BC24" s="472" t="s">
        <v>6663</v>
      </c>
      <c r="BD24" s="472" t="s">
        <v>6663</v>
      </c>
      <c r="BE24" s="472" t="s">
        <v>6663</v>
      </c>
      <c r="BF24" s="472" t="s">
        <v>6663</v>
      </c>
      <c r="BG24" s="472" t="s">
        <v>6663</v>
      </c>
      <c r="BH24" s="472" t="s">
        <v>6663</v>
      </c>
      <c r="BI24" s="472" t="s">
        <v>6663</v>
      </c>
      <c r="BJ24" s="472" t="s">
        <v>6663</v>
      </c>
      <c r="BK24" s="472" t="s">
        <v>6663</v>
      </c>
      <c r="BL24" s="472" t="s">
        <v>6663</v>
      </c>
      <c r="BM24" s="472" t="s">
        <v>6663</v>
      </c>
      <c r="BN24" s="473" t="s">
        <v>6663</v>
      </c>
      <c r="BO24" s="504" t="s">
        <v>6663</v>
      </c>
      <c r="BP24" s="505" t="s">
        <v>6663</v>
      </c>
      <c r="BQ24" s="506" t="s">
        <v>6663</v>
      </c>
      <c r="BR24" s="492">
        <v>166</v>
      </c>
      <c r="BS24" s="493" t="s">
        <v>6662</v>
      </c>
      <c r="BT24" s="493" t="s">
        <v>6662</v>
      </c>
      <c r="BU24" s="493" t="s">
        <v>6662</v>
      </c>
      <c r="BV24" s="493" t="s">
        <v>6662</v>
      </c>
      <c r="BW24" s="493" t="s">
        <v>6662</v>
      </c>
      <c r="BX24" s="493">
        <v>3</v>
      </c>
      <c r="BY24" s="493">
        <v>6</v>
      </c>
      <c r="BZ24" s="493">
        <v>10</v>
      </c>
      <c r="CA24" s="493">
        <v>20</v>
      </c>
      <c r="CB24" s="493">
        <v>26</v>
      </c>
      <c r="CC24" s="493">
        <v>32</v>
      </c>
      <c r="CD24" s="493">
        <v>20</v>
      </c>
      <c r="CE24" s="493">
        <v>26</v>
      </c>
      <c r="CF24" s="493">
        <v>18</v>
      </c>
      <c r="CG24" s="494">
        <v>5</v>
      </c>
      <c r="CH24" s="466"/>
      <c r="CI24" s="467"/>
      <c r="CJ24" s="467"/>
      <c r="CK24" s="467"/>
      <c r="CL24" s="467"/>
      <c r="CM24" s="467"/>
      <c r="CN24" s="467"/>
      <c r="CO24" s="467"/>
      <c r="CP24" s="467"/>
      <c r="CQ24" s="467"/>
      <c r="CR24" s="467"/>
      <c r="CS24" s="467"/>
      <c r="CT24" s="467"/>
      <c r="CU24" s="468"/>
      <c r="CV24" s="389"/>
      <c r="CW24" s="390"/>
      <c r="CX24" s="390"/>
      <c r="CY24" s="390"/>
      <c r="CZ24" s="390"/>
      <c r="DA24" s="390"/>
      <c r="DB24" s="394"/>
      <c r="DC24" s="492">
        <v>551</v>
      </c>
      <c r="DD24" s="493">
        <v>434</v>
      </c>
      <c r="DE24" s="493">
        <v>209</v>
      </c>
      <c r="DF24" s="493">
        <v>197</v>
      </c>
      <c r="DG24" s="493">
        <v>28</v>
      </c>
      <c r="DH24" s="493">
        <v>32</v>
      </c>
      <c r="DI24" s="493">
        <v>85</v>
      </c>
      <c r="DJ24" s="394"/>
      <c r="DK24" s="492">
        <v>149</v>
      </c>
      <c r="DL24" s="493">
        <v>125</v>
      </c>
      <c r="DM24" s="493" t="s">
        <v>6662</v>
      </c>
      <c r="DN24" s="493" t="s">
        <v>6662</v>
      </c>
      <c r="DO24" s="493" t="s">
        <v>6662</v>
      </c>
      <c r="DP24" s="493">
        <v>12</v>
      </c>
      <c r="DQ24" s="493">
        <v>7</v>
      </c>
      <c r="DR24" s="493">
        <v>1</v>
      </c>
      <c r="DS24" s="493" t="s">
        <v>6662</v>
      </c>
      <c r="DT24" s="493" t="s">
        <v>6662</v>
      </c>
      <c r="DU24" s="493">
        <v>3</v>
      </c>
      <c r="DV24" s="493" t="s">
        <v>6662</v>
      </c>
      <c r="DW24" s="493">
        <v>1</v>
      </c>
      <c r="DX24" s="493" t="s">
        <v>6662</v>
      </c>
      <c r="DY24" s="390" t="s">
        <v>6662</v>
      </c>
      <c r="DZ24" s="394" t="s">
        <v>6662</v>
      </c>
      <c r="EA24" s="492">
        <v>166</v>
      </c>
      <c r="EB24" s="493">
        <v>23424</v>
      </c>
      <c r="EC24" s="493">
        <v>18613</v>
      </c>
      <c r="ED24" s="493">
        <v>4268</v>
      </c>
      <c r="EE24" s="494">
        <v>543</v>
      </c>
      <c r="EF24" s="492">
        <v>283</v>
      </c>
      <c r="EG24" s="493">
        <v>254</v>
      </c>
      <c r="EH24" s="493">
        <v>119</v>
      </c>
      <c r="EI24" s="493">
        <v>116</v>
      </c>
      <c r="EJ24" s="493">
        <v>19</v>
      </c>
      <c r="EK24" s="493">
        <v>16</v>
      </c>
      <c r="EL24" s="493">
        <v>13</v>
      </c>
      <c r="EM24" s="394"/>
      <c r="EN24" s="492">
        <v>268</v>
      </c>
      <c r="EO24" s="493">
        <v>180</v>
      </c>
      <c r="EP24" s="493">
        <v>90</v>
      </c>
      <c r="EQ24" s="493">
        <v>81</v>
      </c>
      <c r="ER24" s="493">
        <v>9</v>
      </c>
      <c r="ES24" s="493">
        <v>16</v>
      </c>
      <c r="ET24" s="493">
        <v>72</v>
      </c>
      <c r="EU24" s="394"/>
    </row>
    <row r="25" spans="1:151" s="357" customFormat="1" ht="15" hidden="1" customHeight="1" x14ac:dyDescent="0.15">
      <c r="A25" s="442" t="s">
        <v>175</v>
      </c>
      <c r="B25" s="442" t="s">
        <v>176</v>
      </c>
      <c r="C25" s="442" t="s">
        <v>1578</v>
      </c>
      <c r="D25" s="442" t="s">
        <v>579</v>
      </c>
      <c r="E25" s="387" t="s">
        <v>6663</v>
      </c>
      <c r="F25" s="472" t="s">
        <v>6663</v>
      </c>
      <c r="G25" s="472" t="s">
        <v>6663</v>
      </c>
      <c r="H25" s="472" t="s">
        <v>6663</v>
      </c>
      <c r="I25" s="472" t="s">
        <v>6663</v>
      </c>
      <c r="J25" s="388" t="s">
        <v>6663</v>
      </c>
      <c r="K25" s="395" t="s">
        <v>6663</v>
      </c>
      <c r="L25" s="387"/>
      <c r="M25" s="471" t="s">
        <v>6663</v>
      </c>
      <c r="N25" s="472" t="s">
        <v>6663</v>
      </c>
      <c r="O25" s="472" t="s">
        <v>6663</v>
      </c>
      <c r="P25" s="472" t="s">
        <v>6663</v>
      </c>
      <c r="Q25" s="472" t="s">
        <v>6663</v>
      </c>
      <c r="R25" s="472" t="s">
        <v>6663</v>
      </c>
      <c r="S25" s="472" t="s">
        <v>6663</v>
      </c>
      <c r="T25" s="472" t="s">
        <v>6663</v>
      </c>
      <c r="U25" s="472" t="s">
        <v>6663</v>
      </c>
      <c r="V25" s="472" t="s">
        <v>6663</v>
      </c>
      <c r="W25" s="472" t="s">
        <v>6663</v>
      </c>
      <c r="X25" s="472" t="s">
        <v>6663</v>
      </c>
      <c r="Y25" s="472" t="s">
        <v>6663</v>
      </c>
      <c r="Z25" s="472" t="s">
        <v>6663</v>
      </c>
      <c r="AA25" s="472" t="s">
        <v>6663</v>
      </c>
      <c r="AB25" s="473" t="s">
        <v>6663</v>
      </c>
      <c r="AC25" s="486" t="s">
        <v>6663</v>
      </c>
      <c r="AD25" s="487" t="s">
        <v>6663</v>
      </c>
      <c r="AE25" s="488" t="s">
        <v>6663</v>
      </c>
      <c r="AF25" s="387"/>
      <c r="AG25" s="388"/>
      <c r="AH25" s="388"/>
      <c r="AI25" s="388"/>
      <c r="AJ25" s="388"/>
      <c r="AK25" s="388"/>
      <c r="AL25" s="388"/>
      <c r="AM25" s="388"/>
      <c r="AN25" s="388"/>
      <c r="AO25" s="388"/>
      <c r="AP25" s="388"/>
      <c r="AQ25" s="388"/>
      <c r="AR25" s="388"/>
      <c r="AS25" s="388"/>
      <c r="AT25" s="388"/>
      <c r="AU25" s="388"/>
      <c r="AV25" s="449"/>
      <c r="AW25" s="450"/>
      <c r="AX25" s="451"/>
      <c r="AY25" s="471" t="s">
        <v>6663</v>
      </c>
      <c r="AZ25" s="472" t="s">
        <v>6663</v>
      </c>
      <c r="BA25" s="472" t="s">
        <v>6663</v>
      </c>
      <c r="BB25" s="472" t="s">
        <v>6663</v>
      </c>
      <c r="BC25" s="472" t="s">
        <v>6663</v>
      </c>
      <c r="BD25" s="472" t="s">
        <v>6663</v>
      </c>
      <c r="BE25" s="472" t="s">
        <v>6663</v>
      </c>
      <c r="BF25" s="472" t="s">
        <v>6663</v>
      </c>
      <c r="BG25" s="472" t="s">
        <v>6663</v>
      </c>
      <c r="BH25" s="472" t="s">
        <v>6663</v>
      </c>
      <c r="BI25" s="472" t="s">
        <v>6663</v>
      </c>
      <c r="BJ25" s="472" t="s">
        <v>6663</v>
      </c>
      <c r="BK25" s="472" t="s">
        <v>6663</v>
      </c>
      <c r="BL25" s="472" t="s">
        <v>6663</v>
      </c>
      <c r="BM25" s="472" t="s">
        <v>6663</v>
      </c>
      <c r="BN25" s="473" t="s">
        <v>6663</v>
      </c>
      <c r="BO25" s="504" t="s">
        <v>6663</v>
      </c>
      <c r="BP25" s="505" t="s">
        <v>6663</v>
      </c>
      <c r="BQ25" s="506" t="s">
        <v>6663</v>
      </c>
      <c r="BR25" s="492">
        <v>269</v>
      </c>
      <c r="BS25" s="493" t="s">
        <v>6662</v>
      </c>
      <c r="BT25" s="493" t="s">
        <v>6662</v>
      </c>
      <c r="BU25" s="493" t="s">
        <v>6662</v>
      </c>
      <c r="BV25" s="493" t="s">
        <v>6662</v>
      </c>
      <c r="BW25" s="493">
        <v>1</v>
      </c>
      <c r="BX25" s="493">
        <v>6</v>
      </c>
      <c r="BY25" s="493">
        <v>5</v>
      </c>
      <c r="BZ25" s="493">
        <v>25</v>
      </c>
      <c r="CA25" s="493">
        <v>40</v>
      </c>
      <c r="CB25" s="493">
        <v>35</v>
      </c>
      <c r="CC25" s="493">
        <v>44</v>
      </c>
      <c r="CD25" s="493">
        <v>33</v>
      </c>
      <c r="CE25" s="493">
        <v>41</v>
      </c>
      <c r="CF25" s="493">
        <v>27</v>
      </c>
      <c r="CG25" s="494">
        <v>12</v>
      </c>
      <c r="CH25" s="466"/>
      <c r="CI25" s="467"/>
      <c r="CJ25" s="467"/>
      <c r="CK25" s="467"/>
      <c r="CL25" s="467"/>
      <c r="CM25" s="467"/>
      <c r="CN25" s="467"/>
      <c r="CO25" s="467"/>
      <c r="CP25" s="467"/>
      <c r="CQ25" s="467"/>
      <c r="CR25" s="467"/>
      <c r="CS25" s="467"/>
      <c r="CT25" s="467"/>
      <c r="CU25" s="468"/>
      <c r="CV25" s="389"/>
      <c r="CW25" s="390"/>
      <c r="CX25" s="390"/>
      <c r="CY25" s="390"/>
      <c r="CZ25" s="390"/>
      <c r="DA25" s="390"/>
      <c r="DB25" s="394"/>
      <c r="DC25" s="492" t="s">
        <v>6663</v>
      </c>
      <c r="DD25" s="493" t="s">
        <v>6663</v>
      </c>
      <c r="DE25" s="493" t="s">
        <v>6663</v>
      </c>
      <c r="DF25" s="493" t="s">
        <v>6663</v>
      </c>
      <c r="DG25" s="493" t="s">
        <v>6663</v>
      </c>
      <c r="DH25" s="493" t="s">
        <v>6663</v>
      </c>
      <c r="DI25" s="493" t="s">
        <v>6663</v>
      </c>
      <c r="DJ25" s="394"/>
      <c r="DK25" s="492" t="s">
        <v>6663</v>
      </c>
      <c r="DL25" s="493" t="s">
        <v>6663</v>
      </c>
      <c r="DM25" s="493" t="s">
        <v>6663</v>
      </c>
      <c r="DN25" s="493" t="s">
        <v>6663</v>
      </c>
      <c r="DO25" s="493" t="s">
        <v>6663</v>
      </c>
      <c r="DP25" s="493" t="s">
        <v>6663</v>
      </c>
      <c r="DQ25" s="493" t="s">
        <v>6663</v>
      </c>
      <c r="DR25" s="493" t="s">
        <v>6663</v>
      </c>
      <c r="DS25" s="493" t="s">
        <v>6663</v>
      </c>
      <c r="DT25" s="493" t="s">
        <v>6663</v>
      </c>
      <c r="DU25" s="493" t="s">
        <v>6663</v>
      </c>
      <c r="DV25" s="493" t="s">
        <v>6663</v>
      </c>
      <c r="DW25" s="493" t="s">
        <v>6663</v>
      </c>
      <c r="DX25" s="493" t="s">
        <v>6663</v>
      </c>
      <c r="DY25" s="390" t="s">
        <v>6663</v>
      </c>
      <c r="DZ25" s="394" t="s">
        <v>6663</v>
      </c>
      <c r="EA25" s="492" t="s">
        <v>6663</v>
      </c>
      <c r="EB25" s="493" t="s">
        <v>6663</v>
      </c>
      <c r="EC25" s="493" t="s">
        <v>6663</v>
      </c>
      <c r="ED25" s="493" t="s">
        <v>6663</v>
      </c>
      <c r="EE25" s="494" t="s">
        <v>6663</v>
      </c>
      <c r="EF25" s="492" t="s">
        <v>6663</v>
      </c>
      <c r="EG25" s="493" t="s">
        <v>6663</v>
      </c>
      <c r="EH25" s="493" t="s">
        <v>6663</v>
      </c>
      <c r="EI25" s="493" t="s">
        <v>6663</v>
      </c>
      <c r="EJ25" s="493" t="s">
        <v>6663</v>
      </c>
      <c r="EK25" s="493" t="s">
        <v>6663</v>
      </c>
      <c r="EL25" s="493" t="s">
        <v>6663</v>
      </c>
      <c r="EM25" s="394"/>
      <c r="EN25" s="492" t="s">
        <v>6663</v>
      </c>
      <c r="EO25" s="493" t="s">
        <v>6663</v>
      </c>
      <c r="EP25" s="493" t="s">
        <v>6663</v>
      </c>
      <c r="EQ25" s="493" t="s">
        <v>6663</v>
      </c>
      <c r="ER25" s="493" t="s">
        <v>6663</v>
      </c>
      <c r="ES25" s="493" t="s">
        <v>6663</v>
      </c>
      <c r="ET25" s="493" t="s">
        <v>6663</v>
      </c>
      <c r="EU25" s="394"/>
    </row>
    <row r="26" spans="1:151" s="357" customFormat="1" ht="15" customHeight="1" x14ac:dyDescent="0.15">
      <c r="A26" s="442" t="s">
        <v>175</v>
      </c>
      <c r="B26" s="442" t="s">
        <v>191</v>
      </c>
      <c r="C26" s="442"/>
      <c r="D26" s="442" t="s">
        <v>580</v>
      </c>
      <c r="E26" s="387">
        <v>492</v>
      </c>
      <c r="F26" s="472">
        <v>487</v>
      </c>
      <c r="G26" s="472">
        <v>62</v>
      </c>
      <c r="H26" s="472">
        <v>82</v>
      </c>
      <c r="I26" s="472">
        <v>343</v>
      </c>
      <c r="J26" s="388">
        <v>5</v>
      </c>
      <c r="K26" s="395">
        <v>4</v>
      </c>
      <c r="L26" s="387"/>
      <c r="M26" s="471">
        <v>1131</v>
      </c>
      <c r="N26" s="472">
        <v>7</v>
      </c>
      <c r="O26" s="472">
        <v>30</v>
      </c>
      <c r="P26" s="472">
        <v>27</v>
      </c>
      <c r="Q26" s="472">
        <v>30</v>
      </c>
      <c r="R26" s="472">
        <v>22</v>
      </c>
      <c r="S26" s="472">
        <v>18</v>
      </c>
      <c r="T26" s="472">
        <v>30</v>
      </c>
      <c r="U26" s="472">
        <v>74</v>
      </c>
      <c r="V26" s="472">
        <v>128</v>
      </c>
      <c r="W26" s="472">
        <v>172</v>
      </c>
      <c r="X26" s="472">
        <v>146</v>
      </c>
      <c r="Y26" s="472">
        <v>125</v>
      </c>
      <c r="Z26" s="472">
        <v>129</v>
      </c>
      <c r="AA26" s="472">
        <v>107</v>
      </c>
      <c r="AB26" s="473">
        <v>86</v>
      </c>
      <c r="AC26" s="486">
        <v>64</v>
      </c>
      <c r="AD26" s="487">
        <v>63.3</v>
      </c>
      <c r="AE26" s="488">
        <v>64.8</v>
      </c>
      <c r="AF26" s="387"/>
      <c r="AG26" s="388"/>
      <c r="AH26" s="388"/>
      <c r="AI26" s="388"/>
      <c r="AJ26" s="388"/>
      <c r="AK26" s="388"/>
      <c r="AL26" s="388"/>
      <c r="AM26" s="388"/>
      <c r="AN26" s="388"/>
      <c r="AO26" s="388"/>
      <c r="AP26" s="388"/>
      <c r="AQ26" s="388"/>
      <c r="AR26" s="388"/>
      <c r="AS26" s="388"/>
      <c r="AT26" s="388"/>
      <c r="AU26" s="388"/>
      <c r="AV26" s="449"/>
      <c r="AW26" s="450"/>
      <c r="AX26" s="451"/>
      <c r="AY26" s="471">
        <v>653</v>
      </c>
      <c r="AZ26" s="472" t="s">
        <v>6662</v>
      </c>
      <c r="BA26" s="472" t="s">
        <v>6662</v>
      </c>
      <c r="BB26" s="472">
        <v>1</v>
      </c>
      <c r="BC26" s="472">
        <v>8</v>
      </c>
      <c r="BD26" s="472">
        <v>3</v>
      </c>
      <c r="BE26" s="472">
        <v>2</v>
      </c>
      <c r="BF26" s="472">
        <v>8</v>
      </c>
      <c r="BG26" s="472">
        <v>9</v>
      </c>
      <c r="BH26" s="472">
        <v>35</v>
      </c>
      <c r="BI26" s="472">
        <v>109</v>
      </c>
      <c r="BJ26" s="472">
        <v>108</v>
      </c>
      <c r="BK26" s="472">
        <v>106</v>
      </c>
      <c r="BL26" s="472">
        <v>112</v>
      </c>
      <c r="BM26" s="472">
        <v>87</v>
      </c>
      <c r="BN26" s="473">
        <v>65</v>
      </c>
      <c r="BO26" s="504">
        <v>71.099999999999994</v>
      </c>
      <c r="BP26" s="505">
        <v>70.8</v>
      </c>
      <c r="BQ26" s="506">
        <v>71.400000000000006</v>
      </c>
      <c r="BR26" s="492">
        <v>485</v>
      </c>
      <c r="BS26" s="493" t="s">
        <v>6662</v>
      </c>
      <c r="BT26" s="493" t="s">
        <v>6662</v>
      </c>
      <c r="BU26" s="493" t="s">
        <v>6662</v>
      </c>
      <c r="BV26" s="493">
        <v>1</v>
      </c>
      <c r="BW26" s="493">
        <v>1</v>
      </c>
      <c r="BX26" s="493">
        <v>1</v>
      </c>
      <c r="BY26" s="493">
        <v>5</v>
      </c>
      <c r="BZ26" s="493">
        <v>13</v>
      </c>
      <c r="CA26" s="493">
        <v>50</v>
      </c>
      <c r="CB26" s="493">
        <v>83</v>
      </c>
      <c r="CC26" s="493">
        <v>81</v>
      </c>
      <c r="CD26" s="493">
        <v>69</v>
      </c>
      <c r="CE26" s="493">
        <v>71</v>
      </c>
      <c r="CF26" s="493">
        <v>59</v>
      </c>
      <c r="CG26" s="494">
        <v>51</v>
      </c>
      <c r="CH26" s="466"/>
      <c r="CI26" s="467"/>
      <c r="CJ26" s="467"/>
      <c r="CK26" s="467"/>
      <c r="CL26" s="467"/>
      <c r="CM26" s="467"/>
      <c r="CN26" s="467"/>
      <c r="CO26" s="467"/>
      <c r="CP26" s="467"/>
      <c r="CQ26" s="467"/>
      <c r="CR26" s="467"/>
      <c r="CS26" s="467"/>
      <c r="CT26" s="467"/>
      <c r="CU26" s="468"/>
      <c r="CV26" s="389"/>
      <c r="CW26" s="390"/>
      <c r="CX26" s="390"/>
      <c r="CY26" s="390"/>
      <c r="CZ26" s="390"/>
      <c r="DA26" s="390"/>
      <c r="DB26" s="394"/>
      <c r="DC26" s="492">
        <v>1415</v>
      </c>
      <c r="DD26" s="493">
        <v>1102</v>
      </c>
      <c r="DE26" s="493">
        <v>650</v>
      </c>
      <c r="DF26" s="493">
        <v>396</v>
      </c>
      <c r="DG26" s="493">
        <v>56</v>
      </c>
      <c r="DH26" s="493">
        <v>72</v>
      </c>
      <c r="DI26" s="493">
        <v>241</v>
      </c>
      <c r="DJ26" s="394"/>
      <c r="DK26" s="492">
        <v>354</v>
      </c>
      <c r="DL26" s="493">
        <v>251</v>
      </c>
      <c r="DM26" s="493" t="s">
        <v>6662</v>
      </c>
      <c r="DN26" s="493">
        <v>1</v>
      </c>
      <c r="DO26" s="493" t="s">
        <v>6662</v>
      </c>
      <c r="DP26" s="493">
        <v>61</v>
      </c>
      <c r="DQ26" s="493">
        <v>2</v>
      </c>
      <c r="DR26" s="493">
        <v>27</v>
      </c>
      <c r="DS26" s="493">
        <v>5</v>
      </c>
      <c r="DT26" s="493">
        <v>1</v>
      </c>
      <c r="DU26" s="493" t="s">
        <v>6662</v>
      </c>
      <c r="DV26" s="493">
        <v>6</v>
      </c>
      <c r="DW26" s="493" t="s">
        <v>6662</v>
      </c>
      <c r="DX26" s="493" t="s">
        <v>6662</v>
      </c>
      <c r="DY26" s="390" t="s">
        <v>6662</v>
      </c>
      <c r="DZ26" s="394" t="s">
        <v>6662</v>
      </c>
      <c r="EA26" s="492">
        <v>486</v>
      </c>
      <c r="EB26" s="493">
        <v>44042</v>
      </c>
      <c r="EC26" s="493">
        <v>32122</v>
      </c>
      <c r="ED26" s="493">
        <v>10547</v>
      </c>
      <c r="EE26" s="494">
        <v>1373</v>
      </c>
      <c r="EF26" s="492">
        <v>730</v>
      </c>
      <c r="EG26" s="493">
        <v>637</v>
      </c>
      <c r="EH26" s="493">
        <v>351</v>
      </c>
      <c r="EI26" s="493">
        <v>251</v>
      </c>
      <c r="EJ26" s="493">
        <v>35</v>
      </c>
      <c r="EK26" s="493">
        <v>37</v>
      </c>
      <c r="EL26" s="493">
        <v>56</v>
      </c>
      <c r="EM26" s="394"/>
      <c r="EN26" s="492">
        <v>685</v>
      </c>
      <c r="EO26" s="493">
        <v>465</v>
      </c>
      <c r="EP26" s="493">
        <v>299</v>
      </c>
      <c r="EQ26" s="493">
        <v>145</v>
      </c>
      <c r="ER26" s="493">
        <v>21</v>
      </c>
      <c r="ES26" s="493">
        <v>35</v>
      </c>
      <c r="ET26" s="493">
        <v>185</v>
      </c>
      <c r="EU26" s="394"/>
    </row>
    <row r="27" spans="1:151" s="357" customFormat="1" ht="15" hidden="1" customHeight="1" x14ac:dyDescent="0.15">
      <c r="A27" s="442" t="s">
        <v>175</v>
      </c>
      <c r="B27" s="442" t="s">
        <v>191</v>
      </c>
      <c r="C27" s="442" t="s">
        <v>192</v>
      </c>
      <c r="D27" s="442" t="s">
        <v>581</v>
      </c>
      <c r="E27" s="387">
        <v>61</v>
      </c>
      <c r="F27" s="472">
        <v>61</v>
      </c>
      <c r="G27" s="472" t="s">
        <v>6663</v>
      </c>
      <c r="H27" s="472" t="s">
        <v>6663</v>
      </c>
      <c r="I27" s="472" t="s">
        <v>6663</v>
      </c>
      <c r="J27" s="388" t="s">
        <v>6662</v>
      </c>
      <c r="K27" s="395" t="s">
        <v>6662</v>
      </c>
      <c r="L27" s="387"/>
      <c r="M27" s="471" t="s">
        <v>6663</v>
      </c>
      <c r="N27" s="472" t="s">
        <v>6663</v>
      </c>
      <c r="O27" s="472" t="s">
        <v>6663</v>
      </c>
      <c r="P27" s="472" t="s">
        <v>6663</v>
      </c>
      <c r="Q27" s="472" t="s">
        <v>6663</v>
      </c>
      <c r="R27" s="472" t="s">
        <v>6663</v>
      </c>
      <c r="S27" s="472" t="s">
        <v>6663</v>
      </c>
      <c r="T27" s="472" t="s">
        <v>6663</v>
      </c>
      <c r="U27" s="472" t="s">
        <v>6663</v>
      </c>
      <c r="V27" s="472" t="s">
        <v>6663</v>
      </c>
      <c r="W27" s="472" t="s">
        <v>6663</v>
      </c>
      <c r="X27" s="472" t="s">
        <v>6663</v>
      </c>
      <c r="Y27" s="472" t="s">
        <v>6663</v>
      </c>
      <c r="Z27" s="472" t="s">
        <v>6663</v>
      </c>
      <c r="AA27" s="472" t="s">
        <v>6663</v>
      </c>
      <c r="AB27" s="473" t="s">
        <v>6663</v>
      </c>
      <c r="AC27" s="486" t="s">
        <v>6663</v>
      </c>
      <c r="AD27" s="487" t="s">
        <v>6663</v>
      </c>
      <c r="AE27" s="488" t="s">
        <v>6663</v>
      </c>
      <c r="AF27" s="387"/>
      <c r="AG27" s="388"/>
      <c r="AH27" s="388"/>
      <c r="AI27" s="388"/>
      <c r="AJ27" s="388"/>
      <c r="AK27" s="388"/>
      <c r="AL27" s="388"/>
      <c r="AM27" s="388"/>
      <c r="AN27" s="388"/>
      <c r="AO27" s="388"/>
      <c r="AP27" s="388"/>
      <c r="AQ27" s="388"/>
      <c r="AR27" s="388"/>
      <c r="AS27" s="388"/>
      <c r="AT27" s="388"/>
      <c r="AU27" s="388"/>
      <c r="AV27" s="449"/>
      <c r="AW27" s="450"/>
      <c r="AX27" s="451"/>
      <c r="AY27" s="471" t="s">
        <v>6663</v>
      </c>
      <c r="AZ27" s="472" t="s">
        <v>6663</v>
      </c>
      <c r="BA27" s="472" t="s">
        <v>6663</v>
      </c>
      <c r="BB27" s="472" t="s">
        <v>6663</v>
      </c>
      <c r="BC27" s="472" t="s">
        <v>6663</v>
      </c>
      <c r="BD27" s="472" t="s">
        <v>6663</v>
      </c>
      <c r="BE27" s="472" t="s">
        <v>6663</v>
      </c>
      <c r="BF27" s="472" t="s">
        <v>6663</v>
      </c>
      <c r="BG27" s="472" t="s">
        <v>6663</v>
      </c>
      <c r="BH27" s="472" t="s">
        <v>6663</v>
      </c>
      <c r="BI27" s="472" t="s">
        <v>6663</v>
      </c>
      <c r="BJ27" s="472" t="s">
        <v>6663</v>
      </c>
      <c r="BK27" s="472" t="s">
        <v>6663</v>
      </c>
      <c r="BL27" s="472" t="s">
        <v>6663</v>
      </c>
      <c r="BM27" s="472" t="s">
        <v>6663</v>
      </c>
      <c r="BN27" s="473" t="s">
        <v>6663</v>
      </c>
      <c r="BO27" s="504" t="s">
        <v>6663</v>
      </c>
      <c r="BP27" s="505" t="s">
        <v>6663</v>
      </c>
      <c r="BQ27" s="506" t="s">
        <v>6663</v>
      </c>
      <c r="BR27" s="492">
        <v>61</v>
      </c>
      <c r="BS27" s="493" t="s">
        <v>6662</v>
      </c>
      <c r="BT27" s="493" t="s">
        <v>6662</v>
      </c>
      <c r="BU27" s="493" t="s">
        <v>6662</v>
      </c>
      <c r="BV27" s="493" t="s">
        <v>6662</v>
      </c>
      <c r="BW27" s="493" t="s">
        <v>6662</v>
      </c>
      <c r="BX27" s="493" t="s">
        <v>6662</v>
      </c>
      <c r="BY27" s="493">
        <v>1</v>
      </c>
      <c r="BZ27" s="493" t="s">
        <v>6662</v>
      </c>
      <c r="CA27" s="493">
        <v>9</v>
      </c>
      <c r="CB27" s="493">
        <v>8</v>
      </c>
      <c r="CC27" s="493">
        <v>7</v>
      </c>
      <c r="CD27" s="493">
        <v>7</v>
      </c>
      <c r="CE27" s="493">
        <v>7</v>
      </c>
      <c r="CF27" s="493">
        <v>10</v>
      </c>
      <c r="CG27" s="494">
        <v>12</v>
      </c>
      <c r="CH27" s="466"/>
      <c r="CI27" s="467"/>
      <c r="CJ27" s="467"/>
      <c r="CK27" s="467"/>
      <c r="CL27" s="467"/>
      <c r="CM27" s="467"/>
      <c r="CN27" s="467"/>
      <c r="CO27" s="467"/>
      <c r="CP27" s="467"/>
      <c r="CQ27" s="467"/>
      <c r="CR27" s="467"/>
      <c r="CS27" s="467"/>
      <c r="CT27" s="467"/>
      <c r="CU27" s="468"/>
      <c r="CV27" s="389"/>
      <c r="CW27" s="390"/>
      <c r="CX27" s="390"/>
      <c r="CY27" s="390"/>
      <c r="CZ27" s="390"/>
      <c r="DA27" s="390"/>
      <c r="DB27" s="394"/>
      <c r="DC27" s="492">
        <v>153</v>
      </c>
      <c r="DD27" s="493">
        <v>117</v>
      </c>
      <c r="DE27" s="493">
        <v>71</v>
      </c>
      <c r="DF27" s="493">
        <v>43</v>
      </c>
      <c r="DG27" s="493">
        <v>3</v>
      </c>
      <c r="DH27" s="493">
        <v>8</v>
      </c>
      <c r="DI27" s="493">
        <v>28</v>
      </c>
      <c r="DJ27" s="394"/>
      <c r="DK27" s="492">
        <v>30</v>
      </c>
      <c r="DL27" s="493">
        <v>14</v>
      </c>
      <c r="DM27" s="493" t="s">
        <v>6662</v>
      </c>
      <c r="DN27" s="493">
        <v>1</v>
      </c>
      <c r="DO27" s="493" t="s">
        <v>6662</v>
      </c>
      <c r="DP27" s="493" t="s">
        <v>6662</v>
      </c>
      <c r="DQ27" s="493" t="s">
        <v>6662</v>
      </c>
      <c r="DR27" s="493">
        <v>15</v>
      </c>
      <c r="DS27" s="493" t="s">
        <v>6662</v>
      </c>
      <c r="DT27" s="493" t="s">
        <v>6662</v>
      </c>
      <c r="DU27" s="493" t="s">
        <v>6662</v>
      </c>
      <c r="DV27" s="493" t="s">
        <v>6662</v>
      </c>
      <c r="DW27" s="493" t="s">
        <v>6662</v>
      </c>
      <c r="DX27" s="493" t="s">
        <v>6662</v>
      </c>
      <c r="DY27" s="390" t="s">
        <v>6662</v>
      </c>
      <c r="DZ27" s="394" t="s">
        <v>6662</v>
      </c>
      <c r="EA27" s="492">
        <v>61</v>
      </c>
      <c r="EB27" s="493">
        <v>3598</v>
      </c>
      <c r="EC27" s="493">
        <v>2343</v>
      </c>
      <c r="ED27" s="493">
        <v>642</v>
      </c>
      <c r="EE27" s="494">
        <v>613</v>
      </c>
      <c r="EF27" s="492">
        <v>78</v>
      </c>
      <c r="EG27" s="493">
        <v>69</v>
      </c>
      <c r="EH27" s="493">
        <v>40</v>
      </c>
      <c r="EI27" s="493">
        <v>28</v>
      </c>
      <c r="EJ27" s="493">
        <v>1</v>
      </c>
      <c r="EK27" s="493">
        <v>5</v>
      </c>
      <c r="EL27" s="493">
        <v>4</v>
      </c>
      <c r="EM27" s="394"/>
      <c r="EN27" s="492">
        <v>75</v>
      </c>
      <c r="EO27" s="493">
        <v>48</v>
      </c>
      <c r="EP27" s="493">
        <v>31</v>
      </c>
      <c r="EQ27" s="493">
        <v>15</v>
      </c>
      <c r="ER27" s="493">
        <v>2</v>
      </c>
      <c r="ES27" s="493">
        <v>3</v>
      </c>
      <c r="ET27" s="493">
        <v>24</v>
      </c>
      <c r="EU27" s="394"/>
    </row>
    <row r="28" spans="1:151" s="357" customFormat="1" ht="15" hidden="1" customHeight="1" x14ac:dyDescent="0.15">
      <c r="A28" s="442" t="s">
        <v>175</v>
      </c>
      <c r="B28" s="442" t="s">
        <v>191</v>
      </c>
      <c r="C28" s="442" t="s">
        <v>193</v>
      </c>
      <c r="D28" s="442" t="s">
        <v>582</v>
      </c>
      <c r="E28" s="387">
        <v>26</v>
      </c>
      <c r="F28" s="472">
        <v>26</v>
      </c>
      <c r="G28" s="472" t="s">
        <v>6663</v>
      </c>
      <c r="H28" s="472" t="s">
        <v>6663</v>
      </c>
      <c r="I28" s="472" t="s">
        <v>6663</v>
      </c>
      <c r="J28" s="388" t="s">
        <v>6662</v>
      </c>
      <c r="K28" s="395" t="s">
        <v>6662</v>
      </c>
      <c r="L28" s="387"/>
      <c r="M28" s="471" t="s">
        <v>6663</v>
      </c>
      <c r="N28" s="472" t="s">
        <v>6663</v>
      </c>
      <c r="O28" s="472" t="s">
        <v>6663</v>
      </c>
      <c r="P28" s="472" t="s">
        <v>6663</v>
      </c>
      <c r="Q28" s="472" t="s">
        <v>6663</v>
      </c>
      <c r="R28" s="472" t="s">
        <v>6663</v>
      </c>
      <c r="S28" s="472" t="s">
        <v>6663</v>
      </c>
      <c r="T28" s="472" t="s">
        <v>6663</v>
      </c>
      <c r="U28" s="472" t="s">
        <v>6663</v>
      </c>
      <c r="V28" s="472" t="s">
        <v>6663</v>
      </c>
      <c r="W28" s="472" t="s">
        <v>6663</v>
      </c>
      <c r="X28" s="472" t="s">
        <v>6663</v>
      </c>
      <c r="Y28" s="472" t="s">
        <v>6663</v>
      </c>
      <c r="Z28" s="472" t="s">
        <v>6663</v>
      </c>
      <c r="AA28" s="472" t="s">
        <v>6663</v>
      </c>
      <c r="AB28" s="473" t="s">
        <v>6663</v>
      </c>
      <c r="AC28" s="486" t="s">
        <v>6663</v>
      </c>
      <c r="AD28" s="487" t="s">
        <v>6663</v>
      </c>
      <c r="AE28" s="488" t="s">
        <v>6663</v>
      </c>
      <c r="AF28" s="387"/>
      <c r="AG28" s="388"/>
      <c r="AH28" s="388"/>
      <c r="AI28" s="388"/>
      <c r="AJ28" s="388"/>
      <c r="AK28" s="388"/>
      <c r="AL28" s="388"/>
      <c r="AM28" s="388"/>
      <c r="AN28" s="388"/>
      <c r="AO28" s="388"/>
      <c r="AP28" s="388"/>
      <c r="AQ28" s="388"/>
      <c r="AR28" s="388"/>
      <c r="AS28" s="388"/>
      <c r="AT28" s="388"/>
      <c r="AU28" s="388"/>
      <c r="AV28" s="449"/>
      <c r="AW28" s="450"/>
      <c r="AX28" s="451"/>
      <c r="AY28" s="471" t="s">
        <v>6663</v>
      </c>
      <c r="AZ28" s="472" t="s">
        <v>6663</v>
      </c>
      <c r="BA28" s="472" t="s">
        <v>6663</v>
      </c>
      <c r="BB28" s="472" t="s">
        <v>6663</v>
      </c>
      <c r="BC28" s="472" t="s">
        <v>6663</v>
      </c>
      <c r="BD28" s="472" t="s">
        <v>6663</v>
      </c>
      <c r="BE28" s="472" t="s">
        <v>6663</v>
      </c>
      <c r="BF28" s="472" t="s">
        <v>6663</v>
      </c>
      <c r="BG28" s="472" t="s">
        <v>6663</v>
      </c>
      <c r="BH28" s="472" t="s">
        <v>6663</v>
      </c>
      <c r="BI28" s="472" t="s">
        <v>6663</v>
      </c>
      <c r="BJ28" s="472" t="s">
        <v>6663</v>
      </c>
      <c r="BK28" s="472" t="s">
        <v>6663</v>
      </c>
      <c r="BL28" s="472" t="s">
        <v>6663</v>
      </c>
      <c r="BM28" s="472" t="s">
        <v>6663</v>
      </c>
      <c r="BN28" s="473" t="s">
        <v>6663</v>
      </c>
      <c r="BO28" s="504" t="s">
        <v>6663</v>
      </c>
      <c r="BP28" s="505" t="s">
        <v>6663</v>
      </c>
      <c r="BQ28" s="506" t="s">
        <v>6663</v>
      </c>
      <c r="BR28" s="492">
        <v>25</v>
      </c>
      <c r="BS28" s="493" t="s">
        <v>6662</v>
      </c>
      <c r="BT28" s="493" t="s">
        <v>6662</v>
      </c>
      <c r="BU28" s="493" t="s">
        <v>6662</v>
      </c>
      <c r="BV28" s="493" t="s">
        <v>6662</v>
      </c>
      <c r="BW28" s="493" t="s">
        <v>6662</v>
      </c>
      <c r="BX28" s="493" t="s">
        <v>6662</v>
      </c>
      <c r="BY28" s="493" t="s">
        <v>6662</v>
      </c>
      <c r="BZ28" s="493">
        <v>2</v>
      </c>
      <c r="CA28" s="493">
        <v>3</v>
      </c>
      <c r="CB28" s="493">
        <v>2</v>
      </c>
      <c r="CC28" s="493">
        <v>7</v>
      </c>
      <c r="CD28" s="493">
        <v>4</v>
      </c>
      <c r="CE28" s="493">
        <v>4</v>
      </c>
      <c r="CF28" s="493">
        <v>2</v>
      </c>
      <c r="CG28" s="494">
        <v>1</v>
      </c>
      <c r="CH28" s="466"/>
      <c r="CI28" s="467"/>
      <c r="CJ28" s="467"/>
      <c r="CK28" s="467"/>
      <c r="CL28" s="467"/>
      <c r="CM28" s="467"/>
      <c r="CN28" s="467"/>
      <c r="CO28" s="467"/>
      <c r="CP28" s="467"/>
      <c r="CQ28" s="467"/>
      <c r="CR28" s="467"/>
      <c r="CS28" s="467"/>
      <c r="CT28" s="467"/>
      <c r="CU28" s="468"/>
      <c r="CV28" s="389"/>
      <c r="CW28" s="390"/>
      <c r="CX28" s="390"/>
      <c r="CY28" s="390"/>
      <c r="CZ28" s="390"/>
      <c r="DA28" s="390"/>
      <c r="DB28" s="394"/>
      <c r="DC28" s="492">
        <v>74</v>
      </c>
      <c r="DD28" s="493">
        <v>51</v>
      </c>
      <c r="DE28" s="493">
        <v>26</v>
      </c>
      <c r="DF28" s="493">
        <v>21</v>
      </c>
      <c r="DG28" s="493">
        <v>4</v>
      </c>
      <c r="DH28" s="493">
        <v>4</v>
      </c>
      <c r="DI28" s="493">
        <v>19</v>
      </c>
      <c r="DJ28" s="394"/>
      <c r="DK28" s="492">
        <v>20</v>
      </c>
      <c r="DL28" s="493">
        <v>11</v>
      </c>
      <c r="DM28" s="493" t="s">
        <v>6662</v>
      </c>
      <c r="DN28" s="493" t="s">
        <v>6662</v>
      </c>
      <c r="DO28" s="493" t="s">
        <v>6662</v>
      </c>
      <c r="DP28" s="493">
        <v>4</v>
      </c>
      <c r="DQ28" s="493" t="s">
        <v>6662</v>
      </c>
      <c r="DR28" s="493">
        <v>5</v>
      </c>
      <c r="DS28" s="493" t="s">
        <v>6662</v>
      </c>
      <c r="DT28" s="493" t="s">
        <v>6662</v>
      </c>
      <c r="DU28" s="493" t="s">
        <v>6662</v>
      </c>
      <c r="DV28" s="493" t="s">
        <v>6662</v>
      </c>
      <c r="DW28" s="493" t="s">
        <v>6662</v>
      </c>
      <c r="DX28" s="493" t="s">
        <v>6662</v>
      </c>
      <c r="DY28" s="390" t="s">
        <v>6662</v>
      </c>
      <c r="DZ28" s="394" t="s">
        <v>6662</v>
      </c>
      <c r="EA28" s="492">
        <v>26</v>
      </c>
      <c r="EB28" s="493">
        <v>1589</v>
      </c>
      <c r="EC28" s="493">
        <v>823</v>
      </c>
      <c r="ED28" s="493">
        <v>505</v>
      </c>
      <c r="EE28" s="494">
        <v>261</v>
      </c>
      <c r="EF28" s="492">
        <v>33</v>
      </c>
      <c r="EG28" s="493">
        <v>29</v>
      </c>
      <c r="EH28" s="493">
        <v>14</v>
      </c>
      <c r="EI28" s="493">
        <v>13</v>
      </c>
      <c r="EJ28" s="493">
        <v>2</v>
      </c>
      <c r="EK28" s="493">
        <v>1</v>
      </c>
      <c r="EL28" s="493">
        <v>3</v>
      </c>
      <c r="EM28" s="394"/>
      <c r="EN28" s="492">
        <v>41</v>
      </c>
      <c r="EO28" s="493">
        <v>22</v>
      </c>
      <c r="EP28" s="493">
        <v>12</v>
      </c>
      <c r="EQ28" s="493">
        <v>8</v>
      </c>
      <c r="ER28" s="493">
        <v>2</v>
      </c>
      <c r="ES28" s="493">
        <v>3</v>
      </c>
      <c r="ET28" s="493">
        <v>16</v>
      </c>
      <c r="EU28" s="394"/>
    </row>
    <row r="29" spans="1:151" s="357" customFormat="1" ht="15" hidden="1" customHeight="1" x14ac:dyDescent="0.15">
      <c r="A29" s="442" t="s">
        <v>175</v>
      </c>
      <c r="B29" s="442" t="s">
        <v>191</v>
      </c>
      <c r="C29" s="442" t="s">
        <v>194</v>
      </c>
      <c r="D29" s="442" t="s">
        <v>583</v>
      </c>
      <c r="E29" s="387">
        <v>24</v>
      </c>
      <c r="F29" s="472">
        <v>24</v>
      </c>
      <c r="G29" s="472" t="s">
        <v>6663</v>
      </c>
      <c r="H29" s="472" t="s">
        <v>6663</v>
      </c>
      <c r="I29" s="472" t="s">
        <v>6663</v>
      </c>
      <c r="J29" s="388" t="s">
        <v>6662</v>
      </c>
      <c r="K29" s="395" t="s">
        <v>6662</v>
      </c>
      <c r="L29" s="387"/>
      <c r="M29" s="471" t="s">
        <v>6663</v>
      </c>
      <c r="N29" s="472" t="s">
        <v>6663</v>
      </c>
      <c r="O29" s="472" t="s">
        <v>6663</v>
      </c>
      <c r="P29" s="472" t="s">
        <v>6663</v>
      </c>
      <c r="Q29" s="472" t="s">
        <v>6663</v>
      </c>
      <c r="R29" s="472" t="s">
        <v>6663</v>
      </c>
      <c r="S29" s="472" t="s">
        <v>6663</v>
      </c>
      <c r="T29" s="472" t="s">
        <v>6663</v>
      </c>
      <c r="U29" s="472" t="s">
        <v>6663</v>
      </c>
      <c r="V29" s="472" t="s">
        <v>6663</v>
      </c>
      <c r="W29" s="472" t="s">
        <v>6663</v>
      </c>
      <c r="X29" s="472" t="s">
        <v>6663</v>
      </c>
      <c r="Y29" s="472" t="s">
        <v>6663</v>
      </c>
      <c r="Z29" s="472" t="s">
        <v>6663</v>
      </c>
      <c r="AA29" s="472" t="s">
        <v>6663</v>
      </c>
      <c r="AB29" s="473" t="s">
        <v>6663</v>
      </c>
      <c r="AC29" s="486" t="s">
        <v>6663</v>
      </c>
      <c r="AD29" s="487" t="s">
        <v>6663</v>
      </c>
      <c r="AE29" s="488" t="s">
        <v>6663</v>
      </c>
      <c r="AF29" s="387"/>
      <c r="AG29" s="388"/>
      <c r="AH29" s="388"/>
      <c r="AI29" s="388"/>
      <c r="AJ29" s="388"/>
      <c r="AK29" s="388"/>
      <c r="AL29" s="388"/>
      <c r="AM29" s="388"/>
      <c r="AN29" s="388"/>
      <c r="AO29" s="388"/>
      <c r="AP29" s="388"/>
      <c r="AQ29" s="388"/>
      <c r="AR29" s="388"/>
      <c r="AS29" s="388"/>
      <c r="AT29" s="388"/>
      <c r="AU29" s="388"/>
      <c r="AV29" s="449"/>
      <c r="AW29" s="450"/>
      <c r="AX29" s="451"/>
      <c r="AY29" s="471" t="s">
        <v>6663</v>
      </c>
      <c r="AZ29" s="472" t="s">
        <v>6663</v>
      </c>
      <c r="BA29" s="472" t="s">
        <v>6663</v>
      </c>
      <c r="BB29" s="472" t="s">
        <v>6663</v>
      </c>
      <c r="BC29" s="472" t="s">
        <v>6663</v>
      </c>
      <c r="BD29" s="472" t="s">
        <v>6663</v>
      </c>
      <c r="BE29" s="472" t="s">
        <v>6663</v>
      </c>
      <c r="BF29" s="472" t="s">
        <v>6663</v>
      </c>
      <c r="BG29" s="472" t="s">
        <v>6663</v>
      </c>
      <c r="BH29" s="472" t="s">
        <v>6663</v>
      </c>
      <c r="BI29" s="472" t="s">
        <v>6663</v>
      </c>
      <c r="BJ29" s="472" t="s">
        <v>6663</v>
      </c>
      <c r="BK29" s="472" t="s">
        <v>6663</v>
      </c>
      <c r="BL29" s="472" t="s">
        <v>6663</v>
      </c>
      <c r="BM29" s="472" t="s">
        <v>6663</v>
      </c>
      <c r="BN29" s="473" t="s">
        <v>6663</v>
      </c>
      <c r="BO29" s="504" t="s">
        <v>6663</v>
      </c>
      <c r="BP29" s="505" t="s">
        <v>6663</v>
      </c>
      <c r="BQ29" s="506" t="s">
        <v>6663</v>
      </c>
      <c r="BR29" s="492">
        <v>24</v>
      </c>
      <c r="BS29" s="493" t="s">
        <v>6662</v>
      </c>
      <c r="BT29" s="493" t="s">
        <v>6662</v>
      </c>
      <c r="BU29" s="493" t="s">
        <v>6662</v>
      </c>
      <c r="BV29" s="493" t="s">
        <v>6662</v>
      </c>
      <c r="BW29" s="493" t="s">
        <v>6662</v>
      </c>
      <c r="BX29" s="493" t="s">
        <v>6662</v>
      </c>
      <c r="BY29" s="493" t="s">
        <v>6662</v>
      </c>
      <c r="BZ29" s="493">
        <v>2</v>
      </c>
      <c r="CA29" s="493">
        <v>1</v>
      </c>
      <c r="CB29" s="493">
        <v>6</v>
      </c>
      <c r="CC29" s="493">
        <v>2</v>
      </c>
      <c r="CD29" s="493">
        <v>5</v>
      </c>
      <c r="CE29" s="493">
        <v>3</v>
      </c>
      <c r="CF29" s="493">
        <v>2</v>
      </c>
      <c r="CG29" s="494">
        <v>3</v>
      </c>
      <c r="CH29" s="466"/>
      <c r="CI29" s="467"/>
      <c r="CJ29" s="467"/>
      <c r="CK29" s="467"/>
      <c r="CL29" s="467"/>
      <c r="CM29" s="467"/>
      <c r="CN29" s="467"/>
      <c r="CO29" s="467"/>
      <c r="CP29" s="467"/>
      <c r="CQ29" s="467"/>
      <c r="CR29" s="467"/>
      <c r="CS29" s="467"/>
      <c r="CT29" s="467"/>
      <c r="CU29" s="468"/>
      <c r="CV29" s="389"/>
      <c r="CW29" s="390"/>
      <c r="CX29" s="390"/>
      <c r="CY29" s="390"/>
      <c r="CZ29" s="390"/>
      <c r="DA29" s="390"/>
      <c r="DB29" s="394"/>
      <c r="DC29" s="492">
        <v>83</v>
      </c>
      <c r="DD29" s="493">
        <v>67</v>
      </c>
      <c r="DE29" s="493">
        <v>40</v>
      </c>
      <c r="DF29" s="493">
        <v>24</v>
      </c>
      <c r="DG29" s="493">
        <v>3</v>
      </c>
      <c r="DH29" s="493">
        <v>3</v>
      </c>
      <c r="DI29" s="493">
        <v>13</v>
      </c>
      <c r="DJ29" s="394"/>
      <c r="DK29" s="492">
        <v>15</v>
      </c>
      <c r="DL29" s="493">
        <v>5</v>
      </c>
      <c r="DM29" s="493" t="s">
        <v>6662</v>
      </c>
      <c r="DN29" s="493" t="s">
        <v>6662</v>
      </c>
      <c r="DO29" s="493" t="s">
        <v>6662</v>
      </c>
      <c r="DP29" s="493">
        <v>8</v>
      </c>
      <c r="DQ29" s="493" t="s">
        <v>6662</v>
      </c>
      <c r="DR29" s="493" t="s">
        <v>6662</v>
      </c>
      <c r="DS29" s="493">
        <v>1</v>
      </c>
      <c r="DT29" s="493" t="s">
        <v>6662</v>
      </c>
      <c r="DU29" s="493" t="s">
        <v>6662</v>
      </c>
      <c r="DV29" s="493">
        <v>1</v>
      </c>
      <c r="DW29" s="493" t="s">
        <v>6662</v>
      </c>
      <c r="DX29" s="493" t="s">
        <v>6662</v>
      </c>
      <c r="DY29" s="390" t="s">
        <v>6662</v>
      </c>
      <c r="DZ29" s="394" t="s">
        <v>6662</v>
      </c>
      <c r="EA29" s="492">
        <v>24</v>
      </c>
      <c r="EB29" s="493">
        <v>2342</v>
      </c>
      <c r="EC29" s="493">
        <v>1311</v>
      </c>
      <c r="ED29" s="493">
        <v>979</v>
      </c>
      <c r="EE29" s="494">
        <v>52</v>
      </c>
      <c r="EF29" s="492">
        <v>47</v>
      </c>
      <c r="EG29" s="493">
        <v>40</v>
      </c>
      <c r="EH29" s="493">
        <v>22</v>
      </c>
      <c r="EI29" s="493">
        <v>15</v>
      </c>
      <c r="EJ29" s="493">
        <v>3</v>
      </c>
      <c r="EK29" s="493">
        <v>3</v>
      </c>
      <c r="EL29" s="493">
        <v>4</v>
      </c>
      <c r="EM29" s="394"/>
      <c r="EN29" s="492">
        <v>36</v>
      </c>
      <c r="EO29" s="493">
        <v>27</v>
      </c>
      <c r="EP29" s="493">
        <v>18</v>
      </c>
      <c r="EQ29" s="493">
        <v>9</v>
      </c>
      <c r="ER29" s="493" t="s">
        <v>6662</v>
      </c>
      <c r="ES29" s="493" t="s">
        <v>6662</v>
      </c>
      <c r="ET29" s="493">
        <v>9</v>
      </c>
      <c r="EU29" s="394"/>
    </row>
    <row r="30" spans="1:151" s="357" customFormat="1" ht="15" hidden="1" customHeight="1" x14ac:dyDescent="0.15">
      <c r="A30" s="442" t="s">
        <v>175</v>
      </c>
      <c r="B30" s="442" t="s">
        <v>191</v>
      </c>
      <c r="C30" s="442" t="s">
        <v>191</v>
      </c>
      <c r="D30" s="442" t="s">
        <v>584</v>
      </c>
      <c r="E30" s="387">
        <v>11</v>
      </c>
      <c r="F30" s="472">
        <v>10</v>
      </c>
      <c r="G30" s="472" t="s">
        <v>6663</v>
      </c>
      <c r="H30" s="472" t="s">
        <v>6663</v>
      </c>
      <c r="I30" s="472" t="s">
        <v>6663</v>
      </c>
      <c r="J30" s="388">
        <v>1</v>
      </c>
      <c r="K30" s="395">
        <v>1</v>
      </c>
      <c r="L30" s="387"/>
      <c r="M30" s="471" t="s">
        <v>6663</v>
      </c>
      <c r="N30" s="472" t="s">
        <v>6663</v>
      </c>
      <c r="O30" s="472" t="s">
        <v>6663</v>
      </c>
      <c r="P30" s="472" t="s">
        <v>6663</v>
      </c>
      <c r="Q30" s="472" t="s">
        <v>6663</v>
      </c>
      <c r="R30" s="472" t="s">
        <v>6663</v>
      </c>
      <c r="S30" s="472" t="s">
        <v>6663</v>
      </c>
      <c r="T30" s="472" t="s">
        <v>6663</v>
      </c>
      <c r="U30" s="472" t="s">
        <v>6663</v>
      </c>
      <c r="V30" s="472" t="s">
        <v>6663</v>
      </c>
      <c r="W30" s="472" t="s">
        <v>6663</v>
      </c>
      <c r="X30" s="472" t="s">
        <v>6663</v>
      </c>
      <c r="Y30" s="472" t="s">
        <v>6663</v>
      </c>
      <c r="Z30" s="472" t="s">
        <v>6663</v>
      </c>
      <c r="AA30" s="472" t="s">
        <v>6663</v>
      </c>
      <c r="AB30" s="473" t="s">
        <v>6663</v>
      </c>
      <c r="AC30" s="486" t="s">
        <v>6663</v>
      </c>
      <c r="AD30" s="487" t="s">
        <v>6663</v>
      </c>
      <c r="AE30" s="488" t="s">
        <v>6663</v>
      </c>
      <c r="AF30" s="387"/>
      <c r="AG30" s="388"/>
      <c r="AH30" s="388"/>
      <c r="AI30" s="388"/>
      <c r="AJ30" s="388"/>
      <c r="AK30" s="388"/>
      <c r="AL30" s="388"/>
      <c r="AM30" s="388"/>
      <c r="AN30" s="388"/>
      <c r="AO30" s="388"/>
      <c r="AP30" s="388"/>
      <c r="AQ30" s="388"/>
      <c r="AR30" s="388"/>
      <c r="AS30" s="388"/>
      <c r="AT30" s="388"/>
      <c r="AU30" s="388"/>
      <c r="AV30" s="449"/>
      <c r="AW30" s="450"/>
      <c r="AX30" s="451"/>
      <c r="AY30" s="471" t="s">
        <v>6663</v>
      </c>
      <c r="AZ30" s="472" t="s">
        <v>6663</v>
      </c>
      <c r="BA30" s="472" t="s">
        <v>6663</v>
      </c>
      <c r="BB30" s="472" t="s">
        <v>6663</v>
      </c>
      <c r="BC30" s="472" t="s">
        <v>6663</v>
      </c>
      <c r="BD30" s="472" t="s">
        <v>6663</v>
      </c>
      <c r="BE30" s="472" t="s">
        <v>6663</v>
      </c>
      <c r="BF30" s="472" t="s">
        <v>6663</v>
      </c>
      <c r="BG30" s="472" t="s">
        <v>6663</v>
      </c>
      <c r="BH30" s="472" t="s">
        <v>6663</v>
      </c>
      <c r="BI30" s="472" t="s">
        <v>6663</v>
      </c>
      <c r="BJ30" s="472" t="s">
        <v>6663</v>
      </c>
      <c r="BK30" s="472" t="s">
        <v>6663</v>
      </c>
      <c r="BL30" s="472" t="s">
        <v>6663</v>
      </c>
      <c r="BM30" s="472" t="s">
        <v>6663</v>
      </c>
      <c r="BN30" s="473" t="s">
        <v>6663</v>
      </c>
      <c r="BO30" s="504" t="s">
        <v>6663</v>
      </c>
      <c r="BP30" s="505" t="s">
        <v>6663</v>
      </c>
      <c r="BQ30" s="506" t="s">
        <v>6663</v>
      </c>
      <c r="BR30" s="492" t="s">
        <v>6664</v>
      </c>
      <c r="BS30" s="493" t="s">
        <v>6664</v>
      </c>
      <c r="BT30" s="493" t="s">
        <v>6664</v>
      </c>
      <c r="BU30" s="493" t="s">
        <v>6664</v>
      </c>
      <c r="BV30" s="493" t="s">
        <v>6664</v>
      </c>
      <c r="BW30" s="493" t="s">
        <v>6664</v>
      </c>
      <c r="BX30" s="493" t="s">
        <v>6664</v>
      </c>
      <c r="BY30" s="493" t="s">
        <v>6664</v>
      </c>
      <c r="BZ30" s="493" t="s">
        <v>6664</v>
      </c>
      <c r="CA30" s="493" t="s">
        <v>6664</v>
      </c>
      <c r="CB30" s="493" t="s">
        <v>6664</v>
      </c>
      <c r="CC30" s="493" t="s">
        <v>6664</v>
      </c>
      <c r="CD30" s="493" t="s">
        <v>6664</v>
      </c>
      <c r="CE30" s="493" t="s">
        <v>6664</v>
      </c>
      <c r="CF30" s="493" t="s">
        <v>6664</v>
      </c>
      <c r="CG30" s="494" t="s">
        <v>6664</v>
      </c>
      <c r="CH30" s="466"/>
      <c r="CI30" s="467"/>
      <c r="CJ30" s="467"/>
      <c r="CK30" s="467"/>
      <c r="CL30" s="467"/>
      <c r="CM30" s="467"/>
      <c r="CN30" s="467"/>
      <c r="CO30" s="467"/>
      <c r="CP30" s="467"/>
      <c r="CQ30" s="467"/>
      <c r="CR30" s="467"/>
      <c r="CS30" s="467"/>
      <c r="CT30" s="467"/>
      <c r="CU30" s="468"/>
      <c r="CV30" s="389"/>
      <c r="CW30" s="390"/>
      <c r="CX30" s="390"/>
      <c r="CY30" s="390"/>
      <c r="CZ30" s="390"/>
      <c r="DA30" s="390"/>
      <c r="DB30" s="394"/>
      <c r="DC30" s="492">
        <v>31</v>
      </c>
      <c r="DD30" s="493">
        <v>23</v>
      </c>
      <c r="DE30" s="493">
        <v>18</v>
      </c>
      <c r="DF30" s="493">
        <v>5</v>
      </c>
      <c r="DG30" s="493" t="s">
        <v>6662</v>
      </c>
      <c r="DH30" s="493">
        <v>3</v>
      </c>
      <c r="DI30" s="493">
        <v>5</v>
      </c>
      <c r="DJ30" s="394"/>
      <c r="DK30" s="492">
        <v>10</v>
      </c>
      <c r="DL30" s="493">
        <v>1</v>
      </c>
      <c r="DM30" s="493" t="s">
        <v>6662</v>
      </c>
      <c r="DN30" s="493" t="s">
        <v>6662</v>
      </c>
      <c r="DO30" s="493" t="s">
        <v>6662</v>
      </c>
      <c r="DP30" s="493">
        <v>9</v>
      </c>
      <c r="DQ30" s="493" t="s">
        <v>6662</v>
      </c>
      <c r="DR30" s="493" t="s">
        <v>6662</v>
      </c>
      <c r="DS30" s="493" t="s">
        <v>6662</v>
      </c>
      <c r="DT30" s="493" t="s">
        <v>6662</v>
      </c>
      <c r="DU30" s="493" t="s">
        <v>6662</v>
      </c>
      <c r="DV30" s="493" t="s">
        <v>6662</v>
      </c>
      <c r="DW30" s="493" t="s">
        <v>6662</v>
      </c>
      <c r="DX30" s="493" t="s">
        <v>6662</v>
      </c>
      <c r="DY30" s="390" t="s">
        <v>6662</v>
      </c>
      <c r="DZ30" s="394" t="s">
        <v>6662</v>
      </c>
      <c r="EA30" s="492">
        <v>10</v>
      </c>
      <c r="EB30" s="493">
        <v>423</v>
      </c>
      <c r="EC30" s="493">
        <v>100</v>
      </c>
      <c r="ED30" s="493">
        <v>320</v>
      </c>
      <c r="EE30" s="494">
        <v>3</v>
      </c>
      <c r="EF30" s="492">
        <v>15</v>
      </c>
      <c r="EG30" s="493">
        <v>12</v>
      </c>
      <c r="EH30" s="493">
        <v>8</v>
      </c>
      <c r="EI30" s="493">
        <v>4</v>
      </c>
      <c r="EJ30" s="493" t="s">
        <v>6662</v>
      </c>
      <c r="EK30" s="493">
        <v>2</v>
      </c>
      <c r="EL30" s="493">
        <v>1</v>
      </c>
      <c r="EM30" s="394"/>
      <c r="EN30" s="492">
        <v>16</v>
      </c>
      <c r="EO30" s="493">
        <v>11</v>
      </c>
      <c r="EP30" s="493">
        <v>10</v>
      </c>
      <c r="EQ30" s="493">
        <v>1</v>
      </c>
      <c r="ER30" s="493" t="s">
        <v>6662</v>
      </c>
      <c r="ES30" s="493">
        <v>1</v>
      </c>
      <c r="ET30" s="493">
        <v>4</v>
      </c>
      <c r="EU30" s="394"/>
    </row>
    <row r="31" spans="1:151" s="357" customFormat="1" ht="15" hidden="1" customHeight="1" x14ac:dyDescent="0.15">
      <c r="A31" s="442" t="s">
        <v>175</v>
      </c>
      <c r="B31" s="442" t="s">
        <v>191</v>
      </c>
      <c r="C31" s="442" t="s">
        <v>195</v>
      </c>
      <c r="D31" s="442" t="s">
        <v>585</v>
      </c>
      <c r="E31" s="387">
        <v>16</v>
      </c>
      <c r="F31" s="472">
        <v>15</v>
      </c>
      <c r="G31" s="472" t="s">
        <v>6663</v>
      </c>
      <c r="H31" s="472" t="s">
        <v>6663</v>
      </c>
      <c r="I31" s="472" t="s">
        <v>6663</v>
      </c>
      <c r="J31" s="388">
        <v>1</v>
      </c>
      <c r="K31" s="395">
        <v>1</v>
      </c>
      <c r="L31" s="387"/>
      <c r="M31" s="471" t="s">
        <v>6663</v>
      </c>
      <c r="N31" s="472" t="s">
        <v>6663</v>
      </c>
      <c r="O31" s="472" t="s">
        <v>6663</v>
      </c>
      <c r="P31" s="472" t="s">
        <v>6663</v>
      </c>
      <c r="Q31" s="472" t="s">
        <v>6663</v>
      </c>
      <c r="R31" s="472" t="s">
        <v>6663</v>
      </c>
      <c r="S31" s="472" t="s">
        <v>6663</v>
      </c>
      <c r="T31" s="472" t="s">
        <v>6663</v>
      </c>
      <c r="U31" s="472" t="s">
        <v>6663</v>
      </c>
      <c r="V31" s="472" t="s">
        <v>6663</v>
      </c>
      <c r="W31" s="472" t="s">
        <v>6663</v>
      </c>
      <c r="X31" s="472" t="s">
        <v>6663</v>
      </c>
      <c r="Y31" s="472" t="s">
        <v>6663</v>
      </c>
      <c r="Z31" s="472" t="s">
        <v>6663</v>
      </c>
      <c r="AA31" s="472" t="s">
        <v>6663</v>
      </c>
      <c r="AB31" s="473" t="s">
        <v>6663</v>
      </c>
      <c r="AC31" s="486" t="s">
        <v>6663</v>
      </c>
      <c r="AD31" s="487" t="s">
        <v>6663</v>
      </c>
      <c r="AE31" s="488" t="s">
        <v>6663</v>
      </c>
      <c r="AF31" s="387"/>
      <c r="AG31" s="388"/>
      <c r="AH31" s="388"/>
      <c r="AI31" s="388"/>
      <c r="AJ31" s="388"/>
      <c r="AK31" s="388"/>
      <c r="AL31" s="388"/>
      <c r="AM31" s="388"/>
      <c r="AN31" s="388"/>
      <c r="AO31" s="388"/>
      <c r="AP31" s="388"/>
      <c r="AQ31" s="388"/>
      <c r="AR31" s="388"/>
      <c r="AS31" s="388"/>
      <c r="AT31" s="388"/>
      <c r="AU31" s="388"/>
      <c r="AV31" s="449"/>
      <c r="AW31" s="450"/>
      <c r="AX31" s="451"/>
      <c r="AY31" s="471" t="s">
        <v>6663</v>
      </c>
      <c r="AZ31" s="472" t="s">
        <v>6663</v>
      </c>
      <c r="BA31" s="472" t="s">
        <v>6663</v>
      </c>
      <c r="BB31" s="472" t="s">
        <v>6663</v>
      </c>
      <c r="BC31" s="472" t="s">
        <v>6663</v>
      </c>
      <c r="BD31" s="472" t="s">
        <v>6663</v>
      </c>
      <c r="BE31" s="472" t="s">
        <v>6663</v>
      </c>
      <c r="BF31" s="472" t="s">
        <v>6663</v>
      </c>
      <c r="BG31" s="472" t="s">
        <v>6663</v>
      </c>
      <c r="BH31" s="472" t="s">
        <v>6663</v>
      </c>
      <c r="BI31" s="472" t="s">
        <v>6663</v>
      </c>
      <c r="BJ31" s="472" t="s">
        <v>6663</v>
      </c>
      <c r="BK31" s="472" t="s">
        <v>6663</v>
      </c>
      <c r="BL31" s="472" t="s">
        <v>6663</v>
      </c>
      <c r="BM31" s="472" t="s">
        <v>6663</v>
      </c>
      <c r="BN31" s="473" t="s">
        <v>6663</v>
      </c>
      <c r="BO31" s="504" t="s">
        <v>6663</v>
      </c>
      <c r="BP31" s="505" t="s">
        <v>6663</v>
      </c>
      <c r="BQ31" s="506" t="s">
        <v>6663</v>
      </c>
      <c r="BR31" s="492">
        <v>15</v>
      </c>
      <c r="BS31" s="493" t="s">
        <v>6662</v>
      </c>
      <c r="BT31" s="493" t="s">
        <v>6662</v>
      </c>
      <c r="BU31" s="493" t="s">
        <v>6662</v>
      </c>
      <c r="BV31" s="493" t="s">
        <v>6662</v>
      </c>
      <c r="BW31" s="493" t="s">
        <v>6662</v>
      </c>
      <c r="BX31" s="493" t="s">
        <v>6662</v>
      </c>
      <c r="BY31" s="493" t="s">
        <v>6662</v>
      </c>
      <c r="BZ31" s="493" t="s">
        <v>6662</v>
      </c>
      <c r="CA31" s="493" t="s">
        <v>6662</v>
      </c>
      <c r="CB31" s="493">
        <v>2</v>
      </c>
      <c r="CC31" s="493">
        <v>3</v>
      </c>
      <c r="CD31" s="493">
        <v>2</v>
      </c>
      <c r="CE31" s="493">
        <v>3</v>
      </c>
      <c r="CF31" s="493">
        <v>2</v>
      </c>
      <c r="CG31" s="494">
        <v>3</v>
      </c>
      <c r="CH31" s="466"/>
      <c r="CI31" s="467"/>
      <c r="CJ31" s="467"/>
      <c r="CK31" s="467"/>
      <c r="CL31" s="467"/>
      <c r="CM31" s="467"/>
      <c r="CN31" s="467"/>
      <c r="CO31" s="467"/>
      <c r="CP31" s="467"/>
      <c r="CQ31" s="467"/>
      <c r="CR31" s="467"/>
      <c r="CS31" s="467"/>
      <c r="CT31" s="467"/>
      <c r="CU31" s="468"/>
      <c r="CV31" s="389"/>
      <c r="CW31" s="390"/>
      <c r="CX31" s="390"/>
      <c r="CY31" s="390"/>
      <c r="CZ31" s="390"/>
      <c r="DA31" s="390"/>
      <c r="DB31" s="394"/>
      <c r="DC31" s="492">
        <v>43</v>
      </c>
      <c r="DD31" s="493">
        <v>35</v>
      </c>
      <c r="DE31" s="493">
        <v>22</v>
      </c>
      <c r="DF31" s="493">
        <v>11</v>
      </c>
      <c r="DG31" s="493">
        <v>2</v>
      </c>
      <c r="DH31" s="493">
        <v>1</v>
      </c>
      <c r="DI31" s="493">
        <v>7</v>
      </c>
      <c r="DJ31" s="394"/>
      <c r="DK31" s="492">
        <v>10</v>
      </c>
      <c r="DL31" s="493">
        <v>2</v>
      </c>
      <c r="DM31" s="493" t="s">
        <v>6662</v>
      </c>
      <c r="DN31" s="493" t="s">
        <v>6662</v>
      </c>
      <c r="DO31" s="493" t="s">
        <v>6662</v>
      </c>
      <c r="DP31" s="493">
        <v>7</v>
      </c>
      <c r="DQ31" s="493" t="s">
        <v>6662</v>
      </c>
      <c r="DR31" s="493">
        <v>1</v>
      </c>
      <c r="DS31" s="493" t="s">
        <v>6662</v>
      </c>
      <c r="DT31" s="493" t="s">
        <v>6662</v>
      </c>
      <c r="DU31" s="493" t="s">
        <v>6662</v>
      </c>
      <c r="DV31" s="493" t="s">
        <v>6662</v>
      </c>
      <c r="DW31" s="493" t="s">
        <v>6662</v>
      </c>
      <c r="DX31" s="493" t="s">
        <v>6662</v>
      </c>
      <c r="DY31" s="390" t="s">
        <v>6662</v>
      </c>
      <c r="DZ31" s="394" t="s">
        <v>6662</v>
      </c>
      <c r="EA31" s="492">
        <v>15</v>
      </c>
      <c r="EB31" s="493">
        <v>812</v>
      </c>
      <c r="EC31" s="493">
        <v>311</v>
      </c>
      <c r="ED31" s="493">
        <v>450</v>
      </c>
      <c r="EE31" s="494">
        <v>51</v>
      </c>
      <c r="EF31" s="492">
        <v>22</v>
      </c>
      <c r="EG31" s="493">
        <v>20</v>
      </c>
      <c r="EH31" s="493">
        <v>12</v>
      </c>
      <c r="EI31" s="493">
        <v>6</v>
      </c>
      <c r="EJ31" s="493">
        <v>2</v>
      </c>
      <c r="EK31" s="493" t="s">
        <v>6662</v>
      </c>
      <c r="EL31" s="493">
        <v>2</v>
      </c>
      <c r="EM31" s="394"/>
      <c r="EN31" s="492">
        <v>21</v>
      </c>
      <c r="EO31" s="493">
        <v>15</v>
      </c>
      <c r="EP31" s="493">
        <v>10</v>
      </c>
      <c r="EQ31" s="493">
        <v>5</v>
      </c>
      <c r="ER31" s="493" t="s">
        <v>6662</v>
      </c>
      <c r="ES31" s="493">
        <v>1</v>
      </c>
      <c r="ET31" s="493">
        <v>5</v>
      </c>
      <c r="EU31" s="394"/>
    </row>
    <row r="32" spans="1:151" s="357" customFormat="1" ht="15" hidden="1" customHeight="1" x14ac:dyDescent="0.15">
      <c r="A32" s="442" t="s">
        <v>175</v>
      </c>
      <c r="B32" s="442" t="s">
        <v>191</v>
      </c>
      <c r="C32" s="442" t="s">
        <v>196</v>
      </c>
      <c r="D32" s="442" t="s">
        <v>586</v>
      </c>
      <c r="E32" s="387">
        <v>2</v>
      </c>
      <c r="F32" s="472">
        <v>1</v>
      </c>
      <c r="G32" s="472" t="s">
        <v>6663</v>
      </c>
      <c r="H32" s="472" t="s">
        <v>6663</v>
      </c>
      <c r="I32" s="472" t="s">
        <v>6663</v>
      </c>
      <c r="J32" s="388">
        <v>1</v>
      </c>
      <c r="K32" s="395" t="s">
        <v>6662</v>
      </c>
      <c r="L32" s="387"/>
      <c r="M32" s="471" t="s">
        <v>6663</v>
      </c>
      <c r="N32" s="472" t="s">
        <v>6663</v>
      </c>
      <c r="O32" s="472" t="s">
        <v>6663</v>
      </c>
      <c r="P32" s="472" t="s">
        <v>6663</v>
      </c>
      <c r="Q32" s="472" t="s">
        <v>6663</v>
      </c>
      <c r="R32" s="472" t="s">
        <v>6663</v>
      </c>
      <c r="S32" s="472" t="s">
        <v>6663</v>
      </c>
      <c r="T32" s="472" t="s">
        <v>6663</v>
      </c>
      <c r="U32" s="472" t="s">
        <v>6663</v>
      </c>
      <c r="V32" s="472" t="s">
        <v>6663</v>
      </c>
      <c r="W32" s="472" t="s">
        <v>6663</v>
      </c>
      <c r="X32" s="472" t="s">
        <v>6663</v>
      </c>
      <c r="Y32" s="472" t="s">
        <v>6663</v>
      </c>
      <c r="Z32" s="472" t="s">
        <v>6663</v>
      </c>
      <c r="AA32" s="472" t="s">
        <v>6663</v>
      </c>
      <c r="AB32" s="473" t="s">
        <v>6663</v>
      </c>
      <c r="AC32" s="486" t="s">
        <v>6663</v>
      </c>
      <c r="AD32" s="487" t="s">
        <v>6663</v>
      </c>
      <c r="AE32" s="488" t="s">
        <v>6663</v>
      </c>
      <c r="AF32" s="387"/>
      <c r="AG32" s="388"/>
      <c r="AH32" s="388"/>
      <c r="AI32" s="388"/>
      <c r="AJ32" s="388"/>
      <c r="AK32" s="388"/>
      <c r="AL32" s="388"/>
      <c r="AM32" s="388"/>
      <c r="AN32" s="388"/>
      <c r="AO32" s="388"/>
      <c r="AP32" s="388"/>
      <c r="AQ32" s="388"/>
      <c r="AR32" s="388"/>
      <c r="AS32" s="388"/>
      <c r="AT32" s="388"/>
      <c r="AU32" s="388"/>
      <c r="AV32" s="449"/>
      <c r="AW32" s="450"/>
      <c r="AX32" s="451"/>
      <c r="AY32" s="471" t="s">
        <v>6663</v>
      </c>
      <c r="AZ32" s="472" t="s">
        <v>6663</v>
      </c>
      <c r="BA32" s="472" t="s">
        <v>6663</v>
      </c>
      <c r="BB32" s="472" t="s">
        <v>6663</v>
      </c>
      <c r="BC32" s="472" t="s">
        <v>6663</v>
      </c>
      <c r="BD32" s="472" t="s">
        <v>6663</v>
      </c>
      <c r="BE32" s="472" t="s">
        <v>6663</v>
      </c>
      <c r="BF32" s="472" t="s">
        <v>6663</v>
      </c>
      <c r="BG32" s="472" t="s">
        <v>6663</v>
      </c>
      <c r="BH32" s="472" t="s">
        <v>6663</v>
      </c>
      <c r="BI32" s="472" t="s">
        <v>6663</v>
      </c>
      <c r="BJ32" s="472" t="s">
        <v>6663</v>
      </c>
      <c r="BK32" s="472" t="s">
        <v>6663</v>
      </c>
      <c r="BL32" s="472" t="s">
        <v>6663</v>
      </c>
      <c r="BM32" s="472" t="s">
        <v>6663</v>
      </c>
      <c r="BN32" s="473" t="s">
        <v>6663</v>
      </c>
      <c r="BO32" s="504" t="s">
        <v>6663</v>
      </c>
      <c r="BP32" s="505" t="s">
        <v>6663</v>
      </c>
      <c r="BQ32" s="506" t="s">
        <v>6663</v>
      </c>
      <c r="BR32" s="492" t="s">
        <v>6664</v>
      </c>
      <c r="BS32" s="493" t="s">
        <v>6664</v>
      </c>
      <c r="BT32" s="493" t="s">
        <v>6664</v>
      </c>
      <c r="BU32" s="493" t="s">
        <v>6664</v>
      </c>
      <c r="BV32" s="493" t="s">
        <v>6664</v>
      </c>
      <c r="BW32" s="493" t="s">
        <v>6664</v>
      </c>
      <c r="BX32" s="493" t="s">
        <v>6664</v>
      </c>
      <c r="BY32" s="493" t="s">
        <v>6664</v>
      </c>
      <c r="BZ32" s="493" t="s">
        <v>6664</v>
      </c>
      <c r="CA32" s="493" t="s">
        <v>6664</v>
      </c>
      <c r="CB32" s="493" t="s">
        <v>6664</v>
      </c>
      <c r="CC32" s="493" t="s">
        <v>6664</v>
      </c>
      <c r="CD32" s="493" t="s">
        <v>6664</v>
      </c>
      <c r="CE32" s="493" t="s">
        <v>6664</v>
      </c>
      <c r="CF32" s="493" t="s">
        <v>6664</v>
      </c>
      <c r="CG32" s="494" t="s">
        <v>6664</v>
      </c>
      <c r="CH32" s="466"/>
      <c r="CI32" s="467"/>
      <c r="CJ32" s="467"/>
      <c r="CK32" s="467"/>
      <c r="CL32" s="467"/>
      <c r="CM32" s="467"/>
      <c r="CN32" s="467"/>
      <c r="CO32" s="467"/>
      <c r="CP32" s="467"/>
      <c r="CQ32" s="467"/>
      <c r="CR32" s="467"/>
      <c r="CS32" s="467"/>
      <c r="CT32" s="467"/>
      <c r="CU32" s="468"/>
      <c r="CV32" s="389"/>
      <c r="CW32" s="390"/>
      <c r="CX32" s="390"/>
      <c r="CY32" s="390"/>
      <c r="CZ32" s="390"/>
      <c r="DA32" s="390"/>
      <c r="DB32" s="394"/>
      <c r="DC32" s="492">
        <v>6</v>
      </c>
      <c r="DD32" s="493">
        <v>4</v>
      </c>
      <c r="DE32" s="493" t="s">
        <v>6662</v>
      </c>
      <c r="DF32" s="493">
        <v>2</v>
      </c>
      <c r="DG32" s="493">
        <v>2</v>
      </c>
      <c r="DH32" s="493">
        <v>2</v>
      </c>
      <c r="DI32" s="493" t="s">
        <v>6662</v>
      </c>
      <c r="DJ32" s="394"/>
      <c r="DK32" s="492">
        <v>1</v>
      </c>
      <c r="DL32" s="493">
        <v>1</v>
      </c>
      <c r="DM32" s="493" t="s">
        <v>6662</v>
      </c>
      <c r="DN32" s="493" t="s">
        <v>6662</v>
      </c>
      <c r="DO32" s="493" t="s">
        <v>6662</v>
      </c>
      <c r="DP32" s="493" t="s">
        <v>6662</v>
      </c>
      <c r="DQ32" s="493" t="s">
        <v>6662</v>
      </c>
      <c r="DR32" s="493" t="s">
        <v>6662</v>
      </c>
      <c r="DS32" s="493" t="s">
        <v>6662</v>
      </c>
      <c r="DT32" s="493" t="s">
        <v>6662</v>
      </c>
      <c r="DU32" s="493" t="s">
        <v>6662</v>
      </c>
      <c r="DV32" s="493" t="s">
        <v>6662</v>
      </c>
      <c r="DW32" s="493" t="s">
        <v>6662</v>
      </c>
      <c r="DX32" s="493" t="s">
        <v>6662</v>
      </c>
      <c r="DY32" s="390" t="s">
        <v>6662</v>
      </c>
      <c r="DZ32" s="394" t="s">
        <v>6662</v>
      </c>
      <c r="EA32" s="492">
        <v>1</v>
      </c>
      <c r="EB32" s="493">
        <v>221</v>
      </c>
      <c r="EC32" s="493">
        <v>220</v>
      </c>
      <c r="ED32" s="493" t="s">
        <v>6662</v>
      </c>
      <c r="EE32" s="494">
        <v>1</v>
      </c>
      <c r="EF32" s="492">
        <v>3</v>
      </c>
      <c r="EG32" s="493">
        <v>2</v>
      </c>
      <c r="EH32" s="493" t="s">
        <v>6662</v>
      </c>
      <c r="EI32" s="493">
        <v>1</v>
      </c>
      <c r="EJ32" s="493">
        <v>1</v>
      </c>
      <c r="EK32" s="493">
        <v>1</v>
      </c>
      <c r="EL32" s="493" t="s">
        <v>6662</v>
      </c>
      <c r="EM32" s="394"/>
      <c r="EN32" s="492">
        <v>3</v>
      </c>
      <c r="EO32" s="493">
        <v>2</v>
      </c>
      <c r="EP32" s="493" t="s">
        <v>6662</v>
      </c>
      <c r="EQ32" s="493">
        <v>1</v>
      </c>
      <c r="ER32" s="493">
        <v>1</v>
      </c>
      <c r="ES32" s="493">
        <v>1</v>
      </c>
      <c r="ET32" s="493" t="s">
        <v>6662</v>
      </c>
      <c r="EU32" s="394"/>
    </row>
    <row r="33" spans="1:151" s="357" customFormat="1" ht="15" hidden="1" customHeight="1" x14ac:dyDescent="0.15">
      <c r="A33" s="442" t="s">
        <v>175</v>
      </c>
      <c r="B33" s="442" t="s">
        <v>191</v>
      </c>
      <c r="C33" s="442" t="s">
        <v>197</v>
      </c>
      <c r="D33" s="442" t="s">
        <v>587</v>
      </c>
      <c r="E33" s="387">
        <v>76</v>
      </c>
      <c r="F33" s="472">
        <v>76</v>
      </c>
      <c r="G33" s="472" t="s">
        <v>6663</v>
      </c>
      <c r="H33" s="472" t="s">
        <v>6663</v>
      </c>
      <c r="I33" s="472" t="s">
        <v>6663</v>
      </c>
      <c r="J33" s="388" t="s">
        <v>6662</v>
      </c>
      <c r="K33" s="395" t="s">
        <v>6662</v>
      </c>
      <c r="L33" s="387"/>
      <c r="M33" s="471" t="s">
        <v>6663</v>
      </c>
      <c r="N33" s="472" t="s">
        <v>6663</v>
      </c>
      <c r="O33" s="472" t="s">
        <v>6663</v>
      </c>
      <c r="P33" s="472" t="s">
        <v>6663</v>
      </c>
      <c r="Q33" s="472" t="s">
        <v>6663</v>
      </c>
      <c r="R33" s="472" t="s">
        <v>6663</v>
      </c>
      <c r="S33" s="472" t="s">
        <v>6663</v>
      </c>
      <c r="T33" s="472" t="s">
        <v>6663</v>
      </c>
      <c r="U33" s="472" t="s">
        <v>6663</v>
      </c>
      <c r="V33" s="472" t="s">
        <v>6663</v>
      </c>
      <c r="W33" s="472" t="s">
        <v>6663</v>
      </c>
      <c r="X33" s="472" t="s">
        <v>6663</v>
      </c>
      <c r="Y33" s="472" t="s">
        <v>6663</v>
      </c>
      <c r="Z33" s="472" t="s">
        <v>6663</v>
      </c>
      <c r="AA33" s="472" t="s">
        <v>6663</v>
      </c>
      <c r="AB33" s="473" t="s">
        <v>6663</v>
      </c>
      <c r="AC33" s="486" t="s">
        <v>6663</v>
      </c>
      <c r="AD33" s="487" t="s">
        <v>6663</v>
      </c>
      <c r="AE33" s="488" t="s">
        <v>6663</v>
      </c>
      <c r="AF33" s="387"/>
      <c r="AG33" s="388"/>
      <c r="AH33" s="388"/>
      <c r="AI33" s="388"/>
      <c r="AJ33" s="388"/>
      <c r="AK33" s="388"/>
      <c r="AL33" s="388"/>
      <c r="AM33" s="388"/>
      <c r="AN33" s="388"/>
      <c r="AO33" s="388"/>
      <c r="AP33" s="388"/>
      <c r="AQ33" s="388"/>
      <c r="AR33" s="388"/>
      <c r="AS33" s="388"/>
      <c r="AT33" s="388"/>
      <c r="AU33" s="388"/>
      <c r="AV33" s="449"/>
      <c r="AW33" s="450"/>
      <c r="AX33" s="451"/>
      <c r="AY33" s="471" t="s">
        <v>6663</v>
      </c>
      <c r="AZ33" s="472" t="s">
        <v>6663</v>
      </c>
      <c r="BA33" s="472" t="s">
        <v>6663</v>
      </c>
      <c r="BB33" s="472" t="s">
        <v>6663</v>
      </c>
      <c r="BC33" s="472" t="s">
        <v>6663</v>
      </c>
      <c r="BD33" s="472" t="s">
        <v>6663</v>
      </c>
      <c r="BE33" s="472" t="s">
        <v>6663</v>
      </c>
      <c r="BF33" s="472" t="s">
        <v>6663</v>
      </c>
      <c r="BG33" s="472" t="s">
        <v>6663</v>
      </c>
      <c r="BH33" s="472" t="s">
        <v>6663</v>
      </c>
      <c r="BI33" s="472" t="s">
        <v>6663</v>
      </c>
      <c r="BJ33" s="472" t="s">
        <v>6663</v>
      </c>
      <c r="BK33" s="472" t="s">
        <v>6663</v>
      </c>
      <c r="BL33" s="472" t="s">
        <v>6663</v>
      </c>
      <c r="BM33" s="472" t="s">
        <v>6663</v>
      </c>
      <c r="BN33" s="473" t="s">
        <v>6663</v>
      </c>
      <c r="BO33" s="504" t="s">
        <v>6663</v>
      </c>
      <c r="BP33" s="505" t="s">
        <v>6663</v>
      </c>
      <c r="BQ33" s="506" t="s">
        <v>6663</v>
      </c>
      <c r="BR33" s="492">
        <v>76</v>
      </c>
      <c r="BS33" s="493" t="s">
        <v>6662</v>
      </c>
      <c r="BT33" s="493" t="s">
        <v>6662</v>
      </c>
      <c r="BU33" s="493" t="s">
        <v>6662</v>
      </c>
      <c r="BV33" s="493" t="s">
        <v>6662</v>
      </c>
      <c r="BW33" s="493" t="s">
        <v>6662</v>
      </c>
      <c r="BX33" s="493" t="s">
        <v>6662</v>
      </c>
      <c r="BY33" s="493" t="s">
        <v>6662</v>
      </c>
      <c r="BZ33" s="493">
        <v>3</v>
      </c>
      <c r="CA33" s="493">
        <v>6</v>
      </c>
      <c r="CB33" s="493">
        <v>16</v>
      </c>
      <c r="CC33" s="493">
        <v>13</v>
      </c>
      <c r="CD33" s="493">
        <v>7</v>
      </c>
      <c r="CE33" s="493">
        <v>11</v>
      </c>
      <c r="CF33" s="493">
        <v>8</v>
      </c>
      <c r="CG33" s="494">
        <v>12</v>
      </c>
      <c r="CH33" s="466"/>
      <c r="CI33" s="467"/>
      <c r="CJ33" s="467"/>
      <c r="CK33" s="467"/>
      <c r="CL33" s="467"/>
      <c r="CM33" s="467"/>
      <c r="CN33" s="467"/>
      <c r="CO33" s="467"/>
      <c r="CP33" s="467"/>
      <c r="CQ33" s="467"/>
      <c r="CR33" s="467"/>
      <c r="CS33" s="467"/>
      <c r="CT33" s="467"/>
      <c r="CU33" s="468"/>
      <c r="CV33" s="389"/>
      <c r="CW33" s="390"/>
      <c r="CX33" s="390"/>
      <c r="CY33" s="390"/>
      <c r="CZ33" s="390"/>
      <c r="DA33" s="390"/>
      <c r="DB33" s="394"/>
      <c r="DC33" s="492">
        <v>244</v>
      </c>
      <c r="DD33" s="493">
        <v>177</v>
      </c>
      <c r="DE33" s="493">
        <v>96</v>
      </c>
      <c r="DF33" s="493">
        <v>71</v>
      </c>
      <c r="DG33" s="493">
        <v>10</v>
      </c>
      <c r="DH33" s="493">
        <v>15</v>
      </c>
      <c r="DI33" s="493">
        <v>52</v>
      </c>
      <c r="DJ33" s="394"/>
      <c r="DK33" s="492">
        <v>68</v>
      </c>
      <c r="DL33" s="493">
        <v>57</v>
      </c>
      <c r="DM33" s="493" t="s">
        <v>6662</v>
      </c>
      <c r="DN33" s="493" t="s">
        <v>6662</v>
      </c>
      <c r="DO33" s="493" t="s">
        <v>6662</v>
      </c>
      <c r="DP33" s="493">
        <v>6</v>
      </c>
      <c r="DQ33" s="493" t="s">
        <v>6662</v>
      </c>
      <c r="DR33" s="493">
        <v>5</v>
      </c>
      <c r="DS33" s="493" t="s">
        <v>6662</v>
      </c>
      <c r="DT33" s="493" t="s">
        <v>6662</v>
      </c>
      <c r="DU33" s="493" t="s">
        <v>6662</v>
      </c>
      <c r="DV33" s="493" t="s">
        <v>6662</v>
      </c>
      <c r="DW33" s="493" t="s">
        <v>6662</v>
      </c>
      <c r="DX33" s="493" t="s">
        <v>6662</v>
      </c>
      <c r="DY33" s="390" t="s">
        <v>6662</v>
      </c>
      <c r="DZ33" s="394" t="s">
        <v>6662</v>
      </c>
      <c r="EA33" s="492">
        <v>76</v>
      </c>
      <c r="EB33" s="493">
        <v>8944</v>
      </c>
      <c r="EC33" s="493">
        <v>7230</v>
      </c>
      <c r="ED33" s="493">
        <v>1474</v>
      </c>
      <c r="EE33" s="494">
        <v>240</v>
      </c>
      <c r="EF33" s="492">
        <v>131</v>
      </c>
      <c r="EG33" s="493">
        <v>108</v>
      </c>
      <c r="EH33" s="493">
        <v>52</v>
      </c>
      <c r="EI33" s="493">
        <v>51</v>
      </c>
      <c r="EJ33" s="493">
        <v>5</v>
      </c>
      <c r="EK33" s="493">
        <v>7</v>
      </c>
      <c r="EL33" s="493">
        <v>16</v>
      </c>
      <c r="EM33" s="394"/>
      <c r="EN33" s="492">
        <v>113</v>
      </c>
      <c r="EO33" s="493">
        <v>69</v>
      </c>
      <c r="EP33" s="493">
        <v>44</v>
      </c>
      <c r="EQ33" s="493">
        <v>20</v>
      </c>
      <c r="ER33" s="493">
        <v>5</v>
      </c>
      <c r="ES33" s="493">
        <v>8</v>
      </c>
      <c r="ET33" s="493">
        <v>36</v>
      </c>
      <c r="EU33" s="394"/>
    </row>
    <row r="34" spans="1:151" s="357" customFormat="1" ht="15" hidden="1" customHeight="1" x14ac:dyDescent="0.15">
      <c r="A34" s="442" t="s">
        <v>175</v>
      </c>
      <c r="B34" s="442" t="s">
        <v>191</v>
      </c>
      <c r="C34" s="442" t="s">
        <v>198</v>
      </c>
      <c r="D34" s="442" t="s">
        <v>588</v>
      </c>
      <c r="E34" s="387">
        <v>87</v>
      </c>
      <c r="F34" s="472">
        <v>87</v>
      </c>
      <c r="G34" s="472" t="s">
        <v>6663</v>
      </c>
      <c r="H34" s="472" t="s">
        <v>6663</v>
      </c>
      <c r="I34" s="472" t="s">
        <v>6663</v>
      </c>
      <c r="J34" s="388" t="s">
        <v>6662</v>
      </c>
      <c r="K34" s="395" t="s">
        <v>6662</v>
      </c>
      <c r="L34" s="387"/>
      <c r="M34" s="471" t="s">
        <v>6663</v>
      </c>
      <c r="N34" s="472" t="s">
        <v>6663</v>
      </c>
      <c r="O34" s="472" t="s">
        <v>6663</v>
      </c>
      <c r="P34" s="472" t="s">
        <v>6663</v>
      </c>
      <c r="Q34" s="472" t="s">
        <v>6663</v>
      </c>
      <c r="R34" s="472" t="s">
        <v>6663</v>
      </c>
      <c r="S34" s="472" t="s">
        <v>6663</v>
      </c>
      <c r="T34" s="472" t="s">
        <v>6663</v>
      </c>
      <c r="U34" s="472" t="s">
        <v>6663</v>
      </c>
      <c r="V34" s="472" t="s">
        <v>6663</v>
      </c>
      <c r="W34" s="472" t="s">
        <v>6663</v>
      </c>
      <c r="X34" s="472" t="s">
        <v>6663</v>
      </c>
      <c r="Y34" s="472" t="s">
        <v>6663</v>
      </c>
      <c r="Z34" s="472" t="s">
        <v>6663</v>
      </c>
      <c r="AA34" s="472" t="s">
        <v>6663</v>
      </c>
      <c r="AB34" s="473" t="s">
        <v>6663</v>
      </c>
      <c r="AC34" s="486" t="s">
        <v>6663</v>
      </c>
      <c r="AD34" s="487" t="s">
        <v>6663</v>
      </c>
      <c r="AE34" s="488" t="s">
        <v>6663</v>
      </c>
      <c r="AF34" s="387"/>
      <c r="AG34" s="388"/>
      <c r="AH34" s="388"/>
      <c r="AI34" s="388"/>
      <c r="AJ34" s="388"/>
      <c r="AK34" s="388"/>
      <c r="AL34" s="388"/>
      <c r="AM34" s="388"/>
      <c r="AN34" s="388"/>
      <c r="AO34" s="388"/>
      <c r="AP34" s="388"/>
      <c r="AQ34" s="388"/>
      <c r="AR34" s="388"/>
      <c r="AS34" s="388"/>
      <c r="AT34" s="388"/>
      <c r="AU34" s="388"/>
      <c r="AV34" s="449"/>
      <c r="AW34" s="450"/>
      <c r="AX34" s="451"/>
      <c r="AY34" s="471" t="s">
        <v>6663</v>
      </c>
      <c r="AZ34" s="472" t="s">
        <v>6663</v>
      </c>
      <c r="BA34" s="472" t="s">
        <v>6663</v>
      </c>
      <c r="BB34" s="472" t="s">
        <v>6663</v>
      </c>
      <c r="BC34" s="472" t="s">
        <v>6663</v>
      </c>
      <c r="BD34" s="472" t="s">
        <v>6663</v>
      </c>
      <c r="BE34" s="472" t="s">
        <v>6663</v>
      </c>
      <c r="BF34" s="472" t="s">
        <v>6663</v>
      </c>
      <c r="BG34" s="472" t="s">
        <v>6663</v>
      </c>
      <c r="BH34" s="472" t="s">
        <v>6663</v>
      </c>
      <c r="BI34" s="472" t="s">
        <v>6663</v>
      </c>
      <c r="BJ34" s="472" t="s">
        <v>6663</v>
      </c>
      <c r="BK34" s="472" t="s">
        <v>6663</v>
      </c>
      <c r="BL34" s="472" t="s">
        <v>6663</v>
      </c>
      <c r="BM34" s="472" t="s">
        <v>6663</v>
      </c>
      <c r="BN34" s="473" t="s">
        <v>6663</v>
      </c>
      <c r="BO34" s="504" t="s">
        <v>6663</v>
      </c>
      <c r="BP34" s="505" t="s">
        <v>6663</v>
      </c>
      <c r="BQ34" s="506" t="s">
        <v>6663</v>
      </c>
      <c r="BR34" s="492">
        <v>86</v>
      </c>
      <c r="BS34" s="493" t="s">
        <v>6662</v>
      </c>
      <c r="BT34" s="493" t="s">
        <v>6662</v>
      </c>
      <c r="BU34" s="493" t="s">
        <v>6662</v>
      </c>
      <c r="BV34" s="493" t="s">
        <v>6662</v>
      </c>
      <c r="BW34" s="493" t="s">
        <v>6662</v>
      </c>
      <c r="BX34" s="493" t="s">
        <v>6662</v>
      </c>
      <c r="BY34" s="493">
        <v>1</v>
      </c>
      <c r="BZ34" s="493">
        <v>2</v>
      </c>
      <c r="CA34" s="493">
        <v>7</v>
      </c>
      <c r="CB34" s="493">
        <v>15</v>
      </c>
      <c r="CC34" s="493">
        <v>12</v>
      </c>
      <c r="CD34" s="493">
        <v>14</v>
      </c>
      <c r="CE34" s="493">
        <v>16</v>
      </c>
      <c r="CF34" s="493">
        <v>11</v>
      </c>
      <c r="CG34" s="494">
        <v>8</v>
      </c>
      <c r="CH34" s="466"/>
      <c r="CI34" s="467"/>
      <c r="CJ34" s="467"/>
      <c r="CK34" s="467"/>
      <c r="CL34" s="467"/>
      <c r="CM34" s="467"/>
      <c r="CN34" s="467"/>
      <c r="CO34" s="467"/>
      <c r="CP34" s="467"/>
      <c r="CQ34" s="467"/>
      <c r="CR34" s="467"/>
      <c r="CS34" s="467"/>
      <c r="CT34" s="467"/>
      <c r="CU34" s="468"/>
      <c r="CV34" s="389"/>
      <c r="CW34" s="390"/>
      <c r="CX34" s="390"/>
      <c r="CY34" s="390"/>
      <c r="CZ34" s="390"/>
      <c r="DA34" s="390"/>
      <c r="DB34" s="394"/>
      <c r="DC34" s="492">
        <v>268</v>
      </c>
      <c r="DD34" s="493">
        <v>209</v>
      </c>
      <c r="DE34" s="493">
        <v>115</v>
      </c>
      <c r="DF34" s="493">
        <v>86</v>
      </c>
      <c r="DG34" s="493">
        <v>8</v>
      </c>
      <c r="DH34" s="493">
        <v>16</v>
      </c>
      <c r="DI34" s="493">
        <v>43</v>
      </c>
      <c r="DJ34" s="394"/>
      <c r="DK34" s="492">
        <v>73</v>
      </c>
      <c r="DL34" s="493">
        <v>70</v>
      </c>
      <c r="DM34" s="493" t="s">
        <v>6662</v>
      </c>
      <c r="DN34" s="493" t="s">
        <v>6662</v>
      </c>
      <c r="DO34" s="493" t="s">
        <v>6662</v>
      </c>
      <c r="DP34" s="493">
        <v>1</v>
      </c>
      <c r="DQ34" s="493">
        <v>1</v>
      </c>
      <c r="DR34" s="493" t="s">
        <v>6662</v>
      </c>
      <c r="DS34" s="493">
        <v>1</v>
      </c>
      <c r="DT34" s="493" t="s">
        <v>6662</v>
      </c>
      <c r="DU34" s="493" t="s">
        <v>6662</v>
      </c>
      <c r="DV34" s="493" t="s">
        <v>6662</v>
      </c>
      <c r="DW34" s="493" t="s">
        <v>6662</v>
      </c>
      <c r="DX34" s="493" t="s">
        <v>6662</v>
      </c>
      <c r="DY34" s="390" t="s">
        <v>6662</v>
      </c>
      <c r="DZ34" s="394" t="s">
        <v>6662</v>
      </c>
      <c r="EA34" s="492">
        <v>87</v>
      </c>
      <c r="EB34" s="493">
        <v>8077</v>
      </c>
      <c r="EC34" s="493">
        <v>7333</v>
      </c>
      <c r="ED34" s="493">
        <v>733</v>
      </c>
      <c r="EE34" s="494">
        <v>11</v>
      </c>
      <c r="EF34" s="492">
        <v>139</v>
      </c>
      <c r="EG34" s="493">
        <v>116</v>
      </c>
      <c r="EH34" s="493">
        <v>61</v>
      </c>
      <c r="EI34" s="493">
        <v>49</v>
      </c>
      <c r="EJ34" s="493">
        <v>6</v>
      </c>
      <c r="EK34" s="493">
        <v>9</v>
      </c>
      <c r="EL34" s="493">
        <v>14</v>
      </c>
      <c r="EM34" s="394"/>
      <c r="EN34" s="492">
        <v>129</v>
      </c>
      <c r="EO34" s="493">
        <v>93</v>
      </c>
      <c r="EP34" s="493">
        <v>54</v>
      </c>
      <c r="EQ34" s="493">
        <v>37</v>
      </c>
      <c r="ER34" s="493">
        <v>2</v>
      </c>
      <c r="ES34" s="493">
        <v>7</v>
      </c>
      <c r="ET34" s="493">
        <v>29</v>
      </c>
      <c r="EU34" s="394"/>
    </row>
    <row r="35" spans="1:151" s="357" customFormat="1" ht="15" hidden="1" customHeight="1" x14ac:dyDescent="0.15">
      <c r="A35" s="442" t="s">
        <v>175</v>
      </c>
      <c r="B35" s="442" t="s">
        <v>191</v>
      </c>
      <c r="C35" s="442" t="s">
        <v>1579</v>
      </c>
      <c r="D35" s="442" t="s">
        <v>589</v>
      </c>
      <c r="E35" s="387" t="s">
        <v>6663</v>
      </c>
      <c r="F35" s="472" t="s">
        <v>6663</v>
      </c>
      <c r="G35" s="472" t="s">
        <v>6663</v>
      </c>
      <c r="H35" s="472" t="s">
        <v>6663</v>
      </c>
      <c r="I35" s="472" t="s">
        <v>6663</v>
      </c>
      <c r="J35" s="388" t="s">
        <v>6663</v>
      </c>
      <c r="K35" s="395" t="s">
        <v>6663</v>
      </c>
      <c r="L35" s="387"/>
      <c r="M35" s="471" t="s">
        <v>6663</v>
      </c>
      <c r="N35" s="472" t="s">
        <v>6663</v>
      </c>
      <c r="O35" s="472" t="s">
        <v>6663</v>
      </c>
      <c r="P35" s="472" t="s">
        <v>6663</v>
      </c>
      <c r="Q35" s="472" t="s">
        <v>6663</v>
      </c>
      <c r="R35" s="472" t="s">
        <v>6663</v>
      </c>
      <c r="S35" s="472" t="s">
        <v>6663</v>
      </c>
      <c r="T35" s="472" t="s">
        <v>6663</v>
      </c>
      <c r="U35" s="472" t="s">
        <v>6663</v>
      </c>
      <c r="V35" s="472" t="s">
        <v>6663</v>
      </c>
      <c r="W35" s="472" t="s">
        <v>6663</v>
      </c>
      <c r="X35" s="472" t="s">
        <v>6663</v>
      </c>
      <c r="Y35" s="472" t="s">
        <v>6663</v>
      </c>
      <c r="Z35" s="472" t="s">
        <v>6663</v>
      </c>
      <c r="AA35" s="472" t="s">
        <v>6663</v>
      </c>
      <c r="AB35" s="473" t="s">
        <v>6663</v>
      </c>
      <c r="AC35" s="486" t="s">
        <v>6663</v>
      </c>
      <c r="AD35" s="487" t="s">
        <v>6663</v>
      </c>
      <c r="AE35" s="488" t="s">
        <v>6663</v>
      </c>
      <c r="AF35" s="387"/>
      <c r="AG35" s="388"/>
      <c r="AH35" s="388"/>
      <c r="AI35" s="388"/>
      <c r="AJ35" s="388"/>
      <c r="AK35" s="388"/>
      <c r="AL35" s="388"/>
      <c r="AM35" s="388"/>
      <c r="AN35" s="388"/>
      <c r="AO35" s="388"/>
      <c r="AP35" s="388"/>
      <c r="AQ35" s="388"/>
      <c r="AR35" s="388"/>
      <c r="AS35" s="388"/>
      <c r="AT35" s="388"/>
      <c r="AU35" s="388"/>
      <c r="AV35" s="449"/>
      <c r="AW35" s="450"/>
      <c r="AX35" s="451"/>
      <c r="AY35" s="471" t="s">
        <v>6663</v>
      </c>
      <c r="AZ35" s="472" t="s">
        <v>6663</v>
      </c>
      <c r="BA35" s="472" t="s">
        <v>6663</v>
      </c>
      <c r="BB35" s="472" t="s">
        <v>6663</v>
      </c>
      <c r="BC35" s="472" t="s">
        <v>6663</v>
      </c>
      <c r="BD35" s="472" t="s">
        <v>6663</v>
      </c>
      <c r="BE35" s="472" t="s">
        <v>6663</v>
      </c>
      <c r="BF35" s="472" t="s">
        <v>6663</v>
      </c>
      <c r="BG35" s="472" t="s">
        <v>6663</v>
      </c>
      <c r="BH35" s="472" t="s">
        <v>6663</v>
      </c>
      <c r="BI35" s="472" t="s">
        <v>6663</v>
      </c>
      <c r="BJ35" s="472" t="s">
        <v>6663</v>
      </c>
      <c r="BK35" s="472" t="s">
        <v>6663</v>
      </c>
      <c r="BL35" s="472" t="s">
        <v>6663</v>
      </c>
      <c r="BM35" s="472" t="s">
        <v>6663</v>
      </c>
      <c r="BN35" s="473" t="s">
        <v>6663</v>
      </c>
      <c r="BO35" s="504" t="s">
        <v>6663</v>
      </c>
      <c r="BP35" s="505" t="s">
        <v>6663</v>
      </c>
      <c r="BQ35" s="506" t="s">
        <v>6663</v>
      </c>
      <c r="BR35" s="492">
        <v>85</v>
      </c>
      <c r="BS35" s="493" t="s">
        <v>6662</v>
      </c>
      <c r="BT35" s="493" t="s">
        <v>6662</v>
      </c>
      <c r="BU35" s="493" t="s">
        <v>6662</v>
      </c>
      <c r="BV35" s="493" t="s">
        <v>6662</v>
      </c>
      <c r="BW35" s="493" t="s">
        <v>6662</v>
      </c>
      <c r="BX35" s="493" t="s">
        <v>6662</v>
      </c>
      <c r="BY35" s="493">
        <v>1</v>
      </c>
      <c r="BZ35" s="493">
        <v>3</v>
      </c>
      <c r="CA35" s="493">
        <v>13</v>
      </c>
      <c r="CB35" s="493">
        <v>10</v>
      </c>
      <c r="CC35" s="493">
        <v>16</v>
      </c>
      <c r="CD35" s="493">
        <v>10</v>
      </c>
      <c r="CE35" s="493">
        <v>13</v>
      </c>
      <c r="CF35" s="493">
        <v>14</v>
      </c>
      <c r="CG35" s="494">
        <v>5</v>
      </c>
      <c r="CH35" s="466"/>
      <c r="CI35" s="467"/>
      <c r="CJ35" s="467"/>
      <c r="CK35" s="467"/>
      <c r="CL35" s="467"/>
      <c r="CM35" s="467"/>
      <c r="CN35" s="467"/>
      <c r="CO35" s="467"/>
      <c r="CP35" s="467"/>
      <c r="CQ35" s="467"/>
      <c r="CR35" s="467"/>
      <c r="CS35" s="467"/>
      <c r="CT35" s="467"/>
      <c r="CU35" s="468"/>
      <c r="CV35" s="389"/>
      <c r="CW35" s="390"/>
      <c r="CX35" s="390"/>
      <c r="CY35" s="390"/>
      <c r="CZ35" s="390"/>
      <c r="DA35" s="390"/>
      <c r="DB35" s="394"/>
      <c r="DC35" s="492" t="s">
        <v>6663</v>
      </c>
      <c r="DD35" s="493" t="s">
        <v>6663</v>
      </c>
      <c r="DE35" s="493" t="s">
        <v>6663</v>
      </c>
      <c r="DF35" s="493" t="s">
        <v>6663</v>
      </c>
      <c r="DG35" s="493" t="s">
        <v>6663</v>
      </c>
      <c r="DH35" s="493" t="s">
        <v>6663</v>
      </c>
      <c r="DI35" s="493" t="s">
        <v>6663</v>
      </c>
      <c r="DJ35" s="394"/>
      <c r="DK35" s="492" t="s">
        <v>6663</v>
      </c>
      <c r="DL35" s="493" t="s">
        <v>6663</v>
      </c>
      <c r="DM35" s="493" t="s">
        <v>6663</v>
      </c>
      <c r="DN35" s="493" t="s">
        <v>6663</v>
      </c>
      <c r="DO35" s="493" t="s">
        <v>6663</v>
      </c>
      <c r="DP35" s="493" t="s">
        <v>6663</v>
      </c>
      <c r="DQ35" s="493" t="s">
        <v>6663</v>
      </c>
      <c r="DR35" s="493" t="s">
        <v>6663</v>
      </c>
      <c r="DS35" s="493" t="s">
        <v>6663</v>
      </c>
      <c r="DT35" s="493" t="s">
        <v>6663</v>
      </c>
      <c r="DU35" s="493" t="s">
        <v>6663</v>
      </c>
      <c r="DV35" s="493" t="s">
        <v>6663</v>
      </c>
      <c r="DW35" s="493" t="s">
        <v>6663</v>
      </c>
      <c r="DX35" s="493" t="s">
        <v>6663</v>
      </c>
      <c r="DY35" s="390" t="s">
        <v>6663</v>
      </c>
      <c r="DZ35" s="394" t="s">
        <v>6663</v>
      </c>
      <c r="EA35" s="492" t="s">
        <v>6663</v>
      </c>
      <c r="EB35" s="493" t="s">
        <v>6663</v>
      </c>
      <c r="EC35" s="493" t="s">
        <v>6663</v>
      </c>
      <c r="ED35" s="493" t="s">
        <v>6663</v>
      </c>
      <c r="EE35" s="494" t="s">
        <v>6663</v>
      </c>
      <c r="EF35" s="492" t="s">
        <v>6663</v>
      </c>
      <c r="EG35" s="493" t="s">
        <v>6663</v>
      </c>
      <c r="EH35" s="493" t="s">
        <v>6663</v>
      </c>
      <c r="EI35" s="493" t="s">
        <v>6663</v>
      </c>
      <c r="EJ35" s="493" t="s">
        <v>6663</v>
      </c>
      <c r="EK35" s="493" t="s">
        <v>6663</v>
      </c>
      <c r="EL35" s="493" t="s">
        <v>6663</v>
      </c>
      <c r="EM35" s="394"/>
      <c r="EN35" s="492" t="s">
        <v>6663</v>
      </c>
      <c r="EO35" s="493" t="s">
        <v>6663</v>
      </c>
      <c r="EP35" s="493" t="s">
        <v>6663</v>
      </c>
      <c r="EQ35" s="493" t="s">
        <v>6663</v>
      </c>
      <c r="ER35" s="493" t="s">
        <v>6663</v>
      </c>
      <c r="ES35" s="493" t="s">
        <v>6663</v>
      </c>
      <c r="ET35" s="493" t="s">
        <v>6663</v>
      </c>
      <c r="EU35" s="394"/>
    </row>
    <row r="36" spans="1:151" s="357" customFormat="1" ht="15" hidden="1" customHeight="1" x14ac:dyDescent="0.15">
      <c r="A36" s="442" t="s">
        <v>175</v>
      </c>
      <c r="B36" s="442" t="s">
        <v>191</v>
      </c>
      <c r="C36" s="442" t="s">
        <v>199</v>
      </c>
      <c r="D36" s="442" t="s">
        <v>590</v>
      </c>
      <c r="E36" s="387">
        <v>104</v>
      </c>
      <c r="F36" s="472">
        <v>102</v>
      </c>
      <c r="G36" s="472" t="s">
        <v>6663</v>
      </c>
      <c r="H36" s="472" t="s">
        <v>6663</v>
      </c>
      <c r="I36" s="472" t="s">
        <v>6663</v>
      </c>
      <c r="J36" s="388">
        <v>2</v>
      </c>
      <c r="K36" s="395">
        <v>2</v>
      </c>
      <c r="L36" s="387"/>
      <c r="M36" s="471" t="s">
        <v>6663</v>
      </c>
      <c r="N36" s="472" t="s">
        <v>6663</v>
      </c>
      <c r="O36" s="472" t="s">
        <v>6663</v>
      </c>
      <c r="P36" s="472" t="s">
        <v>6663</v>
      </c>
      <c r="Q36" s="472" t="s">
        <v>6663</v>
      </c>
      <c r="R36" s="472" t="s">
        <v>6663</v>
      </c>
      <c r="S36" s="472" t="s">
        <v>6663</v>
      </c>
      <c r="T36" s="472" t="s">
        <v>6663</v>
      </c>
      <c r="U36" s="472" t="s">
        <v>6663</v>
      </c>
      <c r="V36" s="472" t="s">
        <v>6663</v>
      </c>
      <c r="W36" s="472" t="s">
        <v>6663</v>
      </c>
      <c r="X36" s="472" t="s">
        <v>6663</v>
      </c>
      <c r="Y36" s="472" t="s">
        <v>6663</v>
      </c>
      <c r="Z36" s="472" t="s">
        <v>6663</v>
      </c>
      <c r="AA36" s="472" t="s">
        <v>6663</v>
      </c>
      <c r="AB36" s="473" t="s">
        <v>6663</v>
      </c>
      <c r="AC36" s="486" t="s">
        <v>6663</v>
      </c>
      <c r="AD36" s="487" t="s">
        <v>6663</v>
      </c>
      <c r="AE36" s="488" t="s">
        <v>6663</v>
      </c>
      <c r="AF36" s="387"/>
      <c r="AG36" s="388"/>
      <c r="AH36" s="388"/>
      <c r="AI36" s="388"/>
      <c r="AJ36" s="388"/>
      <c r="AK36" s="388"/>
      <c r="AL36" s="388"/>
      <c r="AM36" s="388"/>
      <c r="AN36" s="388"/>
      <c r="AO36" s="388"/>
      <c r="AP36" s="388"/>
      <c r="AQ36" s="388"/>
      <c r="AR36" s="388"/>
      <c r="AS36" s="388"/>
      <c r="AT36" s="388"/>
      <c r="AU36" s="388"/>
      <c r="AV36" s="449"/>
      <c r="AW36" s="450"/>
      <c r="AX36" s="451"/>
      <c r="AY36" s="471" t="s">
        <v>6663</v>
      </c>
      <c r="AZ36" s="472" t="s">
        <v>6663</v>
      </c>
      <c r="BA36" s="472" t="s">
        <v>6663</v>
      </c>
      <c r="BB36" s="472" t="s">
        <v>6663</v>
      </c>
      <c r="BC36" s="472" t="s">
        <v>6663</v>
      </c>
      <c r="BD36" s="472" t="s">
        <v>6663</v>
      </c>
      <c r="BE36" s="472" t="s">
        <v>6663</v>
      </c>
      <c r="BF36" s="472" t="s">
        <v>6663</v>
      </c>
      <c r="BG36" s="472" t="s">
        <v>6663</v>
      </c>
      <c r="BH36" s="472" t="s">
        <v>6663</v>
      </c>
      <c r="BI36" s="472" t="s">
        <v>6663</v>
      </c>
      <c r="BJ36" s="472" t="s">
        <v>6663</v>
      </c>
      <c r="BK36" s="472" t="s">
        <v>6663</v>
      </c>
      <c r="BL36" s="472" t="s">
        <v>6663</v>
      </c>
      <c r="BM36" s="472" t="s">
        <v>6663</v>
      </c>
      <c r="BN36" s="473" t="s">
        <v>6663</v>
      </c>
      <c r="BO36" s="504" t="s">
        <v>6663</v>
      </c>
      <c r="BP36" s="505" t="s">
        <v>6663</v>
      </c>
      <c r="BQ36" s="506" t="s">
        <v>6663</v>
      </c>
      <c r="BR36" s="492">
        <v>102</v>
      </c>
      <c r="BS36" s="493" t="s">
        <v>6662</v>
      </c>
      <c r="BT36" s="493" t="s">
        <v>6662</v>
      </c>
      <c r="BU36" s="493" t="s">
        <v>6662</v>
      </c>
      <c r="BV36" s="493">
        <v>1</v>
      </c>
      <c r="BW36" s="493">
        <v>1</v>
      </c>
      <c r="BX36" s="493">
        <v>1</v>
      </c>
      <c r="BY36" s="493">
        <v>2</v>
      </c>
      <c r="BZ36" s="493">
        <v>1</v>
      </c>
      <c r="CA36" s="493">
        <v>10</v>
      </c>
      <c r="CB36" s="493">
        <v>23</v>
      </c>
      <c r="CC36" s="493">
        <v>20</v>
      </c>
      <c r="CD36" s="493">
        <v>18</v>
      </c>
      <c r="CE36" s="493">
        <v>12</v>
      </c>
      <c r="CF36" s="493">
        <v>6</v>
      </c>
      <c r="CG36" s="494">
        <v>7</v>
      </c>
      <c r="CH36" s="466"/>
      <c r="CI36" s="467"/>
      <c r="CJ36" s="467"/>
      <c r="CK36" s="467"/>
      <c r="CL36" s="467"/>
      <c r="CM36" s="467"/>
      <c r="CN36" s="467"/>
      <c r="CO36" s="467"/>
      <c r="CP36" s="467"/>
      <c r="CQ36" s="467"/>
      <c r="CR36" s="467"/>
      <c r="CS36" s="467"/>
      <c r="CT36" s="467"/>
      <c r="CU36" s="468"/>
      <c r="CV36" s="389"/>
      <c r="CW36" s="390"/>
      <c r="CX36" s="390"/>
      <c r="CY36" s="390"/>
      <c r="CZ36" s="390"/>
      <c r="DA36" s="390"/>
      <c r="DB36" s="394"/>
      <c r="DC36" s="492">
        <v>299</v>
      </c>
      <c r="DD36" s="493">
        <v>236</v>
      </c>
      <c r="DE36" s="493">
        <v>136</v>
      </c>
      <c r="DF36" s="493">
        <v>81</v>
      </c>
      <c r="DG36" s="493">
        <v>19</v>
      </c>
      <c r="DH36" s="493">
        <v>12</v>
      </c>
      <c r="DI36" s="493">
        <v>51</v>
      </c>
      <c r="DJ36" s="394"/>
      <c r="DK36" s="492">
        <v>77</v>
      </c>
      <c r="DL36" s="493">
        <v>51</v>
      </c>
      <c r="DM36" s="493" t="s">
        <v>6662</v>
      </c>
      <c r="DN36" s="493" t="s">
        <v>6662</v>
      </c>
      <c r="DO36" s="493" t="s">
        <v>6662</v>
      </c>
      <c r="DP36" s="493">
        <v>21</v>
      </c>
      <c r="DQ36" s="493" t="s">
        <v>6662</v>
      </c>
      <c r="DR36" s="493">
        <v>1</v>
      </c>
      <c r="DS36" s="493">
        <v>3</v>
      </c>
      <c r="DT36" s="493" t="s">
        <v>6662</v>
      </c>
      <c r="DU36" s="493" t="s">
        <v>6662</v>
      </c>
      <c r="DV36" s="493">
        <v>1</v>
      </c>
      <c r="DW36" s="493" t="s">
        <v>6662</v>
      </c>
      <c r="DX36" s="493" t="s">
        <v>6662</v>
      </c>
      <c r="DY36" s="390" t="s">
        <v>6662</v>
      </c>
      <c r="DZ36" s="394" t="s">
        <v>6662</v>
      </c>
      <c r="EA36" s="492">
        <v>102</v>
      </c>
      <c r="EB36" s="493">
        <v>12310</v>
      </c>
      <c r="EC36" s="493">
        <v>7866</v>
      </c>
      <c r="ED36" s="493">
        <v>4361</v>
      </c>
      <c r="EE36" s="494">
        <v>83</v>
      </c>
      <c r="EF36" s="492">
        <v>159</v>
      </c>
      <c r="EG36" s="493">
        <v>146</v>
      </c>
      <c r="EH36" s="493">
        <v>80</v>
      </c>
      <c r="EI36" s="493">
        <v>54</v>
      </c>
      <c r="EJ36" s="493">
        <v>12</v>
      </c>
      <c r="EK36" s="493">
        <v>5</v>
      </c>
      <c r="EL36" s="493">
        <v>8</v>
      </c>
      <c r="EM36" s="394"/>
      <c r="EN36" s="492">
        <v>140</v>
      </c>
      <c r="EO36" s="493">
        <v>90</v>
      </c>
      <c r="EP36" s="493">
        <v>56</v>
      </c>
      <c r="EQ36" s="493">
        <v>27</v>
      </c>
      <c r="ER36" s="493">
        <v>7</v>
      </c>
      <c r="ES36" s="493">
        <v>7</v>
      </c>
      <c r="ET36" s="493">
        <v>43</v>
      </c>
      <c r="EU36" s="394"/>
    </row>
    <row r="37" spans="1:151" s="357" customFormat="1" ht="15" customHeight="1" x14ac:dyDescent="0.15">
      <c r="A37" s="442" t="s">
        <v>175</v>
      </c>
      <c r="B37" s="442" t="s">
        <v>200</v>
      </c>
      <c r="C37" s="442"/>
      <c r="D37" s="442" t="s">
        <v>591</v>
      </c>
      <c r="E37" s="387">
        <v>1204</v>
      </c>
      <c r="F37" s="472">
        <v>1191</v>
      </c>
      <c r="G37" s="472">
        <v>344</v>
      </c>
      <c r="H37" s="472">
        <v>241</v>
      </c>
      <c r="I37" s="472">
        <v>606</v>
      </c>
      <c r="J37" s="388">
        <v>13</v>
      </c>
      <c r="K37" s="395">
        <v>12</v>
      </c>
      <c r="L37" s="387"/>
      <c r="M37" s="471">
        <v>3111</v>
      </c>
      <c r="N37" s="472">
        <v>13</v>
      </c>
      <c r="O37" s="472">
        <v>53</v>
      </c>
      <c r="P37" s="472">
        <v>76</v>
      </c>
      <c r="Q37" s="472">
        <v>92</v>
      </c>
      <c r="R37" s="472">
        <v>158</v>
      </c>
      <c r="S37" s="472">
        <v>135</v>
      </c>
      <c r="T37" s="472">
        <v>190</v>
      </c>
      <c r="U37" s="472">
        <v>223</v>
      </c>
      <c r="V37" s="472">
        <v>293</v>
      </c>
      <c r="W37" s="472">
        <v>437</v>
      </c>
      <c r="X37" s="472">
        <v>407</v>
      </c>
      <c r="Y37" s="472">
        <v>372</v>
      </c>
      <c r="Z37" s="472">
        <v>307</v>
      </c>
      <c r="AA37" s="472">
        <v>217</v>
      </c>
      <c r="AB37" s="473">
        <v>138</v>
      </c>
      <c r="AC37" s="486">
        <v>61.1</v>
      </c>
      <c r="AD37" s="487">
        <v>59.8</v>
      </c>
      <c r="AE37" s="488">
        <v>62.7</v>
      </c>
      <c r="AF37" s="387"/>
      <c r="AG37" s="388"/>
      <c r="AH37" s="388"/>
      <c r="AI37" s="388"/>
      <c r="AJ37" s="388"/>
      <c r="AK37" s="388"/>
      <c r="AL37" s="388"/>
      <c r="AM37" s="388"/>
      <c r="AN37" s="388"/>
      <c r="AO37" s="388"/>
      <c r="AP37" s="388"/>
      <c r="AQ37" s="388"/>
      <c r="AR37" s="388"/>
      <c r="AS37" s="388"/>
      <c r="AT37" s="388"/>
      <c r="AU37" s="388"/>
      <c r="AV37" s="449"/>
      <c r="AW37" s="450"/>
      <c r="AX37" s="451"/>
      <c r="AY37" s="471">
        <v>1915</v>
      </c>
      <c r="AZ37" s="472" t="s">
        <v>6662</v>
      </c>
      <c r="BA37" s="472">
        <v>3</v>
      </c>
      <c r="BB37" s="472">
        <v>13</v>
      </c>
      <c r="BC37" s="472">
        <v>32</v>
      </c>
      <c r="BD37" s="472">
        <v>48</v>
      </c>
      <c r="BE37" s="472">
        <v>48</v>
      </c>
      <c r="BF37" s="472">
        <v>70</v>
      </c>
      <c r="BG37" s="472">
        <v>84</v>
      </c>
      <c r="BH37" s="472">
        <v>117</v>
      </c>
      <c r="BI37" s="472">
        <v>279</v>
      </c>
      <c r="BJ37" s="472">
        <v>315</v>
      </c>
      <c r="BK37" s="472">
        <v>328</v>
      </c>
      <c r="BL37" s="472">
        <v>282</v>
      </c>
      <c r="BM37" s="472">
        <v>187</v>
      </c>
      <c r="BN37" s="473">
        <v>109</v>
      </c>
      <c r="BO37" s="504">
        <v>67</v>
      </c>
      <c r="BP37" s="505">
        <v>66.2</v>
      </c>
      <c r="BQ37" s="506">
        <v>67.900000000000006</v>
      </c>
      <c r="BR37" s="492">
        <v>1195</v>
      </c>
      <c r="BS37" s="493" t="s">
        <v>6662</v>
      </c>
      <c r="BT37" s="493" t="s">
        <v>6662</v>
      </c>
      <c r="BU37" s="493">
        <v>1</v>
      </c>
      <c r="BV37" s="493">
        <v>5</v>
      </c>
      <c r="BW37" s="493">
        <v>10</v>
      </c>
      <c r="BX37" s="493">
        <v>21</v>
      </c>
      <c r="BY37" s="493">
        <v>55</v>
      </c>
      <c r="BZ37" s="493">
        <v>70</v>
      </c>
      <c r="CA37" s="493">
        <v>140</v>
      </c>
      <c r="CB37" s="493">
        <v>212</v>
      </c>
      <c r="CC37" s="493">
        <v>214</v>
      </c>
      <c r="CD37" s="493">
        <v>203</v>
      </c>
      <c r="CE37" s="493">
        <v>151</v>
      </c>
      <c r="CF37" s="493">
        <v>76</v>
      </c>
      <c r="CG37" s="494">
        <v>37</v>
      </c>
      <c r="CH37" s="466"/>
      <c r="CI37" s="467"/>
      <c r="CJ37" s="467"/>
      <c r="CK37" s="467"/>
      <c r="CL37" s="467"/>
      <c r="CM37" s="467"/>
      <c r="CN37" s="467"/>
      <c r="CO37" s="467"/>
      <c r="CP37" s="467"/>
      <c r="CQ37" s="467"/>
      <c r="CR37" s="467"/>
      <c r="CS37" s="467"/>
      <c r="CT37" s="467"/>
      <c r="CU37" s="468"/>
      <c r="CV37" s="389"/>
      <c r="CW37" s="390"/>
      <c r="CX37" s="390"/>
      <c r="CY37" s="390"/>
      <c r="CZ37" s="390"/>
      <c r="DA37" s="390"/>
      <c r="DB37" s="394"/>
      <c r="DC37" s="492">
        <v>4164</v>
      </c>
      <c r="DD37" s="493">
        <v>3264</v>
      </c>
      <c r="DE37" s="493">
        <v>1915</v>
      </c>
      <c r="DF37" s="493">
        <v>1198</v>
      </c>
      <c r="DG37" s="493">
        <v>151</v>
      </c>
      <c r="DH37" s="493">
        <v>273</v>
      </c>
      <c r="DI37" s="493">
        <v>627</v>
      </c>
      <c r="DJ37" s="394"/>
      <c r="DK37" s="492">
        <v>1057</v>
      </c>
      <c r="DL37" s="493">
        <v>472</v>
      </c>
      <c r="DM37" s="493" t="s">
        <v>6662</v>
      </c>
      <c r="DN37" s="493">
        <v>11</v>
      </c>
      <c r="DO37" s="493">
        <v>4</v>
      </c>
      <c r="DP37" s="493">
        <v>357</v>
      </c>
      <c r="DQ37" s="493">
        <v>20</v>
      </c>
      <c r="DR37" s="493">
        <v>114</v>
      </c>
      <c r="DS37" s="493">
        <v>41</v>
      </c>
      <c r="DT37" s="493">
        <v>16</v>
      </c>
      <c r="DU37" s="493" t="s">
        <v>6662</v>
      </c>
      <c r="DV37" s="493">
        <v>6</v>
      </c>
      <c r="DW37" s="493">
        <v>10</v>
      </c>
      <c r="DX37" s="493">
        <v>6</v>
      </c>
      <c r="DY37" s="390" t="s">
        <v>6662</v>
      </c>
      <c r="DZ37" s="394" t="s">
        <v>6662</v>
      </c>
      <c r="EA37" s="492">
        <v>1190</v>
      </c>
      <c r="EB37" s="493">
        <v>231868</v>
      </c>
      <c r="EC37" s="493">
        <v>154315</v>
      </c>
      <c r="ED37" s="493">
        <v>58554</v>
      </c>
      <c r="EE37" s="494">
        <v>18999</v>
      </c>
      <c r="EF37" s="492">
        <v>2100</v>
      </c>
      <c r="EG37" s="493">
        <v>1855</v>
      </c>
      <c r="EH37" s="493">
        <v>1048</v>
      </c>
      <c r="EI37" s="493">
        <v>709</v>
      </c>
      <c r="EJ37" s="493">
        <v>98</v>
      </c>
      <c r="EK37" s="493">
        <v>136</v>
      </c>
      <c r="EL37" s="493">
        <v>109</v>
      </c>
      <c r="EM37" s="394"/>
      <c r="EN37" s="492">
        <v>2064</v>
      </c>
      <c r="EO37" s="493">
        <v>1409</v>
      </c>
      <c r="EP37" s="493">
        <v>867</v>
      </c>
      <c r="EQ37" s="493">
        <v>489</v>
      </c>
      <c r="ER37" s="493">
        <v>53</v>
      </c>
      <c r="ES37" s="493">
        <v>137</v>
      </c>
      <c r="ET37" s="493">
        <v>518</v>
      </c>
      <c r="EU37" s="394"/>
    </row>
    <row r="38" spans="1:151" s="357" customFormat="1" ht="15" hidden="1" customHeight="1" x14ac:dyDescent="0.15">
      <c r="A38" s="442" t="s">
        <v>175</v>
      </c>
      <c r="B38" s="442" t="s">
        <v>200</v>
      </c>
      <c r="C38" s="442" t="s">
        <v>200</v>
      </c>
      <c r="D38" s="442" t="s">
        <v>592</v>
      </c>
      <c r="E38" s="387">
        <v>527</v>
      </c>
      <c r="F38" s="472">
        <v>521</v>
      </c>
      <c r="G38" s="472" t="s">
        <v>6663</v>
      </c>
      <c r="H38" s="472" t="s">
        <v>6663</v>
      </c>
      <c r="I38" s="472" t="s">
        <v>6663</v>
      </c>
      <c r="J38" s="388">
        <v>6</v>
      </c>
      <c r="K38" s="395">
        <v>6</v>
      </c>
      <c r="L38" s="387"/>
      <c r="M38" s="471" t="s">
        <v>6663</v>
      </c>
      <c r="N38" s="472" t="s">
        <v>6663</v>
      </c>
      <c r="O38" s="472" t="s">
        <v>6663</v>
      </c>
      <c r="P38" s="472" t="s">
        <v>6663</v>
      </c>
      <c r="Q38" s="472" t="s">
        <v>6663</v>
      </c>
      <c r="R38" s="472" t="s">
        <v>6663</v>
      </c>
      <c r="S38" s="472" t="s">
        <v>6663</v>
      </c>
      <c r="T38" s="472" t="s">
        <v>6663</v>
      </c>
      <c r="U38" s="472" t="s">
        <v>6663</v>
      </c>
      <c r="V38" s="472" t="s">
        <v>6663</v>
      </c>
      <c r="W38" s="472" t="s">
        <v>6663</v>
      </c>
      <c r="X38" s="472" t="s">
        <v>6663</v>
      </c>
      <c r="Y38" s="472" t="s">
        <v>6663</v>
      </c>
      <c r="Z38" s="472" t="s">
        <v>6663</v>
      </c>
      <c r="AA38" s="472" t="s">
        <v>6663</v>
      </c>
      <c r="AB38" s="473" t="s">
        <v>6663</v>
      </c>
      <c r="AC38" s="486" t="s">
        <v>6663</v>
      </c>
      <c r="AD38" s="487" t="s">
        <v>6663</v>
      </c>
      <c r="AE38" s="488" t="s">
        <v>6663</v>
      </c>
      <c r="AF38" s="387"/>
      <c r="AG38" s="388"/>
      <c r="AH38" s="388"/>
      <c r="AI38" s="388"/>
      <c r="AJ38" s="388"/>
      <c r="AK38" s="388"/>
      <c r="AL38" s="388"/>
      <c r="AM38" s="388"/>
      <c r="AN38" s="388"/>
      <c r="AO38" s="388"/>
      <c r="AP38" s="388"/>
      <c r="AQ38" s="388"/>
      <c r="AR38" s="388"/>
      <c r="AS38" s="388"/>
      <c r="AT38" s="388"/>
      <c r="AU38" s="388"/>
      <c r="AV38" s="449"/>
      <c r="AW38" s="450"/>
      <c r="AX38" s="451"/>
      <c r="AY38" s="471" t="s">
        <v>6663</v>
      </c>
      <c r="AZ38" s="472" t="s">
        <v>6663</v>
      </c>
      <c r="BA38" s="472" t="s">
        <v>6663</v>
      </c>
      <c r="BB38" s="472" t="s">
        <v>6663</v>
      </c>
      <c r="BC38" s="472" t="s">
        <v>6663</v>
      </c>
      <c r="BD38" s="472" t="s">
        <v>6663</v>
      </c>
      <c r="BE38" s="472" t="s">
        <v>6663</v>
      </c>
      <c r="BF38" s="472" t="s">
        <v>6663</v>
      </c>
      <c r="BG38" s="472" t="s">
        <v>6663</v>
      </c>
      <c r="BH38" s="472" t="s">
        <v>6663</v>
      </c>
      <c r="BI38" s="472" t="s">
        <v>6663</v>
      </c>
      <c r="BJ38" s="472" t="s">
        <v>6663</v>
      </c>
      <c r="BK38" s="472" t="s">
        <v>6663</v>
      </c>
      <c r="BL38" s="472" t="s">
        <v>6663</v>
      </c>
      <c r="BM38" s="472" t="s">
        <v>6663</v>
      </c>
      <c r="BN38" s="473" t="s">
        <v>6663</v>
      </c>
      <c r="BO38" s="504" t="s">
        <v>6663</v>
      </c>
      <c r="BP38" s="505" t="s">
        <v>6663</v>
      </c>
      <c r="BQ38" s="506" t="s">
        <v>6663</v>
      </c>
      <c r="BR38" s="492">
        <v>523</v>
      </c>
      <c r="BS38" s="493" t="s">
        <v>6662</v>
      </c>
      <c r="BT38" s="493" t="s">
        <v>6662</v>
      </c>
      <c r="BU38" s="493">
        <v>1</v>
      </c>
      <c r="BV38" s="493">
        <v>2</v>
      </c>
      <c r="BW38" s="493">
        <v>3</v>
      </c>
      <c r="BX38" s="493">
        <v>7</v>
      </c>
      <c r="BY38" s="493">
        <v>16</v>
      </c>
      <c r="BZ38" s="493">
        <v>27</v>
      </c>
      <c r="CA38" s="493">
        <v>58</v>
      </c>
      <c r="CB38" s="493">
        <v>79</v>
      </c>
      <c r="CC38" s="493">
        <v>90</v>
      </c>
      <c r="CD38" s="493">
        <v>102</v>
      </c>
      <c r="CE38" s="493">
        <v>81</v>
      </c>
      <c r="CF38" s="493">
        <v>35</v>
      </c>
      <c r="CG38" s="494">
        <v>22</v>
      </c>
      <c r="CH38" s="466"/>
      <c r="CI38" s="467"/>
      <c r="CJ38" s="467"/>
      <c r="CK38" s="467"/>
      <c r="CL38" s="467"/>
      <c r="CM38" s="467"/>
      <c r="CN38" s="467"/>
      <c r="CO38" s="467"/>
      <c r="CP38" s="467"/>
      <c r="CQ38" s="467"/>
      <c r="CR38" s="467"/>
      <c r="CS38" s="467"/>
      <c r="CT38" s="467"/>
      <c r="CU38" s="468"/>
      <c r="CV38" s="389"/>
      <c r="CW38" s="390"/>
      <c r="CX38" s="390"/>
      <c r="CY38" s="390"/>
      <c r="CZ38" s="390"/>
      <c r="DA38" s="390"/>
      <c r="DB38" s="394"/>
      <c r="DC38" s="492">
        <v>1819</v>
      </c>
      <c r="DD38" s="493">
        <v>1426</v>
      </c>
      <c r="DE38" s="493">
        <v>801</v>
      </c>
      <c r="DF38" s="493">
        <v>563</v>
      </c>
      <c r="DG38" s="493">
        <v>62</v>
      </c>
      <c r="DH38" s="493">
        <v>132</v>
      </c>
      <c r="DI38" s="493">
        <v>261</v>
      </c>
      <c r="DJ38" s="394"/>
      <c r="DK38" s="492">
        <v>455</v>
      </c>
      <c r="DL38" s="493">
        <v>249</v>
      </c>
      <c r="DM38" s="493" t="s">
        <v>6662</v>
      </c>
      <c r="DN38" s="493">
        <v>5</v>
      </c>
      <c r="DO38" s="493">
        <v>2</v>
      </c>
      <c r="DP38" s="493">
        <v>118</v>
      </c>
      <c r="DQ38" s="493">
        <v>15</v>
      </c>
      <c r="DR38" s="493">
        <v>27</v>
      </c>
      <c r="DS38" s="493">
        <v>22</v>
      </c>
      <c r="DT38" s="493">
        <v>13</v>
      </c>
      <c r="DU38" s="493" t="s">
        <v>6662</v>
      </c>
      <c r="DV38" s="493">
        <v>2</v>
      </c>
      <c r="DW38" s="493">
        <v>1</v>
      </c>
      <c r="DX38" s="493">
        <v>1</v>
      </c>
      <c r="DY38" s="390" t="s">
        <v>6662</v>
      </c>
      <c r="DZ38" s="394" t="s">
        <v>6662</v>
      </c>
      <c r="EA38" s="492">
        <v>521</v>
      </c>
      <c r="EB38" s="493">
        <v>84648</v>
      </c>
      <c r="EC38" s="493">
        <v>52167</v>
      </c>
      <c r="ED38" s="493">
        <v>27506</v>
      </c>
      <c r="EE38" s="494">
        <v>4975</v>
      </c>
      <c r="EF38" s="492">
        <v>927</v>
      </c>
      <c r="EG38" s="493">
        <v>824</v>
      </c>
      <c r="EH38" s="493">
        <v>438</v>
      </c>
      <c r="EI38" s="493">
        <v>343</v>
      </c>
      <c r="EJ38" s="493">
        <v>43</v>
      </c>
      <c r="EK38" s="493">
        <v>69</v>
      </c>
      <c r="EL38" s="493">
        <v>34</v>
      </c>
      <c r="EM38" s="394"/>
      <c r="EN38" s="492">
        <v>892</v>
      </c>
      <c r="EO38" s="493">
        <v>602</v>
      </c>
      <c r="EP38" s="493">
        <v>363</v>
      </c>
      <c r="EQ38" s="493">
        <v>220</v>
      </c>
      <c r="ER38" s="493">
        <v>19</v>
      </c>
      <c r="ES38" s="493">
        <v>63</v>
      </c>
      <c r="ET38" s="493">
        <v>227</v>
      </c>
      <c r="EU38" s="394"/>
    </row>
    <row r="39" spans="1:151" s="357" customFormat="1" ht="15" hidden="1" customHeight="1" x14ac:dyDescent="0.15">
      <c r="A39" s="442" t="s">
        <v>175</v>
      </c>
      <c r="B39" s="442" t="s">
        <v>200</v>
      </c>
      <c r="C39" s="442" t="s">
        <v>201</v>
      </c>
      <c r="D39" s="442" t="s">
        <v>593</v>
      </c>
      <c r="E39" s="387">
        <v>324</v>
      </c>
      <c r="F39" s="472">
        <v>322</v>
      </c>
      <c r="G39" s="472" t="s">
        <v>6663</v>
      </c>
      <c r="H39" s="472" t="s">
        <v>6663</v>
      </c>
      <c r="I39" s="472" t="s">
        <v>6663</v>
      </c>
      <c r="J39" s="388">
        <v>2</v>
      </c>
      <c r="K39" s="395">
        <v>2</v>
      </c>
      <c r="L39" s="387"/>
      <c r="M39" s="471" t="s">
        <v>6663</v>
      </c>
      <c r="N39" s="472" t="s">
        <v>6663</v>
      </c>
      <c r="O39" s="472" t="s">
        <v>6663</v>
      </c>
      <c r="P39" s="472" t="s">
        <v>6663</v>
      </c>
      <c r="Q39" s="472" t="s">
        <v>6663</v>
      </c>
      <c r="R39" s="472" t="s">
        <v>6663</v>
      </c>
      <c r="S39" s="472" t="s">
        <v>6663</v>
      </c>
      <c r="T39" s="472" t="s">
        <v>6663</v>
      </c>
      <c r="U39" s="472" t="s">
        <v>6663</v>
      </c>
      <c r="V39" s="472" t="s">
        <v>6663</v>
      </c>
      <c r="W39" s="472" t="s">
        <v>6663</v>
      </c>
      <c r="X39" s="472" t="s">
        <v>6663</v>
      </c>
      <c r="Y39" s="472" t="s">
        <v>6663</v>
      </c>
      <c r="Z39" s="472" t="s">
        <v>6663</v>
      </c>
      <c r="AA39" s="472" t="s">
        <v>6663</v>
      </c>
      <c r="AB39" s="473" t="s">
        <v>6663</v>
      </c>
      <c r="AC39" s="486" t="s">
        <v>6663</v>
      </c>
      <c r="AD39" s="487" t="s">
        <v>6663</v>
      </c>
      <c r="AE39" s="488" t="s">
        <v>6663</v>
      </c>
      <c r="AF39" s="387"/>
      <c r="AG39" s="388"/>
      <c r="AH39" s="388"/>
      <c r="AI39" s="388"/>
      <c r="AJ39" s="388"/>
      <c r="AK39" s="388"/>
      <c r="AL39" s="388"/>
      <c r="AM39" s="388"/>
      <c r="AN39" s="388"/>
      <c r="AO39" s="388"/>
      <c r="AP39" s="388"/>
      <c r="AQ39" s="388"/>
      <c r="AR39" s="388"/>
      <c r="AS39" s="388"/>
      <c r="AT39" s="388"/>
      <c r="AU39" s="388"/>
      <c r="AV39" s="449"/>
      <c r="AW39" s="450"/>
      <c r="AX39" s="451"/>
      <c r="AY39" s="471" t="s">
        <v>6663</v>
      </c>
      <c r="AZ39" s="472" t="s">
        <v>6663</v>
      </c>
      <c r="BA39" s="472" t="s">
        <v>6663</v>
      </c>
      <c r="BB39" s="472" t="s">
        <v>6663</v>
      </c>
      <c r="BC39" s="472" t="s">
        <v>6663</v>
      </c>
      <c r="BD39" s="472" t="s">
        <v>6663</v>
      </c>
      <c r="BE39" s="472" t="s">
        <v>6663</v>
      </c>
      <c r="BF39" s="472" t="s">
        <v>6663</v>
      </c>
      <c r="BG39" s="472" t="s">
        <v>6663</v>
      </c>
      <c r="BH39" s="472" t="s">
        <v>6663</v>
      </c>
      <c r="BI39" s="472" t="s">
        <v>6663</v>
      </c>
      <c r="BJ39" s="472" t="s">
        <v>6663</v>
      </c>
      <c r="BK39" s="472" t="s">
        <v>6663</v>
      </c>
      <c r="BL39" s="472" t="s">
        <v>6663</v>
      </c>
      <c r="BM39" s="472" t="s">
        <v>6663</v>
      </c>
      <c r="BN39" s="473" t="s">
        <v>6663</v>
      </c>
      <c r="BO39" s="504" t="s">
        <v>6663</v>
      </c>
      <c r="BP39" s="505" t="s">
        <v>6663</v>
      </c>
      <c r="BQ39" s="506" t="s">
        <v>6663</v>
      </c>
      <c r="BR39" s="492">
        <v>324</v>
      </c>
      <c r="BS39" s="493" t="s">
        <v>6662</v>
      </c>
      <c r="BT39" s="493" t="s">
        <v>6662</v>
      </c>
      <c r="BU39" s="493" t="s">
        <v>6662</v>
      </c>
      <c r="BV39" s="493">
        <v>3</v>
      </c>
      <c r="BW39" s="493">
        <v>6</v>
      </c>
      <c r="BX39" s="493">
        <v>7</v>
      </c>
      <c r="BY39" s="493">
        <v>20</v>
      </c>
      <c r="BZ39" s="493">
        <v>23</v>
      </c>
      <c r="CA39" s="493">
        <v>44</v>
      </c>
      <c r="CB39" s="493">
        <v>69</v>
      </c>
      <c r="CC39" s="493">
        <v>54</v>
      </c>
      <c r="CD39" s="493">
        <v>45</v>
      </c>
      <c r="CE39" s="493">
        <v>24</v>
      </c>
      <c r="CF39" s="493">
        <v>19</v>
      </c>
      <c r="CG39" s="494">
        <v>10</v>
      </c>
      <c r="CH39" s="466"/>
      <c r="CI39" s="467"/>
      <c r="CJ39" s="467"/>
      <c r="CK39" s="467"/>
      <c r="CL39" s="467"/>
      <c r="CM39" s="467"/>
      <c r="CN39" s="467"/>
      <c r="CO39" s="467"/>
      <c r="CP39" s="467"/>
      <c r="CQ39" s="467"/>
      <c r="CR39" s="467"/>
      <c r="CS39" s="467"/>
      <c r="CT39" s="467"/>
      <c r="CU39" s="468"/>
      <c r="CV39" s="389"/>
      <c r="CW39" s="390"/>
      <c r="CX39" s="390"/>
      <c r="CY39" s="390"/>
      <c r="CZ39" s="390"/>
      <c r="DA39" s="390"/>
      <c r="DB39" s="394"/>
      <c r="DC39" s="492">
        <v>1135</v>
      </c>
      <c r="DD39" s="493">
        <v>894</v>
      </c>
      <c r="DE39" s="493">
        <v>612</v>
      </c>
      <c r="DF39" s="493">
        <v>241</v>
      </c>
      <c r="DG39" s="493">
        <v>41</v>
      </c>
      <c r="DH39" s="493">
        <v>65</v>
      </c>
      <c r="DI39" s="493">
        <v>176</v>
      </c>
      <c r="DJ39" s="394"/>
      <c r="DK39" s="492">
        <v>302</v>
      </c>
      <c r="DL39" s="493">
        <v>41</v>
      </c>
      <c r="DM39" s="493" t="s">
        <v>6662</v>
      </c>
      <c r="DN39" s="493">
        <v>3</v>
      </c>
      <c r="DO39" s="493">
        <v>1</v>
      </c>
      <c r="DP39" s="493">
        <v>209</v>
      </c>
      <c r="DQ39" s="493">
        <v>2</v>
      </c>
      <c r="DR39" s="493">
        <v>38</v>
      </c>
      <c r="DS39" s="493">
        <v>5</v>
      </c>
      <c r="DT39" s="493">
        <v>2</v>
      </c>
      <c r="DU39" s="493" t="s">
        <v>6662</v>
      </c>
      <c r="DV39" s="493">
        <v>1</v>
      </c>
      <c r="DW39" s="493" t="s">
        <v>6662</v>
      </c>
      <c r="DX39" s="493" t="s">
        <v>6662</v>
      </c>
      <c r="DY39" s="390" t="s">
        <v>6662</v>
      </c>
      <c r="DZ39" s="394" t="s">
        <v>6662</v>
      </c>
      <c r="EA39" s="492">
        <v>322</v>
      </c>
      <c r="EB39" s="493">
        <v>70584</v>
      </c>
      <c r="EC39" s="493">
        <v>49637</v>
      </c>
      <c r="ED39" s="493">
        <v>12986</v>
      </c>
      <c r="EE39" s="494">
        <v>7961</v>
      </c>
      <c r="EF39" s="492">
        <v>566</v>
      </c>
      <c r="EG39" s="493">
        <v>496</v>
      </c>
      <c r="EH39" s="493">
        <v>335</v>
      </c>
      <c r="EI39" s="493">
        <v>136</v>
      </c>
      <c r="EJ39" s="493">
        <v>25</v>
      </c>
      <c r="EK39" s="493">
        <v>33</v>
      </c>
      <c r="EL39" s="493">
        <v>37</v>
      </c>
      <c r="EM39" s="394"/>
      <c r="EN39" s="492">
        <v>569</v>
      </c>
      <c r="EO39" s="493">
        <v>398</v>
      </c>
      <c r="EP39" s="493">
        <v>277</v>
      </c>
      <c r="EQ39" s="493">
        <v>105</v>
      </c>
      <c r="ER39" s="493">
        <v>16</v>
      </c>
      <c r="ES39" s="493">
        <v>32</v>
      </c>
      <c r="ET39" s="493">
        <v>139</v>
      </c>
      <c r="EU39" s="394"/>
    </row>
    <row r="40" spans="1:151" s="357" customFormat="1" ht="15" hidden="1" customHeight="1" x14ac:dyDescent="0.15">
      <c r="A40" s="442" t="s">
        <v>175</v>
      </c>
      <c r="B40" s="442" t="s">
        <v>200</v>
      </c>
      <c r="C40" s="442" t="s">
        <v>202</v>
      </c>
      <c r="D40" s="442" t="s">
        <v>594</v>
      </c>
      <c r="E40" s="387">
        <v>109</v>
      </c>
      <c r="F40" s="472">
        <v>106</v>
      </c>
      <c r="G40" s="472" t="s">
        <v>6663</v>
      </c>
      <c r="H40" s="472" t="s">
        <v>6663</v>
      </c>
      <c r="I40" s="472" t="s">
        <v>6663</v>
      </c>
      <c r="J40" s="388">
        <v>3</v>
      </c>
      <c r="K40" s="395">
        <v>3</v>
      </c>
      <c r="L40" s="387"/>
      <c r="M40" s="471" t="s">
        <v>6663</v>
      </c>
      <c r="N40" s="472" t="s">
        <v>6663</v>
      </c>
      <c r="O40" s="472" t="s">
        <v>6663</v>
      </c>
      <c r="P40" s="472" t="s">
        <v>6663</v>
      </c>
      <c r="Q40" s="472" t="s">
        <v>6663</v>
      </c>
      <c r="R40" s="472" t="s">
        <v>6663</v>
      </c>
      <c r="S40" s="472" t="s">
        <v>6663</v>
      </c>
      <c r="T40" s="472" t="s">
        <v>6663</v>
      </c>
      <c r="U40" s="472" t="s">
        <v>6663</v>
      </c>
      <c r="V40" s="472" t="s">
        <v>6663</v>
      </c>
      <c r="W40" s="472" t="s">
        <v>6663</v>
      </c>
      <c r="X40" s="472" t="s">
        <v>6663</v>
      </c>
      <c r="Y40" s="472" t="s">
        <v>6663</v>
      </c>
      <c r="Z40" s="472" t="s">
        <v>6663</v>
      </c>
      <c r="AA40" s="472" t="s">
        <v>6663</v>
      </c>
      <c r="AB40" s="473" t="s">
        <v>6663</v>
      </c>
      <c r="AC40" s="486" t="s">
        <v>6663</v>
      </c>
      <c r="AD40" s="487" t="s">
        <v>6663</v>
      </c>
      <c r="AE40" s="488" t="s">
        <v>6663</v>
      </c>
      <c r="AF40" s="387"/>
      <c r="AG40" s="388"/>
      <c r="AH40" s="388"/>
      <c r="AI40" s="388"/>
      <c r="AJ40" s="388"/>
      <c r="AK40" s="388"/>
      <c r="AL40" s="388"/>
      <c r="AM40" s="388"/>
      <c r="AN40" s="388"/>
      <c r="AO40" s="388"/>
      <c r="AP40" s="388"/>
      <c r="AQ40" s="388"/>
      <c r="AR40" s="388"/>
      <c r="AS40" s="388"/>
      <c r="AT40" s="388"/>
      <c r="AU40" s="388"/>
      <c r="AV40" s="449"/>
      <c r="AW40" s="450"/>
      <c r="AX40" s="451"/>
      <c r="AY40" s="471" t="s">
        <v>6663</v>
      </c>
      <c r="AZ40" s="472" t="s">
        <v>6663</v>
      </c>
      <c r="BA40" s="472" t="s">
        <v>6663</v>
      </c>
      <c r="BB40" s="472" t="s">
        <v>6663</v>
      </c>
      <c r="BC40" s="472" t="s">
        <v>6663</v>
      </c>
      <c r="BD40" s="472" t="s">
        <v>6663</v>
      </c>
      <c r="BE40" s="472" t="s">
        <v>6663</v>
      </c>
      <c r="BF40" s="472" t="s">
        <v>6663</v>
      </c>
      <c r="BG40" s="472" t="s">
        <v>6663</v>
      </c>
      <c r="BH40" s="472" t="s">
        <v>6663</v>
      </c>
      <c r="BI40" s="472" t="s">
        <v>6663</v>
      </c>
      <c r="BJ40" s="472" t="s">
        <v>6663</v>
      </c>
      <c r="BK40" s="472" t="s">
        <v>6663</v>
      </c>
      <c r="BL40" s="472" t="s">
        <v>6663</v>
      </c>
      <c r="BM40" s="472" t="s">
        <v>6663</v>
      </c>
      <c r="BN40" s="473" t="s">
        <v>6663</v>
      </c>
      <c r="BO40" s="504" t="s">
        <v>6663</v>
      </c>
      <c r="BP40" s="505" t="s">
        <v>6663</v>
      </c>
      <c r="BQ40" s="506" t="s">
        <v>6663</v>
      </c>
      <c r="BR40" s="492">
        <v>106</v>
      </c>
      <c r="BS40" s="493" t="s">
        <v>6662</v>
      </c>
      <c r="BT40" s="493" t="s">
        <v>6662</v>
      </c>
      <c r="BU40" s="493" t="s">
        <v>6662</v>
      </c>
      <c r="BV40" s="493" t="s">
        <v>6662</v>
      </c>
      <c r="BW40" s="493" t="s">
        <v>6662</v>
      </c>
      <c r="BX40" s="493">
        <v>3</v>
      </c>
      <c r="BY40" s="493">
        <v>6</v>
      </c>
      <c r="BZ40" s="493" t="s">
        <v>6662</v>
      </c>
      <c r="CA40" s="493">
        <v>13</v>
      </c>
      <c r="CB40" s="493">
        <v>18</v>
      </c>
      <c r="CC40" s="493">
        <v>21</v>
      </c>
      <c r="CD40" s="493">
        <v>18</v>
      </c>
      <c r="CE40" s="493">
        <v>17</v>
      </c>
      <c r="CF40" s="493">
        <v>8</v>
      </c>
      <c r="CG40" s="494">
        <v>2</v>
      </c>
      <c r="CH40" s="466"/>
      <c r="CI40" s="467"/>
      <c r="CJ40" s="467"/>
      <c r="CK40" s="467"/>
      <c r="CL40" s="467"/>
      <c r="CM40" s="467"/>
      <c r="CN40" s="467"/>
      <c r="CO40" s="467"/>
      <c r="CP40" s="467"/>
      <c r="CQ40" s="467"/>
      <c r="CR40" s="467"/>
      <c r="CS40" s="467"/>
      <c r="CT40" s="467"/>
      <c r="CU40" s="468"/>
      <c r="CV40" s="389"/>
      <c r="CW40" s="390"/>
      <c r="CX40" s="390"/>
      <c r="CY40" s="390"/>
      <c r="CZ40" s="390"/>
      <c r="DA40" s="390"/>
      <c r="DB40" s="394"/>
      <c r="DC40" s="492">
        <v>356</v>
      </c>
      <c r="DD40" s="493">
        <v>291</v>
      </c>
      <c r="DE40" s="493">
        <v>191</v>
      </c>
      <c r="DF40" s="493">
        <v>87</v>
      </c>
      <c r="DG40" s="493">
        <v>13</v>
      </c>
      <c r="DH40" s="493">
        <v>11</v>
      </c>
      <c r="DI40" s="493">
        <v>54</v>
      </c>
      <c r="DJ40" s="394"/>
      <c r="DK40" s="492">
        <v>92</v>
      </c>
      <c r="DL40" s="493">
        <v>37</v>
      </c>
      <c r="DM40" s="493" t="s">
        <v>6662</v>
      </c>
      <c r="DN40" s="493">
        <v>3</v>
      </c>
      <c r="DO40" s="493">
        <v>1</v>
      </c>
      <c r="DP40" s="493">
        <v>13</v>
      </c>
      <c r="DQ40" s="493">
        <v>2</v>
      </c>
      <c r="DR40" s="493">
        <v>21</v>
      </c>
      <c r="DS40" s="493">
        <v>13</v>
      </c>
      <c r="DT40" s="493" t="s">
        <v>6662</v>
      </c>
      <c r="DU40" s="493" t="s">
        <v>6662</v>
      </c>
      <c r="DV40" s="493">
        <v>1</v>
      </c>
      <c r="DW40" s="493" t="s">
        <v>6662</v>
      </c>
      <c r="DX40" s="493">
        <v>1</v>
      </c>
      <c r="DY40" s="390" t="s">
        <v>6662</v>
      </c>
      <c r="DZ40" s="394" t="s">
        <v>6662</v>
      </c>
      <c r="EA40" s="492">
        <v>106</v>
      </c>
      <c r="EB40" s="493">
        <v>22642</v>
      </c>
      <c r="EC40" s="493">
        <v>10950</v>
      </c>
      <c r="ED40" s="493">
        <v>8980</v>
      </c>
      <c r="EE40" s="494">
        <v>2712</v>
      </c>
      <c r="EF40" s="492">
        <v>178</v>
      </c>
      <c r="EG40" s="493">
        <v>161</v>
      </c>
      <c r="EH40" s="493">
        <v>101</v>
      </c>
      <c r="EI40" s="493">
        <v>52</v>
      </c>
      <c r="EJ40" s="493">
        <v>8</v>
      </c>
      <c r="EK40" s="493">
        <v>4</v>
      </c>
      <c r="EL40" s="493">
        <v>13</v>
      </c>
      <c r="EM40" s="394"/>
      <c r="EN40" s="492">
        <v>178</v>
      </c>
      <c r="EO40" s="493">
        <v>130</v>
      </c>
      <c r="EP40" s="493">
        <v>90</v>
      </c>
      <c r="EQ40" s="493">
        <v>35</v>
      </c>
      <c r="ER40" s="493">
        <v>5</v>
      </c>
      <c r="ES40" s="493">
        <v>7</v>
      </c>
      <c r="ET40" s="493">
        <v>41</v>
      </c>
      <c r="EU40" s="394"/>
    </row>
    <row r="41" spans="1:151" s="357" customFormat="1" ht="15" hidden="1" customHeight="1" x14ac:dyDescent="0.15">
      <c r="A41" s="442" t="s">
        <v>175</v>
      </c>
      <c r="B41" s="442" t="s">
        <v>200</v>
      </c>
      <c r="C41" s="442" t="s">
        <v>1580</v>
      </c>
      <c r="D41" s="442" t="s">
        <v>595</v>
      </c>
      <c r="E41" s="387">
        <v>134</v>
      </c>
      <c r="F41" s="472">
        <v>132</v>
      </c>
      <c r="G41" s="472" t="s">
        <v>6663</v>
      </c>
      <c r="H41" s="472" t="s">
        <v>6663</v>
      </c>
      <c r="I41" s="472" t="s">
        <v>6663</v>
      </c>
      <c r="J41" s="388">
        <v>2</v>
      </c>
      <c r="K41" s="395">
        <v>1</v>
      </c>
      <c r="L41" s="387"/>
      <c r="M41" s="471" t="s">
        <v>6663</v>
      </c>
      <c r="N41" s="472" t="s">
        <v>6663</v>
      </c>
      <c r="O41" s="472" t="s">
        <v>6663</v>
      </c>
      <c r="P41" s="472" t="s">
        <v>6663</v>
      </c>
      <c r="Q41" s="472" t="s">
        <v>6663</v>
      </c>
      <c r="R41" s="472" t="s">
        <v>6663</v>
      </c>
      <c r="S41" s="472" t="s">
        <v>6663</v>
      </c>
      <c r="T41" s="472" t="s">
        <v>6663</v>
      </c>
      <c r="U41" s="472" t="s">
        <v>6663</v>
      </c>
      <c r="V41" s="472" t="s">
        <v>6663</v>
      </c>
      <c r="W41" s="472" t="s">
        <v>6663</v>
      </c>
      <c r="X41" s="472" t="s">
        <v>6663</v>
      </c>
      <c r="Y41" s="472" t="s">
        <v>6663</v>
      </c>
      <c r="Z41" s="472" t="s">
        <v>6663</v>
      </c>
      <c r="AA41" s="472" t="s">
        <v>6663</v>
      </c>
      <c r="AB41" s="473" t="s">
        <v>6663</v>
      </c>
      <c r="AC41" s="486" t="s">
        <v>6663</v>
      </c>
      <c r="AD41" s="487" t="s">
        <v>6663</v>
      </c>
      <c r="AE41" s="488" t="s">
        <v>6663</v>
      </c>
      <c r="AF41" s="387"/>
      <c r="AG41" s="388"/>
      <c r="AH41" s="388"/>
      <c r="AI41" s="388"/>
      <c r="AJ41" s="388"/>
      <c r="AK41" s="388"/>
      <c r="AL41" s="388"/>
      <c r="AM41" s="388"/>
      <c r="AN41" s="388"/>
      <c r="AO41" s="388"/>
      <c r="AP41" s="388"/>
      <c r="AQ41" s="388"/>
      <c r="AR41" s="388"/>
      <c r="AS41" s="388"/>
      <c r="AT41" s="388"/>
      <c r="AU41" s="388"/>
      <c r="AV41" s="449"/>
      <c r="AW41" s="450"/>
      <c r="AX41" s="451"/>
      <c r="AY41" s="471" t="s">
        <v>6663</v>
      </c>
      <c r="AZ41" s="472" t="s">
        <v>6663</v>
      </c>
      <c r="BA41" s="472" t="s">
        <v>6663</v>
      </c>
      <c r="BB41" s="472" t="s">
        <v>6663</v>
      </c>
      <c r="BC41" s="472" t="s">
        <v>6663</v>
      </c>
      <c r="BD41" s="472" t="s">
        <v>6663</v>
      </c>
      <c r="BE41" s="472" t="s">
        <v>6663</v>
      </c>
      <c r="BF41" s="472" t="s">
        <v>6663</v>
      </c>
      <c r="BG41" s="472" t="s">
        <v>6663</v>
      </c>
      <c r="BH41" s="472" t="s">
        <v>6663</v>
      </c>
      <c r="BI41" s="472" t="s">
        <v>6663</v>
      </c>
      <c r="BJ41" s="472" t="s">
        <v>6663</v>
      </c>
      <c r="BK41" s="472" t="s">
        <v>6663</v>
      </c>
      <c r="BL41" s="472" t="s">
        <v>6663</v>
      </c>
      <c r="BM41" s="472" t="s">
        <v>6663</v>
      </c>
      <c r="BN41" s="473" t="s">
        <v>6663</v>
      </c>
      <c r="BO41" s="504" t="s">
        <v>6663</v>
      </c>
      <c r="BP41" s="505" t="s">
        <v>6663</v>
      </c>
      <c r="BQ41" s="506" t="s">
        <v>6663</v>
      </c>
      <c r="BR41" s="492">
        <v>132</v>
      </c>
      <c r="BS41" s="493" t="s">
        <v>6662</v>
      </c>
      <c r="BT41" s="493" t="s">
        <v>6662</v>
      </c>
      <c r="BU41" s="493" t="s">
        <v>6662</v>
      </c>
      <c r="BV41" s="493" t="s">
        <v>6662</v>
      </c>
      <c r="BW41" s="493">
        <v>1</v>
      </c>
      <c r="BX41" s="493">
        <v>4</v>
      </c>
      <c r="BY41" s="493">
        <v>7</v>
      </c>
      <c r="BZ41" s="493">
        <v>15</v>
      </c>
      <c r="CA41" s="493">
        <v>14</v>
      </c>
      <c r="CB41" s="493">
        <v>24</v>
      </c>
      <c r="CC41" s="493">
        <v>29</v>
      </c>
      <c r="CD41" s="493">
        <v>19</v>
      </c>
      <c r="CE41" s="493">
        <v>13</v>
      </c>
      <c r="CF41" s="493">
        <v>5</v>
      </c>
      <c r="CG41" s="494">
        <v>1</v>
      </c>
      <c r="CH41" s="466"/>
      <c r="CI41" s="467"/>
      <c r="CJ41" s="467"/>
      <c r="CK41" s="467"/>
      <c r="CL41" s="467"/>
      <c r="CM41" s="467"/>
      <c r="CN41" s="467"/>
      <c r="CO41" s="467"/>
      <c r="CP41" s="467"/>
      <c r="CQ41" s="467"/>
      <c r="CR41" s="467"/>
      <c r="CS41" s="467"/>
      <c r="CT41" s="467"/>
      <c r="CU41" s="468"/>
      <c r="CV41" s="389"/>
      <c r="CW41" s="390"/>
      <c r="CX41" s="390"/>
      <c r="CY41" s="390"/>
      <c r="CZ41" s="390"/>
      <c r="DA41" s="390"/>
      <c r="DB41" s="394"/>
      <c r="DC41" s="492">
        <v>461</v>
      </c>
      <c r="DD41" s="493">
        <v>354</v>
      </c>
      <c r="DE41" s="493">
        <v>172</v>
      </c>
      <c r="DF41" s="493">
        <v>165</v>
      </c>
      <c r="DG41" s="493">
        <v>17</v>
      </c>
      <c r="DH41" s="493">
        <v>32</v>
      </c>
      <c r="DI41" s="493">
        <v>75</v>
      </c>
      <c r="DJ41" s="394"/>
      <c r="DK41" s="492">
        <v>110</v>
      </c>
      <c r="DL41" s="493">
        <v>71</v>
      </c>
      <c r="DM41" s="493" t="s">
        <v>6662</v>
      </c>
      <c r="DN41" s="493" t="s">
        <v>6662</v>
      </c>
      <c r="DO41" s="493" t="s">
        <v>6662</v>
      </c>
      <c r="DP41" s="493">
        <v>8</v>
      </c>
      <c r="DQ41" s="493">
        <v>1</v>
      </c>
      <c r="DR41" s="493">
        <v>21</v>
      </c>
      <c r="DS41" s="493" t="s">
        <v>6662</v>
      </c>
      <c r="DT41" s="493" t="s">
        <v>6662</v>
      </c>
      <c r="DU41" s="493" t="s">
        <v>6662</v>
      </c>
      <c r="DV41" s="493" t="s">
        <v>6662</v>
      </c>
      <c r="DW41" s="493">
        <v>6</v>
      </c>
      <c r="DX41" s="493">
        <v>3</v>
      </c>
      <c r="DY41" s="390" t="s">
        <v>6662</v>
      </c>
      <c r="DZ41" s="394" t="s">
        <v>6662</v>
      </c>
      <c r="EA41" s="492">
        <v>132</v>
      </c>
      <c r="EB41" s="493">
        <v>22363</v>
      </c>
      <c r="EC41" s="493">
        <v>15662</v>
      </c>
      <c r="ED41" s="493">
        <v>4317</v>
      </c>
      <c r="EE41" s="494">
        <v>2384</v>
      </c>
      <c r="EF41" s="492">
        <v>237</v>
      </c>
      <c r="EG41" s="493">
        <v>201</v>
      </c>
      <c r="EH41" s="493">
        <v>96</v>
      </c>
      <c r="EI41" s="493">
        <v>93</v>
      </c>
      <c r="EJ41" s="493">
        <v>12</v>
      </c>
      <c r="EK41" s="493">
        <v>18</v>
      </c>
      <c r="EL41" s="493">
        <v>18</v>
      </c>
      <c r="EM41" s="394"/>
      <c r="EN41" s="492">
        <v>224</v>
      </c>
      <c r="EO41" s="493">
        <v>153</v>
      </c>
      <c r="EP41" s="493">
        <v>76</v>
      </c>
      <c r="EQ41" s="493">
        <v>72</v>
      </c>
      <c r="ER41" s="493">
        <v>5</v>
      </c>
      <c r="ES41" s="493">
        <v>14</v>
      </c>
      <c r="ET41" s="493">
        <v>57</v>
      </c>
      <c r="EU41" s="394"/>
    </row>
    <row r="42" spans="1:151" s="357" customFormat="1" ht="15" hidden="1" customHeight="1" x14ac:dyDescent="0.15">
      <c r="A42" s="442" t="s">
        <v>175</v>
      </c>
      <c r="B42" s="442" t="s">
        <v>200</v>
      </c>
      <c r="C42" s="442" t="s">
        <v>203</v>
      </c>
      <c r="D42" s="442" t="s">
        <v>596</v>
      </c>
      <c r="E42" s="387">
        <v>110</v>
      </c>
      <c r="F42" s="472">
        <v>110</v>
      </c>
      <c r="G42" s="472" t="s">
        <v>6663</v>
      </c>
      <c r="H42" s="472" t="s">
        <v>6663</v>
      </c>
      <c r="I42" s="472" t="s">
        <v>6663</v>
      </c>
      <c r="J42" s="388" t="s">
        <v>6662</v>
      </c>
      <c r="K42" s="395" t="s">
        <v>6662</v>
      </c>
      <c r="L42" s="387"/>
      <c r="M42" s="471" t="s">
        <v>6663</v>
      </c>
      <c r="N42" s="472" t="s">
        <v>6663</v>
      </c>
      <c r="O42" s="472" t="s">
        <v>6663</v>
      </c>
      <c r="P42" s="472" t="s">
        <v>6663</v>
      </c>
      <c r="Q42" s="472" t="s">
        <v>6663</v>
      </c>
      <c r="R42" s="472" t="s">
        <v>6663</v>
      </c>
      <c r="S42" s="472" t="s">
        <v>6663</v>
      </c>
      <c r="T42" s="472" t="s">
        <v>6663</v>
      </c>
      <c r="U42" s="472" t="s">
        <v>6663</v>
      </c>
      <c r="V42" s="472" t="s">
        <v>6663</v>
      </c>
      <c r="W42" s="472" t="s">
        <v>6663</v>
      </c>
      <c r="X42" s="472" t="s">
        <v>6663</v>
      </c>
      <c r="Y42" s="472" t="s">
        <v>6663</v>
      </c>
      <c r="Z42" s="472" t="s">
        <v>6663</v>
      </c>
      <c r="AA42" s="472" t="s">
        <v>6663</v>
      </c>
      <c r="AB42" s="473" t="s">
        <v>6663</v>
      </c>
      <c r="AC42" s="486" t="s">
        <v>6663</v>
      </c>
      <c r="AD42" s="487" t="s">
        <v>6663</v>
      </c>
      <c r="AE42" s="488" t="s">
        <v>6663</v>
      </c>
      <c r="AF42" s="387"/>
      <c r="AG42" s="388"/>
      <c r="AH42" s="388"/>
      <c r="AI42" s="388"/>
      <c r="AJ42" s="388"/>
      <c r="AK42" s="388"/>
      <c r="AL42" s="388"/>
      <c r="AM42" s="388"/>
      <c r="AN42" s="388"/>
      <c r="AO42" s="388"/>
      <c r="AP42" s="388"/>
      <c r="AQ42" s="388"/>
      <c r="AR42" s="388"/>
      <c r="AS42" s="388"/>
      <c r="AT42" s="388"/>
      <c r="AU42" s="388"/>
      <c r="AV42" s="449"/>
      <c r="AW42" s="450"/>
      <c r="AX42" s="451"/>
      <c r="AY42" s="471" t="s">
        <v>6663</v>
      </c>
      <c r="AZ42" s="472" t="s">
        <v>6663</v>
      </c>
      <c r="BA42" s="472" t="s">
        <v>6663</v>
      </c>
      <c r="BB42" s="472" t="s">
        <v>6663</v>
      </c>
      <c r="BC42" s="472" t="s">
        <v>6663</v>
      </c>
      <c r="BD42" s="472" t="s">
        <v>6663</v>
      </c>
      <c r="BE42" s="472" t="s">
        <v>6663</v>
      </c>
      <c r="BF42" s="472" t="s">
        <v>6663</v>
      </c>
      <c r="BG42" s="472" t="s">
        <v>6663</v>
      </c>
      <c r="BH42" s="472" t="s">
        <v>6663</v>
      </c>
      <c r="BI42" s="472" t="s">
        <v>6663</v>
      </c>
      <c r="BJ42" s="472" t="s">
        <v>6663</v>
      </c>
      <c r="BK42" s="472" t="s">
        <v>6663</v>
      </c>
      <c r="BL42" s="472" t="s">
        <v>6663</v>
      </c>
      <c r="BM42" s="472" t="s">
        <v>6663</v>
      </c>
      <c r="BN42" s="473" t="s">
        <v>6663</v>
      </c>
      <c r="BO42" s="504" t="s">
        <v>6663</v>
      </c>
      <c r="BP42" s="505" t="s">
        <v>6663</v>
      </c>
      <c r="BQ42" s="506" t="s">
        <v>6663</v>
      </c>
      <c r="BR42" s="492">
        <v>110</v>
      </c>
      <c r="BS42" s="493" t="s">
        <v>6662</v>
      </c>
      <c r="BT42" s="493" t="s">
        <v>6662</v>
      </c>
      <c r="BU42" s="493" t="s">
        <v>6662</v>
      </c>
      <c r="BV42" s="493" t="s">
        <v>6662</v>
      </c>
      <c r="BW42" s="493" t="s">
        <v>6662</v>
      </c>
      <c r="BX42" s="493" t="s">
        <v>6662</v>
      </c>
      <c r="BY42" s="493">
        <v>6</v>
      </c>
      <c r="BZ42" s="493">
        <v>5</v>
      </c>
      <c r="CA42" s="493">
        <v>11</v>
      </c>
      <c r="CB42" s="493">
        <v>22</v>
      </c>
      <c r="CC42" s="493">
        <v>20</v>
      </c>
      <c r="CD42" s="493">
        <v>19</v>
      </c>
      <c r="CE42" s="493">
        <v>16</v>
      </c>
      <c r="CF42" s="493">
        <v>9</v>
      </c>
      <c r="CG42" s="494">
        <v>2</v>
      </c>
      <c r="CH42" s="466"/>
      <c r="CI42" s="467"/>
      <c r="CJ42" s="467"/>
      <c r="CK42" s="467"/>
      <c r="CL42" s="467"/>
      <c r="CM42" s="467"/>
      <c r="CN42" s="467"/>
      <c r="CO42" s="467"/>
      <c r="CP42" s="467"/>
      <c r="CQ42" s="467"/>
      <c r="CR42" s="467"/>
      <c r="CS42" s="467"/>
      <c r="CT42" s="467"/>
      <c r="CU42" s="468"/>
      <c r="CV42" s="389"/>
      <c r="CW42" s="390"/>
      <c r="CX42" s="390"/>
      <c r="CY42" s="390"/>
      <c r="CZ42" s="390"/>
      <c r="DA42" s="390"/>
      <c r="DB42" s="394"/>
      <c r="DC42" s="492">
        <v>393</v>
      </c>
      <c r="DD42" s="493">
        <v>299</v>
      </c>
      <c r="DE42" s="493">
        <v>139</v>
      </c>
      <c r="DF42" s="493">
        <v>142</v>
      </c>
      <c r="DG42" s="493">
        <v>18</v>
      </c>
      <c r="DH42" s="493">
        <v>33</v>
      </c>
      <c r="DI42" s="493">
        <v>61</v>
      </c>
      <c r="DJ42" s="394"/>
      <c r="DK42" s="492">
        <v>98</v>
      </c>
      <c r="DL42" s="493">
        <v>74</v>
      </c>
      <c r="DM42" s="493" t="s">
        <v>6662</v>
      </c>
      <c r="DN42" s="493" t="s">
        <v>6662</v>
      </c>
      <c r="DO42" s="493" t="s">
        <v>6662</v>
      </c>
      <c r="DP42" s="493">
        <v>9</v>
      </c>
      <c r="DQ42" s="493" t="s">
        <v>6662</v>
      </c>
      <c r="DR42" s="493">
        <v>7</v>
      </c>
      <c r="DS42" s="493">
        <v>1</v>
      </c>
      <c r="DT42" s="493">
        <v>1</v>
      </c>
      <c r="DU42" s="493" t="s">
        <v>6662</v>
      </c>
      <c r="DV42" s="493">
        <v>2</v>
      </c>
      <c r="DW42" s="493">
        <v>3</v>
      </c>
      <c r="DX42" s="493">
        <v>1</v>
      </c>
      <c r="DY42" s="390" t="s">
        <v>6662</v>
      </c>
      <c r="DZ42" s="394" t="s">
        <v>6662</v>
      </c>
      <c r="EA42" s="492">
        <v>109</v>
      </c>
      <c r="EB42" s="493">
        <v>31631</v>
      </c>
      <c r="EC42" s="493">
        <v>25899</v>
      </c>
      <c r="ED42" s="493">
        <v>4765</v>
      </c>
      <c r="EE42" s="494">
        <v>967</v>
      </c>
      <c r="EF42" s="492">
        <v>192</v>
      </c>
      <c r="EG42" s="493">
        <v>173</v>
      </c>
      <c r="EH42" s="493">
        <v>78</v>
      </c>
      <c r="EI42" s="493">
        <v>85</v>
      </c>
      <c r="EJ42" s="493">
        <v>10</v>
      </c>
      <c r="EK42" s="493">
        <v>12</v>
      </c>
      <c r="EL42" s="493">
        <v>7</v>
      </c>
      <c r="EM42" s="394"/>
      <c r="EN42" s="492">
        <v>201</v>
      </c>
      <c r="EO42" s="493">
        <v>126</v>
      </c>
      <c r="EP42" s="493">
        <v>61</v>
      </c>
      <c r="EQ42" s="493">
        <v>57</v>
      </c>
      <c r="ER42" s="493">
        <v>8</v>
      </c>
      <c r="ES42" s="493">
        <v>21</v>
      </c>
      <c r="ET42" s="493">
        <v>54</v>
      </c>
      <c r="EU42" s="394"/>
    </row>
    <row r="43" spans="1:151" s="357" customFormat="1" ht="15" customHeight="1" x14ac:dyDescent="0.15">
      <c r="A43" s="442" t="s">
        <v>175</v>
      </c>
      <c r="B43" s="442" t="s">
        <v>204</v>
      </c>
      <c r="C43" s="442"/>
      <c r="D43" s="442" t="s">
        <v>597</v>
      </c>
      <c r="E43" s="387">
        <v>1736</v>
      </c>
      <c r="F43" s="472">
        <v>1712</v>
      </c>
      <c r="G43" s="472">
        <v>513</v>
      </c>
      <c r="H43" s="472">
        <v>251</v>
      </c>
      <c r="I43" s="472">
        <v>948</v>
      </c>
      <c r="J43" s="388">
        <v>24</v>
      </c>
      <c r="K43" s="395">
        <v>22</v>
      </c>
      <c r="L43" s="387"/>
      <c r="M43" s="471">
        <v>4399</v>
      </c>
      <c r="N43" s="472">
        <v>38</v>
      </c>
      <c r="O43" s="472">
        <v>74</v>
      </c>
      <c r="P43" s="472">
        <v>124</v>
      </c>
      <c r="Q43" s="472">
        <v>168</v>
      </c>
      <c r="R43" s="472">
        <v>163</v>
      </c>
      <c r="S43" s="472">
        <v>190</v>
      </c>
      <c r="T43" s="472">
        <v>251</v>
      </c>
      <c r="U43" s="472">
        <v>363</v>
      </c>
      <c r="V43" s="472">
        <v>528</v>
      </c>
      <c r="W43" s="472">
        <v>684</v>
      </c>
      <c r="X43" s="472">
        <v>536</v>
      </c>
      <c r="Y43" s="472">
        <v>469</v>
      </c>
      <c r="Z43" s="472">
        <v>417</v>
      </c>
      <c r="AA43" s="472">
        <v>275</v>
      </c>
      <c r="AB43" s="473">
        <v>119</v>
      </c>
      <c r="AC43" s="486">
        <v>59.8</v>
      </c>
      <c r="AD43" s="487">
        <v>58.8</v>
      </c>
      <c r="AE43" s="488">
        <v>61</v>
      </c>
      <c r="AF43" s="387"/>
      <c r="AG43" s="388"/>
      <c r="AH43" s="388"/>
      <c r="AI43" s="388"/>
      <c r="AJ43" s="388"/>
      <c r="AK43" s="388"/>
      <c r="AL43" s="388"/>
      <c r="AM43" s="388"/>
      <c r="AN43" s="388"/>
      <c r="AO43" s="388"/>
      <c r="AP43" s="388"/>
      <c r="AQ43" s="388"/>
      <c r="AR43" s="388"/>
      <c r="AS43" s="388"/>
      <c r="AT43" s="388"/>
      <c r="AU43" s="388"/>
      <c r="AV43" s="449"/>
      <c r="AW43" s="450"/>
      <c r="AX43" s="451"/>
      <c r="AY43" s="471">
        <v>2557</v>
      </c>
      <c r="AZ43" s="472">
        <v>2</v>
      </c>
      <c r="BA43" s="472">
        <v>10</v>
      </c>
      <c r="BB43" s="472">
        <v>41</v>
      </c>
      <c r="BC43" s="472">
        <v>77</v>
      </c>
      <c r="BD43" s="472">
        <v>62</v>
      </c>
      <c r="BE43" s="472">
        <v>69</v>
      </c>
      <c r="BF43" s="472">
        <v>82</v>
      </c>
      <c r="BG43" s="472">
        <v>141</v>
      </c>
      <c r="BH43" s="472">
        <v>245</v>
      </c>
      <c r="BI43" s="472">
        <v>426</v>
      </c>
      <c r="BJ43" s="472">
        <v>406</v>
      </c>
      <c r="BK43" s="472">
        <v>380</v>
      </c>
      <c r="BL43" s="472">
        <v>356</v>
      </c>
      <c r="BM43" s="472">
        <v>193</v>
      </c>
      <c r="BN43" s="473">
        <v>67</v>
      </c>
      <c r="BO43" s="504">
        <v>64.3</v>
      </c>
      <c r="BP43" s="505">
        <v>63.7</v>
      </c>
      <c r="BQ43" s="506">
        <v>65.099999999999994</v>
      </c>
      <c r="BR43" s="492">
        <v>1713</v>
      </c>
      <c r="BS43" s="493" t="s">
        <v>6662</v>
      </c>
      <c r="BT43" s="493" t="s">
        <v>6662</v>
      </c>
      <c r="BU43" s="493" t="s">
        <v>6662</v>
      </c>
      <c r="BV43" s="493">
        <v>5</v>
      </c>
      <c r="BW43" s="493">
        <v>11</v>
      </c>
      <c r="BX43" s="493">
        <v>27</v>
      </c>
      <c r="BY43" s="493">
        <v>52</v>
      </c>
      <c r="BZ43" s="493">
        <v>138</v>
      </c>
      <c r="CA43" s="493">
        <v>234</v>
      </c>
      <c r="CB43" s="493">
        <v>362</v>
      </c>
      <c r="CC43" s="493">
        <v>297</v>
      </c>
      <c r="CD43" s="493">
        <v>245</v>
      </c>
      <c r="CE43" s="493">
        <v>199</v>
      </c>
      <c r="CF43" s="493">
        <v>112</v>
      </c>
      <c r="CG43" s="494">
        <v>31</v>
      </c>
      <c r="CH43" s="466"/>
      <c r="CI43" s="467"/>
      <c r="CJ43" s="467"/>
      <c r="CK43" s="467"/>
      <c r="CL43" s="467"/>
      <c r="CM43" s="467"/>
      <c r="CN43" s="467"/>
      <c r="CO43" s="467"/>
      <c r="CP43" s="467"/>
      <c r="CQ43" s="467"/>
      <c r="CR43" s="467"/>
      <c r="CS43" s="467"/>
      <c r="CT43" s="467"/>
      <c r="CU43" s="468"/>
      <c r="CV43" s="389"/>
      <c r="CW43" s="390"/>
      <c r="CX43" s="390"/>
      <c r="CY43" s="390"/>
      <c r="CZ43" s="390"/>
      <c r="DA43" s="390"/>
      <c r="DB43" s="394"/>
      <c r="DC43" s="492">
        <v>6386</v>
      </c>
      <c r="DD43" s="493">
        <v>4785</v>
      </c>
      <c r="DE43" s="493">
        <v>2553</v>
      </c>
      <c r="DF43" s="493">
        <v>1949</v>
      </c>
      <c r="DG43" s="493">
        <v>283</v>
      </c>
      <c r="DH43" s="493">
        <v>349</v>
      </c>
      <c r="DI43" s="493">
        <v>1252</v>
      </c>
      <c r="DJ43" s="394"/>
      <c r="DK43" s="492">
        <v>1567</v>
      </c>
      <c r="DL43" s="493">
        <v>745</v>
      </c>
      <c r="DM43" s="493">
        <v>1</v>
      </c>
      <c r="DN43" s="493">
        <v>5</v>
      </c>
      <c r="DO43" s="493">
        <v>5</v>
      </c>
      <c r="DP43" s="493">
        <v>688</v>
      </c>
      <c r="DQ43" s="493">
        <v>41</v>
      </c>
      <c r="DR43" s="493">
        <v>8</v>
      </c>
      <c r="DS43" s="493">
        <v>30</v>
      </c>
      <c r="DT43" s="493">
        <v>11</v>
      </c>
      <c r="DU43" s="493">
        <v>13</v>
      </c>
      <c r="DV43" s="493">
        <v>2</v>
      </c>
      <c r="DW43" s="493">
        <v>12</v>
      </c>
      <c r="DX43" s="493">
        <v>5</v>
      </c>
      <c r="DY43" s="390" t="s">
        <v>6662</v>
      </c>
      <c r="DZ43" s="394">
        <v>1</v>
      </c>
      <c r="EA43" s="492">
        <v>1708</v>
      </c>
      <c r="EB43" s="493">
        <v>296021</v>
      </c>
      <c r="EC43" s="493">
        <v>138146</v>
      </c>
      <c r="ED43" s="493">
        <v>154864</v>
      </c>
      <c r="EE43" s="494">
        <v>3011</v>
      </c>
      <c r="EF43" s="492">
        <v>3213</v>
      </c>
      <c r="EG43" s="493">
        <v>2769</v>
      </c>
      <c r="EH43" s="493">
        <v>1460</v>
      </c>
      <c r="EI43" s="493">
        <v>1122</v>
      </c>
      <c r="EJ43" s="493">
        <v>187</v>
      </c>
      <c r="EK43" s="493">
        <v>179</v>
      </c>
      <c r="EL43" s="493">
        <v>265</v>
      </c>
      <c r="EM43" s="394"/>
      <c r="EN43" s="492">
        <v>3173</v>
      </c>
      <c r="EO43" s="493">
        <v>2016</v>
      </c>
      <c r="EP43" s="493">
        <v>1093</v>
      </c>
      <c r="EQ43" s="493">
        <v>827</v>
      </c>
      <c r="ER43" s="493">
        <v>96</v>
      </c>
      <c r="ES43" s="493">
        <v>170</v>
      </c>
      <c r="ET43" s="493">
        <v>987</v>
      </c>
      <c r="EU43" s="394"/>
    </row>
    <row r="44" spans="1:151" s="357" customFormat="1" ht="15" hidden="1" customHeight="1" x14ac:dyDescent="0.15">
      <c r="A44" s="442" t="s">
        <v>175</v>
      </c>
      <c r="B44" s="442" t="s">
        <v>204</v>
      </c>
      <c r="C44" s="442" t="s">
        <v>205</v>
      </c>
      <c r="D44" s="442" t="s">
        <v>598</v>
      </c>
      <c r="E44" s="387">
        <v>12</v>
      </c>
      <c r="F44" s="472">
        <v>12</v>
      </c>
      <c r="G44" s="472" t="s">
        <v>6663</v>
      </c>
      <c r="H44" s="472" t="s">
        <v>6663</v>
      </c>
      <c r="I44" s="472" t="s">
        <v>6663</v>
      </c>
      <c r="J44" s="388" t="s">
        <v>6662</v>
      </c>
      <c r="K44" s="395" t="s">
        <v>6662</v>
      </c>
      <c r="L44" s="387"/>
      <c r="M44" s="471" t="s">
        <v>6663</v>
      </c>
      <c r="N44" s="472" t="s">
        <v>6663</v>
      </c>
      <c r="O44" s="472" t="s">
        <v>6663</v>
      </c>
      <c r="P44" s="472" t="s">
        <v>6663</v>
      </c>
      <c r="Q44" s="472" t="s">
        <v>6663</v>
      </c>
      <c r="R44" s="472" t="s">
        <v>6663</v>
      </c>
      <c r="S44" s="472" t="s">
        <v>6663</v>
      </c>
      <c r="T44" s="472" t="s">
        <v>6663</v>
      </c>
      <c r="U44" s="472" t="s">
        <v>6663</v>
      </c>
      <c r="V44" s="472" t="s">
        <v>6663</v>
      </c>
      <c r="W44" s="472" t="s">
        <v>6663</v>
      </c>
      <c r="X44" s="472" t="s">
        <v>6663</v>
      </c>
      <c r="Y44" s="472" t="s">
        <v>6663</v>
      </c>
      <c r="Z44" s="472" t="s">
        <v>6663</v>
      </c>
      <c r="AA44" s="472" t="s">
        <v>6663</v>
      </c>
      <c r="AB44" s="473" t="s">
        <v>6663</v>
      </c>
      <c r="AC44" s="486" t="s">
        <v>6663</v>
      </c>
      <c r="AD44" s="487" t="s">
        <v>6663</v>
      </c>
      <c r="AE44" s="488" t="s">
        <v>6663</v>
      </c>
      <c r="AF44" s="387"/>
      <c r="AG44" s="388"/>
      <c r="AH44" s="388"/>
      <c r="AI44" s="388"/>
      <c r="AJ44" s="388"/>
      <c r="AK44" s="388"/>
      <c r="AL44" s="388"/>
      <c r="AM44" s="388"/>
      <c r="AN44" s="388"/>
      <c r="AO44" s="388"/>
      <c r="AP44" s="388"/>
      <c r="AQ44" s="388"/>
      <c r="AR44" s="388"/>
      <c r="AS44" s="388"/>
      <c r="AT44" s="388"/>
      <c r="AU44" s="388"/>
      <c r="AV44" s="449"/>
      <c r="AW44" s="450"/>
      <c r="AX44" s="451"/>
      <c r="AY44" s="471" t="s">
        <v>6663</v>
      </c>
      <c r="AZ44" s="472" t="s">
        <v>6663</v>
      </c>
      <c r="BA44" s="472" t="s">
        <v>6663</v>
      </c>
      <c r="BB44" s="472" t="s">
        <v>6663</v>
      </c>
      <c r="BC44" s="472" t="s">
        <v>6663</v>
      </c>
      <c r="BD44" s="472" t="s">
        <v>6663</v>
      </c>
      <c r="BE44" s="472" t="s">
        <v>6663</v>
      </c>
      <c r="BF44" s="472" t="s">
        <v>6663</v>
      </c>
      <c r="BG44" s="472" t="s">
        <v>6663</v>
      </c>
      <c r="BH44" s="472" t="s">
        <v>6663</v>
      </c>
      <c r="BI44" s="472" t="s">
        <v>6663</v>
      </c>
      <c r="BJ44" s="472" t="s">
        <v>6663</v>
      </c>
      <c r="BK44" s="472" t="s">
        <v>6663</v>
      </c>
      <c r="BL44" s="472" t="s">
        <v>6663</v>
      </c>
      <c r="BM44" s="472" t="s">
        <v>6663</v>
      </c>
      <c r="BN44" s="473" t="s">
        <v>6663</v>
      </c>
      <c r="BO44" s="504" t="s">
        <v>6663</v>
      </c>
      <c r="BP44" s="505" t="s">
        <v>6663</v>
      </c>
      <c r="BQ44" s="506" t="s">
        <v>6663</v>
      </c>
      <c r="BR44" s="492">
        <v>12</v>
      </c>
      <c r="BS44" s="493" t="s">
        <v>6662</v>
      </c>
      <c r="BT44" s="493" t="s">
        <v>6662</v>
      </c>
      <c r="BU44" s="493" t="s">
        <v>6662</v>
      </c>
      <c r="BV44" s="493" t="s">
        <v>6662</v>
      </c>
      <c r="BW44" s="493" t="s">
        <v>6662</v>
      </c>
      <c r="BX44" s="493" t="s">
        <v>6662</v>
      </c>
      <c r="BY44" s="493" t="s">
        <v>6662</v>
      </c>
      <c r="BZ44" s="493" t="s">
        <v>6662</v>
      </c>
      <c r="CA44" s="493">
        <v>3</v>
      </c>
      <c r="CB44" s="493">
        <v>1</v>
      </c>
      <c r="CC44" s="493">
        <v>1</v>
      </c>
      <c r="CD44" s="493">
        <v>2</v>
      </c>
      <c r="CE44" s="493">
        <v>1</v>
      </c>
      <c r="CF44" s="493">
        <v>4</v>
      </c>
      <c r="CG44" s="494" t="s">
        <v>6662</v>
      </c>
      <c r="CH44" s="466"/>
      <c r="CI44" s="467"/>
      <c r="CJ44" s="467"/>
      <c r="CK44" s="467"/>
      <c r="CL44" s="467"/>
      <c r="CM44" s="467"/>
      <c r="CN44" s="467"/>
      <c r="CO44" s="467"/>
      <c r="CP44" s="467"/>
      <c r="CQ44" s="467"/>
      <c r="CR44" s="467"/>
      <c r="CS44" s="467"/>
      <c r="CT44" s="467"/>
      <c r="CU44" s="468"/>
      <c r="CV44" s="389"/>
      <c r="CW44" s="390"/>
      <c r="CX44" s="390"/>
      <c r="CY44" s="390"/>
      <c r="CZ44" s="390"/>
      <c r="DA44" s="390"/>
      <c r="DB44" s="394"/>
      <c r="DC44" s="492">
        <v>39</v>
      </c>
      <c r="DD44" s="493">
        <v>29</v>
      </c>
      <c r="DE44" s="493">
        <v>10</v>
      </c>
      <c r="DF44" s="493">
        <v>16</v>
      </c>
      <c r="DG44" s="493">
        <v>3</v>
      </c>
      <c r="DH44" s="493" t="s">
        <v>6662</v>
      </c>
      <c r="DI44" s="493">
        <v>10</v>
      </c>
      <c r="DJ44" s="394"/>
      <c r="DK44" s="492">
        <v>8</v>
      </c>
      <c r="DL44" s="493">
        <v>5</v>
      </c>
      <c r="DM44" s="493" t="s">
        <v>6662</v>
      </c>
      <c r="DN44" s="493" t="s">
        <v>6662</v>
      </c>
      <c r="DO44" s="493" t="s">
        <v>6662</v>
      </c>
      <c r="DP44" s="493">
        <v>1</v>
      </c>
      <c r="DQ44" s="493">
        <v>2</v>
      </c>
      <c r="DR44" s="493" t="s">
        <v>6662</v>
      </c>
      <c r="DS44" s="493" t="s">
        <v>6662</v>
      </c>
      <c r="DT44" s="493" t="s">
        <v>6662</v>
      </c>
      <c r="DU44" s="493" t="s">
        <v>6662</v>
      </c>
      <c r="DV44" s="493" t="s">
        <v>6662</v>
      </c>
      <c r="DW44" s="493" t="s">
        <v>6662</v>
      </c>
      <c r="DX44" s="493" t="s">
        <v>6662</v>
      </c>
      <c r="DY44" s="390" t="s">
        <v>6662</v>
      </c>
      <c r="DZ44" s="394" t="s">
        <v>6662</v>
      </c>
      <c r="EA44" s="492">
        <v>12</v>
      </c>
      <c r="EB44" s="493">
        <v>748</v>
      </c>
      <c r="EC44" s="493">
        <v>284</v>
      </c>
      <c r="ED44" s="493">
        <v>464</v>
      </c>
      <c r="EE44" s="494" t="s">
        <v>6662</v>
      </c>
      <c r="EF44" s="492">
        <v>17</v>
      </c>
      <c r="EG44" s="493">
        <v>16</v>
      </c>
      <c r="EH44" s="493">
        <v>4</v>
      </c>
      <c r="EI44" s="493">
        <v>10</v>
      </c>
      <c r="EJ44" s="493">
        <v>2</v>
      </c>
      <c r="EK44" s="493" t="s">
        <v>6662</v>
      </c>
      <c r="EL44" s="493">
        <v>1</v>
      </c>
      <c r="EM44" s="394"/>
      <c r="EN44" s="492">
        <v>22</v>
      </c>
      <c r="EO44" s="493">
        <v>13</v>
      </c>
      <c r="EP44" s="493">
        <v>6</v>
      </c>
      <c r="EQ44" s="493">
        <v>6</v>
      </c>
      <c r="ER44" s="493">
        <v>1</v>
      </c>
      <c r="ES44" s="493" t="s">
        <v>6662</v>
      </c>
      <c r="ET44" s="493">
        <v>9</v>
      </c>
      <c r="EU44" s="394"/>
    </row>
    <row r="45" spans="1:151" s="357" customFormat="1" ht="15" hidden="1" customHeight="1" x14ac:dyDescent="0.15">
      <c r="A45" s="442" t="s">
        <v>175</v>
      </c>
      <c r="B45" s="442" t="s">
        <v>204</v>
      </c>
      <c r="C45" s="442" t="s">
        <v>206</v>
      </c>
      <c r="D45" s="442" t="s">
        <v>599</v>
      </c>
      <c r="E45" s="387">
        <v>132</v>
      </c>
      <c r="F45" s="472">
        <v>131</v>
      </c>
      <c r="G45" s="472" t="s">
        <v>6663</v>
      </c>
      <c r="H45" s="472" t="s">
        <v>6663</v>
      </c>
      <c r="I45" s="472" t="s">
        <v>6663</v>
      </c>
      <c r="J45" s="388">
        <v>1</v>
      </c>
      <c r="K45" s="395">
        <v>1</v>
      </c>
      <c r="L45" s="387"/>
      <c r="M45" s="471" t="s">
        <v>6663</v>
      </c>
      <c r="N45" s="472" t="s">
        <v>6663</v>
      </c>
      <c r="O45" s="472" t="s">
        <v>6663</v>
      </c>
      <c r="P45" s="472" t="s">
        <v>6663</v>
      </c>
      <c r="Q45" s="472" t="s">
        <v>6663</v>
      </c>
      <c r="R45" s="472" t="s">
        <v>6663</v>
      </c>
      <c r="S45" s="472" t="s">
        <v>6663</v>
      </c>
      <c r="T45" s="472" t="s">
        <v>6663</v>
      </c>
      <c r="U45" s="472" t="s">
        <v>6663</v>
      </c>
      <c r="V45" s="472" t="s">
        <v>6663</v>
      </c>
      <c r="W45" s="472" t="s">
        <v>6663</v>
      </c>
      <c r="X45" s="472" t="s">
        <v>6663</v>
      </c>
      <c r="Y45" s="472" t="s">
        <v>6663</v>
      </c>
      <c r="Z45" s="472" t="s">
        <v>6663</v>
      </c>
      <c r="AA45" s="472" t="s">
        <v>6663</v>
      </c>
      <c r="AB45" s="473" t="s">
        <v>6663</v>
      </c>
      <c r="AC45" s="486" t="s">
        <v>6663</v>
      </c>
      <c r="AD45" s="487" t="s">
        <v>6663</v>
      </c>
      <c r="AE45" s="488" t="s">
        <v>6663</v>
      </c>
      <c r="AF45" s="387"/>
      <c r="AG45" s="388"/>
      <c r="AH45" s="388"/>
      <c r="AI45" s="388"/>
      <c r="AJ45" s="388"/>
      <c r="AK45" s="388"/>
      <c r="AL45" s="388"/>
      <c r="AM45" s="388"/>
      <c r="AN45" s="388"/>
      <c r="AO45" s="388"/>
      <c r="AP45" s="388"/>
      <c r="AQ45" s="388"/>
      <c r="AR45" s="388"/>
      <c r="AS45" s="388"/>
      <c r="AT45" s="388"/>
      <c r="AU45" s="388"/>
      <c r="AV45" s="449"/>
      <c r="AW45" s="450"/>
      <c r="AX45" s="451"/>
      <c r="AY45" s="471" t="s">
        <v>6663</v>
      </c>
      <c r="AZ45" s="472" t="s">
        <v>6663</v>
      </c>
      <c r="BA45" s="472" t="s">
        <v>6663</v>
      </c>
      <c r="BB45" s="472" t="s">
        <v>6663</v>
      </c>
      <c r="BC45" s="472" t="s">
        <v>6663</v>
      </c>
      <c r="BD45" s="472" t="s">
        <v>6663</v>
      </c>
      <c r="BE45" s="472" t="s">
        <v>6663</v>
      </c>
      <c r="BF45" s="472" t="s">
        <v>6663</v>
      </c>
      <c r="BG45" s="472" t="s">
        <v>6663</v>
      </c>
      <c r="BH45" s="472" t="s">
        <v>6663</v>
      </c>
      <c r="BI45" s="472" t="s">
        <v>6663</v>
      </c>
      <c r="BJ45" s="472" t="s">
        <v>6663</v>
      </c>
      <c r="BK45" s="472" t="s">
        <v>6663</v>
      </c>
      <c r="BL45" s="472" t="s">
        <v>6663</v>
      </c>
      <c r="BM45" s="472" t="s">
        <v>6663</v>
      </c>
      <c r="BN45" s="473" t="s">
        <v>6663</v>
      </c>
      <c r="BO45" s="504" t="s">
        <v>6663</v>
      </c>
      <c r="BP45" s="505" t="s">
        <v>6663</v>
      </c>
      <c r="BQ45" s="506" t="s">
        <v>6663</v>
      </c>
      <c r="BR45" s="492">
        <v>132</v>
      </c>
      <c r="BS45" s="493" t="s">
        <v>6662</v>
      </c>
      <c r="BT45" s="493" t="s">
        <v>6662</v>
      </c>
      <c r="BU45" s="493" t="s">
        <v>6662</v>
      </c>
      <c r="BV45" s="493" t="s">
        <v>6662</v>
      </c>
      <c r="BW45" s="493" t="s">
        <v>6662</v>
      </c>
      <c r="BX45" s="493">
        <v>1</v>
      </c>
      <c r="BY45" s="493">
        <v>1</v>
      </c>
      <c r="BZ45" s="493">
        <v>9</v>
      </c>
      <c r="CA45" s="493">
        <v>17</v>
      </c>
      <c r="CB45" s="493">
        <v>27</v>
      </c>
      <c r="CC45" s="493">
        <v>24</v>
      </c>
      <c r="CD45" s="493">
        <v>17</v>
      </c>
      <c r="CE45" s="493">
        <v>21</v>
      </c>
      <c r="CF45" s="493">
        <v>9</v>
      </c>
      <c r="CG45" s="494">
        <v>6</v>
      </c>
      <c r="CH45" s="466"/>
      <c r="CI45" s="467"/>
      <c r="CJ45" s="467"/>
      <c r="CK45" s="467"/>
      <c r="CL45" s="467"/>
      <c r="CM45" s="467"/>
      <c r="CN45" s="467"/>
      <c r="CO45" s="467"/>
      <c r="CP45" s="467"/>
      <c r="CQ45" s="467"/>
      <c r="CR45" s="467"/>
      <c r="CS45" s="467"/>
      <c r="CT45" s="467"/>
      <c r="CU45" s="468"/>
      <c r="CV45" s="389"/>
      <c r="CW45" s="390"/>
      <c r="CX45" s="390"/>
      <c r="CY45" s="390"/>
      <c r="CZ45" s="390"/>
      <c r="DA45" s="390"/>
      <c r="DB45" s="394"/>
      <c r="DC45" s="492">
        <v>459</v>
      </c>
      <c r="DD45" s="493">
        <v>356</v>
      </c>
      <c r="DE45" s="493">
        <v>190</v>
      </c>
      <c r="DF45" s="493">
        <v>145</v>
      </c>
      <c r="DG45" s="493">
        <v>21</v>
      </c>
      <c r="DH45" s="493">
        <v>26</v>
      </c>
      <c r="DI45" s="493">
        <v>77</v>
      </c>
      <c r="DJ45" s="394"/>
      <c r="DK45" s="492">
        <v>118</v>
      </c>
      <c r="DL45" s="493">
        <v>74</v>
      </c>
      <c r="DM45" s="493" t="s">
        <v>6662</v>
      </c>
      <c r="DN45" s="493">
        <v>1</v>
      </c>
      <c r="DO45" s="493" t="s">
        <v>6662</v>
      </c>
      <c r="DP45" s="493">
        <v>28</v>
      </c>
      <c r="DQ45" s="493">
        <v>14</v>
      </c>
      <c r="DR45" s="493" t="s">
        <v>6662</v>
      </c>
      <c r="DS45" s="493" t="s">
        <v>6662</v>
      </c>
      <c r="DT45" s="493" t="s">
        <v>6662</v>
      </c>
      <c r="DU45" s="493">
        <v>1</v>
      </c>
      <c r="DV45" s="493" t="s">
        <v>6662</v>
      </c>
      <c r="DW45" s="493" t="s">
        <v>6662</v>
      </c>
      <c r="DX45" s="493" t="s">
        <v>6662</v>
      </c>
      <c r="DY45" s="390" t="s">
        <v>6662</v>
      </c>
      <c r="DZ45" s="394" t="s">
        <v>6662</v>
      </c>
      <c r="EA45" s="492">
        <v>131</v>
      </c>
      <c r="EB45" s="493">
        <v>18655</v>
      </c>
      <c r="EC45" s="493">
        <v>13617</v>
      </c>
      <c r="ED45" s="493">
        <v>4992</v>
      </c>
      <c r="EE45" s="494">
        <v>46</v>
      </c>
      <c r="EF45" s="492">
        <v>232</v>
      </c>
      <c r="EG45" s="493">
        <v>204</v>
      </c>
      <c r="EH45" s="493">
        <v>97</v>
      </c>
      <c r="EI45" s="493">
        <v>93</v>
      </c>
      <c r="EJ45" s="493">
        <v>14</v>
      </c>
      <c r="EK45" s="493">
        <v>15</v>
      </c>
      <c r="EL45" s="493">
        <v>13</v>
      </c>
      <c r="EM45" s="394"/>
      <c r="EN45" s="492">
        <v>227</v>
      </c>
      <c r="EO45" s="493">
        <v>152</v>
      </c>
      <c r="EP45" s="493">
        <v>93</v>
      </c>
      <c r="EQ45" s="493">
        <v>52</v>
      </c>
      <c r="ER45" s="493">
        <v>7</v>
      </c>
      <c r="ES45" s="493">
        <v>11</v>
      </c>
      <c r="ET45" s="493">
        <v>64</v>
      </c>
      <c r="EU45" s="394"/>
    </row>
    <row r="46" spans="1:151" s="357" customFormat="1" ht="15" hidden="1" customHeight="1" x14ac:dyDescent="0.15">
      <c r="A46" s="442" t="s">
        <v>175</v>
      </c>
      <c r="B46" s="442" t="s">
        <v>204</v>
      </c>
      <c r="C46" s="442" t="s">
        <v>207</v>
      </c>
      <c r="D46" s="442" t="s">
        <v>600</v>
      </c>
      <c r="E46" s="387">
        <v>196</v>
      </c>
      <c r="F46" s="472">
        <v>196</v>
      </c>
      <c r="G46" s="472" t="s">
        <v>6663</v>
      </c>
      <c r="H46" s="472" t="s">
        <v>6663</v>
      </c>
      <c r="I46" s="472" t="s">
        <v>6663</v>
      </c>
      <c r="J46" s="388" t="s">
        <v>6662</v>
      </c>
      <c r="K46" s="395" t="s">
        <v>6662</v>
      </c>
      <c r="L46" s="387"/>
      <c r="M46" s="471" t="s">
        <v>6663</v>
      </c>
      <c r="N46" s="472" t="s">
        <v>6663</v>
      </c>
      <c r="O46" s="472" t="s">
        <v>6663</v>
      </c>
      <c r="P46" s="472" t="s">
        <v>6663</v>
      </c>
      <c r="Q46" s="472" t="s">
        <v>6663</v>
      </c>
      <c r="R46" s="472" t="s">
        <v>6663</v>
      </c>
      <c r="S46" s="472" t="s">
        <v>6663</v>
      </c>
      <c r="T46" s="472" t="s">
        <v>6663</v>
      </c>
      <c r="U46" s="472" t="s">
        <v>6663</v>
      </c>
      <c r="V46" s="472" t="s">
        <v>6663</v>
      </c>
      <c r="W46" s="472" t="s">
        <v>6663</v>
      </c>
      <c r="X46" s="472" t="s">
        <v>6663</v>
      </c>
      <c r="Y46" s="472" t="s">
        <v>6663</v>
      </c>
      <c r="Z46" s="472" t="s">
        <v>6663</v>
      </c>
      <c r="AA46" s="472" t="s">
        <v>6663</v>
      </c>
      <c r="AB46" s="473" t="s">
        <v>6663</v>
      </c>
      <c r="AC46" s="486" t="s">
        <v>6663</v>
      </c>
      <c r="AD46" s="487" t="s">
        <v>6663</v>
      </c>
      <c r="AE46" s="488" t="s">
        <v>6663</v>
      </c>
      <c r="AF46" s="387"/>
      <c r="AG46" s="388"/>
      <c r="AH46" s="388"/>
      <c r="AI46" s="388"/>
      <c r="AJ46" s="388"/>
      <c r="AK46" s="388"/>
      <c r="AL46" s="388"/>
      <c r="AM46" s="388"/>
      <c r="AN46" s="388"/>
      <c r="AO46" s="388"/>
      <c r="AP46" s="388"/>
      <c r="AQ46" s="388"/>
      <c r="AR46" s="388"/>
      <c r="AS46" s="388"/>
      <c r="AT46" s="388"/>
      <c r="AU46" s="388"/>
      <c r="AV46" s="449"/>
      <c r="AW46" s="450"/>
      <c r="AX46" s="451"/>
      <c r="AY46" s="471" t="s">
        <v>6663</v>
      </c>
      <c r="AZ46" s="472" t="s">
        <v>6663</v>
      </c>
      <c r="BA46" s="472" t="s">
        <v>6663</v>
      </c>
      <c r="BB46" s="472" t="s">
        <v>6663</v>
      </c>
      <c r="BC46" s="472" t="s">
        <v>6663</v>
      </c>
      <c r="BD46" s="472" t="s">
        <v>6663</v>
      </c>
      <c r="BE46" s="472" t="s">
        <v>6663</v>
      </c>
      <c r="BF46" s="472" t="s">
        <v>6663</v>
      </c>
      <c r="BG46" s="472" t="s">
        <v>6663</v>
      </c>
      <c r="BH46" s="472" t="s">
        <v>6663</v>
      </c>
      <c r="BI46" s="472" t="s">
        <v>6663</v>
      </c>
      <c r="BJ46" s="472" t="s">
        <v>6663</v>
      </c>
      <c r="BK46" s="472" t="s">
        <v>6663</v>
      </c>
      <c r="BL46" s="472" t="s">
        <v>6663</v>
      </c>
      <c r="BM46" s="472" t="s">
        <v>6663</v>
      </c>
      <c r="BN46" s="473" t="s">
        <v>6663</v>
      </c>
      <c r="BO46" s="504" t="s">
        <v>6663</v>
      </c>
      <c r="BP46" s="505" t="s">
        <v>6663</v>
      </c>
      <c r="BQ46" s="506" t="s">
        <v>6663</v>
      </c>
      <c r="BR46" s="492">
        <v>196</v>
      </c>
      <c r="BS46" s="493" t="s">
        <v>6662</v>
      </c>
      <c r="BT46" s="493" t="s">
        <v>6662</v>
      </c>
      <c r="BU46" s="493" t="s">
        <v>6662</v>
      </c>
      <c r="BV46" s="493">
        <v>1</v>
      </c>
      <c r="BW46" s="493" t="s">
        <v>6662</v>
      </c>
      <c r="BX46" s="493">
        <v>2</v>
      </c>
      <c r="BY46" s="493">
        <v>3</v>
      </c>
      <c r="BZ46" s="493">
        <v>9</v>
      </c>
      <c r="CA46" s="493">
        <v>20</v>
      </c>
      <c r="CB46" s="493">
        <v>35</v>
      </c>
      <c r="CC46" s="493">
        <v>35</v>
      </c>
      <c r="CD46" s="493">
        <v>32</v>
      </c>
      <c r="CE46" s="493">
        <v>30</v>
      </c>
      <c r="CF46" s="493">
        <v>23</v>
      </c>
      <c r="CG46" s="494">
        <v>6</v>
      </c>
      <c r="CH46" s="466"/>
      <c r="CI46" s="467"/>
      <c r="CJ46" s="467"/>
      <c r="CK46" s="467"/>
      <c r="CL46" s="467"/>
      <c r="CM46" s="467"/>
      <c r="CN46" s="467"/>
      <c r="CO46" s="467"/>
      <c r="CP46" s="467"/>
      <c r="CQ46" s="467"/>
      <c r="CR46" s="467"/>
      <c r="CS46" s="467"/>
      <c r="CT46" s="467"/>
      <c r="CU46" s="468"/>
      <c r="CV46" s="389"/>
      <c r="CW46" s="390"/>
      <c r="CX46" s="390"/>
      <c r="CY46" s="390"/>
      <c r="CZ46" s="390"/>
      <c r="DA46" s="390"/>
      <c r="DB46" s="394"/>
      <c r="DC46" s="492">
        <v>714</v>
      </c>
      <c r="DD46" s="493">
        <v>541</v>
      </c>
      <c r="DE46" s="493">
        <v>310</v>
      </c>
      <c r="DF46" s="493">
        <v>207</v>
      </c>
      <c r="DG46" s="493">
        <v>24</v>
      </c>
      <c r="DH46" s="493">
        <v>43</v>
      </c>
      <c r="DI46" s="493">
        <v>130</v>
      </c>
      <c r="DJ46" s="394"/>
      <c r="DK46" s="492">
        <v>175</v>
      </c>
      <c r="DL46" s="493">
        <v>80</v>
      </c>
      <c r="DM46" s="493" t="s">
        <v>6662</v>
      </c>
      <c r="DN46" s="493">
        <v>1</v>
      </c>
      <c r="DO46" s="493">
        <v>1</v>
      </c>
      <c r="DP46" s="493">
        <v>76</v>
      </c>
      <c r="DQ46" s="493">
        <v>3</v>
      </c>
      <c r="DR46" s="493">
        <v>2</v>
      </c>
      <c r="DS46" s="493">
        <v>4</v>
      </c>
      <c r="DT46" s="493">
        <v>1</v>
      </c>
      <c r="DU46" s="493">
        <v>1</v>
      </c>
      <c r="DV46" s="493" t="s">
        <v>6662</v>
      </c>
      <c r="DW46" s="493">
        <v>5</v>
      </c>
      <c r="DX46" s="493">
        <v>1</v>
      </c>
      <c r="DY46" s="390" t="s">
        <v>6662</v>
      </c>
      <c r="DZ46" s="394" t="s">
        <v>6662</v>
      </c>
      <c r="EA46" s="492">
        <v>194</v>
      </c>
      <c r="EB46" s="493">
        <v>28923</v>
      </c>
      <c r="EC46" s="493">
        <v>17004</v>
      </c>
      <c r="ED46" s="493">
        <v>11442</v>
      </c>
      <c r="EE46" s="494">
        <v>477</v>
      </c>
      <c r="EF46" s="492">
        <v>354</v>
      </c>
      <c r="EG46" s="493">
        <v>306</v>
      </c>
      <c r="EH46" s="493">
        <v>178</v>
      </c>
      <c r="EI46" s="493">
        <v>112</v>
      </c>
      <c r="EJ46" s="493">
        <v>16</v>
      </c>
      <c r="EK46" s="493">
        <v>22</v>
      </c>
      <c r="EL46" s="493">
        <v>26</v>
      </c>
      <c r="EM46" s="394"/>
      <c r="EN46" s="492">
        <v>360</v>
      </c>
      <c r="EO46" s="493">
        <v>235</v>
      </c>
      <c r="EP46" s="493">
        <v>132</v>
      </c>
      <c r="EQ46" s="493">
        <v>95</v>
      </c>
      <c r="ER46" s="493">
        <v>8</v>
      </c>
      <c r="ES46" s="493">
        <v>21</v>
      </c>
      <c r="ET46" s="493">
        <v>104</v>
      </c>
      <c r="EU46" s="394"/>
    </row>
    <row r="47" spans="1:151" s="357" customFormat="1" ht="15" hidden="1" customHeight="1" x14ac:dyDescent="0.15">
      <c r="A47" s="442" t="s">
        <v>175</v>
      </c>
      <c r="B47" s="442" t="s">
        <v>204</v>
      </c>
      <c r="C47" s="442" t="s">
        <v>208</v>
      </c>
      <c r="D47" s="442" t="s">
        <v>601</v>
      </c>
      <c r="E47" s="387">
        <v>220</v>
      </c>
      <c r="F47" s="472">
        <v>217</v>
      </c>
      <c r="G47" s="472" t="s">
        <v>6663</v>
      </c>
      <c r="H47" s="472" t="s">
        <v>6663</v>
      </c>
      <c r="I47" s="472" t="s">
        <v>6663</v>
      </c>
      <c r="J47" s="388">
        <v>3</v>
      </c>
      <c r="K47" s="395">
        <v>3</v>
      </c>
      <c r="L47" s="387"/>
      <c r="M47" s="471" t="s">
        <v>6663</v>
      </c>
      <c r="N47" s="472" t="s">
        <v>6663</v>
      </c>
      <c r="O47" s="472" t="s">
        <v>6663</v>
      </c>
      <c r="P47" s="472" t="s">
        <v>6663</v>
      </c>
      <c r="Q47" s="472" t="s">
        <v>6663</v>
      </c>
      <c r="R47" s="472" t="s">
        <v>6663</v>
      </c>
      <c r="S47" s="472" t="s">
        <v>6663</v>
      </c>
      <c r="T47" s="472" t="s">
        <v>6663</v>
      </c>
      <c r="U47" s="472" t="s">
        <v>6663</v>
      </c>
      <c r="V47" s="472" t="s">
        <v>6663</v>
      </c>
      <c r="W47" s="472" t="s">
        <v>6663</v>
      </c>
      <c r="X47" s="472" t="s">
        <v>6663</v>
      </c>
      <c r="Y47" s="472" t="s">
        <v>6663</v>
      </c>
      <c r="Z47" s="472" t="s">
        <v>6663</v>
      </c>
      <c r="AA47" s="472" t="s">
        <v>6663</v>
      </c>
      <c r="AB47" s="473" t="s">
        <v>6663</v>
      </c>
      <c r="AC47" s="486" t="s">
        <v>6663</v>
      </c>
      <c r="AD47" s="487" t="s">
        <v>6663</v>
      </c>
      <c r="AE47" s="488" t="s">
        <v>6663</v>
      </c>
      <c r="AF47" s="387"/>
      <c r="AG47" s="388"/>
      <c r="AH47" s="388"/>
      <c r="AI47" s="388"/>
      <c r="AJ47" s="388"/>
      <c r="AK47" s="388"/>
      <c r="AL47" s="388"/>
      <c r="AM47" s="388"/>
      <c r="AN47" s="388"/>
      <c r="AO47" s="388"/>
      <c r="AP47" s="388"/>
      <c r="AQ47" s="388"/>
      <c r="AR47" s="388"/>
      <c r="AS47" s="388"/>
      <c r="AT47" s="388"/>
      <c r="AU47" s="388"/>
      <c r="AV47" s="449"/>
      <c r="AW47" s="450"/>
      <c r="AX47" s="451"/>
      <c r="AY47" s="471" t="s">
        <v>6663</v>
      </c>
      <c r="AZ47" s="472" t="s">
        <v>6663</v>
      </c>
      <c r="BA47" s="472" t="s">
        <v>6663</v>
      </c>
      <c r="BB47" s="472" t="s">
        <v>6663</v>
      </c>
      <c r="BC47" s="472" t="s">
        <v>6663</v>
      </c>
      <c r="BD47" s="472" t="s">
        <v>6663</v>
      </c>
      <c r="BE47" s="472" t="s">
        <v>6663</v>
      </c>
      <c r="BF47" s="472" t="s">
        <v>6663</v>
      </c>
      <c r="BG47" s="472" t="s">
        <v>6663</v>
      </c>
      <c r="BH47" s="472" t="s">
        <v>6663</v>
      </c>
      <c r="BI47" s="472" t="s">
        <v>6663</v>
      </c>
      <c r="BJ47" s="472" t="s">
        <v>6663</v>
      </c>
      <c r="BK47" s="472" t="s">
        <v>6663</v>
      </c>
      <c r="BL47" s="472" t="s">
        <v>6663</v>
      </c>
      <c r="BM47" s="472" t="s">
        <v>6663</v>
      </c>
      <c r="BN47" s="473" t="s">
        <v>6663</v>
      </c>
      <c r="BO47" s="504" t="s">
        <v>6663</v>
      </c>
      <c r="BP47" s="505" t="s">
        <v>6663</v>
      </c>
      <c r="BQ47" s="506" t="s">
        <v>6663</v>
      </c>
      <c r="BR47" s="492">
        <v>214</v>
      </c>
      <c r="BS47" s="493" t="s">
        <v>6662</v>
      </c>
      <c r="BT47" s="493" t="s">
        <v>6662</v>
      </c>
      <c r="BU47" s="493" t="s">
        <v>6662</v>
      </c>
      <c r="BV47" s="493">
        <v>1</v>
      </c>
      <c r="BW47" s="493">
        <v>1</v>
      </c>
      <c r="BX47" s="493">
        <v>2</v>
      </c>
      <c r="BY47" s="493">
        <v>10</v>
      </c>
      <c r="BZ47" s="493">
        <v>13</v>
      </c>
      <c r="CA47" s="493">
        <v>27</v>
      </c>
      <c r="CB47" s="493">
        <v>34</v>
      </c>
      <c r="CC47" s="493">
        <v>34</v>
      </c>
      <c r="CD47" s="493">
        <v>32</v>
      </c>
      <c r="CE47" s="493">
        <v>36</v>
      </c>
      <c r="CF47" s="493">
        <v>21</v>
      </c>
      <c r="CG47" s="494">
        <v>3</v>
      </c>
      <c r="CH47" s="466"/>
      <c r="CI47" s="467"/>
      <c r="CJ47" s="467"/>
      <c r="CK47" s="467"/>
      <c r="CL47" s="467"/>
      <c r="CM47" s="467"/>
      <c r="CN47" s="467"/>
      <c r="CO47" s="467"/>
      <c r="CP47" s="467"/>
      <c r="CQ47" s="467"/>
      <c r="CR47" s="467"/>
      <c r="CS47" s="467"/>
      <c r="CT47" s="467"/>
      <c r="CU47" s="468"/>
      <c r="CV47" s="389"/>
      <c r="CW47" s="390"/>
      <c r="CX47" s="390"/>
      <c r="CY47" s="390"/>
      <c r="CZ47" s="390"/>
      <c r="DA47" s="390"/>
      <c r="DB47" s="394"/>
      <c r="DC47" s="492">
        <v>802</v>
      </c>
      <c r="DD47" s="493">
        <v>614</v>
      </c>
      <c r="DE47" s="493">
        <v>359</v>
      </c>
      <c r="DF47" s="493">
        <v>217</v>
      </c>
      <c r="DG47" s="493">
        <v>38</v>
      </c>
      <c r="DH47" s="493">
        <v>49</v>
      </c>
      <c r="DI47" s="493">
        <v>139</v>
      </c>
      <c r="DJ47" s="394"/>
      <c r="DK47" s="492">
        <v>204</v>
      </c>
      <c r="DL47" s="493">
        <v>64</v>
      </c>
      <c r="DM47" s="493" t="s">
        <v>6662</v>
      </c>
      <c r="DN47" s="493" t="s">
        <v>6662</v>
      </c>
      <c r="DO47" s="493" t="s">
        <v>6662</v>
      </c>
      <c r="DP47" s="493">
        <v>121</v>
      </c>
      <c r="DQ47" s="493">
        <v>10</v>
      </c>
      <c r="DR47" s="493" t="s">
        <v>6662</v>
      </c>
      <c r="DS47" s="493">
        <v>1</v>
      </c>
      <c r="DT47" s="493" t="s">
        <v>6662</v>
      </c>
      <c r="DU47" s="493">
        <v>3</v>
      </c>
      <c r="DV47" s="493">
        <v>1</v>
      </c>
      <c r="DW47" s="493">
        <v>1</v>
      </c>
      <c r="DX47" s="493">
        <v>2</v>
      </c>
      <c r="DY47" s="390" t="s">
        <v>6662</v>
      </c>
      <c r="DZ47" s="394">
        <v>1</v>
      </c>
      <c r="EA47" s="492">
        <v>216</v>
      </c>
      <c r="EB47" s="493">
        <v>36843</v>
      </c>
      <c r="EC47" s="493">
        <v>15057</v>
      </c>
      <c r="ED47" s="493">
        <v>21763</v>
      </c>
      <c r="EE47" s="494">
        <v>23</v>
      </c>
      <c r="EF47" s="492">
        <v>393</v>
      </c>
      <c r="EG47" s="493">
        <v>335</v>
      </c>
      <c r="EH47" s="493">
        <v>193</v>
      </c>
      <c r="EI47" s="493">
        <v>117</v>
      </c>
      <c r="EJ47" s="493">
        <v>25</v>
      </c>
      <c r="EK47" s="493">
        <v>26</v>
      </c>
      <c r="EL47" s="493">
        <v>32</v>
      </c>
      <c r="EM47" s="394"/>
      <c r="EN47" s="492">
        <v>409</v>
      </c>
      <c r="EO47" s="493">
        <v>279</v>
      </c>
      <c r="EP47" s="493">
        <v>166</v>
      </c>
      <c r="EQ47" s="493">
        <v>100</v>
      </c>
      <c r="ER47" s="493">
        <v>13</v>
      </c>
      <c r="ES47" s="493">
        <v>23</v>
      </c>
      <c r="ET47" s="493">
        <v>107</v>
      </c>
      <c r="EU47" s="394"/>
    </row>
    <row r="48" spans="1:151" s="357" customFormat="1" ht="15" hidden="1" customHeight="1" x14ac:dyDescent="0.15">
      <c r="A48" s="442" t="s">
        <v>175</v>
      </c>
      <c r="B48" s="442" t="s">
        <v>204</v>
      </c>
      <c r="C48" s="442" t="s">
        <v>116</v>
      </c>
      <c r="D48" s="442" t="s">
        <v>602</v>
      </c>
      <c r="E48" s="387">
        <v>170</v>
      </c>
      <c r="F48" s="472">
        <v>165</v>
      </c>
      <c r="G48" s="472" t="s">
        <v>6663</v>
      </c>
      <c r="H48" s="472" t="s">
        <v>6663</v>
      </c>
      <c r="I48" s="472" t="s">
        <v>6663</v>
      </c>
      <c r="J48" s="388">
        <v>5</v>
      </c>
      <c r="K48" s="395">
        <v>5</v>
      </c>
      <c r="L48" s="387"/>
      <c r="M48" s="471" t="s">
        <v>6663</v>
      </c>
      <c r="N48" s="472" t="s">
        <v>6663</v>
      </c>
      <c r="O48" s="472" t="s">
        <v>6663</v>
      </c>
      <c r="P48" s="472" t="s">
        <v>6663</v>
      </c>
      <c r="Q48" s="472" t="s">
        <v>6663</v>
      </c>
      <c r="R48" s="472" t="s">
        <v>6663</v>
      </c>
      <c r="S48" s="472" t="s">
        <v>6663</v>
      </c>
      <c r="T48" s="472" t="s">
        <v>6663</v>
      </c>
      <c r="U48" s="472" t="s">
        <v>6663</v>
      </c>
      <c r="V48" s="472" t="s">
        <v>6663</v>
      </c>
      <c r="W48" s="472" t="s">
        <v>6663</v>
      </c>
      <c r="X48" s="472" t="s">
        <v>6663</v>
      </c>
      <c r="Y48" s="472" t="s">
        <v>6663</v>
      </c>
      <c r="Z48" s="472" t="s">
        <v>6663</v>
      </c>
      <c r="AA48" s="472" t="s">
        <v>6663</v>
      </c>
      <c r="AB48" s="473" t="s">
        <v>6663</v>
      </c>
      <c r="AC48" s="486" t="s">
        <v>6663</v>
      </c>
      <c r="AD48" s="487" t="s">
        <v>6663</v>
      </c>
      <c r="AE48" s="488" t="s">
        <v>6663</v>
      </c>
      <c r="AF48" s="387"/>
      <c r="AG48" s="388"/>
      <c r="AH48" s="388"/>
      <c r="AI48" s="388"/>
      <c r="AJ48" s="388"/>
      <c r="AK48" s="388"/>
      <c r="AL48" s="388"/>
      <c r="AM48" s="388"/>
      <c r="AN48" s="388"/>
      <c r="AO48" s="388"/>
      <c r="AP48" s="388"/>
      <c r="AQ48" s="388"/>
      <c r="AR48" s="388"/>
      <c r="AS48" s="388"/>
      <c r="AT48" s="388"/>
      <c r="AU48" s="388"/>
      <c r="AV48" s="449"/>
      <c r="AW48" s="450"/>
      <c r="AX48" s="451"/>
      <c r="AY48" s="471" t="s">
        <v>6663</v>
      </c>
      <c r="AZ48" s="472" t="s">
        <v>6663</v>
      </c>
      <c r="BA48" s="472" t="s">
        <v>6663</v>
      </c>
      <c r="BB48" s="472" t="s">
        <v>6663</v>
      </c>
      <c r="BC48" s="472" t="s">
        <v>6663</v>
      </c>
      <c r="BD48" s="472" t="s">
        <v>6663</v>
      </c>
      <c r="BE48" s="472" t="s">
        <v>6663</v>
      </c>
      <c r="BF48" s="472" t="s">
        <v>6663</v>
      </c>
      <c r="BG48" s="472" t="s">
        <v>6663</v>
      </c>
      <c r="BH48" s="472" t="s">
        <v>6663</v>
      </c>
      <c r="BI48" s="472" t="s">
        <v>6663</v>
      </c>
      <c r="BJ48" s="472" t="s">
        <v>6663</v>
      </c>
      <c r="BK48" s="472" t="s">
        <v>6663</v>
      </c>
      <c r="BL48" s="472" t="s">
        <v>6663</v>
      </c>
      <c r="BM48" s="472" t="s">
        <v>6663</v>
      </c>
      <c r="BN48" s="473" t="s">
        <v>6663</v>
      </c>
      <c r="BO48" s="504" t="s">
        <v>6663</v>
      </c>
      <c r="BP48" s="505" t="s">
        <v>6663</v>
      </c>
      <c r="BQ48" s="506" t="s">
        <v>6663</v>
      </c>
      <c r="BR48" s="492">
        <v>167</v>
      </c>
      <c r="BS48" s="493" t="s">
        <v>6662</v>
      </c>
      <c r="BT48" s="493" t="s">
        <v>6662</v>
      </c>
      <c r="BU48" s="493" t="s">
        <v>6662</v>
      </c>
      <c r="BV48" s="493" t="s">
        <v>6662</v>
      </c>
      <c r="BW48" s="493">
        <v>1</v>
      </c>
      <c r="BX48" s="493">
        <v>1</v>
      </c>
      <c r="BY48" s="493">
        <v>1</v>
      </c>
      <c r="BZ48" s="493">
        <v>14</v>
      </c>
      <c r="CA48" s="493">
        <v>21</v>
      </c>
      <c r="CB48" s="493">
        <v>41</v>
      </c>
      <c r="CC48" s="493">
        <v>23</v>
      </c>
      <c r="CD48" s="493">
        <v>25</v>
      </c>
      <c r="CE48" s="493">
        <v>23</v>
      </c>
      <c r="CF48" s="493">
        <v>14</v>
      </c>
      <c r="CG48" s="494">
        <v>3</v>
      </c>
      <c r="CH48" s="466"/>
      <c r="CI48" s="467"/>
      <c r="CJ48" s="467"/>
      <c r="CK48" s="467"/>
      <c r="CL48" s="467"/>
      <c r="CM48" s="467"/>
      <c r="CN48" s="467"/>
      <c r="CO48" s="467"/>
      <c r="CP48" s="467"/>
      <c r="CQ48" s="467"/>
      <c r="CR48" s="467"/>
      <c r="CS48" s="467"/>
      <c r="CT48" s="467"/>
      <c r="CU48" s="468"/>
      <c r="CV48" s="389"/>
      <c r="CW48" s="390"/>
      <c r="CX48" s="390"/>
      <c r="CY48" s="390"/>
      <c r="CZ48" s="390"/>
      <c r="DA48" s="390"/>
      <c r="DB48" s="394"/>
      <c r="DC48" s="492">
        <v>601</v>
      </c>
      <c r="DD48" s="493">
        <v>434</v>
      </c>
      <c r="DE48" s="493">
        <v>228</v>
      </c>
      <c r="DF48" s="493">
        <v>190</v>
      </c>
      <c r="DG48" s="493">
        <v>16</v>
      </c>
      <c r="DH48" s="493">
        <v>29</v>
      </c>
      <c r="DI48" s="493">
        <v>138</v>
      </c>
      <c r="DJ48" s="394"/>
      <c r="DK48" s="492">
        <v>147</v>
      </c>
      <c r="DL48" s="493">
        <v>66</v>
      </c>
      <c r="DM48" s="493">
        <v>1</v>
      </c>
      <c r="DN48" s="493">
        <v>1</v>
      </c>
      <c r="DO48" s="493" t="s">
        <v>6662</v>
      </c>
      <c r="DP48" s="493">
        <v>69</v>
      </c>
      <c r="DQ48" s="493">
        <v>2</v>
      </c>
      <c r="DR48" s="493" t="s">
        <v>6662</v>
      </c>
      <c r="DS48" s="493">
        <v>1</v>
      </c>
      <c r="DT48" s="493">
        <v>1</v>
      </c>
      <c r="DU48" s="493">
        <v>3</v>
      </c>
      <c r="DV48" s="493">
        <v>1</v>
      </c>
      <c r="DW48" s="493">
        <v>1</v>
      </c>
      <c r="DX48" s="493">
        <v>1</v>
      </c>
      <c r="DY48" s="390" t="s">
        <v>6662</v>
      </c>
      <c r="DZ48" s="394" t="s">
        <v>6662</v>
      </c>
      <c r="EA48" s="492">
        <v>165</v>
      </c>
      <c r="EB48" s="493">
        <v>28293</v>
      </c>
      <c r="EC48" s="493">
        <v>10102</v>
      </c>
      <c r="ED48" s="493">
        <v>18161</v>
      </c>
      <c r="EE48" s="494">
        <v>30</v>
      </c>
      <c r="EF48" s="492">
        <v>299</v>
      </c>
      <c r="EG48" s="493">
        <v>258</v>
      </c>
      <c r="EH48" s="493">
        <v>133</v>
      </c>
      <c r="EI48" s="493">
        <v>111</v>
      </c>
      <c r="EJ48" s="493">
        <v>14</v>
      </c>
      <c r="EK48" s="493">
        <v>13</v>
      </c>
      <c r="EL48" s="493">
        <v>28</v>
      </c>
      <c r="EM48" s="394"/>
      <c r="EN48" s="492">
        <v>302</v>
      </c>
      <c r="EO48" s="493">
        <v>176</v>
      </c>
      <c r="EP48" s="493">
        <v>95</v>
      </c>
      <c r="EQ48" s="493">
        <v>79</v>
      </c>
      <c r="ER48" s="493">
        <v>2</v>
      </c>
      <c r="ES48" s="493">
        <v>16</v>
      </c>
      <c r="ET48" s="493">
        <v>110</v>
      </c>
      <c r="EU48" s="394"/>
    </row>
    <row r="49" spans="1:151" s="357" customFormat="1" ht="15" hidden="1" customHeight="1" x14ac:dyDescent="0.15">
      <c r="A49" s="442" t="s">
        <v>175</v>
      </c>
      <c r="B49" s="442" t="s">
        <v>204</v>
      </c>
      <c r="C49" s="442" t="s">
        <v>209</v>
      </c>
      <c r="D49" s="442" t="s">
        <v>603</v>
      </c>
      <c r="E49" s="387">
        <v>197</v>
      </c>
      <c r="F49" s="472">
        <v>195</v>
      </c>
      <c r="G49" s="472" t="s">
        <v>6663</v>
      </c>
      <c r="H49" s="472" t="s">
        <v>6663</v>
      </c>
      <c r="I49" s="472" t="s">
        <v>6663</v>
      </c>
      <c r="J49" s="388">
        <v>2</v>
      </c>
      <c r="K49" s="395">
        <v>2</v>
      </c>
      <c r="L49" s="387"/>
      <c r="M49" s="471" t="s">
        <v>6663</v>
      </c>
      <c r="N49" s="472" t="s">
        <v>6663</v>
      </c>
      <c r="O49" s="472" t="s">
        <v>6663</v>
      </c>
      <c r="P49" s="472" t="s">
        <v>6663</v>
      </c>
      <c r="Q49" s="472" t="s">
        <v>6663</v>
      </c>
      <c r="R49" s="472" t="s">
        <v>6663</v>
      </c>
      <c r="S49" s="472" t="s">
        <v>6663</v>
      </c>
      <c r="T49" s="472" t="s">
        <v>6663</v>
      </c>
      <c r="U49" s="472" t="s">
        <v>6663</v>
      </c>
      <c r="V49" s="472" t="s">
        <v>6663</v>
      </c>
      <c r="W49" s="472" t="s">
        <v>6663</v>
      </c>
      <c r="X49" s="472" t="s">
        <v>6663</v>
      </c>
      <c r="Y49" s="472" t="s">
        <v>6663</v>
      </c>
      <c r="Z49" s="472" t="s">
        <v>6663</v>
      </c>
      <c r="AA49" s="472" t="s">
        <v>6663</v>
      </c>
      <c r="AB49" s="473" t="s">
        <v>6663</v>
      </c>
      <c r="AC49" s="486" t="s">
        <v>6663</v>
      </c>
      <c r="AD49" s="487" t="s">
        <v>6663</v>
      </c>
      <c r="AE49" s="488" t="s">
        <v>6663</v>
      </c>
      <c r="AF49" s="387"/>
      <c r="AG49" s="388"/>
      <c r="AH49" s="388"/>
      <c r="AI49" s="388"/>
      <c r="AJ49" s="388"/>
      <c r="AK49" s="388"/>
      <c r="AL49" s="388"/>
      <c r="AM49" s="388"/>
      <c r="AN49" s="388"/>
      <c r="AO49" s="388"/>
      <c r="AP49" s="388"/>
      <c r="AQ49" s="388"/>
      <c r="AR49" s="388"/>
      <c r="AS49" s="388"/>
      <c r="AT49" s="388"/>
      <c r="AU49" s="388"/>
      <c r="AV49" s="449"/>
      <c r="AW49" s="450"/>
      <c r="AX49" s="451"/>
      <c r="AY49" s="471" t="s">
        <v>6663</v>
      </c>
      <c r="AZ49" s="472" t="s">
        <v>6663</v>
      </c>
      <c r="BA49" s="472" t="s">
        <v>6663</v>
      </c>
      <c r="BB49" s="472" t="s">
        <v>6663</v>
      </c>
      <c r="BC49" s="472" t="s">
        <v>6663</v>
      </c>
      <c r="BD49" s="472" t="s">
        <v>6663</v>
      </c>
      <c r="BE49" s="472" t="s">
        <v>6663</v>
      </c>
      <c r="BF49" s="472" t="s">
        <v>6663</v>
      </c>
      <c r="BG49" s="472" t="s">
        <v>6663</v>
      </c>
      <c r="BH49" s="472" t="s">
        <v>6663</v>
      </c>
      <c r="BI49" s="472" t="s">
        <v>6663</v>
      </c>
      <c r="BJ49" s="472" t="s">
        <v>6663</v>
      </c>
      <c r="BK49" s="472" t="s">
        <v>6663</v>
      </c>
      <c r="BL49" s="472" t="s">
        <v>6663</v>
      </c>
      <c r="BM49" s="472" t="s">
        <v>6663</v>
      </c>
      <c r="BN49" s="473" t="s">
        <v>6663</v>
      </c>
      <c r="BO49" s="504" t="s">
        <v>6663</v>
      </c>
      <c r="BP49" s="505" t="s">
        <v>6663</v>
      </c>
      <c r="BQ49" s="506" t="s">
        <v>6663</v>
      </c>
      <c r="BR49" s="492">
        <v>196</v>
      </c>
      <c r="BS49" s="493" t="s">
        <v>6662</v>
      </c>
      <c r="BT49" s="493" t="s">
        <v>6662</v>
      </c>
      <c r="BU49" s="493" t="s">
        <v>6662</v>
      </c>
      <c r="BV49" s="493">
        <v>1</v>
      </c>
      <c r="BW49" s="493">
        <v>2</v>
      </c>
      <c r="BX49" s="493">
        <v>2</v>
      </c>
      <c r="BY49" s="493">
        <v>7</v>
      </c>
      <c r="BZ49" s="493">
        <v>19</v>
      </c>
      <c r="CA49" s="493">
        <v>25</v>
      </c>
      <c r="CB49" s="493">
        <v>40</v>
      </c>
      <c r="CC49" s="493">
        <v>38</v>
      </c>
      <c r="CD49" s="493">
        <v>25</v>
      </c>
      <c r="CE49" s="493">
        <v>18</v>
      </c>
      <c r="CF49" s="493">
        <v>11</v>
      </c>
      <c r="CG49" s="494">
        <v>8</v>
      </c>
      <c r="CH49" s="466"/>
      <c r="CI49" s="467"/>
      <c r="CJ49" s="467"/>
      <c r="CK49" s="467"/>
      <c r="CL49" s="467"/>
      <c r="CM49" s="467"/>
      <c r="CN49" s="467"/>
      <c r="CO49" s="467"/>
      <c r="CP49" s="467"/>
      <c r="CQ49" s="467"/>
      <c r="CR49" s="467"/>
      <c r="CS49" s="467"/>
      <c r="CT49" s="467"/>
      <c r="CU49" s="468"/>
      <c r="CV49" s="389"/>
      <c r="CW49" s="390"/>
      <c r="CX49" s="390"/>
      <c r="CY49" s="390"/>
      <c r="CZ49" s="390"/>
      <c r="DA49" s="390"/>
      <c r="DB49" s="394"/>
      <c r="DC49" s="492">
        <v>707</v>
      </c>
      <c r="DD49" s="493">
        <v>549</v>
      </c>
      <c r="DE49" s="493">
        <v>278</v>
      </c>
      <c r="DF49" s="493">
        <v>234</v>
      </c>
      <c r="DG49" s="493">
        <v>37</v>
      </c>
      <c r="DH49" s="493">
        <v>39</v>
      </c>
      <c r="DI49" s="493">
        <v>119</v>
      </c>
      <c r="DJ49" s="394"/>
      <c r="DK49" s="492">
        <v>179</v>
      </c>
      <c r="DL49" s="493">
        <v>101</v>
      </c>
      <c r="DM49" s="493" t="s">
        <v>6662</v>
      </c>
      <c r="DN49" s="493" t="s">
        <v>6662</v>
      </c>
      <c r="DO49" s="493" t="s">
        <v>6662</v>
      </c>
      <c r="DP49" s="493">
        <v>70</v>
      </c>
      <c r="DQ49" s="493">
        <v>2</v>
      </c>
      <c r="DR49" s="493">
        <v>2</v>
      </c>
      <c r="DS49" s="493">
        <v>1</v>
      </c>
      <c r="DT49" s="493">
        <v>2</v>
      </c>
      <c r="DU49" s="493" t="s">
        <v>6662</v>
      </c>
      <c r="DV49" s="493" t="s">
        <v>6662</v>
      </c>
      <c r="DW49" s="493" t="s">
        <v>6662</v>
      </c>
      <c r="DX49" s="493">
        <v>1</v>
      </c>
      <c r="DY49" s="390" t="s">
        <v>6662</v>
      </c>
      <c r="DZ49" s="394" t="s">
        <v>6662</v>
      </c>
      <c r="EA49" s="492">
        <v>195</v>
      </c>
      <c r="EB49" s="493">
        <v>41238</v>
      </c>
      <c r="EC49" s="493">
        <v>20717</v>
      </c>
      <c r="ED49" s="493">
        <v>20328</v>
      </c>
      <c r="EE49" s="494">
        <v>193</v>
      </c>
      <c r="EF49" s="492">
        <v>362</v>
      </c>
      <c r="EG49" s="493">
        <v>320</v>
      </c>
      <c r="EH49" s="493">
        <v>162</v>
      </c>
      <c r="EI49" s="493">
        <v>135</v>
      </c>
      <c r="EJ49" s="493">
        <v>23</v>
      </c>
      <c r="EK49" s="493">
        <v>20</v>
      </c>
      <c r="EL49" s="493">
        <v>22</v>
      </c>
      <c r="EM49" s="394"/>
      <c r="EN49" s="492">
        <v>345</v>
      </c>
      <c r="EO49" s="493">
        <v>229</v>
      </c>
      <c r="EP49" s="493">
        <v>116</v>
      </c>
      <c r="EQ49" s="493">
        <v>99</v>
      </c>
      <c r="ER49" s="493">
        <v>14</v>
      </c>
      <c r="ES49" s="493">
        <v>19</v>
      </c>
      <c r="ET49" s="493">
        <v>97</v>
      </c>
      <c r="EU49" s="394"/>
    </row>
    <row r="50" spans="1:151" s="357" customFormat="1" ht="15" hidden="1" customHeight="1" x14ac:dyDescent="0.15">
      <c r="A50" s="442" t="s">
        <v>175</v>
      </c>
      <c r="B50" s="442" t="s">
        <v>204</v>
      </c>
      <c r="C50" s="442" t="s">
        <v>210</v>
      </c>
      <c r="D50" s="442" t="s">
        <v>604</v>
      </c>
      <c r="E50" s="387">
        <v>318</v>
      </c>
      <c r="F50" s="472">
        <v>315</v>
      </c>
      <c r="G50" s="472" t="s">
        <v>6663</v>
      </c>
      <c r="H50" s="472" t="s">
        <v>6663</v>
      </c>
      <c r="I50" s="472" t="s">
        <v>6663</v>
      </c>
      <c r="J50" s="388">
        <v>3</v>
      </c>
      <c r="K50" s="395">
        <v>2</v>
      </c>
      <c r="L50" s="387"/>
      <c r="M50" s="471" t="s">
        <v>6663</v>
      </c>
      <c r="N50" s="472" t="s">
        <v>6663</v>
      </c>
      <c r="O50" s="472" t="s">
        <v>6663</v>
      </c>
      <c r="P50" s="472" t="s">
        <v>6663</v>
      </c>
      <c r="Q50" s="472" t="s">
        <v>6663</v>
      </c>
      <c r="R50" s="472" t="s">
        <v>6663</v>
      </c>
      <c r="S50" s="472" t="s">
        <v>6663</v>
      </c>
      <c r="T50" s="472" t="s">
        <v>6663</v>
      </c>
      <c r="U50" s="472" t="s">
        <v>6663</v>
      </c>
      <c r="V50" s="472" t="s">
        <v>6663</v>
      </c>
      <c r="W50" s="472" t="s">
        <v>6663</v>
      </c>
      <c r="X50" s="472" t="s">
        <v>6663</v>
      </c>
      <c r="Y50" s="472" t="s">
        <v>6663</v>
      </c>
      <c r="Z50" s="472" t="s">
        <v>6663</v>
      </c>
      <c r="AA50" s="472" t="s">
        <v>6663</v>
      </c>
      <c r="AB50" s="473" t="s">
        <v>6663</v>
      </c>
      <c r="AC50" s="486" t="s">
        <v>6663</v>
      </c>
      <c r="AD50" s="487" t="s">
        <v>6663</v>
      </c>
      <c r="AE50" s="488" t="s">
        <v>6663</v>
      </c>
      <c r="AF50" s="387"/>
      <c r="AG50" s="388"/>
      <c r="AH50" s="388"/>
      <c r="AI50" s="388"/>
      <c r="AJ50" s="388"/>
      <c r="AK50" s="388"/>
      <c r="AL50" s="388"/>
      <c r="AM50" s="388"/>
      <c r="AN50" s="388"/>
      <c r="AO50" s="388"/>
      <c r="AP50" s="388"/>
      <c r="AQ50" s="388"/>
      <c r="AR50" s="388"/>
      <c r="AS50" s="388"/>
      <c r="AT50" s="388"/>
      <c r="AU50" s="388"/>
      <c r="AV50" s="449"/>
      <c r="AW50" s="450"/>
      <c r="AX50" s="451"/>
      <c r="AY50" s="471" t="s">
        <v>6663</v>
      </c>
      <c r="AZ50" s="472" t="s">
        <v>6663</v>
      </c>
      <c r="BA50" s="472" t="s">
        <v>6663</v>
      </c>
      <c r="BB50" s="472" t="s">
        <v>6663</v>
      </c>
      <c r="BC50" s="472" t="s">
        <v>6663</v>
      </c>
      <c r="BD50" s="472" t="s">
        <v>6663</v>
      </c>
      <c r="BE50" s="472" t="s">
        <v>6663</v>
      </c>
      <c r="BF50" s="472" t="s">
        <v>6663</v>
      </c>
      <c r="BG50" s="472" t="s">
        <v>6663</v>
      </c>
      <c r="BH50" s="472" t="s">
        <v>6663</v>
      </c>
      <c r="BI50" s="472" t="s">
        <v>6663</v>
      </c>
      <c r="BJ50" s="472" t="s">
        <v>6663</v>
      </c>
      <c r="BK50" s="472" t="s">
        <v>6663</v>
      </c>
      <c r="BL50" s="472" t="s">
        <v>6663</v>
      </c>
      <c r="BM50" s="472" t="s">
        <v>6663</v>
      </c>
      <c r="BN50" s="473" t="s">
        <v>6663</v>
      </c>
      <c r="BO50" s="504" t="s">
        <v>6663</v>
      </c>
      <c r="BP50" s="505" t="s">
        <v>6663</v>
      </c>
      <c r="BQ50" s="506" t="s">
        <v>6663</v>
      </c>
      <c r="BR50" s="492">
        <v>316</v>
      </c>
      <c r="BS50" s="493" t="s">
        <v>6662</v>
      </c>
      <c r="BT50" s="493" t="s">
        <v>6662</v>
      </c>
      <c r="BU50" s="493" t="s">
        <v>6662</v>
      </c>
      <c r="BV50" s="493" t="s">
        <v>6662</v>
      </c>
      <c r="BW50" s="493">
        <v>5</v>
      </c>
      <c r="BX50" s="493">
        <v>5</v>
      </c>
      <c r="BY50" s="493">
        <v>13</v>
      </c>
      <c r="BZ50" s="493">
        <v>23</v>
      </c>
      <c r="CA50" s="493">
        <v>37</v>
      </c>
      <c r="CB50" s="493">
        <v>76</v>
      </c>
      <c r="CC50" s="493">
        <v>54</v>
      </c>
      <c r="CD50" s="493">
        <v>47</v>
      </c>
      <c r="CE50" s="493">
        <v>36</v>
      </c>
      <c r="CF50" s="493">
        <v>17</v>
      </c>
      <c r="CG50" s="494">
        <v>3</v>
      </c>
      <c r="CH50" s="466"/>
      <c r="CI50" s="467"/>
      <c r="CJ50" s="467"/>
      <c r="CK50" s="467"/>
      <c r="CL50" s="467"/>
      <c r="CM50" s="467"/>
      <c r="CN50" s="467"/>
      <c r="CO50" s="467"/>
      <c r="CP50" s="467"/>
      <c r="CQ50" s="467"/>
      <c r="CR50" s="467"/>
      <c r="CS50" s="467"/>
      <c r="CT50" s="467"/>
      <c r="CU50" s="468"/>
      <c r="CV50" s="389"/>
      <c r="CW50" s="390"/>
      <c r="CX50" s="390"/>
      <c r="CY50" s="390"/>
      <c r="CZ50" s="390"/>
      <c r="DA50" s="390"/>
      <c r="DB50" s="394"/>
      <c r="DC50" s="492">
        <v>1156</v>
      </c>
      <c r="DD50" s="493">
        <v>851</v>
      </c>
      <c r="DE50" s="493">
        <v>405</v>
      </c>
      <c r="DF50" s="493">
        <v>380</v>
      </c>
      <c r="DG50" s="493">
        <v>66</v>
      </c>
      <c r="DH50" s="493">
        <v>57</v>
      </c>
      <c r="DI50" s="493">
        <v>248</v>
      </c>
      <c r="DJ50" s="394"/>
      <c r="DK50" s="492">
        <v>287</v>
      </c>
      <c r="DL50" s="493">
        <v>173</v>
      </c>
      <c r="DM50" s="493" t="s">
        <v>6662</v>
      </c>
      <c r="DN50" s="493">
        <v>1</v>
      </c>
      <c r="DO50" s="493">
        <v>2</v>
      </c>
      <c r="DP50" s="493">
        <v>95</v>
      </c>
      <c r="DQ50" s="493">
        <v>1</v>
      </c>
      <c r="DR50" s="493">
        <v>4</v>
      </c>
      <c r="DS50" s="493">
        <v>10</v>
      </c>
      <c r="DT50" s="493" t="s">
        <v>6662</v>
      </c>
      <c r="DU50" s="493" t="s">
        <v>6662</v>
      </c>
      <c r="DV50" s="493" t="s">
        <v>6662</v>
      </c>
      <c r="DW50" s="493">
        <v>1</v>
      </c>
      <c r="DX50" s="493" t="s">
        <v>6662</v>
      </c>
      <c r="DY50" s="390" t="s">
        <v>6662</v>
      </c>
      <c r="DZ50" s="394" t="s">
        <v>6662</v>
      </c>
      <c r="EA50" s="492">
        <v>315</v>
      </c>
      <c r="EB50" s="493">
        <v>48144</v>
      </c>
      <c r="EC50" s="493">
        <v>25818</v>
      </c>
      <c r="ED50" s="493">
        <v>20619</v>
      </c>
      <c r="EE50" s="494">
        <v>1707</v>
      </c>
      <c r="EF50" s="492">
        <v>570</v>
      </c>
      <c r="EG50" s="493">
        <v>493</v>
      </c>
      <c r="EH50" s="493">
        <v>239</v>
      </c>
      <c r="EI50" s="493">
        <v>216</v>
      </c>
      <c r="EJ50" s="493">
        <v>38</v>
      </c>
      <c r="EK50" s="493">
        <v>27</v>
      </c>
      <c r="EL50" s="493">
        <v>50</v>
      </c>
      <c r="EM50" s="394"/>
      <c r="EN50" s="492">
        <v>586</v>
      </c>
      <c r="EO50" s="493">
        <v>358</v>
      </c>
      <c r="EP50" s="493">
        <v>166</v>
      </c>
      <c r="EQ50" s="493">
        <v>164</v>
      </c>
      <c r="ER50" s="493">
        <v>28</v>
      </c>
      <c r="ES50" s="493">
        <v>30</v>
      </c>
      <c r="ET50" s="493">
        <v>198</v>
      </c>
      <c r="EU50" s="394"/>
    </row>
    <row r="51" spans="1:151" s="357" customFormat="1" ht="15" hidden="1" customHeight="1" x14ac:dyDescent="0.15">
      <c r="A51" s="442" t="s">
        <v>175</v>
      </c>
      <c r="B51" s="442" t="s">
        <v>204</v>
      </c>
      <c r="C51" s="442" t="s">
        <v>1581</v>
      </c>
      <c r="D51" s="442" t="s">
        <v>605</v>
      </c>
      <c r="E51" s="387" t="s">
        <v>6663</v>
      </c>
      <c r="F51" s="472" t="s">
        <v>6663</v>
      </c>
      <c r="G51" s="472" t="s">
        <v>6663</v>
      </c>
      <c r="H51" s="472" t="s">
        <v>6663</v>
      </c>
      <c r="I51" s="472" t="s">
        <v>6663</v>
      </c>
      <c r="J51" s="388" t="s">
        <v>6663</v>
      </c>
      <c r="K51" s="395" t="s">
        <v>6663</v>
      </c>
      <c r="L51" s="387"/>
      <c r="M51" s="471" t="s">
        <v>6663</v>
      </c>
      <c r="N51" s="472" t="s">
        <v>6663</v>
      </c>
      <c r="O51" s="472" t="s">
        <v>6663</v>
      </c>
      <c r="P51" s="472" t="s">
        <v>6663</v>
      </c>
      <c r="Q51" s="472" t="s">
        <v>6663</v>
      </c>
      <c r="R51" s="472" t="s">
        <v>6663</v>
      </c>
      <c r="S51" s="472" t="s">
        <v>6663</v>
      </c>
      <c r="T51" s="472" t="s">
        <v>6663</v>
      </c>
      <c r="U51" s="472" t="s">
        <v>6663</v>
      </c>
      <c r="V51" s="472" t="s">
        <v>6663</v>
      </c>
      <c r="W51" s="472" t="s">
        <v>6663</v>
      </c>
      <c r="X51" s="472" t="s">
        <v>6663</v>
      </c>
      <c r="Y51" s="472" t="s">
        <v>6663</v>
      </c>
      <c r="Z51" s="472" t="s">
        <v>6663</v>
      </c>
      <c r="AA51" s="472" t="s">
        <v>6663</v>
      </c>
      <c r="AB51" s="473" t="s">
        <v>6663</v>
      </c>
      <c r="AC51" s="486" t="s">
        <v>6663</v>
      </c>
      <c r="AD51" s="487" t="s">
        <v>6663</v>
      </c>
      <c r="AE51" s="488" t="s">
        <v>6663</v>
      </c>
      <c r="AF51" s="387"/>
      <c r="AG51" s="388"/>
      <c r="AH51" s="388"/>
      <c r="AI51" s="388"/>
      <c r="AJ51" s="388"/>
      <c r="AK51" s="388"/>
      <c r="AL51" s="388"/>
      <c r="AM51" s="388"/>
      <c r="AN51" s="388"/>
      <c r="AO51" s="388"/>
      <c r="AP51" s="388"/>
      <c r="AQ51" s="388"/>
      <c r="AR51" s="388"/>
      <c r="AS51" s="388"/>
      <c r="AT51" s="388"/>
      <c r="AU51" s="388"/>
      <c r="AV51" s="449"/>
      <c r="AW51" s="450"/>
      <c r="AX51" s="451"/>
      <c r="AY51" s="471" t="s">
        <v>6663</v>
      </c>
      <c r="AZ51" s="472" t="s">
        <v>6663</v>
      </c>
      <c r="BA51" s="472" t="s">
        <v>6663</v>
      </c>
      <c r="BB51" s="472" t="s">
        <v>6663</v>
      </c>
      <c r="BC51" s="472" t="s">
        <v>6663</v>
      </c>
      <c r="BD51" s="472" t="s">
        <v>6663</v>
      </c>
      <c r="BE51" s="472" t="s">
        <v>6663</v>
      </c>
      <c r="BF51" s="472" t="s">
        <v>6663</v>
      </c>
      <c r="BG51" s="472" t="s">
        <v>6663</v>
      </c>
      <c r="BH51" s="472" t="s">
        <v>6663</v>
      </c>
      <c r="BI51" s="472" t="s">
        <v>6663</v>
      </c>
      <c r="BJ51" s="472" t="s">
        <v>6663</v>
      </c>
      <c r="BK51" s="472" t="s">
        <v>6663</v>
      </c>
      <c r="BL51" s="472" t="s">
        <v>6663</v>
      </c>
      <c r="BM51" s="472" t="s">
        <v>6663</v>
      </c>
      <c r="BN51" s="473" t="s">
        <v>6663</v>
      </c>
      <c r="BO51" s="504" t="s">
        <v>6663</v>
      </c>
      <c r="BP51" s="505" t="s">
        <v>6663</v>
      </c>
      <c r="BQ51" s="506" t="s">
        <v>6663</v>
      </c>
      <c r="BR51" s="492">
        <v>208</v>
      </c>
      <c r="BS51" s="493" t="s">
        <v>6662</v>
      </c>
      <c r="BT51" s="493" t="s">
        <v>6662</v>
      </c>
      <c r="BU51" s="493" t="s">
        <v>6662</v>
      </c>
      <c r="BV51" s="493">
        <v>1</v>
      </c>
      <c r="BW51" s="493" t="s">
        <v>6662</v>
      </c>
      <c r="BX51" s="493">
        <v>5</v>
      </c>
      <c r="BY51" s="493">
        <v>7</v>
      </c>
      <c r="BZ51" s="493">
        <v>24</v>
      </c>
      <c r="CA51" s="493">
        <v>31</v>
      </c>
      <c r="CB51" s="493">
        <v>48</v>
      </c>
      <c r="CC51" s="493">
        <v>39</v>
      </c>
      <c r="CD51" s="493">
        <v>28</v>
      </c>
      <c r="CE51" s="493">
        <v>17</v>
      </c>
      <c r="CF51" s="493">
        <v>7</v>
      </c>
      <c r="CG51" s="494">
        <v>1</v>
      </c>
      <c r="CH51" s="466"/>
      <c r="CI51" s="467"/>
      <c r="CJ51" s="467"/>
      <c r="CK51" s="467"/>
      <c r="CL51" s="467"/>
      <c r="CM51" s="467"/>
      <c r="CN51" s="467"/>
      <c r="CO51" s="467"/>
      <c r="CP51" s="467"/>
      <c r="CQ51" s="467"/>
      <c r="CR51" s="467"/>
      <c r="CS51" s="467"/>
      <c r="CT51" s="467"/>
      <c r="CU51" s="468"/>
      <c r="CV51" s="389"/>
      <c r="CW51" s="390"/>
      <c r="CX51" s="390"/>
      <c r="CY51" s="390"/>
      <c r="CZ51" s="390"/>
      <c r="DA51" s="390"/>
      <c r="DB51" s="394"/>
      <c r="DC51" s="492" t="s">
        <v>6663</v>
      </c>
      <c r="DD51" s="493" t="s">
        <v>6663</v>
      </c>
      <c r="DE51" s="493" t="s">
        <v>6663</v>
      </c>
      <c r="DF51" s="493" t="s">
        <v>6663</v>
      </c>
      <c r="DG51" s="493" t="s">
        <v>6663</v>
      </c>
      <c r="DH51" s="493" t="s">
        <v>6663</v>
      </c>
      <c r="DI51" s="493" t="s">
        <v>6663</v>
      </c>
      <c r="DJ51" s="394"/>
      <c r="DK51" s="492" t="s">
        <v>6663</v>
      </c>
      <c r="DL51" s="493" t="s">
        <v>6663</v>
      </c>
      <c r="DM51" s="493" t="s">
        <v>6663</v>
      </c>
      <c r="DN51" s="493" t="s">
        <v>6663</v>
      </c>
      <c r="DO51" s="493" t="s">
        <v>6663</v>
      </c>
      <c r="DP51" s="493" t="s">
        <v>6663</v>
      </c>
      <c r="DQ51" s="493" t="s">
        <v>6663</v>
      </c>
      <c r="DR51" s="493" t="s">
        <v>6663</v>
      </c>
      <c r="DS51" s="493" t="s">
        <v>6663</v>
      </c>
      <c r="DT51" s="493" t="s">
        <v>6663</v>
      </c>
      <c r="DU51" s="493" t="s">
        <v>6663</v>
      </c>
      <c r="DV51" s="493" t="s">
        <v>6663</v>
      </c>
      <c r="DW51" s="493" t="s">
        <v>6663</v>
      </c>
      <c r="DX51" s="493" t="s">
        <v>6663</v>
      </c>
      <c r="DY51" s="390" t="s">
        <v>6663</v>
      </c>
      <c r="DZ51" s="394" t="s">
        <v>6663</v>
      </c>
      <c r="EA51" s="492" t="s">
        <v>6663</v>
      </c>
      <c r="EB51" s="493" t="s">
        <v>6663</v>
      </c>
      <c r="EC51" s="493" t="s">
        <v>6663</v>
      </c>
      <c r="ED51" s="493" t="s">
        <v>6663</v>
      </c>
      <c r="EE51" s="494" t="s">
        <v>6663</v>
      </c>
      <c r="EF51" s="492" t="s">
        <v>6663</v>
      </c>
      <c r="EG51" s="493" t="s">
        <v>6663</v>
      </c>
      <c r="EH51" s="493" t="s">
        <v>6663</v>
      </c>
      <c r="EI51" s="493" t="s">
        <v>6663</v>
      </c>
      <c r="EJ51" s="493" t="s">
        <v>6663</v>
      </c>
      <c r="EK51" s="493" t="s">
        <v>6663</v>
      </c>
      <c r="EL51" s="493" t="s">
        <v>6663</v>
      </c>
      <c r="EM51" s="394"/>
      <c r="EN51" s="492" t="s">
        <v>6663</v>
      </c>
      <c r="EO51" s="493" t="s">
        <v>6663</v>
      </c>
      <c r="EP51" s="493" t="s">
        <v>6663</v>
      </c>
      <c r="EQ51" s="493" t="s">
        <v>6663</v>
      </c>
      <c r="ER51" s="493" t="s">
        <v>6663</v>
      </c>
      <c r="ES51" s="493" t="s">
        <v>6663</v>
      </c>
      <c r="ET51" s="493" t="s">
        <v>6663</v>
      </c>
      <c r="EU51" s="394"/>
    </row>
    <row r="52" spans="1:151" s="357" customFormat="1" ht="15" hidden="1" customHeight="1" x14ac:dyDescent="0.15">
      <c r="A52" s="442" t="s">
        <v>175</v>
      </c>
      <c r="B52" s="442" t="s">
        <v>204</v>
      </c>
      <c r="C52" s="442" t="s">
        <v>211</v>
      </c>
      <c r="D52" s="442" t="s">
        <v>606</v>
      </c>
      <c r="E52" s="387">
        <v>278</v>
      </c>
      <c r="F52" s="472">
        <v>273</v>
      </c>
      <c r="G52" s="472" t="s">
        <v>6663</v>
      </c>
      <c r="H52" s="472" t="s">
        <v>6663</v>
      </c>
      <c r="I52" s="472" t="s">
        <v>6663</v>
      </c>
      <c r="J52" s="388">
        <v>5</v>
      </c>
      <c r="K52" s="395">
        <v>5</v>
      </c>
      <c r="L52" s="387"/>
      <c r="M52" s="471" t="s">
        <v>6663</v>
      </c>
      <c r="N52" s="472" t="s">
        <v>6663</v>
      </c>
      <c r="O52" s="472" t="s">
        <v>6663</v>
      </c>
      <c r="P52" s="472" t="s">
        <v>6663</v>
      </c>
      <c r="Q52" s="472" t="s">
        <v>6663</v>
      </c>
      <c r="R52" s="472" t="s">
        <v>6663</v>
      </c>
      <c r="S52" s="472" t="s">
        <v>6663</v>
      </c>
      <c r="T52" s="472" t="s">
        <v>6663</v>
      </c>
      <c r="U52" s="472" t="s">
        <v>6663</v>
      </c>
      <c r="V52" s="472" t="s">
        <v>6663</v>
      </c>
      <c r="W52" s="472" t="s">
        <v>6663</v>
      </c>
      <c r="X52" s="472" t="s">
        <v>6663</v>
      </c>
      <c r="Y52" s="472" t="s">
        <v>6663</v>
      </c>
      <c r="Z52" s="472" t="s">
        <v>6663</v>
      </c>
      <c r="AA52" s="472" t="s">
        <v>6663</v>
      </c>
      <c r="AB52" s="473" t="s">
        <v>6663</v>
      </c>
      <c r="AC52" s="486" t="s">
        <v>6663</v>
      </c>
      <c r="AD52" s="487" t="s">
        <v>6663</v>
      </c>
      <c r="AE52" s="488" t="s">
        <v>6663</v>
      </c>
      <c r="AF52" s="387"/>
      <c r="AG52" s="388"/>
      <c r="AH52" s="388"/>
      <c r="AI52" s="388"/>
      <c r="AJ52" s="388"/>
      <c r="AK52" s="388"/>
      <c r="AL52" s="388"/>
      <c r="AM52" s="388"/>
      <c r="AN52" s="388"/>
      <c r="AO52" s="388"/>
      <c r="AP52" s="388"/>
      <c r="AQ52" s="388"/>
      <c r="AR52" s="388"/>
      <c r="AS52" s="388"/>
      <c r="AT52" s="388"/>
      <c r="AU52" s="388"/>
      <c r="AV52" s="449"/>
      <c r="AW52" s="450"/>
      <c r="AX52" s="451"/>
      <c r="AY52" s="471" t="s">
        <v>6663</v>
      </c>
      <c r="AZ52" s="472" t="s">
        <v>6663</v>
      </c>
      <c r="BA52" s="472" t="s">
        <v>6663</v>
      </c>
      <c r="BB52" s="472" t="s">
        <v>6663</v>
      </c>
      <c r="BC52" s="472" t="s">
        <v>6663</v>
      </c>
      <c r="BD52" s="472" t="s">
        <v>6663</v>
      </c>
      <c r="BE52" s="472" t="s">
        <v>6663</v>
      </c>
      <c r="BF52" s="472" t="s">
        <v>6663</v>
      </c>
      <c r="BG52" s="472" t="s">
        <v>6663</v>
      </c>
      <c r="BH52" s="472" t="s">
        <v>6663</v>
      </c>
      <c r="BI52" s="472" t="s">
        <v>6663</v>
      </c>
      <c r="BJ52" s="472" t="s">
        <v>6663</v>
      </c>
      <c r="BK52" s="472" t="s">
        <v>6663</v>
      </c>
      <c r="BL52" s="472" t="s">
        <v>6663</v>
      </c>
      <c r="BM52" s="472" t="s">
        <v>6663</v>
      </c>
      <c r="BN52" s="473" t="s">
        <v>6663</v>
      </c>
      <c r="BO52" s="504" t="s">
        <v>6663</v>
      </c>
      <c r="BP52" s="505" t="s">
        <v>6663</v>
      </c>
      <c r="BQ52" s="506" t="s">
        <v>6663</v>
      </c>
      <c r="BR52" s="492">
        <v>272</v>
      </c>
      <c r="BS52" s="493" t="s">
        <v>6662</v>
      </c>
      <c r="BT52" s="493" t="s">
        <v>6662</v>
      </c>
      <c r="BU52" s="493" t="s">
        <v>6662</v>
      </c>
      <c r="BV52" s="493">
        <v>1</v>
      </c>
      <c r="BW52" s="493">
        <v>2</v>
      </c>
      <c r="BX52" s="493">
        <v>9</v>
      </c>
      <c r="BY52" s="493">
        <v>10</v>
      </c>
      <c r="BZ52" s="493">
        <v>27</v>
      </c>
      <c r="CA52" s="493">
        <v>53</v>
      </c>
      <c r="CB52" s="493">
        <v>60</v>
      </c>
      <c r="CC52" s="493">
        <v>49</v>
      </c>
      <c r="CD52" s="493">
        <v>37</v>
      </c>
      <c r="CE52" s="493">
        <v>17</v>
      </c>
      <c r="CF52" s="493">
        <v>6</v>
      </c>
      <c r="CG52" s="494">
        <v>1</v>
      </c>
      <c r="CH52" s="466"/>
      <c r="CI52" s="467"/>
      <c r="CJ52" s="467"/>
      <c r="CK52" s="467"/>
      <c r="CL52" s="467"/>
      <c r="CM52" s="467"/>
      <c r="CN52" s="467"/>
      <c r="CO52" s="467"/>
      <c r="CP52" s="467"/>
      <c r="CQ52" s="467"/>
      <c r="CR52" s="467"/>
      <c r="CS52" s="467"/>
      <c r="CT52" s="467"/>
      <c r="CU52" s="468"/>
      <c r="CV52" s="389"/>
      <c r="CW52" s="390"/>
      <c r="CX52" s="390"/>
      <c r="CY52" s="390"/>
      <c r="CZ52" s="390"/>
      <c r="DA52" s="390"/>
      <c r="DB52" s="394"/>
      <c r="DC52" s="492">
        <v>1076</v>
      </c>
      <c r="DD52" s="493">
        <v>780</v>
      </c>
      <c r="DE52" s="493">
        <v>428</v>
      </c>
      <c r="DF52" s="493">
        <v>299</v>
      </c>
      <c r="DG52" s="493">
        <v>53</v>
      </c>
      <c r="DH52" s="493">
        <v>68</v>
      </c>
      <c r="DI52" s="493">
        <v>228</v>
      </c>
      <c r="DJ52" s="394"/>
      <c r="DK52" s="492">
        <v>249</v>
      </c>
      <c r="DL52" s="493">
        <v>104</v>
      </c>
      <c r="DM52" s="493" t="s">
        <v>6662</v>
      </c>
      <c r="DN52" s="493" t="s">
        <v>6662</v>
      </c>
      <c r="DO52" s="493" t="s">
        <v>6662</v>
      </c>
      <c r="DP52" s="493">
        <v>116</v>
      </c>
      <c r="DQ52" s="493">
        <v>6</v>
      </c>
      <c r="DR52" s="493" t="s">
        <v>6662</v>
      </c>
      <c r="DS52" s="493">
        <v>11</v>
      </c>
      <c r="DT52" s="493">
        <v>5</v>
      </c>
      <c r="DU52" s="493">
        <v>5</v>
      </c>
      <c r="DV52" s="493" t="s">
        <v>6662</v>
      </c>
      <c r="DW52" s="493">
        <v>2</v>
      </c>
      <c r="DX52" s="493" t="s">
        <v>6662</v>
      </c>
      <c r="DY52" s="390" t="s">
        <v>6662</v>
      </c>
      <c r="DZ52" s="394" t="s">
        <v>6662</v>
      </c>
      <c r="EA52" s="492">
        <v>273</v>
      </c>
      <c r="EB52" s="493">
        <v>54850</v>
      </c>
      <c r="EC52" s="493">
        <v>21128</v>
      </c>
      <c r="ED52" s="493">
        <v>33193</v>
      </c>
      <c r="EE52" s="494">
        <v>529</v>
      </c>
      <c r="EF52" s="492">
        <v>555</v>
      </c>
      <c r="EG52" s="493">
        <v>463</v>
      </c>
      <c r="EH52" s="493">
        <v>255</v>
      </c>
      <c r="EI52" s="493">
        <v>171</v>
      </c>
      <c r="EJ52" s="493">
        <v>37</v>
      </c>
      <c r="EK52" s="493">
        <v>36</v>
      </c>
      <c r="EL52" s="493">
        <v>56</v>
      </c>
      <c r="EM52" s="394"/>
      <c r="EN52" s="492">
        <v>521</v>
      </c>
      <c r="EO52" s="493">
        <v>317</v>
      </c>
      <c r="EP52" s="493">
        <v>173</v>
      </c>
      <c r="EQ52" s="493">
        <v>128</v>
      </c>
      <c r="ER52" s="493">
        <v>16</v>
      </c>
      <c r="ES52" s="493">
        <v>32</v>
      </c>
      <c r="ET52" s="493">
        <v>172</v>
      </c>
      <c r="EU52" s="394"/>
    </row>
    <row r="53" spans="1:151" s="357" customFormat="1" ht="15" customHeight="1" x14ac:dyDescent="0.15">
      <c r="A53" s="442" t="s">
        <v>175</v>
      </c>
      <c r="B53" s="442" t="s">
        <v>212</v>
      </c>
      <c r="C53" s="442"/>
      <c r="D53" s="442" t="s">
        <v>607</v>
      </c>
      <c r="E53" s="387">
        <v>2670</v>
      </c>
      <c r="F53" s="472">
        <v>2644</v>
      </c>
      <c r="G53" s="472">
        <v>445</v>
      </c>
      <c r="H53" s="472">
        <v>590</v>
      </c>
      <c r="I53" s="472">
        <v>1609</v>
      </c>
      <c r="J53" s="388">
        <v>26</v>
      </c>
      <c r="K53" s="395">
        <v>26</v>
      </c>
      <c r="L53" s="387"/>
      <c r="M53" s="471">
        <v>6737</v>
      </c>
      <c r="N53" s="472">
        <v>55</v>
      </c>
      <c r="O53" s="472">
        <v>139</v>
      </c>
      <c r="P53" s="472">
        <v>203</v>
      </c>
      <c r="Q53" s="472">
        <v>214</v>
      </c>
      <c r="R53" s="472">
        <v>273</v>
      </c>
      <c r="S53" s="472">
        <v>290</v>
      </c>
      <c r="T53" s="472">
        <v>397</v>
      </c>
      <c r="U53" s="472">
        <v>544</v>
      </c>
      <c r="V53" s="472">
        <v>735</v>
      </c>
      <c r="W53" s="472">
        <v>1025</v>
      </c>
      <c r="X53" s="472">
        <v>813</v>
      </c>
      <c r="Y53" s="472">
        <v>681</v>
      </c>
      <c r="Z53" s="472">
        <v>639</v>
      </c>
      <c r="AA53" s="472">
        <v>486</v>
      </c>
      <c r="AB53" s="473">
        <v>243</v>
      </c>
      <c r="AC53" s="486">
        <v>60.1</v>
      </c>
      <c r="AD53" s="487">
        <v>59.2</v>
      </c>
      <c r="AE53" s="488">
        <v>61.2</v>
      </c>
      <c r="AF53" s="387"/>
      <c r="AG53" s="388"/>
      <c r="AH53" s="388"/>
      <c r="AI53" s="388"/>
      <c r="AJ53" s="388"/>
      <c r="AK53" s="388"/>
      <c r="AL53" s="388"/>
      <c r="AM53" s="388"/>
      <c r="AN53" s="388"/>
      <c r="AO53" s="388"/>
      <c r="AP53" s="388"/>
      <c r="AQ53" s="388"/>
      <c r="AR53" s="388"/>
      <c r="AS53" s="388"/>
      <c r="AT53" s="388"/>
      <c r="AU53" s="388"/>
      <c r="AV53" s="449"/>
      <c r="AW53" s="450"/>
      <c r="AX53" s="451"/>
      <c r="AY53" s="471">
        <v>3179</v>
      </c>
      <c r="AZ53" s="472">
        <v>2</v>
      </c>
      <c r="BA53" s="472">
        <v>10</v>
      </c>
      <c r="BB53" s="472">
        <v>23</v>
      </c>
      <c r="BC53" s="472">
        <v>29</v>
      </c>
      <c r="BD53" s="472">
        <v>48</v>
      </c>
      <c r="BE53" s="472">
        <v>51</v>
      </c>
      <c r="BF53" s="472">
        <v>73</v>
      </c>
      <c r="BG53" s="472">
        <v>124</v>
      </c>
      <c r="BH53" s="472">
        <v>188</v>
      </c>
      <c r="BI53" s="472">
        <v>482</v>
      </c>
      <c r="BJ53" s="472">
        <v>566</v>
      </c>
      <c r="BK53" s="472">
        <v>550</v>
      </c>
      <c r="BL53" s="472">
        <v>528</v>
      </c>
      <c r="BM53" s="472">
        <v>357</v>
      </c>
      <c r="BN53" s="473">
        <v>148</v>
      </c>
      <c r="BO53" s="504">
        <v>68.2</v>
      </c>
      <c r="BP53" s="505">
        <v>68.099999999999994</v>
      </c>
      <c r="BQ53" s="506">
        <v>68.2</v>
      </c>
      <c r="BR53" s="492">
        <v>2631</v>
      </c>
      <c r="BS53" s="493" t="s">
        <v>6662</v>
      </c>
      <c r="BT53" s="493" t="s">
        <v>6662</v>
      </c>
      <c r="BU53" s="493" t="s">
        <v>6662</v>
      </c>
      <c r="BV53" s="493">
        <v>8</v>
      </c>
      <c r="BW53" s="493">
        <v>19</v>
      </c>
      <c r="BX53" s="493">
        <v>37</v>
      </c>
      <c r="BY53" s="493">
        <v>97</v>
      </c>
      <c r="BZ53" s="493">
        <v>192</v>
      </c>
      <c r="CA53" s="493">
        <v>338</v>
      </c>
      <c r="CB53" s="493">
        <v>553</v>
      </c>
      <c r="CC53" s="493">
        <v>476</v>
      </c>
      <c r="CD53" s="493">
        <v>349</v>
      </c>
      <c r="CE53" s="493">
        <v>322</v>
      </c>
      <c r="CF53" s="493">
        <v>177</v>
      </c>
      <c r="CG53" s="494">
        <v>63</v>
      </c>
      <c r="CH53" s="466"/>
      <c r="CI53" s="467"/>
      <c r="CJ53" s="467"/>
      <c r="CK53" s="467"/>
      <c r="CL53" s="467"/>
      <c r="CM53" s="467"/>
      <c r="CN53" s="467"/>
      <c r="CO53" s="467"/>
      <c r="CP53" s="467"/>
      <c r="CQ53" s="467"/>
      <c r="CR53" s="467"/>
      <c r="CS53" s="467"/>
      <c r="CT53" s="467"/>
      <c r="CU53" s="468"/>
      <c r="CV53" s="389"/>
      <c r="CW53" s="390"/>
      <c r="CX53" s="390"/>
      <c r="CY53" s="390"/>
      <c r="CZ53" s="390"/>
      <c r="DA53" s="390"/>
      <c r="DB53" s="394"/>
      <c r="DC53" s="492">
        <v>9539</v>
      </c>
      <c r="DD53" s="493">
        <v>7093</v>
      </c>
      <c r="DE53" s="493">
        <v>3170</v>
      </c>
      <c r="DF53" s="493">
        <v>3543</v>
      </c>
      <c r="DG53" s="493">
        <v>380</v>
      </c>
      <c r="DH53" s="493">
        <v>592</v>
      </c>
      <c r="DI53" s="493">
        <v>1854</v>
      </c>
      <c r="DJ53" s="394"/>
      <c r="DK53" s="492">
        <v>2356</v>
      </c>
      <c r="DL53" s="493">
        <v>1456</v>
      </c>
      <c r="DM53" s="493">
        <v>1</v>
      </c>
      <c r="DN53" s="493">
        <v>20</v>
      </c>
      <c r="DO53" s="493">
        <v>14</v>
      </c>
      <c r="DP53" s="493">
        <v>180</v>
      </c>
      <c r="DQ53" s="493">
        <v>82</v>
      </c>
      <c r="DR53" s="493">
        <v>443</v>
      </c>
      <c r="DS53" s="493">
        <v>73</v>
      </c>
      <c r="DT53" s="493">
        <v>11</v>
      </c>
      <c r="DU53" s="493">
        <v>32</v>
      </c>
      <c r="DV53" s="493">
        <v>6</v>
      </c>
      <c r="DW53" s="493">
        <v>18</v>
      </c>
      <c r="DX53" s="493">
        <v>17</v>
      </c>
      <c r="DY53" s="390">
        <v>3</v>
      </c>
      <c r="DZ53" s="394" t="s">
        <v>6662</v>
      </c>
      <c r="EA53" s="492">
        <v>2632</v>
      </c>
      <c r="EB53" s="493">
        <v>391931</v>
      </c>
      <c r="EC53" s="493">
        <v>222243</v>
      </c>
      <c r="ED53" s="493">
        <v>109031</v>
      </c>
      <c r="EE53" s="494">
        <v>60657</v>
      </c>
      <c r="EF53" s="492">
        <v>4766</v>
      </c>
      <c r="EG53" s="493">
        <v>4066</v>
      </c>
      <c r="EH53" s="493">
        <v>1758</v>
      </c>
      <c r="EI53" s="493">
        <v>2040</v>
      </c>
      <c r="EJ53" s="493">
        <v>268</v>
      </c>
      <c r="EK53" s="493">
        <v>293</v>
      </c>
      <c r="EL53" s="493">
        <v>407</v>
      </c>
      <c r="EM53" s="394"/>
      <c r="EN53" s="492">
        <v>4773</v>
      </c>
      <c r="EO53" s="493">
        <v>3027</v>
      </c>
      <c r="EP53" s="493">
        <v>1412</v>
      </c>
      <c r="EQ53" s="493">
        <v>1503</v>
      </c>
      <c r="ER53" s="493">
        <v>112</v>
      </c>
      <c r="ES53" s="493">
        <v>299</v>
      </c>
      <c r="ET53" s="493">
        <v>1447</v>
      </c>
      <c r="EU53" s="394"/>
    </row>
    <row r="54" spans="1:151" s="357" customFormat="1" ht="15" hidden="1" customHeight="1" x14ac:dyDescent="0.15">
      <c r="A54" s="442" t="s">
        <v>175</v>
      </c>
      <c r="B54" s="442" t="s">
        <v>212</v>
      </c>
      <c r="C54" s="442" t="s">
        <v>213</v>
      </c>
      <c r="D54" s="442" t="s">
        <v>608</v>
      </c>
      <c r="E54" s="387">
        <v>373</v>
      </c>
      <c r="F54" s="472">
        <v>368</v>
      </c>
      <c r="G54" s="472" t="s">
        <v>6663</v>
      </c>
      <c r="H54" s="472" t="s">
        <v>6663</v>
      </c>
      <c r="I54" s="472" t="s">
        <v>6663</v>
      </c>
      <c r="J54" s="388">
        <v>5</v>
      </c>
      <c r="K54" s="395">
        <v>5</v>
      </c>
      <c r="L54" s="387"/>
      <c r="M54" s="471" t="s">
        <v>6663</v>
      </c>
      <c r="N54" s="472" t="s">
        <v>6663</v>
      </c>
      <c r="O54" s="472" t="s">
        <v>6663</v>
      </c>
      <c r="P54" s="472" t="s">
        <v>6663</v>
      </c>
      <c r="Q54" s="472" t="s">
        <v>6663</v>
      </c>
      <c r="R54" s="472" t="s">
        <v>6663</v>
      </c>
      <c r="S54" s="472" t="s">
        <v>6663</v>
      </c>
      <c r="T54" s="472" t="s">
        <v>6663</v>
      </c>
      <c r="U54" s="472" t="s">
        <v>6663</v>
      </c>
      <c r="V54" s="472" t="s">
        <v>6663</v>
      </c>
      <c r="W54" s="472" t="s">
        <v>6663</v>
      </c>
      <c r="X54" s="472" t="s">
        <v>6663</v>
      </c>
      <c r="Y54" s="472" t="s">
        <v>6663</v>
      </c>
      <c r="Z54" s="472" t="s">
        <v>6663</v>
      </c>
      <c r="AA54" s="472" t="s">
        <v>6663</v>
      </c>
      <c r="AB54" s="473" t="s">
        <v>6663</v>
      </c>
      <c r="AC54" s="486" t="s">
        <v>6663</v>
      </c>
      <c r="AD54" s="487" t="s">
        <v>6663</v>
      </c>
      <c r="AE54" s="488" t="s">
        <v>6663</v>
      </c>
      <c r="AF54" s="387"/>
      <c r="AG54" s="388"/>
      <c r="AH54" s="388"/>
      <c r="AI54" s="388"/>
      <c r="AJ54" s="388"/>
      <c r="AK54" s="388"/>
      <c r="AL54" s="388"/>
      <c r="AM54" s="388"/>
      <c r="AN54" s="388"/>
      <c r="AO54" s="388"/>
      <c r="AP54" s="388"/>
      <c r="AQ54" s="388"/>
      <c r="AR54" s="388"/>
      <c r="AS54" s="388"/>
      <c r="AT54" s="388"/>
      <c r="AU54" s="388"/>
      <c r="AV54" s="449"/>
      <c r="AW54" s="450"/>
      <c r="AX54" s="451"/>
      <c r="AY54" s="471" t="s">
        <v>6663</v>
      </c>
      <c r="AZ54" s="472" t="s">
        <v>6663</v>
      </c>
      <c r="BA54" s="472" t="s">
        <v>6663</v>
      </c>
      <c r="BB54" s="472" t="s">
        <v>6663</v>
      </c>
      <c r="BC54" s="472" t="s">
        <v>6663</v>
      </c>
      <c r="BD54" s="472" t="s">
        <v>6663</v>
      </c>
      <c r="BE54" s="472" t="s">
        <v>6663</v>
      </c>
      <c r="BF54" s="472" t="s">
        <v>6663</v>
      </c>
      <c r="BG54" s="472" t="s">
        <v>6663</v>
      </c>
      <c r="BH54" s="472" t="s">
        <v>6663</v>
      </c>
      <c r="BI54" s="472" t="s">
        <v>6663</v>
      </c>
      <c r="BJ54" s="472" t="s">
        <v>6663</v>
      </c>
      <c r="BK54" s="472" t="s">
        <v>6663</v>
      </c>
      <c r="BL54" s="472" t="s">
        <v>6663</v>
      </c>
      <c r="BM54" s="472" t="s">
        <v>6663</v>
      </c>
      <c r="BN54" s="473" t="s">
        <v>6663</v>
      </c>
      <c r="BO54" s="504" t="s">
        <v>6663</v>
      </c>
      <c r="BP54" s="505" t="s">
        <v>6663</v>
      </c>
      <c r="BQ54" s="506" t="s">
        <v>6663</v>
      </c>
      <c r="BR54" s="492">
        <v>363</v>
      </c>
      <c r="BS54" s="493" t="s">
        <v>6662</v>
      </c>
      <c r="BT54" s="493" t="s">
        <v>6662</v>
      </c>
      <c r="BU54" s="493" t="s">
        <v>6662</v>
      </c>
      <c r="BV54" s="493">
        <v>2</v>
      </c>
      <c r="BW54" s="493">
        <v>2</v>
      </c>
      <c r="BX54" s="493">
        <v>2</v>
      </c>
      <c r="BY54" s="493">
        <v>12</v>
      </c>
      <c r="BZ54" s="493">
        <v>27</v>
      </c>
      <c r="CA54" s="493">
        <v>34</v>
      </c>
      <c r="CB54" s="493">
        <v>65</v>
      </c>
      <c r="CC54" s="493">
        <v>72</v>
      </c>
      <c r="CD54" s="493">
        <v>57</v>
      </c>
      <c r="CE54" s="493">
        <v>52</v>
      </c>
      <c r="CF54" s="493">
        <v>26</v>
      </c>
      <c r="CG54" s="494">
        <v>12</v>
      </c>
      <c r="CH54" s="466"/>
      <c r="CI54" s="467"/>
      <c r="CJ54" s="467"/>
      <c r="CK54" s="467"/>
      <c r="CL54" s="467"/>
      <c r="CM54" s="467"/>
      <c r="CN54" s="467"/>
      <c r="CO54" s="467"/>
      <c r="CP54" s="467"/>
      <c r="CQ54" s="467"/>
      <c r="CR54" s="467"/>
      <c r="CS54" s="467"/>
      <c r="CT54" s="467"/>
      <c r="CU54" s="468"/>
      <c r="CV54" s="389"/>
      <c r="CW54" s="390"/>
      <c r="CX54" s="390"/>
      <c r="CY54" s="390"/>
      <c r="CZ54" s="390"/>
      <c r="DA54" s="390"/>
      <c r="DB54" s="394"/>
      <c r="DC54" s="492">
        <v>1239</v>
      </c>
      <c r="DD54" s="493">
        <v>926</v>
      </c>
      <c r="DE54" s="493">
        <v>459</v>
      </c>
      <c r="DF54" s="493">
        <v>427</v>
      </c>
      <c r="DG54" s="493">
        <v>40</v>
      </c>
      <c r="DH54" s="493">
        <v>78</v>
      </c>
      <c r="DI54" s="493">
        <v>235</v>
      </c>
      <c r="DJ54" s="394"/>
      <c r="DK54" s="492">
        <v>321</v>
      </c>
      <c r="DL54" s="493">
        <v>174</v>
      </c>
      <c r="DM54" s="493" t="s">
        <v>6662</v>
      </c>
      <c r="DN54" s="493">
        <v>5</v>
      </c>
      <c r="DO54" s="493">
        <v>1</v>
      </c>
      <c r="DP54" s="493">
        <v>32</v>
      </c>
      <c r="DQ54" s="493">
        <v>6</v>
      </c>
      <c r="DR54" s="493">
        <v>88</v>
      </c>
      <c r="DS54" s="493">
        <v>8</v>
      </c>
      <c r="DT54" s="493" t="s">
        <v>6662</v>
      </c>
      <c r="DU54" s="493">
        <v>2</v>
      </c>
      <c r="DV54" s="493">
        <v>2</v>
      </c>
      <c r="DW54" s="493">
        <v>1</v>
      </c>
      <c r="DX54" s="493" t="s">
        <v>6662</v>
      </c>
      <c r="DY54" s="390">
        <v>2</v>
      </c>
      <c r="DZ54" s="394" t="s">
        <v>6662</v>
      </c>
      <c r="EA54" s="492">
        <v>367</v>
      </c>
      <c r="EB54" s="493">
        <v>49285</v>
      </c>
      <c r="EC54" s="493">
        <v>26000</v>
      </c>
      <c r="ED54" s="493">
        <v>13941</v>
      </c>
      <c r="EE54" s="494">
        <v>9344</v>
      </c>
      <c r="EF54" s="492">
        <v>606</v>
      </c>
      <c r="EG54" s="493">
        <v>523</v>
      </c>
      <c r="EH54" s="493">
        <v>255</v>
      </c>
      <c r="EI54" s="493">
        <v>242</v>
      </c>
      <c r="EJ54" s="493">
        <v>26</v>
      </c>
      <c r="EK54" s="493">
        <v>42</v>
      </c>
      <c r="EL54" s="493">
        <v>41</v>
      </c>
      <c r="EM54" s="394"/>
      <c r="EN54" s="492">
        <v>633</v>
      </c>
      <c r="EO54" s="493">
        <v>403</v>
      </c>
      <c r="EP54" s="493">
        <v>204</v>
      </c>
      <c r="EQ54" s="493">
        <v>185</v>
      </c>
      <c r="ER54" s="493">
        <v>14</v>
      </c>
      <c r="ES54" s="493">
        <v>36</v>
      </c>
      <c r="ET54" s="493">
        <v>194</v>
      </c>
      <c r="EU54" s="394"/>
    </row>
    <row r="55" spans="1:151" s="357" customFormat="1" ht="15" hidden="1" customHeight="1" x14ac:dyDescent="0.15">
      <c r="A55" s="442" t="s">
        <v>175</v>
      </c>
      <c r="B55" s="442" t="s">
        <v>212</v>
      </c>
      <c r="C55" s="442" t="s">
        <v>214</v>
      </c>
      <c r="D55" s="442" t="s">
        <v>609</v>
      </c>
      <c r="E55" s="387">
        <v>163</v>
      </c>
      <c r="F55" s="472">
        <v>162</v>
      </c>
      <c r="G55" s="472" t="s">
        <v>6663</v>
      </c>
      <c r="H55" s="472" t="s">
        <v>6663</v>
      </c>
      <c r="I55" s="472" t="s">
        <v>6663</v>
      </c>
      <c r="J55" s="388">
        <v>1</v>
      </c>
      <c r="K55" s="395">
        <v>1</v>
      </c>
      <c r="L55" s="387"/>
      <c r="M55" s="471" t="s">
        <v>6663</v>
      </c>
      <c r="N55" s="472" t="s">
        <v>6663</v>
      </c>
      <c r="O55" s="472" t="s">
        <v>6663</v>
      </c>
      <c r="P55" s="472" t="s">
        <v>6663</v>
      </c>
      <c r="Q55" s="472" t="s">
        <v>6663</v>
      </c>
      <c r="R55" s="472" t="s">
        <v>6663</v>
      </c>
      <c r="S55" s="472" t="s">
        <v>6663</v>
      </c>
      <c r="T55" s="472" t="s">
        <v>6663</v>
      </c>
      <c r="U55" s="472" t="s">
        <v>6663</v>
      </c>
      <c r="V55" s="472" t="s">
        <v>6663</v>
      </c>
      <c r="W55" s="472" t="s">
        <v>6663</v>
      </c>
      <c r="X55" s="472" t="s">
        <v>6663</v>
      </c>
      <c r="Y55" s="472" t="s">
        <v>6663</v>
      </c>
      <c r="Z55" s="472" t="s">
        <v>6663</v>
      </c>
      <c r="AA55" s="472" t="s">
        <v>6663</v>
      </c>
      <c r="AB55" s="473" t="s">
        <v>6663</v>
      </c>
      <c r="AC55" s="486" t="s">
        <v>6663</v>
      </c>
      <c r="AD55" s="487" t="s">
        <v>6663</v>
      </c>
      <c r="AE55" s="488" t="s">
        <v>6663</v>
      </c>
      <c r="AF55" s="387"/>
      <c r="AG55" s="388"/>
      <c r="AH55" s="388"/>
      <c r="AI55" s="388"/>
      <c r="AJ55" s="388"/>
      <c r="AK55" s="388"/>
      <c r="AL55" s="388"/>
      <c r="AM55" s="388"/>
      <c r="AN55" s="388"/>
      <c r="AO55" s="388"/>
      <c r="AP55" s="388"/>
      <c r="AQ55" s="388"/>
      <c r="AR55" s="388"/>
      <c r="AS55" s="388"/>
      <c r="AT55" s="388"/>
      <c r="AU55" s="388"/>
      <c r="AV55" s="449"/>
      <c r="AW55" s="450"/>
      <c r="AX55" s="451"/>
      <c r="AY55" s="471" t="s">
        <v>6663</v>
      </c>
      <c r="AZ55" s="472" t="s">
        <v>6663</v>
      </c>
      <c r="BA55" s="472" t="s">
        <v>6663</v>
      </c>
      <c r="BB55" s="472" t="s">
        <v>6663</v>
      </c>
      <c r="BC55" s="472" t="s">
        <v>6663</v>
      </c>
      <c r="BD55" s="472" t="s">
        <v>6663</v>
      </c>
      <c r="BE55" s="472" t="s">
        <v>6663</v>
      </c>
      <c r="BF55" s="472" t="s">
        <v>6663</v>
      </c>
      <c r="BG55" s="472" t="s">
        <v>6663</v>
      </c>
      <c r="BH55" s="472" t="s">
        <v>6663</v>
      </c>
      <c r="BI55" s="472" t="s">
        <v>6663</v>
      </c>
      <c r="BJ55" s="472" t="s">
        <v>6663</v>
      </c>
      <c r="BK55" s="472" t="s">
        <v>6663</v>
      </c>
      <c r="BL55" s="472" t="s">
        <v>6663</v>
      </c>
      <c r="BM55" s="472" t="s">
        <v>6663</v>
      </c>
      <c r="BN55" s="473" t="s">
        <v>6663</v>
      </c>
      <c r="BO55" s="504" t="s">
        <v>6663</v>
      </c>
      <c r="BP55" s="505" t="s">
        <v>6663</v>
      </c>
      <c r="BQ55" s="506" t="s">
        <v>6663</v>
      </c>
      <c r="BR55" s="492">
        <v>161</v>
      </c>
      <c r="BS55" s="493" t="s">
        <v>6662</v>
      </c>
      <c r="BT55" s="493" t="s">
        <v>6662</v>
      </c>
      <c r="BU55" s="493" t="s">
        <v>6662</v>
      </c>
      <c r="BV55" s="493" t="s">
        <v>6662</v>
      </c>
      <c r="BW55" s="493" t="s">
        <v>6662</v>
      </c>
      <c r="BX55" s="493">
        <v>1</v>
      </c>
      <c r="BY55" s="493">
        <v>7</v>
      </c>
      <c r="BZ55" s="493">
        <v>9</v>
      </c>
      <c r="CA55" s="493">
        <v>19</v>
      </c>
      <c r="CB55" s="493">
        <v>32</v>
      </c>
      <c r="CC55" s="493">
        <v>27</v>
      </c>
      <c r="CD55" s="493">
        <v>21</v>
      </c>
      <c r="CE55" s="493">
        <v>24</v>
      </c>
      <c r="CF55" s="493">
        <v>15</v>
      </c>
      <c r="CG55" s="494">
        <v>6</v>
      </c>
      <c r="CH55" s="466"/>
      <c r="CI55" s="467"/>
      <c r="CJ55" s="467"/>
      <c r="CK55" s="467"/>
      <c r="CL55" s="467"/>
      <c r="CM55" s="467"/>
      <c r="CN55" s="467"/>
      <c r="CO55" s="467"/>
      <c r="CP55" s="467"/>
      <c r="CQ55" s="467"/>
      <c r="CR55" s="467"/>
      <c r="CS55" s="467"/>
      <c r="CT55" s="467"/>
      <c r="CU55" s="468"/>
      <c r="CV55" s="389"/>
      <c r="CW55" s="390"/>
      <c r="CX55" s="390"/>
      <c r="CY55" s="390"/>
      <c r="CZ55" s="390"/>
      <c r="DA55" s="390"/>
      <c r="DB55" s="394"/>
      <c r="DC55" s="492">
        <v>535</v>
      </c>
      <c r="DD55" s="493">
        <v>396</v>
      </c>
      <c r="DE55" s="493">
        <v>176</v>
      </c>
      <c r="DF55" s="493">
        <v>192</v>
      </c>
      <c r="DG55" s="493">
        <v>28</v>
      </c>
      <c r="DH55" s="493">
        <v>34</v>
      </c>
      <c r="DI55" s="493">
        <v>105</v>
      </c>
      <c r="DJ55" s="394"/>
      <c r="DK55" s="492">
        <v>132</v>
      </c>
      <c r="DL55" s="493">
        <v>97</v>
      </c>
      <c r="DM55" s="493" t="s">
        <v>6662</v>
      </c>
      <c r="DN55" s="493">
        <v>2</v>
      </c>
      <c r="DO55" s="493">
        <v>1</v>
      </c>
      <c r="DP55" s="493">
        <v>8</v>
      </c>
      <c r="DQ55" s="493">
        <v>4</v>
      </c>
      <c r="DR55" s="493">
        <v>18</v>
      </c>
      <c r="DS55" s="493">
        <v>2</v>
      </c>
      <c r="DT55" s="493" t="s">
        <v>6662</v>
      </c>
      <c r="DU55" s="493" t="s">
        <v>6662</v>
      </c>
      <c r="DV55" s="493" t="s">
        <v>6662</v>
      </c>
      <c r="DW55" s="493" t="s">
        <v>6662</v>
      </c>
      <c r="DX55" s="493" t="s">
        <v>6662</v>
      </c>
      <c r="DY55" s="390" t="s">
        <v>6662</v>
      </c>
      <c r="DZ55" s="394" t="s">
        <v>6662</v>
      </c>
      <c r="EA55" s="492">
        <v>162</v>
      </c>
      <c r="EB55" s="493">
        <v>22544</v>
      </c>
      <c r="EC55" s="493">
        <v>14005</v>
      </c>
      <c r="ED55" s="493">
        <v>5379</v>
      </c>
      <c r="EE55" s="494">
        <v>3160</v>
      </c>
      <c r="EF55" s="492">
        <v>263</v>
      </c>
      <c r="EG55" s="493">
        <v>226</v>
      </c>
      <c r="EH55" s="493">
        <v>101</v>
      </c>
      <c r="EI55" s="493">
        <v>110</v>
      </c>
      <c r="EJ55" s="493">
        <v>15</v>
      </c>
      <c r="EK55" s="493">
        <v>21</v>
      </c>
      <c r="EL55" s="493">
        <v>16</v>
      </c>
      <c r="EM55" s="394"/>
      <c r="EN55" s="492">
        <v>272</v>
      </c>
      <c r="EO55" s="493">
        <v>170</v>
      </c>
      <c r="EP55" s="493">
        <v>75</v>
      </c>
      <c r="EQ55" s="493">
        <v>82</v>
      </c>
      <c r="ER55" s="493">
        <v>13</v>
      </c>
      <c r="ES55" s="493">
        <v>13</v>
      </c>
      <c r="ET55" s="493">
        <v>89</v>
      </c>
      <c r="EU55" s="394"/>
    </row>
    <row r="56" spans="1:151" s="357" customFormat="1" ht="15" hidden="1" customHeight="1" x14ac:dyDescent="0.15">
      <c r="A56" s="442" t="s">
        <v>175</v>
      </c>
      <c r="B56" s="442" t="s">
        <v>212</v>
      </c>
      <c r="C56" s="442" t="s">
        <v>215</v>
      </c>
      <c r="D56" s="442" t="s">
        <v>610</v>
      </c>
      <c r="E56" s="387">
        <v>170</v>
      </c>
      <c r="F56" s="472">
        <v>167</v>
      </c>
      <c r="G56" s="472" t="s">
        <v>6663</v>
      </c>
      <c r="H56" s="472" t="s">
        <v>6663</v>
      </c>
      <c r="I56" s="472" t="s">
        <v>6663</v>
      </c>
      <c r="J56" s="388">
        <v>3</v>
      </c>
      <c r="K56" s="395">
        <v>3</v>
      </c>
      <c r="L56" s="387"/>
      <c r="M56" s="471" t="s">
        <v>6663</v>
      </c>
      <c r="N56" s="472" t="s">
        <v>6663</v>
      </c>
      <c r="O56" s="472" t="s">
        <v>6663</v>
      </c>
      <c r="P56" s="472" t="s">
        <v>6663</v>
      </c>
      <c r="Q56" s="472" t="s">
        <v>6663</v>
      </c>
      <c r="R56" s="472" t="s">
        <v>6663</v>
      </c>
      <c r="S56" s="472" t="s">
        <v>6663</v>
      </c>
      <c r="T56" s="472" t="s">
        <v>6663</v>
      </c>
      <c r="U56" s="472" t="s">
        <v>6663</v>
      </c>
      <c r="V56" s="472" t="s">
        <v>6663</v>
      </c>
      <c r="W56" s="472" t="s">
        <v>6663</v>
      </c>
      <c r="X56" s="472" t="s">
        <v>6663</v>
      </c>
      <c r="Y56" s="472" t="s">
        <v>6663</v>
      </c>
      <c r="Z56" s="472" t="s">
        <v>6663</v>
      </c>
      <c r="AA56" s="472" t="s">
        <v>6663</v>
      </c>
      <c r="AB56" s="473" t="s">
        <v>6663</v>
      </c>
      <c r="AC56" s="486" t="s">
        <v>6663</v>
      </c>
      <c r="AD56" s="487" t="s">
        <v>6663</v>
      </c>
      <c r="AE56" s="488" t="s">
        <v>6663</v>
      </c>
      <c r="AF56" s="387"/>
      <c r="AG56" s="388"/>
      <c r="AH56" s="388"/>
      <c r="AI56" s="388"/>
      <c r="AJ56" s="388"/>
      <c r="AK56" s="388"/>
      <c r="AL56" s="388"/>
      <c r="AM56" s="388"/>
      <c r="AN56" s="388"/>
      <c r="AO56" s="388"/>
      <c r="AP56" s="388"/>
      <c r="AQ56" s="388"/>
      <c r="AR56" s="388"/>
      <c r="AS56" s="388"/>
      <c r="AT56" s="388"/>
      <c r="AU56" s="388"/>
      <c r="AV56" s="449"/>
      <c r="AW56" s="450"/>
      <c r="AX56" s="451"/>
      <c r="AY56" s="471" t="s">
        <v>6663</v>
      </c>
      <c r="AZ56" s="472" t="s">
        <v>6663</v>
      </c>
      <c r="BA56" s="472" t="s">
        <v>6663</v>
      </c>
      <c r="BB56" s="472" t="s">
        <v>6663</v>
      </c>
      <c r="BC56" s="472" t="s">
        <v>6663</v>
      </c>
      <c r="BD56" s="472" t="s">
        <v>6663</v>
      </c>
      <c r="BE56" s="472" t="s">
        <v>6663</v>
      </c>
      <c r="BF56" s="472" t="s">
        <v>6663</v>
      </c>
      <c r="BG56" s="472" t="s">
        <v>6663</v>
      </c>
      <c r="BH56" s="472" t="s">
        <v>6663</v>
      </c>
      <c r="BI56" s="472" t="s">
        <v>6663</v>
      </c>
      <c r="BJ56" s="472" t="s">
        <v>6663</v>
      </c>
      <c r="BK56" s="472" t="s">
        <v>6663</v>
      </c>
      <c r="BL56" s="472" t="s">
        <v>6663</v>
      </c>
      <c r="BM56" s="472" t="s">
        <v>6663</v>
      </c>
      <c r="BN56" s="473" t="s">
        <v>6663</v>
      </c>
      <c r="BO56" s="504" t="s">
        <v>6663</v>
      </c>
      <c r="BP56" s="505" t="s">
        <v>6663</v>
      </c>
      <c r="BQ56" s="506" t="s">
        <v>6663</v>
      </c>
      <c r="BR56" s="492">
        <v>167</v>
      </c>
      <c r="BS56" s="493" t="s">
        <v>6662</v>
      </c>
      <c r="BT56" s="493" t="s">
        <v>6662</v>
      </c>
      <c r="BU56" s="493" t="s">
        <v>6662</v>
      </c>
      <c r="BV56" s="493" t="s">
        <v>6662</v>
      </c>
      <c r="BW56" s="493">
        <v>1</v>
      </c>
      <c r="BX56" s="493">
        <v>1</v>
      </c>
      <c r="BY56" s="493">
        <v>6</v>
      </c>
      <c r="BZ56" s="493">
        <v>10</v>
      </c>
      <c r="CA56" s="493">
        <v>25</v>
      </c>
      <c r="CB56" s="493">
        <v>28</v>
      </c>
      <c r="CC56" s="493">
        <v>35</v>
      </c>
      <c r="CD56" s="493">
        <v>34</v>
      </c>
      <c r="CE56" s="493">
        <v>15</v>
      </c>
      <c r="CF56" s="493">
        <v>11</v>
      </c>
      <c r="CG56" s="494">
        <v>1</v>
      </c>
      <c r="CH56" s="466"/>
      <c r="CI56" s="467"/>
      <c r="CJ56" s="467"/>
      <c r="CK56" s="467"/>
      <c r="CL56" s="467"/>
      <c r="CM56" s="467"/>
      <c r="CN56" s="467"/>
      <c r="CO56" s="467"/>
      <c r="CP56" s="467"/>
      <c r="CQ56" s="467"/>
      <c r="CR56" s="467"/>
      <c r="CS56" s="467"/>
      <c r="CT56" s="467"/>
      <c r="CU56" s="468"/>
      <c r="CV56" s="389"/>
      <c r="CW56" s="390"/>
      <c r="CX56" s="390"/>
      <c r="CY56" s="390"/>
      <c r="CZ56" s="390"/>
      <c r="DA56" s="390"/>
      <c r="DB56" s="394"/>
      <c r="DC56" s="492">
        <v>627</v>
      </c>
      <c r="DD56" s="493">
        <v>476</v>
      </c>
      <c r="DE56" s="493">
        <v>235</v>
      </c>
      <c r="DF56" s="493">
        <v>223</v>
      </c>
      <c r="DG56" s="493">
        <v>18</v>
      </c>
      <c r="DH56" s="493">
        <v>44</v>
      </c>
      <c r="DI56" s="493">
        <v>107</v>
      </c>
      <c r="DJ56" s="394"/>
      <c r="DK56" s="492">
        <v>157</v>
      </c>
      <c r="DL56" s="493">
        <v>89</v>
      </c>
      <c r="DM56" s="493" t="s">
        <v>6662</v>
      </c>
      <c r="DN56" s="493">
        <v>1</v>
      </c>
      <c r="DO56" s="493" t="s">
        <v>6662</v>
      </c>
      <c r="DP56" s="493">
        <v>10</v>
      </c>
      <c r="DQ56" s="493">
        <v>9</v>
      </c>
      <c r="DR56" s="493">
        <v>16</v>
      </c>
      <c r="DS56" s="493">
        <v>28</v>
      </c>
      <c r="DT56" s="493">
        <v>3</v>
      </c>
      <c r="DU56" s="493" t="s">
        <v>6662</v>
      </c>
      <c r="DV56" s="493">
        <v>1</v>
      </c>
      <c r="DW56" s="493" t="s">
        <v>6662</v>
      </c>
      <c r="DX56" s="493" t="s">
        <v>6662</v>
      </c>
      <c r="DY56" s="390" t="s">
        <v>6662</v>
      </c>
      <c r="DZ56" s="394" t="s">
        <v>6662</v>
      </c>
      <c r="EA56" s="492">
        <v>166</v>
      </c>
      <c r="EB56" s="493">
        <v>28201</v>
      </c>
      <c r="EC56" s="493">
        <v>15540</v>
      </c>
      <c r="ED56" s="493">
        <v>10266</v>
      </c>
      <c r="EE56" s="494">
        <v>2395</v>
      </c>
      <c r="EF56" s="492">
        <v>308</v>
      </c>
      <c r="EG56" s="493">
        <v>263</v>
      </c>
      <c r="EH56" s="493">
        <v>129</v>
      </c>
      <c r="EI56" s="493">
        <v>121</v>
      </c>
      <c r="EJ56" s="493">
        <v>13</v>
      </c>
      <c r="EK56" s="493">
        <v>19</v>
      </c>
      <c r="EL56" s="493">
        <v>26</v>
      </c>
      <c r="EM56" s="394"/>
      <c r="EN56" s="492">
        <v>319</v>
      </c>
      <c r="EO56" s="493">
        <v>213</v>
      </c>
      <c r="EP56" s="493">
        <v>106</v>
      </c>
      <c r="EQ56" s="493">
        <v>102</v>
      </c>
      <c r="ER56" s="493">
        <v>5</v>
      </c>
      <c r="ES56" s="493">
        <v>25</v>
      </c>
      <c r="ET56" s="493">
        <v>81</v>
      </c>
      <c r="EU56" s="394"/>
    </row>
    <row r="57" spans="1:151" s="357" customFormat="1" ht="15" hidden="1" customHeight="1" x14ac:dyDescent="0.15">
      <c r="A57" s="442" t="s">
        <v>175</v>
      </c>
      <c r="B57" s="442" t="s">
        <v>212</v>
      </c>
      <c r="C57" s="442" t="s">
        <v>216</v>
      </c>
      <c r="D57" s="442" t="s">
        <v>611</v>
      </c>
      <c r="E57" s="387">
        <v>147</v>
      </c>
      <c r="F57" s="472">
        <v>144</v>
      </c>
      <c r="G57" s="472" t="s">
        <v>6663</v>
      </c>
      <c r="H57" s="472" t="s">
        <v>6663</v>
      </c>
      <c r="I57" s="472" t="s">
        <v>6663</v>
      </c>
      <c r="J57" s="388">
        <v>3</v>
      </c>
      <c r="K57" s="395">
        <v>3</v>
      </c>
      <c r="L57" s="387"/>
      <c r="M57" s="471" t="s">
        <v>6663</v>
      </c>
      <c r="N57" s="472" t="s">
        <v>6663</v>
      </c>
      <c r="O57" s="472" t="s">
        <v>6663</v>
      </c>
      <c r="P57" s="472" t="s">
        <v>6663</v>
      </c>
      <c r="Q57" s="472" t="s">
        <v>6663</v>
      </c>
      <c r="R57" s="472" t="s">
        <v>6663</v>
      </c>
      <c r="S57" s="472" t="s">
        <v>6663</v>
      </c>
      <c r="T57" s="472" t="s">
        <v>6663</v>
      </c>
      <c r="U57" s="472" t="s">
        <v>6663</v>
      </c>
      <c r="V57" s="472" t="s">
        <v>6663</v>
      </c>
      <c r="W57" s="472" t="s">
        <v>6663</v>
      </c>
      <c r="X57" s="472" t="s">
        <v>6663</v>
      </c>
      <c r="Y57" s="472" t="s">
        <v>6663</v>
      </c>
      <c r="Z57" s="472" t="s">
        <v>6663</v>
      </c>
      <c r="AA57" s="472" t="s">
        <v>6663</v>
      </c>
      <c r="AB57" s="473" t="s">
        <v>6663</v>
      </c>
      <c r="AC57" s="486" t="s">
        <v>6663</v>
      </c>
      <c r="AD57" s="487" t="s">
        <v>6663</v>
      </c>
      <c r="AE57" s="488" t="s">
        <v>6663</v>
      </c>
      <c r="AF57" s="387"/>
      <c r="AG57" s="388"/>
      <c r="AH57" s="388"/>
      <c r="AI57" s="388"/>
      <c r="AJ57" s="388"/>
      <c r="AK57" s="388"/>
      <c r="AL57" s="388"/>
      <c r="AM57" s="388"/>
      <c r="AN57" s="388"/>
      <c r="AO57" s="388"/>
      <c r="AP57" s="388"/>
      <c r="AQ57" s="388"/>
      <c r="AR57" s="388"/>
      <c r="AS57" s="388"/>
      <c r="AT57" s="388"/>
      <c r="AU57" s="388"/>
      <c r="AV57" s="449"/>
      <c r="AW57" s="450"/>
      <c r="AX57" s="451"/>
      <c r="AY57" s="471" t="s">
        <v>6663</v>
      </c>
      <c r="AZ57" s="472" t="s">
        <v>6663</v>
      </c>
      <c r="BA57" s="472" t="s">
        <v>6663</v>
      </c>
      <c r="BB57" s="472" t="s">
        <v>6663</v>
      </c>
      <c r="BC57" s="472" t="s">
        <v>6663</v>
      </c>
      <c r="BD57" s="472" t="s">
        <v>6663</v>
      </c>
      <c r="BE57" s="472" t="s">
        <v>6663</v>
      </c>
      <c r="BF57" s="472" t="s">
        <v>6663</v>
      </c>
      <c r="BG57" s="472" t="s">
        <v>6663</v>
      </c>
      <c r="BH57" s="472" t="s">
        <v>6663</v>
      </c>
      <c r="BI57" s="472" t="s">
        <v>6663</v>
      </c>
      <c r="BJ57" s="472" t="s">
        <v>6663</v>
      </c>
      <c r="BK57" s="472" t="s">
        <v>6663</v>
      </c>
      <c r="BL57" s="472" t="s">
        <v>6663</v>
      </c>
      <c r="BM57" s="472" t="s">
        <v>6663</v>
      </c>
      <c r="BN57" s="473" t="s">
        <v>6663</v>
      </c>
      <c r="BO57" s="504" t="s">
        <v>6663</v>
      </c>
      <c r="BP57" s="505" t="s">
        <v>6663</v>
      </c>
      <c r="BQ57" s="506" t="s">
        <v>6663</v>
      </c>
      <c r="BR57" s="492">
        <v>144</v>
      </c>
      <c r="BS57" s="493" t="s">
        <v>6662</v>
      </c>
      <c r="BT57" s="493" t="s">
        <v>6662</v>
      </c>
      <c r="BU57" s="493" t="s">
        <v>6662</v>
      </c>
      <c r="BV57" s="493" t="s">
        <v>6662</v>
      </c>
      <c r="BW57" s="493">
        <v>1</v>
      </c>
      <c r="BX57" s="493">
        <v>2</v>
      </c>
      <c r="BY57" s="493">
        <v>2</v>
      </c>
      <c r="BZ57" s="493">
        <v>16</v>
      </c>
      <c r="CA57" s="493">
        <v>13</v>
      </c>
      <c r="CB57" s="493">
        <v>32</v>
      </c>
      <c r="CC57" s="493">
        <v>34</v>
      </c>
      <c r="CD57" s="493">
        <v>12</v>
      </c>
      <c r="CE57" s="493">
        <v>20</v>
      </c>
      <c r="CF57" s="493">
        <v>10</v>
      </c>
      <c r="CG57" s="494">
        <v>2</v>
      </c>
      <c r="CH57" s="466"/>
      <c r="CI57" s="467"/>
      <c r="CJ57" s="467"/>
      <c r="CK57" s="467"/>
      <c r="CL57" s="467"/>
      <c r="CM57" s="467"/>
      <c r="CN57" s="467"/>
      <c r="CO57" s="467"/>
      <c r="CP57" s="467"/>
      <c r="CQ57" s="467"/>
      <c r="CR57" s="467"/>
      <c r="CS57" s="467"/>
      <c r="CT57" s="467"/>
      <c r="CU57" s="468"/>
      <c r="CV57" s="389"/>
      <c r="CW57" s="390"/>
      <c r="CX57" s="390"/>
      <c r="CY57" s="390"/>
      <c r="CZ57" s="390"/>
      <c r="DA57" s="390"/>
      <c r="DB57" s="394"/>
      <c r="DC57" s="492">
        <v>494</v>
      </c>
      <c r="DD57" s="493">
        <v>374</v>
      </c>
      <c r="DE57" s="493">
        <v>215</v>
      </c>
      <c r="DF57" s="493">
        <v>141</v>
      </c>
      <c r="DG57" s="493">
        <v>18</v>
      </c>
      <c r="DH57" s="493">
        <v>28</v>
      </c>
      <c r="DI57" s="493">
        <v>92</v>
      </c>
      <c r="DJ57" s="394"/>
      <c r="DK57" s="492">
        <v>141</v>
      </c>
      <c r="DL57" s="493">
        <v>71</v>
      </c>
      <c r="DM57" s="493" t="s">
        <v>6662</v>
      </c>
      <c r="DN57" s="493">
        <v>3</v>
      </c>
      <c r="DO57" s="493" t="s">
        <v>6662</v>
      </c>
      <c r="DP57" s="493">
        <v>31</v>
      </c>
      <c r="DQ57" s="493">
        <v>8</v>
      </c>
      <c r="DR57" s="493">
        <v>11</v>
      </c>
      <c r="DS57" s="493">
        <v>14</v>
      </c>
      <c r="DT57" s="493">
        <v>3</v>
      </c>
      <c r="DU57" s="493" t="s">
        <v>6662</v>
      </c>
      <c r="DV57" s="493" t="s">
        <v>6662</v>
      </c>
      <c r="DW57" s="493" t="s">
        <v>6662</v>
      </c>
      <c r="DX57" s="493" t="s">
        <v>6662</v>
      </c>
      <c r="DY57" s="390" t="s">
        <v>6662</v>
      </c>
      <c r="DZ57" s="394" t="s">
        <v>6662</v>
      </c>
      <c r="EA57" s="492">
        <v>143</v>
      </c>
      <c r="EB57" s="493">
        <v>29709</v>
      </c>
      <c r="EC57" s="493">
        <v>19384</v>
      </c>
      <c r="ED57" s="493">
        <v>9001</v>
      </c>
      <c r="EE57" s="494">
        <v>1324</v>
      </c>
      <c r="EF57" s="492">
        <v>248</v>
      </c>
      <c r="EG57" s="493">
        <v>210</v>
      </c>
      <c r="EH57" s="493">
        <v>119</v>
      </c>
      <c r="EI57" s="493">
        <v>81</v>
      </c>
      <c r="EJ57" s="493">
        <v>10</v>
      </c>
      <c r="EK57" s="493">
        <v>14</v>
      </c>
      <c r="EL57" s="493">
        <v>24</v>
      </c>
      <c r="EM57" s="394"/>
      <c r="EN57" s="492">
        <v>246</v>
      </c>
      <c r="EO57" s="493">
        <v>164</v>
      </c>
      <c r="EP57" s="493">
        <v>96</v>
      </c>
      <c r="EQ57" s="493">
        <v>60</v>
      </c>
      <c r="ER57" s="493">
        <v>8</v>
      </c>
      <c r="ES57" s="493">
        <v>14</v>
      </c>
      <c r="ET57" s="493">
        <v>68</v>
      </c>
      <c r="EU57" s="394"/>
    </row>
    <row r="58" spans="1:151" s="357" customFormat="1" ht="15" hidden="1" customHeight="1" x14ac:dyDescent="0.15">
      <c r="A58" s="442" t="s">
        <v>175</v>
      </c>
      <c r="B58" s="442" t="s">
        <v>212</v>
      </c>
      <c r="C58" s="442" t="s">
        <v>217</v>
      </c>
      <c r="D58" s="442" t="s">
        <v>612</v>
      </c>
      <c r="E58" s="387">
        <v>146</v>
      </c>
      <c r="F58" s="472">
        <v>143</v>
      </c>
      <c r="G58" s="472" t="s">
        <v>6663</v>
      </c>
      <c r="H58" s="472" t="s">
        <v>6663</v>
      </c>
      <c r="I58" s="472" t="s">
        <v>6663</v>
      </c>
      <c r="J58" s="388">
        <v>3</v>
      </c>
      <c r="K58" s="395">
        <v>3</v>
      </c>
      <c r="L58" s="387"/>
      <c r="M58" s="471" t="s">
        <v>6663</v>
      </c>
      <c r="N58" s="472" t="s">
        <v>6663</v>
      </c>
      <c r="O58" s="472" t="s">
        <v>6663</v>
      </c>
      <c r="P58" s="472" t="s">
        <v>6663</v>
      </c>
      <c r="Q58" s="472" t="s">
        <v>6663</v>
      </c>
      <c r="R58" s="472" t="s">
        <v>6663</v>
      </c>
      <c r="S58" s="472" t="s">
        <v>6663</v>
      </c>
      <c r="T58" s="472" t="s">
        <v>6663</v>
      </c>
      <c r="U58" s="472" t="s">
        <v>6663</v>
      </c>
      <c r="V58" s="472" t="s">
        <v>6663</v>
      </c>
      <c r="W58" s="472" t="s">
        <v>6663</v>
      </c>
      <c r="X58" s="472" t="s">
        <v>6663</v>
      </c>
      <c r="Y58" s="472" t="s">
        <v>6663</v>
      </c>
      <c r="Z58" s="472" t="s">
        <v>6663</v>
      </c>
      <c r="AA58" s="472" t="s">
        <v>6663</v>
      </c>
      <c r="AB58" s="473" t="s">
        <v>6663</v>
      </c>
      <c r="AC58" s="486" t="s">
        <v>6663</v>
      </c>
      <c r="AD58" s="487" t="s">
        <v>6663</v>
      </c>
      <c r="AE58" s="488" t="s">
        <v>6663</v>
      </c>
      <c r="AF58" s="387"/>
      <c r="AG58" s="388"/>
      <c r="AH58" s="388"/>
      <c r="AI58" s="388"/>
      <c r="AJ58" s="388"/>
      <c r="AK58" s="388"/>
      <c r="AL58" s="388"/>
      <c r="AM58" s="388"/>
      <c r="AN58" s="388"/>
      <c r="AO58" s="388"/>
      <c r="AP58" s="388"/>
      <c r="AQ58" s="388"/>
      <c r="AR58" s="388"/>
      <c r="AS58" s="388"/>
      <c r="AT58" s="388"/>
      <c r="AU58" s="388"/>
      <c r="AV58" s="449"/>
      <c r="AW58" s="450"/>
      <c r="AX58" s="451"/>
      <c r="AY58" s="471" t="s">
        <v>6663</v>
      </c>
      <c r="AZ58" s="472" t="s">
        <v>6663</v>
      </c>
      <c r="BA58" s="472" t="s">
        <v>6663</v>
      </c>
      <c r="BB58" s="472" t="s">
        <v>6663</v>
      </c>
      <c r="BC58" s="472" t="s">
        <v>6663</v>
      </c>
      <c r="BD58" s="472" t="s">
        <v>6663</v>
      </c>
      <c r="BE58" s="472" t="s">
        <v>6663</v>
      </c>
      <c r="BF58" s="472" t="s">
        <v>6663</v>
      </c>
      <c r="BG58" s="472" t="s">
        <v>6663</v>
      </c>
      <c r="BH58" s="472" t="s">
        <v>6663</v>
      </c>
      <c r="BI58" s="472" t="s">
        <v>6663</v>
      </c>
      <c r="BJ58" s="472" t="s">
        <v>6663</v>
      </c>
      <c r="BK58" s="472" t="s">
        <v>6663</v>
      </c>
      <c r="BL58" s="472" t="s">
        <v>6663</v>
      </c>
      <c r="BM58" s="472" t="s">
        <v>6663</v>
      </c>
      <c r="BN58" s="473" t="s">
        <v>6663</v>
      </c>
      <c r="BO58" s="504" t="s">
        <v>6663</v>
      </c>
      <c r="BP58" s="505" t="s">
        <v>6663</v>
      </c>
      <c r="BQ58" s="506" t="s">
        <v>6663</v>
      </c>
      <c r="BR58" s="492">
        <v>142</v>
      </c>
      <c r="BS58" s="493" t="s">
        <v>6662</v>
      </c>
      <c r="BT58" s="493" t="s">
        <v>6662</v>
      </c>
      <c r="BU58" s="493" t="s">
        <v>6662</v>
      </c>
      <c r="BV58" s="493">
        <v>1</v>
      </c>
      <c r="BW58" s="493" t="s">
        <v>6662</v>
      </c>
      <c r="BX58" s="493">
        <v>5</v>
      </c>
      <c r="BY58" s="493">
        <v>8</v>
      </c>
      <c r="BZ58" s="493">
        <v>9</v>
      </c>
      <c r="CA58" s="493">
        <v>15</v>
      </c>
      <c r="CB58" s="493">
        <v>34</v>
      </c>
      <c r="CC58" s="493">
        <v>30</v>
      </c>
      <c r="CD58" s="493">
        <v>14</v>
      </c>
      <c r="CE58" s="493">
        <v>13</v>
      </c>
      <c r="CF58" s="493">
        <v>8</v>
      </c>
      <c r="CG58" s="494">
        <v>5</v>
      </c>
      <c r="CH58" s="466"/>
      <c r="CI58" s="467"/>
      <c r="CJ58" s="467"/>
      <c r="CK58" s="467"/>
      <c r="CL58" s="467"/>
      <c r="CM58" s="467"/>
      <c r="CN58" s="467"/>
      <c r="CO58" s="467"/>
      <c r="CP58" s="467"/>
      <c r="CQ58" s="467"/>
      <c r="CR58" s="467"/>
      <c r="CS58" s="467"/>
      <c r="CT58" s="467"/>
      <c r="CU58" s="468"/>
      <c r="CV58" s="389"/>
      <c r="CW58" s="390"/>
      <c r="CX58" s="390"/>
      <c r="CY58" s="390"/>
      <c r="CZ58" s="390"/>
      <c r="DA58" s="390"/>
      <c r="DB58" s="394"/>
      <c r="DC58" s="492">
        <v>549</v>
      </c>
      <c r="DD58" s="493">
        <v>394</v>
      </c>
      <c r="DE58" s="493">
        <v>160</v>
      </c>
      <c r="DF58" s="493">
        <v>202</v>
      </c>
      <c r="DG58" s="493">
        <v>32</v>
      </c>
      <c r="DH58" s="493">
        <v>47</v>
      </c>
      <c r="DI58" s="493">
        <v>108</v>
      </c>
      <c r="DJ58" s="394"/>
      <c r="DK58" s="492">
        <v>119</v>
      </c>
      <c r="DL58" s="493">
        <v>96</v>
      </c>
      <c r="DM58" s="493" t="s">
        <v>6662</v>
      </c>
      <c r="DN58" s="493">
        <v>1</v>
      </c>
      <c r="DO58" s="493" t="s">
        <v>6662</v>
      </c>
      <c r="DP58" s="493">
        <v>6</v>
      </c>
      <c r="DQ58" s="493">
        <v>4</v>
      </c>
      <c r="DR58" s="493">
        <v>4</v>
      </c>
      <c r="DS58" s="493">
        <v>3</v>
      </c>
      <c r="DT58" s="493" t="s">
        <v>6662</v>
      </c>
      <c r="DU58" s="493">
        <v>2</v>
      </c>
      <c r="DV58" s="493" t="s">
        <v>6662</v>
      </c>
      <c r="DW58" s="493">
        <v>2</v>
      </c>
      <c r="DX58" s="493">
        <v>1</v>
      </c>
      <c r="DY58" s="390" t="s">
        <v>6662</v>
      </c>
      <c r="DZ58" s="394" t="s">
        <v>6662</v>
      </c>
      <c r="EA58" s="492">
        <v>142</v>
      </c>
      <c r="EB58" s="493">
        <v>27354</v>
      </c>
      <c r="EC58" s="493">
        <v>21146</v>
      </c>
      <c r="ED58" s="493">
        <v>5035</v>
      </c>
      <c r="EE58" s="494">
        <v>1173</v>
      </c>
      <c r="EF58" s="492">
        <v>285</v>
      </c>
      <c r="EG58" s="493">
        <v>230</v>
      </c>
      <c r="EH58" s="493">
        <v>89</v>
      </c>
      <c r="EI58" s="493">
        <v>119</v>
      </c>
      <c r="EJ58" s="493">
        <v>22</v>
      </c>
      <c r="EK58" s="493">
        <v>24</v>
      </c>
      <c r="EL58" s="493">
        <v>31</v>
      </c>
      <c r="EM58" s="394"/>
      <c r="EN58" s="492">
        <v>264</v>
      </c>
      <c r="EO58" s="493">
        <v>164</v>
      </c>
      <c r="EP58" s="493">
        <v>71</v>
      </c>
      <c r="EQ58" s="493">
        <v>83</v>
      </c>
      <c r="ER58" s="493">
        <v>10</v>
      </c>
      <c r="ES58" s="493">
        <v>23</v>
      </c>
      <c r="ET58" s="493">
        <v>77</v>
      </c>
      <c r="EU58" s="394"/>
    </row>
    <row r="59" spans="1:151" s="357" customFormat="1" ht="15" hidden="1" customHeight="1" x14ac:dyDescent="0.15">
      <c r="A59" s="442" t="s">
        <v>175</v>
      </c>
      <c r="B59" s="442" t="s">
        <v>212</v>
      </c>
      <c r="C59" s="442" t="s">
        <v>218</v>
      </c>
      <c r="D59" s="442" t="s">
        <v>613</v>
      </c>
      <c r="E59" s="387">
        <v>238</v>
      </c>
      <c r="F59" s="472">
        <v>236</v>
      </c>
      <c r="G59" s="472" t="s">
        <v>6663</v>
      </c>
      <c r="H59" s="472" t="s">
        <v>6663</v>
      </c>
      <c r="I59" s="472" t="s">
        <v>6663</v>
      </c>
      <c r="J59" s="388">
        <v>2</v>
      </c>
      <c r="K59" s="395">
        <v>2</v>
      </c>
      <c r="L59" s="387"/>
      <c r="M59" s="471" t="s">
        <v>6663</v>
      </c>
      <c r="N59" s="472" t="s">
        <v>6663</v>
      </c>
      <c r="O59" s="472" t="s">
        <v>6663</v>
      </c>
      <c r="P59" s="472" t="s">
        <v>6663</v>
      </c>
      <c r="Q59" s="472" t="s">
        <v>6663</v>
      </c>
      <c r="R59" s="472" t="s">
        <v>6663</v>
      </c>
      <c r="S59" s="472" t="s">
        <v>6663</v>
      </c>
      <c r="T59" s="472" t="s">
        <v>6663</v>
      </c>
      <c r="U59" s="472" t="s">
        <v>6663</v>
      </c>
      <c r="V59" s="472" t="s">
        <v>6663</v>
      </c>
      <c r="W59" s="472" t="s">
        <v>6663</v>
      </c>
      <c r="X59" s="472" t="s">
        <v>6663</v>
      </c>
      <c r="Y59" s="472" t="s">
        <v>6663</v>
      </c>
      <c r="Z59" s="472" t="s">
        <v>6663</v>
      </c>
      <c r="AA59" s="472" t="s">
        <v>6663</v>
      </c>
      <c r="AB59" s="473" t="s">
        <v>6663</v>
      </c>
      <c r="AC59" s="486" t="s">
        <v>6663</v>
      </c>
      <c r="AD59" s="487" t="s">
        <v>6663</v>
      </c>
      <c r="AE59" s="488" t="s">
        <v>6663</v>
      </c>
      <c r="AF59" s="387"/>
      <c r="AG59" s="388"/>
      <c r="AH59" s="388"/>
      <c r="AI59" s="388"/>
      <c r="AJ59" s="388"/>
      <c r="AK59" s="388"/>
      <c r="AL59" s="388"/>
      <c r="AM59" s="388"/>
      <c r="AN59" s="388"/>
      <c r="AO59" s="388"/>
      <c r="AP59" s="388"/>
      <c r="AQ59" s="388"/>
      <c r="AR59" s="388"/>
      <c r="AS59" s="388"/>
      <c r="AT59" s="388"/>
      <c r="AU59" s="388"/>
      <c r="AV59" s="449"/>
      <c r="AW59" s="450"/>
      <c r="AX59" s="451"/>
      <c r="AY59" s="471" t="s">
        <v>6663</v>
      </c>
      <c r="AZ59" s="472" t="s">
        <v>6663</v>
      </c>
      <c r="BA59" s="472" t="s">
        <v>6663</v>
      </c>
      <c r="BB59" s="472" t="s">
        <v>6663</v>
      </c>
      <c r="BC59" s="472" t="s">
        <v>6663</v>
      </c>
      <c r="BD59" s="472" t="s">
        <v>6663</v>
      </c>
      <c r="BE59" s="472" t="s">
        <v>6663</v>
      </c>
      <c r="BF59" s="472" t="s">
        <v>6663</v>
      </c>
      <c r="BG59" s="472" t="s">
        <v>6663</v>
      </c>
      <c r="BH59" s="472" t="s">
        <v>6663</v>
      </c>
      <c r="BI59" s="472" t="s">
        <v>6663</v>
      </c>
      <c r="BJ59" s="472" t="s">
        <v>6663</v>
      </c>
      <c r="BK59" s="472" t="s">
        <v>6663</v>
      </c>
      <c r="BL59" s="472" t="s">
        <v>6663</v>
      </c>
      <c r="BM59" s="472" t="s">
        <v>6663</v>
      </c>
      <c r="BN59" s="473" t="s">
        <v>6663</v>
      </c>
      <c r="BO59" s="504" t="s">
        <v>6663</v>
      </c>
      <c r="BP59" s="505" t="s">
        <v>6663</v>
      </c>
      <c r="BQ59" s="506" t="s">
        <v>6663</v>
      </c>
      <c r="BR59" s="492">
        <v>235</v>
      </c>
      <c r="BS59" s="493" t="s">
        <v>6662</v>
      </c>
      <c r="BT59" s="493" t="s">
        <v>6662</v>
      </c>
      <c r="BU59" s="493" t="s">
        <v>6662</v>
      </c>
      <c r="BV59" s="493" t="s">
        <v>6662</v>
      </c>
      <c r="BW59" s="493">
        <v>1</v>
      </c>
      <c r="BX59" s="493">
        <v>1</v>
      </c>
      <c r="BY59" s="493">
        <v>11</v>
      </c>
      <c r="BZ59" s="493">
        <v>19</v>
      </c>
      <c r="CA59" s="493">
        <v>31</v>
      </c>
      <c r="CB59" s="493">
        <v>51</v>
      </c>
      <c r="CC59" s="493">
        <v>41</v>
      </c>
      <c r="CD59" s="493">
        <v>35</v>
      </c>
      <c r="CE59" s="493">
        <v>28</v>
      </c>
      <c r="CF59" s="493">
        <v>14</v>
      </c>
      <c r="CG59" s="494">
        <v>3</v>
      </c>
      <c r="CH59" s="466"/>
      <c r="CI59" s="467"/>
      <c r="CJ59" s="467"/>
      <c r="CK59" s="467"/>
      <c r="CL59" s="467"/>
      <c r="CM59" s="467"/>
      <c r="CN59" s="467"/>
      <c r="CO59" s="467"/>
      <c r="CP59" s="467"/>
      <c r="CQ59" s="467"/>
      <c r="CR59" s="467"/>
      <c r="CS59" s="467"/>
      <c r="CT59" s="467"/>
      <c r="CU59" s="468"/>
      <c r="CV59" s="389"/>
      <c r="CW59" s="390"/>
      <c r="CX59" s="390"/>
      <c r="CY59" s="390"/>
      <c r="CZ59" s="390"/>
      <c r="DA59" s="390"/>
      <c r="DB59" s="394"/>
      <c r="DC59" s="492">
        <v>847</v>
      </c>
      <c r="DD59" s="493">
        <v>601</v>
      </c>
      <c r="DE59" s="493">
        <v>263</v>
      </c>
      <c r="DF59" s="493">
        <v>301</v>
      </c>
      <c r="DG59" s="493">
        <v>37</v>
      </c>
      <c r="DH59" s="493">
        <v>51</v>
      </c>
      <c r="DI59" s="493">
        <v>195</v>
      </c>
      <c r="DJ59" s="394"/>
      <c r="DK59" s="492">
        <v>201</v>
      </c>
      <c r="DL59" s="493">
        <v>108</v>
      </c>
      <c r="DM59" s="493" t="s">
        <v>6662</v>
      </c>
      <c r="DN59" s="493">
        <v>2</v>
      </c>
      <c r="DO59" s="493" t="s">
        <v>6662</v>
      </c>
      <c r="DP59" s="493">
        <v>6</v>
      </c>
      <c r="DQ59" s="493">
        <v>2</v>
      </c>
      <c r="DR59" s="493">
        <v>69</v>
      </c>
      <c r="DS59" s="493">
        <v>2</v>
      </c>
      <c r="DT59" s="493" t="s">
        <v>6662</v>
      </c>
      <c r="DU59" s="493">
        <v>7</v>
      </c>
      <c r="DV59" s="493" t="s">
        <v>6662</v>
      </c>
      <c r="DW59" s="493">
        <v>4</v>
      </c>
      <c r="DX59" s="493">
        <v>1</v>
      </c>
      <c r="DY59" s="390" t="s">
        <v>6662</v>
      </c>
      <c r="DZ59" s="394" t="s">
        <v>6662</v>
      </c>
      <c r="EA59" s="492">
        <v>235</v>
      </c>
      <c r="EB59" s="493">
        <v>28471</v>
      </c>
      <c r="EC59" s="493">
        <v>15090</v>
      </c>
      <c r="ED59" s="493">
        <v>6224</v>
      </c>
      <c r="EE59" s="494">
        <v>7157</v>
      </c>
      <c r="EF59" s="492">
        <v>434</v>
      </c>
      <c r="EG59" s="493">
        <v>354</v>
      </c>
      <c r="EH59" s="493">
        <v>148</v>
      </c>
      <c r="EI59" s="493">
        <v>176</v>
      </c>
      <c r="EJ59" s="493">
        <v>30</v>
      </c>
      <c r="EK59" s="493">
        <v>27</v>
      </c>
      <c r="EL59" s="493">
        <v>53</v>
      </c>
      <c r="EM59" s="394"/>
      <c r="EN59" s="492">
        <v>413</v>
      </c>
      <c r="EO59" s="493">
        <v>247</v>
      </c>
      <c r="EP59" s="493">
        <v>115</v>
      </c>
      <c r="EQ59" s="493">
        <v>125</v>
      </c>
      <c r="ER59" s="493">
        <v>7</v>
      </c>
      <c r="ES59" s="493">
        <v>24</v>
      </c>
      <c r="ET59" s="493">
        <v>142</v>
      </c>
      <c r="EU59" s="394"/>
    </row>
    <row r="60" spans="1:151" s="357" customFormat="1" ht="15" hidden="1" customHeight="1" x14ac:dyDescent="0.15">
      <c r="A60" s="442" t="s">
        <v>175</v>
      </c>
      <c r="B60" s="442" t="s">
        <v>212</v>
      </c>
      <c r="C60" s="442" t="s">
        <v>219</v>
      </c>
      <c r="D60" s="442" t="s">
        <v>614</v>
      </c>
      <c r="E60" s="387">
        <v>258</v>
      </c>
      <c r="F60" s="472">
        <v>258</v>
      </c>
      <c r="G60" s="472" t="s">
        <v>6663</v>
      </c>
      <c r="H60" s="472" t="s">
        <v>6663</v>
      </c>
      <c r="I60" s="472" t="s">
        <v>6663</v>
      </c>
      <c r="J60" s="388" t="s">
        <v>6662</v>
      </c>
      <c r="K60" s="395" t="s">
        <v>6662</v>
      </c>
      <c r="L60" s="387"/>
      <c r="M60" s="471" t="s">
        <v>6663</v>
      </c>
      <c r="N60" s="472" t="s">
        <v>6663</v>
      </c>
      <c r="O60" s="472" t="s">
        <v>6663</v>
      </c>
      <c r="P60" s="472" t="s">
        <v>6663</v>
      </c>
      <c r="Q60" s="472" t="s">
        <v>6663</v>
      </c>
      <c r="R60" s="472" t="s">
        <v>6663</v>
      </c>
      <c r="S60" s="472" t="s">
        <v>6663</v>
      </c>
      <c r="T60" s="472" t="s">
        <v>6663</v>
      </c>
      <c r="U60" s="472" t="s">
        <v>6663</v>
      </c>
      <c r="V60" s="472" t="s">
        <v>6663</v>
      </c>
      <c r="W60" s="472" t="s">
        <v>6663</v>
      </c>
      <c r="X60" s="472" t="s">
        <v>6663</v>
      </c>
      <c r="Y60" s="472" t="s">
        <v>6663</v>
      </c>
      <c r="Z60" s="472" t="s">
        <v>6663</v>
      </c>
      <c r="AA60" s="472" t="s">
        <v>6663</v>
      </c>
      <c r="AB60" s="473" t="s">
        <v>6663</v>
      </c>
      <c r="AC60" s="486" t="s">
        <v>6663</v>
      </c>
      <c r="AD60" s="487" t="s">
        <v>6663</v>
      </c>
      <c r="AE60" s="488" t="s">
        <v>6663</v>
      </c>
      <c r="AF60" s="387"/>
      <c r="AG60" s="388"/>
      <c r="AH60" s="388"/>
      <c r="AI60" s="388"/>
      <c r="AJ60" s="388"/>
      <c r="AK60" s="388"/>
      <c r="AL60" s="388"/>
      <c r="AM60" s="388"/>
      <c r="AN60" s="388"/>
      <c r="AO60" s="388"/>
      <c r="AP60" s="388"/>
      <c r="AQ60" s="388"/>
      <c r="AR60" s="388"/>
      <c r="AS60" s="388"/>
      <c r="AT60" s="388"/>
      <c r="AU60" s="388"/>
      <c r="AV60" s="449"/>
      <c r="AW60" s="450"/>
      <c r="AX60" s="451"/>
      <c r="AY60" s="471" t="s">
        <v>6663</v>
      </c>
      <c r="AZ60" s="472" t="s">
        <v>6663</v>
      </c>
      <c r="BA60" s="472" t="s">
        <v>6663</v>
      </c>
      <c r="BB60" s="472" t="s">
        <v>6663</v>
      </c>
      <c r="BC60" s="472" t="s">
        <v>6663</v>
      </c>
      <c r="BD60" s="472" t="s">
        <v>6663</v>
      </c>
      <c r="BE60" s="472" t="s">
        <v>6663</v>
      </c>
      <c r="BF60" s="472" t="s">
        <v>6663</v>
      </c>
      <c r="BG60" s="472" t="s">
        <v>6663</v>
      </c>
      <c r="BH60" s="472" t="s">
        <v>6663</v>
      </c>
      <c r="BI60" s="472" t="s">
        <v>6663</v>
      </c>
      <c r="BJ60" s="472" t="s">
        <v>6663</v>
      </c>
      <c r="BK60" s="472" t="s">
        <v>6663</v>
      </c>
      <c r="BL60" s="472" t="s">
        <v>6663</v>
      </c>
      <c r="BM60" s="472" t="s">
        <v>6663</v>
      </c>
      <c r="BN60" s="473" t="s">
        <v>6663</v>
      </c>
      <c r="BO60" s="504" t="s">
        <v>6663</v>
      </c>
      <c r="BP60" s="505" t="s">
        <v>6663</v>
      </c>
      <c r="BQ60" s="506" t="s">
        <v>6663</v>
      </c>
      <c r="BR60" s="492">
        <v>257</v>
      </c>
      <c r="BS60" s="493" t="s">
        <v>6662</v>
      </c>
      <c r="BT60" s="493" t="s">
        <v>6662</v>
      </c>
      <c r="BU60" s="493" t="s">
        <v>6662</v>
      </c>
      <c r="BV60" s="493" t="s">
        <v>6662</v>
      </c>
      <c r="BW60" s="493">
        <v>3</v>
      </c>
      <c r="BX60" s="493">
        <v>3</v>
      </c>
      <c r="BY60" s="493">
        <v>7</v>
      </c>
      <c r="BZ60" s="493">
        <v>17</v>
      </c>
      <c r="CA60" s="493">
        <v>37</v>
      </c>
      <c r="CB60" s="493">
        <v>56</v>
      </c>
      <c r="CC60" s="493">
        <v>48</v>
      </c>
      <c r="CD60" s="493">
        <v>28</v>
      </c>
      <c r="CE60" s="493">
        <v>34</v>
      </c>
      <c r="CF60" s="493">
        <v>13</v>
      </c>
      <c r="CG60" s="494">
        <v>11</v>
      </c>
      <c r="CH60" s="466"/>
      <c r="CI60" s="467"/>
      <c r="CJ60" s="467"/>
      <c r="CK60" s="467"/>
      <c r="CL60" s="467"/>
      <c r="CM60" s="467"/>
      <c r="CN60" s="467"/>
      <c r="CO60" s="467"/>
      <c r="CP60" s="467"/>
      <c r="CQ60" s="467"/>
      <c r="CR60" s="467"/>
      <c r="CS60" s="467"/>
      <c r="CT60" s="467"/>
      <c r="CU60" s="468"/>
      <c r="CV60" s="389"/>
      <c r="CW60" s="390"/>
      <c r="CX60" s="390"/>
      <c r="CY60" s="390"/>
      <c r="CZ60" s="390"/>
      <c r="DA60" s="390"/>
      <c r="DB60" s="394"/>
      <c r="DC60" s="492">
        <v>928</v>
      </c>
      <c r="DD60" s="493">
        <v>673</v>
      </c>
      <c r="DE60" s="493">
        <v>264</v>
      </c>
      <c r="DF60" s="493">
        <v>374</v>
      </c>
      <c r="DG60" s="493">
        <v>35</v>
      </c>
      <c r="DH60" s="493">
        <v>44</v>
      </c>
      <c r="DI60" s="493">
        <v>211</v>
      </c>
      <c r="DJ60" s="394"/>
      <c r="DK60" s="492">
        <v>249</v>
      </c>
      <c r="DL60" s="493">
        <v>178</v>
      </c>
      <c r="DM60" s="493" t="s">
        <v>6662</v>
      </c>
      <c r="DN60" s="493">
        <v>1</v>
      </c>
      <c r="DO60" s="493">
        <v>2</v>
      </c>
      <c r="DP60" s="493">
        <v>11</v>
      </c>
      <c r="DQ60" s="493">
        <v>13</v>
      </c>
      <c r="DR60" s="493">
        <v>32</v>
      </c>
      <c r="DS60" s="493">
        <v>2</v>
      </c>
      <c r="DT60" s="493">
        <v>1</v>
      </c>
      <c r="DU60" s="493">
        <v>3</v>
      </c>
      <c r="DV60" s="493" t="s">
        <v>6662</v>
      </c>
      <c r="DW60" s="493">
        <v>2</v>
      </c>
      <c r="DX60" s="493">
        <v>4</v>
      </c>
      <c r="DY60" s="390" t="s">
        <v>6662</v>
      </c>
      <c r="DZ60" s="394" t="s">
        <v>6662</v>
      </c>
      <c r="EA60" s="492">
        <v>256</v>
      </c>
      <c r="EB60" s="493">
        <v>33558</v>
      </c>
      <c r="EC60" s="493">
        <v>20972</v>
      </c>
      <c r="ED60" s="493">
        <v>8200</v>
      </c>
      <c r="EE60" s="494">
        <v>4386</v>
      </c>
      <c r="EF60" s="492">
        <v>465</v>
      </c>
      <c r="EG60" s="493">
        <v>402</v>
      </c>
      <c r="EH60" s="493">
        <v>155</v>
      </c>
      <c r="EI60" s="493">
        <v>222</v>
      </c>
      <c r="EJ60" s="493">
        <v>25</v>
      </c>
      <c r="EK60" s="493">
        <v>19</v>
      </c>
      <c r="EL60" s="493">
        <v>44</v>
      </c>
      <c r="EM60" s="394"/>
      <c r="EN60" s="492">
        <v>463</v>
      </c>
      <c r="EO60" s="493">
        <v>271</v>
      </c>
      <c r="EP60" s="493">
        <v>109</v>
      </c>
      <c r="EQ60" s="493">
        <v>152</v>
      </c>
      <c r="ER60" s="493">
        <v>10</v>
      </c>
      <c r="ES60" s="493">
        <v>25</v>
      </c>
      <c r="ET60" s="493">
        <v>167</v>
      </c>
      <c r="EU60" s="394"/>
    </row>
    <row r="61" spans="1:151" s="357" customFormat="1" ht="15" hidden="1" customHeight="1" x14ac:dyDescent="0.15">
      <c r="A61" s="442" t="s">
        <v>175</v>
      </c>
      <c r="B61" s="442" t="s">
        <v>212</v>
      </c>
      <c r="C61" s="442" t="s">
        <v>220</v>
      </c>
      <c r="D61" s="442" t="s">
        <v>615</v>
      </c>
      <c r="E61" s="387">
        <v>181</v>
      </c>
      <c r="F61" s="472">
        <v>181</v>
      </c>
      <c r="G61" s="472" t="s">
        <v>6663</v>
      </c>
      <c r="H61" s="472" t="s">
        <v>6663</v>
      </c>
      <c r="I61" s="472" t="s">
        <v>6663</v>
      </c>
      <c r="J61" s="388" t="s">
        <v>6662</v>
      </c>
      <c r="K61" s="395" t="s">
        <v>6662</v>
      </c>
      <c r="L61" s="387"/>
      <c r="M61" s="471" t="s">
        <v>6663</v>
      </c>
      <c r="N61" s="472" t="s">
        <v>6663</v>
      </c>
      <c r="O61" s="472" t="s">
        <v>6663</v>
      </c>
      <c r="P61" s="472" t="s">
        <v>6663</v>
      </c>
      <c r="Q61" s="472" t="s">
        <v>6663</v>
      </c>
      <c r="R61" s="472" t="s">
        <v>6663</v>
      </c>
      <c r="S61" s="472" t="s">
        <v>6663</v>
      </c>
      <c r="T61" s="472" t="s">
        <v>6663</v>
      </c>
      <c r="U61" s="472" t="s">
        <v>6663</v>
      </c>
      <c r="V61" s="472" t="s">
        <v>6663</v>
      </c>
      <c r="W61" s="472" t="s">
        <v>6663</v>
      </c>
      <c r="X61" s="472" t="s">
        <v>6663</v>
      </c>
      <c r="Y61" s="472" t="s">
        <v>6663</v>
      </c>
      <c r="Z61" s="472" t="s">
        <v>6663</v>
      </c>
      <c r="AA61" s="472" t="s">
        <v>6663</v>
      </c>
      <c r="AB61" s="473" t="s">
        <v>6663</v>
      </c>
      <c r="AC61" s="486" t="s">
        <v>6663</v>
      </c>
      <c r="AD61" s="487" t="s">
        <v>6663</v>
      </c>
      <c r="AE61" s="488" t="s">
        <v>6663</v>
      </c>
      <c r="AF61" s="387"/>
      <c r="AG61" s="388"/>
      <c r="AH61" s="388"/>
      <c r="AI61" s="388"/>
      <c r="AJ61" s="388"/>
      <c r="AK61" s="388"/>
      <c r="AL61" s="388"/>
      <c r="AM61" s="388"/>
      <c r="AN61" s="388"/>
      <c r="AO61" s="388"/>
      <c r="AP61" s="388"/>
      <c r="AQ61" s="388"/>
      <c r="AR61" s="388"/>
      <c r="AS61" s="388"/>
      <c r="AT61" s="388"/>
      <c r="AU61" s="388"/>
      <c r="AV61" s="449"/>
      <c r="AW61" s="450"/>
      <c r="AX61" s="451"/>
      <c r="AY61" s="471" t="s">
        <v>6663</v>
      </c>
      <c r="AZ61" s="472" t="s">
        <v>6663</v>
      </c>
      <c r="BA61" s="472" t="s">
        <v>6663</v>
      </c>
      <c r="BB61" s="472" t="s">
        <v>6663</v>
      </c>
      <c r="BC61" s="472" t="s">
        <v>6663</v>
      </c>
      <c r="BD61" s="472" t="s">
        <v>6663</v>
      </c>
      <c r="BE61" s="472" t="s">
        <v>6663</v>
      </c>
      <c r="BF61" s="472" t="s">
        <v>6663</v>
      </c>
      <c r="BG61" s="472" t="s">
        <v>6663</v>
      </c>
      <c r="BH61" s="472" t="s">
        <v>6663</v>
      </c>
      <c r="BI61" s="472" t="s">
        <v>6663</v>
      </c>
      <c r="BJ61" s="472" t="s">
        <v>6663</v>
      </c>
      <c r="BK61" s="472" t="s">
        <v>6663</v>
      </c>
      <c r="BL61" s="472" t="s">
        <v>6663</v>
      </c>
      <c r="BM61" s="472" t="s">
        <v>6663</v>
      </c>
      <c r="BN61" s="473" t="s">
        <v>6663</v>
      </c>
      <c r="BO61" s="504" t="s">
        <v>6663</v>
      </c>
      <c r="BP61" s="505" t="s">
        <v>6663</v>
      </c>
      <c r="BQ61" s="506" t="s">
        <v>6663</v>
      </c>
      <c r="BR61" s="492">
        <v>180</v>
      </c>
      <c r="BS61" s="493" t="s">
        <v>6662</v>
      </c>
      <c r="BT61" s="493" t="s">
        <v>6662</v>
      </c>
      <c r="BU61" s="493" t="s">
        <v>6662</v>
      </c>
      <c r="BV61" s="493" t="s">
        <v>6662</v>
      </c>
      <c r="BW61" s="493">
        <v>2</v>
      </c>
      <c r="BX61" s="493">
        <v>3</v>
      </c>
      <c r="BY61" s="493">
        <v>6</v>
      </c>
      <c r="BZ61" s="493">
        <v>16</v>
      </c>
      <c r="CA61" s="493">
        <v>41</v>
      </c>
      <c r="CB61" s="493">
        <v>39</v>
      </c>
      <c r="CC61" s="493">
        <v>19</v>
      </c>
      <c r="CD61" s="493">
        <v>23</v>
      </c>
      <c r="CE61" s="493">
        <v>20</v>
      </c>
      <c r="CF61" s="493">
        <v>7</v>
      </c>
      <c r="CG61" s="494">
        <v>4</v>
      </c>
      <c r="CH61" s="466"/>
      <c r="CI61" s="467"/>
      <c r="CJ61" s="467"/>
      <c r="CK61" s="467"/>
      <c r="CL61" s="467"/>
      <c r="CM61" s="467"/>
      <c r="CN61" s="467"/>
      <c r="CO61" s="467"/>
      <c r="CP61" s="467"/>
      <c r="CQ61" s="467"/>
      <c r="CR61" s="467"/>
      <c r="CS61" s="467"/>
      <c r="CT61" s="467"/>
      <c r="CU61" s="468"/>
      <c r="CV61" s="389"/>
      <c r="CW61" s="390"/>
      <c r="CX61" s="390"/>
      <c r="CY61" s="390"/>
      <c r="CZ61" s="390"/>
      <c r="DA61" s="390"/>
      <c r="DB61" s="394"/>
      <c r="DC61" s="492">
        <v>706</v>
      </c>
      <c r="DD61" s="493">
        <v>492</v>
      </c>
      <c r="DE61" s="493">
        <v>181</v>
      </c>
      <c r="DF61" s="493">
        <v>280</v>
      </c>
      <c r="DG61" s="493">
        <v>31</v>
      </c>
      <c r="DH61" s="493">
        <v>51</v>
      </c>
      <c r="DI61" s="493">
        <v>163</v>
      </c>
      <c r="DJ61" s="394"/>
      <c r="DK61" s="492">
        <v>150</v>
      </c>
      <c r="DL61" s="493">
        <v>119</v>
      </c>
      <c r="DM61" s="493" t="s">
        <v>6662</v>
      </c>
      <c r="DN61" s="493">
        <v>1</v>
      </c>
      <c r="DO61" s="493">
        <v>1</v>
      </c>
      <c r="DP61" s="493">
        <v>9</v>
      </c>
      <c r="DQ61" s="493">
        <v>3</v>
      </c>
      <c r="DR61" s="493">
        <v>8</v>
      </c>
      <c r="DS61" s="493">
        <v>2</v>
      </c>
      <c r="DT61" s="493">
        <v>1</v>
      </c>
      <c r="DU61" s="493">
        <v>5</v>
      </c>
      <c r="DV61" s="493">
        <v>1</v>
      </c>
      <c r="DW61" s="493" t="s">
        <v>6662</v>
      </c>
      <c r="DX61" s="493" t="s">
        <v>6662</v>
      </c>
      <c r="DY61" s="390" t="s">
        <v>6662</v>
      </c>
      <c r="DZ61" s="394" t="s">
        <v>6662</v>
      </c>
      <c r="EA61" s="492">
        <v>181</v>
      </c>
      <c r="EB61" s="493">
        <v>27027</v>
      </c>
      <c r="EC61" s="493">
        <v>18797</v>
      </c>
      <c r="ED61" s="493">
        <v>6867</v>
      </c>
      <c r="EE61" s="494">
        <v>1363</v>
      </c>
      <c r="EF61" s="492">
        <v>344</v>
      </c>
      <c r="EG61" s="493">
        <v>280</v>
      </c>
      <c r="EH61" s="493">
        <v>99</v>
      </c>
      <c r="EI61" s="493">
        <v>160</v>
      </c>
      <c r="EJ61" s="493">
        <v>21</v>
      </c>
      <c r="EK61" s="493">
        <v>21</v>
      </c>
      <c r="EL61" s="493">
        <v>43</v>
      </c>
      <c r="EM61" s="394"/>
      <c r="EN61" s="492">
        <v>362</v>
      </c>
      <c r="EO61" s="493">
        <v>212</v>
      </c>
      <c r="EP61" s="493">
        <v>82</v>
      </c>
      <c r="EQ61" s="493">
        <v>120</v>
      </c>
      <c r="ER61" s="493">
        <v>10</v>
      </c>
      <c r="ES61" s="493">
        <v>30</v>
      </c>
      <c r="ET61" s="493">
        <v>120</v>
      </c>
      <c r="EU61" s="394"/>
    </row>
    <row r="62" spans="1:151" s="357" customFormat="1" ht="15" hidden="1" customHeight="1" x14ac:dyDescent="0.15">
      <c r="A62" s="442" t="s">
        <v>175</v>
      </c>
      <c r="B62" s="442" t="s">
        <v>212</v>
      </c>
      <c r="C62" s="442" t="s">
        <v>221</v>
      </c>
      <c r="D62" s="442" t="s">
        <v>616</v>
      </c>
      <c r="E62" s="387">
        <v>227</v>
      </c>
      <c r="F62" s="472">
        <v>227</v>
      </c>
      <c r="G62" s="472" t="s">
        <v>6663</v>
      </c>
      <c r="H62" s="472" t="s">
        <v>6663</v>
      </c>
      <c r="I62" s="472" t="s">
        <v>6663</v>
      </c>
      <c r="J62" s="388" t="s">
        <v>6662</v>
      </c>
      <c r="K62" s="395" t="s">
        <v>6662</v>
      </c>
      <c r="L62" s="387"/>
      <c r="M62" s="471" t="s">
        <v>6663</v>
      </c>
      <c r="N62" s="472" t="s">
        <v>6663</v>
      </c>
      <c r="O62" s="472" t="s">
        <v>6663</v>
      </c>
      <c r="P62" s="472" t="s">
        <v>6663</v>
      </c>
      <c r="Q62" s="472" t="s">
        <v>6663</v>
      </c>
      <c r="R62" s="472" t="s">
        <v>6663</v>
      </c>
      <c r="S62" s="472" t="s">
        <v>6663</v>
      </c>
      <c r="T62" s="472" t="s">
        <v>6663</v>
      </c>
      <c r="U62" s="472" t="s">
        <v>6663</v>
      </c>
      <c r="V62" s="472" t="s">
        <v>6663</v>
      </c>
      <c r="W62" s="472" t="s">
        <v>6663</v>
      </c>
      <c r="X62" s="472" t="s">
        <v>6663</v>
      </c>
      <c r="Y62" s="472" t="s">
        <v>6663</v>
      </c>
      <c r="Z62" s="472" t="s">
        <v>6663</v>
      </c>
      <c r="AA62" s="472" t="s">
        <v>6663</v>
      </c>
      <c r="AB62" s="473" t="s">
        <v>6663</v>
      </c>
      <c r="AC62" s="486" t="s">
        <v>6663</v>
      </c>
      <c r="AD62" s="487" t="s">
        <v>6663</v>
      </c>
      <c r="AE62" s="488" t="s">
        <v>6663</v>
      </c>
      <c r="AF62" s="387"/>
      <c r="AG62" s="388"/>
      <c r="AH62" s="388"/>
      <c r="AI62" s="388"/>
      <c r="AJ62" s="388"/>
      <c r="AK62" s="388"/>
      <c r="AL62" s="388"/>
      <c r="AM62" s="388"/>
      <c r="AN62" s="388"/>
      <c r="AO62" s="388"/>
      <c r="AP62" s="388"/>
      <c r="AQ62" s="388"/>
      <c r="AR62" s="388"/>
      <c r="AS62" s="388"/>
      <c r="AT62" s="388"/>
      <c r="AU62" s="388"/>
      <c r="AV62" s="449"/>
      <c r="AW62" s="450"/>
      <c r="AX62" s="451"/>
      <c r="AY62" s="471" t="s">
        <v>6663</v>
      </c>
      <c r="AZ62" s="472" t="s">
        <v>6663</v>
      </c>
      <c r="BA62" s="472" t="s">
        <v>6663</v>
      </c>
      <c r="BB62" s="472" t="s">
        <v>6663</v>
      </c>
      <c r="BC62" s="472" t="s">
        <v>6663</v>
      </c>
      <c r="BD62" s="472" t="s">
        <v>6663</v>
      </c>
      <c r="BE62" s="472" t="s">
        <v>6663</v>
      </c>
      <c r="BF62" s="472" t="s">
        <v>6663</v>
      </c>
      <c r="BG62" s="472" t="s">
        <v>6663</v>
      </c>
      <c r="BH62" s="472" t="s">
        <v>6663</v>
      </c>
      <c r="BI62" s="472" t="s">
        <v>6663</v>
      </c>
      <c r="BJ62" s="472" t="s">
        <v>6663</v>
      </c>
      <c r="BK62" s="472" t="s">
        <v>6663</v>
      </c>
      <c r="BL62" s="472" t="s">
        <v>6663</v>
      </c>
      <c r="BM62" s="472" t="s">
        <v>6663</v>
      </c>
      <c r="BN62" s="473" t="s">
        <v>6663</v>
      </c>
      <c r="BO62" s="504" t="s">
        <v>6663</v>
      </c>
      <c r="BP62" s="505" t="s">
        <v>6663</v>
      </c>
      <c r="BQ62" s="506" t="s">
        <v>6663</v>
      </c>
      <c r="BR62" s="492">
        <v>227</v>
      </c>
      <c r="BS62" s="493" t="s">
        <v>6662</v>
      </c>
      <c r="BT62" s="493" t="s">
        <v>6662</v>
      </c>
      <c r="BU62" s="493" t="s">
        <v>6662</v>
      </c>
      <c r="BV62" s="493">
        <v>3</v>
      </c>
      <c r="BW62" s="493">
        <v>5</v>
      </c>
      <c r="BX62" s="493">
        <v>4</v>
      </c>
      <c r="BY62" s="493">
        <v>10</v>
      </c>
      <c r="BZ62" s="493">
        <v>18</v>
      </c>
      <c r="CA62" s="493">
        <v>29</v>
      </c>
      <c r="CB62" s="493">
        <v>43</v>
      </c>
      <c r="CC62" s="493">
        <v>38</v>
      </c>
      <c r="CD62" s="493">
        <v>32</v>
      </c>
      <c r="CE62" s="493">
        <v>25</v>
      </c>
      <c r="CF62" s="493">
        <v>19</v>
      </c>
      <c r="CG62" s="494">
        <v>1</v>
      </c>
      <c r="CH62" s="466"/>
      <c r="CI62" s="467"/>
      <c r="CJ62" s="467"/>
      <c r="CK62" s="467"/>
      <c r="CL62" s="467"/>
      <c r="CM62" s="467"/>
      <c r="CN62" s="467"/>
      <c r="CO62" s="467"/>
      <c r="CP62" s="467"/>
      <c r="CQ62" s="467"/>
      <c r="CR62" s="467"/>
      <c r="CS62" s="467"/>
      <c r="CT62" s="467"/>
      <c r="CU62" s="468"/>
      <c r="CV62" s="389"/>
      <c r="CW62" s="390"/>
      <c r="CX62" s="390"/>
      <c r="CY62" s="390"/>
      <c r="CZ62" s="390"/>
      <c r="DA62" s="390"/>
      <c r="DB62" s="394"/>
      <c r="DC62" s="492">
        <v>824</v>
      </c>
      <c r="DD62" s="493">
        <v>643</v>
      </c>
      <c r="DE62" s="493">
        <v>304</v>
      </c>
      <c r="DF62" s="493">
        <v>300</v>
      </c>
      <c r="DG62" s="493">
        <v>39</v>
      </c>
      <c r="DH62" s="493">
        <v>56</v>
      </c>
      <c r="DI62" s="493">
        <v>125</v>
      </c>
      <c r="DJ62" s="394"/>
      <c r="DK62" s="492">
        <v>200</v>
      </c>
      <c r="DL62" s="493">
        <v>123</v>
      </c>
      <c r="DM62" s="493" t="s">
        <v>6662</v>
      </c>
      <c r="DN62" s="493" t="s">
        <v>6662</v>
      </c>
      <c r="DO62" s="493">
        <v>4</v>
      </c>
      <c r="DP62" s="493">
        <v>16</v>
      </c>
      <c r="DQ62" s="493">
        <v>8</v>
      </c>
      <c r="DR62" s="493">
        <v>34</v>
      </c>
      <c r="DS62" s="493">
        <v>2</v>
      </c>
      <c r="DT62" s="493">
        <v>1</v>
      </c>
      <c r="DU62" s="493">
        <v>8</v>
      </c>
      <c r="DV62" s="493" t="s">
        <v>6662</v>
      </c>
      <c r="DW62" s="493">
        <v>1</v>
      </c>
      <c r="DX62" s="493">
        <v>3</v>
      </c>
      <c r="DY62" s="390" t="s">
        <v>6662</v>
      </c>
      <c r="DZ62" s="394" t="s">
        <v>6662</v>
      </c>
      <c r="EA62" s="492">
        <v>227</v>
      </c>
      <c r="EB62" s="493">
        <v>33930</v>
      </c>
      <c r="EC62" s="493">
        <v>18948</v>
      </c>
      <c r="ED62" s="493">
        <v>10725</v>
      </c>
      <c r="EE62" s="494">
        <v>4257</v>
      </c>
      <c r="EF62" s="492">
        <v>410</v>
      </c>
      <c r="EG62" s="493">
        <v>356</v>
      </c>
      <c r="EH62" s="493">
        <v>163</v>
      </c>
      <c r="EI62" s="493">
        <v>162</v>
      </c>
      <c r="EJ62" s="493">
        <v>31</v>
      </c>
      <c r="EK62" s="493">
        <v>23</v>
      </c>
      <c r="EL62" s="493">
        <v>31</v>
      </c>
      <c r="EM62" s="394"/>
      <c r="EN62" s="492">
        <v>414</v>
      </c>
      <c r="EO62" s="493">
        <v>287</v>
      </c>
      <c r="EP62" s="493">
        <v>141</v>
      </c>
      <c r="EQ62" s="493">
        <v>138</v>
      </c>
      <c r="ER62" s="493">
        <v>8</v>
      </c>
      <c r="ES62" s="493">
        <v>33</v>
      </c>
      <c r="ET62" s="493">
        <v>94</v>
      </c>
      <c r="EU62" s="394"/>
    </row>
    <row r="63" spans="1:151" s="357" customFormat="1" ht="15" hidden="1" customHeight="1" x14ac:dyDescent="0.15">
      <c r="A63" s="442" t="s">
        <v>175</v>
      </c>
      <c r="B63" s="442" t="s">
        <v>212</v>
      </c>
      <c r="C63" s="442" t="s">
        <v>222</v>
      </c>
      <c r="D63" s="442" t="s">
        <v>617</v>
      </c>
      <c r="E63" s="387">
        <v>336</v>
      </c>
      <c r="F63" s="472">
        <v>328</v>
      </c>
      <c r="G63" s="472" t="s">
        <v>6663</v>
      </c>
      <c r="H63" s="472" t="s">
        <v>6663</v>
      </c>
      <c r="I63" s="472" t="s">
        <v>6663</v>
      </c>
      <c r="J63" s="388">
        <v>8</v>
      </c>
      <c r="K63" s="395">
        <v>8</v>
      </c>
      <c r="L63" s="387"/>
      <c r="M63" s="471" t="s">
        <v>6663</v>
      </c>
      <c r="N63" s="472" t="s">
        <v>6663</v>
      </c>
      <c r="O63" s="472" t="s">
        <v>6663</v>
      </c>
      <c r="P63" s="472" t="s">
        <v>6663</v>
      </c>
      <c r="Q63" s="472" t="s">
        <v>6663</v>
      </c>
      <c r="R63" s="472" t="s">
        <v>6663</v>
      </c>
      <c r="S63" s="472" t="s">
        <v>6663</v>
      </c>
      <c r="T63" s="472" t="s">
        <v>6663</v>
      </c>
      <c r="U63" s="472" t="s">
        <v>6663</v>
      </c>
      <c r="V63" s="472" t="s">
        <v>6663</v>
      </c>
      <c r="W63" s="472" t="s">
        <v>6663</v>
      </c>
      <c r="X63" s="472" t="s">
        <v>6663</v>
      </c>
      <c r="Y63" s="472" t="s">
        <v>6663</v>
      </c>
      <c r="Z63" s="472" t="s">
        <v>6663</v>
      </c>
      <c r="AA63" s="472" t="s">
        <v>6663</v>
      </c>
      <c r="AB63" s="473" t="s">
        <v>6663</v>
      </c>
      <c r="AC63" s="486" t="s">
        <v>6663</v>
      </c>
      <c r="AD63" s="487" t="s">
        <v>6663</v>
      </c>
      <c r="AE63" s="488" t="s">
        <v>6663</v>
      </c>
      <c r="AF63" s="387"/>
      <c r="AG63" s="388"/>
      <c r="AH63" s="388"/>
      <c r="AI63" s="388"/>
      <c r="AJ63" s="388"/>
      <c r="AK63" s="388"/>
      <c r="AL63" s="388"/>
      <c r="AM63" s="388"/>
      <c r="AN63" s="388"/>
      <c r="AO63" s="388"/>
      <c r="AP63" s="388"/>
      <c r="AQ63" s="388"/>
      <c r="AR63" s="388"/>
      <c r="AS63" s="388"/>
      <c r="AT63" s="388"/>
      <c r="AU63" s="388"/>
      <c r="AV63" s="449"/>
      <c r="AW63" s="450"/>
      <c r="AX63" s="451"/>
      <c r="AY63" s="471" t="s">
        <v>6663</v>
      </c>
      <c r="AZ63" s="472" t="s">
        <v>6663</v>
      </c>
      <c r="BA63" s="472" t="s">
        <v>6663</v>
      </c>
      <c r="BB63" s="472" t="s">
        <v>6663</v>
      </c>
      <c r="BC63" s="472" t="s">
        <v>6663</v>
      </c>
      <c r="BD63" s="472" t="s">
        <v>6663</v>
      </c>
      <c r="BE63" s="472" t="s">
        <v>6663</v>
      </c>
      <c r="BF63" s="472" t="s">
        <v>6663</v>
      </c>
      <c r="BG63" s="472" t="s">
        <v>6663</v>
      </c>
      <c r="BH63" s="472" t="s">
        <v>6663</v>
      </c>
      <c r="BI63" s="472" t="s">
        <v>6663</v>
      </c>
      <c r="BJ63" s="472" t="s">
        <v>6663</v>
      </c>
      <c r="BK63" s="472" t="s">
        <v>6663</v>
      </c>
      <c r="BL63" s="472" t="s">
        <v>6663</v>
      </c>
      <c r="BM63" s="472" t="s">
        <v>6663</v>
      </c>
      <c r="BN63" s="473" t="s">
        <v>6663</v>
      </c>
      <c r="BO63" s="504" t="s">
        <v>6663</v>
      </c>
      <c r="BP63" s="505" t="s">
        <v>6663</v>
      </c>
      <c r="BQ63" s="506" t="s">
        <v>6663</v>
      </c>
      <c r="BR63" s="492">
        <v>326</v>
      </c>
      <c r="BS63" s="493" t="s">
        <v>6662</v>
      </c>
      <c r="BT63" s="493" t="s">
        <v>6662</v>
      </c>
      <c r="BU63" s="493" t="s">
        <v>6662</v>
      </c>
      <c r="BV63" s="493" t="s">
        <v>6662</v>
      </c>
      <c r="BW63" s="493">
        <v>1</v>
      </c>
      <c r="BX63" s="493">
        <v>5</v>
      </c>
      <c r="BY63" s="493">
        <v>15</v>
      </c>
      <c r="BZ63" s="493">
        <v>24</v>
      </c>
      <c r="CA63" s="493">
        <v>38</v>
      </c>
      <c r="CB63" s="493">
        <v>76</v>
      </c>
      <c r="CC63" s="493">
        <v>42</v>
      </c>
      <c r="CD63" s="493">
        <v>48</v>
      </c>
      <c r="CE63" s="493">
        <v>42</v>
      </c>
      <c r="CF63" s="493">
        <v>30</v>
      </c>
      <c r="CG63" s="494">
        <v>5</v>
      </c>
      <c r="CH63" s="466"/>
      <c r="CI63" s="467"/>
      <c r="CJ63" s="467"/>
      <c r="CK63" s="467"/>
      <c r="CL63" s="467"/>
      <c r="CM63" s="467"/>
      <c r="CN63" s="467"/>
      <c r="CO63" s="467"/>
      <c r="CP63" s="467"/>
      <c r="CQ63" s="467"/>
      <c r="CR63" s="467"/>
      <c r="CS63" s="467"/>
      <c r="CT63" s="467"/>
      <c r="CU63" s="468"/>
      <c r="CV63" s="389"/>
      <c r="CW63" s="390"/>
      <c r="CX63" s="390"/>
      <c r="CY63" s="390"/>
      <c r="CZ63" s="390"/>
      <c r="DA63" s="390"/>
      <c r="DB63" s="394"/>
      <c r="DC63" s="492">
        <v>1186</v>
      </c>
      <c r="DD63" s="493">
        <v>904</v>
      </c>
      <c r="DE63" s="493">
        <v>447</v>
      </c>
      <c r="DF63" s="493">
        <v>416</v>
      </c>
      <c r="DG63" s="493">
        <v>41</v>
      </c>
      <c r="DH63" s="493">
        <v>72</v>
      </c>
      <c r="DI63" s="493">
        <v>210</v>
      </c>
      <c r="DJ63" s="394"/>
      <c r="DK63" s="492">
        <v>297</v>
      </c>
      <c r="DL63" s="493">
        <v>116</v>
      </c>
      <c r="DM63" s="493" t="s">
        <v>6662</v>
      </c>
      <c r="DN63" s="493">
        <v>1</v>
      </c>
      <c r="DO63" s="493">
        <v>5</v>
      </c>
      <c r="DP63" s="493">
        <v>25</v>
      </c>
      <c r="DQ63" s="493">
        <v>10</v>
      </c>
      <c r="DR63" s="493">
        <v>120</v>
      </c>
      <c r="DS63" s="493">
        <v>9</v>
      </c>
      <c r="DT63" s="493">
        <v>1</v>
      </c>
      <c r="DU63" s="493">
        <v>3</v>
      </c>
      <c r="DV63" s="493" t="s">
        <v>6662</v>
      </c>
      <c r="DW63" s="493">
        <v>3</v>
      </c>
      <c r="DX63" s="493">
        <v>3</v>
      </c>
      <c r="DY63" s="390">
        <v>1</v>
      </c>
      <c r="DZ63" s="394" t="s">
        <v>6662</v>
      </c>
      <c r="EA63" s="492">
        <v>325</v>
      </c>
      <c r="EB63" s="493">
        <v>51293</v>
      </c>
      <c r="EC63" s="493">
        <v>17490</v>
      </c>
      <c r="ED63" s="493">
        <v>15177</v>
      </c>
      <c r="EE63" s="494">
        <v>18626</v>
      </c>
      <c r="EF63" s="492">
        <v>601</v>
      </c>
      <c r="EG63" s="493">
        <v>520</v>
      </c>
      <c r="EH63" s="493">
        <v>247</v>
      </c>
      <c r="EI63" s="493">
        <v>243</v>
      </c>
      <c r="EJ63" s="493">
        <v>30</v>
      </c>
      <c r="EK63" s="493">
        <v>38</v>
      </c>
      <c r="EL63" s="493">
        <v>43</v>
      </c>
      <c r="EM63" s="394"/>
      <c r="EN63" s="492">
        <v>585</v>
      </c>
      <c r="EO63" s="493">
        <v>384</v>
      </c>
      <c r="EP63" s="493">
        <v>200</v>
      </c>
      <c r="EQ63" s="493">
        <v>173</v>
      </c>
      <c r="ER63" s="493">
        <v>11</v>
      </c>
      <c r="ES63" s="493">
        <v>34</v>
      </c>
      <c r="ET63" s="493">
        <v>167</v>
      </c>
      <c r="EU63" s="394"/>
    </row>
    <row r="64" spans="1:151" s="357" customFormat="1" ht="15" hidden="1" customHeight="1" x14ac:dyDescent="0.15">
      <c r="A64" s="442" t="s">
        <v>175</v>
      </c>
      <c r="B64" s="442" t="s">
        <v>212</v>
      </c>
      <c r="C64" s="442" t="s">
        <v>223</v>
      </c>
      <c r="D64" s="442" t="s">
        <v>618</v>
      </c>
      <c r="E64" s="387">
        <v>215</v>
      </c>
      <c r="F64" s="472">
        <v>215</v>
      </c>
      <c r="G64" s="472" t="s">
        <v>6663</v>
      </c>
      <c r="H64" s="472" t="s">
        <v>6663</v>
      </c>
      <c r="I64" s="472" t="s">
        <v>6663</v>
      </c>
      <c r="J64" s="388" t="s">
        <v>6662</v>
      </c>
      <c r="K64" s="395" t="s">
        <v>6662</v>
      </c>
      <c r="L64" s="387"/>
      <c r="M64" s="471" t="s">
        <v>6663</v>
      </c>
      <c r="N64" s="472" t="s">
        <v>6663</v>
      </c>
      <c r="O64" s="472" t="s">
        <v>6663</v>
      </c>
      <c r="P64" s="472" t="s">
        <v>6663</v>
      </c>
      <c r="Q64" s="472" t="s">
        <v>6663</v>
      </c>
      <c r="R64" s="472" t="s">
        <v>6663</v>
      </c>
      <c r="S64" s="472" t="s">
        <v>6663</v>
      </c>
      <c r="T64" s="472" t="s">
        <v>6663</v>
      </c>
      <c r="U64" s="472" t="s">
        <v>6663</v>
      </c>
      <c r="V64" s="472" t="s">
        <v>6663</v>
      </c>
      <c r="W64" s="472" t="s">
        <v>6663</v>
      </c>
      <c r="X64" s="472" t="s">
        <v>6663</v>
      </c>
      <c r="Y64" s="472" t="s">
        <v>6663</v>
      </c>
      <c r="Z64" s="472" t="s">
        <v>6663</v>
      </c>
      <c r="AA64" s="472" t="s">
        <v>6663</v>
      </c>
      <c r="AB64" s="473" t="s">
        <v>6663</v>
      </c>
      <c r="AC64" s="486" t="s">
        <v>6663</v>
      </c>
      <c r="AD64" s="487" t="s">
        <v>6663</v>
      </c>
      <c r="AE64" s="488" t="s">
        <v>6663</v>
      </c>
      <c r="AF64" s="387"/>
      <c r="AG64" s="388"/>
      <c r="AH64" s="388"/>
      <c r="AI64" s="388"/>
      <c r="AJ64" s="388"/>
      <c r="AK64" s="388"/>
      <c r="AL64" s="388"/>
      <c r="AM64" s="388"/>
      <c r="AN64" s="388"/>
      <c r="AO64" s="388"/>
      <c r="AP64" s="388"/>
      <c r="AQ64" s="388"/>
      <c r="AR64" s="388"/>
      <c r="AS64" s="388"/>
      <c r="AT64" s="388"/>
      <c r="AU64" s="388"/>
      <c r="AV64" s="449"/>
      <c r="AW64" s="450"/>
      <c r="AX64" s="451"/>
      <c r="AY64" s="471" t="s">
        <v>6663</v>
      </c>
      <c r="AZ64" s="472" t="s">
        <v>6663</v>
      </c>
      <c r="BA64" s="472" t="s">
        <v>6663</v>
      </c>
      <c r="BB64" s="472" t="s">
        <v>6663</v>
      </c>
      <c r="BC64" s="472" t="s">
        <v>6663</v>
      </c>
      <c r="BD64" s="472" t="s">
        <v>6663</v>
      </c>
      <c r="BE64" s="472" t="s">
        <v>6663</v>
      </c>
      <c r="BF64" s="472" t="s">
        <v>6663</v>
      </c>
      <c r="BG64" s="472" t="s">
        <v>6663</v>
      </c>
      <c r="BH64" s="472" t="s">
        <v>6663</v>
      </c>
      <c r="BI64" s="472" t="s">
        <v>6663</v>
      </c>
      <c r="BJ64" s="472" t="s">
        <v>6663</v>
      </c>
      <c r="BK64" s="472" t="s">
        <v>6663</v>
      </c>
      <c r="BL64" s="472" t="s">
        <v>6663</v>
      </c>
      <c r="BM64" s="472" t="s">
        <v>6663</v>
      </c>
      <c r="BN64" s="473" t="s">
        <v>6663</v>
      </c>
      <c r="BO64" s="504" t="s">
        <v>6663</v>
      </c>
      <c r="BP64" s="505" t="s">
        <v>6663</v>
      </c>
      <c r="BQ64" s="506" t="s">
        <v>6663</v>
      </c>
      <c r="BR64" s="492">
        <v>215</v>
      </c>
      <c r="BS64" s="493" t="s">
        <v>6662</v>
      </c>
      <c r="BT64" s="493" t="s">
        <v>6662</v>
      </c>
      <c r="BU64" s="493" t="s">
        <v>6662</v>
      </c>
      <c r="BV64" s="493">
        <v>2</v>
      </c>
      <c r="BW64" s="493">
        <v>1</v>
      </c>
      <c r="BX64" s="493">
        <v>6</v>
      </c>
      <c r="BY64" s="493">
        <v>7</v>
      </c>
      <c r="BZ64" s="493">
        <v>13</v>
      </c>
      <c r="CA64" s="493">
        <v>27</v>
      </c>
      <c r="CB64" s="493">
        <v>46</v>
      </c>
      <c r="CC64" s="493">
        <v>43</v>
      </c>
      <c r="CD64" s="493">
        <v>19</v>
      </c>
      <c r="CE64" s="493">
        <v>27</v>
      </c>
      <c r="CF64" s="493">
        <v>14</v>
      </c>
      <c r="CG64" s="494">
        <v>10</v>
      </c>
      <c r="CH64" s="466"/>
      <c r="CI64" s="467"/>
      <c r="CJ64" s="467"/>
      <c r="CK64" s="467"/>
      <c r="CL64" s="467"/>
      <c r="CM64" s="467"/>
      <c r="CN64" s="467"/>
      <c r="CO64" s="467"/>
      <c r="CP64" s="467"/>
      <c r="CQ64" s="467"/>
      <c r="CR64" s="467"/>
      <c r="CS64" s="467"/>
      <c r="CT64" s="467"/>
      <c r="CU64" s="468"/>
      <c r="CV64" s="389"/>
      <c r="CW64" s="390"/>
      <c r="CX64" s="390"/>
      <c r="CY64" s="390"/>
      <c r="CZ64" s="390"/>
      <c r="DA64" s="390"/>
      <c r="DB64" s="394"/>
      <c r="DC64" s="492">
        <v>818</v>
      </c>
      <c r="DD64" s="493">
        <v>609</v>
      </c>
      <c r="DE64" s="493">
        <v>223</v>
      </c>
      <c r="DF64" s="493">
        <v>353</v>
      </c>
      <c r="DG64" s="493">
        <v>33</v>
      </c>
      <c r="DH64" s="493">
        <v>50</v>
      </c>
      <c r="DI64" s="493">
        <v>159</v>
      </c>
      <c r="DJ64" s="394"/>
      <c r="DK64" s="492">
        <v>205</v>
      </c>
      <c r="DL64" s="493">
        <v>159</v>
      </c>
      <c r="DM64" s="493">
        <v>1</v>
      </c>
      <c r="DN64" s="493">
        <v>2</v>
      </c>
      <c r="DO64" s="493" t="s">
        <v>6662</v>
      </c>
      <c r="DP64" s="493">
        <v>17</v>
      </c>
      <c r="DQ64" s="493">
        <v>3</v>
      </c>
      <c r="DR64" s="493">
        <v>17</v>
      </c>
      <c r="DS64" s="493">
        <v>1</v>
      </c>
      <c r="DT64" s="493">
        <v>1</v>
      </c>
      <c r="DU64" s="493" t="s">
        <v>6662</v>
      </c>
      <c r="DV64" s="493" t="s">
        <v>6662</v>
      </c>
      <c r="DW64" s="493">
        <v>3</v>
      </c>
      <c r="DX64" s="493">
        <v>1</v>
      </c>
      <c r="DY64" s="390" t="s">
        <v>6662</v>
      </c>
      <c r="DZ64" s="394" t="s">
        <v>6662</v>
      </c>
      <c r="EA64" s="492">
        <v>214</v>
      </c>
      <c r="EB64" s="493">
        <v>31530</v>
      </c>
      <c r="EC64" s="493">
        <v>17897</v>
      </c>
      <c r="ED64" s="493">
        <v>10835</v>
      </c>
      <c r="EE64" s="494">
        <v>2798</v>
      </c>
      <c r="EF64" s="492">
        <v>410</v>
      </c>
      <c r="EG64" s="493">
        <v>350</v>
      </c>
      <c r="EH64" s="493">
        <v>126</v>
      </c>
      <c r="EI64" s="493">
        <v>201</v>
      </c>
      <c r="EJ64" s="493">
        <v>23</v>
      </c>
      <c r="EK64" s="493">
        <v>27</v>
      </c>
      <c r="EL64" s="493">
        <v>33</v>
      </c>
      <c r="EM64" s="394"/>
      <c r="EN64" s="492">
        <v>408</v>
      </c>
      <c r="EO64" s="493">
        <v>259</v>
      </c>
      <c r="EP64" s="493">
        <v>97</v>
      </c>
      <c r="EQ64" s="493">
        <v>152</v>
      </c>
      <c r="ER64" s="493">
        <v>10</v>
      </c>
      <c r="ES64" s="493">
        <v>23</v>
      </c>
      <c r="ET64" s="493">
        <v>126</v>
      </c>
      <c r="EU64" s="394"/>
    </row>
    <row r="65" spans="1:151" s="357" customFormat="1" ht="15" hidden="1" customHeight="1" x14ac:dyDescent="0.15">
      <c r="A65" s="442" t="s">
        <v>175</v>
      </c>
      <c r="B65" s="442" t="s">
        <v>212</v>
      </c>
      <c r="C65" s="442" t="s">
        <v>224</v>
      </c>
      <c r="D65" s="442" t="s">
        <v>619</v>
      </c>
      <c r="E65" s="387">
        <v>216</v>
      </c>
      <c r="F65" s="472">
        <v>215</v>
      </c>
      <c r="G65" s="472" t="s">
        <v>6663</v>
      </c>
      <c r="H65" s="472" t="s">
        <v>6663</v>
      </c>
      <c r="I65" s="472" t="s">
        <v>6663</v>
      </c>
      <c r="J65" s="388">
        <v>1</v>
      </c>
      <c r="K65" s="395">
        <v>1</v>
      </c>
      <c r="L65" s="387"/>
      <c r="M65" s="471" t="s">
        <v>6663</v>
      </c>
      <c r="N65" s="472" t="s">
        <v>6663</v>
      </c>
      <c r="O65" s="472" t="s">
        <v>6663</v>
      </c>
      <c r="P65" s="472" t="s">
        <v>6663</v>
      </c>
      <c r="Q65" s="472" t="s">
        <v>6663</v>
      </c>
      <c r="R65" s="472" t="s">
        <v>6663</v>
      </c>
      <c r="S65" s="472" t="s">
        <v>6663</v>
      </c>
      <c r="T65" s="472" t="s">
        <v>6663</v>
      </c>
      <c r="U65" s="472" t="s">
        <v>6663</v>
      </c>
      <c r="V65" s="472" t="s">
        <v>6663</v>
      </c>
      <c r="W65" s="472" t="s">
        <v>6663</v>
      </c>
      <c r="X65" s="472" t="s">
        <v>6663</v>
      </c>
      <c r="Y65" s="472" t="s">
        <v>6663</v>
      </c>
      <c r="Z65" s="472" t="s">
        <v>6663</v>
      </c>
      <c r="AA65" s="472" t="s">
        <v>6663</v>
      </c>
      <c r="AB65" s="473" t="s">
        <v>6663</v>
      </c>
      <c r="AC65" s="486" t="s">
        <v>6663</v>
      </c>
      <c r="AD65" s="487" t="s">
        <v>6663</v>
      </c>
      <c r="AE65" s="488" t="s">
        <v>6663</v>
      </c>
      <c r="AF65" s="387"/>
      <c r="AG65" s="388"/>
      <c r="AH65" s="388"/>
      <c r="AI65" s="388"/>
      <c r="AJ65" s="388"/>
      <c r="AK65" s="388"/>
      <c r="AL65" s="388"/>
      <c r="AM65" s="388"/>
      <c r="AN65" s="388"/>
      <c r="AO65" s="388"/>
      <c r="AP65" s="388"/>
      <c r="AQ65" s="388"/>
      <c r="AR65" s="388"/>
      <c r="AS65" s="388"/>
      <c r="AT65" s="388"/>
      <c r="AU65" s="388"/>
      <c r="AV65" s="449"/>
      <c r="AW65" s="450"/>
      <c r="AX65" s="451"/>
      <c r="AY65" s="471" t="s">
        <v>6663</v>
      </c>
      <c r="AZ65" s="472" t="s">
        <v>6663</v>
      </c>
      <c r="BA65" s="472" t="s">
        <v>6663</v>
      </c>
      <c r="BB65" s="472" t="s">
        <v>6663</v>
      </c>
      <c r="BC65" s="472" t="s">
        <v>6663</v>
      </c>
      <c r="BD65" s="472" t="s">
        <v>6663</v>
      </c>
      <c r="BE65" s="472" t="s">
        <v>6663</v>
      </c>
      <c r="BF65" s="472" t="s">
        <v>6663</v>
      </c>
      <c r="BG65" s="472" t="s">
        <v>6663</v>
      </c>
      <c r="BH65" s="472" t="s">
        <v>6663</v>
      </c>
      <c r="BI65" s="472" t="s">
        <v>6663</v>
      </c>
      <c r="BJ65" s="472" t="s">
        <v>6663</v>
      </c>
      <c r="BK65" s="472" t="s">
        <v>6663</v>
      </c>
      <c r="BL65" s="472" t="s">
        <v>6663</v>
      </c>
      <c r="BM65" s="472" t="s">
        <v>6663</v>
      </c>
      <c r="BN65" s="473" t="s">
        <v>6663</v>
      </c>
      <c r="BO65" s="504" t="s">
        <v>6663</v>
      </c>
      <c r="BP65" s="505" t="s">
        <v>6663</v>
      </c>
      <c r="BQ65" s="506" t="s">
        <v>6663</v>
      </c>
      <c r="BR65" s="492">
        <v>214</v>
      </c>
      <c r="BS65" s="493" t="s">
        <v>6662</v>
      </c>
      <c r="BT65" s="493" t="s">
        <v>6662</v>
      </c>
      <c r="BU65" s="493" t="s">
        <v>6662</v>
      </c>
      <c r="BV65" s="493" t="s">
        <v>6662</v>
      </c>
      <c r="BW65" s="493">
        <v>2</v>
      </c>
      <c r="BX65" s="493">
        <v>4</v>
      </c>
      <c r="BY65" s="493">
        <v>6</v>
      </c>
      <c r="BZ65" s="493">
        <v>14</v>
      </c>
      <c r="CA65" s="493">
        <v>29</v>
      </c>
      <c r="CB65" s="493">
        <v>51</v>
      </c>
      <c r="CC65" s="493">
        <v>47</v>
      </c>
      <c r="CD65" s="493">
        <v>26</v>
      </c>
      <c r="CE65" s="493">
        <v>22</v>
      </c>
      <c r="CF65" s="493">
        <v>10</v>
      </c>
      <c r="CG65" s="494">
        <v>3</v>
      </c>
      <c r="CH65" s="466"/>
      <c r="CI65" s="467"/>
      <c r="CJ65" s="467"/>
      <c r="CK65" s="467"/>
      <c r="CL65" s="467"/>
      <c r="CM65" s="467"/>
      <c r="CN65" s="467"/>
      <c r="CO65" s="467"/>
      <c r="CP65" s="467"/>
      <c r="CQ65" s="467"/>
      <c r="CR65" s="467"/>
      <c r="CS65" s="467"/>
      <c r="CT65" s="467"/>
      <c r="CU65" s="468"/>
      <c r="CV65" s="389"/>
      <c r="CW65" s="390"/>
      <c r="CX65" s="390"/>
      <c r="CY65" s="390"/>
      <c r="CZ65" s="390"/>
      <c r="DA65" s="390"/>
      <c r="DB65" s="394"/>
      <c r="DC65" s="492">
        <v>786</v>
      </c>
      <c r="DD65" s="493">
        <v>605</v>
      </c>
      <c r="DE65" s="493">
        <v>243</v>
      </c>
      <c r="DF65" s="493">
        <v>334</v>
      </c>
      <c r="DG65" s="493">
        <v>28</v>
      </c>
      <c r="DH65" s="493">
        <v>37</v>
      </c>
      <c r="DI65" s="493">
        <v>144</v>
      </c>
      <c r="DJ65" s="394"/>
      <c r="DK65" s="492">
        <v>184</v>
      </c>
      <c r="DL65" s="493">
        <v>126</v>
      </c>
      <c r="DM65" s="493" t="s">
        <v>6662</v>
      </c>
      <c r="DN65" s="493">
        <v>1</v>
      </c>
      <c r="DO65" s="493" t="s">
        <v>6662</v>
      </c>
      <c r="DP65" s="493">
        <v>9</v>
      </c>
      <c r="DQ65" s="493">
        <v>12</v>
      </c>
      <c r="DR65" s="493">
        <v>26</v>
      </c>
      <c r="DS65" s="493" t="s">
        <v>6662</v>
      </c>
      <c r="DT65" s="493" t="s">
        <v>6662</v>
      </c>
      <c r="DU65" s="493">
        <v>2</v>
      </c>
      <c r="DV65" s="493">
        <v>2</v>
      </c>
      <c r="DW65" s="493">
        <v>2</v>
      </c>
      <c r="DX65" s="493">
        <v>4</v>
      </c>
      <c r="DY65" s="390" t="s">
        <v>6662</v>
      </c>
      <c r="DZ65" s="394" t="s">
        <v>6662</v>
      </c>
      <c r="EA65" s="492">
        <v>214</v>
      </c>
      <c r="EB65" s="493">
        <v>29029</v>
      </c>
      <c r="EC65" s="493">
        <v>16974</v>
      </c>
      <c r="ED65" s="493">
        <v>7381</v>
      </c>
      <c r="EE65" s="494">
        <v>4674</v>
      </c>
      <c r="EF65" s="492">
        <v>392</v>
      </c>
      <c r="EG65" s="493">
        <v>352</v>
      </c>
      <c r="EH65" s="493">
        <v>127</v>
      </c>
      <c r="EI65" s="493">
        <v>203</v>
      </c>
      <c r="EJ65" s="493">
        <v>22</v>
      </c>
      <c r="EK65" s="493">
        <v>18</v>
      </c>
      <c r="EL65" s="493">
        <v>22</v>
      </c>
      <c r="EM65" s="394"/>
      <c r="EN65" s="492">
        <v>394</v>
      </c>
      <c r="EO65" s="493">
        <v>253</v>
      </c>
      <c r="EP65" s="493">
        <v>116</v>
      </c>
      <c r="EQ65" s="493">
        <v>131</v>
      </c>
      <c r="ER65" s="493">
        <v>6</v>
      </c>
      <c r="ES65" s="493">
        <v>19</v>
      </c>
      <c r="ET65" s="493">
        <v>122</v>
      </c>
      <c r="EU65" s="394"/>
    </row>
    <row r="66" spans="1:151" s="357" customFormat="1" ht="15" customHeight="1" x14ac:dyDescent="0.15">
      <c r="A66" s="442" t="s">
        <v>175</v>
      </c>
      <c r="B66" s="442" t="s">
        <v>225</v>
      </c>
      <c r="C66" s="442"/>
      <c r="D66" s="442" t="s">
        <v>620</v>
      </c>
      <c r="E66" s="387">
        <v>1051</v>
      </c>
      <c r="F66" s="472">
        <v>1031</v>
      </c>
      <c r="G66" s="472">
        <v>388</v>
      </c>
      <c r="H66" s="472">
        <v>192</v>
      </c>
      <c r="I66" s="472">
        <v>451</v>
      </c>
      <c r="J66" s="388">
        <v>20</v>
      </c>
      <c r="K66" s="395">
        <v>20</v>
      </c>
      <c r="L66" s="387"/>
      <c r="M66" s="471">
        <v>2685</v>
      </c>
      <c r="N66" s="472">
        <v>11</v>
      </c>
      <c r="O66" s="472">
        <v>49</v>
      </c>
      <c r="P66" s="472">
        <v>103</v>
      </c>
      <c r="Q66" s="472">
        <v>109</v>
      </c>
      <c r="R66" s="472">
        <v>134</v>
      </c>
      <c r="S66" s="472">
        <v>136</v>
      </c>
      <c r="T66" s="472">
        <v>138</v>
      </c>
      <c r="U66" s="472">
        <v>226</v>
      </c>
      <c r="V66" s="472">
        <v>317</v>
      </c>
      <c r="W66" s="472">
        <v>452</v>
      </c>
      <c r="X66" s="472">
        <v>354</v>
      </c>
      <c r="Y66" s="472">
        <v>225</v>
      </c>
      <c r="Z66" s="472">
        <v>203</v>
      </c>
      <c r="AA66" s="472">
        <v>158</v>
      </c>
      <c r="AB66" s="473">
        <v>70</v>
      </c>
      <c r="AC66" s="486">
        <v>58.6</v>
      </c>
      <c r="AD66" s="487">
        <v>57.9</v>
      </c>
      <c r="AE66" s="488">
        <v>59.5</v>
      </c>
      <c r="AF66" s="387"/>
      <c r="AG66" s="388"/>
      <c r="AH66" s="388"/>
      <c r="AI66" s="388"/>
      <c r="AJ66" s="388"/>
      <c r="AK66" s="388"/>
      <c r="AL66" s="388"/>
      <c r="AM66" s="388"/>
      <c r="AN66" s="388"/>
      <c r="AO66" s="388"/>
      <c r="AP66" s="388"/>
      <c r="AQ66" s="388"/>
      <c r="AR66" s="388"/>
      <c r="AS66" s="388"/>
      <c r="AT66" s="388"/>
      <c r="AU66" s="388"/>
      <c r="AV66" s="449"/>
      <c r="AW66" s="450"/>
      <c r="AX66" s="451"/>
      <c r="AY66" s="471">
        <v>1653</v>
      </c>
      <c r="AZ66" s="472">
        <v>1</v>
      </c>
      <c r="BA66" s="472">
        <v>11</v>
      </c>
      <c r="BB66" s="472">
        <v>36</v>
      </c>
      <c r="BC66" s="472">
        <v>45</v>
      </c>
      <c r="BD66" s="472">
        <v>53</v>
      </c>
      <c r="BE66" s="472">
        <v>48</v>
      </c>
      <c r="BF66" s="472">
        <v>58</v>
      </c>
      <c r="BG66" s="472">
        <v>125</v>
      </c>
      <c r="BH66" s="472">
        <v>191</v>
      </c>
      <c r="BI66" s="472">
        <v>291</v>
      </c>
      <c r="BJ66" s="472">
        <v>267</v>
      </c>
      <c r="BK66" s="472">
        <v>183</v>
      </c>
      <c r="BL66" s="472">
        <v>170</v>
      </c>
      <c r="BM66" s="472">
        <v>126</v>
      </c>
      <c r="BN66" s="473">
        <v>48</v>
      </c>
      <c r="BO66" s="504">
        <v>62.7</v>
      </c>
      <c r="BP66" s="505">
        <v>62.5</v>
      </c>
      <c r="BQ66" s="506">
        <v>62.9</v>
      </c>
      <c r="BR66" s="492">
        <v>1035</v>
      </c>
      <c r="BS66" s="493" t="s">
        <v>6662</v>
      </c>
      <c r="BT66" s="493" t="s">
        <v>6662</v>
      </c>
      <c r="BU66" s="493">
        <v>2</v>
      </c>
      <c r="BV66" s="493">
        <v>4</v>
      </c>
      <c r="BW66" s="493">
        <v>15</v>
      </c>
      <c r="BX66" s="493">
        <v>20</v>
      </c>
      <c r="BY66" s="493">
        <v>49</v>
      </c>
      <c r="BZ66" s="493">
        <v>82</v>
      </c>
      <c r="CA66" s="493">
        <v>155</v>
      </c>
      <c r="CB66" s="493">
        <v>246</v>
      </c>
      <c r="CC66" s="493">
        <v>198</v>
      </c>
      <c r="CD66" s="493">
        <v>109</v>
      </c>
      <c r="CE66" s="493">
        <v>92</v>
      </c>
      <c r="CF66" s="493">
        <v>46</v>
      </c>
      <c r="CG66" s="494">
        <v>17</v>
      </c>
      <c r="CH66" s="466"/>
      <c r="CI66" s="467"/>
      <c r="CJ66" s="467"/>
      <c r="CK66" s="467"/>
      <c r="CL66" s="467"/>
      <c r="CM66" s="467"/>
      <c r="CN66" s="467"/>
      <c r="CO66" s="467"/>
      <c r="CP66" s="467"/>
      <c r="CQ66" s="467"/>
      <c r="CR66" s="467"/>
      <c r="CS66" s="467"/>
      <c r="CT66" s="467"/>
      <c r="CU66" s="468"/>
      <c r="CV66" s="389"/>
      <c r="CW66" s="390"/>
      <c r="CX66" s="390"/>
      <c r="CY66" s="390"/>
      <c r="CZ66" s="390"/>
      <c r="DA66" s="390"/>
      <c r="DB66" s="394"/>
      <c r="DC66" s="492">
        <v>3908</v>
      </c>
      <c r="DD66" s="493">
        <v>2943</v>
      </c>
      <c r="DE66" s="493">
        <v>1649</v>
      </c>
      <c r="DF66" s="493">
        <v>1108</v>
      </c>
      <c r="DG66" s="493">
        <v>186</v>
      </c>
      <c r="DH66" s="493">
        <v>232</v>
      </c>
      <c r="DI66" s="493">
        <v>733</v>
      </c>
      <c r="DJ66" s="394"/>
      <c r="DK66" s="492">
        <v>983</v>
      </c>
      <c r="DL66" s="493">
        <v>482</v>
      </c>
      <c r="DM66" s="493">
        <v>3</v>
      </c>
      <c r="DN66" s="493">
        <v>3</v>
      </c>
      <c r="DO66" s="493" t="s">
        <v>6662</v>
      </c>
      <c r="DP66" s="493">
        <v>396</v>
      </c>
      <c r="DQ66" s="493">
        <v>24</v>
      </c>
      <c r="DR66" s="493">
        <v>26</v>
      </c>
      <c r="DS66" s="493">
        <v>15</v>
      </c>
      <c r="DT66" s="493">
        <v>3</v>
      </c>
      <c r="DU66" s="493">
        <v>6</v>
      </c>
      <c r="DV66" s="493">
        <v>3</v>
      </c>
      <c r="DW66" s="493">
        <v>18</v>
      </c>
      <c r="DX66" s="493">
        <v>4</v>
      </c>
      <c r="DY66" s="390" t="s">
        <v>6662</v>
      </c>
      <c r="DZ66" s="394" t="s">
        <v>6662</v>
      </c>
      <c r="EA66" s="492">
        <v>1026</v>
      </c>
      <c r="EB66" s="493">
        <v>244696</v>
      </c>
      <c r="EC66" s="493">
        <v>114108</v>
      </c>
      <c r="ED66" s="493">
        <v>127206</v>
      </c>
      <c r="EE66" s="494">
        <v>3382</v>
      </c>
      <c r="EF66" s="492">
        <v>1991</v>
      </c>
      <c r="EG66" s="493">
        <v>1700</v>
      </c>
      <c r="EH66" s="493">
        <v>943</v>
      </c>
      <c r="EI66" s="493">
        <v>638</v>
      </c>
      <c r="EJ66" s="493">
        <v>119</v>
      </c>
      <c r="EK66" s="493">
        <v>118</v>
      </c>
      <c r="EL66" s="493">
        <v>173</v>
      </c>
      <c r="EM66" s="394"/>
      <c r="EN66" s="492">
        <v>1917</v>
      </c>
      <c r="EO66" s="493">
        <v>1243</v>
      </c>
      <c r="EP66" s="493">
        <v>706</v>
      </c>
      <c r="EQ66" s="493">
        <v>470</v>
      </c>
      <c r="ER66" s="493">
        <v>67</v>
      </c>
      <c r="ES66" s="493">
        <v>114</v>
      </c>
      <c r="ET66" s="493">
        <v>560</v>
      </c>
      <c r="EU66" s="394"/>
    </row>
    <row r="67" spans="1:151" s="357" customFormat="1" ht="15" hidden="1" customHeight="1" x14ac:dyDescent="0.15">
      <c r="A67" s="442" t="s">
        <v>175</v>
      </c>
      <c r="B67" s="442" t="s">
        <v>225</v>
      </c>
      <c r="C67" s="442" t="s">
        <v>226</v>
      </c>
      <c r="D67" s="442" t="s">
        <v>621</v>
      </c>
      <c r="E67" s="387">
        <v>253</v>
      </c>
      <c r="F67" s="472">
        <v>252</v>
      </c>
      <c r="G67" s="472" t="s">
        <v>6663</v>
      </c>
      <c r="H67" s="472" t="s">
        <v>6663</v>
      </c>
      <c r="I67" s="472" t="s">
        <v>6663</v>
      </c>
      <c r="J67" s="388">
        <v>1</v>
      </c>
      <c r="K67" s="395">
        <v>1</v>
      </c>
      <c r="L67" s="387"/>
      <c r="M67" s="471" t="s">
        <v>6663</v>
      </c>
      <c r="N67" s="472" t="s">
        <v>6663</v>
      </c>
      <c r="O67" s="472" t="s">
        <v>6663</v>
      </c>
      <c r="P67" s="472" t="s">
        <v>6663</v>
      </c>
      <c r="Q67" s="472" t="s">
        <v>6663</v>
      </c>
      <c r="R67" s="472" t="s">
        <v>6663</v>
      </c>
      <c r="S67" s="472" t="s">
        <v>6663</v>
      </c>
      <c r="T67" s="472" t="s">
        <v>6663</v>
      </c>
      <c r="U67" s="472" t="s">
        <v>6663</v>
      </c>
      <c r="V67" s="472" t="s">
        <v>6663</v>
      </c>
      <c r="W67" s="472" t="s">
        <v>6663</v>
      </c>
      <c r="X67" s="472" t="s">
        <v>6663</v>
      </c>
      <c r="Y67" s="472" t="s">
        <v>6663</v>
      </c>
      <c r="Z67" s="472" t="s">
        <v>6663</v>
      </c>
      <c r="AA67" s="472" t="s">
        <v>6663</v>
      </c>
      <c r="AB67" s="473" t="s">
        <v>6663</v>
      </c>
      <c r="AC67" s="486" t="s">
        <v>6663</v>
      </c>
      <c r="AD67" s="487" t="s">
        <v>6663</v>
      </c>
      <c r="AE67" s="488" t="s">
        <v>6663</v>
      </c>
      <c r="AF67" s="387"/>
      <c r="AG67" s="388"/>
      <c r="AH67" s="388"/>
      <c r="AI67" s="388"/>
      <c r="AJ67" s="388"/>
      <c r="AK67" s="388"/>
      <c r="AL67" s="388"/>
      <c r="AM67" s="388"/>
      <c r="AN67" s="388"/>
      <c r="AO67" s="388"/>
      <c r="AP67" s="388"/>
      <c r="AQ67" s="388"/>
      <c r="AR67" s="388"/>
      <c r="AS67" s="388"/>
      <c r="AT67" s="388"/>
      <c r="AU67" s="388"/>
      <c r="AV67" s="449"/>
      <c r="AW67" s="450"/>
      <c r="AX67" s="451"/>
      <c r="AY67" s="471" t="s">
        <v>6663</v>
      </c>
      <c r="AZ67" s="472" t="s">
        <v>6663</v>
      </c>
      <c r="BA67" s="472" t="s">
        <v>6663</v>
      </c>
      <c r="BB67" s="472" t="s">
        <v>6663</v>
      </c>
      <c r="BC67" s="472" t="s">
        <v>6663</v>
      </c>
      <c r="BD67" s="472" t="s">
        <v>6663</v>
      </c>
      <c r="BE67" s="472" t="s">
        <v>6663</v>
      </c>
      <c r="BF67" s="472" t="s">
        <v>6663</v>
      </c>
      <c r="BG67" s="472" t="s">
        <v>6663</v>
      </c>
      <c r="BH67" s="472" t="s">
        <v>6663</v>
      </c>
      <c r="BI67" s="472" t="s">
        <v>6663</v>
      </c>
      <c r="BJ67" s="472" t="s">
        <v>6663</v>
      </c>
      <c r="BK67" s="472" t="s">
        <v>6663</v>
      </c>
      <c r="BL67" s="472" t="s">
        <v>6663</v>
      </c>
      <c r="BM67" s="472" t="s">
        <v>6663</v>
      </c>
      <c r="BN67" s="473" t="s">
        <v>6663</v>
      </c>
      <c r="BO67" s="504" t="s">
        <v>6663</v>
      </c>
      <c r="BP67" s="505" t="s">
        <v>6663</v>
      </c>
      <c r="BQ67" s="506" t="s">
        <v>6663</v>
      </c>
      <c r="BR67" s="492">
        <v>251</v>
      </c>
      <c r="BS67" s="493" t="s">
        <v>6662</v>
      </c>
      <c r="BT67" s="493" t="s">
        <v>6662</v>
      </c>
      <c r="BU67" s="493">
        <v>1</v>
      </c>
      <c r="BV67" s="493">
        <v>1</v>
      </c>
      <c r="BW67" s="493">
        <v>5</v>
      </c>
      <c r="BX67" s="493">
        <v>2</v>
      </c>
      <c r="BY67" s="493">
        <v>10</v>
      </c>
      <c r="BZ67" s="493">
        <v>11</v>
      </c>
      <c r="CA67" s="493">
        <v>37</v>
      </c>
      <c r="CB67" s="493">
        <v>57</v>
      </c>
      <c r="CC67" s="493">
        <v>51</v>
      </c>
      <c r="CD67" s="493">
        <v>33</v>
      </c>
      <c r="CE67" s="493">
        <v>24</v>
      </c>
      <c r="CF67" s="493">
        <v>13</v>
      </c>
      <c r="CG67" s="494">
        <v>6</v>
      </c>
      <c r="CH67" s="466"/>
      <c r="CI67" s="467"/>
      <c r="CJ67" s="467"/>
      <c r="CK67" s="467"/>
      <c r="CL67" s="467"/>
      <c r="CM67" s="467"/>
      <c r="CN67" s="467"/>
      <c r="CO67" s="467"/>
      <c r="CP67" s="467"/>
      <c r="CQ67" s="467"/>
      <c r="CR67" s="467"/>
      <c r="CS67" s="467"/>
      <c r="CT67" s="467"/>
      <c r="CU67" s="468"/>
      <c r="CV67" s="389"/>
      <c r="CW67" s="390"/>
      <c r="CX67" s="390"/>
      <c r="CY67" s="390"/>
      <c r="CZ67" s="390"/>
      <c r="DA67" s="390"/>
      <c r="DB67" s="394"/>
      <c r="DC67" s="492">
        <v>946</v>
      </c>
      <c r="DD67" s="493">
        <v>721</v>
      </c>
      <c r="DE67" s="493">
        <v>390</v>
      </c>
      <c r="DF67" s="493">
        <v>278</v>
      </c>
      <c r="DG67" s="493">
        <v>53</v>
      </c>
      <c r="DH67" s="493">
        <v>57</v>
      </c>
      <c r="DI67" s="493">
        <v>168</v>
      </c>
      <c r="DJ67" s="394"/>
      <c r="DK67" s="492">
        <v>239</v>
      </c>
      <c r="DL67" s="493">
        <v>126</v>
      </c>
      <c r="DM67" s="493">
        <v>2</v>
      </c>
      <c r="DN67" s="493">
        <v>2</v>
      </c>
      <c r="DO67" s="493" t="s">
        <v>6662</v>
      </c>
      <c r="DP67" s="493">
        <v>77</v>
      </c>
      <c r="DQ67" s="493">
        <v>9</v>
      </c>
      <c r="DR67" s="493">
        <v>14</v>
      </c>
      <c r="DS67" s="493">
        <v>5</v>
      </c>
      <c r="DT67" s="493" t="s">
        <v>6662</v>
      </c>
      <c r="DU67" s="493" t="s">
        <v>6662</v>
      </c>
      <c r="DV67" s="493">
        <v>1</v>
      </c>
      <c r="DW67" s="493">
        <v>1</v>
      </c>
      <c r="DX67" s="493">
        <v>2</v>
      </c>
      <c r="DY67" s="390" t="s">
        <v>6662</v>
      </c>
      <c r="DZ67" s="394" t="s">
        <v>6662</v>
      </c>
      <c r="EA67" s="492">
        <v>251</v>
      </c>
      <c r="EB67" s="493">
        <v>59167</v>
      </c>
      <c r="EC67" s="493">
        <v>34874</v>
      </c>
      <c r="ED67" s="493">
        <v>22754</v>
      </c>
      <c r="EE67" s="494">
        <v>1539</v>
      </c>
      <c r="EF67" s="492">
        <v>481</v>
      </c>
      <c r="EG67" s="493">
        <v>421</v>
      </c>
      <c r="EH67" s="493">
        <v>225</v>
      </c>
      <c r="EI67" s="493">
        <v>165</v>
      </c>
      <c r="EJ67" s="493">
        <v>31</v>
      </c>
      <c r="EK67" s="493">
        <v>27</v>
      </c>
      <c r="EL67" s="493">
        <v>33</v>
      </c>
      <c r="EM67" s="394"/>
      <c r="EN67" s="492">
        <v>465</v>
      </c>
      <c r="EO67" s="493">
        <v>300</v>
      </c>
      <c r="EP67" s="493">
        <v>165</v>
      </c>
      <c r="EQ67" s="493">
        <v>113</v>
      </c>
      <c r="ER67" s="493">
        <v>22</v>
      </c>
      <c r="ES67" s="493">
        <v>30</v>
      </c>
      <c r="ET67" s="493">
        <v>135</v>
      </c>
      <c r="EU67" s="394"/>
    </row>
    <row r="68" spans="1:151" s="357" customFormat="1" ht="15" hidden="1" customHeight="1" x14ac:dyDescent="0.15">
      <c r="A68" s="442" t="s">
        <v>175</v>
      </c>
      <c r="B68" s="442" t="s">
        <v>225</v>
      </c>
      <c r="C68" s="442" t="s">
        <v>227</v>
      </c>
      <c r="D68" s="442" t="s">
        <v>622</v>
      </c>
      <c r="E68" s="387">
        <v>70</v>
      </c>
      <c r="F68" s="472">
        <v>69</v>
      </c>
      <c r="G68" s="472" t="s">
        <v>6663</v>
      </c>
      <c r="H68" s="472" t="s">
        <v>6663</v>
      </c>
      <c r="I68" s="472" t="s">
        <v>6663</v>
      </c>
      <c r="J68" s="388">
        <v>1</v>
      </c>
      <c r="K68" s="395">
        <v>1</v>
      </c>
      <c r="L68" s="387"/>
      <c r="M68" s="471" t="s">
        <v>6663</v>
      </c>
      <c r="N68" s="472" t="s">
        <v>6663</v>
      </c>
      <c r="O68" s="472" t="s">
        <v>6663</v>
      </c>
      <c r="P68" s="472" t="s">
        <v>6663</v>
      </c>
      <c r="Q68" s="472" t="s">
        <v>6663</v>
      </c>
      <c r="R68" s="472" t="s">
        <v>6663</v>
      </c>
      <c r="S68" s="472" t="s">
        <v>6663</v>
      </c>
      <c r="T68" s="472" t="s">
        <v>6663</v>
      </c>
      <c r="U68" s="472" t="s">
        <v>6663</v>
      </c>
      <c r="V68" s="472" t="s">
        <v>6663</v>
      </c>
      <c r="W68" s="472" t="s">
        <v>6663</v>
      </c>
      <c r="X68" s="472" t="s">
        <v>6663</v>
      </c>
      <c r="Y68" s="472" t="s">
        <v>6663</v>
      </c>
      <c r="Z68" s="472" t="s">
        <v>6663</v>
      </c>
      <c r="AA68" s="472" t="s">
        <v>6663</v>
      </c>
      <c r="AB68" s="473" t="s">
        <v>6663</v>
      </c>
      <c r="AC68" s="486" t="s">
        <v>6663</v>
      </c>
      <c r="AD68" s="487" t="s">
        <v>6663</v>
      </c>
      <c r="AE68" s="488" t="s">
        <v>6663</v>
      </c>
      <c r="AF68" s="387"/>
      <c r="AG68" s="388"/>
      <c r="AH68" s="388"/>
      <c r="AI68" s="388"/>
      <c r="AJ68" s="388"/>
      <c r="AK68" s="388"/>
      <c r="AL68" s="388"/>
      <c r="AM68" s="388"/>
      <c r="AN68" s="388"/>
      <c r="AO68" s="388"/>
      <c r="AP68" s="388"/>
      <c r="AQ68" s="388"/>
      <c r="AR68" s="388"/>
      <c r="AS68" s="388"/>
      <c r="AT68" s="388"/>
      <c r="AU68" s="388"/>
      <c r="AV68" s="449"/>
      <c r="AW68" s="450"/>
      <c r="AX68" s="451"/>
      <c r="AY68" s="471" t="s">
        <v>6663</v>
      </c>
      <c r="AZ68" s="472" t="s">
        <v>6663</v>
      </c>
      <c r="BA68" s="472" t="s">
        <v>6663</v>
      </c>
      <c r="BB68" s="472" t="s">
        <v>6663</v>
      </c>
      <c r="BC68" s="472" t="s">
        <v>6663</v>
      </c>
      <c r="BD68" s="472" t="s">
        <v>6663</v>
      </c>
      <c r="BE68" s="472" t="s">
        <v>6663</v>
      </c>
      <c r="BF68" s="472" t="s">
        <v>6663</v>
      </c>
      <c r="BG68" s="472" t="s">
        <v>6663</v>
      </c>
      <c r="BH68" s="472" t="s">
        <v>6663</v>
      </c>
      <c r="BI68" s="472" t="s">
        <v>6663</v>
      </c>
      <c r="BJ68" s="472" t="s">
        <v>6663</v>
      </c>
      <c r="BK68" s="472" t="s">
        <v>6663</v>
      </c>
      <c r="BL68" s="472" t="s">
        <v>6663</v>
      </c>
      <c r="BM68" s="472" t="s">
        <v>6663</v>
      </c>
      <c r="BN68" s="473" t="s">
        <v>6663</v>
      </c>
      <c r="BO68" s="504" t="s">
        <v>6663</v>
      </c>
      <c r="BP68" s="505" t="s">
        <v>6663</v>
      </c>
      <c r="BQ68" s="506" t="s">
        <v>6663</v>
      </c>
      <c r="BR68" s="492">
        <v>69</v>
      </c>
      <c r="BS68" s="493" t="s">
        <v>6662</v>
      </c>
      <c r="BT68" s="493" t="s">
        <v>6662</v>
      </c>
      <c r="BU68" s="493" t="s">
        <v>6662</v>
      </c>
      <c r="BV68" s="493" t="s">
        <v>6662</v>
      </c>
      <c r="BW68" s="493" t="s">
        <v>6662</v>
      </c>
      <c r="BX68" s="493">
        <v>2</v>
      </c>
      <c r="BY68" s="493">
        <v>3</v>
      </c>
      <c r="BZ68" s="493">
        <v>6</v>
      </c>
      <c r="CA68" s="493">
        <v>10</v>
      </c>
      <c r="CB68" s="493">
        <v>9</v>
      </c>
      <c r="CC68" s="493">
        <v>15</v>
      </c>
      <c r="CD68" s="493">
        <v>8</v>
      </c>
      <c r="CE68" s="493">
        <v>8</v>
      </c>
      <c r="CF68" s="493">
        <v>6</v>
      </c>
      <c r="CG68" s="494">
        <v>2</v>
      </c>
      <c r="CH68" s="466"/>
      <c r="CI68" s="467"/>
      <c r="CJ68" s="467"/>
      <c r="CK68" s="467"/>
      <c r="CL68" s="467"/>
      <c r="CM68" s="467"/>
      <c r="CN68" s="467"/>
      <c r="CO68" s="467"/>
      <c r="CP68" s="467"/>
      <c r="CQ68" s="467"/>
      <c r="CR68" s="467"/>
      <c r="CS68" s="467"/>
      <c r="CT68" s="467"/>
      <c r="CU68" s="468"/>
      <c r="CV68" s="389"/>
      <c r="CW68" s="390"/>
      <c r="CX68" s="390"/>
      <c r="CY68" s="390"/>
      <c r="CZ68" s="390"/>
      <c r="DA68" s="390"/>
      <c r="DB68" s="394"/>
      <c r="DC68" s="492">
        <v>237</v>
      </c>
      <c r="DD68" s="493">
        <v>165</v>
      </c>
      <c r="DE68" s="493">
        <v>54</v>
      </c>
      <c r="DF68" s="493">
        <v>104</v>
      </c>
      <c r="DG68" s="493">
        <v>7</v>
      </c>
      <c r="DH68" s="493">
        <v>11</v>
      </c>
      <c r="DI68" s="493">
        <v>61</v>
      </c>
      <c r="DJ68" s="394"/>
      <c r="DK68" s="492">
        <v>61</v>
      </c>
      <c r="DL68" s="493">
        <v>52</v>
      </c>
      <c r="DM68" s="493">
        <v>1</v>
      </c>
      <c r="DN68" s="493" t="s">
        <v>6662</v>
      </c>
      <c r="DO68" s="493" t="s">
        <v>6662</v>
      </c>
      <c r="DP68" s="493">
        <v>7</v>
      </c>
      <c r="DQ68" s="493" t="s">
        <v>6662</v>
      </c>
      <c r="DR68" s="493" t="s">
        <v>6662</v>
      </c>
      <c r="DS68" s="493" t="s">
        <v>6662</v>
      </c>
      <c r="DT68" s="493" t="s">
        <v>6662</v>
      </c>
      <c r="DU68" s="493" t="s">
        <v>6662</v>
      </c>
      <c r="DV68" s="493">
        <v>1</v>
      </c>
      <c r="DW68" s="493" t="s">
        <v>6662</v>
      </c>
      <c r="DX68" s="493" t="s">
        <v>6662</v>
      </c>
      <c r="DY68" s="390" t="s">
        <v>6662</v>
      </c>
      <c r="DZ68" s="394" t="s">
        <v>6662</v>
      </c>
      <c r="EA68" s="492">
        <v>68</v>
      </c>
      <c r="EB68" s="493">
        <v>8900</v>
      </c>
      <c r="EC68" s="493">
        <v>7065</v>
      </c>
      <c r="ED68" s="493">
        <v>1835</v>
      </c>
      <c r="EE68" s="494" t="s">
        <v>6662</v>
      </c>
      <c r="EF68" s="492">
        <v>125</v>
      </c>
      <c r="EG68" s="493">
        <v>107</v>
      </c>
      <c r="EH68" s="493">
        <v>38</v>
      </c>
      <c r="EI68" s="493">
        <v>65</v>
      </c>
      <c r="EJ68" s="493">
        <v>4</v>
      </c>
      <c r="EK68" s="493">
        <v>5</v>
      </c>
      <c r="EL68" s="493">
        <v>13</v>
      </c>
      <c r="EM68" s="394"/>
      <c r="EN68" s="492">
        <v>112</v>
      </c>
      <c r="EO68" s="493">
        <v>58</v>
      </c>
      <c r="EP68" s="493">
        <v>16</v>
      </c>
      <c r="EQ68" s="493">
        <v>39</v>
      </c>
      <c r="ER68" s="493">
        <v>3</v>
      </c>
      <c r="ES68" s="493">
        <v>6</v>
      </c>
      <c r="ET68" s="493">
        <v>48</v>
      </c>
      <c r="EU68" s="394"/>
    </row>
    <row r="69" spans="1:151" s="357" customFormat="1" ht="15" hidden="1" customHeight="1" x14ac:dyDescent="0.15">
      <c r="A69" s="442" t="s">
        <v>175</v>
      </c>
      <c r="B69" s="442" t="s">
        <v>225</v>
      </c>
      <c r="C69" s="442" t="s">
        <v>228</v>
      </c>
      <c r="D69" s="442" t="s">
        <v>623</v>
      </c>
      <c r="E69" s="387">
        <v>148</v>
      </c>
      <c r="F69" s="472">
        <v>144</v>
      </c>
      <c r="G69" s="472" t="s">
        <v>6663</v>
      </c>
      <c r="H69" s="472" t="s">
        <v>6663</v>
      </c>
      <c r="I69" s="472" t="s">
        <v>6663</v>
      </c>
      <c r="J69" s="388">
        <v>4</v>
      </c>
      <c r="K69" s="395">
        <v>4</v>
      </c>
      <c r="L69" s="387"/>
      <c r="M69" s="471" t="s">
        <v>6663</v>
      </c>
      <c r="N69" s="472" t="s">
        <v>6663</v>
      </c>
      <c r="O69" s="472" t="s">
        <v>6663</v>
      </c>
      <c r="P69" s="472" t="s">
        <v>6663</v>
      </c>
      <c r="Q69" s="472" t="s">
        <v>6663</v>
      </c>
      <c r="R69" s="472" t="s">
        <v>6663</v>
      </c>
      <c r="S69" s="472" t="s">
        <v>6663</v>
      </c>
      <c r="T69" s="472" t="s">
        <v>6663</v>
      </c>
      <c r="U69" s="472" t="s">
        <v>6663</v>
      </c>
      <c r="V69" s="472" t="s">
        <v>6663</v>
      </c>
      <c r="W69" s="472" t="s">
        <v>6663</v>
      </c>
      <c r="X69" s="472" t="s">
        <v>6663</v>
      </c>
      <c r="Y69" s="472" t="s">
        <v>6663</v>
      </c>
      <c r="Z69" s="472" t="s">
        <v>6663</v>
      </c>
      <c r="AA69" s="472" t="s">
        <v>6663</v>
      </c>
      <c r="AB69" s="473" t="s">
        <v>6663</v>
      </c>
      <c r="AC69" s="486" t="s">
        <v>6663</v>
      </c>
      <c r="AD69" s="487" t="s">
        <v>6663</v>
      </c>
      <c r="AE69" s="488" t="s">
        <v>6663</v>
      </c>
      <c r="AF69" s="387"/>
      <c r="AG69" s="388"/>
      <c r="AH69" s="388"/>
      <c r="AI69" s="388"/>
      <c r="AJ69" s="388"/>
      <c r="AK69" s="388"/>
      <c r="AL69" s="388"/>
      <c r="AM69" s="388"/>
      <c r="AN69" s="388"/>
      <c r="AO69" s="388"/>
      <c r="AP69" s="388"/>
      <c r="AQ69" s="388"/>
      <c r="AR69" s="388"/>
      <c r="AS69" s="388"/>
      <c r="AT69" s="388"/>
      <c r="AU69" s="388"/>
      <c r="AV69" s="449"/>
      <c r="AW69" s="450"/>
      <c r="AX69" s="451"/>
      <c r="AY69" s="471" t="s">
        <v>6663</v>
      </c>
      <c r="AZ69" s="472" t="s">
        <v>6663</v>
      </c>
      <c r="BA69" s="472" t="s">
        <v>6663</v>
      </c>
      <c r="BB69" s="472" t="s">
        <v>6663</v>
      </c>
      <c r="BC69" s="472" t="s">
        <v>6663</v>
      </c>
      <c r="BD69" s="472" t="s">
        <v>6663</v>
      </c>
      <c r="BE69" s="472" t="s">
        <v>6663</v>
      </c>
      <c r="BF69" s="472" t="s">
        <v>6663</v>
      </c>
      <c r="BG69" s="472" t="s">
        <v>6663</v>
      </c>
      <c r="BH69" s="472" t="s">
        <v>6663</v>
      </c>
      <c r="BI69" s="472" t="s">
        <v>6663</v>
      </c>
      <c r="BJ69" s="472" t="s">
        <v>6663</v>
      </c>
      <c r="BK69" s="472" t="s">
        <v>6663</v>
      </c>
      <c r="BL69" s="472" t="s">
        <v>6663</v>
      </c>
      <c r="BM69" s="472" t="s">
        <v>6663</v>
      </c>
      <c r="BN69" s="473" t="s">
        <v>6663</v>
      </c>
      <c r="BO69" s="504" t="s">
        <v>6663</v>
      </c>
      <c r="BP69" s="505" t="s">
        <v>6663</v>
      </c>
      <c r="BQ69" s="506" t="s">
        <v>6663</v>
      </c>
      <c r="BR69" s="492">
        <v>145</v>
      </c>
      <c r="BS69" s="493" t="s">
        <v>6662</v>
      </c>
      <c r="BT69" s="493" t="s">
        <v>6662</v>
      </c>
      <c r="BU69" s="493" t="s">
        <v>6662</v>
      </c>
      <c r="BV69" s="493" t="s">
        <v>6662</v>
      </c>
      <c r="BW69" s="493">
        <v>3</v>
      </c>
      <c r="BX69" s="493">
        <v>4</v>
      </c>
      <c r="BY69" s="493">
        <v>13</v>
      </c>
      <c r="BZ69" s="493">
        <v>9</v>
      </c>
      <c r="CA69" s="493">
        <v>18</v>
      </c>
      <c r="CB69" s="493">
        <v>50</v>
      </c>
      <c r="CC69" s="493">
        <v>16</v>
      </c>
      <c r="CD69" s="493">
        <v>15</v>
      </c>
      <c r="CE69" s="493">
        <v>10</v>
      </c>
      <c r="CF69" s="493">
        <v>5</v>
      </c>
      <c r="CG69" s="494">
        <v>2</v>
      </c>
      <c r="CH69" s="466"/>
      <c r="CI69" s="467"/>
      <c r="CJ69" s="467"/>
      <c r="CK69" s="467"/>
      <c r="CL69" s="467"/>
      <c r="CM69" s="467"/>
      <c r="CN69" s="467"/>
      <c r="CO69" s="467"/>
      <c r="CP69" s="467"/>
      <c r="CQ69" s="467"/>
      <c r="CR69" s="467"/>
      <c r="CS69" s="467"/>
      <c r="CT69" s="467"/>
      <c r="CU69" s="468"/>
      <c r="CV69" s="389"/>
      <c r="CW69" s="390"/>
      <c r="CX69" s="390"/>
      <c r="CY69" s="390"/>
      <c r="CZ69" s="390"/>
      <c r="DA69" s="390"/>
      <c r="DB69" s="394"/>
      <c r="DC69" s="492">
        <v>544</v>
      </c>
      <c r="DD69" s="493">
        <v>392</v>
      </c>
      <c r="DE69" s="493">
        <v>203</v>
      </c>
      <c r="DF69" s="493">
        <v>168</v>
      </c>
      <c r="DG69" s="493">
        <v>21</v>
      </c>
      <c r="DH69" s="493">
        <v>34</v>
      </c>
      <c r="DI69" s="493">
        <v>118</v>
      </c>
      <c r="DJ69" s="394"/>
      <c r="DK69" s="492">
        <v>136</v>
      </c>
      <c r="DL69" s="493">
        <v>76</v>
      </c>
      <c r="DM69" s="493" t="s">
        <v>6662</v>
      </c>
      <c r="DN69" s="493" t="s">
        <v>6662</v>
      </c>
      <c r="DO69" s="493" t="s">
        <v>6662</v>
      </c>
      <c r="DP69" s="493">
        <v>30</v>
      </c>
      <c r="DQ69" s="493">
        <v>5</v>
      </c>
      <c r="DR69" s="493">
        <v>12</v>
      </c>
      <c r="DS69" s="493">
        <v>4</v>
      </c>
      <c r="DT69" s="493">
        <v>1</v>
      </c>
      <c r="DU69" s="493">
        <v>5</v>
      </c>
      <c r="DV69" s="493" t="s">
        <v>6662</v>
      </c>
      <c r="DW69" s="493">
        <v>3</v>
      </c>
      <c r="DX69" s="493" t="s">
        <v>6662</v>
      </c>
      <c r="DY69" s="390" t="s">
        <v>6662</v>
      </c>
      <c r="DZ69" s="394" t="s">
        <v>6662</v>
      </c>
      <c r="EA69" s="492">
        <v>144</v>
      </c>
      <c r="EB69" s="493">
        <v>24027</v>
      </c>
      <c r="EC69" s="493">
        <v>11056</v>
      </c>
      <c r="ED69" s="493">
        <v>11278</v>
      </c>
      <c r="EE69" s="494">
        <v>1693</v>
      </c>
      <c r="EF69" s="492">
        <v>275</v>
      </c>
      <c r="EG69" s="493">
        <v>226</v>
      </c>
      <c r="EH69" s="493">
        <v>115</v>
      </c>
      <c r="EI69" s="493">
        <v>97</v>
      </c>
      <c r="EJ69" s="493">
        <v>14</v>
      </c>
      <c r="EK69" s="493">
        <v>20</v>
      </c>
      <c r="EL69" s="493">
        <v>29</v>
      </c>
      <c r="EM69" s="394"/>
      <c r="EN69" s="492">
        <v>269</v>
      </c>
      <c r="EO69" s="493">
        <v>166</v>
      </c>
      <c r="EP69" s="493">
        <v>88</v>
      </c>
      <c r="EQ69" s="493">
        <v>71</v>
      </c>
      <c r="ER69" s="493">
        <v>7</v>
      </c>
      <c r="ES69" s="493">
        <v>14</v>
      </c>
      <c r="ET69" s="493">
        <v>89</v>
      </c>
      <c r="EU69" s="394"/>
    </row>
    <row r="70" spans="1:151" s="357" customFormat="1" ht="15" hidden="1" customHeight="1" x14ac:dyDescent="0.15">
      <c r="A70" s="442" t="s">
        <v>175</v>
      </c>
      <c r="B70" s="442" t="s">
        <v>225</v>
      </c>
      <c r="C70" s="442" t="s">
        <v>229</v>
      </c>
      <c r="D70" s="442" t="s">
        <v>624</v>
      </c>
      <c r="E70" s="387">
        <v>247</v>
      </c>
      <c r="F70" s="472">
        <v>242</v>
      </c>
      <c r="G70" s="472" t="s">
        <v>6663</v>
      </c>
      <c r="H70" s="472" t="s">
        <v>6663</v>
      </c>
      <c r="I70" s="472" t="s">
        <v>6663</v>
      </c>
      <c r="J70" s="388">
        <v>5</v>
      </c>
      <c r="K70" s="395">
        <v>5</v>
      </c>
      <c r="L70" s="387"/>
      <c r="M70" s="471" t="s">
        <v>6663</v>
      </c>
      <c r="N70" s="472" t="s">
        <v>6663</v>
      </c>
      <c r="O70" s="472" t="s">
        <v>6663</v>
      </c>
      <c r="P70" s="472" t="s">
        <v>6663</v>
      </c>
      <c r="Q70" s="472" t="s">
        <v>6663</v>
      </c>
      <c r="R70" s="472" t="s">
        <v>6663</v>
      </c>
      <c r="S70" s="472" t="s">
        <v>6663</v>
      </c>
      <c r="T70" s="472" t="s">
        <v>6663</v>
      </c>
      <c r="U70" s="472" t="s">
        <v>6663</v>
      </c>
      <c r="V70" s="472" t="s">
        <v>6663</v>
      </c>
      <c r="W70" s="472" t="s">
        <v>6663</v>
      </c>
      <c r="X70" s="472" t="s">
        <v>6663</v>
      </c>
      <c r="Y70" s="472" t="s">
        <v>6663</v>
      </c>
      <c r="Z70" s="472" t="s">
        <v>6663</v>
      </c>
      <c r="AA70" s="472" t="s">
        <v>6663</v>
      </c>
      <c r="AB70" s="473" t="s">
        <v>6663</v>
      </c>
      <c r="AC70" s="486" t="s">
        <v>6663</v>
      </c>
      <c r="AD70" s="487" t="s">
        <v>6663</v>
      </c>
      <c r="AE70" s="488" t="s">
        <v>6663</v>
      </c>
      <c r="AF70" s="387"/>
      <c r="AG70" s="388"/>
      <c r="AH70" s="388"/>
      <c r="AI70" s="388"/>
      <c r="AJ70" s="388"/>
      <c r="AK70" s="388"/>
      <c r="AL70" s="388"/>
      <c r="AM70" s="388"/>
      <c r="AN70" s="388"/>
      <c r="AO70" s="388"/>
      <c r="AP70" s="388"/>
      <c r="AQ70" s="388"/>
      <c r="AR70" s="388"/>
      <c r="AS70" s="388"/>
      <c r="AT70" s="388"/>
      <c r="AU70" s="388"/>
      <c r="AV70" s="449"/>
      <c r="AW70" s="450"/>
      <c r="AX70" s="451"/>
      <c r="AY70" s="471" t="s">
        <v>6663</v>
      </c>
      <c r="AZ70" s="472" t="s">
        <v>6663</v>
      </c>
      <c r="BA70" s="472" t="s">
        <v>6663</v>
      </c>
      <c r="BB70" s="472" t="s">
        <v>6663</v>
      </c>
      <c r="BC70" s="472" t="s">
        <v>6663</v>
      </c>
      <c r="BD70" s="472" t="s">
        <v>6663</v>
      </c>
      <c r="BE70" s="472" t="s">
        <v>6663</v>
      </c>
      <c r="BF70" s="472" t="s">
        <v>6663</v>
      </c>
      <c r="BG70" s="472" t="s">
        <v>6663</v>
      </c>
      <c r="BH70" s="472" t="s">
        <v>6663</v>
      </c>
      <c r="BI70" s="472" t="s">
        <v>6663</v>
      </c>
      <c r="BJ70" s="472" t="s">
        <v>6663</v>
      </c>
      <c r="BK70" s="472" t="s">
        <v>6663</v>
      </c>
      <c r="BL70" s="472" t="s">
        <v>6663</v>
      </c>
      <c r="BM70" s="472" t="s">
        <v>6663</v>
      </c>
      <c r="BN70" s="473" t="s">
        <v>6663</v>
      </c>
      <c r="BO70" s="504" t="s">
        <v>6663</v>
      </c>
      <c r="BP70" s="505" t="s">
        <v>6663</v>
      </c>
      <c r="BQ70" s="506" t="s">
        <v>6663</v>
      </c>
      <c r="BR70" s="492">
        <v>242</v>
      </c>
      <c r="BS70" s="493" t="s">
        <v>6662</v>
      </c>
      <c r="BT70" s="493" t="s">
        <v>6662</v>
      </c>
      <c r="BU70" s="493" t="s">
        <v>6662</v>
      </c>
      <c r="BV70" s="493">
        <v>2</v>
      </c>
      <c r="BW70" s="493">
        <v>2</v>
      </c>
      <c r="BX70" s="493">
        <v>6</v>
      </c>
      <c r="BY70" s="493">
        <v>9</v>
      </c>
      <c r="BZ70" s="493">
        <v>20</v>
      </c>
      <c r="CA70" s="493">
        <v>36</v>
      </c>
      <c r="CB70" s="493">
        <v>61</v>
      </c>
      <c r="CC70" s="493">
        <v>51</v>
      </c>
      <c r="CD70" s="493">
        <v>23</v>
      </c>
      <c r="CE70" s="493">
        <v>21</v>
      </c>
      <c r="CF70" s="493">
        <v>8</v>
      </c>
      <c r="CG70" s="494">
        <v>3</v>
      </c>
      <c r="CH70" s="466"/>
      <c r="CI70" s="467"/>
      <c r="CJ70" s="467"/>
      <c r="CK70" s="467"/>
      <c r="CL70" s="467"/>
      <c r="CM70" s="467"/>
      <c r="CN70" s="467"/>
      <c r="CO70" s="467"/>
      <c r="CP70" s="467"/>
      <c r="CQ70" s="467"/>
      <c r="CR70" s="467"/>
      <c r="CS70" s="467"/>
      <c r="CT70" s="467"/>
      <c r="CU70" s="468"/>
      <c r="CV70" s="389"/>
      <c r="CW70" s="390"/>
      <c r="CX70" s="390"/>
      <c r="CY70" s="390"/>
      <c r="CZ70" s="390"/>
      <c r="DA70" s="390"/>
      <c r="DB70" s="394"/>
      <c r="DC70" s="492">
        <v>903</v>
      </c>
      <c r="DD70" s="493">
        <v>662</v>
      </c>
      <c r="DE70" s="493">
        <v>334</v>
      </c>
      <c r="DF70" s="493">
        <v>272</v>
      </c>
      <c r="DG70" s="493">
        <v>56</v>
      </c>
      <c r="DH70" s="493">
        <v>45</v>
      </c>
      <c r="DI70" s="493">
        <v>196</v>
      </c>
      <c r="DJ70" s="394"/>
      <c r="DK70" s="492">
        <v>238</v>
      </c>
      <c r="DL70" s="493">
        <v>152</v>
      </c>
      <c r="DM70" s="493" t="s">
        <v>6662</v>
      </c>
      <c r="DN70" s="493" t="s">
        <v>6662</v>
      </c>
      <c r="DO70" s="493" t="s">
        <v>6662</v>
      </c>
      <c r="DP70" s="493">
        <v>69</v>
      </c>
      <c r="DQ70" s="493">
        <v>4</v>
      </c>
      <c r="DR70" s="493" t="s">
        <v>6662</v>
      </c>
      <c r="DS70" s="493">
        <v>3</v>
      </c>
      <c r="DT70" s="493">
        <v>2</v>
      </c>
      <c r="DU70" s="493" t="s">
        <v>6662</v>
      </c>
      <c r="DV70" s="493">
        <v>1</v>
      </c>
      <c r="DW70" s="493">
        <v>7</v>
      </c>
      <c r="DX70" s="493" t="s">
        <v>6662</v>
      </c>
      <c r="DY70" s="390" t="s">
        <v>6662</v>
      </c>
      <c r="DZ70" s="394" t="s">
        <v>6662</v>
      </c>
      <c r="EA70" s="492">
        <v>241</v>
      </c>
      <c r="EB70" s="493">
        <v>56843</v>
      </c>
      <c r="EC70" s="493">
        <v>31258</v>
      </c>
      <c r="ED70" s="493">
        <v>25548</v>
      </c>
      <c r="EE70" s="494">
        <v>37</v>
      </c>
      <c r="EF70" s="492">
        <v>463</v>
      </c>
      <c r="EG70" s="493">
        <v>395</v>
      </c>
      <c r="EH70" s="493">
        <v>199</v>
      </c>
      <c r="EI70" s="493">
        <v>159</v>
      </c>
      <c r="EJ70" s="493">
        <v>37</v>
      </c>
      <c r="EK70" s="493">
        <v>23</v>
      </c>
      <c r="EL70" s="493">
        <v>45</v>
      </c>
      <c r="EM70" s="394"/>
      <c r="EN70" s="492">
        <v>440</v>
      </c>
      <c r="EO70" s="493">
        <v>267</v>
      </c>
      <c r="EP70" s="493">
        <v>135</v>
      </c>
      <c r="EQ70" s="493">
        <v>113</v>
      </c>
      <c r="ER70" s="493">
        <v>19</v>
      </c>
      <c r="ES70" s="493">
        <v>22</v>
      </c>
      <c r="ET70" s="493">
        <v>151</v>
      </c>
      <c r="EU70" s="394"/>
    </row>
    <row r="71" spans="1:151" s="357" customFormat="1" ht="15" hidden="1" customHeight="1" x14ac:dyDescent="0.15">
      <c r="A71" s="442" t="s">
        <v>175</v>
      </c>
      <c r="B71" s="442" t="s">
        <v>225</v>
      </c>
      <c r="C71" s="442" t="s">
        <v>230</v>
      </c>
      <c r="D71" s="442" t="s">
        <v>625</v>
      </c>
      <c r="E71" s="387">
        <v>333</v>
      </c>
      <c r="F71" s="472">
        <v>324</v>
      </c>
      <c r="G71" s="472" t="s">
        <v>6663</v>
      </c>
      <c r="H71" s="472" t="s">
        <v>6663</v>
      </c>
      <c r="I71" s="472" t="s">
        <v>6663</v>
      </c>
      <c r="J71" s="388">
        <v>9</v>
      </c>
      <c r="K71" s="395">
        <v>9</v>
      </c>
      <c r="L71" s="387"/>
      <c r="M71" s="471" t="s">
        <v>6663</v>
      </c>
      <c r="N71" s="472" t="s">
        <v>6663</v>
      </c>
      <c r="O71" s="472" t="s">
        <v>6663</v>
      </c>
      <c r="P71" s="472" t="s">
        <v>6663</v>
      </c>
      <c r="Q71" s="472" t="s">
        <v>6663</v>
      </c>
      <c r="R71" s="472" t="s">
        <v>6663</v>
      </c>
      <c r="S71" s="472" t="s">
        <v>6663</v>
      </c>
      <c r="T71" s="472" t="s">
        <v>6663</v>
      </c>
      <c r="U71" s="472" t="s">
        <v>6663</v>
      </c>
      <c r="V71" s="472" t="s">
        <v>6663</v>
      </c>
      <c r="W71" s="472" t="s">
        <v>6663</v>
      </c>
      <c r="X71" s="472" t="s">
        <v>6663</v>
      </c>
      <c r="Y71" s="472" t="s">
        <v>6663</v>
      </c>
      <c r="Z71" s="472" t="s">
        <v>6663</v>
      </c>
      <c r="AA71" s="472" t="s">
        <v>6663</v>
      </c>
      <c r="AB71" s="473" t="s">
        <v>6663</v>
      </c>
      <c r="AC71" s="486" t="s">
        <v>6663</v>
      </c>
      <c r="AD71" s="487" t="s">
        <v>6663</v>
      </c>
      <c r="AE71" s="488" t="s">
        <v>6663</v>
      </c>
      <c r="AF71" s="387"/>
      <c r="AG71" s="388"/>
      <c r="AH71" s="388"/>
      <c r="AI71" s="388"/>
      <c r="AJ71" s="388"/>
      <c r="AK71" s="388"/>
      <c r="AL71" s="388"/>
      <c r="AM71" s="388"/>
      <c r="AN71" s="388"/>
      <c r="AO71" s="388"/>
      <c r="AP71" s="388"/>
      <c r="AQ71" s="388"/>
      <c r="AR71" s="388"/>
      <c r="AS71" s="388"/>
      <c r="AT71" s="388"/>
      <c r="AU71" s="388"/>
      <c r="AV71" s="449"/>
      <c r="AW71" s="450"/>
      <c r="AX71" s="451"/>
      <c r="AY71" s="471" t="s">
        <v>6663</v>
      </c>
      <c r="AZ71" s="472" t="s">
        <v>6663</v>
      </c>
      <c r="BA71" s="472" t="s">
        <v>6663</v>
      </c>
      <c r="BB71" s="472" t="s">
        <v>6663</v>
      </c>
      <c r="BC71" s="472" t="s">
        <v>6663</v>
      </c>
      <c r="BD71" s="472" t="s">
        <v>6663</v>
      </c>
      <c r="BE71" s="472" t="s">
        <v>6663</v>
      </c>
      <c r="BF71" s="472" t="s">
        <v>6663</v>
      </c>
      <c r="BG71" s="472" t="s">
        <v>6663</v>
      </c>
      <c r="BH71" s="472" t="s">
        <v>6663</v>
      </c>
      <c r="BI71" s="472" t="s">
        <v>6663</v>
      </c>
      <c r="BJ71" s="472" t="s">
        <v>6663</v>
      </c>
      <c r="BK71" s="472" t="s">
        <v>6663</v>
      </c>
      <c r="BL71" s="472" t="s">
        <v>6663</v>
      </c>
      <c r="BM71" s="472" t="s">
        <v>6663</v>
      </c>
      <c r="BN71" s="473" t="s">
        <v>6663</v>
      </c>
      <c r="BO71" s="504" t="s">
        <v>6663</v>
      </c>
      <c r="BP71" s="505" t="s">
        <v>6663</v>
      </c>
      <c r="BQ71" s="506" t="s">
        <v>6663</v>
      </c>
      <c r="BR71" s="492">
        <v>328</v>
      </c>
      <c r="BS71" s="493" t="s">
        <v>6662</v>
      </c>
      <c r="BT71" s="493" t="s">
        <v>6662</v>
      </c>
      <c r="BU71" s="493">
        <v>1</v>
      </c>
      <c r="BV71" s="493">
        <v>1</v>
      </c>
      <c r="BW71" s="493">
        <v>5</v>
      </c>
      <c r="BX71" s="493">
        <v>6</v>
      </c>
      <c r="BY71" s="493">
        <v>14</v>
      </c>
      <c r="BZ71" s="493">
        <v>36</v>
      </c>
      <c r="CA71" s="493">
        <v>54</v>
      </c>
      <c r="CB71" s="493">
        <v>69</v>
      </c>
      <c r="CC71" s="493">
        <v>65</v>
      </c>
      <c r="CD71" s="493">
        <v>30</v>
      </c>
      <c r="CE71" s="493">
        <v>29</v>
      </c>
      <c r="CF71" s="493">
        <v>14</v>
      </c>
      <c r="CG71" s="494">
        <v>4</v>
      </c>
      <c r="CH71" s="466"/>
      <c r="CI71" s="467"/>
      <c r="CJ71" s="467"/>
      <c r="CK71" s="467"/>
      <c r="CL71" s="467"/>
      <c r="CM71" s="467"/>
      <c r="CN71" s="467"/>
      <c r="CO71" s="467"/>
      <c r="CP71" s="467"/>
      <c r="CQ71" s="467"/>
      <c r="CR71" s="467"/>
      <c r="CS71" s="467"/>
      <c r="CT71" s="467"/>
      <c r="CU71" s="468"/>
      <c r="CV71" s="389"/>
      <c r="CW71" s="390"/>
      <c r="CX71" s="390"/>
      <c r="CY71" s="390"/>
      <c r="CZ71" s="390"/>
      <c r="DA71" s="390"/>
      <c r="DB71" s="394"/>
      <c r="DC71" s="492">
        <v>1278</v>
      </c>
      <c r="DD71" s="493">
        <v>1003</v>
      </c>
      <c r="DE71" s="493">
        <v>668</v>
      </c>
      <c r="DF71" s="493">
        <v>286</v>
      </c>
      <c r="DG71" s="493">
        <v>49</v>
      </c>
      <c r="DH71" s="493">
        <v>85</v>
      </c>
      <c r="DI71" s="493">
        <v>190</v>
      </c>
      <c r="DJ71" s="394"/>
      <c r="DK71" s="492">
        <v>309</v>
      </c>
      <c r="DL71" s="493">
        <v>76</v>
      </c>
      <c r="DM71" s="493" t="s">
        <v>6662</v>
      </c>
      <c r="DN71" s="493">
        <v>1</v>
      </c>
      <c r="DO71" s="493" t="s">
        <v>6662</v>
      </c>
      <c r="DP71" s="493">
        <v>213</v>
      </c>
      <c r="DQ71" s="493">
        <v>6</v>
      </c>
      <c r="DR71" s="493" t="s">
        <v>6662</v>
      </c>
      <c r="DS71" s="493">
        <v>3</v>
      </c>
      <c r="DT71" s="493" t="s">
        <v>6662</v>
      </c>
      <c r="DU71" s="493">
        <v>1</v>
      </c>
      <c r="DV71" s="493" t="s">
        <v>6662</v>
      </c>
      <c r="DW71" s="493">
        <v>7</v>
      </c>
      <c r="DX71" s="493">
        <v>2</v>
      </c>
      <c r="DY71" s="390" t="s">
        <v>6662</v>
      </c>
      <c r="DZ71" s="394" t="s">
        <v>6662</v>
      </c>
      <c r="EA71" s="492">
        <v>322</v>
      </c>
      <c r="EB71" s="493">
        <v>95759</v>
      </c>
      <c r="EC71" s="493">
        <v>29855</v>
      </c>
      <c r="ED71" s="493">
        <v>65791</v>
      </c>
      <c r="EE71" s="494">
        <v>113</v>
      </c>
      <c r="EF71" s="492">
        <v>647</v>
      </c>
      <c r="EG71" s="493">
        <v>551</v>
      </c>
      <c r="EH71" s="493">
        <v>366</v>
      </c>
      <c r="EI71" s="493">
        <v>152</v>
      </c>
      <c r="EJ71" s="493">
        <v>33</v>
      </c>
      <c r="EK71" s="493">
        <v>43</v>
      </c>
      <c r="EL71" s="493">
        <v>53</v>
      </c>
      <c r="EM71" s="394"/>
      <c r="EN71" s="492">
        <v>631</v>
      </c>
      <c r="EO71" s="493">
        <v>452</v>
      </c>
      <c r="EP71" s="493">
        <v>302</v>
      </c>
      <c r="EQ71" s="493">
        <v>134</v>
      </c>
      <c r="ER71" s="493">
        <v>16</v>
      </c>
      <c r="ES71" s="493">
        <v>42</v>
      </c>
      <c r="ET71" s="493">
        <v>137</v>
      </c>
      <c r="EU71" s="394"/>
    </row>
    <row r="72" spans="1:151" s="357" customFormat="1" ht="15" customHeight="1" x14ac:dyDescent="0.15">
      <c r="A72" s="442" t="s">
        <v>175</v>
      </c>
      <c r="B72" s="442" t="s">
        <v>1099</v>
      </c>
      <c r="C72" s="442"/>
      <c r="D72" s="442" t="s">
        <v>626</v>
      </c>
      <c r="E72" s="387">
        <v>669</v>
      </c>
      <c r="F72" s="472">
        <v>657</v>
      </c>
      <c r="G72" s="472">
        <v>106</v>
      </c>
      <c r="H72" s="472">
        <v>114</v>
      </c>
      <c r="I72" s="472">
        <v>437</v>
      </c>
      <c r="J72" s="388">
        <v>12</v>
      </c>
      <c r="K72" s="395">
        <v>11</v>
      </c>
      <c r="L72" s="387"/>
      <c r="M72" s="471">
        <v>1594</v>
      </c>
      <c r="N72" s="472">
        <v>18</v>
      </c>
      <c r="O72" s="472">
        <v>34</v>
      </c>
      <c r="P72" s="472">
        <v>42</v>
      </c>
      <c r="Q72" s="472">
        <v>43</v>
      </c>
      <c r="R72" s="472">
        <v>56</v>
      </c>
      <c r="S72" s="472">
        <v>74</v>
      </c>
      <c r="T72" s="472">
        <v>93</v>
      </c>
      <c r="U72" s="472">
        <v>105</v>
      </c>
      <c r="V72" s="472">
        <v>143</v>
      </c>
      <c r="W72" s="472">
        <v>247</v>
      </c>
      <c r="X72" s="472">
        <v>215</v>
      </c>
      <c r="Y72" s="472">
        <v>206</v>
      </c>
      <c r="Z72" s="472">
        <v>176</v>
      </c>
      <c r="AA72" s="472">
        <v>90</v>
      </c>
      <c r="AB72" s="473">
        <v>52</v>
      </c>
      <c r="AC72" s="486">
        <v>60.7</v>
      </c>
      <c r="AD72" s="487">
        <v>59.7</v>
      </c>
      <c r="AE72" s="488">
        <v>62</v>
      </c>
      <c r="AF72" s="387"/>
      <c r="AG72" s="388"/>
      <c r="AH72" s="388"/>
      <c r="AI72" s="388"/>
      <c r="AJ72" s="388"/>
      <c r="AK72" s="388"/>
      <c r="AL72" s="388"/>
      <c r="AM72" s="388"/>
      <c r="AN72" s="388"/>
      <c r="AO72" s="388"/>
      <c r="AP72" s="388"/>
      <c r="AQ72" s="388"/>
      <c r="AR72" s="388"/>
      <c r="AS72" s="388"/>
      <c r="AT72" s="388"/>
      <c r="AU72" s="388"/>
      <c r="AV72" s="449"/>
      <c r="AW72" s="450"/>
      <c r="AX72" s="451"/>
      <c r="AY72" s="471">
        <v>800</v>
      </c>
      <c r="AZ72" s="472">
        <v>1</v>
      </c>
      <c r="BA72" s="472">
        <v>3</v>
      </c>
      <c r="BB72" s="472" t="s">
        <v>6662</v>
      </c>
      <c r="BC72" s="472">
        <v>6</v>
      </c>
      <c r="BD72" s="472">
        <v>12</v>
      </c>
      <c r="BE72" s="472">
        <v>9</v>
      </c>
      <c r="BF72" s="472">
        <v>32</v>
      </c>
      <c r="BG72" s="472">
        <v>13</v>
      </c>
      <c r="BH72" s="472">
        <v>32</v>
      </c>
      <c r="BI72" s="472">
        <v>123</v>
      </c>
      <c r="BJ72" s="472">
        <v>165</v>
      </c>
      <c r="BK72" s="472">
        <v>169</v>
      </c>
      <c r="BL72" s="472">
        <v>147</v>
      </c>
      <c r="BM72" s="472">
        <v>63</v>
      </c>
      <c r="BN72" s="473">
        <v>25</v>
      </c>
      <c r="BO72" s="504">
        <v>68.2</v>
      </c>
      <c r="BP72" s="505">
        <v>67.5</v>
      </c>
      <c r="BQ72" s="506">
        <v>69.3</v>
      </c>
      <c r="BR72" s="492">
        <v>659</v>
      </c>
      <c r="BS72" s="493" t="s">
        <v>6662</v>
      </c>
      <c r="BT72" s="493">
        <v>1</v>
      </c>
      <c r="BU72" s="493" t="s">
        <v>6662</v>
      </c>
      <c r="BV72" s="493">
        <v>3</v>
      </c>
      <c r="BW72" s="493">
        <v>4</v>
      </c>
      <c r="BX72" s="493">
        <v>10</v>
      </c>
      <c r="BY72" s="493">
        <v>23</v>
      </c>
      <c r="BZ72" s="493">
        <v>26</v>
      </c>
      <c r="CA72" s="493">
        <v>62</v>
      </c>
      <c r="CB72" s="493">
        <v>123</v>
      </c>
      <c r="CC72" s="493">
        <v>128</v>
      </c>
      <c r="CD72" s="493">
        <v>112</v>
      </c>
      <c r="CE72" s="493">
        <v>104</v>
      </c>
      <c r="CF72" s="493">
        <v>43</v>
      </c>
      <c r="CG72" s="494">
        <v>20</v>
      </c>
      <c r="CH72" s="466"/>
      <c r="CI72" s="467"/>
      <c r="CJ72" s="467"/>
      <c r="CK72" s="467"/>
      <c r="CL72" s="467"/>
      <c r="CM72" s="467"/>
      <c r="CN72" s="467"/>
      <c r="CO72" s="467"/>
      <c r="CP72" s="467"/>
      <c r="CQ72" s="467"/>
      <c r="CR72" s="467"/>
      <c r="CS72" s="467"/>
      <c r="CT72" s="467"/>
      <c r="CU72" s="468"/>
      <c r="CV72" s="389"/>
      <c r="CW72" s="390"/>
      <c r="CX72" s="390"/>
      <c r="CY72" s="390"/>
      <c r="CZ72" s="390"/>
      <c r="DA72" s="390"/>
      <c r="DB72" s="394"/>
      <c r="DC72" s="492">
        <v>2214</v>
      </c>
      <c r="DD72" s="493">
        <v>1584</v>
      </c>
      <c r="DE72" s="493">
        <v>800</v>
      </c>
      <c r="DF72" s="493">
        <v>701</v>
      </c>
      <c r="DG72" s="493">
        <v>83</v>
      </c>
      <c r="DH72" s="493">
        <v>149</v>
      </c>
      <c r="DI72" s="493">
        <v>481</v>
      </c>
      <c r="DJ72" s="394"/>
      <c r="DK72" s="492">
        <v>608</v>
      </c>
      <c r="DL72" s="493">
        <v>546</v>
      </c>
      <c r="DM72" s="493" t="s">
        <v>6662</v>
      </c>
      <c r="DN72" s="493">
        <v>13</v>
      </c>
      <c r="DO72" s="493" t="s">
        <v>6662</v>
      </c>
      <c r="DP72" s="493">
        <v>21</v>
      </c>
      <c r="DQ72" s="493">
        <v>10</v>
      </c>
      <c r="DR72" s="493">
        <v>3</v>
      </c>
      <c r="DS72" s="493">
        <v>12</v>
      </c>
      <c r="DT72" s="493" t="s">
        <v>6662</v>
      </c>
      <c r="DU72" s="493">
        <v>2</v>
      </c>
      <c r="DV72" s="493" t="s">
        <v>6662</v>
      </c>
      <c r="DW72" s="493">
        <v>1</v>
      </c>
      <c r="DX72" s="493" t="s">
        <v>6662</v>
      </c>
      <c r="DY72" s="390" t="s">
        <v>6662</v>
      </c>
      <c r="DZ72" s="394" t="s">
        <v>6662</v>
      </c>
      <c r="EA72" s="492">
        <v>657</v>
      </c>
      <c r="EB72" s="493">
        <v>178321</v>
      </c>
      <c r="EC72" s="493">
        <v>162386</v>
      </c>
      <c r="ED72" s="493">
        <v>15418</v>
      </c>
      <c r="EE72" s="494">
        <v>517</v>
      </c>
      <c r="EF72" s="492">
        <v>1117</v>
      </c>
      <c r="EG72" s="493">
        <v>941</v>
      </c>
      <c r="EH72" s="493">
        <v>478</v>
      </c>
      <c r="EI72" s="493">
        <v>403</v>
      </c>
      <c r="EJ72" s="493">
        <v>60</v>
      </c>
      <c r="EK72" s="493">
        <v>83</v>
      </c>
      <c r="EL72" s="493">
        <v>93</v>
      </c>
      <c r="EM72" s="394"/>
      <c r="EN72" s="492">
        <v>1097</v>
      </c>
      <c r="EO72" s="493">
        <v>643</v>
      </c>
      <c r="EP72" s="493">
        <v>322</v>
      </c>
      <c r="EQ72" s="493">
        <v>298</v>
      </c>
      <c r="ER72" s="493">
        <v>23</v>
      </c>
      <c r="ES72" s="493">
        <v>66</v>
      </c>
      <c r="ET72" s="493">
        <v>388</v>
      </c>
      <c r="EU72" s="394"/>
    </row>
    <row r="73" spans="1:151" s="357" customFormat="1" ht="15" hidden="1" customHeight="1" x14ac:dyDescent="0.15">
      <c r="A73" s="442" t="s">
        <v>175</v>
      </c>
      <c r="B73" s="442" t="s">
        <v>1099</v>
      </c>
      <c r="C73" s="442" t="s">
        <v>231</v>
      </c>
      <c r="D73" s="442" t="s">
        <v>627</v>
      </c>
      <c r="E73" s="387">
        <v>104</v>
      </c>
      <c r="F73" s="472">
        <v>101</v>
      </c>
      <c r="G73" s="472" t="s">
        <v>6663</v>
      </c>
      <c r="H73" s="472" t="s">
        <v>6663</v>
      </c>
      <c r="I73" s="472" t="s">
        <v>6663</v>
      </c>
      <c r="J73" s="388">
        <v>3</v>
      </c>
      <c r="K73" s="395">
        <v>2</v>
      </c>
      <c r="L73" s="387"/>
      <c r="M73" s="471" t="s">
        <v>6663</v>
      </c>
      <c r="N73" s="472" t="s">
        <v>6663</v>
      </c>
      <c r="O73" s="472" t="s">
        <v>6663</v>
      </c>
      <c r="P73" s="472" t="s">
        <v>6663</v>
      </c>
      <c r="Q73" s="472" t="s">
        <v>6663</v>
      </c>
      <c r="R73" s="472" t="s">
        <v>6663</v>
      </c>
      <c r="S73" s="472" t="s">
        <v>6663</v>
      </c>
      <c r="T73" s="472" t="s">
        <v>6663</v>
      </c>
      <c r="U73" s="472" t="s">
        <v>6663</v>
      </c>
      <c r="V73" s="472" t="s">
        <v>6663</v>
      </c>
      <c r="W73" s="472" t="s">
        <v>6663</v>
      </c>
      <c r="X73" s="472" t="s">
        <v>6663</v>
      </c>
      <c r="Y73" s="472" t="s">
        <v>6663</v>
      </c>
      <c r="Z73" s="472" t="s">
        <v>6663</v>
      </c>
      <c r="AA73" s="472" t="s">
        <v>6663</v>
      </c>
      <c r="AB73" s="473" t="s">
        <v>6663</v>
      </c>
      <c r="AC73" s="486" t="s">
        <v>6663</v>
      </c>
      <c r="AD73" s="487" t="s">
        <v>6663</v>
      </c>
      <c r="AE73" s="488" t="s">
        <v>6663</v>
      </c>
      <c r="AF73" s="387"/>
      <c r="AG73" s="388"/>
      <c r="AH73" s="388"/>
      <c r="AI73" s="388"/>
      <c r="AJ73" s="388"/>
      <c r="AK73" s="388"/>
      <c r="AL73" s="388"/>
      <c r="AM73" s="388"/>
      <c r="AN73" s="388"/>
      <c r="AO73" s="388"/>
      <c r="AP73" s="388"/>
      <c r="AQ73" s="388"/>
      <c r="AR73" s="388"/>
      <c r="AS73" s="388"/>
      <c r="AT73" s="388"/>
      <c r="AU73" s="388"/>
      <c r="AV73" s="449"/>
      <c r="AW73" s="450"/>
      <c r="AX73" s="451"/>
      <c r="AY73" s="471" t="s">
        <v>6663</v>
      </c>
      <c r="AZ73" s="472" t="s">
        <v>6663</v>
      </c>
      <c r="BA73" s="472" t="s">
        <v>6663</v>
      </c>
      <c r="BB73" s="472" t="s">
        <v>6663</v>
      </c>
      <c r="BC73" s="472" t="s">
        <v>6663</v>
      </c>
      <c r="BD73" s="472" t="s">
        <v>6663</v>
      </c>
      <c r="BE73" s="472" t="s">
        <v>6663</v>
      </c>
      <c r="BF73" s="472" t="s">
        <v>6663</v>
      </c>
      <c r="BG73" s="472" t="s">
        <v>6663</v>
      </c>
      <c r="BH73" s="472" t="s">
        <v>6663</v>
      </c>
      <c r="BI73" s="472" t="s">
        <v>6663</v>
      </c>
      <c r="BJ73" s="472" t="s">
        <v>6663</v>
      </c>
      <c r="BK73" s="472" t="s">
        <v>6663</v>
      </c>
      <c r="BL73" s="472" t="s">
        <v>6663</v>
      </c>
      <c r="BM73" s="472" t="s">
        <v>6663</v>
      </c>
      <c r="BN73" s="473" t="s">
        <v>6663</v>
      </c>
      <c r="BO73" s="504" t="s">
        <v>6663</v>
      </c>
      <c r="BP73" s="505" t="s">
        <v>6663</v>
      </c>
      <c r="BQ73" s="506" t="s">
        <v>6663</v>
      </c>
      <c r="BR73" s="492">
        <v>101</v>
      </c>
      <c r="BS73" s="493" t="s">
        <v>6662</v>
      </c>
      <c r="BT73" s="493" t="s">
        <v>6662</v>
      </c>
      <c r="BU73" s="493" t="s">
        <v>6662</v>
      </c>
      <c r="BV73" s="493" t="s">
        <v>6662</v>
      </c>
      <c r="BW73" s="493" t="s">
        <v>6662</v>
      </c>
      <c r="BX73" s="493" t="s">
        <v>6662</v>
      </c>
      <c r="BY73" s="493">
        <v>5</v>
      </c>
      <c r="BZ73" s="493">
        <v>5</v>
      </c>
      <c r="CA73" s="493">
        <v>8</v>
      </c>
      <c r="CB73" s="493">
        <v>18</v>
      </c>
      <c r="CC73" s="493">
        <v>18</v>
      </c>
      <c r="CD73" s="493">
        <v>18</v>
      </c>
      <c r="CE73" s="493">
        <v>18</v>
      </c>
      <c r="CF73" s="493">
        <v>7</v>
      </c>
      <c r="CG73" s="494">
        <v>4</v>
      </c>
      <c r="CH73" s="466"/>
      <c r="CI73" s="467"/>
      <c r="CJ73" s="467"/>
      <c r="CK73" s="467"/>
      <c r="CL73" s="467"/>
      <c r="CM73" s="467"/>
      <c r="CN73" s="467"/>
      <c r="CO73" s="467"/>
      <c r="CP73" s="467"/>
      <c r="CQ73" s="467"/>
      <c r="CR73" s="467"/>
      <c r="CS73" s="467"/>
      <c r="CT73" s="467"/>
      <c r="CU73" s="468"/>
      <c r="CV73" s="389"/>
      <c r="CW73" s="390"/>
      <c r="CX73" s="390"/>
      <c r="CY73" s="390"/>
      <c r="CZ73" s="390"/>
      <c r="DA73" s="390"/>
      <c r="DB73" s="394"/>
      <c r="DC73" s="492">
        <v>330</v>
      </c>
      <c r="DD73" s="493">
        <v>251</v>
      </c>
      <c r="DE73" s="493">
        <v>123</v>
      </c>
      <c r="DF73" s="493">
        <v>112</v>
      </c>
      <c r="DG73" s="493">
        <v>16</v>
      </c>
      <c r="DH73" s="493">
        <v>15</v>
      </c>
      <c r="DI73" s="493">
        <v>64</v>
      </c>
      <c r="DJ73" s="394"/>
      <c r="DK73" s="492">
        <v>97</v>
      </c>
      <c r="DL73" s="493">
        <v>86</v>
      </c>
      <c r="DM73" s="493" t="s">
        <v>6662</v>
      </c>
      <c r="DN73" s="493" t="s">
        <v>6662</v>
      </c>
      <c r="DO73" s="493" t="s">
        <v>6662</v>
      </c>
      <c r="DP73" s="493">
        <v>7</v>
      </c>
      <c r="DQ73" s="493">
        <v>1</v>
      </c>
      <c r="DR73" s="493" t="s">
        <v>6662</v>
      </c>
      <c r="DS73" s="493">
        <v>2</v>
      </c>
      <c r="DT73" s="493" t="s">
        <v>6662</v>
      </c>
      <c r="DU73" s="493" t="s">
        <v>6662</v>
      </c>
      <c r="DV73" s="493" t="s">
        <v>6662</v>
      </c>
      <c r="DW73" s="493">
        <v>1</v>
      </c>
      <c r="DX73" s="493" t="s">
        <v>6662</v>
      </c>
      <c r="DY73" s="390" t="s">
        <v>6662</v>
      </c>
      <c r="DZ73" s="394" t="s">
        <v>6662</v>
      </c>
      <c r="EA73" s="492">
        <v>101</v>
      </c>
      <c r="EB73" s="493">
        <v>20895</v>
      </c>
      <c r="EC73" s="493">
        <v>18617</v>
      </c>
      <c r="ED73" s="493">
        <v>2228</v>
      </c>
      <c r="EE73" s="494">
        <v>50</v>
      </c>
      <c r="EF73" s="492">
        <v>162</v>
      </c>
      <c r="EG73" s="493">
        <v>141</v>
      </c>
      <c r="EH73" s="493">
        <v>71</v>
      </c>
      <c r="EI73" s="493">
        <v>59</v>
      </c>
      <c r="EJ73" s="493">
        <v>11</v>
      </c>
      <c r="EK73" s="493">
        <v>9</v>
      </c>
      <c r="EL73" s="493">
        <v>12</v>
      </c>
      <c r="EM73" s="394"/>
      <c r="EN73" s="492">
        <v>168</v>
      </c>
      <c r="EO73" s="493">
        <v>110</v>
      </c>
      <c r="EP73" s="493">
        <v>52</v>
      </c>
      <c r="EQ73" s="493">
        <v>53</v>
      </c>
      <c r="ER73" s="493">
        <v>5</v>
      </c>
      <c r="ES73" s="493">
        <v>6</v>
      </c>
      <c r="ET73" s="493">
        <v>52</v>
      </c>
      <c r="EU73" s="394"/>
    </row>
    <row r="74" spans="1:151" s="357" customFormat="1" ht="15" hidden="1" customHeight="1" x14ac:dyDescent="0.15">
      <c r="A74" s="442" t="s">
        <v>175</v>
      </c>
      <c r="B74" s="442" t="s">
        <v>1099</v>
      </c>
      <c r="C74" s="442" t="s">
        <v>1099</v>
      </c>
      <c r="D74" s="442" t="s">
        <v>628</v>
      </c>
      <c r="E74" s="387">
        <v>29</v>
      </c>
      <c r="F74" s="472">
        <v>28</v>
      </c>
      <c r="G74" s="472" t="s">
        <v>6663</v>
      </c>
      <c r="H74" s="472" t="s">
        <v>6663</v>
      </c>
      <c r="I74" s="472" t="s">
        <v>6663</v>
      </c>
      <c r="J74" s="388">
        <v>1</v>
      </c>
      <c r="K74" s="395">
        <v>1</v>
      </c>
      <c r="L74" s="387"/>
      <c r="M74" s="471" t="s">
        <v>6663</v>
      </c>
      <c r="N74" s="472" t="s">
        <v>6663</v>
      </c>
      <c r="O74" s="472" t="s">
        <v>6663</v>
      </c>
      <c r="P74" s="472" t="s">
        <v>6663</v>
      </c>
      <c r="Q74" s="472" t="s">
        <v>6663</v>
      </c>
      <c r="R74" s="472" t="s">
        <v>6663</v>
      </c>
      <c r="S74" s="472" t="s">
        <v>6663</v>
      </c>
      <c r="T74" s="472" t="s">
        <v>6663</v>
      </c>
      <c r="U74" s="472" t="s">
        <v>6663</v>
      </c>
      <c r="V74" s="472" t="s">
        <v>6663</v>
      </c>
      <c r="W74" s="472" t="s">
        <v>6663</v>
      </c>
      <c r="X74" s="472" t="s">
        <v>6663</v>
      </c>
      <c r="Y74" s="472" t="s">
        <v>6663</v>
      </c>
      <c r="Z74" s="472" t="s">
        <v>6663</v>
      </c>
      <c r="AA74" s="472" t="s">
        <v>6663</v>
      </c>
      <c r="AB74" s="473" t="s">
        <v>6663</v>
      </c>
      <c r="AC74" s="486" t="s">
        <v>6663</v>
      </c>
      <c r="AD74" s="487" t="s">
        <v>6663</v>
      </c>
      <c r="AE74" s="488" t="s">
        <v>6663</v>
      </c>
      <c r="AF74" s="387"/>
      <c r="AG74" s="388"/>
      <c r="AH74" s="388"/>
      <c r="AI74" s="388"/>
      <c r="AJ74" s="388"/>
      <c r="AK74" s="388"/>
      <c r="AL74" s="388"/>
      <c r="AM74" s="388"/>
      <c r="AN74" s="388"/>
      <c r="AO74" s="388"/>
      <c r="AP74" s="388"/>
      <c r="AQ74" s="388"/>
      <c r="AR74" s="388"/>
      <c r="AS74" s="388"/>
      <c r="AT74" s="388"/>
      <c r="AU74" s="388"/>
      <c r="AV74" s="449"/>
      <c r="AW74" s="450"/>
      <c r="AX74" s="451"/>
      <c r="AY74" s="471" t="s">
        <v>6663</v>
      </c>
      <c r="AZ74" s="472" t="s">
        <v>6663</v>
      </c>
      <c r="BA74" s="472" t="s">
        <v>6663</v>
      </c>
      <c r="BB74" s="472" t="s">
        <v>6663</v>
      </c>
      <c r="BC74" s="472" t="s">
        <v>6663</v>
      </c>
      <c r="BD74" s="472" t="s">
        <v>6663</v>
      </c>
      <c r="BE74" s="472" t="s">
        <v>6663</v>
      </c>
      <c r="BF74" s="472" t="s">
        <v>6663</v>
      </c>
      <c r="BG74" s="472" t="s">
        <v>6663</v>
      </c>
      <c r="BH74" s="472" t="s">
        <v>6663</v>
      </c>
      <c r="BI74" s="472" t="s">
        <v>6663</v>
      </c>
      <c r="BJ74" s="472" t="s">
        <v>6663</v>
      </c>
      <c r="BK74" s="472" t="s">
        <v>6663</v>
      </c>
      <c r="BL74" s="472" t="s">
        <v>6663</v>
      </c>
      <c r="BM74" s="472" t="s">
        <v>6663</v>
      </c>
      <c r="BN74" s="473" t="s">
        <v>6663</v>
      </c>
      <c r="BO74" s="504" t="s">
        <v>6663</v>
      </c>
      <c r="BP74" s="505" t="s">
        <v>6663</v>
      </c>
      <c r="BQ74" s="506" t="s">
        <v>6663</v>
      </c>
      <c r="BR74" s="492">
        <v>29</v>
      </c>
      <c r="BS74" s="493" t="s">
        <v>6662</v>
      </c>
      <c r="BT74" s="493" t="s">
        <v>6662</v>
      </c>
      <c r="BU74" s="493" t="s">
        <v>6662</v>
      </c>
      <c r="BV74" s="493" t="s">
        <v>6662</v>
      </c>
      <c r="BW74" s="493">
        <v>1</v>
      </c>
      <c r="BX74" s="493" t="s">
        <v>6662</v>
      </c>
      <c r="BY74" s="493">
        <v>3</v>
      </c>
      <c r="BZ74" s="493" t="s">
        <v>6662</v>
      </c>
      <c r="CA74" s="493">
        <v>2</v>
      </c>
      <c r="CB74" s="493">
        <v>6</v>
      </c>
      <c r="CC74" s="493">
        <v>5</v>
      </c>
      <c r="CD74" s="493">
        <v>5</v>
      </c>
      <c r="CE74" s="493">
        <v>4</v>
      </c>
      <c r="CF74" s="493">
        <v>1</v>
      </c>
      <c r="CG74" s="494">
        <v>2</v>
      </c>
      <c r="CH74" s="466"/>
      <c r="CI74" s="467"/>
      <c r="CJ74" s="467"/>
      <c r="CK74" s="467"/>
      <c r="CL74" s="467"/>
      <c r="CM74" s="467"/>
      <c r="CN74" s="467"/>
      <c r="CO74" s="467"/>
      <c r="CP74" s="467"/>
      <c r="CQ74" s="467"/>
      <c r="CR74" s="467"/>
      <c r="CS74" s="467"/>
      <c r="CT74" s="467"/>
      <c r="CU74" s="468"/>
      <c r="CV74" s="389"/>
      <c r="CW74" s="390"/>
      <c r="CX74" s="390"/>
      <c r="CY74" s="390"/>
      <c r="CZ74" s="390"/>
      <c r="DA74" s="390"/>
      <c r="DB74" s="394"/>
      <c r="DC74" s="492">
        <v>91</v>
      </c>
      <c r="DD74" s="493">
        <v>66</v>
      </c>
      <c r="DE74" s="493">
        <v>33</v>
      </c>
      <c r="DF74" s="493">
        <v>32</v>
      </c>
      <c r="DG74" s="493">
        <v>1</v>
      </c>
      <c r="DH74" s="493">
        <v>5</v>
      </c>
      <c r="DI74" s="493">
        <v>20</v>
      </c>
      <c r="DJ74" s="394"/>
      <c r="DK74" s="492">
        <v>26</v>
      </c>
      <c r="DL74" s="493">
        <v>26</v>
      </c>
      <c r="DM74" s="493" t="s">
        <v>6662</v>
      </c>
      <c r="DN74" s="493" t="s">
        <v>6662</v>
      </c>
      <c r="DO74" s="493" t="s">
        <v>6662</v>
      </c>
      <c r="DP74" s="493" t="s">
        <v>6662</v>
      </c>
      <c r="DQ74" s="493" t="s">
        <v>6662</v>
      </c>
      <c r="DR74" s="493" t="s">
        <v>6662</v>
      </c>
      <c r="DS74" s="493" t="s">
        <v>6662</v>
      </c>
      <c r="DT74" s="493" t="s">
        <v>6662</v>
      </c>
      <c r="DU74" s="493" t="s">
        <v>6662</v>
      </c>
      <c r="DV74" s="493" t="s">
        <v>6662</v>
      </c>
      <c r="DW74" s="493" t="s">
        <v>6662</v>
      </c>
      <c r="DX74" s="493" t="s">
        <v>6662</v>
      </c>
      <c r="DY74" s="390" t="s">
        <v>6662</v>
      </c>
      <c r="DZ74" s="394" t="s">
        <v>6662</v>
      </c>
      <c r="EA74" s="492">
        <v>28</v>
      </c>
      <c r="EB74" s="493">
        <v>10782</v>
      </c>
      <c r="EC74" s="493">
        <v>10556</v>
      </c>
      <c r="ED74" s="493">
        <v>226</v>
      </c>
      <c r="EE74" s="494" t="s">
        <v>6662</v>
      </c>
      <c r="EF74" s="492">
        <v>41</v>
      </c>
      <c r="EG74" s="493">
        <v>34</v>
      </c>
      <c r="EH74" s="493">
        <v>16</v>
      </c>
      <c r="EI74" s="493">
        <v>17</v>
      </c>
      <c r="EJ74" s="493">
        <v>1</v>
      </c>
      <c r="EK74" s="493">
        <v>2</v>
      </c>
      <c r="EL74" s="493">
        <v>5</v>
      </c>
      <c r="EM74" s="394"/>
      <c r="EN74" s="492">
        <v>50</v>
      </c>
      <c r="EO74" s="493">
        <v>32</v>
      </c>
      <c r="EP74" s="493">
        <v>17</v>
      </c>
      <c r="EQ74" s="493">
        <v>15</v>
      </c>
      <c r="ER74" s="493" t="s">
        <v>6662</v>
      </c>
      <c r="ES74" s="493">
        <v>3</v>
      </c>
      <c r="ET74" s="493">
        <v>15</v>
      </c>
      <c r="EU74" s="394"/>
    </row>
    <row r="75" spans="1:151" s="357" customFormat="1" ht="15" hidden="1" customHeight="1" x14ac:dyDescent="0.15">
      <c r="A75" s="442" t="s">
        <v>175</v>
      </c>
      <c r="B75" s="442" t="s">
        <v>1099</v>
      </c>
      <c r="C75" s="442" t="s">
        <v>232</v>
      </c>
      <c r="D75" s="442" t="s">
        <v>629</v>
      </c>
      <c r="E75" s="387">
        <v>64</v>
      </c>
      <c r="F75" s="472">
        <v>64</v>
      </c>
      <c r="G75" s="472" t="s">
        <v>6663</v>
      </c>
      <c r="H75" s="472" t="s">
        <v>6663</v>
      </c>
      <c r="I75" s="472" t="s">
        <v>6663</v>
      </c>
      <c r="J75" s="388" t="s">
        <v>6662</v>
      </c>
      <c r="K75" s="395" t="s">
        <v>6662</v>
      </c>
      <c r="L75" s="387"/>
      <c r="M75" s="471" t="s">
        <v>6663</v>
      </c>
      <c r="N75" s="472" t="s">
        <v>6663</v>
      </c>
      <c r="O75" s="472" t="s">
        <v>6663</v>
      </c>
      <c r="P75" s="472" t="s">
        <v>6663</v>
      </c>
      <c r="Q75" s="472" t="s">
        <v>6663</v>
      </c>
      <c r="R75" s="472" t="s">
        <v>6663</v>
      </c>
      <c r="S75" s="472" t="s">
        <v>6663</v>
      </c>
      <c r="T75" s="472" t="s">
        <v>6663</v>
      </c>
      <c r="U75" s="472" t="s">
        <v>6663</v>
      </c>
      <c r="V75" s="472" t="s">
        <v>6663</v>
      </c>
      <c r="W75" s="472" t="s">
        <v>6663</v>
      </c>
      <c r="X75" s="472" t="s">
        <v>6663</v>
      </c>
      <c r="Y75" s="472" t="s">
        <v>6663</v>
      </c>
      <c r="Z75" s="472" t="s">
        <v>6663</v>
      </c>
      <c r="AA75" s="472" t="s">
        <v>6663</v>
      </c>
      <c r="AB75" s="473" t="s">
        <v>6663</v>
      </c>
      <c r="AC75" s="486" t="s">
        <v>6663</v>
      </c>
      <c r="AD75" s="487" t="s">
        <v>6663</v>
      </c>
      <c r="AE75" s="488" t="s">
        <v>6663</v>
      </c>
      <c r="AF75" s="387"/>
      <c r="AG75" s="388"/>
      <c r="AH75" s="388"/>
      <c r="AI75" s="388"/>
      <c r="AJ75" s="388"/>
      <c r="AK75" s="388"/>
      <c r="AL75" s="388"/>
      <c r="AM75" s="388"/>
      <c r="AN75" s="388"/>
      <c r="AO75" s="388"/>
      <c r="AP75" s="388"/>
      <c r="AQ75" s="388"/>
      <c r="AR75" s="388"/>
      <c r="AS75" s="388"/>
      <c r="AT75" s="388"/>
      <c r="AU75" s="388"/>
      <c r="AV75" s="449"/>
      <c r="AW75" s="450"/>
      <c r="AX75" s="451"/>
      <c r="AY75" s="471" t="s">
        <v>6663</v>
      </c>
      <c r="AZ75" s="472" t="s">
        <v>6663</v>
      </c>
      <c r="BA75" s="472" t="s">
        <v>6663</v>
      </c>
      <c r="BB75" s="472" t="s">
        <v>6663</v>
      </c>
      <c r="BC75" s="472" t="s">
        <v>6663</v>
      </c>
      <c r="BD75" s="472" t="s">
        <v>6663</v>
      </c>
      <c r="BE75" s="472" t="s">
        <v>6663</v>
      </c>
      <c r="BF75" s="472" t="s">
        <v>6663</v>
      </c>
      <c r="BG75" s="472" t="s">
        <v>6663</v>
      </c>
      <c r="BH75" s="472" t="s">
        <v>6663</v>
      </c>
      <c r="BI75" s="472" t="s">
        <v>6663</v>
      </c>
      <c r="BJ75" s="472" t="s">
        <v>6663</v>
      </c>
      <c r="BK75" s="472" t="s">
        <v>6663</v>
      </c>
      <c r="BL75" s="472" t="s">
        <v>6663</v>
      </c>
      <c r="BM75" s="472" t="s">
        <v>6663</v>
      </c>
      <c r="BN75" s="473" t="s">
        <v>6663</v>
      </c>
      <c r="BO75" s="504" t="s">
        <v>6663</v>
      </c>
      <c r="BP75" s="505" t="s">
        <v>6663</v>
      </c>
      <c r="BQ75" s="506" t="s">
        <v>6663</v>
      </c>
      <c r="BR75" s="492">
        <v>64</v>
      </c>
      <c r="BS75" s="493" t="s">
        <v>6662</v>
      </c>
      <c r="BT75" s="493" t="s">
        <v>6662</v>
      </c>
      <c r="BU75" s="493" t="s">
        <v>6662</v>
      </c>
      <c r="BV75" s="493">
        <v>1</v>
      </c>
      <c r="BW75" s="493" t="s">
        <v>6662</v>
      </c>
      <c r="BX75" s="493" t="s">
        <v>6662</v>
      </c>
      <c r="BY75" s="493" t="s">
        <v>6662</v>
      </c>
      <c r="BZ75" s="493">
        <v>5</v>
      </c>
      <c r="CA75" s="493">
        <v>9</v>
      </c>
      <c r="CB75" s="493">
        <v>10</v>
      </c>
      <c r="CC75" s="493">
        <v>15</v>
      </c>
      <c r="CD75" s="493">
        <v>9</v>
      </c>
      <c r="CE75" s="493">
        <v>9</v>
      </c>
      <c r="CF75" s="493">
        <v>5</v>
      </c>
      <c r="CG75" s="494">
        <v>1</v>
      </c>
      <c r="CH75" s="466"/>
      <c r="CI75" s="467"/>
      <c r="CJ75" s="467"/>
      <c r="CK75" s="467"/>
      <c r="CL75" s="467"/>
      <c r="CM75" s="467"/>
      <c r="CN75" s="467"/>
      <c r="CO75" s="467"/>
      <c r="CP75" s="467"/>
      <c r="CQ75" s="467"/>
      <c r="CR75" s="467"/>
      <c r="CS75" s="467"/>
      <c r="CT75" s="467"/>
      <c r="CU75" s="468"/>
      <c r="CV75" s="389"/>
      <c r="CW75" s="390"/>
      <c r="CX75" s="390"/>
      <c r="CY75" s="390"/>
      <c r="CZ75" s="390"/>
      <c r="DA75" s="390"/>
      <c r="DB75" s="394"/>
      <c r="DC75" s="492">
        <v>219</v>
      </c>
      <c r="DD75" s="493">
        <v>147</v>
      </c>
      <c r="DE75" s="493">
        <v>64</v>
      </c>
      <c r="DF75" s="493">
        <v>78</v>
      </c>
      <c r="DG75" s="493">
        <v>5</v>
      </c>
      <c r="DH75" s="493">
        <v>19</v>
      </c>
      <c r="DI75" s="493">
        <v>53</v>
      </c>
      <c r="DJ75" s="394"/>
      <c r="DK75" s="492">
        <v>60</v>
      </c>
      <c r="DL75" s="493">
        <v>60</v>
      </c>
      <c r="DM75" s="493" t="s">
        <v>6662</v>
      </c>
      <c r="DN75" s="493" t="s">
        <v>6662</v>
      </c>
      <c r="DO75" s="493" t="s">
        <v>6662</v>
      </c>
      <c r="DP75" s="493" t="s">
        <v>6662</v>
      </c>
      <c r="DQ75" s="493" t="s">
        <v>6662</v>
      </c>
      <c r="DR75" s="493" t="s">
        <v>6662</v>
      </c>
      <c r="DS75" s="493" t="s">
        <v>6662</v>
      </c>
      <c r="DT75" s="493" t="s">
        <v>6662</v>
      </c>
      <c r="DU75" s="493" t="s">
        <v>6662</v>
      </c>
      <c r="DV75" s="493" t="s">
        <v>6662</v>
      </c>
      <c r="DW75" s="493" t="s">
        <v>6662</v>
      </c>
      <c r="DX75" s="493" t="s">
        <v>6662</v>
      </c>
      <c r="DY75" s="390" t="s">
        <v>6662</v>
      </c>
      <c r="DZ75" s="394" t="s">
        <v>6662</v>
      </c>
      <c r="EA75" s="492">
        <v>64</v>
      </c>
      <c r="EB75" s="493">
        <v>14496</v>
      </c>
      <c r="EC75" s="493">
        <v>13769</v>
      </c>
      <c r="ED75" s="493">
        <v>727</v>
      </c>
      <c r="EE75" s="494" t="s">
        <v>6662</v>
      </c>
      <c r="EF75" s="492">
        <v>102</v>
      </c>
      <c r="EG75" s="493">
        <v>84</v>
      </c>
      <c r="EH75" s="493">
        <v>33</v>
      </c>
      <c r="EI75" s="493">
        <v>48</v>
      </c>
      <c r="EJ75" s="493">
        <v>3</v>
      </c>
      <c r="EK75" s="493">
        <v>8</v>
      </c>
      <c r="EL75" s="493">
        <v>10</v>
      </c>
      <c r="EM75" s="394"/>
      <c r="EN75" s="492">
        <v>117</v>
      </c>
      <c r="EO75" s="493">
        <v>63</v>
      </c>
      <c r="EP75" s="493">
        <v>31</v>
      </c>
      <c r="EQ75" s="493">
        <v>30</v>
      </c>
      <c r="ER75" s="493">
        <v>2</v>
      </c>
      <c r="ES75" s="493">
        <v>11</v>
      </c>
      <c r="ET75" s="493">
        <v>43</v>
      </c>
      <c r="EU75" s="394"/>
    </row>
    <row r="76" spans="1:151" s="357" customFormat="1" ht="15" hidden="1" customHeight="1" x14ac:dyDescent="0.15">
      <c r="A76" s="442" t="s">
        <v>175</v>
      </c>
      <c r="B76" s="442" t="s">
        <v>1099</v>
      </c>
      <c r="C76" s="442" t="s">
        <v>233</v>
      </c>
      <c r="D76" s="442" t="s">
        <v>630</v>
      </c>
      <c r="E76" s="387">
        <v>84</v>
      </c>
      <c r="F76" s="472">
        <v>83</v>
      </c>
      <c r="G76" s="472" t="s">
        <v>6663</v>
      </c>
      <c r="H76" s="472" t="s">
        <v>6663</v>
      </c>
      <c r="I76" s="472" t="s">
        <v>6663</v>
      </c>
      <c r="J76" s="388">
        <v>1</v>
      </c>
      <c r="K76" s="395">
        <v>1</v>
      </c>
      <c r="L76" s="387"/>
      <c r="M76" s="471" t="s">
        <v>6663</v>
      </c>
      <c r="N76" s="472" t="s">
        <v>6663</v>
      </c>
      <c r="O76" s="472" t="s">
        <v>6663</v>
      </c>
      <c r="P76" s="472" t="s">
        <v>6663</v>
      </c>
      <c r="Q76" s="472" t="s">
        <v>6663</v>
      </c>
      <c r="R76" s="472" t="s">
        <v>6663</v>
      </c>
      <c r="S76" s="472" t="s">
        <v>6663</v>
      </c>
      <c r="T76" s="472" t="s">
        <v>6663</v>
      </c>
      <c r="U76" s="472" t="s">
        <v>6663</v>
      </c>
      <c r="V76" s="472" t="s">
        <v>6663</v>
      </c>
      <c r="W76" s="472" t="s">
        <v>6663</v>
      </c>
      <c r="X76" s="472" t="s">
        <v>6663</v>
      </c>
      <c r="Y76" s="472" t="s">
        <v>6663</v>
      </c>
      <c r="Z76" s="472" t="s">
        <v>6663</v>
      </c>
      <c r="AA76" s="472" t="s">
        <v>6663</v>
      </c>
      <c r="AB76" s="473" t="s">
        <v>6663</v>
      </c>
      <c r="AC76" s="486" t="s">
        <v>6663</v>
      </c>
      <c r="AD76" s="487" t="s">
        <v>6663</v>
      </c>
      <c r="AE76" s="488" t="s">
        <v>6663</v>
      </c>
      <c r="AF76" s="387"/>
      <c r="AG76" s="388"/>
      <c r="AH76" s="388"/>
      <c r="AI76" s="388"/>
      <c r="AJ76" s="388"/>
      <c r="AK76" s="388"/>
      <c r="AL76" s="388"/>
      <c r="AM76" s="388"/>
      <c r="AN76" s="388"/>
      <c r="AO76" s="388"/>
      <c r="AP76" s="388"/>
      <c r="AQ76" s="388"/>
      <c r="AR76" s="388"/>
      <c r="AS76" s="388"/>
      <c r="AT76" s="388"/>
      <c r="AU76" s="388"/>
      <c r="AV76" s="449"/>
      <c r="AW76" s="450"/>
      <c r="AX76" s="451"/>
      <c r="AY76" s="471" t="s">
        <v>6663</v>
      </c>
      <c r="AZ76" s="472" t="s">
        <v>6663</v>
      </c>
      <c r="BA76" s="472" t="s">
        <v>6663</v>
      </c>
      <c r="BB76" s="472" t="s">
        <v>6663</v>
      </c>
      <c r="BC76" s="472" t="s">
        <v>6663</v>
      </c>
      <c r="BD76" s="472" t="s">
        <v>6663</v>
      </c>
      <c r="BE76" s="472" t="s">
        <v>6663</v>
      </c>
      <c r="BF76" s="472" t="s">
        <v>6663</v>
      </c>
      <c r="BG76" s="472" t="s">
        <v>6663</v>
      </c>
      <c r="BH76" s="472" t="s">
        <v>6663</v>
      </c>
      <c r="BI76" s="472" t="s">
        <v>6663</v>
      </c>
      <c r="BJ76" s="472" t="s">
        <v>6663</v>
      </c>
      <c r="BK76" s="472" t="s">
        <v>6663</v>
      </c>
      <c r="BL76" s="472" t="s">
        <v>6663</v>
      </c>
      <c r="BM76" s="472" t="s">
        <v>6663</v>
      </c>
      <c r="BN76" s="473" t="s">
        <v>6663</v>
      </c>
      <c r="BO76" s="504" t="s">
        <v>6663</v>
      </c>
      <c r="BP76" s="505" t="s">
        <v>6663</v>
      </c>
      <c r="BQ76" s="506" t="s">
        <v>6663</v>
      </c>
      <c r="BR76" s="492">
        <v>83</v>
      </c>
      <c r="BS76" s="493" t="s">
        <v>6662</v>
      </c>
      <c r="BT76" s="493" t="s">
        <v>6662</v>
      </c>
      <c r="BU76" s="493" t="s">
        <v>6662</v>
      </c>
      <c r="BV76" s="493">
        <v>1</v>
      </c>
      <c r="BW76" s="493" t="s">
        <v>6662</v>
      </c>
      <c r="BX76" s="493" t="s">
        <v>6662</v>
      </c>
      <c r="BY76" s="493">
        <v>4</v>
      </c>
      <c r="BZ76" s="493">
        <v>2</v>
      </c>
      <c r="CA76" s="493">
        <v>4</v>
      </c>
      <c r="CB76" s="493">
        <v>16</v>
      </c>
      <c r="CC76" s="493">
        <v>18</v>
      </c>
      <c r="CD76" s="493">
        <v>13</v>
      </c>
      <c r="CE76" s="493">
        <v>18</v>
      </c>
      <c r="CF76" s="493">
        <v>6</v>
      </c>
      <c r="CG76" s="494">
        <v>1</v>
      </c>
      <c r="CH76" s="466"/>
      <c r="CI76" s="467"/>
      <c r="CJ76" s="467"/>
      <c r="CK76" s="467"/>
      <c r="CL76" s="467"/>
      <c r="CM76" s="467"/>
      <c r="CN76" s="467"/>
      <c r="CO76" s="467"/>
      <c r="CP76" s="467"/>
      <c r="CQ76" s="467"/>
      <c r="CR76" s="467"/>
      <c r="CS76" s="467"/>
      <c r="CT76" s="467"/>
      <c r="CU76" s="468"/>
      <c r="CV76" s="389"/>
      <c r="CW76" s="390"/>
      <c r="CX76" s="390"/>
      <c r="CY76" s="390"/>
      <c r="CZ76" s="390"/>
      <c r="DA76" s="390"/>
      <c r="DB76" s="394"/>
      <c r="DC76" s="492">
        <v>299</v>
      </c>
      <c r="DD76" s="493">
        <v>202</v>
      </c>
      <c r="DE76" s="493">
        <v>112</v>
      </c>
      <c r="DF76" s="493">
        <v>81</v>
      </c>
      <c r="DG76" s="493">
        <v>9</v>
      </c>
      <c r="DH76" s="493">
        <v>30</v>
      </c>
      <c r="DI76" s="493">
        <v>67</v>
      </c>
      <c r="DJ76" s="394"/>
      <c r="DK76" s="492">
        <v>73</v>
      </c>
      <c r="DL76" s="493">
        <v>61</v>
      </c>
      <c r="DM76" s="493" t="s">
        <v>6662</v>
      </c>
      <c r="DN76" s="493">
        <v>6</v>
      </c>
      <c r="DO76" s="493" t="s">
        <v>6662</v>
      </c>
      <c r="DP76" s="493">
        <v>2</v>
      </c>
      <c r="DQ76" s="493" t="s">
        <v>6662</v>
      </c>
      <c r="DR76" s="493">
        <v>1</v>
      </c>
      <c r="DS76" s="493">
        <v>3</v>
      </c>
      <c r="DT76" s="493" t="s">
        <v>6662</v>
      </c>
      <c r="DU76" s="493" t="s">
        <v>6662</v>
      </c>
      <c r="DV76" s="493" t="s">
        <v>6662</v>
      </c>
      <c r="DW76" s="493" t="s">
        <v>6662</v>
      </c>
      <c r="DX76" s="493" t="s">
        <v>6662</v>
      </c>
      <c r="DY76" s="390" t="s">
        <v>6662</v>
      </c>
      <c r="DZ76" s="394" t="s">
        <v>6662</v>
      </c>
      <c r="EA76" s="492">
        <v>83</v>
      </c>
      <c r="EB76" s="493">
        <v>16826</v>
      </c>
      <c r="EC76" s="493">
        <v>13749</v>
      </c>
      <c r="ED76" s="493">
        <v>2966</v>
      </c>
      <c r="EE76" s="494">
        <v>111</v>
      </c>
      <c r="EF76" s="492">
        <v>149</v>
      </c>
      <c r="EG76" s="493">
        <v>120</v>
      </c>
      <c r="EH76" s="493">
        <v>68</v>
      </c>
      <c r="EI76" s="493">
        <v>46</v>
      </c>
      <c r="EJ76" s="493">
        <v>6</v>
      </c>
      <c r="EK76" s="493">
        <v>19</v>
      </c>
      <c r="EL76" s="493">
        <v>10</v>
      </c>
      <c r="EM76" s="394"/>
      <c r="EN76" s="492">
        <v>150</v>
      </c>
      <c r="EO76" s="493">
        <v>82</v>
      </c>
      <c r="EP76" s="493">
        <v>44</v>
      </c>
      <c r="EQ76" s="493">
        <v>35</v>
      </c>
      <c r="ER76" s="493">
        <v>3</v>
      </c>
      <c r="ES76" s="493">
        <v>11</v>
      </c>
      <c r="ET76" s="493">
        <v>57</v>
      </c>
      <c r="EU76" s="394"/>
    </row>
    <row r="77" spans="1:151" s="357" customFormat="1" ht="15" hidden="1" customHeight="1" x14ac:dyDescent="0.15">
      <c r="A77" s="442" t="s">
        <v>175</v>
      </c>
      <c r="B77" s="442" t="s">
        <v>1099</v>
      </c>
      <c r="C77" s="442" t="s">
        <v>234</v>
      </c>
      <c r="D77" s="442" t="s">
        <v>631</v>
      </c>
      <c r="E77" s="387">
        <v>121</v>
      </c>
      <c r="F77" s="472">
        <v>115</v>
      </c>
      <c r="G77" s="472" t="s">
        <v>6663</v>
      </c>
      <c r="H77" s="472" t="s">
        <v>6663</v>
      </c>
      <c r="I77" s="472" t="s">
        <v>6663</v>
      </c>
      <c r="J77" s="388">
        <v>6</v>
      </c>
      <c r="K77" s="395">
        <v>6</v>
      </c>
      <c r="L77" s="387"/>
      <c r="M77" s="471" t="s">
        <v>6663</v>
      </c>
      <c r="N77" s="472" t="s">
        <v>6663</v>
      </c>
      <c r="O77" s="472" t="s">
        <v>6663</v>
      </c>
      <c r="P77" s="472" t="s">
        <v>6663</v>
      </c>
      <c r="Q77" s="472" t="s">
        <v>6663</v>
      </c>
      <c r="R77" s="472" t="s">
        <v>6663</v>
      </c>
      <c r="S77" s="472" t="s">
        <v>6663</v>
      </c>
      <c r="T77" s="472" t="s">
        <v>6663</v>
      </c>
      <c r="U77" s="472" t="s">
        <v>6663</v>
      </c>
      <c r="V77" s="472" t="s">
        <v>6663</v>
      </c>
      <c r="W77" s="472" t="s">
        <v>6663</v>
      </c>
      <c r="X77" s="472" t="s">
        <v>6663</v>
      </c>
      <c r="Y77" s="472" t="s">
        <v>6663</v>
      </c>
      <c r="Z77" s="472" t="s">
        <v>6663</v>
      </c>
      <c r="AA77" s="472" t="s">
        <v>6663</v>
      </c>
      <c r="AB77" s="473" t="s">
        <v>6663</v>
      </c>
      <c r="AC77" s="486" t="s">
        <v>6663</v>
      </c>
      <c r="AD77" s="487" t="s">
        <v>6663</v>
      </c>
      <c r="AE77" s="488" t="s">
        <v>6663</v>
      </c>
      <c r="AF77" s="387"/>
      <c r="AG77" s="388"/>
      <c r="AH77" s="388"/>
      <c r="AI77" s="388"/>
      <c r="AJ77" s="388"/>
      <c r="AK77" s="388"/>
      <c r="AL77" s="388"/>
      <c r="AM77" s="388"/>
      <c r="AN77" s="388"/>
      <c r="AO77" s="388"/>
      <c r="AP77" s="388"/>
      <c r="AQ77" s="388"/>
      <c r="AR77" s="388"/>
      <c r="AS77" s="388"/>
      <c r="AT77" s="388"/>
      <c r="AU77" s="388"/>
      <c r="AV77" s="449"/>
      <c r="AW77" s="450"/>
      <c r="AX77" s="451"/>
      <c r="AY77" s="471" t="s">
        <v>6663</v>
      </c>
      <c r="AZ77" s="472" t="s">
        <v>6663</v>
      </c>
      <c r="BA77" s="472" t="s">
        <v>6663</v>
      </c>
      <c r="BB77" s="472" t="s">
        <v>6663</v>
      </c>
      <c r="BC77" s="472" t="s">
        <v>6663</v>
      </c>
      <c r="BD77" s="472" t="s">
        <v>6663</v>
      </c>
      <c r="BE77" s="472" t="s">
        <v>6663</v>
      </c>
      <c r="BF77" s="472" t="s">
        <v>6663</v>
      </c>
      <c r="BG77" s="472" t="s">
        <v>6663</v>
      </c>
      <c r="BH77" s="472" t="s">
        <v>6663</v>
      </c>
      <c r="BI77" s="472" t="s">
        <v>6663</v>
      </c>
      <c r="BJ77" s="472" t="s">
        <v>6663</v>
      </c>
      <c r="BK77" s="472" t="s">
        <v>6663</v>
      </c>
      <c r="BL77" s="472" t="s">
        <v>6663</v>
      </c>
      <c r="BM77" s="472" t="s">
        <v>6663</v>
      </c>
      <c r="BN77" s="473" t="s">
        <v>6663</v>
      </c>
      <c r="BO77" s="504" t="s">
        <v>6663</v>
      </c>
      <c r="BP77" s="505" t="s">
        <v>6663</v>
      </c>
      <c r="BQ77" s="506" t="s">
        <v>6663</v>
      </c>
      <c r="BR77" s="492">
        <v>116</v>
      </c>
      <c r="BS77" s="493" t="s">
        <v>6662</v>
      </c>
      <c r="BT77" s="493" t="s">
        <v>6662</v>
      </c>
      <c r="BU77" s="493" t="s">
        <v>6662</v>
      </c>
      <c r="BV77" s="493" t="s">
        <v>6662</v>
      </c>
      <c r="BW77" s="493">
        <v>1</v>
      </c>
      <c r="BX77" s="493">
        <v>3</v>
      </c>
      <c r="BY77" s="493">
        <v>4</v>
      </c>
      <c r="BZ77" s="493">
        <v>2</v>
      </c>
      <c r="CA77" s="493">
        <v>11</v>
      </c>
      <c r="CB77" s="493">
        <v>14</v>
      </c>
      <c r="CC77" s="493">
        <v>22</v>
      </c>
      <c r="CD77" s="493">
        <v>28</v>
      </c>
      <c r="CE77" s="493">
        <v>19</v>
      </c>
      <c r="CF77" s="493">
        <v>9</v>
      </c>
      <c r="CG77" s="494">
        <v>3</v>
      </c>
      <c r="CH77" s="466"/>
      <c r="CI77" s="467"/>
      <c r="CJ77" s="467"/>
      <c r="CK77" s="467"/>
      <c r="CL77" s="467"/>
      <c r="CM77" s="467"/>
      <c r="CN77" s="467"/>
      <c r="CO77" s="467"/>
      <c r="CP77" s="467"/>
      <c r="CQ77" s="467"/>
      <c r="CR77" s="467"/>
      <c r="CS77" s="467"/>
      <c r="CT77" s="467"/>
      <c r="CU77" s="468"/>
      <c r="CV77" s="389"/>
      <c r="CW77" s="390"/>
      <c r="CX77" s="390"/>
      <c r="CY77" s="390"/>
      <c r="CZ77" s="390"/>
      <c r="DA77" s="390"/>
      <c r="DB77" s="394"/>
      <c r="DC77" s="492">
        <v>377</v>
      </c>
      <c r="DD77" s="493">
        <v>278</v>
      </c>
      <c r="DE77" s="493">
        <v>154</v>
      </c>
      <c r="DF77" s="493">
        <v>108</v>
      </c>
      <c r="DG77" s="493">
        <v>16</v>
      </c>
      <c r="DH77" s="493">
        <v>26</v>
      </c>
      <c r="DI77" s="493">
        <v>73</v>
      </c>
      <c r="DJ77" s="394"/>
      <c r="DK77" s="492">
        <v>107</v>
      </c>
      <c r="DL77" s="493">
        <v>84</v>
      </c>
      <c r="DM77" s="493" t="s">
        <v>6662</v>
      </c>
      <c r="DN77" s="493">
        <v>7</v>
      </c>
      <c r="DO77" s="493" t="s">
        <v>6662</v>
      </c>
      <c r="DP77" s="493">
        <v>7</v>
      </c>
      <c r="DQ77" s="493" t="s">
        <v>6662</v>
      </c>
      <c r="DR77" s="493">
        <v>2</v>
      </c>
      <c r="DS77" s="493">
        <v>5</v>
      </c>
      <c r="DT77" s="493" t="s">
        <v>6662</v>
      </c>
      <c r="DU77" s="493">
        <v>2</v>
      </c>
      <c r="DV77" s="493" t="s">
        <v>6662</v>
      </c>
      <c r="DW77" s="493" t="s">
        <v>6662</v>
      </c>
      <c r="DX77" s="493" t="s">
        <v>6662</v>
      </c>
      <c r="DY77" s="390" t="s">
        <v>6662</v>
      </c>
      <c r="DZ77" s="394" t="s">
        <v>6662</v>
      </c>
      <c r="EA77" s="492">
        <v>115</v>
      </c>
      <c r="EB77" s="493">
        <v>27141</v>
      </c>
      <c r="EC77" s="493">
        <v>20535</v>
      </c>
      <c r="ED77" s="493">
        <v>6266</v>
      </c>
      <c r="EE77" s="494">
        <v>340</v>
      </c>
      <c r="EF77" s="492">
        <v>196</v>
      </c>
      <c r="EG77" s="493">
        <v>169</v>
      </c>
      <c r="EH77" s="493">
        <v>91</v>
      </c>
      <c r="EI77" s="493">
        <v>66</v>
      </c>
      <c r="EJ77" s="493">
        <v>12</v>
      </c>
      <c r="EK77" s="493">
        <v>13</v>
      </c>
      <c r="EL77" s="493">
        <v>14</v>
      </c>
      <c r="EM77" s="394"/>
      <c r="EN77" s="492">
        <v>181</v>
      </c>
      <c r="EO77" s="493">
        <v>109</v>
      </c>
      <c r="EP77" s="493">
        <v>63</v>
      </c>
      <c r="EQ77" s="493">
        <v>42</v>
      </c>
      <c r="ER77" s="493">
        <v>4</v>
      </c>
      <c r="ES77" s="493">
        <v>13</v>
      </c>
      <c r="ET77" s="493">
        <v>59</v>
      </c>
      <c r="EU77" s="394"/>
    </row>
    <row r="78" spans="1:151" s="357" customFormat="1" ht="15" hidden="1" customHeight="1" x14ac:dyDescent="0.15">
      <c r="A78" s="442" t="s">
        <v>175</v>
      </c>
      <c r="B78" s="442" t="s">
        <v>1099</v>
      </c>
      <c r="C78" s="442" t="s">
        <v>235</v>
      </c>
      <c r="D78" s="442" t="s">
        <v>632</v>
      </c>
      <c r="E78" s="387">
        <v>108</v>
      </c>
      <c r="F78" s="472">
        <v>108</v>
      </c>
      <c r="G78" s="472" t="s">
        <v>6663</v>
      </c>
      <c r="H78" s="472" t="s">
        <v>6663</v>
      </c>
      <c r="I78" s="472" t="s">
        <v>6663</v>
      </c>
      <c r="J78" s="388" t="s">
        <v>6662</v>
      </c>
      <c r="K78" s="395" t="s">
        <v>6662</v>
      </c>
      <c r="L78" s="387"/>
      <c r="M78" s="471" t="s">
        <v>6663</v>
      </c>
      <c r="N78" s="472" t="s">
        <v>6663</v>
      </c>
      <c r="O78" s="472" t="s">
        <v>6663</v>
      </c>
      <c r="P78" s="472" t="s">
        <v>6663</v>
      </c>
      <c r="Q78" s="472" t="s">
        <v>6663</v>
      </c>
      <c r="R78" s="472" t="s">
        <v>6663</v>
      </c>
      <c r="S78" s="472" t="s">
        <v>6663</v>
      </c>
      <c r="T78" s="472" t="s">
        <v>6663</v>
      </c>
      <c r="U78" s="472" t="s">
        <v>6663</v>
      </c>
      <c r="V78" s="472" t="s">
        <v>6663</v>
      </c>
      <c r="W78" s="472" t="s">
        <v>6663</v>
      </c>
      <c r="X78" s="472" t="s">
        <v>6663</v>
      </c>
      <c r="Y78" s="472" t="s">
        <v>6663</v>
      </c>
      <c r="Z78" s="472" t="s">
        <v>6663</v>
      </c>
      <c r="AA78" s="472" t="s">
        <v>6663</v>
      </c>
      <c r="AB78" s="473" t="s">
        <v>6663</v>
      </c>
      <c r="AC78" s="486" t="s">
        <v>6663</v>
      </c>
      <c r="AD78" s="487" t="s">
        <v>6663</v>
      </c>
      <c r="AE78" s="488" t="s">
        <v>6663</v>
      </c>
      <c r="AF78" s="387"/>
      <c r="AG78" s="388"/>
      <c r="AH78" s="388"/>
      <c r="AI78" s="388"/>
      <c r="AJ78" s="388"/>
      <c r="AK78" s="388"/>
      <c r="AL78" s="388"/>
      <c r="AM78" s="388"/>
      <c r="AN78" s="388"/>
      <c r="AO78" s="388"/>
      <c r="AP78" s="388"/>
      <c r="AQ78" s="388"/>
      <c r="AR78" s="388"/>
      <c r="AS78" s="388"/>
      <c r="AT78" s="388"/>
      <c r="AU78" s="388"/>
      <c r="AV78" s="449"/>
      <c r="AW78" s="450"/>
      <c r="AX78" s="451"/>
      <c r="AY78" s="471" t="s">
        <v>6663</v>
      </c>
      <c r="AZ78" s="472" t="s">
        <v>6663</v>
      </c>
      <c r="BA78" s="472" t="s">
        <v>6663</v>
      </c>
      <c r="BB78" s="472" t="s">
        <v>6663</v>
      </c>
      <c r="BC78" s="472" t="s">
        <v>6663</v>
      </c>
      <c r="BD78" s="472" t="s">
        <v>6663</v>
      </c>
      <c r="BE78" s="472" t="s">
        <v>6663</v>
      </c>
      <c r="BF78" s="472" t="s">
        <v>6663</v>
      </c>
      <c r="BG78" s="472" t="s">
        <v>6663</v>
      </c>
      <c r="BH78" s="472" t="s">
        <v>6663</v>
      </c>
      <c r="BI78" s="472" t="s">
        <v>6663</v>
      </c>
      <c r="BJ78" s="472" t="s">
        <v>6663</v>
      </c>
      <c r="BK78" s="472" t="s">
        <v>6663</v>
      </c>
      <c r="BL78" s="472" t="s">
        <v>6663</v>
      </c>
      <c r="BM78" s="472" t="s">
        <v>6663</v>
      </c>
      <c r="BN78" s="473" t="s">
        <v>6663</v>
      </c>
      <c r="BO78" s="504" t="s">
        <v>6663</v>
      </c>
      <c r="BP78" s="505" t="s">
        <v>6663</v>
      </c>
      <c r="BQ78" s="506" t="s">
        <v>6663</v>
      </c>
      <c r="BR78" s="492">
        <v>108</v>
      </c>
      <c r="BS78" s="493" t="s">
        <v>6662</v>
      </c>
      <c r="BT78" s="493" t="s">
        <v>6662</v>
      </c>
      <c r="BU78" s="493" t="s">
        <v>6662</v>
      </c>
      <c r="BV78" s="493" t="s">
        <v>6662</v>
      </c>
      <c r="BW78" s="493">
        <v>1</v>
      </c>
      <c r="BX78" s="493">
        <v>4</v>
      </c>
      <c r="BY78" s="493">
        <v>4</v>
      </c>
      <c r="BZ78" s="493">
        <v>6</v>
      </c>
      <c r="CA78" s="493">
        <v>13</v>
      </c>
      <c r="CB78" s="493">
        <v>24</v>
      </c>
      <c r="CC78" s="493">
        <v>19</v>
      </c>
      <c r="CD78" s="493">
        <v>11</v>
      </c>
      <c r="CE78" s="493">
        <v>16</v>
      </c>
      <c r="CF78" s="493">
        <v>5</v>
      </c>
      <c r="CG78" s="494">
        <v>5</v>
      </c>
      <c r="CH78" s="466"/>
      <c r="CI78" s="467"/>
      <c r="CJ78" s="467"/>
      <c r="CK78" s="467"/>
      <c r="CL78" s="467"/>
      <c r="CM78" s="467"/>
      <c r="CN78" s="467"/>
      <c r="CO78" s="467"/>
      <c r="CP78" s="467"/>
      <c r="CQ78" s="467"/>
      <c r="CR78" s="467"/>
      <c r="CS78" s="467"/>
      <c r="CT78" s="467"/>
      <c r="CU78" s="468"/>
      <c r="CV78" s="389"/>
      <c r="CW78" s="390"/>
      <c r="CX78" s="390"/>
      <c r="CY78" s="390"/>
      <c r="CZ78" s="390"/>
      <c r="DA78" s="390"/>
      <c r="DB78" s="394"/>
      <c r="DC78" s="492">
        <v>371</v>
      </c>
      <c r="DD78" s="493">
        <v>261</v>
      </c>
      <c r="DE78" s="493">
        <v>123</v>
      </c>
      <c r="DF78" s="493">
        <v>119</v>
      </c>
      <c r="DG78" s="493">
        <v>19</v>
      </c>
      <c r="DH78" s="493">
        <v>22</v>
      </c>
      <c r="DI78" s="493">
        <v>88</v>
      </c>
      <c r="DJ78" s="394"/>
      <c r="DK78" s="492">
        <v>105</v>
      </c>
      <c r="DL78" s="493">
        <v>102</v>
      </c>
      <c r="DM78" s="493" t="s">
        <v>6662</v>
      </c>
      <c r="DN78" s="493" t="s">
        <v>6662</v>
      </c>
      <c r="DO78" s="493" t="s">
        <v>6662</v>
      </c>
      <c r="DP78" s="493">
        <v>1</v>
      </c>
      <c r="DQ78" s="493">
        <v>1</v>
      </c>
      <c r="DR78" s="493" t="s">
        <v>6662</v>
      </c>
      <c r="DS78" s="493">
        <v>1</v>
      </c>
      <c r="DT78" s="493" t="s">
        <v>6662</v>
      </c>
      <c r="DU78" s="493" t="s">
        <v>6662</v>
      </c>
      <c r="DV78" s="493" t="s">
        <v>6662</v>
      </c>
      <c r="DW78" s="493" t="s">
        <v>6662</v>
      </c>
      <c r="DX78" s="493" t="s">
        <v>6662</v>
      </c>
      <c r="DY78" s="390" t="s">
        <v>6662</v>
      </c>
      <c r="DZ78" s="394" t="s">
        <v>6662</v>
      </c>
      <c r="EA78" s="492">
        <v>108</v>
      </c>
      <c r="EB78" s="493">
        <v>26702</v>
      </c>
      <c r="EC78" s="493">
        <v>25389</v>
      </c>
      <c r="ED78" s="493">
        <v>1307</v>
      </c>
      <c r="EE78" s="494">
        <v>6</v>
      </c>
      <c r="EF78" s="492">
        <v>189</v>
      </c>
      <c r="EG78" s="493">
        <v>160</v>
      </c>
      <c r="EH78" s="493">
        <v>75</v>
      </c>
      <c r="EI78" s="493">
        <v>71</v>
      </c>
      <c r="EJ78" s="493">
        <v>14</v>
      </c>
      <c r="EK78" s="493">
        <v>11</v>
      </c>
      <c r="EL78" s="493">
        <v>18</v>
      </c>
      <c r="EM78" s="394"/>
      <c r="EN78" s="492">
        <v>182</v>
      </c>
      <c r="EO78" s="493">
        <v>101</v>
      </c>
      <c r="EP78" s="493">
        <v>48</v>
      </c>
      <c r="EQ78" s="493">
        <v>48</v>
      </c>
      <c r="ER78" s="493">
        <v>5</v>
      </c>
      <c r="ES78" s="493">
        <v>11</v>
      </c>
      <c r="ET78" s="493">
        <v>70</v>
      </c>
      <c r="EU78" s="394"/>
    </row>
    <row r="79" spans="1:151" s="357" customFormat="1" ht="15" hidden="1" customHeight="1" x14ac:dyDescent="0.15">
      <c r="A79" s="442" t="s">
        <v>175</v>
      </c>
      <c r="B79" s="442" t="s">
        <v>1099</v>
      </c>
      <c r="C79" s="442" t="s">
        <v>236</v>
      </c>
      <c r="D79" s="442" t="s">
        <v>633</v>
      </c>
      <c r="E79" s="387">
        <v>142</v>
      </c>
      <c r="F79" s="472">
        <v>141</v>
      </c>
      <c r="G79" s="472" t="s">
        <v>6663</v>
      </c>
      <c r="H79" s="472" t="s">
        <v>6663</v>
      </c>
      <c r="I79" s="472" t="s">
        <v>6663</v>
      </c>
      <c r="J79" s="388">
        <v>1</v>
      </c>
      <c r="K79" s="395">
        <v>1</v>
      </c>
      <c r="L79" s="387"/>
      <c r="M79" s="471" t="s">
        <v>6663</v>
      </c>
      <c r="N79" s="472" t="s">
        <v>6663</v>
      </c>
      <c r="O79" s="472" t="s">
        <v>6663</v>
      </c>
      <c r="P79" s="472" t="s">
        <v>6663</v>
      </c>
      <c r="Q79" s="472" t="s">
        <v>6663</v>
      </c>
      <c r="R79" s="472" t="s">
        <v>6663</v>
      </c>
      <c r="S79" s="472" t="s">
        <v>6663</v>
      </c>
      <c r="T79" s="472" t="s">
        <v>6663</v>
      </c>
      <c r="U79" s="472" t="s">
        <v>6663</v>
      </c>
      <c r="V79" s="472" t="s">
        <v>6663</v>
      </c>
      <c r="W79" s="472" t="s">
        <v>6663</v>
      </c>
      <c r="X79" s="472" t="s">
        <v>6663</v>
      </c>
      <c r="Y79" s="472" t="s">
        <v>6663</v>
      </c>
      <c r="Z79" s="472" t="s">
        <v>6663</v>
      </c>
      <c r="AA79" s="472" t="s">
        <v>6663</v>
      </c>
      <c r="AB79" s="473" t="s">
        <v>6663</v>
      </c>
      <c r="AC79" s="486" t="s">
        <v>6663</v>
      </c>
      <c r="AD79" s="487" t="s">
        <v>6663</v>
      </c>
      <c r="AE79" s="488" t="s">
        <v>6663</v>
      </c>
      <c r="AF79" s="387"/>
      <c r="AG79" s="388"/>
      <c r="AH79" s="388"/>
      <c r="AI79" s="388"/>
      <c r="AJ79" s="388"/>
      <c r="AK79" s="388"/>
      <c r="AL79" s="388"/>
      <c r="AM79" s="388"/>
      <c r="AN79" s="388"/>
      <c r="AO79" s="388"/>
      <c r="AP79" s="388"/>
      <c r="AQ79" s="388"/>
      <c r="AR79" s="388"/>
      <c r="AS79" s="388"/>
      <c r="AT79" s="388"/>
      <c r="AU79" s="388"/>
      <c r="AV79" s="449"/>
      <c r="AW79" s="450"/>
      <c r="AX79" s="451"/>
      <c r="AY79" s="471" t="s">
        <v>6663</v>
      </c>
      <c r="AZ79" s="472" t="s">
        <v>6663</v>
      </c>
      <c r="BA79" s="472" t="s">
        <v>6663</v>
      </c>
      <c r="BB79" s="472" t="s">
        <v>6663</v>
      </c>
      <c r="BC79" s="472" t="s">
        <v>6663</v>
      </c>
      <c r="BD79" s="472" t="s">
        <v>6663</v>
      </c>
      <c r="BE79" s="472" t="s">
        <v>6663</v>
      </c>
      <c r="BF79" s="472" t="s">
        <v>6663</v>
      </c>
      <c r="BG79" s="472" t="s">
        <v>6663</v>
      </c>
      <c r="BH79" s="472" t="s">
        <v>6663</v>
      </c>
      <c r="BI79" s="472" t="s">
        <v>6663</v>
      </c>
      <c r="BJ79" s="472" t="s">
        <v>6663</v>
      </c>
      <c r="BK79" s="472" t="s">
        <v>6663</v>
      </c>
      <c r="BL79" s="472" t="s">
        <v>6663</v>
      </c>
      <c r="BM79" s="472" t="s">
        <v>6663</v>
      </c>
      <c r="BN79" s="473" t="s">
        <v>6663</v>
      </c>
      <c r="BO79" s="504" t="s">
        <v>6663</v>
      </c>
      <c r="BP79" s="505" t="s">
        <v>6663</v>
      </c>
      <c r="BQ79" s="506" t="s">
        <v>6663</v>
      </c>
      <c r="BR79" s="492">
        <v>141</v>
      </c>
      <c r="BS79" s="493" t="s">
        <v>6662</v>
      </c>
      <c r="BT79" s="493">
        <v>1</v>
      </c>
      <c r="BU79" s="493" t="s">
        <v>6662</v>
      </c>
      <c r="BV79" s="493">
        <v>1</v>
      </c>
      <c r="BW79" s="493">
        <v>1</v>
      </c>
      <c r="BX79" s="493">
        <v>3</v>
      </c>
      <c r="BY79" s="493">
        <v>3</v>
      </c>
      <c r="BZ79" s="493">
        <v>5</v>
      </c>
      <c r="CA79" s="493">
        <v>13</v>
      </c>
      <c r="CB79" s="493">
        <v>32</v>
      </c>
      <c r="CC79" s="493">
        <v>29</v>
      </c>
      <c r="CD79" s="493">
        <v>24</v>
      </c>
      <c r="CE79" s="493">
        <v>18</v>
      </c>
      <c r="CF79" s="493">
        <v>8</v>
      </c>
      <c r="CG79" s="494">
        <v>3</v>
      </c>
      <c r="CH79" s="466"/>
      <c r="CI79" s="467"/>
      <c r="CJ79" s="467"/>
      <c r="CK79" s="467"/>
      <c r="CL79" s="467"/>
      <c r="CM79" s="467"/>
      <c r="CN79" s="467"/>
      <c r="CO79" s="467"/>
      <c r="CP79" s="467"/>
      <c r="CQ79" s="467"/>
      <c r="CR79" s="467"/>
      <c r="CS79" s="467"/>
      <c r="CT79" s="467"/>
      <c r="CU79" s="468"/>
      <c r="CV79" s="389"/>
      <c r="CW79" s="390"/>
      <c r="CX79" s="390"/>
      <c r="CY79" s="390"/>
      <c r="CZ79" s="390"/>
      <c r="DA79" s="390"/>
      <c r="DB79" s="394"/>
      <c r="DC79" s="492">
        <v>467</v>
      </c>
      <c r="DD79" s="493">
        <v>338</v>
      </c>
      <c r="DE79" s="493">
        <v>173</v>
      </c>
      <c r="DF79" s="493">
        <v>151</v>
      </c>
      <c r="DG79" s="493">
        <v>14</v>
      </c>
      <c r="DH79" s="493">
        <v>28</v>
      </c>
      <c r="DI79" s="493">
        <v>101</v>
      </c>
      <c r="DJ79" s="394"/>
      <c r="DK79" s="492">
        <v>126</v>
      </c>
      <c r="DL79" s="493">
        <v>114</v>
      </c>
      <c r="DM79" s="493" t="s">
        <v>6662</v>
      </c>
      <c r="DN79" s="493" t="s">
        <v>6662</v>
      </c>
      <c r="DO79" s="493" t="s">
        <v>6662</v>
      </c>
      <c r="DP79" s="493">
        <v>4</v>
      </c>
      <c r="DQ79" s="493">
        <v>7</v>
      </c>
      <c r="DR79" s="493" t="s">
        <v>6662</v>
      </c>
      <c r="DS79" s="493">
        <v>1</v>
      </c>
      <c r="DT79" s="493" t="s">
        <v>6662</v>
      </c>
      <c r="DU79" s="493" t="s">
        <v>6662</v>
      </c>
      <c r="DV79" s="493" t="s">
        <v>6662</v>
      </c>
      <c r="DW79" s="493" t="s">
        <v>6662</v>
      </c>
      <c r="DX79" s="493" t="s">
        <v>6662</v>
      </c>
      <c r="DY79" s="390" t="s">
        <v>6662</v>
      </c>
      <c r="DZ79" s="394" t="s">
        <v>6662</v>
      </c>
      <c r="EA79" s="492">
        <v>141</v>
      </c>
      <c r="EB79" s="493">
        <v>57727</v>
      </c>
      <c r="EC79" s="493">
        <v>56285</v>
      </c>
      <c r="ED79" s="493">
        <v>1432</v>
      </c>
      <c r="EE79" s="494">
        <v>10</v>
      </c>
      <c r="EF79" s="492">
        <v>246</v>
      </c>
      <c r="EG79" s="493">
        <v>208</v>
      </c>
      <c r="EH79" s="493">
        <v>113</v>
      </c>
      <c r="EI79" s="493">
        <v>84</v>
      </c>
      <c r="EJ79" s="493">
        <v>11</v>
      </c>
      <c r="EK79" s="493">
        <v>17</v>
      </c>
      <c r="EL79" s="493">
        <v>21</v>
      </c>
      <c r="EM79" s="394"/>
      <c r="EN79" s="492">
        <v>221</v>
      </c>
      <c r="EO79" s="493">
        <v>130</v>
      </c>
      <c r="EP79" s="493">
        <v>60</v>
      </c>
      <c r="EQ79" s="493">
        <v>67</v>
      </c>
      <c r="ER79" s="493">
        <v>3</v>
      </c>
      <c r="ES79" s="493">
        <v>11</v>
      </c>
      <c r="ET79" s="493">
        <v>80</v>
      </c>
      <c r="EU79" s="394"/>
    </row>
    <row r="80" spans="1:151" s="357" customFormat="1" ht="15" hidden="1" customHeight="1" x14ac:dyDescent="0.15">
      <c r="A80" s="442" t="s">
        <v>175</v>
      </c>
      <c r="B80" s="442" t="s">
        <v>1099</v>
      </c>
      <c r="C80" s="442" t="s">
        <v>1582</v>
      </c>
      <c r="D80" s="442" t="s">
        <v>634</v>
      </c>
      <c r="E80" s="387" t="s">
        <v>6663</v>
      </c>
      <c r="F80" s="472" t="s">
        <v>6663</v>
      </c>
      <c r="G80" s="472" t="s">
        <v>6663</v>
      </c>
      <c r="H80" s="472" t="s">
        <v>6663</v>
      </c>
      <c r="I80" s="472" t="s">
        <v>6663</v>
      </c>
      <c r="J80" s="388" t="s">
        <v>6663</v>
      </c>
      <c r="K80" s="395" t="s">
        <v>6663</v>
      </c>
      <c r="L80" s="387"/>
      <c r="M80" s="471" t="s">
        <v>6663</v>
      </c>
      <c r="N80" s="472" t="s">
        <v>6663</v>
      </c>
      <c r="O80" s="472" t="s">
        <v>6663</v>
      </c>
      <c r="P80" s="472" t="s">
        <v>6663</v>
      </c>
      <c r="Q80" s="472" t="s">
        <v>6663</v>
      </c>
      <c r="R80" s="472" t="s">
        <v>6663</v>
      </c>
      <c r="S80" s="472" t="s">
        <v>6663</v>
      </c>
      <c r="T80" s="472" t="s">
        <v>6663</v>
      </c>
      <c r="U80" s="472" t="s">
        <v>6663</v>
      </c>
      <c r="V80" s="472" t="s">
        <v>6663</v>
      </c>
      <c r="W80" s="472" t="s">
        <v>6663</v>
      </c>
      <c r="X80" s="472" t="s">
        <v>6663</v>
      </c>
      <c r="Y80" s="472" t="s">
        <v>6663</v>
      </c>
      <c r="Z80" s="472" t="s">
        <v>6663</v>
      </c>
      <c r="AA80" s="472" t="s">
        <v>6663</v>
      </c>
      <c r="AB80" s="473" t="s">
        <v>6663</v>
      </c>
      <c r="AC80" s="486" t="s">
        <v>6663</v>
      </c>
      <c r="AD80" s="487" t="s">
        <v>6663</v>
      </c>
      <c r="AE80" s="488" t="s">
        <v>6663</v>
      </c>
      <c r="AF80" s="387"/>
      <c r="AG80" s="388"/>
      <c r="AH80" s="388"/>
      <c r="AI80" s="388"/>
      <c r="AJ80" s="388"/>
      <c r="AK80" s="388"/>
      <c r="AL80" s="388"/>
      <c r="AM80" s="388"/>
      <c r="AN80" s="388"/>
      <c r="AO80" s="388"/>
      <c r="AP80" s="388"/>
      <c r="AQ80" s="388"/>
      <c r="AR80" s="388"/>
      <c r="AS80" s="388"/>
      <c r="AT80" s="388"/>
      <c r="AU80" s="388"/>
      <c r="AV80" s="449"/>
      <c r="AW80" s="450"/>
      <c r="AX80" s="451"/>
      <c r="AY80" s="471" t="s">
        <v>6663</v>
      </c>
      <c r="AZ80" s="472" t="s">
        <v>6663</v>
      </c>
      <c r="BA80" s="472" t="s">
        <v>6663</v>
      </c>
      <c r="BB80" s="472" t="s">
        <v>6663</v>
      </c>
      <c r="BC80" s="472" t="s">
        <v>6663</v>
      </c>
      <c r="BD80" s="472" t="s">
        <v>6663</v>
      </c>
      <c r="BE80" s="472" t="s">
        <v>6663</v>
      </c>
      <c r="BF80" s="472" t="s">
        <v>6663</v>
      </c>
      <c r="BG80" s="472" t="s">
        <v>6663</v>
      </c>
      <c r="BH80" s="472" t="s">
        <v>6663</v>
      </c>
      <c r="BI80" s="472" t="s">
        <v>6663</v>
      </c>
      <c r="BJ80" s="472" t="s">
        <v>6663</v>
      </c>
      <c r="BK80" s="472" t="s">
        <v>6663</v>
      </c>
      <c r="BL80" s="472" t="s">
        <v>6663</v>
      </c>
      <c r="BM80" s="472" t="s">
        <v>6663</v>
      </c>
      <c r="BN80" s="473" t="s">
        <v>6663</v>
      </c>
      <c r="BO80" s="504" t="s">
        <v>6663</v>
      </c>
      <c r="BP80" s="505" t="s">
        <v>6663</v>
      </c>
      <c r="BQ80" s="506" t="s">
        <v>6663</v>
      </c>
      <c r="BR80" s="492">
        <v>17</v>
      </c>
      <c r="BS80" s="493" t="s">
        <v>6662</v>
      </c>
      <c r="BT80" s="493" t="s">
        <v>6662</v>
      </c>
      <c r="BU80" s="493" t="s">
        <v>6662</v>
      </c>
      <c r="BV80" s="493" t="s">
        <v>6662</v>
      </c>
      <c r="BW80" s="493" t="s">
        <v>6662</v>
      </c>
      <c r="BX80" s="493" t="s">
        <v>6662</v>
      </c>
      <c r="BY80" s="493" t="s">
        <v>6662</v>
      </c>
      <c r="BZ80" s="493">
        <v>1</v>
      </c>
      <c r="CA80" s="493">
        <v>2</v>
      </c>
      <c r="CB80" s="493">
        <v>3</v>
      </c>
      <c r="CC80" s="493">
        <v>2</v>
      </c>
      <c r="CD80" s="493">
        <v>4</v>
      </c>
      <c r="CE80" s="493">
        <v>2</v>
      </c>
      <c r="CF80" s="493">
        <v>2</v>
      </c>
      <c r="CG80" s="494">
        <v>1</v>
      </c>
      <c r="CH80" s="466"/>
      <c r="CI80" s="467"/>
      <c r="CJ80" s="467"/>
      <c r="CK80" s="467"/>
      <c r="CL80" s="467"/>
      <c r="CM80" s="467"/>
      <c r="CN80" s="467"/>
      <c r="CO80" s="467"/>
      <c r="CP80" s="467"/>
      <c r="CQ80" s="467"/>
      <c r="CR80" s="467"/>
      <c r="CS80" s="467"/>
      <c r="CT80" s="467"/>
      <c r="CU80" s="468"/>
      <c r="CV80" s="389"/>
      <c r="CW80" s="390"/>
      <c r="CX80" s="390"/>
      <c r="CY80" s="390"/>
      <c r="CZ80" s="390"/>
      <c r="DA80" s="390"/>
      <c r="DB80" s="394"/>
      <c r="DC80" s="492" t="s">
        <v>6663</v>
      </c>
      <c r="DD80" s="493" t="s">
        <v>6663</v>
      </c>
      <c r="DE80" s="493" t="s">
        <v>6663</v>
      </c>
      <c r="DF80" s="493" t="s">
        <v>6663</v>
      </c>
      <c r="DG80" s="493" t="s">
        <v>6663</v>
      </c>
      <c r="DH80" s="493" t="s">
        <v>6663</v>
      </c>
      <c r="DI80" s="493" t="s">
        <v>6663</v>
      </c>
      <c r="DJ80" s="394"/>
      <c r="DK80" s="492" t="s">
        <v>6663</v>
      </c>
      <c r="DL80" s="493" t="s">
        <v>6663</v>
      </c>
      <c r="DM80" s="493" t="s">
        <v>6663</v>
      </c>
      <c r="DN80" s="493" t="s">
        <v>6663</v>
      </c>
      <c r="DO80" s="493" t="s">
        <v>6663</v>
      </c>
      <c r="DP80" s="493" t="s">
        <v>6663</v>
      </c>
      <c r="DQ80" s="493" t="s">
        <v>6663</v>
      </c>
      <c r="DR80" s="493" t="s">
        <v>6663</v>
      </c>
      <c r="DS80" s="493" t="s">
        <v>6663</v>
      </c>
      <c r="DT80" s="493" t="s">
        <v>6663</v>
      </c>
      <c r="DU80" s="493" t="s">
        <v>6663</v>
      </c>
      <c r="DV80" s="493" t="s">
        <v>6663</v>
      </c>
      <c r="DW80" s="493" t="s">
        <v>6663</v>
      </c>
      <c r="DX80" s="493" t="s">
        <v>6663</v>
      </c>
      <c r="DY80" s="390" t="s">
        <v>6663</v>
      </c>
      <c r="DZ80" s="394" t="s">
        <v>6663</v>
      </c>
      <c r="EA80" s="492" t="s">
        <v>6663</v>
      </c>
      <c r="EB80" s="493" t="s">
        <v>6663</v>
      </c>
      <c r="EC80" s="493" t="s">
        <v>6663</v>
      </c>
      <c r="ED80" s="493" t="s">
        <v>6663</v>
      </c>
      <c r="EE80" s="494" t="s">
        <v>6663</v>
      </c>
      <c r="EF80" s="492" t="s">
        <v>6663</v>
      </c>
      <c r="EG80" s="493" t="s">
        <v>6663</v>
      </c>
      <c r="EH80" s="493" t="s">
        <v>6663</v>
      </c>
      <c r="EI80" s="493" t="s">
        <v>6663</v>
      </c>
      <c r="EJ80" s="493" t="s">
        <v>6663</v>
      </c>
      <c r="EK80" s="493" t="s">
        <v>6663</v>
      </c>
      <c r="EL80" s="493" t="s">
        <v>6663</v>
      </c>
      <c r="EM80" s="394"/>
      <c r="EN80" s="492" t="s">
        <v>6663</v>
      </c>
      <c r="EO80" s="493" t="s">
        <v>6663</v>
      </c>
      <c r="EP80" s="493" t="s">
        <v>6663</v>
      </c>
      <c r="EQ80" s="493" t="s">
        <v>6663</v>
      </c>
      <c r="ER80" s="493" t="s">
        <v>6663</v>
      </c>
      <c r="ES80" s="493" t="s">
        <v>6663</v>
      </c>
      <c r="ET80" s="493" t="s">
        <v>6663</v>
      </c>
      <c r="EU80" s="394"/>
    </row>
    <row r="81" spans="1:151" s="357" customFormat="1" ht="15" customHeight="1" x14ac:dyDescent="0.15">
      <c r="A81" s="442" t="s">
        <v>175</v>
      </c>
      <c r="B81" s="442" t="s">
        <v>237</v>
      </c>
      <c r="C81" s="442"/>
      <c r="D81" s="442" t="s">
        <v>635</v>
      </c>
      <c r="E81" s="387">
        <v>1297</v>
      </c>
      <c r="F81" s="472">
        <v>1272</v>
      </c>
      <c r="G81" s="472">
        <v>240</v>
      </c>
      <c r="H81" s="472">
        <v>238</v>
      </c>
      <c r="I81" s="472">
        <v>794</v>
      </c>
      <c r="J81" s="388">
        <v>25</v>
      </c>
      <c r="K81" s="395">
        <v>19</v>
      </c>
      <c r="L81" s="387"/>
      <c r="M81" s="471">
        <v>3381</v>
      </c>
      <c r="N81" s="472">
        <v>34</v>
      </c>
      <c r="O81" s="472">
        <v>55</v>
      </c>
      <c r="P81" s="472">
        <v>106</v>
      </c>
      <c r="Q81" s="472">
        <v>145</v>
      </c>
      <c r="R81" s="472">
        <v>167</v>
      </c>
      <c r="S81" s="472">
        <v>209</v>
      </c>
      <c r="T81" s="472">
        <v>189</v>
      </c>
      <c r="U81" s="472">
        <v>243</v>
      </c>
      <c r="V81" s="472">
        <v>345</v>
      </c>
      <c r="W81" s="472">
        <v>527</v>
      </c>
      <c r="X81" s="472">
        <v>470</v>
      </c>
      <c r="Y81" s="472">
        <v>368</v>
      </c>
      <c r="Z81" s="472">
        <v>273</v>
      </c>
      <c r="AA81" s="472">
        <v>163</v>
      </c>
      <c r="AB81" s="473">
        <v>87</v>
      </c>
      <c r="AC81" s="486">
        <v>58.6</v>
      </c>
      <c r="AD81" s="487">
        <v>57.9</v>
      </c>
      <c r="AE81" s="488">
        <v>59.4</v>
      </c>
      <c r="AF81" s="387"/>
      <c r="AG81" s="388"/>
      <c r="AH81" s="388"/>
      <c r="AI81" s="388"/>
      <c r="AJ81" s="388"/>
      <c r="AK81" s="388"/>
      <c r="AL81" s="388"/>
      <c r="AM81" s="388"/>
      <c r="AN81" s="388"/>
      <c r="AO81" s="388"/>
      <c r="AP81" s="388"/>
      <c r="AQ81" s="388"/>
      <c r="AR81" s="388"/>
      <c r="AS81" s="388"/>
      <c r="AT81" s="388"/>
      <c r="AU81" s="388"/>
      <c r="AV81" s="449"/>
      <c r="AW81" s="450"/>
      <c r="AX81" s="451"/>
      <c r="AY81" s="471">
        <v>1555</v>
      </c>
      <c r="AZ81" s="472">
        <v>2</v>
      </c>
      <c r="BA81" s="472">
        <v>7</v>
      </c>
      <c r="BB81" s="472">
        <v>9</v>
      </c>
      <c r="BC81" s="472">
        <v>32</v>
      </c>
      <c r="BD81" s="472">
        <v>20</v>
      </c>
      <c r="BE81" s="472">
        <v>42</v>
      </c>
      <c r="BF81" s="472">
        <v>24</v>
      </c>
      <c r="BG81" s="472">
        <v>45</v>
      </c>
      <c r="BH81" s="472">
        <v>98</v>
      </c>
      <c r="BI81" s="472">
        <v>270</v>
      </c>
      <c r="BJ81" s="472">
        <v>313</v>
      </c>
      <c r="BK81" s="472">
        <v>296</v>
      </c>
      <c r="BL81" s="472">
        <v>224</v>
      </c>
      <c r="BM81" s="472">
        <v>124</v>
      </c>
      <c r="BN81" s="473">
        <v>49</v>
      </c>
      <c r="BO81" s="504">
        <v>66.7</v>
      </c>
      <c r="BP81" s="505">
        <v>66.8</v>
      </c>
      <c r="BQ81" s="506">
        <v>66.5</v>
      </c>
      <c r="BR81" s="492">
        <v>1278</v>
      </c>
      <c r="BS81" s="493" t="s">
        <v>6662</v>
      </c>
      <c r="BT81" s="493">
        <v>1</v>
      </c>
      <c r="BU81" s="493">
        <v>2</v>
      </c>
      <c r="BV81" s="493">
        <v>6</v>
      </c>
      <c r="BW81" s="493">
        <v>8</v>
      </c>
      <c r="BX81" s="493">
        <v>29</v>
      </c>
      <c r="BY81" s="493">
        <v>42</v>
      </c>
      <c r="BZ81" s="493">
        <v>83</v>
      </c>
      <c r="CA81" s="493">
        <v>151</v>
      </c>
      <c r="CB81" s="493">
        <v>265</v>
      </c>
      <c r="CC81" s="493">
        <v>261</v>
      </c>
      <c r="CD81" s="493">
        <v>206</v>
      </c>
      <c r="CE81" s="493">
        <v>140</v>
      </c>
      <c r="CF81" s="493">
        <v>63</v>
      </c>
      <c r="CG81" s="494">
        <v>21</v>
      </c>
      <c r="CH81" s="466"/>
      <c r="CI81" s="467"/>
      <c r="CJ81" s="467"/>
      <c r="CK81" s="467"/>
      <c r="CL81" s="467"/>
      <c r="CM81" s="467"/>
      <c r="CN81" s="467"/>
      <c r="CO81" s="467"/>
      <c r="CP81" s="467"/>
      <c r="CQ81" s="467"/>
      <c r="CR81" s="467"/>
      <c r="CS81" s="467"/>
      <c r="CT81" s="467"/>
      <c r="CU81" s="468"/>
      <c r="CV81" s="389"/>
      <c r="CW81" s="390"/>
      <c r="CX81" s="390"/>
      <c r="CY81" s="390"/>
      <c r="CZ81" s="390"/>
      <c r="DA81" s="390"/>
      <c r="DB81" s="394"/>
      <c r="DC81" s="492">
        <v>4760</v>
      </c>
      <c r="DD81" s="493">
        <v>3592</v>
      </c>
      <c r="DE81" s="493">
        <v>1554</v>
      </c>
      <c r="DF81" s="493">
        <v>1835</v>
      </c>
      <c r="DG81" s="493">
        <v>203</v>
      </c>
      <c r="DH81" s="493">
        <v>263</v>
      </c>
      <c r="DI81" s="493">
        <v>905</v>
      </c>
      <c r="DJ81" s="394"/>
      <c r="DK81" s="492">
        <v>1229</v>
      </c>
      <c r="DL81" s="493">
        <v>936</v>
      </c>
      <c r="DM81" s="493">
        <v>4</v>
      </c>
      <c r="DN81" s="493">
        <v>1</v>
      </c>
      <c r="DO81" s="493">
        <v>2</v>
      </c>
      <c r="DP81" s="493">
        <v>69</v>
      </c>
      <c r="DQ81" s="493">
        <v>33</v>
      </c>
      <c r="DR81" s="493">
        <v>150</v>
      </c>
      <c r="DS81" s="493">
        <v>5</v>
      </c>
      <c r="DT81" s="493">
        <v>6</v>
      </c>
      <c r="DU81" s="493">
        <v>2</v>
      </c>
      <c r="DV81" s="493">
        <v>5</v>
      </c>
      <c r="DW81" s="493">
        <v>15</v>
      </c>
      <c r="DX81" s="493">
        <v>1</v>
      </c>
      <c r="DY81" s="390" t="s">
        <v>6662</v>
      </c>
      <c r="DZ81" s="394" t="s">
        <v>6662</v>
      </c>
      <c r="EA81" s="492">
        <v>1269</v>
      </c>
      <c r="EB81" s="493">
        <v>264140</v>
      </c>
      <c r="EC81" s="493">
        <v>203069</v>
      </c>
      <c r="ED81" s="493">
        <v>45891</v>
      </c>
      <c r="EE81" s="494">
        <v>15180</v>
      </c>
      <c r="EF81" s="492">
        <v>2425</v>
      </c>
      <c r="EG81" s="493">
        <v>2136</v>
      </c>
      <c r="EH81" s="493">
        <v>946</v>
      </c>
      <c r="EI81" s="493">
        <v>1048</v>
      </c>
      <c r="EJ81" s="493">
        <v>142</v>
      </c>
      <c r="EK81" s="493">
        <v>134</v>
      </c>
      <c r="EL81" s="493">
        <v>155</v>
      </c>
      <c r="EM81" s="394"/>
      <c r="EN81" s="492">
        <v>2335</v>
      </c>
      <c r="EO81" s="493">
        <v>1456</v>
      </c>
      <c r="EP81" s="493">
        <v>608</v>
      </c>
      <c r="EQ81" s="493">
        <v>787</v>
      </c>
      <c r="ER81" s="493">
        <v>61</v>
      </c>
      <c r="ES81" s="493">
        <v>129</v>
      </c>
      <c r="ET81" s="493">
        <v>750</v>
      </c>
      <c r="EU81" s="394"/>
    </row>
    <row r="82" spans="1:151" s="357" customFormat="1" ht="15" hidden="1" customHeight="1" x14ac:dyDescent="0.15">
      <c r="A82" s="442" t="s">
        <v>175</v>
      </c>
      <c r="B82" s="442" t="s">
        <v>237</v>
      </c>
      <c r="C82" s="442" t="s">
        <v>238</v>
      </c>
      <c r="D82" s="442" t="s">
        <v>636</v>
      </c>
      <c r="E82" s="387">
        <v>41</v>
      </c>
      <c r="F82" s="472">
        <v>39</v>
      </c>
      <c r="G82" s="472" t="s">
        <v>6663</v>
      </c>
      <c r="H82" s="472" t="s">
        <v>6663</v>
      </c>
      <c r="I82" s="472" t="s">
        <v>6663</v>
      </c>
      <c r="J82" s="388">
        <v>2</v>
      </c>
      <c r="K82" s="395">
        <v>1</v>
      </c>
      <c r="L82" s="387"/>
      <c r="M82" s="471" t="s">
        <v>6663</v>
      </c>
      <c r="N82" s="472" t="s">
        <v>6663</v>
      </c>
      <c r="O82" s="472" t="s">
        <v>6663</v>
      </c>
      <c r="P82" s="472" t="s">
        <v>6663</v>
      </c>
      <c r="Q82" s="472" t="s">
        <v>6663</v>
      </c>
      <c r="R82" s="472" t="s">
        <v>6663</v>
      </c>
      <c r="S82" s="472" t="s">
        <v>6663</v>
      </c>
      <c r="T82" s="472" t="s">
        <v>6663</v>
      </c>
      <c r="U82" s="472" t="s">
        <v>6663</v>
      </c>
      <c r="V82" s="472" t="s">
        <v>6663</v>
      </c>
      <c r="W82" s="472" t="s">
        <v>6663</v>
      </c>
      <c r="X82" s="472" t="s">
        <v>6663</v>
      </c>
      <c r="Y82" s="472" t="s">
        <v>6663</v>
      </c>
      <c r="Z82" s="472" t="s">
        <v>6663</v>
      </c>
      <c r="AA82" s="472" t="s">
        <v>6663</v>
      </c>
      <c r="AB82" s="473" t="s">
        <v>6663</v>
      </c>
      <c r="AC82" s="486" t="s">
        <v>6663</v>
      </c>
      <c r="AD82" s="487" t="s">
        <v>6663</v>
      </c>
      <c r="AE82" s="488" t="s">
        <v>6663</v>
      </c>
      <c r="AF82" s="387"/>
      <c r="AG82" s="388"/>
      <c r="AH82" s="388"/>
      <c r="AI82" s="388"/>
      <c r="AJ82" s="388"/>
      <c r="AK82" s="388"/>
      <c r="AL82" s="388"/>
      <c r="AM82" s="388"/>
      <c r="AN82" s="388"/>
      <c r="AO82" s="388"/>
      <c r="AP82" s="388"/>
      <c r="AQ82" s="388"/>
      <c r="AR82" s="388"/>
      <c r="AS82" s="388"/>
      <c r="AT82" s="388"/>
      <c r="AU82" s="388"/>
      <c r="AV82" s="449"/>
      <c r="AW82" s="450"/>
      <c r="AX82" s="451"/>
      <c r="AY82" s="471" t="s">
        <v>6663</v>
      </c>
      <c r="AZ82" s="472" t="s">
        <v>6663</v>
      </c>
      <c r="BA82" s="472" t="s">
        <v>6663</v>
      </c>
      <c r="BB82" s="472" t="s">
        <v>6663</v>
      </c>
      <c r="BC82" s="472" t="s">
        <v>6663</v>
      </c>
      <c r="BD82" s="472" t="s">
        <v>6663</v>
      </c>
      <c r="BE82" s="472" t="s">
        <v>6663</v>
      </c>
      <c r="BF82" s="472" t="s">
        <v>6663</v>
      </c>
      <c r="BG82" s="472" t="s">
        <v>6663</v>
      </c>
      <c r="BH82" s="472" t="s">
        <v>6663</v>
      </c>
      <c r="BI82" s="472" t="s">
        <v>6663</v>
      </c>
      <c r="BJ82" s="472" t="s">
        <v>6663</v>
      </c>
      <c r="BK82" s="472" t="s">
        <v>6663</v>
      </c>
      <c r="BL82" s="472" t="s">
        <v>6663</v>
      </c>
      <c r="BM82" s="472" t="s">
        <v>6663</v>
      </c>
      <c r="BN82" s="473" t="s">
        <v>6663</v>
      </c>
      <c r="BO82" s="504" t="s">
        <v>6663</v>
      </c>
      <c r="BP82" s="505" t="s">
        <v>6663</v>
      </c>
      <c r="BQ82" s="506" t="s">
        <v>6663</v>
      </c>
      <c r="BR82" s="492">
        <v>40</v>
      </c>
      <c r="BS82" s="493" t="s">
        <v>6662</v>
      </c>
      <c r="BT82" s="493" t="s">
        <v>6662</v>
      </c>
      <c r="BU82" s="493" t="s">
        <v>6662</v>
      </c>
      <c r="BV82" s="493" t="s">
        <v>6662</v>
      </c>
      <c r="BW82" s="493">
        <v>1</v>
      </c>
      <c r="BX82" s="493" t="s">
        <v>6662</v>
      </c>
      <c r="BY82" s="493" t="s">
        <v>6662</v>
      </c>
      <c r="BZ82" s="493">
        <v>1</v>
      </c>
      <c r="CA82" s="493">
        <v>2</v>
      </c>
      <c r="CB82" s="493">
        <v>5</v>
      </c>
      <c r="CC82" s="493">
        <v>12</v>
      </c>
      <c r="CD82" s="493">
        <v>10</v>
      </c>
      <c r="CE82" s="493">
        <v>6</v>
      </c>
      <c r="CF82" s="493">
        <v>1</v>
      </c>
      <c r="CG82" s="494">
        <v>2</v>
      </c>
      <c r="CH82" s="466"/>
      <c r="CI82" s="467"/>
      <c r="CJ82" s="467"/>
      <c r="CK82" s="467"/>
      <c r="CL82" s="467"/>
      <c r="CM82" s="467"/>
      <c r="CN82" s="467"/>
      <c r="CO82" s="467"/>
      <c r="CP82" s="467"/>
      <c r="CQ82" s="467"/>
      <c r="CR82" s="467"/>
      <c r="CS82" s="467"/>
      <c r="CT82" s="467"/>
      <c r="CU82" s="468"/>
      <c r="CV82" s="389"/>
      <c r="CW82" s="390"/>
      <c r="CX82" s="390"/>
      <c r="CY82" s="390"/>
      <c r="CZ82" s="390"/>
      <c r="DA82" s="390"/>
      <c r="DB82" s="394"/>
      <c r="DC82" s="492">
        <v>129</v>
      </c>
      <c r="DD82" s="493">
        <v>107</v>
      </c>
      <c r="DE82" s="493">
        <v>42</v>
      </c>
      <c r="DF82" s="493">
        <v>52</v>
      </c>
      <c r="DG82" s="493">
        <v>13</v>
      </c>
      <c r="DH82" s="493">
        <v>5</v>
      </c>
      <c r="DI82" s="493">
        <v>17</v>
      </c>
      <c r="DJ82" s="394"/>
      <c r="DK82" s="492">
        <v>36</v>
      </c>
      <c r="DL82" s="493">
        <v>33</v>
      </c>
      <c r="DM82" s="493" t="s">
        <v>6662</v>
      </c>
      <c r="DN82" s="493">
        <v>1</v>
      </c>
      <c r="DO82" s="493" t="s">
        <v>6662</v>
      </c>
      <c r="DP82" s="493">
        <v>1</v>
      </c>
      <c r="DQ82" s="493" t="s">
        <v>6662</v>
      </c>
      <c r="DR82" s="493" t="s">
        <v>6662</v>
      </c>
      <c r="DS82" s="493" t="s">
        <v>6662</v>
      </c>
      <c r="DT82" s="493" t="s">
        <v>6662</v>
      </c>
      <c r="DU82" s="493">
        <v>1</v>
      </c>
      <c r="DV82" s="493" t="s">
        <v>6662</v>
      </c>
      <c r="DW82" s="493" t="s">
        <v>6662</v>
      </c>
      <c r="DX82" s="493" t="s">
        <v>6662</v>
      </c>
      <c r="DY82" s="390" t="s">
        <v>6662</v>
      </c>
      <c r="DZ82" s="394" t="s">
        <v>6662</v>
      </c>
      <c r="EA82" s="492">
        <v>39</v>
      </c>
      <c r="EB82" s="493">
        <v>9246</v>
      </c>
      <c r="EC82" s="493">
        <v>8059</v>
      </c>
      <c r="ED82" s="493">
        <v>1179</v>
      </c>
      <c r="EE82" s="494">
        <v>8</v>
      </c>
      <c r="EF82" s="492">
        <v>68</v>
      </c>
      <c r="EG82" s="493">
        <v>63</v>
      </c>
      <c r="EH82" s="493">
        <v>21</v>
      </c>
      <c r="EI82" s="493">
        <v>33</v>
      </c>
      <c r="EJ82" s="493">
        <v>9</v>
      </c>
      <c r="EK82" s="493">
        <v>3</v>
      </c>
      <c r="EL82" s="493">
        <v>2</v>
      </c>
      <c r="EM82" s="394"/>
      <c r="EN82" s="492">
        <v>61</v>
      </c>
      <c r="EO82" s="493">
        <v>44</v>
      </c>
      <c r="EP82" s="493">
        <v>21</v>
      </c>
      <c r="EQ82" s="493">
        <v>19</v>
      </c>
      <c r="ER82" s="493">
        <v>4</v>
      </c>
      <c r="ES82" s="493">
        <v>2</v>
      </c>
      <c r="ET82" s="493">
        <v>15</v>
      </c>
      <c r="EU82" s="394"/>
    </row>
    <row r="83" spans="1:151" s="357" customFormat="1" ht="15" hidden="1" customHeight="1" x14ac:dyDescent="0.15">
      <c r="A83" s="442" t="s">
        <v>175</v>
      </c>
      <c r="B83" s="442" t="s">
        <v>237</v>
      </c>
      <c r="C83" s="442" t="s">
        <v>239</v>
      </c>
      <c r="D83" s="442" t="s">
        <v>637</v>
      </c>
      <c r="E83" s="387">
        <v>144</v>
      </c>
      <c r="F83" s="472">
        <v>140</v>
      </c>
      <c r="G83" s="472" t="s">
        <v>6663</v>
      </c>
      <c r="H83" s="472" t="s">
        <v>6663</v>
      </c>
      <c r="I83" s="472" t="s">
        <v>6663</v>
      </c>
      <c r="J83" s="388">
        <v>4</v>
      </c>
      <c r="K83" s="395">
        <v>4</v>
      </c>
      <c r="L83" s="387"/>
      <c r="M83" s="471" t="s">
        <v>6663</v>
      </c>
      <c r="N83" s="472" t="s">
        <v>6663</v>
      </c>
      <c r="O83" s="472" t="s">
        <v>6663</v>
      </c>
      <c r="P83" s="472" t="s">
        <v>6663</v>
      </c>
      <c r="Q83" s="472" t="s">
        <v>6663</v>
      </c>
      <c r="R83" s="472" t="s">
        <v>6663</v>
      </c>
      <c r="S83" s="472" t="s">
        <v>6663</v>
      </c>
      <c r="T83" s="472" t="s">
        <v>6663</v>
      </c>
      <c r="U83" s="472" t="s">
        <v>6663</v>
      </c>
      <c r="V83" s="472" t="s">
        <v>6663</v>
      </c>
      <c r="W83" s="472" t="s">
        <v>6663</v>
      </c>
      <c r="X83" s="472" t="s">
        <v>6663</v>
      </c>
      <c r="Y83" s="472" t="s">
        <v>6663</v>
      </c>
      <c r="Z83" s="472" t="s">
        <v>6663</v>
      </c>
      <c r="AA83" s="472" t="s">
        <v>6663</v>
      </c>
      <c r="AB83" s="473" t="s">
        <v>6663</v>
      </c>
      <c r="AC83" s="486" t="s">
        <v>6663</v>
      </c>
      <c r="AD83" s="487" t="s">
        <v>6663</v>
      </c>
      <c r="AE83" s="488" t="s">
        <v>6663</v>
      </c>
      <c r="AF83" s="387"/>
      <c r="AG83" s="388"/>
      <c r="AH83" s="388"/>
      <c r="AI83" s="388"/>
      <c r="AJ83" s="388"/>
      <c r="AK83" s="388"/>
      <c r="AL83" s="388"/>
      <c r="AM83" s="388"/>
      <c r="AN83" s="388"/>
      <c r="AO83" s="388"/>
      <c r="AP83" s="388"/>
      <c r="AQ83" s="388"/>
      <c r="AR83" s="388"/>
      <c r="AS83" s="388"/>
      <c r="AT83" s="388"/>
      <c r="AU83" s="388"/>
      <c r="AV83" s="449"/>
      <c r="AW83" s="450"/>
      <c r="AX83" s="451"/>
      <c r="AY83" s="471" t="s">
        <v>6663</v>
      </c>
      <c r="AZ83" s="472" t="s">
        <v>6663</v>
      </c>
      <c r="BA83" s="472" t="s">
        <v>6663</v>
      </c>
      <c r="BB83" s="472" t="s">
        <v>6663</v>
      </c>
      <c r="BC83" s="472" t="s">
        <v>6663</v>
      </c>
      <c r="BD83" s="472" t="s">
        <v>6663</v>
      </c>
      <c r="BE83" s="472" t="s">
        <v>6663</v>
      </c>
      <c r="BF83" s="472" t="s">
        <v>6663</v>
      </c>
      <c r="BG83" s="472" t="s">
        <v>6663</v>
      </c>
      <c r="BH83" s="472" t="s">
        <v>6663</v>
      </c>
      <c r="BI83" s="472" t="s">
        <v>6663</v>
      </c>
      <c r="BJ83" s="472" t="s">
        <v>6663</v>
      </c>
      <c r="BK83" s="472" t="s">
        <v>6663</v>
      </c>
      <c r="BL83" s="472" t="s">
        <v>6663</v>
      </c>
      <c r="BM83" s="472" t="s">
        <v>6663</v>
      </c>
      <c r="BN83" s="473" t="s">
        <v>6663</v>
      </c>
      <c r="BO83" s="504" t="s">
        <v>6663</v>
      </c>
      <c r="BP83" s="505" t="s">
        <v>6663</v>
      </c>
      <c r="BQ83" s="506" t="s">
        <v>6663</v>
      </c>
      <c r="BR83" s="492">
        <v>141</v>
      </c>
      <c r="BS83" s="493" t="s">
        <v>6662</v>
      </c>
      <c r="BT83" s="493" t="s">
        <v>6662</v>
      </c>
      <c r="BU83" s="493" t="s">
        <v>6662</v>
      </c>
      <c r="BV83" s="493" t="s">
        <v>6662</v>
      </c>
      <c r="BW83" s="493" t="s">
        <v>6662</v>
      </c>
      <c r="BX83" s="493">
        <v>3</v>
      </c>
      <c r="BY83" s="493">
        <v>1</v>
      </c>
      <c r="BZ83" s="493">
        <v>9</v>
      </c>
      <c r="CA83" s="493">
        <v>22</v>
      </c>
      <c r="CB83" s="493">
        <v>37</v>
      </c>
      <c r="CC83" s="493">
        <v>27</v>
      </c>
      <c r="CD83" s="493">
        <v>18</v>
      </c>
      <c r="CE83" s="493">
        <v>13</v>
      </c>
      <c r="CF83" s="493">
        <v>7</v>
      </c>
      <c r="CG83" s="494">
        <v>4</v>
      </c>
      <c r="CH83" s="466"/>
      <c r="CI83" s="467"/>
      <c r="CJ83" s="467"/>
      <c r="CK83" s="467"/>
      <c r="CL83" s="467"/>
      <c r="CM83" s="467"/>
      <c r="CN83" s="467"/>
      <c r="CO83" s="467"/>
      <c r="CP83" s="467"/>
      <c r="CQ83" s="467"/>
      <c r="CR83" s="467"/>
      <c r="CS83" s="467"/>
      <c r="CT83" s="467"/>
      <c r="CU83" s="468"/>
      <c r="CV83" s="389"/>
      <c r="CW83" s="390"/>
      <c r="CX83" s="390"/>
      <c r="CY83" s="390"/>
      <c r="CZ83" s="390"/>
      <c r="DA83" s="390"/>
      <c r="DB83" s="394"/>
      <c r="DC83" s="492">
        <v>550</v>
      </c>
      <c r="DD83" s="493">
        <v>411</v>
      </c>
      <c r="DE83" s="493">
        <v>157</v>
      </c>
      <c r="DF83" s="493">
        <v>222</v>
      </c>
      <c r="DG83" s="493">
        <v>32</v>
      </c>
      <c r="DH83" s="493">
        <v>30</v>
      </c>
      <c r="DI83" s="493">
        <v>109</v>
      </c>
      <c r="DJ83" s="394"/>
      <c r="DK83" s="492">
        <v>129</v>
      </c>
      <c r="DL83" s="493">
        <v>102</v>
      </c>
      <c r="DM83" s="493">
        <v>1</v>
      </c>
      <c r="DN83" s="493" t="s">
        <v>6662</v>
      </c>
      <c r="DO83" s="493">
        <v>1</v>
      </c>
      <c r="DP83" s="493" t="s">
        <v>6662</v>
      </c>
      <c r="DQ83" s="493">
        <v>3</v>
      </c>
      <c r="DR83" s="493">
        <v>20</v>
      </c>
      <c r="DS83" s="493" t="s">
        <v>6662</v>
      </c>
      <c r="DT83" s="493">
        <v>1</v>
      </c>
      <c r="DU83" s="493" t="s">
        <v>6662</v>
      </c>
      <c r="DV83" s="493" t="s">
        <v>6662</v>
      </c>
      <c r="DW83" s="493">
        <v>1</v>
      </c>
      <c r="DX83" s="493" t="s">
        <v>6662</v>
      </c>
      <c r="DY83" s="390" t="s">
        <v>6662</v>
      </c>
      <c r="DZ83" s="394" t="s">
        <v>6662</v>
      </c>
      <c r="EA83" s="492">
        <v>139</v>
      </c>
      <c r="EB83" s="493">
        <v>33469</v>
      </c>
      <c r="EC83" s="493">
        <v>25171</v>
      </c>
      <c r="ED83" s="493">
        <v>6370</v>
      </c>
      <c r="EE83" s="494">
        <v>1928</v>
      </c>
      <c r="EF83" s="492">
        <v>290</v>
      </c>
      <c r="EG83" s="493">
        <v>250</v>
      </c>
      <c r="EH83" s="493">
        <v>103</v>
      </c>
      <c r="EI83" s="493">
        <v>126</v>
      </c>
      <c r="EJ83" s="493">
        <v>21</v>
      </c>
      <c r="EK83" s="493">
        <v>19</v>
      </c>
      <c r="EL83" s="493">
        <v>21</v>
      </c>
      <c r="EM83" s="394"/>
      <c r="EN83" s="492">
        <v>260</v>
      </c>
      <c r="EO83" s="493">
        <v>161</v>
      </c>
      <c r="EP83" s="493">
        <v>54</v>
      </c>
      <c r="EQ83" s="493">
        <v>96</v>
      </c>
      <c r="ER83" s="493">
        <v>11</v>
      </c>
      <c r="ES83" s="493">
        <v>11</v>
      </c>
      <c r="ET83" s="493">
        <v>88</v>
      </c>
      <c r="EU83" s="394"/>
    </row>
    <row r="84" spans="1:151" s="357" customFormat="1" ht="15" hidden="1" customHeight="1" x14ac:dyDescent="0.15">
      <c r="A84" s="442" t="s">
        <v>175</v>
      </c>
      <c r="B84" s="442" t="s">
        <v>237</v>
      </c>
      <c r="C84" s="442" t="s">
        <v>1583</v>
      </c>
      <c r="D84" s="442" t="s">
        <v>638</v>
      </c>
      <c r="E84" s="387">
        <v>139</v>
      </c>
      <c r="F84" s="472">
        <v>137</v>
      </c>
      <c r="G84" s="472" t="s">
        <v>6663</v>
      </c>
      <c r="H84" s="472" t="s">
        <v>6663</v>
      </c>
      <c r="I84" s="472" t="s">
        <v>6663</v>
      </c>
      <c r="J84" s="388">
        <v>2</v>
      </c>
      <c r="K84" s="395">
        <v>1</v>
      </c>
      <c r="L84" s="387"/>
      <c r="M84" s="471" t="s">
        <v>6663</v>
      </c>
      <c r="N84" s="472" t="s">
        <v>6663</v>
      </c>
      <c r="O84" s="472" t="s">
        <v>6663</v>
      </c>
      <c r="P84" s="472" t="s">
        <v>6663</v>
      </c>
      <c r="Q84" s="472" t="s">
        <v>6663</v>
      </c>
      <c r="R84" s="472" t="s">
        <v>6663</v>
      </c>
      <c r="S84" s="472" t="s">
        <v>6663</v>
      </c>
      <c r="T84" s="472" t="s">
        <v>6663</v>
      </c>
      <c r="U84" s="472" t="s">
        <v>6663</v>
      </c>
      <c r="V84" s="472" t="s">
        <v>6663</v>
      </c>
      <c r="W84" s="472" t="s">
        <v>6663</v>
      </c>
      <c r="X84" s="472" t="s">
        <v>6663</v>
      </c>
      <c r="Y84" s="472" t="s">
        <v>6663</v>
      </c>
      <c r="Z84" s="472" t="s">
        <v>6663</v>
      </c>
      <c r="AA84" s="472" t="s">
        <v>6663</v>
      </c>
      <c r="AB84" s="473" t="s">
        <v>6663</v>
      </c>
      <c r="AC84" s="486" t="s">
        <v>6663</v>
      </c>
      <c r="AD84" s="487" t="s">
        <v>6663</v>
      </c>
      <c r="AE84" s="488" t="s">
        <v>6663</v>
      </c>
      <c r="AF84" s="387"/>
      <c r="AG84" s="388"/>
      <c r="AH84" s="388"/>
      <c r="AI84" s="388"/>
      <c r="AJ84" s="388"/>
      <c r="AK84" s="388"/>
      <c r="AL84" s="388"/>
      <c r="AM84" s="388"/>
      <c r="AN84" s="388"/>
      <c r="AO84" s="388"/>
      <c r="AP84" s="388"/>
      <c r="AQ84" s="388"/>
      <c r="AR84" s="388"/>
      <c r="AS84" s="388"/>
      <c r="AT84" s="388"/>
      <c r="AU84" s="388"/>
      <c r="AV84" s="449"/>
      <c r="AW84" s="450"/>
      <c r="AX84" s="451"/>
      <c r="AY84" s="471" t="s">
        <v>6663</v>
      </c>
      <c r="AZ84" s="472" t="s">
        <v>6663</v>
      </c>
      <c r="BA84" s="472" t="s">
        <v>6663</v>
      </c>
      <c r="BB84" s="472" t="s">
        <v>6663</v>
      </c>
      <c r="BC84" s="472" t="s">
        <v>6663</v>
      </c>
      <c r="BD84" s="472" t="s">
        <v>6663</v>
      </c>
      <c r="BE84" s="472" t="s">
        <v>6663</v>
      </c>
      <c r="BF84" s="472" t="s">
        <v>6663</v>
      </c>
      <c r="BG84" s="472" t="s">
        <v>6663</v>
      </c>
      <c r="BH84" s="472" t="s">
        <v>6663</v>
      </c>
      <c r="BI84" s="472" t="s">
        <v>6663</v>
      </c>
      <c r="BJ84" s="472" t="s">
        <v>6663</v>
      </c>
      <c r="BK84" s="472" t="s">
        <v>6663</v>
      </c>
      <c r="BL84" s="472" t="s">
        <v>6663</v>
      </c>
      <c r="BM84" s="472" t="s">
        <v>6663</v>
      </c>
      <c r="BN84" s="473" t="s">
        <v>6663</v>
      </c>
      <c r="BO84" s="504" t="s">
        <v>6663</v>
      </c>
      <c r="BP84" s="505" t="s">
        <v>6663</v>
      </c>
      <c r="BQ84" s="506" t="s">
        <v>6663</v>
      </c>
      <c r="BR84" s="492">
        <v>137</v>
      </c>
      <c r="BS84" s="493" t="s">
        <v>6662</v>
      </c>
      <c r="BT84" s="493" t="s">
        <v>6662</v>
      </c>
      <c r="BU84" s="493">
        <v>1</v>
      </c>
      <c r="BV84" s="493">
        <v>1</v>
      </c>
      <c r="BW84" s="493">
        <v>2</v>
      </c>
      <c r="BX84" s="493">
        <v>4</v>
      </c>
      <c r="BY84" s="493">
        <v>3</v>
      </c>
      <c r="BZ84" s="493">
        <v>7</v>
      </c>
      <c r="CA84" s="493">
        <v>14</v>
      </c>
      <c r="CB84" s="493">
        <v>28</v>
      </c>
      <c r="CC84" s="493">
        <v>28</v>
      </c>
      <c r="CD84" s="493">
        <v>25</v>
      </c>
      <c r="CE84" s="493">
        <v>13</v>
      </c>
      <c r="CF84" s="493">
        <v>8</v>
      </c>
      <c r="CG84" s="494">
        <v>3</v>
      </c>
      <c r="CH84" s="466"/>
      <c r="CI84" s="467"/>
      <c r="CJ84" s="467"/>
      <c r="CK84" s="467"/>
      <c r="CL84" s="467"/>
      <c r="CM84" s="467"/>
      <c r="CN84" s="467"/>
      <c r="CO84" s="467"/>
      <c r="CP84" s="467"/>
      <c r="CQ84" s="467"/>
      <c r="CR84" s="467"/>
      <c r="CS84" s="467"/>
      <c r="CT84" s="467"/>
      <c r="CU84" s="468"/>
      <c r="CV84" s="389"/>
      <c r="CW84" s="390"/>
      <c r="CX84" s="390"/>
      <c r="CY84" s="390"/>
      <c r="CZ84" s="390"/>
      <c r="DA84" s="390"/>
      <c r="DB84" s="394"/>
      <c r="DC84" s="492">
        <v>520</v>
      </c>
      <c r="DD84" s="493">
        <v>406</v>
      </c>
      <c r="DE84" s="493">
        <v>196</v>
      </c>
      <c r="DF84" s="493">
        <v>197</v>
      </c>
      <c r="DG84" s="493">
        <v>13</v>
      </c>
      <c r="DH84" s="493">
        <v>26</v>
      </c>
      <c r="DI84" s="493">
        <v>88</v>
      </c>
      <c r="DJ84" s="394"/>
      <c r="DK84" s="492">
        <v>137</v>
      </c>
      <c r="DL84" s="493">
        <v>73</v>
      </c>
      <c r="DM84" s="493">
        <v>1</v>
      </c>
      <c r="DN84" s="493" t="s">
        <v>6662</v>
      </c>
      <c r="DO84" s="493" t="s">
        <v>6662</v>
      </c>
      <c r="DP84" s="493">
        <v>2</v>
      </c>
      <c r="DQ84" s="493">
        <v>1</v>
      </c>
      <c r="DR84" s="493">
        <v>54</v>
      </c>
      <c r="DS84" s="493" t="s">
        <v>6662</v>
      </c>
      <c r="DT84" s="493" t="s">
        <v>6662</v>
      </c>
      <c r="DU84" s="493" t="s">
        <v>6662</v>
      </c>
      <c r="DV84" s="493" t="s">
        <v>6662</v>
      </c>
      <c r="DW84" s="493">
        <v>6</v>
      </c>
      <c r="DX84" s="493" t="s">
        <v>6662</v>
      </c>
      <c r="DY84" s="390" t="s">
        <v>6662</v>
      </c>
      <c r="DZ84" s="394" t="s">
        <v>6662</v>
      </c>
      <c r="EA84" s="492">
        <v>137</v>
      </c>
      <c r="EB84" s="493">
        <v>25757</v>
      </c>
      <c r="EC84" s="493">
        <v>18777</v>
      </c>
      <c r="ED84" s="493">
        <v>1315</v>
      </c>
      <c r="EE84" s="494">
        <v>5665</v>
      </c>
      <c r="EF84" s="492">
        <v>252</v>
      </c>
      <c r="EG84" s="493">
        <v>225</v>
      </c>
      <c r="EH84" s="493">
        <v>111</v>
      </c>
      <c r="EI84" s="493">
        <v>105</v>
      </c>
      <c r="EJ84" s="493">
        <v>9</v>
      </c>
      <c r="EK84" s="493">
        <v>13</v>
      </c>
      <c r="EL84" s="493">
        <v>14</v>
      </c>
      <c r="EM84" s="394"/>
      <c r="EN84" s="492">
        <v>268</v>
      </c>
      <c r="EO84" s="493">
        <v>181</v>
      </c>
      <c r="EP84" s="493">
        <v>85</v>
      </c>
      <c r="EQ84" s="493">
        <v>92</v>
      </c>
      <c r="ER84" s="493">
        <v>4</v>
      </c>
      <c r="ES84" s="493">
        <v>13</v>
      </c>
      <c r="ET84" s="493">
        <v>74</v>
      </c>
      <c r="EU84" s="394"/>
    </row>
    <row r="85" spans="1:151" s="357" customFormat="1" ht="15" hidden="1" customHeight="1" x14ac:dyDescent="0.15">
      <c r="A85" s="442" t="s">
        <v>175</v>
      </c>
      <c r="B85" s="442" t="s">
        <v>237</v>
      </c>
      <c r="C85" s="442" t="s">
        <v>240</v>
      </c>
      <c r="D85" s="442" t="s">
        <v>639</v>
      </c>
      <c r="E85" s="387">
        <v>255</v>
      </c>
      <c r="F85" s="472">
        <v>252</v>
      </c>
      <c r="G85" s="472" t="s">
        <v>6663</v>
      </c>
      <c r="H85" s="472" t="s">
        <v>6663</v>
      </c>
      <c r="I85" s="472" t="s">
        <v>6663</v>
      </c>
      <c r="J85" s="388">
        <v>3</v>
      </c>
      <c r="K85" s="395">
        <v>3</v>
      </c>
      <c r="L85" s="387"/>
      <c r="M85" s="471" t="s">
        <v>6663</v>
      </c>
      <c r="N85" s="472" t="s">
        <v>6663</v>
      </c>
      <c r="O85" s="472" t="s">
        <v>6663</v>
      </c>
      <c r="P85" s="472" t="s">
        <v>6663</v>
      </c>
      <c r="Q85" s="472" t="s">
        <v>6663</v>
      </c>
      <c r="R85" s="472" t="s">
        <v>6663</v>
      </c>
      <c r="S85" s="472" t="s">
        <v>6663</v>
      </c>
      <c r="T85" s="472" t="s">
        <v>6663</v>
      </c>
      <c r="U85" s="472" t="s">
        <v>6663</v>
      </c>
      <c r="V85" s="472" t="s">
        <v>6663</v>
      </c>
      <c r="W85" s="472" t="s">
        <v>6663</v>
      </c>
      <c r="X85" s="472" t="s">
        <v>6663</v>
      </c>
      <c r="Y85" s="472" t="s">
        <v>6663</v>
      </c>
      <c r="Z85" s="472" t="s">
        <v>6663</v>
      </c>
      <c r="AA85" s="472" t="s">
        <v>6663</v>
      </c>
      <c r="AB85" s="473" t="s">
        <v>6663</v>
      </c>
      <c r="AC85" s="486" t="s">
        <v>6663</v>
      </c>
      <c r="AD85" s="487" t="s">
        <v>6663</v>
      </c>
      <c r="AE85" s="488" t="s">
        <v>6663</v>
      </c>
      <c r="AF85" s="387"/>
      <c r="AG85" s="388"/>
      <c r="AH85" s="388"/>
      <c r="AI85" s="388"/>
      <c r="AJ85" s="388"/>
      <c r="AK85" s="388"/>
      <c r="AL85" s="388"/>
      <c r="AM85" s="388"/>
      <c r="AN85" s="388"/>
      <c r="AO85" s="388"/>
      <c r="AP85" s="388"/>
      <c r="AQ85" s="388"/>
      <c r="AR85" s="388"/>
      <c r="AS85" s="388"/>
      <c r="AT85" s="388"/>
      <c r="AU85" s="388"/>
      <c r="AV85" s="449"/>
      <c r="AW85" s="450"/>
      <c r="AX85" s="451"/>
      <c r="AY85" s="471" t="s">
        <v>6663</v>
      </c>
      <c r="AZ85" s="472" t="s">
        <v>6663</v>
      </c>
      <c r="BA85" s="472" t="s">
        <v>6663</v>
      </c>
      <c r="BB85" s="472" t="s">
        <v>6663</v>
      </c>
      <c r="BC85" s="472" t="s">
        <v>6663</v>
      </c>
      <c r="BD85" s="472" t="s">
        <v>6663</v>
      </c>
      <c r="BE85" s="472" t="s">
        <v>6663</v>
      </c>
      <c r="BF85" s="472" t="s">
        <v>6663</v>
      </c>
      <c r="BG85" s="472" t="s">
        <v>6663</v>
      </c>
      <c r="BH85" s="472" t="s">
        <v>6663</v>
      </c>
      <c r="BI85" s="472" t="s">
        <v>6663</v>
      </c>
      <c r="BJ85" s="472" t="s">
        <v>6663</v>
      </c>
      <c r="BK85" s="472" t="s">
        <v>6663</v>
      </c>
      <c r="BL85" s="472" t="s">
        <v>6663</v>
      </c>
      <c r="BM85" s="472" t="s">
        <v>6663</v>
      </c>
      <c r="BN85" s="473" t="s">
        <v>6663</v>
      </c>
      <c r="BO85" s="504" t="s">
        <v>6663</v>
      </c>
      <c r="BP85" s="505" t="s">
        <v>6663</v>
      </c>
      <c r="BQ85" s="506" t="s">
        <v>6663</v>
      </c>
      <c r="BR85" s="492">
        <v>253</v>
      </c>
      <c r="BS85" s="493" t="s">
        <v>6662</v>
      </c>
      <c r="BT85" s="493" t="s">
        <v>6662</v>
      </c>
      <c r="BU85" s="493">
        <v>1</v>
      </c>
      <c r="BV85" s="493">
        <v>1</v>
      </c>
      <c r="BW85" s="493">
        <v>1</v>
      </c>
      <c r="BX85" s="493">
        <v>5</v>
      </c>
      <c r="BY85" s="493">
        <v>8</v>
      </c>
      <c r="BZ85" s="493">
        <v>21</v>
      </c>
      <c r="CA85" s="493">
        <v>23</v>
      </c>
      <c r="CB85" s="493">
        <v>58</v>
      </c>
      <c r="CC85" s="493">
        <v>41</v>
      </c>
      <c r="CD85" s="493">
        <v>46</v>
      </c>
      <c r="CE85" s="493">
        <v>36</v>
      </c>
      <c r="CF85" s="493">
        <v>8</v>
      </c>
      <c r="CG85" s="494">
        <v>4</v>
      </c>
      <c r="CH85" s="466"/>
      <c r="CI85" s="467"/>
      <c r="CJ85" s="467"/>
      <c r="CK85" s="467"/>
      <c r="CL85" s="467"/>
      <c r="CM85" s="467"/>
      <c r="CN85" s="467"/>
      <c r="CO85" s="467"/>
      <c r="CP85" s="467"/>
      <c r="CQ85" s="467"/>
      <c r="CR85" s="467"/>
      <c r="CS85" s="467"/>
      <c r="CT85" s="467"/>
      <c r="CU85" s="468"/>
      <c r="CV85" s="389"/>
      <c r="CW85" s="390"/>
      <c r="CX85" s="390"/>
      <c r="CY85" s="390"/>
      <c r="CZ85" s="390"/>
      <c r="DA85" s="390"/>
      <c r="DB85" s="394"/>
      <c r="DC85" s="492">
        <v>912</v>
      </c>
      <c r="DD85" s="493">
        <v>691</v>
      </c>
      <c r="DE85" s="493">
        <v>327</v>
      </c>
      <c r="DF85" s="493">
        <v>331</v>
      </c>
      <c r="DG85" s="493">
        <v>33</v>
      </c>
      <c r="DH85" s="493">
        <v>51</v>
      </c>
      <c r="DI85" s="493">
        <v>170</v>
      </c>
      <c r="DJ85" s="394"/>
      <c r="DK85" s="492">
        <v>246</v>
      </c>
      <c r="DL85" s="493">
        <v>150</v>
      </c>
      <c r="DM85" s="493" t="s">
        <v>6662</v>
      </c>
      <c r="DN85" s="493" t="s">
        <v>6662</v>
      </c>
      <c r="DO85" s="493">
        <v>1</v>
      </c>
      <c r="DP85" s="493">
        <v>12</v>
      </c>
      <c r="DQ85" s="493">
        <v>2</v>
      </c>
      <c r="DR85" s="493">
        <v>71</v>
      </c>
      <c r="DS85" s="493" t="s">
        <v>6662</v>
      </c>
      <c r="DT85" s="493">
        <v>1</v>
      </c>
      <c r="DU85" s="493" t="s">
        <v>6662</v>
      </c>
      <c r="DV85" s="493">
        <v>2</v>
      </c>
      <c r="DW85" s="493">
        <v>7</v>
      </c>
      <c r="DX85" s="493" t="s">
        <v>6662</v>
      </c>
      <c r="DY85" s="390" t="s">
        <v>6662</v>
      </c>
      <c r="DZ85" s="394" t="s">
        <v>6662</v>
      </c>
      <c r="EA85" s="492">
        <v>251</v>
      </c>
      <c r="EB85" s="493">
        <v>44415</v>
      </c>
      <c r="EC85" s="493">
        <v>28485</v>
      </c>
      <c r="ED85" s="493">
        <v>8819</v>
      </c>
      <c r="EE85" s="494">
        <v>7111</v>
      </c>
      <c r="EF85" s="492">
        <v>457</v>
      </c>
      <c r="EG85" s="493">
        <v>405</v>
      </c>
      <c r="EH85" s="493">
        <v>198</v>
      </c>
      <c r="EI85" s="493">
        <v>183</v>
      </c>
      <c r="EJ85" s="493">
        <v>24</v>
      </c>
      <c r="EK85" s="493">
        <v>25</v>
      </c>
      <c r="EL85" s="493">
        <v>27</v>
      </c>
      <c r="EM85" s="394"/>
      <c r="EN85" s="492">
        <v>455</v>
      </c>
      <c r="EO85" s="493">
        <v>286</v>
      </c>
      <c r="EP85" s="493">
        <v>129</v>
      </c>
      <c r="EQ85" s="493">
        <v>148</v>
      </c>
      <c r="ER85" s="493">
        <v>9</v>
      </c>
      <c r="ES85" s="493">
        <v>26</v>
      </c>
      <c r="ET85" s="493">
        <v>143</v>
      </c>
      <c r="EU85" s="394"/>
    </row>
    <row r="86" spans="1:151" s="357" customFormat="1" ht="15" hidden="1" customHeight="1" x14ac:dyDescent="0.15">
      <c r="A86" s="442" t="s">
        <v>175</v>
      </c>
      <c r="B86" s="442" t="s">
        <v>237</v>
      </c>
      <c r="C86" s="442" t="s">
        <v>241</v>
      </c>
      <c r="D86" s="442" t="s">
        <v>640</v>
      </c>
      <c r="E86" s="387">
        <v>96</v>
      </c>
      <c r="F86" s="472">
        <v>92</v>
      </c>
      <c r="G86" s="472" t="s">
        <v>6663</v>
      </c>
      <c r="H86" s="472" t="s">
        <v>6663</v>
      </c>
      <c r="I86" s="472" t="s">
        <v>6663</v>
      </c>
      <c r="J86" s="388">
        <v>4</v>
      </c>
      <c r="K86" s="395">
        <v>3</v>
      </c>
      <c r="L86" s="387"/>
      <c r="M86" s="471" t="s">
        <v>6663</v>
      </c>
      <c r="N86" s="472" t="s">
        <v>6663</v>
      </c>
      <c r="O86" s="472" t="s">
        <v>6663</v>
      </c>
      <c r="P86" s="472" t="s">
        <v>6663</v>
      </c>
      <c r="Q86" s="472" t="s">
        <v>6663</v>
      </c>
      <c r="R86" s="472" t="s">
        <v>6663</v>
      </c>
      <c r="S86" s="472" t="s">
        <v>6663</v>
      </c>
      <c r="T86" s="472" t="s">
        <v>6663</v>
      </c>
      <c r="U86" s="472" t="s">
        <v>6663</v>
      </c>
      <c r="V86" s="472" t="s">
        <v>6663</v>
      </c>
      <c r="W86" s="472" t="s">
        <v>6663</v>
      </c>
      <c r="X86" s="472" t="s">
        <v>6663</v>
      </c>
      <c r="Y86" s="472" t="s">
        <v>6663</v>
      </c>
      <c r="Z86" s="472" t="s">
        <v>6663</v>
      </c>
      <c r="AA86" s="472" t="s">
        <v>6663</v>
      </c>
      <c r="AB86" s="473" t="s">
        <v>6663</v>
      </c>
      <c r="AC86" s="486" t="s">
        <v>6663</v>
      </c>
      <c r="AD86" s="487" t="s">
        <v>6663</v>
      </c>
      <c r="AE86" s="488" t="s">
        <v>6663</v>
      </c>
      <c r="AF86" s="387"/>
      <c r="AG86" s="388"/>
      <c r="AH86" s="388"/>
      <c r="AI86" s="388"/>
      <c r="AJ86" s="388"/>
      <c r="AK86" s="388"/>
      <c r="AL86" s="388"/>
      <c r="AM86" s="388"/>
      <c r="AN86" s="388"/>
      <c r="AO86" s="388"/>
      <c r="AP86" s="388"/>
      <c r="AQ86" s="388"/>
      <c r="AR86" s="388"/>
      <c r="AS86" s="388"/>
      <c r="AT86" s="388"/>
      <c r="AU86" s="388"/>
      <c r="AV86" s="449"/>
      <c r="AW86" s="450"/>
      <c r="AX86" s="451"/>
      <c r="AY86" s="471" t="s">
        <v>6663</v>
      </c>
      <c r="AZ86" s="472" t="s">
        <v>6663</v>
      </c>
      <c r="BA86" s="472" t="s">
        <v>6663</v>
      </c>
      <c r="BB86" s="472" t="s">
        <v>6663</v>
      </c>
      <c r="BC86" s="472" t="s">
        <v>6663</v>
      </c>
      <c r="BD86" s="472" t="s">
        <v>6663</v>
      </c>
      <c r="BE86" s="472" t="s">
        <v>6663</v>
      </c>
      <c r="BF86" s="472" t="s">
        <v>6663</v>
      </c>
      <c r="BG86" s="472" t="s">
        <v>6663</v>
      </c>
      <c r="BH86" s="472" t="s">
        <v>6663</v>
      </c>
      <c r="BI86" s="472" t="s">
        <v>6663</v>
      </c>
      <c r="BJ86" s="472" t="s">
        <v>6663</v>
      </c>
      <c r="BK86" s="472" t="s">
        <v>6663</v>
      </c>
      <c r="BL86" s="472" t="s">
        <v>6663</v>
      </c>
      <c r="BM86" s="472" t="s">
        <v>6663</v>
      </c>
      <c r="BN86" s="473" t="s">
        <v>6663</v>
      </c>
      <c r="BO86" s="504" t="s">
        <v>6663</v>
      </c>
      <c r="BP86" s="505" t="s">
        <v>6663</v>
      </c>
      <c r="BQ86" s="506" t="s">
        <v>6663</v>
      </c>
      <c r="BR86" s="492">
        <v>94</v>
      </c>
      <c r="BS86" s="493" t="s">
        <v>6662</v>
      </c>
      <c r="BT86" s="493" t="s">
        <v>6662</v>
      </c>
      <c r="BU86" s="493" t="s">
        <v>6662</v>
      </c>
      <c r="BV86" s="493">
        <v>1</v>
      </c>
      <c r="BW86" s="493" t="s">
        <v>6662</v>
      </c>
      <c r="BX86" s="493" t="s">
        <v>6662</v>
      </c>
      <c r="BY86" s="493">
        <v>2</v>
      </c>
      <c r="BZ86" s="493">
        <v>8</v>
      </c>
      <c r="CA86" s="493">
        <v>12</v>
      </c>
      <c r="CB86" s="493">
        <v>24</v>
      </c>
      <c r="CC86" s="493">
        <v>16</v>
      </c>
      <c r="CD86" s="493">
        <v>13</v>
      </c>
      <c r="CE86" s="493">
        <v>13</v>
      </c>
      <c r="CF86" s="493">
        <v>5</v>
      </c>
      <c r="CG86" s="494" t="s">
        <v>6662</v>
      </c>
      <c r="CH86" s="466"/>
      <c r="CI86" s="467"/>
      <c r="CJ86" s="467"/>
      <c r="CK86" s="467"/>
      <c r="CL86" s="467"/>
      <c r="CM86" s="467"/>
      <c r="CN86" s="467"/>
      <c r="CO86" s="467"/>
      <c r="CP86" s="467"/>
      <c r="CQ86" s="467"/>
      <c r="CR86" s="467"/>
      <c r="CS86" s="467"/>
      <c r="CT86" s="467"/>
      <c r="CU86" s="468"/>
      <c r="CV86" s="389"/>
      <c r="CW86" s="390"/>
      <c r="CX86" s="390"/>
      <c r="CY86" s="390"/>
      <c r="CZ86" s="390"/>
      <c r="DA86" s="390"/>
      <c r="DB86" s="394"/>
      <c r="DC86" s="492">
        <v>357</v>
      </c>
      <c r="DD86" s="493">
        <v>273</v>
      </c>
      <c r="DE86" s="493">
        <v>111</v>
      </c>
      <c r="DF86" s="493">
        <v>150</v>
      </c>
      <c r="DG86" s="493">
        <v>12</v>
      </c>
      <c r="DH86" s="493">
        <v>24</v>
      </c>
      <c r="DI86" s="493">
        <v>60</v>
      </c>
      <c r="DJ86" s="394"/>
      <c r="DK86" s="492">
        <v>90</v>
      </c>
      <c r="DL86" s="493">
        <v>82</v>
      </c>
      <c r="DM86" s="493" t="s">
        <v>6662</v>
      </c>
      <c r="DN86" s="493" t="s">
        <v>6662</v>
      </c>
      <c r="DO86" s="493" t="s">
        <v>6662</v>
      </c>
      <c r="DP86" s="493">
        <v>4</v>
      </c>
      <c r="DQ86" s="493" t="s">
        <v>6662</v>
      </c>
      <c r="DR86" s="493" t="s">
        <v>6662</v>
      </c>
      <c r="DS86" s="493">
        <v>3</v>
      </c>
      <c r="DT86" s="493" t="s">
        <v>6662</v>
      </c>
      <c r="DU86" s="493" t="s">
        <v>6662</v>
      </c>
      <c r="DV86" s="493">
        <v>1</v>
      </c>
      <c r="DW86" s="493" t="s">
        <v>6662</v>
      </c>
      <c r="DX86" s="493" t="s">
        <v>6662</v>
      </c>
      <c r="DY86" s="390" t="s">
        <v>6662</v>
      </c>
      <c r="DZ86" s="394" t="s">
        <v>6662</v>
      </c>
      <c r="EA86" s="492">
        <v>92</v>
      </c>
      <c r="EB86" s="493">
        <v>17560</v>
      </c>
      <c r="EC86" s="493">
        <v>15484</v>
      </c>
      <c r="ED86" s="493">
        <v>2076</v>
      </c>
      <c r="EE86" s="494" t="s">
        <v>6662</v>
      </c>
      <c r="EF86" s="492">
        <v>189</v>
      </c>
      <c r="EG86" s="493">
        <v>165</v>
      </c>
      <c r="EH86" s="493">
        <v>69</v>
      </c>
      <c r="EI86" s="493">
        <v>89</v>
      </c>
      <c r="EJ86" s="493">
        <v>7</v>
      </c>
      <c r="EK86" s="493">
        <v>11</v>
      </c>
      <c r="EL86" s="493">
        <v>13</v>
      </c>
      <c r="EM86" s="394"/>
      <c r="EN86" s="492">
        <v>168</v>
      </c>
      <c r="EO86" s="493">
        <v>108</v>
      </c>
      <c r="EP86" s="493">
        <v>42</v>
      </c>
      <c r="EQ86" s="493">
        <v>61</v>
      </c>
      <c r="ER86" s="493">
        <v>5</v>
      </c>
      <c r="ES86" s="493">
        <v>13</v>
      </c>
      <c r="ET86" s="493">
        <v>47</v>
      </c>
      <c r="EU86" s="394"/>
    </row>
    <row r="87" spans="1:151" s="357" customFormat="1" ht="15" hidden="1" customHeight="1" x14ac:dyDescent="0.15">
      <c r="A87" s="442" t="s">
        <v>175</v>
      </c>
      <c r="B87" s="442" t="s">
        <v>237</v>
      </c>
      <c r="C87" s="442" t="s">
        <v>242</v>
      </c>
      <c r="D87" s="442" t="s">
        <v>641</v>
      </c>
      <c r="E87" s="387">
        <v>180</v>
      </c>
      <c r="F87" s="472">
        <v>176</v>
      </c>
      <c r="G87" s="472" t="s">
        <v>6663</v>
      </c>
      <c r="H87" s="472" t="s">
        <v>6663</v>
      </c>
      <c r="I87" s="472" t="s">
        <v>6663</v>
      </c>
      <c r="J87" s="388">
        <v>4</v>
      </c>
      <c r="K87" s="395">
        <v>2</v>
      </c>
      <c r="L87" s="387"/>
      <c r="M87" s="471" t="s">
        <v>6663</v>
      </c>
      <c r="N87" s="472" t="s">
        <v>6663</v>
      </c>
      <c r="O87" s="472" t="s">
        <v>6663</v>
      </c>
      <c r="P87" s="472" t="s">
        <v>6663</v>
      </c>
      <c r="Q87" s="472" t="s">
        <v>6663</v>
      </c>
      <c r="R87" s="472" t="s">
        <v>6663</v>
      </c>
      <c r="S87" s="472" t="s">
        <v>6663</v>
      </c>
      <c r="T87" s="472" t="s">
        <v>6663</v>
      </c>
      <c r="U87" s="472" t="s">
        <v>6663</v>
      </c>
      <c r="V87" s="472" t="s">
        <v>6663</v>
      </c>
      <c r="W87" s="472" t="s">
        <v>6663</v>
      </c>
      <c r="X87" s="472" t="s">
        <v>6663</v>
      </c>
      <c r="Y87" s="472" t="s">
        <v>6663</v>
      </c>
      <c r="Z87" s="472" t="s">
        <v>6663</v>
      </c>
      <c r="AA87" s="472" t="s">
        <v>6663</v>
      </c>
      <c r="AB87" s="473" t="s">
        <v>6663</v>
      </c>
      <c r="AC87" s="486" t="s">
        <v>6663</v>
      </c>
      <c r="AD87" s="487" t="s">
        <v>6663</v>
      </c>
      <c r="AE87" s="488" t="s">
        <v>6663</v>
      </c>
      <c r="AF87" s="387"/>
      <c r="AG87" s="388"/>
      <c r="AH87" s="388"/>
      <c r="AI87" s="388"/>
      <c r="AJ87" s="388"/>
      <c r="AK87" s="388"/>
      <c r="AL87" s="388"/>
      <c r="AM87" s="388"/>
      <c r="AN87" s="388"/>
      <c r="AO87" s="388"/>
      <c r="AP87" s="388"/>
      <c r="AQ87" s="388"/>
      <c r="AR87" s="388"/>
      <c r="AS87" s="388"/>
      <c r="AT87" s="388"/>
      <c r="AU87" s="388"/>
      <c r="AV87" s="449"/>
      <c r="AW87" s="450"/>
      <c r="AX87" s="451"/>
      <c r="AY87" s="471" t="s">
        <v>6663</v>
      </c>
      <c r="AZ87" s="472" t="s">
        <v>6663</v>
      </c>
      <c r="BA87" s="472" t="s">
        <v>6663</v>
      </c>
      <c r="BB87" s="472" t="s">
        <v>6663</v>
      </c>
      <c r="BC87" s="472" t="s">
        <v>6663</v>
      </c>
      <c r="BD87" s="472" t="s">
        <v>6663</v>
      </c>
      <c r="BE87" s="472" t="s">
        <v>6663</v>
      </c>
      <c r="BF87" s="472" t="s">
        <v>6663</v>
      </c>
      <c r="BG87" s="472" t="s">
        <v>6663</v>
      </c>
      <c r="BH87" s="472" t="s">
        <v>6663</v>
      </c>
      <c r="BI87" s="472" t="s">
        <v>6663</v>
      </c>
      <c r="BJ87" s="472" t="s">
        <v>6663</v>
      </c>
      <c r="BK87" s="472" t="s">
        <v>6663</v>
      </c>
      <c r="BL87" s="472" t="s">
        <v>6663</v>
      </c>
      <c r="BM87" s="472" t="s">
        <v>6663</v>
      </c>
      <c r="BN87" s="473" t="s">
        <v>6663</v>
      </c>
      <c r="BO87" s="504" t="s">
        <v>6663</v>
      </c>
      <c r="BP87" s="505" t="s">
        <v>6663</v>
      </c>
      <c r="BQ87" s="506" t="s">
        <v>6663</v>
      </c>
      <c r="BR87" s="492">
        <v>178</v>
      </c>
      <c r="BS87" s="493" t="s">
        <v>6662</v>
      </c>
      <c r="BT87" s="493" t="s">
        <v>6662</v>
      </c>
      <c r="BU87" s="493" t="s">
        <v>6662</v>
      </c>
      <c r="BV87" s="493" t="s">
        <v>6662</v>
      </c>
      <c r="BW87" s="493">
        <v>1</v>
      </c>
      <c r="BX87" s="493">
        <v>5</v>
      </c>
      <c r="BY87" s="493">
        <v>9</v>
      </c>
      <c r="BZ87" s="493">
        <v>12</v>
      </c>
      <c r="CA87" s="493">
        <v>20</v>
      </c>
      <c r="CB87" s="493">
        <v>32</v>
      </c>
      <c r="CC87" s="493">
        <v>46</v>
      </c>
      <c r="CD87" s="493">
        <v>25</v>
      </c>
      <c r="CE87" s="493">
        <v>17</v>
      </c>
      <c r="CF87" s="493">
        <v>9</v>
      </c>
      <c r="CG87" s="494">
        <v>2</v>
      </c>
      <c r="CH87" s="466"/>
      <c r="CI87" s="467"/>
      <c r="CJ87" s="467"/>
      <c r="CK87" s="467"/>
      <c r="CL87" s="467"/>
      <c r="CM87" s="467"/>
      <c r="CN87" s="467"/>
      <c r="CO87" s="467"/>
      <c r="CP87" s="467"/>
      <c r="CQ87" s="467"/>
      <c r="CR87" s="467"/>
      <c r="CS87" s="467"/>
      <c r="CT87" s="467"/>
      <c r="CU87" s="468"/>
      <c r="CV87" s="389"/>
      <c r="CW87" s="390"/>
      <c r="CX87" s="390"/>
      <c r="CY87" s="390"/>
      <c r="CZ87" s="390"/>
      <c r="DA87" s="390"/>
      <c r="DB87" s="394"/>
      <c r="DC87" s="492">
        <v>650</v>
      </c>
      <c r="DD87" s="493">
        <v>470</v>
      </c>
      <c r="DE87" s="493">
        <v>184</v>
      </c>
      <c r="DF87" s="493">
        <v>247</v>
      </c>
      <c r="DG87" s="493">
        <v>39</v>
      </c>
      <c r="DH87" s="493">
        <v>31</v>
      </c>
      <c r="DI87" s="493">
        <v>149</v>
      </c>
      <c r="DJ87" s="394"/>
      <c r="DK87" s="492">
        <v>174</v>
      </c>
      <c r="DL87" s="493">
        <v>162</v>
      </c>
      <c r="DM87" s="493" t="s">
        <v>6662</v>
      </c>
      <c r="DN87" s="493" t="s">
        <v>6662</v>
      </c>
      <c r="DO87" s="493" t="s">
        <v>6662</v>
      </c>
      <c r="DP87" s="493">
        <v>7</v>
      </c>
      <c r="DQ87" s="493">
        <v>1</v>
      </c>
      <c r="DR87" s="493">
        <v>2</v>
      </c>
      <c r="DS87" s="493" t="s">
        <v>6662</v>
      </c>
      <c r="DT87" s="493">
        <v>1</v>
      </c>
      <c r="DU87" s="493" t="s">
        <v>6662</v>
      </c>
      <c r="DV87" s="493" t="s">
        <v>6662</v>
      </c>
      <c r="DW87" s="493">
        <v>1</v>
      </c>
      <c r="DX87" s="493" t="s">
        <v>6662</v>
      </c>
      <c r="DY87" s="390" t="s">
        <v>6662</v>
      </c>
      <c r="DZ87" s="394" t="s">
        <v>6662</v>
      </c>
      <c r="EA87" s="492">
        <v>176</v>
      </c>
      <c r="EB87" s="493">
        <v>38312</v>
      </c>
      <c r="EC87" s="493">
        <v>28125</v>
      </c>
      <c r="ED87" s="493">
        <v>10002</v>
      </c>
      <c r="EE87" s="494">
        <v>185</v>
      </c>
      <c r="EF87" s="492">
        <v>328</v>
      </c>
      <c r="EG87" s="493">
        <v>289</v>
      </c>
      <c r="EH87" s="493">
        <v>113</v>
      </c>
      <c r="EI87" s="493">
        <v>149</v>
      </c>
      <c r="EJ87" s="493">
        <v>27</v>
      </c>
      <c r="EK87" s="493">
        <v>14</v>
      </c>
      <c r="EL87" s="493">
        <v>25</v>
      </c>
      <c r="EM87" s="394"/>
      <c r="EN87" s="492">
        <v>322</v>
      </c>
      <c r="EO87" s="493">
        <v>181</v>
      </c>
      <c r="EP87" s="493">
        <v>71</v>
      </c>
      <c r="EQ87" s="493">
        <v>98</v>
      </c>
      <c r="ER87" s="493">
        <v>12</v>
      </c>
      <c r="ES87" s="493">
        <v>17</v>
      </c>
      <c r="ET87" s="493">
        <v>124</v>
      </c>
      <c r="EU87" s="394"/>
    </row>
    <row r="88" spans="1:151" s="357" customFormat="1" ht="15" hidden="1" customHeight="1" x14ac:dyDescent="0.15">
      <c r="A88" s="442" t="s">
        <v>175</v>
      </c>
      <c r="B88" s="442" t="s">
        <v>237</v>
      </c>
      <c r="C88" s="442" t="s">
        <v>243</v>
      </c>
      <c r="D88" s="442" t="s">
        <v>642</v>
      </c>
      <c r="E88" s="387">
        <v>95</v>
      </c>
      <c r="F88" s="472">
        <v>94</v>
      </c>
      <c r="G88" s="472" t="s">
        <v>6663</v>
      </c>
      <c r="H88" s="472" t="s">
        <v>6663</v>
      </c>
      <c r="I88" s="472" t="s">
        <v>6663</v>
      </c>
      <c r="J88" s="388">
        <v>1</v>
      </c>
      <c r="K88" s="395">
        <v>1</v>
      </c>
      <c r="L88" s="387"/>
      <c r="M88" s="471" t="s">
        <v>6663</v>
      </c>
      <c r="N88" s="472" t="s">
        <v>6663</v>
      </c>
      <c r="O88" s="472" t="s">
        <v>6663</v>
      </c>
      <c r="P88" s="472" t="s">
        <v>6663</v>
      </c>
      <c r="Q88" s="472" t="s">
        <v>6663</v>
      </c>
      <c r="R88" s="472" t="s">
        <v>6663</v>
      </c>
      <c r="S88" s="472" t="s">
        <v>6663</v>
      </c>
      <c r="T88" s="472" t="s">
        <v>6663</v>
      </c>
      <c r="U88" s="472" t="s">
        <v>6663</v>
      </c>
      <c r="V88" s="472" t="s">
        <v>6663</v>
      </c>
      <c r="W88" s="472" t="s">
        <v>6663</v>
      </c>
      <c r="X88" s="472" t="s">
        <v>6663</v>
      </c>
      <c r="Y88" s="472" t="s">
        <v>6663</v>
      </c>
      <c r="Z88" s="472" t="s">
        <v>6663</v>
      </c>
      <c r="AA88" s="472" t="s">
        <v>6663</v>
      </c>
      <c r="AB88" s="473" t="s">
        <v>6663</v>
      </c>
      <c r="AC88" s="486" t="s">
        <v>6663</v>
      </c>
      <c r="AD88" s="487" t="s">
        <v>6663</v>
      </c>
      <c r="AE88" s="488" t="s">
        <v>6663</v>
      </c>
      <c r="AF88" s="387"/>
      <c r="AG88" s="388"/>
      <c r="AH88" s="388"/>
      <c r="AI88" s="388"/>
      <c r="AJ88" s="388"/>
      <c r="AK88" s="388"/>
      <c r="AL88" s="388"/>
      <c r="AM88" s="388"/>
      <c r="AN88" s="388"/>
      <c r="AO88" s="388"/>
      <c r="AP88" s="388"/>
      <c r="AQ88" s="388"/>
      <c r="AR88" s="388"/>
      <c r="AS88" s="388"/>
      <c r="AT88" s="388"/>
      <c r="AU88" s="388"/>
      <c r="AV88" s="449"/>
      <c r="AW88" s="450"/>
      <c r="AX88" s="451"/>
      <c r="AY88" s="471" t="s">
        <v>6663</v>
      </c>
      <c r="AZ88" s="472" t="s">
        <v>6663</v>
      </c>
      <c r="BA88" s="472" t="s">
        <v>6663</v>
      </c>
      <c r="BB88" s="472" t="s">
        <v>6663</v>
      </c>
      <c r="BC88" s="472" t="s">
        <v>6663</v>
      </c>
      <c r="BD88" s="472" t="s">
        <v>6663</v>
      </c>
      <c r="BE88" s="472" t="s">
        <v>6663</v>
      </c>
      <c r="BF88" s="472" t="s">
        <v>6663</v>
      </c>
      <c r="BG88" s="472" t="s">
        <v>6663</v>
      </c>
      <c r="BH88" s="472" t="s">
        <v>6663</v>
      </c>
      <c r="BI88" s="472" t="s">
        <v>6663</v>
      </c>
      <c r="BJ88" s="472" t="s">
        <v>6663</v>
      </c>
      <c r="BK88" s="472" t="s">
        <v>6663</v>
      </c>
      <c r="BL88" s="472" t="s">
        <v>6663</v>
      </c>
      <c r="BM88" s="472" t="s">
        <v>6663</v>
      </c>
      <c r="BN88" s="473" t="s">
        <v>6663</v>
      </c>
      <c r="BO88" s="504" t="s">
        <v>6663</v>
      </c>
      <c r="BP88" s="505" t="s">
        <v>6663</v>
      </c>
      <c r="BQ88" s="506" t="s">
        <v>6663</v>
      </c>
      <c r="BR88" s="492">
        <v>94</v>
      </c>
      <c r="BS88" s="493" t="s">
        <v>6662</v>
      </c>
      <c r="BT88" s="493" t="s">
        <v>6662</v>
      </c>
      <c r="BU88" s="493" t="s">
        <v>6662</v>
      </c>
      <c r="BV88" s="493" t="s">
        <v>6662</v>
      </c>
      <c r="BW88" s="493" t="s">
        <v>6662</v>
      </c>
      <c r="BX88" s="493">
        <v>3</v>
      </c>
      <c r="BY88" s="493">
        <v>5</v>
      </c>
      <c r="BZ88" s="493">
        <v>4</v>
      </c>
      <c r="CA88" s="493">
        <v>11</v>
      </c>
      <c r="CB88" s="493">
        <v>11</v>
      </c>
      <c r="CC88" s="493">
        <v>26</v>
      </c>
      <c r="CD88" s="493">
        <v>16</v>
      </c>
      <c r="CE88" s="493">
        <v>12</v>
      </c>
      <c r="CF88" s="493">
        <v>4</v>
      </c>
      <c r="CG88" s="494">
        <v>2</v>
      </c>
      <c r="CH88" s="466"/>
      <c r="CI88" s="467"/>
      <c r="CJ88" s="467"/>
      <c r="CK88" s="467"/>
      <c r="CL88" s="467"/>
      <c r="CM88" s="467"/>
      <c r="CN88" s="467"/>
      <c r="CO88" s="467"/>
      <c r="CP88" s="467"/>
      <c r="CQ88" s="467"/>
      <c r="CR88" s="467"/>
      <c r="CS88" s="467"/>
      <c r="CT88" s="467"/>
      <c r="CU88" s="468"/>
      <c r="CV88" s="389"/>
      <c r="CW88" s="390"/>
      <c r="CX88" s="390"/>
      <c r="CY88" s="390"/>
      <c r="CZ88" s="390"/>
      <c r="DA88" s="390"/>
      <c r="DB88" s="394"/>
      <c r="DC88" s="492">
        <v>350</v>
      </c>
      <c r="DD88" s="493">
        <v>249</v>
      </c>
      <c r="DE88" s="493">
        <v>99</v>
      </c>
      <c r="DF88" s="493">
        <v>135</v>
      </c>
      <c r="DG88" s="493">
        <v>15</v>
      </c>
      <c r="DH88" s="493">
        <v>20</v>
      </c>
      <c r="DI88" s="493">
        <v>81</v>
      </c>
      <c r="DJ88" s="394"/>
      <c r="DK88" s="492">
        <v>85</v>
      </c>
      <c r="DL88" s="493">
        <v>76</v>
      </c>
      <c r="DM88" s="493">
        <v>1</v>
      </c>
      <c r="DN88" s="493" t="s">
        <v>6662</v>
      </c>
      <c r="DO88" s="493" t="s">
        <v>6662</v>
      </c>
      <c r="DP88" s="493">
        <v>3</v>
      </c>
      <c r="DQ88" s="493" t="s">
        <v>6662</v>
      </c>
      <c r="DR88" s="493">
        <v>2</v>
      </c>
      <c r="DS88" s="493" t="s">
        <v>6662</v>
      </c>
      <c r="DT88" s="493">
        <v>3</v>
      </c>
      <c r="DU88" s="493" t="s">
        <v>6662</v>
      </c>
      <c r="DV88" s="493" t="s">
        <v>6662</v>
      </c>
      <c r="DW88" s="493" t="s">
        <v>6662</v>
      </c>
      <c r="DX88" s="493" t="s">
        <v>6662</v>
      </c>
      <c r="DY88" s="390" t="s">
        <v>6662</v>
      </c>
      <c r="DZ88" s="394" t="s">
        <v>6662</v>
      </c>
      <c r="EA88" s="492">
        <v>94</v>
      </c>
      <c r="EB88" s="493">
        <v>23348</v>
      </c>
      <c r="EC88" s="493">
        <v>20615</v>
      </c>
      <c r="ED88" s="493">
        <v>2574</v>
      </c>
      <c r="EE88" s="494">
        <v>159</v>
      </c>
      <c r="EF88" s="492">
        <v>177</v>
      </c>
      <c r="EG88" s="493">
        <v>152</v>
      </c>
      <c r="EH88" s="493">
        <v>68</v>
      </c>
      <c r="EI88" s="493">
        <v>74</v>
      </c>
      <c r="EJ88" s="493">
        <v>10</v>
      </c>
      <c r="EK88" s="493">
        <v>9</v>
      </c>
      <c r="EL88" s="493">
        <v>16</v>
      </c>
      <c r="EM88" s="394"/>
      <c r="EN88" s="492">
        <v>173</v>
      </c>
      <c r="EO88" s="493">
        <v>97</v>
      </c>
      <c r="EP88" s="493">
        <v>31</v>
      </c>
      <c r="EQ88" s="493">
        <v>61</v>
      </c>
      <c r="ER88" s="493">
        <v>5</v>
      </c>
      <c r="ES88" s="493">
        <v>11</v>
      </c>
      <c r="ET88" s="493">
        <v>65</v>
      </c>
      <c r="EU88" s="394"/>
    </row>
    <row r="89" spans="1:151" s="357" customFormat="1" ht="15" hidden="1" customHeight="1" x14ac:dyDescent="0.15">
      <c r="A89" s="442" t="s">
        <v>175</v>
      </c>
      <c r="B89" s="442" t="s">
        <v>237</v>
      </c>
      <c r="C89" s="442" t="s">
        <v>244</v>
      </c>
      <c r="D89" s="442" t="s">
        <v>643</v>
      </c>
      <c r="E89" s="387">
        <v>136</v>
      </c>
      <c r="F89" s="472">
        <v>133</v>
      </c>
      <c r="G89" s="472" t="s">
        <v>6663</v>
      </c>
      <c r="H89" s="472" t="s">
        <v>6663</v>
      </c>
      <c r="I89" s="472" t="s">
        <v>6663</v>
      </c>
      <c r="J89" s="388">
        <v>3</v>
      </c>
      <c r="K89" s="395">
        <v>2</v>
      </c>
      <c r="L89" s="387"/>
      <c r="M89" s="471" t="s">
        <v>6663</v>
      </c>
      <c r="N89" s="472" t="s">
        <v>6663</v>
      </c>
      <c r="O89" s="472" t="s">
        <v>6663</v>
      </c>
      <c r="P89" s="472" t="s">
        <v>6663</v>
      </c>
      <c r="Q89" s="472" t="s">
        <v>6663</v>
      </c>
      <c r="R89" s="472" t="s">
        <v>6663</v>
      </c>
      <c r="S89" s="472" t="s">
        <v>6663</v>
      </c>
      <c r="T89" s="472" t="s">
        <v>6663</v>
      </c>
      <c r="U89" s="472" t="s">
        <v>6663</v>
      </c>
      <c r="V89" s="472" t="s">
        <v>6663</v>
      </c>
      <c r="W89" s="472" t="s">
        <v>6663</v>
      </c>
      <c r="X89" s="472" t="s">
        <v>6663</v>
      </c>
      <c r="Y89" s="472" t="s">
        <v>6663</v>
      </c>
      <c r="Z89" s="472" t="s">
        <v>6663</v>
      </c>
      <c r="AA89" s="472" t="s">
        <v>6663</v>
      </c>
      <c r="AB89" s="473" t="s">
        <v>6663</v>
      </c>
      <c r="AC89" s="486" t="s">
        <v>6663</v>
      </c>
      <c r="AD89" s="487" t="s">
        <v>6663</v>
      </c>
      <c r="AE89" s="488" t="s">
        <v>6663</v>
      </c>
      <c r="AF89" s="387"/>
      <c r="AG89" s="388"/>
      <c r="AH89" s="388"/>
      <c r="AI89" s="388"/>
      <c r="AJ89" s="388"/>
      <c r="AK89" s="388"/>
      <c r="AL89" s="388"/>
      <c r="AM89" s="388"/>
      <c r="AN89" s="388"/>
      <c r="AO89" s="388"/>
      <c r="AP89" s="388"/>
      <c r="AQ89" s="388"/>
      <c r="AR89" s="388"/>
      <c r="AS89" s="388"/>
      <c r="AT89" s="388"/>
      <c r="AU89" s="388"/>
      <c r="AV89" s="449"/>
      <c r="AW89" s="450"/>
      <c r="AX89" s="451"/>
      <c r="AY89" s="471" t="s">
        <v>6663</v>
      </c>
      <c r="AZ89" s="472" t="s">
        <v>6663</v>
      </c>
      <c r="BA89" s="472" t="s">
        <v>6663</v>
      </c>
      <c r="BB89" s="472" t="s">
        <v>6663</v>
      </c>
      <c r="BC89" s="472" t="s">
        <v>6663</v>
      </c>
      <c r="BD89" s="472" t="s">
        <v>6663</v>
      </c>
      <c r="BE89" s="472" t="s">
        <v>6663</v>
      </c>
      <c r="BF89" s="472" t="s">
        <v>6663</v>
      </c>
      <c r="BG89" s="472" t="s">
        <v>6663</v>
      </c>
      <c r="BH89" s="472" t="s">
        <v>6663</v>
      </c>
      <c r="BI89" s="472" t="s">
        <v>6663</v>
      </c>
      <c r="BJ89" s="472" t="s">
        <v>6663</v>
      </c>
      <c r="BK89" s="472" t="s">
        <v>6663</v>
      </c>
      <c r="BL89" s="472" t="s">
        <v>6663</v>
      </c>
      <c r="BM89" s="472" t="s">
        <v>6663</v>
      </c>
      <c r="BN89" s="473" t="s">
        <v>6663</v>
      </c>
      <c r="BO89" s="504" t="s">
        <v>6663</v>
      </c>
      <c r="BP89" s="505" t="s">
        <v>6663</v>
      </c>
      <c r="BQ89" s="506" t="s">
        <v>6663</v>
      </c>
      <c r="BR89" s="492">
        <v>133</v>
      </c>
      <c r="BS89" s="493" t="s">
        <v>6662</v>
      </c>
      <c r="BT89" s="493">
        <v>1</v>
      </c>
      <c r="BU89" s="493" t="s">
        <v>6662</v>
      </c>
      <c r="BV89" s="493">
        <v>3</v>
      </c>
      <c r="BW89" s="493">
        <v>1</v>
      </c>
      <c r="BX89" s="493">
        <v>5</v>
      </c>
      <c r="BY89" s="493">
        <v>4</v>
      </c>
      <c r="BZ89" s="493">
        <v>8</v>
      </c>
      <c r="CA89" s="493">
        <v>15</v>
      </c>
      <c r="CB89" s="493">
        <v>20</v>
      </c>
      <c r="CC89" s="493">
        <v>30</v>
      </c>
      <c r="CD89" s="493">
        <v>18</v>
      </c>
      <c r="CE89" s="493">
        <v>15</v>
      </c>
      <c r="CF89" s="493">
        <v>12</v>
      </c>
      <c r="CG89" s="494">
        <v>1</v>
      </c>
      <c r="CH89" s="466"/>
      <c r="CI89" s="467"/>
      <c r="CJ89" s="467"/>
      <c r="CK89" s="467"/>
      <c r="CL89" s="467"/>
      <c r="CM89" s="467"/>
      <c r="CN89" s="467"/>
      <c r="CO89" s="467"/>
      <c r="CP89" s="467"/>
      <c r="CQ89" s="467"/>
      <c r="CR89" s="467"/>
      <c r="CS89" s="467"/>
      <c r="CT89" s="467"/>
      <c r="CU89" s="468"/>
      <c r="CV89" s="389"/>
      <c r="CW89" s="390"/>
      <c r="CX89" s="390"/>
      <c r="CY89" s="390"/>
      <c r="CZ89" s="390"/>
      <c r="DA89" s="390"/>
      <c r="DB89" s="394"/>
      <c r="DC89" s="492">
        <v>511</v>
      </c>
      <c r="DD89" s="493">
        <v>392</v>
      </c>
      <c r="DE89" s="493">
        <v>200</v>
      </c>
      <c r="DF89" s="493">
        <v>171</v>
      </c>
      <c r="DG89" s="493">
        <v>21</v>
      </c>
      <c r="DH89" s="493">
        <v>31</v>
      </c>
      <c r="DI89" s="493">
        <v>88</v>
      </c>
      <c r="DJ89" s="394"/>
      <c r="DK89" s="492">
        <v>130</v>
      </c>
      <c r="DL89" s="493">
        <v>70</v>
      </c>
      <c r="DM89" s="493" t="s">
        <v>6662</v>
      </c>
      <c r="DN89" s="493" t="s">
        <v>6662</v>
      </c>
      <c r="DO89" s="493" t="s">
        <v>6662</v>
      </c>
      <c r="DP89" s="493">
        <v>38</v>
      </c>
      <c r="DQ89" s="493">
        <v>18</v>
      </c>
      <c r="DR89" s="493">
        <v>1</v>
      </c>
      <c r="DS89" s="493">
        <v>2</v>
      </c>
      <c r="DT89" s="493" t="s">
        <v>6662</v>
      </c>
      <c r="DU89" s="493" t="s">
        <v>6662</v>
      </c>
      <c r="DV89" s="493" t="s">
        <v>6662</v>
      </c>
      <c r="DW89" s="493" t="s">
        <v>6662</v>
      </c>
      <c r="DX89" s="493">
        <v>1</v>
      </c>
      <c r="DY89" s="390" t="s">
        <v>6662</v>
      </c>
      <c r="DZ89" s="394" t="s">
        <v>6662</v>
      </c>
      <c r="EA89" s="492">
        <v>132</v>
      </c>
      <c r="EB89" s="493">
        <v>21186</v>
      </c>
      <c r="EC89" s="493">
        <v>12057</v>
      </c>
      <c r="ED89" s="493">
        <v>9005</v>
      </c>
      <c r="EE89" s="494">
        <v>124</v>
      </c>
      <c r="EF89" s="492">
        <v>262</v>
      </c>
      <c r="EG89" s="493">
        <v>232</v>
      </c>
      <c r="EH89" s="493">
        <v>115</v>
      </c>
      <c r="EI89" s="493">
        <v>101</v>
      </c>
      <c r="EJ89" s="493">
        <v>16</v>
      </c>
      <c r="EK89" s="493">
        <v>15</v>
      </c>
      <c r="EL89" s="493">
        <v>15</v>
      </c>
      <c r="EM89" s="394"/>
      <c r="EN89" s="492">
        <v>249</v>
      </c>
      <c r="EO89" s="493">
        <v>160</v>
      </c>
      <c r="EP89" s="493">
        <v>85</v>
      </c>
      <c r="EQ89" s="493">
        <v>70</v>
      </c>
      <c r="ER89" s="493">
        <v>5</v>
      </c>
      <c r="ES89" s="493">
        <v>16</v>
      </c>
      <c r="ET89" s="493">
        <v>73</v>
      </c>
      <c r="EU89" s="394"/>
    </row>
    <row r="90" spans="1:151" s="357" customFormat="1" ht="15" hidden="1" customHeight="1" x14ac:dyDescent="0.15">
      <c r="A90" s="442" t="s">
        <v>175</v>
      </c>
      <c r="B90" s="442" t="s">
        <v>237</v>
      </c>
      <c r="C90" s="442" t="s">
        <v>245</v>
      </c>
      <c r="D90" s="442" t="s">
        <v>644</v>
      </c>
      <c r="E90" s="387">
        <v>70</v>
      </c>
      <c r="F90" s="472">
        <v>69</v>
      </c>
      <c r="G90" s="472" t="s">
        <v>6663</v>
      </c>
      <c r="H90" s="472" t="s">
        <v>6663</v>
      </c>
      <c r="I90" s="472" t="s">
        <v>6663</v>
      </c>
      <c r="J90" s="388">
        <v>1</v>
      </c>
      <c r="K90" s="395">
        <v>1</v>
      </c>
      <c r="L90" s="387"/>
      <c r="M90" s="471" t="s">
        <v>6663</v>
      </c>
      <c r="N90" s="472" t="s">
        <v>6663</v>
      </c>
      <c r="O90" s="472" t="s">
        <v>6663</v>
      </c>
      <c r="P90" s="472" t="s">
        <v>6663</v>
      </c>
      <c r="Q90" s="472" t="s">
        <v>6663</v>
      </c>
      <c r="R90" s="472" t="s">
        <v>6663</v>
      </c>
      <c r="S90" s="472" t="s">
        <v>6663</v>
      </c>
      <c r="T90" s="472" t="s">
        <v>6663</v>
      </c>
      <c r="U90" s="472" t="s">
        <v>6663</v>
      </c>
      <c r="V90" s="472" t="s">
        <v>6663</v>
      </c>
      <c r="W90" s="472" t="s">
        <v>6663</v>
      </c>
      <c r="X90" s="472" t="s">
        <v>6663</v>
      </c>
      <c r="Y90" s="472" t="s">
        <v>6663</v>
      </c>
      <c r="Z90" s="472" t="s">
        <v>6663</v>
      </c>
      <c r="AA90" s="472" t="s">
        <v>6663</v>
      </c>
      <c r="AB90" s="473" t="s">
        <v>6663</v>
      </c>
      <c r="AC90" s="486" t="s">
        <v>6663</v>
      </c>
      <c r="AD90" s="487" t="s">
        <v>6663</v>
      </c>
      <c r="AE90" s="488" t="s">
        <v>6663</v>
      </c>
      <c r="AF90" s="387"/>
      <c r="AG90" s="388"/>
      <c r="AH90" s="388"/>
      <c r="AI90" s="388"/>
      <c r="AJ90" s="388"/>
      <c r="AK90" s="388"/>
      <c r="AL90" s="388"/>
      <c r="AM90" s="388"/>
      <c r="AN90" s="388"/>
      <c r="AO90" s="388"/>
      <c r="AP90" s="388"/>
      <c r="AQ90" s="388"/>
      <c r="AR90" s="388"/>
      <c r="AS90" s="388"/>
      <c r="AT90" s="388"/>
      <c r="AU90" s="388"/>
      <c r="AV90" s="449"/>
      <c r="AW90" s="450"/>
      <c r="AX90" s="451"/>
      <c r="AY90" s="471" t="s">
        <v>6663</v>
      </c>
      <c r="AZ90" s="472" t="s">
        <v>6663</v>
      </c>
      <c r="BA90" s="472" t="s">
        <v>6663</v>
      </c>
      <c r="BB90" s="472" t="s">
        <v>6663</v>
      </c>
      <c r="BC90" s="472" t="s">
        <v>6663</v>
      </c>
      <c r="BD90" s="472" t="s">
        <v>6663</v>
      </c>
      <c r="BE90" s="472" t="s">
        <v>6663</v>
      </c>
      <c r="BF90" s="472" t="s">
        <v>6663</v>
      </c>
      <c r="BG90" s="472" t="s">
        <v>6663</v>
      </c>
      <c r="BH90" s="472" t="s">
        <v>6663</v>
      </c>
      <c r="BI90" s="472" t="s">
        <v>6663</v>
      </c>
      <c r="BJ90" s="472" t="s">
        <v>6663</v>
      </c>
      <c r="BK90" s="472" t="s">
        <v>6663</v>
      </c>
      <c r="BL90" s="472" t="s">
        <v>6663</v>
      </c>
      <c r="BM90" s="472" t="s">
        <v>6663</v>
      </c>
      <c r="BN90" s="473" t="s">
        <v>6663</v>
      </c>
      <c r="BO90" s="504" t="s">
        <v>6663</v>
      </c>
      <c r="BP90" s="505" t="s">
        <v>6663</v>
      </c>
      <c r="BQ90" s="506" t="s">
        <v>6663</v>
      </c>
      <c r="BR90" s="492">
        <v>69</v>
      </c>
      <c r="BS90" s="493" t="s">
        <v>6662</v>
      </c>
      <c r="BT90" s="493" t="s">
        <v>6662</v>
      </c>
      <c r="BU90" s="493" t="s">
        <v>6662</v>
      </c>
      <c r="BV90" s="493" t="s">
        <v>6662</v>
      </c>
      <c r="BW90" s="493" t="s">
        <v>6662</v>
      </c>
      <c r="BX90" s="493">
        <v>3</v>
      </c>
      <c r="BY90" s="493">
        <v>5</v>
      </c>
      <c r="BZ90" s="493">
        <v>2</v>
      </c>
      <c r="CA90" s="493">
        <v>12</v>
      </c>
      <c r="CB90" s="493">
        <v>15</v>
      </c>
      <c r="CC90" s="493">
        <v>9</v>
      </c>
      <c r="CD90" s="493">
        <v>10</v>
      </c>
      <c r="CE90" s="493">
        <v>3</v>
      </c>
      <c r="CF90" s="493">
        <v>7</v>
      </c>
      <c r="CG90" s="494">
        <v>3</v>
      </c>
      <c r="CH90" s="466"/>
      <c r="CI90" s="467"/>
      <c r="CJ90" s="467"/>
      <c r="CK90" s="467"/>
      <c r="CL90" s="467"/>
      <c r="CM90" s="467"/>
      <c r="CN90" s="467"/>
      <c r="CO90" s="467"/>
      <c r="CP90" s="467"/>
      <c r="CQ90" s="467"/>
      <c r="CR90" s="467"/>
      <c r="CS90" s="467"/>
      <c r="CT90" s="467"/>
      <c r="CU90" s="468"/>
      <c r="CV90" s="389"/>
      <c r="CW90" s="390"/>
      <c r="CX90" s="390"/>
      <c r="CY90" s="390"/>
      <c r="CZ90" s="390"/>
      <c r="DA90" s="390"/>
      <c r="DB90" s="394"/>
      <c r="DC90" s="492">
        <v>251</v>
      </c>
      <c r="DD90" s="493">
        <v>203</v>
      </c>
      <c r="DE90" s="493">
        <v>86</v>
      </c>
      <c r="DF90" s="493">
        <v>115</v>
      </c>
      <c r="DG90" s="493">
        <v>2</v>
      </c>
      <c r="DH90" s="493">
        <v>15</v>
      </c>
      <c r="DI90" s="493">
        <v>33</v>
      </c>
      <c r="DJ90" s="394"/>
      <c r="DK90" s="492">
        <v>67</v>
      </c>
      <c r="DL90" s="493">
        <v>63</v>
      </c>
      <c r="DM90" s="493">
        <v>1</v>
      </c>
      <c r="DN90" s="493" t="s">
        <v>6662</v>
      </c>
      <c r="DO90" s="493" t="s">
        <v>6662</v>
      </c>
      <c r="DP90" s="493">
        <v>1</v>
      </c>
      <c r="DQ90" s="493">
        <v>1</v>
      </c>
      <c r="DR90" s="493" t="s">
        <v>6662</v>
      </c>
      <c r="DS90" s="493" t="s">
        <v>6662</v>
      </c>
      <c r="DT90" s="493" t="s">
        <v>6662</v>
      </c>
      <c r="DU90" s="493">
        <v>1</v>
      </c>
      <c r="DV90" s="493" t="s">
        <v>6662</v>
      </c>
      <c r="DW90" s="493" t="s">
        <v>6662</v>
      </c>
      <c r="DX90" s="493" t="s">
        <v>6662</v>
      </c>
      <c r="DY90" s="390" t="s">
        <v>6662</v>
      </c>
      <c r="DZ90" s="394" t="s">
        <v>6662</v>
      </c>
      <c r="EA90" s="492">
        <v>69</v>
      </c>
      <c r="EB90" s="493">
        <v>20181</v>
      </c>
      <c r="EC90" s="493">
        <v>17817</v>
      </c>
      <c r="ED90" s="493">
        <v>2364</v>
      </c>
      <c r="EE90" s="494" t="s">
        <v>6662</v>
      </c>
      <c r="EF90" s="492">
        <v>133</v>
      </c>
      <c r="EG90" s="493">
        <v>121</v>
      </c>
      <c r="EH90" s="493">
        <v>50</v>
      </c>
      <c r="EI90" s="493">
        <v>70</v>
      </c>
      <c r="EJ90" s="493">
        <v>1</v>
      </c>
      <c r="EK90" s="493">
        <v>7</v>
      </c>
      <c r="EL90" s="493">
        <v>5</v>
      </c>
      <c r="EM90" s="394"/>
      <c r="EN90" s="492">
        <v>118</v>
      </c>
      <c r="EO90" s="493">
        <v>82</v>
      </c>
      <c r="EP90" s="493">
        <v>36</v>
      </c>
      <c r="EQ90" s="493">
        <v>45</v>
      </c>
      <c r="ER90" s="493">
        <v>1</v>
      </c>
      <c r="ES90" s="493">
        <v>8</v>
      </c>
      <c r="ET90" s="493">
        <v>28</v>
      </c>
      <c r="EU90" s="394"/>
    </row>
    <row r="91" spans="1:151" s="357" customFormat="1" ht="15" hidden="1" customHeight="1" x14ac:dyDescent="0.15">
      <c r="A91" s="442" t="s">
        <v>175</v>
      </c>
      <c r="B91" s="442" t="s">
        <v>237</v>
      </c>
      <c r="C91" s="442" t="s">
        <v>1584</v>
      </c>
      <c r="D91" s="442" t="s">
        <v>645</v>
      </c>
      <c r="E91" s="387" t="s">
        <v>6663</v>
      </c>
      <c r="F91" s="472" t="s">
        <v>6663</v>
      </c>
      <c r="G91" s="472" t="s">
        <v>6663</v>
      </c>
      <c r="H91" s="472" t="s">
        <v>6663</v>
      </c>
      <c r="I91" s="472" t="s">
        <v>6663</v>
      </c>
      <c r="J91" s="388" t="s">
        <v>6663</v>
      </c>
      <c r="K91" s="395" t="s">
        <v>6663</v>
      </c>
      <c r="L91" s="387"/>
      <c r="M91" s="471" t="s">
        <v>6663</v>
      </c>
      <c r="N91" s="472" t="s">
        <v>6663</v>
      </c>
      <c r="O91" s="472" t="s">
        <v>6663</v>
      </c>
      <c r="P91" s="472" t="s">
        <v>6663</v>
      </c>
      <c r="Q91" s="472" t="s">
        <v>6663</v>
      </c>
      <c r="R91" s="472" t="s">
        <v>6663</v>
      </c>
      <c r="S91" s="472" t="s">
        <v>6663</v>
      </c>
      <c r="T91" s="472" t="s">
        <v>6663</v>
      </c>
      <c r="U91" s="472" t="s">
        <v>6663</v>
      </c>
      <c r="V91" s="472" t="s">
        <v>6663</v>
      </c>
      <c r="W91" s="472" t="s">
        <v>6663</v>
      </c>
      <c r="X91" s="472" t="s">
        <v>6663</v>
      </c>
      <c r="Y91" s="472" t="s">
        <v>6663</v>
      </c>
      <c r="Z91" s="472" t="s">
        <v>6663</v>
      </c>
      <c r="AA91" s="472" t="s">
        <v>6663</v>
      </c>
      <c r="AB91" s="473" t="s">
        <v>6663</v>
      </c>
      <c r="AC91" s="486" t="s">
        <v>6663</v>
      </c>
      <c r="AD91" s="487" t="s">
        <v>6663</v>
      </c>
      <c r="AE91" s="488" t="s">
        <v>6663</v>
      </c>
      <c r="AF91" s="387"/>
      <c r="AG91" s="388"/>
      <c r="AH91" s="388"/>
      <c r="AI91" s="388"/>
      <c r="AJ91" s="388"/>
      <c r="AK91" s="388"/>
      <c r="AL91" s="388"/>
      <c r="AM91" s="388"/>
      <c r="AN91" s="388"/>
      <c r="AO91" s="388"/>
      <c r="AP91" s="388"/>
      <c r="AQ91" s="388"/>
      <c r="AR91" s="388"/>
      <c r="AS91" s="388"/>
      <c r="AT91" s="388"/>
      <c r="AU91" s="388"/>
      <c r="AV91" s="449"/>
      <c r="AW91" s="450"/>
      <c r="AX91" s="451"/>
      <c r="AY91" s="471" t="s">
        <v>6663</v>
      </c>
      <c r="AZ91" s="472" t="s">
        <v>6663</v>
      </c>
      <c r="BA91" s="472" t="s">
        <v>6663</v>
      </c>
      <c r="BB91" s="472" t="s">
        <v>6663</v>
      </c>
      <c r="BC91" s="472" t="s">
        <v>6663</v>
      </c>
      <c r="BD91" s="472" t="s">
        <v>6663</v>
      </c>
      <c r="BE91" s="472" t="s">
        <v>6663</v>
      </c>
      <c r="BF91" s="472" t="s">
        <v>6663</v>
      </c>
      <c r="BG91" s="472" t="s">
        <v>6663</v>
      </c>
      <c r="BH91" s="472" t="s">
        <v>6663</v>
      </c>
      <c r="BI91" s="472" t="s">
        <v>6663</v>
      </c>
      <c r="BJ91" s="472" t="s">
        <v>6663</v>
      </c>
      <c r="BK91" s="472" t="s">
        <v>6663</v>
      </c>
      <c r="BL91" s="472" t="s">
        <v>6663</v>
      </c>
      <c r="BM91" s="472" t="s">
        <v>6663</v>
      </c>
      <c r="BN91" s="473" t="s">
        <v>6663</v>
      </c>
      <c r="BO91" s="504" t="s">
        <v>6663</v>
      </c>
      <c r="BP91" s="505" t="s">
        <v>6663</v>
      </c>
      <c r="BQ91" s="506" t="s">
        <v>6663</v>
      </c>
      <c r="BR91" s="492">
        <v>50</v>
      </c>
      <c r="BS91" s="493" t="s">
        <v>6662</v>
      </c>
      <c r="BT91" s="493" t="s">
        <v>6662</v>
      </c>
      <c r="BU91" s="493" t="s">
        <v>6662</v>
      </c>
      <c r="BV91" s="493" t="s">
        <v>6662</v>
      </c>
      <c r="BW91" s="493" t="s">
        <v>6662</v>
      </c>
      <c r="BX91" s="493">
        <v>1</v>
      </c>
      <c r="BY91" s="493">
        <v>2</v>
      </c>
      <c r="BZ91" s="493">
        <v>4</v>
      </c>
      <c r="CA91" s="493">
        <v>9</v>
      </c>
      <c r="CB91" s="493">
        <v>13</v>
      </c>
      <c r="CC91" s="493">
        <v>9</v>
      </c>
      <c r="CD91" s="493">
        <v>8</v>
      </c>
      <c r="CE91" s="493">
        <v>4</v>
      </c>
      <c r="CF91" s="493" t="s">
        <v>6662</v>
      </c>
      <c r="CG91" s="494" t="s">
        <v>6662</v>
      </c>
      <c r="CH91" s="466"/>
      <c r="CI91" s="467"/>
      <c r="CJ91" s="467"/>
      <c r="CK91" s="467"/>
      <c r="CL91" s="467"/>
      <c r="CM91" s="467"/>
      <c r="CN91" s="467"/>
      <c r="CO91" s="467"/>
      <c r="CP91" s="467"/>
      <c r="CQ91" s="467"/>
      <c r="CR91" s="467"/>
      <c r="CS91" s="467"/>
      <c r="CT91" s="467"/>
      <c r="CU91" s="468"/>
      <c r="CV91" s="389"/>
      <c r="CW91" s="390"/>
      <c r="CX91" s="390"/>
      <c r="CY91" s="390"/>
      <c r="CZ91" s="390"/>
      <c r="DA91" s="390"/>
      <c r="DB91" s="394"/>
      <c r="DC91" s="492" t="s">
        <v>6663</v>
      </c>
      <c r="DD91" s="493" t="s">
        <v>6663</v>
      </c>
      <c r="DE91" s="493" t="s">
        <v>6663</v>
      </c>
      <c r="DF91" s="493" t="s">
        <v>6663</v>
      </c>
      <c r="DG91" s="493" t="s">
        <v>6663</v>
      </c>
      <c r="DH91" s="493" t="s">
        <v>6663</v>
      </c>
      <c r="DI91" s="493" t="s">
        <v>6663</v>
      </c>
      <c r="DJ91" s="394"/>
      <c r="DK91" s="492" t="s">
        <v>6663</v>
      </c>
      <c r="DL91" s="493" t="s">
        <v>6663</v>
      </c>
      <c r="DM91" s="493" t="s">
        <v>6663</v>
      </c>
      <c r="DN91" s="493" t="s">
        <v>6663</v>
      </c>
      <c r="DO91" s="493" t="s">
        <v>6663</v>
      </c>
      <c r="DP91" s="493" t="s">
        <v>6663</v>
      </c>
      <c r="DQ91" s="493" t="s">
        <v>6663</v>
      </c>
      <c r="DR91" s="493" t="s">
        <v>6663</v>
      </c>
      <c r="DS91" s="493" t="s">
        <v>6663</v>
      </c>
      <c r="DT91" s="493" t="s">
        <v>6663</v>
      </c>
      <c r="DU91" s="493" t="s">
        <v>6663</v>
      </c>
      <c r="DV91" s="493" t="s">
        <v>6663</v>
      </c>
      <c r="DW91" s="493" t="s">
        <v>6663</v>
      </c>
      <c r="DX91" s="493" t="s">
        <v>6663</v>
      </c>
      <c r="DY91" s="390" t="s">
        <v>6663</v>
      </c>
      <c r="DZ91" s="394" t="s">
        <v>6663</v>
      </c>
      <c r="EA91" s="492" t="s">
        <v>6663</v>
      </c>
      <c r="EB91" s="493" t="s">
        <v>6663</v>
      </c>
      <c r="EC91" s="493" t="s">
        <v>6663</v>
      </c>
      <c r="ED91" s="493" t="s">
        <v>6663</v>
      </c>
      <c r="EE91" s="494" t="s">
        <v>6663</v>
      </c>
      <c r="EF91" s="492" t="s">
        <v>6663</v>
      </c>
      <c r="EG91" s="493" t="s">
        <v>6663</v>
      </c>
      <c r="EH91" s="493" t="s">
        <v>6663</v>
      </c>
      <c r="EI91" s="493" t="s">
        <v>6663</v>
      </c>
      <c r="EJ91" s="493" t="s">
        <v>6663</v>
      </c>
      <c r="EK91" s="493" t="s">
        <v>6663</v>
      </c>
      <c r="EL91" s="493" t="s">
        <v>6663</v>
      </c>
      <c r="EM91" s="394"/>
      <c r="EN91" s="492" t="s">
        <v>6663</v>
      </c>
      <c r="EO91" s="493" t="s">
        <v>6663</v>
      </c>
      <c r="EP91" s="493" t="s">
        <v>6663</v>
      </c>
      <c r="EQ91" s="493" t="s">
        <v>6663</v>
      </c>
      <c r="ER91" s="493" t="s">
        <v>6663</v>
      </c>
      <c r="ES91" s="493" t="s">
        <v>6663</v>
      </c>
      <c r="ET91" s="493" t="s">
        <v>6663</v>
      </c>
      <c r="EU91" s="394"/>
    </row>
    <row r="92" spans="1:151" s="357" customFormat="1" ht="15" hidden="1" customHeight="1" x14ac:dyDescent="0.15">
      <c r="A92" s="442" t="s">
        <v>175</v>
      </c>
      <c r="B92" s="442" t="s">
        <v>237</v>
      </c>
      <c r="C92" s="442" t="s">
        <v>246</v>
      </c>
      <c r="D92" s="442" t="s">
        <v>646</v>
      </c>
      <c r="E92" s="387">
        <v>91</v>
      </c>
      <c r="F92" s="472">
        <v>90</v>
      </c>
      <c r="G92" s="472" t="s">
        <v>6663</v>
      </c>
      <c r="H92" s="472" t="s">
        <v>6663</v>
      </c>
      <c r="I92" s="472" t="s">
        <v>6663</v>
      </c>
      <c r="J92" s="388">
        <v>1</v>
      </c>
      <c r="K92" s="395">
        <v>1</v>
      </c>
      <c r="L92" s="387"/>
      <c r="M92" s="471" t="s">
        <v>6663</v>
      </c>
      <c r="N92" s="472" t="s">
        <v>6663</v>
      </c>
      <c r="O92" s="472" t="s">
        <v>6663</v>
      </c>
      <c r="P92" s="472" t="s">
        <v>6663</v>
      </c>
      <c r="Q92" s="472" t="s">
        <v>6663</v>
      </c>
      <c r="R92" s="472" t="s">
        <v>6663</v>
      </c>
      <c r="S92" s="472" t="s">
        <v>6663</v>
      </c>
      <c r="T92" s="472" t="s">
        <v>6663</v>
      </c>
      <c r="U92" s="472" t="s">
        <v>6663</v>
      </c>
      <c r="V92" s="472" t="s">
        <v>6663</v>
      </c>
      <c r="W92" s="472" t="s">
        <v>6663</v>
      </c>
      <c r="X92" s="472" t="s">
        <v>6663</v>
      </c>
      <c r="Y92" s="472" t="s">
        <v>6663</v>
      </c>
      <c r="Z92" s="472" t="s">
        <v>6663</v>
      </c>
      <c r="AA92" s="472" t="s">
        <v>6663</v>
      </c>
      <c r="AB92" s="473" t="s">
        <v>6663</v>
      </c>
      <c r="AC92" s="486" t="s">
        <v>6663</v>
      </c>
      <c r="AD92" s="487" t="s">
        <v>6663</v>
      </c>
      <c r="AE92" s="488" t="s">
        <v>6663</v>
      </c>
      <c r="AF92" s="387"/>
      <c r="AG92" s="388"/>
      <c r="AH92" s="388"/>
      <c r="AI92" s="388"/>
      <c r="AJ92" s="388"/>
      <c r="AK92" s="388"/>
      <c r="AL92" s="388"/>
      <c r="AM92" s="388"/>
      <c r="AN92" s="388"/>
      <c r="AO92" s="388"/>
      <c r="AP92" s="388"/>
      <c r="AQ92" s="388"/>
      <c r="AR92" s="388"/>
      <c r="AS92" s="388"/>
      <c r="AT92" s="388"/>
      <c r="AU92" s="388"/>
      <c r="AV92" s="449"/>
      <c r="AW92" s="450"/>
      <c r="AX92" s="451"/>
      <c r="AY92" s="471" t="s">
        <v>6663</v>
      </c>
      <c r="AZ92" s="472" t="s">
        <v>6663</v>
      </c>
      <c r="BA92" s="472" t="s">
        <v>6663</v>
      </c>
      <c r="BB92" s="472" t="s">
        <v>6663</v>
      </c>
      <c r="BC92" s="472" t="s">
        <v>6663</v>
      </c>
      <c r="BD92" s="472" t="s">
        <v>6663</v>
      </c>
      <c r="BE92" s="472" t="s">
        <v>6663</v>
      </c>
      <c r="BF92" s="472" t="s">
        <v>6663</v>
      </c>
      <c r="BG92" s="472" t="s">
        <v>6663</v>
      </c>
      <c r="BH92" s="472" t="s">
        <v>6663</v>
      </c>
      <c r="BI92" s="472" t="s">
        <v>6663</v>
      </c>
      <c r="BJ92" s="472" t="s">
        <v>6663</v>
      </c>
      <c r="BK92" s="472" t="s">
        <v>6663</v>
      </c>
      <c r="BL92" s="472" t="s">
        <v>6663</v>
      </c>
      <c r="BM92" s="472" t="s">
        <v>6663</v>
      </c>
      <c r="BN92" s="473" t="s">
        <v>6663</v>
      </c>
      <c r="BO92" s="504" t="s">
        <v>6663</v>
      </c>
      <c r="BP92" s="505" t="s">
        <v>6663</v>
      </c>
      <c r="BQ92" s="506" t="s">
        <v>6663</v>
      </c>
      <c r="BR92" s="492">
        <v>89</v>
      </c>
      <c r="BS92" s="493" t="s">
        <v>6662</v>
      </c>
      <c r="BT92" s="493" t="s">
        <v>6662</v>
      </c>
      <c r="BU92" s="493" t="s">
        <v>6662</v>
      </c>
      <c r="BV92" s="493" t="s">
        <v>6662</v>
      </c>
      <c r="BW92" s="493">
        <v>2</v>
      </c>
      <c r="BX92" s="493" t="s">
        <v>6662</v>
      </c>
      <c r="BY92" s="493">
        <v>3</v>
      </c>
      <c r="BZ92" s="493">
        <v>7</v>
      </c>
      <c r="CA92" s="493">
        <v>11</v>
      </c>
      <c r="CB92" s="493">
        <v>22</v>
      </c>
      <c r="CC92" s="493">
        <v>17</v>
      </c>
      <c r="CD92" s="493">
        <v>17</v>
      </c>
      <c r="CE92" s="493">
        <v>8</v>
      </c>
      <c r="CF92" s="493">
        <v>2</v>
      </c>
      <c r="CG92" s="494" t="s">
        <v>6662</v>
      </c>
      <c r="CH92" s="466"/>
      <c r="CI92" s="467"/>
      <c r="CJ92" s="467"/>
      <c r="CK92" s="467"/>
      <c r="CL92" s="467"/>
      <c r="CM92" s="467"/>
      <c r="CN92" s="467"/>
      <c r="CO92" s="467"/>
      <c r="CP92" s="467"/>
      <c r="CQ92" s="467"/>
      <c r="CR92" s="467"/>
      <c r="CS92" s="467"/>
      <c r="CT92" s="467"/>
      <c r="CU92" s="468"/>
      <c r="CV92" s="389"/>
      <c r="CW92" s="390"/>
      <c r="CX92" s="390"/>
      <c r="CY92" s="390"/>
      <c r="CZ92" s="390"/>
      <c r="DA92" s="390"/>
      <c r="DB92" s="394"/>
      <c r="DC92" s="492">
        <v>330</v>
      </c>
      <c r="DD92" s="493">
        <v>244</v>
      </c>
      <c r="DE92" s="493">
        <v>99</v>
      </c>
      <c r="DF92" s="493">
        <v>131</v>
      </c>
      <c r="DG92" s="493">
        <v>14</v>
      </c>
      <c r="DH92" s="493">
        <v>11</v>
      </c>
      <c r="DI92" s="493">
        <v>75</v>
      </c>
      <c r="DJ92" s="394"/>
      <c r="DK92" s="492">
        <v>86</v>
      </c>
      <c r="DL92" s="493">
        <v>82</v>
      </c>
      <c r="DM92" s="493" t="s">
        <v>6662</v>
      </c>
      <c r="DN92" s="493" t="s">
        <v>6662</v>
      </c>
      <c r="DO92" s="493" t="s">
        <v>6662</v>
      </c>
      <c r="DP92" s="493">
        <v>1</v>
      </c>
      <c r="DQ92" s="493">
        <v>2</v>
      </c>
      <c r="DR92" s="493" t="s">
        <v>6662</v>
      </c>
      <c r="DS92" s="493" t="s">
        <v>6662</v>
      </c>
      <c r="DT92" s="493" t="s">
        <v>6662</v>
      </c>
      <c r="DU92" s="493" t="s">
        <v>6662</v>
      </c>
      <c r="DV92" s="493">
        <v>1</v>
      </c>
      <c r="DW92" s="493" t="s">
        <v>6662</v>
      </c>
      <c r="DX92" s="493" t="s">
        <v>6662</v>
      </c>
      <c r="DY92" s="390" t="s">
        <v>6662</v>
      </c>
      <c r="DZ92" s="394" t="s">
        <v>6662</v>
      </c>
      <c r="EA92" s="492">
        <v>90</v>
      </c>
      <c r="EB92" s="493">
        <v>22287</v>
      </c>
      <c r="EC92" s="493">
        <v>20590</v>
      </c>
      <c r="ED92" s="493">
        <v>1697</v>
      </c>
      <c r="EE92" s="494" t="s">
        <v>6662</v>
      </c>
      <c r="EF92" s="492">
        <v>164</v>
      </c>
      <c r="EG92" s="493">
        <v>147</v>
      </c>
      <c r="EH92" s="493">
        <v>63</v>
      </c>
      <c r="EI92" s="493">
        <v>72</v>
      </c>
      <c r="EJ92" s="493">
        <v>12</v>
      </c>
      <c r="EK92" s="493">
        <v>7</v>
      </c>
      <c r="EL92" s="493">
        <v>10</v>
      </c>
      <c r="EM92" s="394"/>
      <c r="EN92" s="492">
        <v>166</v>
      </c>
      <c r="EO92" s="493">
        <v>97</v>
      </c>
      <c r="EP92" s="493">
        <v>36</v>
      </c>
      <c r="EQ92" s="493">
        <v>59</v>
      </c>
      <c r="ER92" s="493">
        <v>2</v>
      </c>
      <c r="ES92" s="493">
        <v>4</v>
      </c>
      <c r="ET92" s="493">
        <v>65</v>
      </c>
      <c r="EU92" s="394"/>
    </row>
    <row r="93" spans="1:151" s="357" customFormat="1" ht="15" customHeight="1" x14ac:dyDescent="0.15">
      <c r="A93" s="442" t="s">
        <v>175</v>
      </c>
      <c r="B93" s="442" t="s">
        <v>247</v>
      </c>
      <c r="C93" s="442"/>
      <c r="D93" s="442" t="s">
        <v>647</v>
      </c>
      <c r="E93" s="387">
        <v>1970</v>
      </c>
      <c r="F93" s="472">
        <v>1947</v>
      </c>
      <c r="G93" s="472">
        <v>256</v>
      </c>
      <c r="H93" s="472">
        <v>290</v>
      </c>
      <c r="I93" s="472">
        <v>1401</v>
      </c>
      <c r="J93" s="388">
        <v>23</v>
      </c>
      <c r="K93" s="395">
        <v>20</v>
      </c>
      <c r="L93" s="387"/>
      <c r="M93" s="471">
        <v>5163</v>
      </c>
      <c r="N93" s="472">
        <v>33</v>
      </c>
      <c r="O93" s="472">
        <v>102</v>
      </c>
      <c r="P93" s="472">
        <v>146</v>
      </c>
      <c r="Q93" s="472">
        <v>191</v>
      </c>
      <c r="R93" s="472">
        <v>281</v>
      </c>
      <c r="S93" s="472">
        <v>341</v>
      </c>
      <c r="T93" s="472">
        <v>311</v>
      </c>
      <c r="U93" s="472">
        <v>324</v>
      </c>
      <c r="V93" s="472">
        <v>546</v>
      </c>
      <c r="W93" s="472">
        <v>798</v>
      </c>
      <c r="X93" s="472">
        <v>762</v>
      </c>
      <c r="Y93" s="472">
        <v>540</v>
      </c>
      <c r="Z93" s="472">
        <v>438</v>
      </c>
      <c r="AA93" s="472">
        <v>240</v>
      </c>
      <c r="AB93" s="473">
        <v>110</v>
      </c>
      <c r="AC93" s="486">
        <v>58.6</v>
      </c>
      <c r="AD93" s="487">
        <v>57.4</v>
      </c>
      <c r="AE93" s="488">
        <v>60.2</v>
      </c>
      <c r="AF93" s="387"/>
      <c r="AG93" s="388"/>
      <c r="AH93" s="388"/>
      <c r="AI93" s="388"/>
      <c r="AJ93" s="388"/>
      <c r="AK93" s="388"/>
      <c r="AL93" s="388"/>
      <c r="AM93" s="388"/>
      <c r="AN93" s="388"/>
      <c r="AO93" s="388"/>
      <c r="AP93" s="388"/>
      <c r="AQ93" s="388"/>
      <c r="AR93" s="388"/>
      <c r="AS93" s="388"/>
      <c r="AT93" s="388"/>
      <c r="AU93" s="388"/>
      <c r="AV93" s="449"/>
      <c r="AW93" s="450"/>
      <c r="AX93" s="451"/>
      <c r="AY93" s="471">
        <v>2187</v>
      </c>
      <c r="AZ93" s="472" t="s">
        <v>6662</v>
      </c>
      <c r="BA93" s="472">
        <v>4</v>
      </c>
      <c r="BB93" s="472">
        <v>17</v>
      </c>
      <c r="BC93" s="472">
        <v>23</v>
      </c>
      <c r="BD93" s="472">
        <v>40</v>
      </c>
      <c r="BE93" s="472">
        <v>46</v>
      </c>
      <c r="BF93" s="472">
        <v>49</v>
      </c>
      <c r="BG93" s="472">
        <v>55</v>
      </c>
      <c r="BH93" s="472">
        <v>103</v>
      </c>
      <c r="BI93" s="472">
        <v>339</v>
      </c>
      <c r="BJ93" s="472">
        <v>475</v>
      </c>
      <c r="BK93" s="472">
        <v>425</v>
      </c>
      <c r="BL93" s="472">
        <v>365</v>
      </c>
      <c r="BM93" s="472">
        <v>171</v>
      </c>
      <c r="BN93" s="473">
        <v>75</v>
      </c>
      <c r="BO93" s="504">
        <v>67.599999999999994</v>
      </c>
      <c r="BP93" s="505">
        <v>67.599999999999994</v>
      </c>
      <c r="BQ93" s="506">
        <v>67.599999999999994</v>
      </c>
      <c r="BR93" s="492">
        <v>1949</v>
      </c>
      <c r="BS93" s="493" t="s">
        <v>6662</v>
      </c>
      <c r="BT93" s="493" t="s">
        <v>6662</v>
      </c>
      <c r="BU93" s="493">
        <v>1</v>
      </c>
      <c r="BV93" s="493">
        <v>2</v>
      </c>
      <c r="BW93" s="493">
        <v>15</v>
      </c>
      <c r="BX93" s="493">
        <v>41</v>
      </c>
      <c r="BY93" s="493">
        <v>70</v>
      </c>
      <c r="BZ93" s="493">
        <v>114</v>
      </c>
      <c r="CA93" s="493">
        <v>257</v>
      </c>
      <c r="CB93" s="493">
        <v>395</v>
      </c>
      <c r="CC93" s="493">
        <v>432</v>
      </c>
      <c r="CD93" s="493">
        <v>289</v>
      </c>
      <c r="CE93" s="493">
        <v>221</v>
      </c>
      <c r="CF93" s="493">
        <v>89</v>
      </c>
      <c r="CG93" s="494">
        <v>23</v>
      </c>
      <c r="CH93" s="466"/>
      <c r="CI93" s="467"/>
      <c r="CJ93" s="467"/>
      <c r="CK93" s="467"/>
      <c r="CL93" s="467"/>
      <c r="CM93" s="467"/>
      <c r="CN93" s="467"/>
      <c r="CO93" s="467"/>
      <c r="CP93" s="467"/>
      <c r="CQ93" s="467"/>
      <c r="CR93" s="467"/>
      <c r="CS93" s="467"/>
      <c r="CT93" s="467"/>
      <c r="CU93" s="468"/>
      <c r="CV93" s="389"/>
      <c r="CW93" s="390"/>
      <c r="CX93" s="390"/>
      <c r="CY93" s="390"/>
      <c r="CZ93" s="390"/>
      <c r="DA93" s="390"/>
      <c r="DB93" s="394"/>
      <c r="DC93" s="492">
        <v>7450</v>
      </c>
      <c r="DD93" s="493">
        <v>5550</v>
      </c>
      <c r="DE93" s="493">
        <v>2185</v>
      </c>
      <c r="DF93" s="493">
        <v>2961</v>
      </c>
      <c r="DG93" s="493">
        <v>404</v>
      </c>
      <c r="DH93" s="493">
        <v>460</v>
      </c>
      <c r="DI93" s="493">
        <v>1440</v>
      </c>
      <c r="DJ93" s="394"/>
      <c r="DK93" s="492">
        <v>1860</v>
      </c>
      <c r="DL93" s="493">
        <v>1615</v>
      </c>
      <c r="DM93" s="493">
        <v>3</v>
      </c>
      <c r="DN93" s="493" t="s">
        <v>6662</v>
      </c>
      <c r="DO93" s="493">
        <v>7</v>
      </c>
      <c r="DP93" s="493">
        <v>115</v>
      </c>
      <c r="DQ93" s="493">
        <v>69</v>
      </c>
      <c r="DR93" s="493">
        <v>11</v>
      </c>
      <c r="DS93" s="493">
        <v>15</v>
      </c>
      <c r="DT93" s="493">
        <v>4</v>
      </c>
      <c r="DU93" s="493">
        <v>12</v>
      </c>
      <c r="DV93" s="493">
        <v>6</v>
      </c>
      <c r="DW93" s="493">
        <v>3</v>
      </c>
      <c r="DX93" s="493" t="s">
        <v>6662</v>
      </c>
      <c r="DY93" s="390" t="s">
        <v>6662</v>
      </c>
      <c r="DZ93" s="394" t="s">
        <v>6662</v>
      </c>
      <c r="EA93" s="492">
        <v>1946</v>
      </c>
      <c r="EB93" s="493">
        <v>430974</v>
      </c>
      <c r="EC93" s="493">
        <v>321497</v>
      </c>
      <c r="ED93" s="493">
        <v>106747</v>
      </c>
      <c r="EE93" s="494">
        <v>2730</v>
      </c>
      <c r="EF93" s="492">
        <v>3779</v>
      </c>
      <c r="EG93" s="493">
        <v>3269</v>
      </c>
      <c r="EH93" s="493">
        <v>1301</v>
      </c>
      <c r="EI93" s="493">
        <v>1697</v>
      </c>
      <c r="EJ93" s="493">
        <v>271</v>
      </c>
      <c r="EK93" s="493">
        <v>246</v>
      </c>
      <c r="EL93" s="493">
        <v>264</v>
      </c>
      <c r="EM93" s="394"/>
      <c r="EN93" s="492">
        <v>3671</v>
      </c>
      <c r="EO93" s="493">
        <v>2281</v>
      </c>
      <c r="EP93" s="493">
        <v>884</v>
      </c>
      <c r="EQ93" s="493">
        <v>1264</v>
      </c>
      <c r="ER93" s="493">
        <v>133</v>
      </c>
      <c r="ES93" s="493">
        <v>214</v>
      </c>
      <c r="ET93" s="493">
        <v>1176</v>
      </c>
      <c r="EU93" s="394"/>
    </row>
    <row r="94" spans="1:151" s="357" customFormat="1" ht="15" hidden="1" customHeight="1" x14ac:dyDescent="0.15">
      <c r="A94" s="442" t="s">
        <v>175</v>
      </c>
      <c r="B94" s="442" t="s">
        <v>247</v>
      </c>
      <c r="C94" s="442" t="s">
        <v>248</v>
      </c>
      <c r="D94" s="442" t="s">
        <v>648</v>
      </c>
      <c r="E94" s="387">
        <v>43</v>
      </c>
      <c r="F94" s="472">
        <v>42</v>
      </c>
      <c r="G94" s="472" t="s">
        <v>6663</v>
      </c>
      <c r="H94" s="472" t="s">
        <v>6663</v>
      </c>
      <c r="I94" s="472" t="s">
        <v>6663</v>
      </c>
      <c r="J94" s="388">
        <v>1</v>
      </c>
      <c r="K94" s="395">
        <v>1</v>
      </c>
      <c r="L94" s="387"/>
      <c r="M94" s="471" t="s">
        <v>6663</v>
      </c>
      <c r="N94" s="472" t="s">
        <v>6663</v>
      </c>
      <c r="O94" s="472" t="s">
        <v>6663</v>
      </c>
      <c r="P94" s="472" t="s">
        <v>6663</v>
      </c>
      <c r="Q94" s="472" t="s">
        <v>6663</v>
      </c>
      <c r="R94" s="472" t="s">
        <v>6663</v>
      </c>
      <c r="S94" s="472" t="s">
        <v>6663</v>
      </c>
      <c r="T94" s="472" t="s">
        <v>6663</v>
      </c>
      <c r="U94" s="472" t="s">
        <v>6663</v>
      </c>
      <c r="V94" s="472" t="s">
        <v>6663</v>
      </c>
      <c r="W94" s="472" t="s">
        <v>6663</v>
      </c>
      <c r="X94" s="472" t="s">
        <v>6663</v>
      </c>
      <c r="Y94" s="472" t="s">
        <v>6663</v>
      </c>
      <c r="Z94" s="472" t="s">
        <v>6663</v>
      </c>
      <c r="AA94" s="472" t="s">
        <v>6663</v>
      </c>
      <c r="AB94" s="473" t="s">
        <v>6663</v>
      </c>
      <c r="AC94" s="486" t="s">
        <v>6663</v>
      </c>
      <c r="AD94" s="487" t="s">
        <v>6663</v>
      </c>
      <c r="AE94" s="488" t="s">
        <v>6663</v>
      </c>
      <c r="AF94" s="387"/>
      <c r="AG94" s="388"/>
      <c r="AH94" s="388"/>
      <c r="AI94" s="388"/>
      <c r="AJ94" s="388"/>
      <c r="AK94" s="388"/>
      <c r="AL94" s="388"/>
      <c r="AM94" s="388"/>
      <c r="AN94" s="388"/>
      <c r="AO94" s="388"/>
      <c r="AP94" s="388"/>
      <c r="AQ94" s="388"/>
      <c r="AR94" s="388"/>
      <c r="AS94" s="388"/>
      <c r="AT94" s="388"/>
      <c r="AU94" s="388"/>
      <c r="AV94" s="449"/>
      <c r="AW94" s="450"/>
      <c r="AX94" s="451"/>
      <c r="AY94" s="471" t="s">
        <v>6663</v>
      </c>
      <c r="AZ94" s="472" t="s">
        <v>6663</v>
      </c>
      <c r="BA94" s="472" t="s">
        <v>6663</v>
      </c>
      <c r="BB94" s="472" t="s">
        <v>6663</v>
      </c>
      <c r="BC94" s="472" t="s">
        <v>6663</v>
      </c>
      <c r="BD94" s="472" t="s">
        <v>6663</v>
      </c>
      <c r="BE94" s="472" t="s">
        <v>6663</v>
      </c>
      <c r="BF94" s="472" t="s">
        <v>6663</v>
      </c>
      <c r="BG94" s="472" t="s">
        <v>6663</v>
      </c>
      <c r="BH94" s="472" t="s">
        <v>6663</v>
      </c>
      <c r="BI94" s="472" t="s">
        <v>6663</v>
      </c>
      <c r="BJ94" s="472" t="s">
        <v>6663</v>
      </c>
      <c r="BK94" s="472" t="s">
        <v>6663</v>
      </c>
      <c r="BL94" s="472" t="s">
        <v>6663</v>
      </c>
      <c r="BM94" s="472" t="s">
        <v>6663</v>
      </c>
      <c r="BN94" s="473" t="s">
        <v>6663</v>
      </c>
      <c r="BO94" s="504" t="s">
        <v>6663</v>
      </c>
      <c r="BP94" s="505" t="s">
        <v>6663</v>
      </c>
      <c r="BQ94" s="506" t="s">
        <v>6663</v>
      </c>
      <c r="BR94" s="492">
        <v>42</v>
      </c>
      <c r="BS94" s="493" t="s">
        <v>6662</v>
      </c>
      <c r="BT94" s="493" t="s">
        <v>6662</v>
      </c>
      <c r="BU94" s="493" t="s">
        <v>6662</v>
      </c>
      <c r="BV94" s="493" t="s">
        <v>6662</v>
      </c>
      <c r="BW94" s="493" t="s">
        <v>6662</v>
      </c>
      <c r="BX94" s="493" t="s">
        <v>6662</v>
      </c>
      <c r="BY94" s="493">
        <v>4</v>
      </c>
      <c r="BZ94" s="493">
        <v>1</v>
      </c>
      <c r="CA94" s="493">
        <v>3</v>
      </c>
      <c r="CB94" s="493">
        <v>5</v>
      </c>
      <c r="CC94" s="493">
        <v>5</v>
      </c>
      <c r="CD94" s="493">
        <v>13</v>
      </c>
      <c r="CE94" s="493">
        <v>6</v>
      </c>
      <c r="CF94" s="493">
        <v>4</v>
      </c>
      <c r="CG94" s="494">
        <v>1</v>
      </c>
      <c r="CH94" s="466"/>
      <c r="CI94" s="467"/>
      <c r="CJ94" s="467"/>
      <c r="CK94" s="467"/>
      <c r="CL94" s="467"/>
      <c r="CM94" s="467"/>
      <c r="CN94" s="467"/>
      <c r="CO94" s="467"/>
      <c r="CP94" s="467"/>
      <c r="CQ94" s="467"/>
      <c r="CR94" s="467"/>
      <c r="CS94" s="467"/>
      <c r="CT94" s="467"/>
      <c r="CU94" s="468"/>
      <c r="CV94" s="389"/>
      <c r="CW94" s="390"/>
      <c r="CX94" s="390"/>
      <c r="CY94" s="390"/>
      <c r="CZ94" s="390"/>
      <c r="DA94" s="390"/>
      <c r="DB94" s="394"/>
      <c r="DC94" s="492">
        <v>153</v>
      </c>
      <c r="DD94" s="493">
        <v>118</v>
      </c>
      <c r="DE94" s="493">
        <v>50</v>
      </c>
      <c r="DF94" s="493">
        <v>58</v>
      </c>
      <c r="DG94" s="493">
        <v>10</v>
      </c>
      <c r="DH94" s="493">
        <v>14</v>
      </c>
      <c r="DI94" s="493">
        <v>21</v>
      </c>
      <c r="DJ94" s="394"/>
      <c r="DK94" s="492">
        <v>41</v>
      </c>
      <c r="DL94" s="493">
        <v>38</v>
      </c>
      <c r="DM94" s="493" t="s">
        <v>6662</v>
      </c>
      <c r="DN94" s="493" t="s">
        <v>6662</v>
      </c>
      <c r="DO94" s="493" t="s">
        <v>6662</v>
      </c>
      <c r="DP94" s="493" t="s">
        <v>6662</v>
      </c>
      <c r="DQ94" s="493" t="s">
        <v>6662</v>
      </c>
      <c r="DR94" s="493">
        <v>1</v>
      </c>
      <c r="DS94" s="493">
        <v>1</v>
      </c>
      <c r="DT94" s="493" t="s">
        <v>6662</v>
      </c>
      <c r="DU94" s="493">
        <v>1</v>
      </c>
      <c r="DV94" s="493" t="s">
        <v>6662</v>
      </c>
      <c r="DW94" s="493" t="s">
        <v>6662</v>
      </c>
      <c r="DX94" s="493" t="s">
        <v>6662</v>
      </c>
      <c r="DY94" s="390" t="s">
        <v>6662</v>
      </c>
      <c r="DZ94" s="394" t="s">
        <v>6662</v>
      </c>
      <c r="EA94" s="492">
        <v>42</v>
      </c>
      <c r="EB94" s="493">
        <v>6617</v>
      </c>
      <c r="EC94" s="493">
        <v>5019</v>
      </c>
      <c r="ED94" s="493">
        <v>1323</v>
      </c>
      <c r="EE94" s="494">
        <v>275</v>
      </c>
      <c r="EF94" s="492">
        <v>79</v>
      </c>
      <c r="EG94" s="493">
        <v>71</v>
      </c>
      <c r="EH94" s="493">
        <v>29</v>
      </c>
      <c r="EI94" s="493">
        <v>35</v>
      </c>
      <c r="EJ94" s="493">
        <v>7</v>
      </c>
      <c r="EK94" s="493">
        <v>7</v>
      </c>
      <c r="EL94" s="493">
        <v>1</v>
      </c>
      <c r="EM94" s="394"/>
      <c r="EN94" s="492">
        <v>74</v>
      </c>
      <c r="EO94" s="493">
        <v>47</v>
      </c>
      <c r="EP94" s="493">
        <v>21</v>
      </c>
      <c r="EQ94" s="493">
        <v>23</v>
      </c>
      <c r="ER94" s="493">
        <v>3</v>
      </c>
      <c r="ES94" s="493">
        <v>7</v>
      </c>
      <c r="ET94" s="493">
        <v>20</v>
      </c>
      <c r="EU94" s="394"/>
    </row>
    <row r="95" spans="1:151" s="357" customFormat="1" ht="15" hidden="1" customHeight="1" x14ac:dyDescent="0.15">
      <c r="A95" s="442" t="s">
        <v>175</v>
      </c>
      <c r="B95" s="442" t="s">
        <v>247</v>
      </c>
      <c r="C95" s="442" t="s">
        <v>249</v>
      </c>
      <c r="D95" s="442" t="s">
        <v>649</v>
      </c>
      <c r="E95" s="387">
        <v>91</v>
      </c>
      <c r="F95" s="472">
        <v>88</v>
      </c>
      <c r="G95" s="472" t="s">
        <v>6663</v>
      </c>
      <c r="H95" s="472" t="s">
        <v>6663</v>
      </c>
      <c r="I95" s="472" t="s">
        <v>6663</v>
      </c>
      <c r="J95" s="388">
        <v>3</v>
      </c>
      <c r="K95" s="395">
        <v>3</v>
      </c>
      <c r="L95" s="387"/>
      <c r="M95" s="471" t="s">
        <v>6663</v>
      </c>
      <c r="N95" s="472" t="s">
        <v>6663</v>
      </c>
      <c r="O95" s="472" t="s">
        <v>6663</v>
      </c>
      <c r="P95" s="472" t="s">
        <v>6663</v>
      </c>
      <c r="Q95" s="472" t="s">
        <v>6663</v>
      </c>
      <c r="R95" s="472" t="s">
        <v>6663</v>
      </c>
      <c r="S95" s="472" t="s">
        <v>6663</v>
      </c>
      <c r="T95" s="472" t="s">
        <v>6663</v>
      </c>
      <c r="U95" s="472" t="s">
        <v>6663</v>
      </c>
      <c r="V95" s="472" t="s">
        <v>6663</v>
      </c>
      <c r="W95" s="472" t="s">
        <v>6663</v>
      </c>
      <c r="X95" s="472" t="s">
        <v>6663</v>
      </c>
      <c r="Y95" s="472" t="s">
        <v>6663</v>
      </c>
      <c r="Z95" s="472" t="s">
        <v>6663</v>
      </c>
      <c r="AA95" s="472" t="s">
        <v>6663</v>
      </c>
      <c r="AB95" s="473" t="s">
        <v>6663</v>
      </c>
      <c r="AC95" s="486" t="s">
        <v>6663</v>
      </c>
      <c r="AD95" s="487" t="s">
        <v>6663</v>
      </c>
      <c r="AE95" s="488" t="s">
        <v>6663</v>
      </c>
      <c r="AF95" s="387"/>
      <c r="AG95" s="388"/>
      <c r="AH95" s="388"/>
      <c r="AI95" s="388"/>
      <c r="AJ95" s="388"/>
      <c r="AK95" s="388"/>
      <c r="AL95" s="388"/>
      <c r="AM95" s="388"/>
      <c r="AN95" s="388"/>
      <c r="AO95" s="388"/>
      <c r="AP95" s="388"/>
      <c r="AQ95" s="388"/>
      <c r="AR95" s="388"/>
      <c r="AS95" s="388"/>
      <c r="AT95" s="388"/>
      <c r="AU95" s="388"/>
      <c r="AV95" s="449"/>
      <c r="AW95" s="450"/>
      <c r="AX95" s="451"/>
      <c r="AY95" s="471" t="s">
        <v>6663</v>
      </c>
      <c r="AZ95" s="472" t="s">
        <v>6663</v>
      </c>
      <c r="BA95" s="472" t="s">
        <v>6663</v>
      </c>
      <c r="BB95" s="472" t="s">
        <v>6663</v>
      </c>
      <c r="BC95" s="472" t="s">
        <v>6663</v>
      </c>
      <c r="BD95" s="472" t="s">
        <v>6663</v>
      </c>
      <c r="BE95" s="472" t="s">
        <v>6663</v>
      </c>
      <c r="BF95" s="472" t="s">
        <v>6663</v>
      </c>
      <c r="BG95" s="472" t="s">
        <v>6663</v>
      </c>
      <c r="BH95" s="472" t="s">
        <v>6663</v>
      </c>
      <c r="BI95" s="472" t="s">
        <v>6663</v>
      </c>
      <c r="BJ95" s="472" t="s">
        <v>6663</v>
      </c>
      <c r="BK95" s="472" t="s">
        <v>6663</v>
      </c>
      <c r="BL95" s="472" t="s">
        <v>6663</v>
      </c>
      <c r="BM95" s="472" t="s">
        <v>6663</v>
      </c>
      <c r="BN95" s="473" t="s">
        <v>6663</v>
      </c>
      <c r="BO95" s="504" t="s">
        <v>6663</v>
      </c>
      <c r="BP95" s="505" t="s">
        <v>6663</v>
      </c>
      <c r="BQ95" s="506" t="s">
        <v>6663</v>
      </c>
      <c r="BR95" s="492">
        <v>88</v>
      </c>
      <c r="BS95" s="493" t="s">
        <v>6662</v>
      </c>
      <c r="BT95" s="493" t="s">
        <v>6662</v>
      </c>
      <c r="BU95" s="493" t="s">
        <v>6662</v>
      </c>
      <c r="BV95" s="493" t="s">
        <v>6662</v>
      </c>
      <c r="BW95" s="493">
        <v>1</v>
      </c>
      <c r="BX95" s="493">
        <v>3</v>
      </c>
      <c r="BY95" s="493">
        <v>2</v>
      </c>
      <c r="BZ95" s="493">
        <v>3</v>
      </c>
      <c r="CA95" s="493">
        <v>12</v>
      </c>
      <c r="CB95" s="493">
        <v>19</v>
      </c>
      <c r="CC95" s="493">
        <v>24</v>
      </c>
      <c r="CD95" s="493">
        <v>12</v>
      </c>
      <c r="CE95" s="493">
        <v>6</v>
      </c>
      <c r="CF95" s="493">
        <v>6</v>
      </c>
      <c r="CG95" s="494" t="s">
        <v>6662</v>
      </c>
      <c r="CH95" s="466"/>
      <c r="CI95" s="467"/>
      <c r="CJ95" s="467"/>
      <c r="CK95" s="467"/>
      <c r="CL95" s="467"/>
      <c r="CM95" s="467"/>
      <c r="CN95" s="467"/>
      <c r="CO95" s="467"/>
      <c r="CP95" s="467"/>
      <c r="CQ95" s="467"/>
      <c r="CR95" s="467"/>
      <c r="CS95" s="467"/>
      <c r="CT95" s="467"/>
      <c r="CU95" s="468"/>
      <c r="CV95" s="389"/>
      <c r="CW95" s="390"/>
      <c r="CX95" s="390"/>
      <c r="CY95" s="390"/>
      <c r="CZ95" s="390"/>
      <c r="DA95" s="390"/>
      <c r="DB95" s="394"/>
      <c r="DC95" s="492">
        <v>320</v>
      </c>
      <c r="DD95" s="493">
        <v>234</v>
      </c>
      <c r="DE95" s="493">
        <v>72</v>
      </c>
      <c r="DF95" s="493">
        <v>153</v>
      </c>
      <c r="DG95" s="493">
        <v>9</v>
      </c>
      <c r="DH95" s="493">
        <v>21</v>
      </c>
      <c r="DI95" s="493">
        <v>65</v>
      </c>
      <c r="DJ95" s="394"/>
      <c r="DK95" s="492">
        <v>82</v>
      </c>
      <c r="DL95" s="493">
        <v>77</v>
      </c>
      <c r="DM95" s="493" t="s">
        <v>6662</v>
      </c>
      <c r="DN95" s="493" t="s">
        <v>6662</v>
      </c>
      <c r="DO95" s="493" t="s">
        <v>6662</v>
      </c>
      <c r="DP95" s="493">
        <v>1</v>
      </c>
      <c r="DQ95" s="493" t="s">
        <v>6662</v>
      </c>
      <c r="DR95" s="493" t="s">
        <v>6662</v>
      </c>
      <c r="DS95" s="493">
        <v>2</v>
      </c>
      <c r="DT95" s="493">
        <v>1</v>
      </c>
      <c r="DU95" s="493" t="s">
        <v>6662</v>
      </c>
      <c r="DV95" s="493">
        <v>1</v>
      </c>
      <c r="DW95" s="493" t="s">
        <v>6662</v>
      </c>
      <c r="DX95" s="493" t="s">
        <v>6662</v>
      </c>
      <c r="DY95" s="390" t="s">
        <v>6662</v>
      </c>
      <c r="DZ95" s="394" t="s">
        <v>6662</v>
      </c>
      <c r="EA95" s="492">
        <v>88</v>
      </c>
      <c r="EB95" s="493">
        <v>10609</v>
      </c>
      <c r="EC95" s="493">
        <v>8807</v>
      </c>
      <c r="ED95" s="493">
        <v>1337</v>
      </c>
      <c r="EE95" s="494">
        <v>465</v>
      </c>
      <c r="EF95" s="492">
        <v>164</v>
      </c>
      <c r="EG95" s="493">
        <v>141</v>
      </c>
      <c r="EH95" s="493">
        <v>49</v>
      </c>
      <c r="EI95" s="493">
        <v>86</v>
      </c>
      <c r="EJ95" s="493">
        <v>6</v>
      </c>
      <c r="EK95" s="493">
        <v>13</v>
      </c>
      <c r="EL95" s="493">
        <v>10</v>
      </c>
      <c r="EM95" s="394"/>
      <c r="EN95" s="492">
        <v>156</v>
      </c>
      <c r="EO95" s="493">
        <v>93</v>
      </c>
      <c r="EP95" s="493">
        <v>23</v>
      </c>
      <c r="EQ95" s="493">
        <v>67</v>
      </c>
      <c r="ER95" s="493">
        <v>3</v>
      </c>
      <c r="ES95" s="493">
        <v>8</v>
      </c>
      <c r="ET95" s="493">
        <v>55</v>
      </c>
      <c r="EU95" s="394"/>
    </row>
    <row r="96" spans="1:151" s="357" customFormat="1" ht="15" hidden="1" customHeight="1" x14ac:dyDescent="0.15">
      <c r="A96" s="442" t="s">
        <v>175</v>
      </c>
      <c r="B96" s="442" t="s">
        <v>247</v>
      </c>
      <c r="C96" s="442" t="s">
        <v>250</v>
      </c>
      <c r="D96" s="442" t="s">
        <v>650</v>
      </c>
      <c r="E96" s="387">
        <v>129</v>
      </c>
      <c r="F96" s="472">
        <v>129</v>
      </c>
      <c r="G96" s="472" t="s">
        <v>6663</v>
      </c>
      <c r="H96" s="472" t="s">
        <v>6663</v>
      </c>
      <c r="I96" s="472" t="s">
        <v>6663</v>
      </c>
      <c r="J96" s="388" t="s">
        <v>6662</v>
      </c>
      <c r="K96" s="395" t="s">
        <v>6662</v>
      </c>
      <c r="L96" s="387"/>
      <c r="M96" s="471" t="s">
        <v>6663</v>
      </c>
      <c r="N96" s="472" t="s">
        <v>6663</v>
      </c>
      <c r="O96" s="472" t="s">
        <v>6663</v>
      </c>
      <c r="P96" s="472" t="s">
        <v>6663</v>
      </c>
      <c r="Q96" s="472" t="s">
        <v>6663</v>
      </c>
      <c r="R96" s="472" t="s">
        <v>6663</v>
      </c>
      <c r="S96" s="472" t="s">
        <v>6663</v>
      </c>
      <c r="T96" s="472" t="s">
        <v>6663</v>
      </c>
      <c r="U96" s="472" t="s">
        <v>6663</v>
      </c>
      <c r="V96" s="472" t="s">
        <v>6663</v>
      </c>
      <c r="W96" s="472" t="s">
        <v>6663</v>
      </c>
      <c r="X96" s="472" t="s">
        <v>6663</v>
      </c>
      <c r="Y96" s="472" t="s">
        <v>6663</v>
      </c>
      <c r="Z96" s="472" t="s">
        <v>6663</v>
      </c>
      <c r="AA96" s="472" t="s">
        <v>6663</v>
      </c>
      <c r="AB96" s="473" t="s">
        <v>6663</v>
      </c>
      <c r="AC96" s="486" t="s">
        <v>6663</v>
      </c>
      <c r="AD96" s="487" t="s">
        <v>6663</v>
      </c>
      <c r="AE96" s="488" t="s">
        <v>6663</v>
      </c>
      <c r="AF96" s="387"/>
      <c r="AG96" s="388"/>
      <c r="AH96" s="388"/>
      <c r="AI96" s="388"/>
      <c r="AJ96" s="388"/>
      <c r="AK96" s="388"/>
      <c r="AL96" s="388"/>
      <c r="AM96" s="388"/>
      <c r="AN96" s="388"/>
      <c r="AO96" s="388"/>
      <c r="AP96" s="388"/>
      <c r="AQ96" s="388"/>
      <c r="AR96" s="388"/>
      <c r="AS96" s="388"/>
      <c r="AT96" s="388"/>
      <c r="AU96" s="388"/>
      <c r="AV96" s="449"/>
      <c r="AW96" s="450"/>
      <c r="AX96" s="451"/>
      <c r="AY96" s="471" t="s">
        <v>6663</v>
      </c>
      <c r="AZ96" s="472" t="s">
        <v>6663</v>
      </c>
      <c r="BA96" s="472" t="s">
        <v>6663</v>
      </c>
      <c r="BB96" s="472" t="s">
        <v>6663</v>
      </c>
      <c r="BC96" s="472" t="s">
        <v>6663</v>
      </c>
      <c r="BD96" s="472" t="s">
        <v>6663</v>
      </c>
      <c r="BE96" s="472" t="s">
        <v>6663</v>
      </c>
      <c r="BF96" s="472" t="s">
        <v>6663</v>
      </c>
      <c r="BG96" s="472" t="s">
        <v>6663</v>
      </c>
      <c r="BH96" s="472" t="s">
        <v>6663</v>
      </c>
      <c r="BI96" s="472" t="s">
        <v>6663</v>
      </c>
      <c r="BJ96" s="472" t="s">
        <v>6663</v>
      </c>
      <c r="BK96" s="472" t="s">
        <v>6663</v>
      </c>
      <c r="BL96" s="472" t="s">
        <v>6663</v>
      </c>
      <c r="BM96" s="472" t="s">
        <v>6663</v>
      </c>
      <c r="BN96" s="473" t="s">
        <v>6663</v>
      </c>
      <c r="BO96" s="504" t="s">
        <v>6663</v>
      </c>
      <c r="BP96" s="505" t="s">
        <v>6663</v>
      </c>
      <c r="BQ96" s="506" t="s">
        <v>6663</v>
      </c>
      <c r="BR96" s="492">
        <v>129</v>
      </c>
      <c r="BS96" s="493" t="s">
        <v>6662</v>
      </c>
      <c r="BT96" s="493" t="s">
        <v>6662</v>
      </c>
      <c r="BU96" s="493" t="s">
        <v>6662</v>
      </c>
      <c r="BV96" s="493" t="s">
        <v>6662</v>
      </c>
      <c r="BW96" s="493">
        <v>1</v>
      </c>
      <c r="BX96" s="493">
        <v>1</v>
      </c>
      <c r="BY96" s="493">
        <v>2</v>
      </c>
      <c r="BZ96" s="493">
        <v>8</v>
      </c>
      <c r="CA96" s="493">
        <v>23</v>
      </c>
      <c r="CB96" s="493">
        <v>24</v>
      </c>
      <c r="CC96" s="493">
        <v>25</v>
      </c>
      <c r="CD96" s="493">
        <v>21</v>
      </c>
      <c r="CE96" s="493">
        <v>14</v>
      </c>
      <c r="CF96" s="493">
        <v>9</v>
      </c>
      <c r="CG96" s="494">
        <v>1</v>
      </c>
      <c r="CH96" s="466"/>
      <c r="CI96" s="467"/>
      <c r="CJ96" s="467"/>
      <c r="CK96" s="467"/>
      <c r="CL96" s="467"/>
      <c r="CM96" s="467"/>
      <c r="CN96" s="467"/>
      <c r="CO96" s="467"/>
      <c r="CP96" s="467"/>
      <c r="CQ96" s="467"/>
      <c r="CR96" s="467"/>
      <c r="CS96" s="467"/>
      <c r="CT96" s="467"/>
      <c r="CU96" s="468"/>
      <c r="CV96" s="389"/>
      <c r="CW96" s="390"/>
      <c r="CX96" s="390"/>
      <c r="CY96" s="390"/>
      <c r="CZ96" s="390"/>
      <c r="DA96" s="390"/>
      <c r="DB96" s="394"/>
      <c r="DC96" s="492">
        <v>490</v>
      </c>
      <c r="DD96" s="493">
        <v>359</v>
      </c>
      <c r="DE96" s="493">
        <v>132</v>
      </c>
      <c r="DF96" s="493">
        <v>194</v>
      </c>
      <c r="DG96" s="493">
        <v>33</v>
      </c>
      <c r="DH96" s="493">
        <v>35</v>
      </c>
      <c r="DI96" s="493">
        <v>96</v>
      </c>
      <c r="DJ96" s="394"/>
      <c r="DK96" s="492">
        <v>125</v>
      </c>
      <c r="DL96" s="493">
        <v>121</v>
      </c>
      <c r="DM96" s="493" t="s">
        <v>6662</v>
      </c>
      <c r="DN96" s="493" t="s">
        <v>6662</v>
      </c>
      <c r="DO96" s="493" t="s">
        <v>6662</v>
      </c>
      <c r="DP96" s="493">
        <v>3</v>
      </c>
      <c r="DQ96" s="493" t="s">
        <v>6662</v>
      </c>
      <c r="DR96" s="493" t="s">
        <v>6662</v>
      </c>
      <c r="DS96" s="493" t="s">
        <v>6662</v>
      </c>
      <c r="DT96" s="493" t="s">
        <v>6662</v>
      </c>
      <c r="DU96" s="493">
        <v>1</v>
      </c>
      <c r="DV96" s="493" t="s">
        <v>6662</v>
      </c>
      <c r="DW96" s="493" t="s">
        <v>6662</v>
      </c>
      <c r="DX96" s="493" t="s">
        <v>6662</v>
      </c>
      <c r="DY96" s="390" t="s">
        <v>6662</v>
      </c>
      <c r="DZ96" s="394" t="s">
        <v>6662</v>
      </c>
      <c r="EA96" s="492">
        <v>129</v>
      </c>
      <c r="EB96" s="493">
        <v>23302</v>
      </c>
      <c r="EC96" s="493">
        <v>20565</v>
      </c>
      <c r="ED96" s="493">
        <v>2737</v>
      </c>
      <c r="EE96" s="494" t="s">
        <v>6662</v>
      </c>
      <c r="EF96" s="492">
        <v>245</v>
      </c>
      <c r="EG96" s="493">
        <v>210</v>
      </c>
      <c r="EH96" s="493">
        <v>70</v>
      </c>
      <c r="EI96" s="493">
        <v>115</v>
      </c>
      <c r="EJ96" s="493">
        <v>25</v>
      </c>
      <c r="EK96" s="493">
        <v>19</v>
      </c>
      <c r="EL96" s="493">
        <v>16</v>
      </c>
      <c r="EM96" s="394"/>
      <c r="EN96" s="492">
        <v>245</v>
      </c>
      <c r="EO96" s="493">
        <v>149</v>
      </c>
      <c r="EP96" s="493">
        <v>62</v>
      </c>
      <c r="EQ96" s="493">
        <v>79</v>
      </c>
      <c r="ER96" s="493">
        <v>8</v>
      </c>
      <c r="ES96" s="493">
        <v>16</v>
      </c>
      <c r="ET96" s="493">
        <v>80</v>
      </c>
      <c r="EU96" s="394"/>
    </row>
    <row r="97" spans="1:151" s="357" customFormat="1" ht="15" hidden="1" customHeight="1" x14ac:dyDescent="0.15">
      <c r="A97" s="442" t="s">
        <v>175</v>
      </c>
      <c r="B97" s="442" t="s">
        <v>247</v>
      </c>
      <c r="C97" s="442" t="s">
        <v>251</v>
      </c>
      <c r="D97" s="442" t="s">
        <v>651</v>
      </c>
      <c r="E97" s="387">
        <v>208</v>
      </c>
      <c r="F97" s="472">
        <v>206</v>
      </c>
      <c r="G97" s="472" t="s">
        <v>6663</v>
      </c>
      <c r="H97" s="472" t="s">
        <v>6663</v>
      </c>
      <c r="I97" s="472" t="s">
        <v>6663</v>
      </c>
      <c r="J97" s="388">
        <v>2</v>
      </c>
      <c r="K97" s="395">
        <v>1</v>
      </c>
      <c r="L97" s="387"/>
      <c r="M97" s="471" t="s">
        <v>6663</v>
      </c>
      <c r="N97" s="472" t="s">
        <v>6663</v>
      </c>
      <c r="O97" s="472" t="s">
        <v>6663</v>
      </c>
      <c r="P97" s="472" t="s">
        <v>6663</v>
      </c>
      <c r="Q97" s="472" t="s">
        <v>6663</v>
      </c>
      <c r="R97" s="472" t="s">
        <v>6663</v>
      </c>
      <c r="S97" s="472" t="s">
        <v>6663</v>
      </c>
      <c r="T97" s="472" t="s">
        <v>6663</v>
      </c>
      <c r="U97" s="472" t="s">
        <v>6663</v>
      </c>
      <c r="V97" s="472" t="s">
        <v>6663</v>
      </c>
      <c r="W97" s="472" t="s">
        <v>6663</v>
      </c>
      <c r="X97" s="472" t="s">
        <v>6663</v>
      </c>
      <c r="Y97" s="472" t="s">
        <v>6663</v>
      </c>
      <c r="Z97" s="472" t="s">
        <v>6663</v>
      </c>
      <c r="AA97" s="472" t="s">
        <v>6663</v>
      </c>
      <c r="AB97" s="473" t="s">
        <v>6663</v>
      </c>
      <c r="AC97" s="486" t="s">
        <v>6663</v>
      </c>
      <c r="AD97" s="487" t="s">
        <v>6663</v>
      </c>
      <c r="AE97" s="488" t="s">
        <v>6663</v>
      </c>
      <c r="AF97" s="387"/>
      <c r="AG97" s="388"/>
      <c r="AH97" s="388"/>
      <c r="AI97" s="388"/>
      <c r="AJ97" s="388"/>
      <c r="AK97" s="388"/>
      <c r="AL97" s="388"/>
      <c r="AM97" s="388"/>
      <c r="AN97" s="388"/>
      <c r="AO97" s="388"/>
      <c r="AP97" s="388"/>
      <c r="AQ97" s="388"/>
      <c r="AR97" s="388"/>
      <c r="AS97" s="388"/>
      <c r="AT97" s="388"/>
      <c r="AU97" s="388"/>
      <c r="AV97" s="449"/>
      <c r="AW97" s="450"/>
      <c r="AX97" s="451"/>
      <c r="AY97" s="471" t="s">
        <v>6663</v>
      </c>
      <c r="AZ97" s="472" t="s">
        <v>6663</v>
      </c>
      <c r="BA97" s="472" t="s">
        <v>6663</v>
      </c>
      <c r="BB97" s="472" t="s">
        <v>6663</v>
      </c>
      <c r="BC97" s="472" t="s">
        <v>6663</v>
      </c>
      <c r="BD97" s="472" t="s">
        <v>6663</v>
      </c>
      <c r="BE97" s="472" t="s">
        <v>6663</v>
      </c>
      <c r="BF97" s="472" t="s">
        <v>6663</v>
      </c>
      <c r="BG97" s="472" t="s">
        <v>6663</v>
      </c>
      <c r="BH97" s="472" t="s">
        <v>6663</v>
      </c>
      <c r="BI97" s="472" t="s">
        <v>6663</v>
      </c>
      <c r="BJ97" s="472" t="s">
        <v>6663</v>
      </c>
      <c r="BK97" s="472" t="s">
        <v>6663</v>
      </c>
      <c r="BL97" s="472" t="s">
        <v>6663</v>
      </c>
      <c r="BM97" s="472" t="s">
        <v>6663</v>
      </c>
      <c r="BN97" s="473" t="s">
        <v>6663</v>
      </c>
      <c r="BO97" s="504" t="s">
        <v>6663</v>
      </c>
      <c r="BP97" s="505" t="s">
        <v>6663</v>
      </c>
      <c r="BQ97" s="506" t="s">
        <v>6663</v>
      </c>
      <c r="BR97" s="492">
        <v>206</v>
      </c>
      <c r="BS97" s="493" t="s">
        <v>6662</v>
      </c>
      <c r="BT97" s="493" t="s">
        <v>6662</v>
      </c>
      <c r="BU97" s="493">
        <v>1</v>
      </c>
      <c r="BV97" s="493" t="s">
        <v>6662</v>
      </c>
      <c r="BW97" s="493" t="s">
        <v>6662</v>
      </c>
      <c r="BX97" s="493">
        <v>6</v>
      </c>
      <c r="BY97" s="493">
        <v>7</v>
      </c>
      <c r="BZ97" s="493">
        <v>12</v>
      </c>
      <c r="CA97" s="493">
        <v>33</v>
      </c>
      <c r="CB97" s="493">
        <v>34</v>
      </c>
      <c r="CC97" s="493">
        <v>47</v>
      </c>
      <c r="CD97" s="493">
        <v>35</v>
      </c>
      <c r="CE97" s="493">
        <v>22</v>
      </c>
      <c r="CF97" s="493">
        <v>7</v>
      </c>
      <c r="CG97" s="494">
        <v>2</v>
      </c>
      <c r="CH97" s="466"/>
      <c r="CI97" s="467"/>
      <c r="CJ97" s="467"/>
      <c r="CK97" s="467"/>
      <c r="CL97" s="467"/>
      <c r="CM97" s="467"/>
      <c r="CN97" s="467"/>
      <c r="CO97" s="467"/>
      <c r="CP97" s="467"/>
      <c r="CQ97" s="467"/>
      <c r="CR97" s="467"/>
      <c r="CS97" s="467"/>
      <c r="CT97" s="467"/>
      <c r="CU97" s="468"/>
      <c r="CV97" s="389"/>
      <c r="CW97" s="390"/>
      <c r="CX97" s="390"/>
      <c r="CY97" s="390"/>
      <c r="CZ97" s="390"/>
      <c r="DA97" s="390"/>
      <c r="DB97" s="394"/>
      <c r="DC97" s="492">
        <v>766</v>
      </c>
      <c r="DD97" s="493">
        <v>588</v>
      </c>
      <c r="DE97" s="493">
        <v>242</v>
      </c>
      <c r="DF97" s="493">
        <v>302</v>
      </c>
      <c r="DG97" s="493">
        <v>44</v>
      </c>
      <c r="DH97" s="493">
        <v>39</v>
      </c>
      <c r="DI97" s="493">
        <v>139</v>
      </c>
      <c r="DJ97" s="394"/>
      <c r="DK97" s="492">
        <v>192</v>
      </c>
      <c r="DL97" s="493">
        <v>157</v>
      </c>
      <c r="DM97" s="493" t="s">
        <v>6662</v>
      </c>
      <c r="DN97" s="493" t="s">
        <v>6662</v>
      </c>
      <c r="DO97" s="493">
        <v>3</v>
      </c>
      <c r="DP97" s="493">
        <v>15</v>
      </c>
      <c r="DQ97" s="493">
        <v>11</v>
      </c>
      <c r="DR97" s="493">
        <v>2</v>
      </c>
      <c r="DS97" s="493">
        <v>2</v>
      </c>
      <c r="DT97" s="493">
        <v>1</v>
      </c>
      <c r="DU97" s="493" t="s">
        <v>6662</v>
      </c>
      <c r="DV97" s="493" t="s">
        <v>6662</v>
      </c>
      <c r="DW97" s="493">
        <v>1</v>
      </c>
      <c r="DX97" s="493" t="s">
        <v>6662</v>
      </c>
      <c r="DY97" s="390" t="s">
        <v>6662</v>
      </c>
      <c r="DZ97" s="394" t="s">
        <v>6662</v>
      </c>
      <c r="EA97" s="492">
        <v>206</v>
      </c>
      <c r="EB97" s="493">
        <v>39748</v>
      </c>
      <c r="EC97" s="493">
        <v>29581</v>
      </c>
      <c r="ED97" s="493">
        <v>9971</v>
      </c>
      <c r="EE97" s="494">
        <v>196</v>
      </c>
      <c r="EF97" s="492">
        <v>391</v>
      </c>
      <c r="EG97" s="493">
        <v>342</v>
      </c>
      <c r="EH97" s="493">
        <v>139</v>
      </c>
      <c r="EI97" s="493">
        <v>173</v>
      </c>
      <c r="EJ97" s="493">
        <v>30</v>
      </c>
      <c r="EK97" s="493">
        <v>23</v>
      </c>
      <c r="EL97" s="493">
        <v>26</v>
      </c>
      <c r="EM97" s="394"/>
      <c r="EN97" s="492">
        <v>375</v>
      </c>
      <c r="EO97" s="493">
        <v>246</v>
      </c>
      <c r="EP97" s="493">
        <v>103</v>
      </c>
      <c r="EQ97" s="493">
        <v>129</v>
      </c>
      <c r="ER97" s="493">
        <v>14</v>
      </c>
      <c r="ES97" s="493">
        <v>16</v>
      </c>
      <c r="ET97" s="493">
        <v>113</v>
      </c>
      <c r="EU97" s="394"/>
    </row>
    <row r="98" spans="1:151" s="357" customFormat="1" ht="15" hidden="1" customHeight="1" x14ac:dyDescent="0.15">
      <c r="A98" s="442" t="s">
        <v>175</v>
      </c>
      <c r="B98" s="442" t="s">
        <v>247</v>
      </c>
      <c r="C98" s="442" t="s">
        <v>252</v>
      </c>
      <c r="D98" s="442" t="s">
        <v>652</v>
      </c>
      <c r="E98" s="387">
        <v>59</v>
      </c>
      <c r="F98" s="472">
        <v>58</v>
      </c>
      <c r="G98" s="472" t="s">
        <v>6663</v>
      </c>
      <c r="H98" s="472" t="s">
        <v>6663</v>
      </c>
      <c r="I98" s="472" t="s">
        <v>6663</v>
      </c>
      <c r="J98" s="388">
        <v>1</v>
      </c>
      <c r="K98" s="395">
        <v>1</v>
      </c>
      <c r="L98" s="387"/>
      <c r="M98" s="471" t="s">
        <v>6663</v>
      </c>
      <c r="N98" s="472" t="s">
        <v>6663</v>
      </c>
      <c r="O98" s="472" t="s">
        <v>6663</v>
      </c>
      <c r="P98" s="472" t="s">
        <v>6663</v>
      </c>
      <c r="Q98" s="472" t="s">
        <v>6663</v>
      </c>
      <c r="R98" s="472" t="s">
        <v>6663</v>
      </c>
      <c r="S98" s="472" t="s">
        <v>6663</v>
      </c>
      <c r="T98" s="472" t="s">
        <v>6663</v>
      </c>
      <c r="U98" s="472" t="s">
        <v>6663</v>
      </c>
      <c r="V98" s="472" t="s">
        <v>6663</v>
      </c>
      <c r="W98" s="472" t="s">
        <v>6663</v>
      </c>
      <c r="X98" s="472" t="s">
        <v>6663</v>
      </c>
      <c r="Y98" s="472" t="s">
        <v>6663</v>
      </c>
      <c r="Z98" s="472" t="s">
        <v>6663</v>
      </c>
      <c r="AA98" s="472" t="s">
        <v>6663</v>
      </c>
      <c r="AB98" s="473" t="s">
        <v>6663</v>
      </c>
      <c r="AC98" s="486" t="s">
        <v>6663</v>
      </c>
      <c r="AD98" s="487" t="s">
        <v>6663</v>
      </c>
      <c r="AE98" s="488" t="s">
        <v>6663</v>
      </c>
      <c r="AF98" s="387"/>
      <c r="AG98" s="388"/>
      <c r="AH98" s="388"/>
      <c r="AI98" s="388"/>
      <c r="AJ98" s="388"/>
      <c r="AK98" s="388"/>
      <c r="AL98" s="388"/>
      <c r="AM98" s="388"/>
      <c r="AN98" s="388"/>
      <c r="AO98" s="388"/>
      <c r="AP98" s="388"/>
      <c r="AQ98" s="388"/>
      <c r="AR98" s="388"/>
      <c r="AS98" s="388"/>
      <c r="AT98" s="388"/>
      <c r="AU98" s="388"/>
      <c r="AV98" s="449"/>
      <c r="AW98" s="450"/>
      <c r="AX98" s="451"/>
      <c r="AY98" s="471" t="s">
        <v>6663</v>
      </c>
      <c r="AZ98" s="472" t="s">
        <v>6663</v>
      </c>
      <c r="BA98" s="472" t="s">
        <v>6663</v>
      </c>
      <c r="BB98" s="472" t="s">
        <v>6663</v>
      </c>
      <c r="BC98" s="472" t="s">
        <v>6663</v>
      </c>
      <c r="BD98" s="472" t="s">
        <v>6663</v>
      </c>
      <c r="BE98" s="472" t="s">
        <v>6663</v>
      </c>
      <c r="BF98" s="472" t="s">
        <v>6663</v>
      </c>
      <c r="BG98" s="472" t="s">
        <v>6663</v>
      </c>
      <c r="BH98" s="472" t="s">
        <v>6663</v>
      </c>
      <c r="BI98" s="472" t="s">
        <v>6663</v>
      </c>
      <c r="BJ98" s="472" t="s">
        <v>6663</v>
      </c>
      <c r="BK98" s="472" t="s">
        <v>6663</v>
      </c>
      <c r="BL98" s="472" t="s">
        <v>6663</v>
      </c>
      <c r="BM98" s="472" t="s">
        <v>6663</v>
      </c>
      <c r="BN98" s="473" t="s">
        <v>6663</v>
      </c>
      <c r="BO98" s="504" t="s">
        <v>6663</v>
      </c>
      <c r="BP98" s="505" t="s">
        <v>6663</v>
      </c>
      <c r="BQ98" s="506" t="s">
        <v>6663</v>
      </c>
      <c r="BR98" s="492">
        <v>58</v>
      </c>
      <c r="BS98" s="493" t="s">
        <v>6662</v>
      </c>
      <c r="BT98" s="493" t="s">
        <v>6662</v>
      </c>
      <c r="BU98" s="493" t="s">
        <v>6662</v>
      </c>
      <c r="BV98" s="493" t="s">
        <v>6662</v>
      </c>
      <c r="BW98" s="493" t="s">
        <v>6662</v>
      </c>
      <c r="BX98" s="493" t="s">
        <v>6662</v>
      </c>
      <c r="BY98" s="493">
        <v>4</v>
      </c>
      <c r="BZ98" s="493">
        <v>5</v>
      </c>
      <c r="CA98" s="493">
        <v>9</v>
      </c>
      <c r="CB98" s="493">
        <v>9</v>
      </c>
      <c r="CC98" s="493">
        <v>6</v>
      </c>
      <c r="CD98" s="493">
        <v>11</v>
      </c>
      <c r="CE98" s="493">
        <v>10</v>
      </c>
      <c r="CF98" s="493">
        <v>4</v>
      </c>
      <c r="CG98" s="494" t="s">
        <v>6662</v>
      </c>
      <c r="CH98" s="466"/>
      <c r="CI98" s="467"/>
      <c r="CJ98" s="467"/>
      <c r="CK98" s="467"/>
      <c r="CL98" s="467"/>
      <c r="CM98" s="467"/>
      <c r="CN98" s="467"/>
      <c r="CO98" s="467"/>
      <c r="CP98" s="467"/>
      <c r="CQ98" s="467"/>
      <c r="CR98" s="467"/>
      <c r="CS98" s="467"/>
      <c r="CT98" s="467"/>
      <c r="CU98" s="468"/>
      <c r="CV98" s="389"/>
      <c r="CW98" s="390"/>
      <c r="CX98" s="390"/>
      <c r="CY98" s="390"/>
      <c r="CZ98" s="390"/>
      <c r="DA98" s="390"/>
      <c r="DB98" s="394"/>
      <c r="DC98" s="492">
        <v>230</v>
      </c>
      <c r="DD98" s="493">
        <v>173</v>
      </c>
      <c r="DE98" s="493">
        <v>68</v>
      </c>
      <c r="DF98" s="493">
        <v>97</v>
      </c>
      <c r="DG98" s="493">
        <v>8</v>
      </c>
      <c r="DH98" s="493">
        <v>12</v>
      </c>
      <c r="DI98" s="493">
        <v>45</v>
      </c>
      <c r="DJ98" s="394"/>
      <c r="DK98" s="492">
        <v>56</v>
      </c>
      <c r="DL98" s="493">
        <v>52</v>
      </c>
      <c r="DM98" s="493" t="s">
        <v>6662</v>
      </c>
      <c r="DN98" s="493" t="s">
        <v>6662</v>
      </c>
      <c r="DO98" s="493" t="s">
        <v>6662</v>
      </c>
      <c r="DP98" s="493">
        <v>1</v>
      </c>
      <c r="DQ98" s="493">
        <v>1</v>
      </c>
      <c r="DR98" s="493" t="s">
        <v>6662</v>
      </c>
      <c r="DS98" s="493">
        <v>1</v>
      </c>
      <c r="DT98" s="493" t="s">
        <v>6662</v>
      </c>
      <c r="DU98" s="493">
        <v>1</v>
      </c>
      <c r="DV98" s="493" t="s">
        <v>6662</v>
      </c>
      <c r="DW98" s="493" t="s">
        <v>6662</v>
      </c>
      <c r="DX98" s="493" t="s">
        <v>6662</v>
      </c>
      <c r="DY98" s="390" t="s">
        <v>6662</v>
      </c>
      <c r="DZ98" s="394" t="s">
        <v>6662</v>
      </c>
      <c r="EA98" s="492">
        <v>58</v>
      </c>
      <c r="EB98" s="493">
        <v>15935</v>
      </c>
      <c r="EC98" s="493">
        <v>10447</v>
      </c>
      <c r="ED98" s="493">
        <v>5382</v>
      </c>
      <c r="EE98" s="494">
        <v>106</v>
      </c>
      <c r="EF98" s="492">
        <v>119</v>
      </c>
      <c r="EG98" s="493">
        <v>100</v>
      </c>
      <c r="EH98" s="493">
        <v>38</v>
      </c>
      <c r="EI98" s="493">
        <v>58</v>
      </c>
      <c r="EJ98" s="493">
        <v>4</v>
      </c>
      <c r="EK98" s="493">
        <v>7</v>
      </c>
      <c r="EL98" s="493">
        <v>12</v>
      </c>
      <c r="EM98" s="394"/>
      <c r="EN98" s="492">
        <v>111</v>
      </c>
      <c r="EO98" s="493">
        <v>73</v>
      </c>
      <c r="EP98" s="493">
        <v>30</v>
      </c>
      <c r="EQ98" s="493">
        <v>39</v>
      </c>
      <c r="ER98" s="493">
        <v>4</v>
      </c>
      <c r="ES98" s="493">
        <v>5</v>
      </c>
      <c r="ET98" s="493">
        <v>33</v>
      </c>
      <c r="EU98" s="394"/>
    </row>
    <row r="99" spans="1:151" s="357" customFormat="1" ht="15" hidden="1" customHeight="1" x14ac:dyDescent="0.15">
      <c r="A99" s="442" t="s">
        <v>175</v>
      </c>
      <c r="B99" s="442" t="s">
        <v>247</v>
      </c>
      <c r="C99" s="442" t="s">
        <v>253</v>
      </c>
      <c r="D99" s="442" t="s">
        <v>653</v>
      </c>
      <c r="E99" s="387">
        <v>124</v>
      </c>
      <c r="F99" s="472">
        <v>124</v>
      </c>
      <c r="G99" s="472" t="s">
        <v>6663</v>
      </c>
      <c r="H99" s="472" t="s">
        <v>6663</v>
      </c>
      <c r="I99" s="472" t="s">
        <v>6663</v>
      </c>
      <c r="J99" s="388" t="s">
        <v>6662</v>
      </c>
      <c r="K99" s="395" t="s">
        <v>6662</v>
      </c>
      <c r="L99" s="387"/>
      <c r="M99" s="471" t="s">
        <v>6663</v>
      </c>
      <c r="N99" s="472" t="s">
        <v>6663</v>
      </c>
      <c r="O99" s="472" t="s">
        <v>6663</v>
      </c>
      <c r="P99" s="472" t="s">
        <v>6663</v>
      </c>
      <c r="Q99" s="472" t="s">
        <v>6663</v>
      </c>
      <c r="R99" s="472" t="s">
        <v>6663</v>
      </c>
      <c r="S99" s="472" t="s">
        <v>6663</v>
      </c>
      <c r="T99" s="472" t="s">
        <v>6663</v>
      </c>
      <c r="U99" s="472" t="s">
        <v>6663</v>
      </c>
      <c r="V99" s="472" t="s">
        <v>6663</v>
      </c>
      <c r="W99" s="472" t="s">
        <v>6663</v>
      </c>
      <c r="X99" s="472" t="s">
        <v>6663</v>
      </c>
      <c r="Y99" s="472" t="s">
        <v>6663</v>
      </c>
      <c r="Z99" s="472" t="s">
        <v>6663</v>
      </c>
      <c r="AA99" s="472" t="s">
        <v>6663</v>
      </c>
      <c r="AB99" s="473" t="s">
        <v>6663</v>
      </c>
      <c r="AC99" s="486" t="s">
        <v>6663</v>
      </c>
      <c r="AD99" s="487" t="s">
        <v>6663</v>
      </c>
      <c r="AE99" s="488" t="s">
        <v>6663</v>
      </c>
      <c r="AF99" s="387"/>
      <c r="AG99" s="388"/>
      <c r="AH99" s="388"/>
      <c r="AI99" s="388"/>
      <c r="AJ99" s="388"/>
      <c r="AK99" s="388"/>
      <c r="AL99" s="388"/>
      <c r="AM99" s="388"/>
      <c r="AN99" s="388"/>
      <c r="AO99" s="388"/>
      <c r="AP99" s="388"/>
      <c r="AQ99" s="388"/>
      <c r="AR99" s="388"/>
      <c r="AS99" s="388"/>
      <c r="AT99" s="388"/>
      <c r="AU99" s="388"/>
      <c r="AV99" s="449"/>
      <c r="AW99" s="450"/>
      <c r="AX99" s="451"/>
      <c r="AY99" s="471" t="s">
        <v>6663</v>
      </c>
      <c r="AZ99" s="472" t="s">
        <v>6663</v>
      </c>
      <c r="BA99" s="472" t="s">
        <v>6663</v>
      </c>
      <c r="BB99" s="472" t="s">
        <v>6663</v>
      </c>
      <c r="BC99" s="472" t="s">
        <v>6663</v>
      </c>
      <c r="BD99" s="472" t="s">
        <v>6663</v>
      </c>
      <c r="BE99" s="472" t="s">
        <v>6663</v>
      </c>
      <c r="BF99" s="472" t="s">
        <v>6663</v>
      </c>
      <c r="BG99" s="472" t="s">
        <v>6663</v>
      </c>
      <c r="BH99" s="472" t="s">
        <v>6663</v>
      </c>
      <c r="BI99" s="472" t="s">
        <v>6663</v>
      </c>
      <c r="BJ99" s="472" t="s">
        <v>6663</v>
      </c>
      <c r="BK99" s="472" t="s">
        <v>6663</v>
      </c>
      <c r="BL99" s="472" t="s">
        <v>6663</v>
      </c>
      <c r="BM99" s="472" t="s">
        <v>6663</v>
      </c>
      <c r="BN99" s="473" t="s">
        <v>6663</v>
      </c>
      <c r="BO99" s="504" t="s">
        <v>6663</v>
      </c>
      <c r="BP99" s="505" t="s">
        <v>6663</v>
      </c>
      <c r="BQ99" s="506" t="s">
        <v>6663</v>
      </c>
      <c r="BR99" s="492">
        <v>124</v>
      </c>
      <c r="BS99" s="493" t="s">
        <v>6662</v>
      </c>
      <c r="BT99" s="493" t="s">
        <v>6662</v>
      </c>
      <c r="BU99" s="493" t="s">
        <v>6662</v>
      </c>
      <c r="BV99" s="493" t="s">
        <v>6662</v>
      </c>
      <c r="BW99" s="493" t="s">
        <v>6662</v>
      </c>
      <c r="BX99" s="493" t="s">
        <v>6662</v>
      </c>
      <c r="BY99" s="493">
        <v>3</v>
      </c>
      <c r="BZ99" s="493">
        <v>5</v>
      </c>
      <c r="CA99" s="493">
        <v>14</v>
      </c>
      <c r="CB99" s="493">
        <v>33</v>
      </c>
      <c r="CC99" s="493">
        <v>35</v>
      </c>
      <c r="CD99" s="493">
        <v>18</v>
      </c>
      <c r="CE99" s="493">
        <v>11</v>
      </c>
      <c r="CF99" s="493">
        <v>4</v>
      </c>
      <c r="CG99" s="494">
        <v>1</v>
      </c>
      <c r="CH99" s="466"/>
      <c r="CI99" s="467"/>
      <c r="CJ99" s="467"/>
      <c r="CK99" s="467"/>
      <c r="CL99" s="467"/>
      <c r="CM99" s="467"/>
      <c r="CN99" s="467"/>
      <c r="CO99" s="467"/>
      <c r="CP99" s="467"/>
      <c r="CQ99" s="467"/>
      <c r="CR99" s="467"/>
      <c r="CS99" s="467"/>
      <c r="CT99" s="467"/>
      <c r="CU99" s="468"/>
      <c r="CV99" s="389"/>
      <c r="CW99" s="390"/>
      <c r="CX99" s="390"/>
      <c r="CY99" s="390"/>
      <c r="CZ99" s="390"/>
      <c r="DA99" s="390"/>
      <c r="DB99" s="394"/>
      <c r="DC99" s="492">
        <v>451</v>
      </c>
      <c r="DD99" s="493">
        <v>335</v>
      </c>
      <c r="DE99" s="493">
        <v>134</v>
      </c>
      <c r="DF99" s="493">
        <v>177</v>
      </c>
      <c r="DG99" s="493">
        <v>24</v>
      </c>
      <c r="DH99" s="493">
        <v>22</v>
      </c>
      <c r="DI99" s="493">
        <v>94</v>
      </c>
      <c r="DJ99" s="394"/>
      <c r="DK99" s="492">
        <v>122</v>
      </c>
      <c r="DL99" s="493">
        <v>113</v>
      </c>
      <c r="DM99" s="493">
        <v>1</v>
      </c>
      <c r="DN99" s="493" t="s">
        <v>6662</v>
      </c>
      <c r="DO99" s="493" t="s">
        <v>6662</v>
      </c>
      <c r="DP99" s="493">
        <v>2</v>
      </c>
      <c r="DQ99" s="493">
        <v>4</v>
      </c>
      <c r="DR99" s="493">
        <v>1</v>
      </c>
      <c r="DS99" s="493">
        <v>1</v>
      </c>
      <c r="DT99" s="493" t="s">
        <v>6662</v>
      </c>
      <c r="DU99" s="493" t="s">
        <v>6662</v>
      </c>
      <c r="DV99" s="493" t="s">
        <v>6662</v>
      </c>
      <c r="DW99" s="493" t="s">
        <v>6662</v>
      </c>
      <c r="DX99" s="493" t="s">
        <v>6662</v>
      </c>
      <c r="DY99" s="390" t="s">
        <v>6662</v>
      </c>
      <c r="DZ99" s="394" t="s">
        <v>6662</v>
      </c>
      <c r="EA99" s="492">
        <v>124</v>
      </c>
      <c r="EB99" s="493">
        <v>38500</v>
      </c>
      <c r="EC99" s="493">
        <v>26170</v>
      </c>
      <c r="ED99" s="493">
        <v>12295</v>
      </c>
      <c r="EE99" s="494">
        <v>35</v>
      </c>
      <c r="EF99" s="492">
        <v>222</v>
      </c>
      <c r="EG99" s="493">
        <v>201</v>
      </c>
      <c r="EH99" s="493">
        <v>81</v>
      </c>
      <c r="EI99" s="493">
        <v>103</v>
      </c>
      <c r="EJ99" s="493">
        <v>17</v>
      </c>
      <c r="EK99" s="493">
        <v>11</v>
      </c>
      <c r="EL99" s="493">
        <v>10</v>
      </c>
      <c r="EM99" s="394"/>
      <c r="EN99" s="492">
        <v>229</v>
      </c>
      <c r="EO99" s="493">
        <v>134</v>
      </c>
      <c r="EP99" s="493">
        <v>53</v>
      </c>
      <c r="EQ99" s="493">
        <v>74</v>
      </c>
      <c r="ER99" s="493">
        <v>7</v>
      </c>
      <c r="ES99" s="493">
        <v>11</v>
      </c>
      <c r="ET99" s="493">
        <v>84</v>
      </c>
      <c r="EU99" s="394"/>
    </row>
    <row r="100" spans="1:151" s="357" customFormat="1" ht="15" hidden="1" customHeight="1" x14ac:dyDescent="0.15">
      <c r="A100" s="442" t="s">
        <v>175</v>
      </c>
      <c r="B100" s="442" t="s">
        <v>247</v>
      </c>
      <c r="C100" s="442" t="s">
        <v>254</v>
      </c>
      <c r="D100" s="442" t="s">
        <v>654</v>
      </c>
      <c r="E100" s="387">
        <v>173</v>
      </c>
      <c r="F100" s="472">
        <v>170</v>
      </c>
      <c r="G100" s="472" t="s">
        <v>6663</v>
      </c>
      <c r="H100" s="472" t="s">
        <v>6663</v>
      </c>
      <c r="I100" s="472" t="s">
        <v>6663</v>
      </c>
      <c r="J100" s="388">
        <v>3</v>
      </c>
      <c r="K100" s="395">
        <v>3</v>
      </c>
      <c r="L100" s="387"/>
      <c r="M100" s="471" t="s">
        <v>6663</v>
      </c>
      <c r="N100" s="472" t="s">
        <v>6663</v>
      </c>
      <c r="O100" s="472" t="s">
        <v>6663</v>
      </c>
      <c r="P100" s="472" t="s">
        <v>6663</v>
      </c>
      <c r="Q100" s="472" t="s">
        <v>6663</v>
      </c>
      <c r="R100" s="472" t="s">
        <v>6663</v>
      </c>
      <c r="S100" s="472" t="s">
        <v>6663</v>
      </c>
      <c r="T100" s="472" t="s">
        <v>6663</v>
      </c>
      <c r="U100" s="472" t="s">
        <v>6663</v>
      </c>
      <c r="V100" s="472" t="s">
        <v>6663</v>
      </c>
      <c r="W100" s="472" t="s">
        <v>6663</v>
      </c>
      <c r="X100" s="472" t="s">
        <v>6663</v>
      </c>
      <c r="Y100" s="472" t="s">
        <v>6663</v>
      </c>
      <c r="Z100" s="472" t="s">
        <v>6663</v>
      </c>
      <c r="AA100" s="472" t="s">
        <v>6663</v>
      </c>
      <c r="AB100" s="473" t="s">
        <v>6663</v>
      </c>
      <c r="AC100" s="486" t="s">
        <v>6663</v>
      </c>
      <c r="AD100" s="487" t="s">
        <v>6663</v>
      </c>
      <c r="AE100" s="488" t="s">
        <v>6663</v>
      </c>
      <c r="AF100" s="387"/>
      <c r="AG100" s="388"/>
      <c r="AH100" s="388"/>
      <c r="AI100" s="388"/>
      <c r="AJ100" s="388"/>
      <c r="AK100" s="388"/>
      <c r="AL100" s="388"/>
      <c r="AM100" s="388"/>
      <c r="AN100" s="388"/>
      <c r="AO100" s="388"/>
      <c r="AP100" s="388"/>
      <c r="AQ100" s="388"/>
      <c r="AR100" s="388"/>
      <c r="AS100" s="388"/>
      <c r="AT100" s="388"/>
      <c r="AU100" s="388"/>
      <c r="AV100" s="449"/>
      <c r="AW100" s="450"/>
      <c r="AX100" s="451"/>
      <c r="AY100" s="471" t="s">
        <v>6663</v>
      </c>
      <c r="AZ100" s="472" t="s">
        <v>6663</v>
      </c>
      <c r="BA100" s="472" t="s">
        <v>6663</v>
      </c>
      <c r="BB100" s="472" t="s">
        <v>6663</v>
      </c>
      <c r="BC100" s="472" t="s">
        <v>6663</v>
      </c>
      <c r="BD100" s="472" t="s">
        <v>6663</v>
      </c>
      <c r="BE100" s="472" t="s">
        <v>6663</v>
      </c>
      <c r="BF100" s="472" t="s">
        <v>6663</v>
      </c>
      <c r="BG100" s="472" t="s">
        <v>6663</v>
      </c>
      <c r="BH100" s="472" t="s">
        <v>6663</v>
      </c>
      <c r="BI100" s="472" t="s">
        <v>6663</v>
      </c>
      <c r="BJ100" s="472" t="s">
        <v>6663</v>
      </c>
      <c r="BK100" s="472" t="s">
        <v>6663</v>
      </c>
      <c r="BL100" s="472" t="s">
        <v>6663</v>
      </c>
      <c r="BM100" s="472" t="s">
        <v>6663</v>
      </c>
      <c r="BN100" s="473" t="s">
        <v>6663</v>
      </c>
      <c r="BO100" s="504" t="s">
        <v>6663</v>
      </c>
      <c r="BP100" s="505" t="s">
        <v>6663</v>
      </c>
      <c r="BQ100" s="506" t="s">
        <v>6663</v>
      </c>
      <c r="BR100" s="492">
        <v>171</v>
      </c>
      <c r="BS100" s="493" t="s">
        <v>6662</v>
      </c>
      <c r="BT100" s="493" t="s">
        <v>6662</v>
      </c>
      <c r="BU100" s="493" t="s">
        <v>6662</v>
      </c>
      <c r="BV100" s="493" t="s">
        <v>6662</v>
      </c>
      <c r="BW100" s="493" t="s">
        <v>6662</v>
      </c>
      <c r="BX100" s="493">
        <v>2</v>
      </c>
      <c r="BY100" s="493">
        <v>3</v>
      </c>
      <c r="BZ100" s="493">
        <v>7</v>
      </c>
      <c r="CA100" s="493">
        <v>22</v>
      </c>
      <c r="CB100" s="493">
        <v>34</v>
      </c>
      <c r="CC100" s="493">
        <v>43</v>
      </c>
      <c r="CD100" s="493">
        <v>20</v>
      </c>
      <c r="CE100" s="493">
        <v>23</v>
      </c>
      <c r="CF100" s="493">
        <v>12</v>
      </c>
      <c r="CG100" s="494">
        <v>5</v>
      </c>
      <c r="CH100" s="466"/>
      <c r="CI100" s="467"/>
      <c r="CJ100" s="467"/>
      <c r="CK100" s="467"/>
      <c r="CL100" s="467"/>
      <c r="CM100" s="467"/>
      <c r="CN100" s="467"/>
      <c r="CO100" s="467"/>
      <c r="CP100" s="467"/>
      <c r="CQ100" s="467"/>
      <c r="CR100" s="467"/>
      <c r="CS100" s="467"/>
      <c r="CT100" s="467"/>
      <c r="CU100" s="468"/>
      <c r="CV100" s="389"/>
      <c r="CW100" s="390"/>
      <c r="CX100" s="390"/>
      <c r="CY100" s="390"/>
      <c r="CZ100" s="390"/>
      <c r="DA100" s="390"/>
      <c r="DB100" s="394"/>
      <c r="DC100" s="492">
        <v>625</v>
      </c>
      <c r="DD100" s="493">
        <v>465</v>
      </c>
      <c r="DE100" s="493">
        <v>167</v>
      </c>
      <c r="DF100" s="493">
        <v>265</v>
      </c>
      <c r="DG100" s="493">
        <v>33</v>
      </c>
      <c r="DH100" s="493">
        <v>43</v>
      </c>
      <c r="DI100" s="493">
        <v>117</v>
      </c>
      <c r="DJ100" s="394"/>
      <c r="DK100" s="492">
        <v>167</v>
      </c>
      <c r="DL100" s="493">
        <v>163</v>
      </c>
      <c r="DM100" s="493" t="s">
        <v>6662</v>
      </c>
      <c r="DN100" s="493" t="s">
        <v>6662</v>
      </c>
      <c r="DO100" s="493" t="s">
        <v>6662</v>
      </c>
      <c r="DP100" s="493">
        <v>1</v>
      </c>
      <c r="DQ100" s="493">
        <v>3</v>
      </c>
      <c r="DR100" s="493" t="s">
        <v>6662</v>
      </c>
      <c r="DS100" s="493" t="s">
        <v>6662</v>
      </c>
      <c r="DT100" s="493" t="s">
        <v>6662</v>
      </c>
      <c r="DU100" s="493" t="s">
        <v>6662</v>
      </c>
      <c r="DV100" s="493" t="s">
        <v>6662</v>
      </c>
      <c r="DW100" s="493" t="s">
        <v>6662</v>
      </c>
      <c r="DX100" s="493" t="s">
        <v>6662</v>
      </c>
      <c r="DY100" s="390" t="s">
        <v>6662</v>
      </c>
      <c r="DZ100" s="394" t="s">
        <v>6662</v>
      </c>
      <c r="EA100" s="492">
        <v>170</v>
      </c>
      <c r="EB100" s="493">
        <v>36762</v>
      </c>
      <c r="EC100" s="493">
        <v>33205</v>
      </c>
      <c r="ED100" s="493">
        <v>3263</v>
      </c>
      <c r="EE100" s="494">
        <v>294</v>
      </c>
      <c r="EF100" s="492">
        <v>317</v>
      </c>
      <c r="EG100" s="493">
        <v>274</v>
      </c>
      <c r="EH100" s="493">
        <v>108</v>
      </c>
      <c r="EI100" s="493">
        <v>142</v>
      </c>
      <c r="EJ100" s="493">
        <v>24</v>
      </c>
      <c r="EK100" s="493">
        <v>26</v>
      </c>
      <c r="EL100" s="493">
        <v>17</v>
      </c>
      <c r="EM100" s="394"/>
      <c r="EN100" s="492">
        <v>308</v>
      </c>
      <c r="EO100" s="493">
        <v>191</v>
      </c>
      <c r="EP100" s="493">
        <v>59</v>
      </c>
      <c r="EQ100" s="493">
        <v>123</v>
      </c>
      <c r="ER100" s="493">
        <v>9</v>
      </c>
      <c r="ES100" s="493">
        <v>17</v>
      </c>
      <c r="ET100" s="493">
        <v>100</v>
      </c>
      <c r="EU100" s="394"/>
    </row>
    <row r="101" spans="1:151" s="357" customFormat="1" ht="15" hidden="1" customHeight="1" x14ac:dyDescent="0.15">
      <c r="A101" s="442" t="s">
        <v>175</v>
      </c>
      <c r="B101" s="442" t="s">
        <v>247</v>
      </c>
      <c r="C101" s="442" t="s">
        <v>255</v>
      </c>
      <c r="D101" s="442" t="s">
        <v>655</v>
      </c>
      <c r="E101" s="387">
        <v>160</v>
      </c>
      <c r="F101" s="472">
        <v>160</v>
      </c>
      <c r="G101" s="472" t="s">
        <v>6663</v>
      </c>
      <c r="H101" s="472" t="s">
        <v>6663</v>
      </c>
      <c r="I101" s="472" t="s">
        <v>6663</v>
      </c>
      <c r="J101" s="388" t="s">
        <v>6662</v>
      </c>
      <c r="K101" s="395" t="s">
        <v>6662</v>
      </c>
      <c r="L101" s="387"/>
      <c r="M101" s="471" t="s">
        <v>6663</v>
      </c>
      <c r="N101" s="472" t="s">
        <v>6663</v>
      </c>
      <c r="O101" s="472" t="s">
        <v>6663</v>
      </c>
      <c r="P101" s="472" t="s">
        <v>6663</v>
      </c>
      <c r="Q101" s="472" t="s">
        <v>6663</v>
      </c>
      <c r="R101" s="472" t="s">
        <v>6663</v>
      </c>
      <c r="S101" s="472" t="s">
        <v>6663</v>
      </c>
      <c r="T101" s="472" t="s">
        <v>6663</v>
      </c>
      <c r="U101" s="472" t="s">
        <v>6663</v>
      </c>
      <c r="V101" s="472" t="s">
        <v>6663</v>
      </c>
      <c r="W101" s="472" t="s">
        <v>6663</v>
      </c>
      <c r="X101" s="472" t="s">
        <v>6663</v>
      </c>
      <c r="Y101" s="472" t="s">
        <v>6663</v>
      </c>
      <c r="Z101" s="472" t="s">
        <v>6663</v>
      </c>
      <c r="AA101" s="472" t="s">
        <v>6663</v>
      </c>
      <c r="AB101" s="473" t="s">
        <v>6663</v>
      </c>
      <c r="AC101" s="486" t="s">
        <v>6663</v>
      </c>
      <c r="AD101" s="487" t="s">
        <v>6663</v>
      </c>
      <c r="AE101" s="488" t="s">
        <v>6663</v>
      </c>
      <c r="AF101" s="387"/>
      <c r="AG101" s="388"/>
      <c r="AH101" s="388"/>
      <c r="AI101" s="388"/>
      <c r="AJ101" s="388"/>
      <c r="AK101" s="388"/>
      <c r="AL101" s="388"/>
      <c r="AM101" s="388"/>
      <c r="AN101" s="388"/>
      <c r="AO101" s="388"/>
      <c r="AP101" s="388"/>
      <c r="AQ101" s="388"/>
      <c r="AR101" s="388"/>
      <c r="AS101" s="388"/>
      <c r="AT101" s="388"/>
      <c r="AU101" s="388"/>
      <c r="AV101" s="449"/>
      <c r="AW101" s="450"/>
      <c r="AX101" s="451"/>
      <c r="AY101" s="471" t="s">
        <v>6663</v>
      </c>
      <c r="AZ101" s="472" t="s">
        <v>6663</v>
      </c>
      <c r="BA101" s="472" t="s">
        <v>6663</v>
      </c>
      <c r="BB101" s="472" t="s">
        <v>6663</v>
      </c>
      <c r="BC101" s="472" t="s">
        <v>6663</v>
      </c>
      <c r="BD101" s="472" t="s">
        <v>6663</v>
      </c>
      <c r="BE101" s="472" t="s">
        <v>6663</v>
      </c>
      <c r="BF101" s="472" t="s">
        <v>6663</v>
      </c>
      <c r="BG101" s="472" t="s">
        <v>6663</v>
      </c>
      <c r="BH101" s="472" t="s">
        <v>6663</v>
      </c>
      <c r="BI101" s="472" t="s">
        <v>6663</v>
      </c>
      <c r="BJ101" s="472" t="s">
        <v>6663</v>
      </c>
      <c r="BK101" s="472" t="s">
        <v>6663</v>
      </c>
      <c r="BL101" s="472" t="s">
        <v>6663</v>
      </c>
      <c r="BM101" s="472" t="s">
        <v>6663</v>
      </c>
      <c r="BN101" s="473" t="s">
        <v>6663</v>
      </c>
      <c r="BO101" s="504" t="s">
        <v>6663</v>
      </c>
      <c r="BP101" s="505" t="s">
        <v>6663</v>
      </c>
      <c r="BQ101" s="506" t="s">
        <v>6663</v>
      </c>
      <c r="BR101" s="492">
        <v>160</v>
      </c>
      <c r="BS101" s="493" t="s">
        <v>6662</v>
      </c>
      <c r="BT101" s="493" t="s">
        <v>6662</v>
      </c>
      <c r="BU101" s="493" t="s">
        <v>6662</v>
      </c>
      <c r="BV101" s="493" t="s">
        <v>6662</v>
      </c>
      <c r="BW101" s="493">
        <v>2</v>
      </c>
      <c r="BX101" s="493">
        <v>2</v>
      </c>
      <c r="BY101" s="493">
        <v>4</v>
      </c>
      <c r="BZ101" s="493">
        <v>5</v>
      </c>
      <c r="CA101" s="493">
        <v>11</v>
      </c>
      <c r="CB101" s="493">
        <v>34</v>
      </c>
      <c r="CC101" s="493">
        <v>33</v>
      </c>
      <c r="CD101" s="493">
        <v>30</v>
      </c>
      <c r="CE101" s="493">
        <v>26</v>
      </c>
      <c r="CF101" s="493">
        <v>10</v>
      </c>
      <c r="CG101" s="494">
        <v>3</v>
      </c>
      <c r="CH101" s="466"/>
      <c r="CI101" s="467"/>
      <c r="CJ101" s="467"/>
      <c r="CK101" s="467"/>
      <c r="CL101" s="467"/>
      <c r="CM101" s="467"/>
      <c r="CN101" s="467"/>
      <c r="CO101" s="467"/>
      <c r="CP101" s="467"/>
      <c r="CQ101" s="467"/>
      <c r="CR101" s="467"/>
      <c r="CS101" s="467"/>
      <c r="CT101" s="467"/>
      <c r="CU101" s="468"/>
      <c r="CV101" s="389"/>
      <c r="CW101" s="390"/>
      <c r="CX101" s="390"/>
      <c r="CY101" s="390"/>
      <c r="CZ101" s="390"/>
      <c r="DA101" s="390"/>
      <c r="DB101" s="394"/>
      <c r="DC101" s="492">
        <v>605</v>
      </c>
      <c r="DD101" s="493">
        <v>456</v>
      </c>
      <c r="DE101" s="493">
        <v>170</v>
      </c>
      <c r="DF101" s="493">
        <v>253</v>
      </c>
      <c r="DG101" s="493">
        <v>33</v>
      </c>
      <c r="DH101" s="493">
        <v>36</v>
      </c>
      <c r="DI101" s="493">
        <v>113</v>
      </c>
      <c r="DJ101" s="394"/>
      <c r="DK101" s="492">
        <v>156</v>
      </c>
      <c r="DL101" s="493">
        <v>154</v>
      </c>
      <c r="DM101" s="493" t="s">
        <v>6662</v>
      </c>
      <c r="DN101" s="493" t="s">
        <v>6662</v>
      </c>
      <c r="DO101" s="493" t="s">
        <v>6662</v>
      </c>
      <c r="DP101" s="493" t="s">
        <v>6662</v>
      </c>
      <c r="DQ101" s="493">
        <v>1</v>
      </c>
      <c r="DR101" s="493" t="s">
        <v>6662</v>
      </c>
      <c r="DS101" s="493">
        <v>1</v>
      </c>
      <c r="DT101" s="493" t="s">
        <v>6662</v>
      </c>
      <c r="DU101" s="493" t="s">
        <v>6662</v>
      </c>
      <c r="DV101" s="493" t="s">
        <v>6662</v>
      </c>
      <c r="DW101" s="493" t="s">
        <v>6662</v>
      </c>
      <c r="DX101" s="493" t="s">
        <v>6662</v>
      </c>
      <c r="DY101" s="390" t="s">
        <v>6662</v>
      </c>
      <c r="DZ101" s="394" t="s">
        <v>6662</v>
      </c>
      <c r="EA101" s="492">
        <v>160</v>
      </c>
      <c r="EB101" s="493">
        <v>42574</v>
      </c>
      <c r="EC101" s="493">
        <v>35735</v>
      </c>
      <c r="ED101" s="493">
        <v>6747</v>
      </c>
      <c r="EE101" s="494">
        <v>92</v>
      </c>
      <c r="EF101" s="492">
        <v>311</v>
      </c>
      <c r="EG101" s="493">
        <v>270</v>
      </c>
      <c r="EH101" s="493">
        <v>103</v>
      </c>
      <c r="EI101" s="493">
        <v>142</v>
      </c>
      <c r="EJ101" s="493">
        <v>25</v>
      </c>
      <c r="EK101" s="493">
        <v>20</v>
      </c>
      <c r="EL101" s="493">
        <v>21</v>
      </c>
      <c r="EM101" s="394"/>
      <c r="EN101" s="492">
        <v>294</v>
      </c>
      <c r="EO101" s="493">
        <v>186</v>
      </c>
      <c r="EP101" s="493">
        <v>67</v>
      </c>
      <c r="EQ101" s="493">
        <v>111</v>
      </c>
      <c r="ER101" s="493">
        <v>8</v>
      </c>
      <c r="ES101" s="493">
        <v>16</v>
      </c>
      <c r="ET101" s="493">
        <v>92</v>
      </c>
      <c r="EU101" s="394"/>
    </row>
    <row r="102" spans="1:151" s="357" customFormat="1" ht="15" hidden="1" customHeight="1" x14ac:dyDescent="0.15">
      <c r="A102" s="442" t="s">
        <v>175</v>
      </c>
      <c r="B102" s="442" t="s">
        <v>247</v>
      </c>
      <c r="C102" s="442" t="s">
        <v>256</v>
      </c>
      <c r="D102" s="442" t="s">
        <v>656</v>
      </c>
      <c r="E102" s="387">
        <v>39</v>
      </c>
      <c r="F102" s="472">
        <v>39</v>
      </c>
      <c r="G102" s="472" t="s">
        <v>6663</v>
      </c>
      <c r="H102" s="472" t="s">
        <v>6663</v>
      </c>
      <c r="I102" s="472" t="s">
        <v>6663</v>
      </c>
      <c r="J102" s="388" t="s">
        <v>6662</v>
      </c>
      <c r="K102" s="395" t="s">
        <v>6662</v>
      </c>
      <c r="L102" s="387"/>
      <c r="M102" s="471" t="s">
        <v>6663</v>
      </c>
      <c r="N102" s="472" t="s">
        <v>6663</v>
      </c>
      <c r="O102" s="472" t="s">
        <v>6663</v>
      </c>
      <c r="P102" s="472" t="s">
        <v>6663</v>
      </c>
      <c r="Q102" s="472" t="s">
        <v>6663</v>
      </c>
      <c r="R102" s="472" t="s">
        <v>6663</v>
      </c>
      <c r="S102" s="472" t="s">
        <v>6663</v>
      </c>
      <c r="T102" s="472" t="s">
        <v>6663</v>
      </c>
      <c r="U102" s="472" t="s">
        <v>6663</v>
      </c>
      <c r="V102" s="472" t="s">
        <v>6663</v>
      </c>
      <c r="W102" s="472" t="s">
        <v>6663</v>
      </c>
      <c r="X102" s="472" t="s">
        <v>6663</v>
      </c>
      <c r="Y102" s="472" t="s">
        <v>6663</v>
      </c>
      <c r="Z102" s="472" t="s">
        <v>6663</v>
      </c>
      <c r="AA102" s="472" t="s">
        <v>6663</v>
      </c>
      <c r="AB102" s="473" t="s">
        <v>6663</v>
      </c>
      <c r="AC102" s="486" t="s">
        <v>6663</v>
      </c>
      <c r="AD102" s="487" t="s">
        <v>6663</v>
      </c>
      <c r="AE102" s="488" t="s">
        <v>6663</v>
      </c>
      <c r="AF102" s="387"/>
      <c r="AG102" s="388"/>
      <c r="AH102" s="388"/>
      <c r="AI102" s="388"/>
      <c r="AJ102" s="388"/>
      <c r="AK102" s="388"/>
      <c r="AL102" s="388"/>
      <c r="AM102" s="388"/>
      <c r="AN102" s="388"/>
      <c r="AO102" s="388"/>
      <c r="AP102" s="388"/>
      <c r="AQ102" s="388"/>
      <c r="AR102" s="388"/>
      <c r="AS102" s="388"/>
      <c r="AT102" s="388"/>
      <c r="AU102" s="388"/>
      <c r="AV102" s="449"/>
      <c r="AW102" s="450"/>
      <c r="AX102" s="451"/>
      <c r="AY102" s="471" t="s">
        <v>6663</v>
      </c>
      <c r="AZ102" s="472" t="s">
        <v>6663</v>
      </c>
      <c r="BA102" s="472" t="s">
        <v>6663</v>
      </c>
      <c r="BB102" s="472" t="s">
        <v>6663</v>
      </c>
      <c r="BC102" s="472" t="s">
        <v>6663</v>
      </c>
      <c r="BD102" s="472" t="s">
        <v>6663</v>
      </c>
      <c r="BE102" s="472" t="s">
        <v>6663</v>
      </c>
      <c r="BF102" s="472" t="s">
        <v>6663</v>
      </c>
      <c r="BG102" s="472" t="s">
        <v>6663</v>
      </c>
      <c r="BH102" s="472" t="s">
        <v>6663</v>
      </c>
      <c r="BI102" s="472" t="s">
        <v>6663</v>
      </c>
      <c r="BJ102" s="472" t="s">
        <v>6663</v>
      </c>
      <c r="BK102" s="472" t="s">
        <v>6663</v>
      </c>
      <c r="BL102" s="472" t="s">
        <v>6663</v>
      </c>
      <c r="BM102" s="472" t="s">
        <v>6663</v>
      </c>
      <c r="BN102" s="473" t="s">
        <v>6663</v>
      </c>
      <c r="BO102" s="504" t="s">
        <v>6663</v>
      </c>
      <c r="BP102" s="505" t="s">
        <v>6663</v>
      </c>
      <c r="BQ102" s="506" t="s">
        <v>6663</v>
      </c>
      <c r="BR102" s="492">
        <v>39</v>
      </c>
      <c r="BS102" s="493" t="s">
        <v>6662</v>
      </c>
      <c r="BT102" s="493" t="s">
        <v>6662</v>
      </c>
      <c r="BU102" s="493" t="s">
        <v>6662</v>
      </c>
      <c r="BV102" s="493">
        <v>1</v>
      </c>
      <c r="BW102" s="493">
        <v>1</v>
      </c>
      <c r="BX102" s="493">
        <v>2</v>
      </c>
      <c r="BY102" s="493" t="s">
        <v>6662</v>
      </c>
      <c r="BZ102" s="493">
        <v>2</v>
      </c>
      <c r="CA102" s="493">
        <v>2</v>
      </c>
      <c r="CB102" s="493">
        <v>9</v>
      </c>
      <c r="CC102" s="493">
        <v>9</v>
      </c>
      <c r="CD102" s="493">
        <v>6</v>
      </c>
      <c r="CE102" s="493">
        <v>4</v>
      </c>
      <c r="CF102" s="493">
        <v>2</v>
      </c>
      <c r="CG102" s="494">
        <v>1</v>
      </c>
      <c r="CH102" s="466"/>
      <c r="CI102" s="467"/>
      <c r="CJ102" s="467"/>
      <c r="CK102" s="467"/>
      <c r="CL102" s="467"/>
      <c r="CM102" s="467"/>
      <c r="CN102" s="467"/>
      <c r="CO102" s="467"/>
      <c r="CP102" s="467"/>
      <c r="CQ102" s="467"/>
      <c r="CR102" s="467"/>
      <c r="CS102" s="467"/>
      <c r="CT102" s="467"/>
      <c r="CU102" s="468"/>
      <c r="CV102" s="389"/>
      <c r="CW102" s="390"/>
      <c r="CX102" s="390"/>
      <c r="CY102" s="390"/>
      <c r="CZ102" s="390"/>
      <c r="DA102" s="390"/>
      <c r="DB102" s="394"/>
      <c r="DC102" s="492">
        <v>153</v>
      </c>
      <c r="DD102" s="493">
        <v>115</v>
      </c>
      <c r="DE102" s="493">
        <v>64</v>
      </c>
      <c r="DF102" s="493">
        <v>42</v>
      </c>
      <c r="DG102" s="493">
        <v>9</v>
      </c>
      <c r="DH102" s="493">
        <v>9</v>
      </c>
      <c r="DI102" s="493">
        <v>29</v>
      </c>
      <c r="DJ102" s="394"/>
      <c r="DK102" s="492">
        <v>35</v>
      </c>
      <c r="DL102" s="493">
        <v>20</v>
      </c>
      <c r="DM102" s="493" t="s">
        <v>6662</v>
      </c>
      <c r="DN102" s="493" t="s">
        <v>6662</v>
      </c>
      <c r="DO102" s="493" t="s">
        <v>6662</v>
      </c>
      <c r="DP102" s="493">
        <v>10</v>
      </c>
      <c r="DQ102" s="493">
        <v>2</v>
      </c>
      <c r="DR102" s="493" t="s">
        <v>6662</v>
      </c>
      <c r="DS102" s="493" t="s">
        <v>6662</v>
      </c>
      <c r="DT102" s="493">
        <v>1</v>
      </c>
      <c r="DU102" s="493" t="s">
        <v>6662</v>
      </c>
      <c r="DV102" s="493">
        <v>2</v>
      </c>
      <c r="DW102" s="493" t="s">
        <v>6662</v>
      </c>
      <c r="DX102" s="493" t="s">
        <v>6662</v>
      </c>
      <c r="DY102" s="390" t="s">
        <v>6662</v>
      </c>
      <c r="DZ102" s="394" t="s">
        <v>6662</v>
      </c>
      <c r="EA102" s="492">
        <v>39</v>
      </c>
      <c r="EB102" s="493">
        <v>11515</v>
      </c>
      <c r="EC102" s="493">
        <v>9628</v>
      </c>
      <c r="ED102" s="493">
        <v>1798</v>
      </c>
      <c r="EE102" s="494">
        <v>89</v>
      </c>
      <c r="EF102" s="492">
        <v>78</v>
      </c>
      <c r="EG102" s="493">
        <v>67</v>
      </c>
      <c r="EH102" s="493">
        <v>37</v>
      </c>
      <c r="EI102" s="493">
        <v>23</v>
      </c>
      <c r="EJ102" s="493">
        <v>7</v>
      </c>
      <c r="EK102" s="493">
        <v>4</v>
      </c>
      <c r="EL102" s="493">
        <v>7</v>
      </c>
      <c r="EM102" s="394"/>
      <c r="EN102" s="492">
        <v>75</v>
      </c>
      <c r="EO102" s="493">
        <v>48</v>
      </c>
      <c r="EP102" s="493">
        <v>27</v>
      </c>
      <c r="EQ102" s="493">
        <v>19</v>
      </c>
      <c r="ER102" s="493">
        <v>2</v>
      </c>
      <c r="ES102" s="493">
        <v>5</v>
      </c>
      <c r="ET102" s="493">
        <v>22</v>
      </c>
      <c r="EU102" s="394"/>
    </row>
    <row r="103" spans="1:151" s="357" customFormat="1" ht="15" hidden="1" customHeight="1" x14ac:dyDescent="0.15">
      <c r="A103" s="442" t="s">
        <v>175</v>
      </c>
      <c r="B103" s="442" t="s">
        <v>247</v>
      </c>
      <c r="C103" s="442" t="s">
        <v>257</v>
      </c>
      <c r="D103" s="442" t="s">
        <v>657</v>
      </c>
      <c r="E103" s="387">
        <v>133</v>
      </c>
      <c r="F103" s="472">
        <v>129</v>
      </c>
      <c r="G103" s="472" t="s">
        <v>6663</v>
      </c>
      <c r="H103" s="472" t="s">
        <v>6663</v>
      </c>
      <c r="I103" s="472" t="s">
        <v>6663</v>
      </c>
      <c r="J103" s="388">
        <v>4</v>
      </c>
      <c r="K103" s="395">
        <v>3</v>
      </c>
      <c r="L103" s="387"/>
      <c r="M103" s="471" t="s">
        <v>6663</v>
      </c>
      <c r="N103" s="472" t="s">
        <v>6663</v>
      </c>
      <c r="O103" s="472" t="s">
        <v>6663</v>
      </c>
      <c r="P103" s="472" t="s">
        <v>6663</v>
      </c>
      <c r="Q103" s="472" t="s">
        <v>6663</v>
      </c>
      <c r="R103" s="472" t="s">
        <v>6663</v>
      </c>
      <c r="S103" s="472" t="s">
        <v>6663</v>
      </c>
      <c r="T103" s="472" t="s">
        <v>6663</v>
      </c>
      <c r="U103" s="472" t="s">
        <v>6663</v>
      </c>
      <c r="V103" s="472" t="s">
        <v>6663</v>
      </c>
      <c r="W103" s="472" t="s">
        <v>6663</v>
      </c>
      <c r="X103" s="472" t="s">
        <v>6663</v>
      </c>
      <c r="Y103" s="472" t="s">
        <v>6663</v>
      </c>
      <c r="Z103" s="472" t="s">
        <v>6663</v>
      </c>
      <c r="AA103" s="472" t="s">
        <v>6663</v>
      </c>
      <c r="AB103" s="473" t="s">
        <v>6663</v>
      </c>
      <c r="AC103" s="486" t="s">
        <v>6663</v>
      </c>
      <c r="AD103" s="487" t="s">
        <v>6663</v>
      </c>
      <c r="AE103" s="488" t="s">
        <v>6663</v>
      </c>
      <c r="AF103" s="387"/>
      <c r="AG103" s="388"/>
      <c r="AH103" s="388"/>
      <c r="AI103" s="388"/>
      <c r="AJ103" s="388"/>
      <c r="AK103" s="388"/>
      <c r="AL103" s="388"/>
      <c r="AM103" s="388"/>
      <c r="AN103" s="388"/>
      <c r="AO103" s="388"/>
      <c r="AP103" s="388"/>
      <c r="AQ103" s="388"/>
      <c r="AR103" s="388"/>
      <c r="AS103" s="388"/>
      <c r="AT103" s="388"/>
      <c r="AU103" s="388"/>
      <c r="AV103" s="449"/>
      <c r="AW103" s="450"/>
      <c r="AX103" s="451"/>
      <c r="AY103" s="471" t="s">
        <v>6663</v>
      </c>
      <c r="AZ103" s="472" t="s">
        <v>6663</v>
      </c>
      <c r="BA103" s="472" t="s">
        <v>6663</v>
      </c>
      <c r="BB103" s="472" t="s">
        <v>6663</v>
      </c>
      <c r="BC103" s="472" t="s">
        <v>6663</v>
      </c>
      <c r="BD103" s="472" t="s">
        <v>6663</v>
      </c>
      <c r="BE103" s="472" t="s">
        <v>6663</v>
      </c>
      <c r="BF103" s="472" t="s">
        <v>6663</v>
      </c>
      <c r="BG103" s="472" t="s">
        <v>6663</v>
      </c>
      <c r="BH103" s="472" t="s">
        <v>6663</v>
      </c>
      <c r="BI103" s="472" t="s">
        <v>6663</v>
      </c>
      <c r="BJ103" s="472" t="s">
        <v>6663</v>
      </c>
      <c r="BK103" s="472" t="s">
        <v>6663</v>
      </c>
      <c r="BL103" s="472" t="s">
        <v>6663</v>
      </c>
      <c r="BM103" s="472" t="s">
        <v>6663</v>
      </c>
      <c r="BN103" s="473" t="s">
        <v>6663</v>
      </c>
      <c r="BO103" s="504" t="s">
        <v>6663</v>
      </c>
      <c r="BP103" s="505" t="s">
        <v>6663</v>
      </c>
      <c r="BQ103" s="506" t="s">
        <v>6663</v>
      </c>
      <c r="BR103" s="492">
        <v>128</v>
      </c>
      <c r="BS103" s="493" t="s">
        <v>6662</v>
      </c>
      <c r="BT103" s="493" t="s">
        <v>6662</v>
      </c>
      <c r="BU103" s="493" t="s">
        <v>6662</v>
      </c>
      <c r="BV103" s="493" t="s">
        <v>6662</v>
      </c>
      <c r="BW103" s="493" t="s">
        <v>6662</v>
      </c>
      <c r="BX103" s="493">
        <v>3</v>
      </c>
      <c r="BY103" s="493">
        <v>9</v>
      </c>
      <c r="BZ103" s="493">
        <v>11</v>
      </c>
      <c r="CA103" s="493">
        <v>11</v>
      </c>
      <c r="CB103" s="493">
        <v>32</v>
      </c>
      <c r="CC103" s="493">
        <v>27</v>
      </c>
      <c r="CD103" s="493">
        <v>18</v>
      </c>
      <c r="CE103" s="493">
        <v>13</v>
      </c>
      <c r="CF103" s="493">
        <v>3</v>
      </c>
      <c r="CG103" s="494">
        <v>1</v>
      </c>
      <c r="CH103" s="466"/>
      <c r="CI103" s="467"/>
      <c r="CJ103" s="467"/>
      <c r="CK103" s="467"/>
      <c r="CL103" s="467"/>
      <c r="CM103" s="467"/>
      <c r="CN103" s="467"/>
      <c r="CO103" s="467"/>
      <c r="CP103" s="467"/>
      <c r="CQ103" s="467"/>
      <c r="CR103" s="467"/>
      <c r="CS103" s="467"/>
      <c r="CT103" s="467"/>
      <c r="CU103" s="468"/>
      <c r="CV103" s="389"/>
      <c r="CW103" s="390"/>
      <c r="CX103" s="390"/>
      <c r="CY103" s="390"/>
      <c r="CZ103" s="390"/>
      <c r="DA103" s="390"/>
      <c r="DB103" s="394"/>
      <c r="DC103" s="492">
        <v>485</v>
      </c>
      <c r="DD103" s="493">
        <v>375</v>
      </c>
      <c r="DE103" s="493">
        <v>156</v>
      </c>
      <c r="DF103" s="493">
        <v>189</v>
      </c>
      <c r="DG103" s="493">
        <v>30</v>
      </c>
      <c r="DH103" s="493">
        <v>25</v>
      </c>
      <c r="DI103" s="493">
        <v>85</v>
      </c>
      <c r="DJ103" s="394"/>
      <c r="DK103" s="492">
        <v>116</v>
      </c>
      <c r="DL103" s="493">
        <v>99</v>
      </c>
      <c r="DM103" s="493">
        <v>1</v>
      </c>
      <c r="DN103" s="493" t="s">
        <v>6662</v>
      </c>
      <c r="DO103" s="493">
        <v>3</v>
      </c>
      <c r="DP103" s="493">
        <v>2</v>
      </c>
      <c r="DQ103" s="493" t="s">
        <v>6662</v>
      </c>
      <c r="DR103" s="493">
        <v>1</v>
      </c>
      <c r="DS103" s="493">
        <v>2</v>
      </c>
      <c r="DT103" s="493" t="s">
        <v>6662</v>
      </c>
      <c r="DU103" s="493">
        <v>5</v>
      </c>
      <c r="DV103" s="493">
        <v>2</v>
      </c>
      <c r="DW103" s="493">
        <v>1</v>
      </c>
      <c r="DX103" s="493" t="s">
        <v>6662</v>
      </c>
      <c r="DY103" s="390" t="s">
        <v>6662</v>
      </c>
      <c r="DZ103" s="394" t="s">
        <v>6662</v>
      </c>
      <c r="EA103" s="492">
        <v>129</v>
      </c>
      <c r="EB103" s="493">
        <v>40242</v>
      </c>
      <c r="EC103" s="493">
        <v>27015</v>
      </c>
      <c r="ED103" s="493">
        <v>13055</v>
      </c>
      <c r="EE103" s="494">
        <v>172</v>
      </c>
      <c r="EF103" s="492">
        <v>245</v>
      </c>
      <c r="EG103" s="493">
        <v>214</v>
      </c>
      <c r="EH103" s="493">
        <v>88</v>
      </c>
      <c r="EI103" s="493">
        <v>106</v>
      </c>
      <c r="EJ103" s="493">
        <v>20</v>
      </c>
      <c r="EK103" s="493">
        <v>12</v>
      </c>
      <c r="EL103" s="493">
        <v>19</v>
      </c>
      <c r="EM103" s="394"/>
      <c r="EN103" s="492">
        <v>240</v>
      </c>
      <c r="EO103" s="493">
        <v>161</v>
      </c>
      <c r="EP103" s="493">
        <v>68</v>
      </c>
      <c r="EQ103" s="493">
        <v>83</v>
      </c>
      <c r="ER103" s="493">
        <v>10</v>
      </c>
      <c r="ES103" s="493">
        <v>13</v>
      </c>
      <c r="ET103" s="493">
        <v>66</v>
      </c>
      <c r="EU103" s="394"/>
    </row>
    <row r="104" spans="1:151" s="357" customFormat="1" ht="15" hidden="1" customHeight="1" x14ac:dyDescent="0.15">
      <c r="A104" s="442" t="s">
        <v>175</v>
      </c>
      <c r="B104" s="442" t="s">
        <v>247</v>
      </c>
      <c r="C104" s="442" t="s">
        <v>1585</v>
      </c>
      <c r="D104" s="442" t="s">
        <v>658</v>
      </c>
      <c r="E104" s="387" t="s">
        <v>6663</v>
      </c>
      <c r="F104" s="472" t="s">
        <v>6663</v>
      </c>
      <c r="G104" s="472" t="s">
        <v>6663</v>
      </c>
      <c r="H104" s="472" t="s">
        <v>6663</v>
      </c>
      <c r="I104" s="472" t="s">
        <v>6663</v>
      </c>
      <c r="J104" s="388" t="s">
        <v>6663</v>
      </c>
      <c r="K104" s="395" t="s">
        <v>6663</v>
      </c>
      <c r="L104" s="387"/>
      <c r="M104" s="471" t="s">
        <v>6663</v>
      </c>
      <c r="N104" s="472" t="s">
        <v>6663</v>
      </c>
      <c r="O104" s="472" t="s">
        <v>6663</v>
      </c>
      <c r="P104" s="472" t="s">
        <v>6663</v>
      </c>
      <c r="Q104" s="472" t="s">
        <v>6663</v>
      </c>
      <c r="R104" s="472" t="s">
        <v>6663</v>
      </c>
      <c r="S104" s="472" t="s">
        <v>6663</v>
      </c>
      <c r="T104" s="472" t="s">
        <v>6663</v>
      </c>
      <c r="U104" s="472" t="s">
        <v>6663</v>
      </c>
      <c r="V104" s="472" t="s">
        <v>6663</v>
      </c>
      <c r="W104" s="472" t="s">
        <v>6663</v>
      </c>
      <c r="X104" s="472" t="s">
        <v>6663</v>
      </c>
      <c r="Y104" s="472" t="s">
        <v>6663</v>
      </c>
      <c r="Z104" s="472" t="s">
        <v>6663</v>
      </c>
      <c r="AA104" s="472" t="s">
        <v>6663</v>
      </c>
      <c r="AB104" s="473" t="s">
        <v>6663</v>
      </c>
      <c r="AC104" s="486" t="s">
        <v>6663</v>
      </c>
      <c r="AD104" s="487" t="s">
        <v>6663</v>
      </c>
      <c r="AE104" s="488" t="s">
        <v>6663</v>
      </c>
      <c r="AF104" s="387"/>
      <c r="AG104" s="388"/>
      <c r="AH104" s="388"/>
      <c r="AI104" s="388"/>
      <c r="AJ104" s="388"/>
      <c r="AK104" s="388"/>
      <c r="AL104" s="388"/>
      <c r="AM104" s="388"/>
      <c r="AN104" s="388"/>
      <c r="AO104" s="388"/>
      <c r="AP104" s="388"/>
      <c r="AQ104" s="388"/>
      <c r="AR104" s="388"/>
      <c r="AS104" s="388"/>
      <c r="AT104" s="388"/>
      <c r="AU104" s="388"/>
      <c r="AV104" s="449"/>
      <c r="AW104" s="450"/>
      <c r="AX104" s="451"/>
      <c r="AY104" s="471" t="s">
        <v>6663</v>
      </c>
      <c r="AZ104" s="472" t="s">
        <v>6663</v>
      </c>
      <c r="BA104" s="472" t="s">
        <v>6663</v>
      </c>
      <c r="BB104" s="472" t="s">
        <v>6663</v>
      </c>
      <c r="BC104" s="472" t="s">
        <v>6663</v>
      </c>
      <c r="BD104" s="472" t="s">
        <v>6663</v>
      </c>
      <c r="BE104" s="472" t="s">
        <v>6663</v>
      </c>
      <c r="BF104" s="472" t="s">
        <v>6663</v>
      </c>
      <c r="BG104" s="472" t="s">
        <v>6663</v>
      </c>
      <c r="BH104" s="472" t="s">
        <v>6663</v>
      </c>
      <c r="BI104" s="472" t="s">
        <v>6663</v>
      </c>
      <c r="BJ104" s="472" t="s">
        <v>6663</v>
      </c>
      <c r="BK104" s="472" t="s">
        <v>6663</v>
      </c>
      <c r="BL104" s="472" t="s">
        <v>6663</v>
      </c>
      <c r="BM104" s="472" t="s">
        <v>6663</v>
      </c>
      <c r="BN104" s="473" t="s">
        <v>6663</v>
      </c>
      <c r="BO104" s="504" t="s">
        <v>6663</v>
      </c>
      <c r="BP104" s="505" t="s">
        <v>6663</v>
      </c>
      <c r="BQ104" s="506" t="s">
        <v>6663</v>
      </c>
      <c r="BR104" s="492">
        <v>14</v>
      </c>
      <c r="BS104" s="493" t="s">
        <v>6662</v>
      </c>
      <c r="BT104" s="493" t="s">
        <v>6662</v>
      </c>
      <c r="BU104" s="493" t="s">
        <v>6662</v>
      </c>
      <c r="BV104" s="493" t="s">
        <v>6662</v>
      </c>
      <c r="BW104" s="493">
        <v>1</v>
      </c>
      <c r="BX104" s="493" t="s">
        <v>6662</v>
      </c>
      <c r="BY104" s="493" t="s">
        <v>6662</v>
      </c>
      <c r="BZ104" s="493">
        <v>1</v>
      </c>
      <c r="CA104" s="493" t="s">
        <v>6662</v>
      </c>
      <c r="CB104" s="493">
        <v>4</v>
      </c>
      <c r="CC104" s="493">
        <v>3</v>
      </c>
      <c r="CD104" s="493">
        <v>2</v>
      </c>
      <c r="CE104" s="493">
        <v>1</v>
      </c>
      <c r="CF104" s="493">
        <v>2</v>
      </c>
      <c r="CG104" s="494" t="s">
        <v>6662</v>
      </c>
      <c r="CH104" s="466"/>
      <c r="CI104" s="467"/>
      <c r="CJ104" s="467"/>
      <c r="CK104" s="467"/>
      <c r="CL104" s="467"/>
      <c r="CM104" s="467"/>
      <c r="CN104" s="467"/>
      <c r="CO104" s="467"/>
      <c r="CP104" s="467"/>
      <c r="CQ104" s="467"/>
      <c r="CR104" s="467"/>
      <c r="CS104" s="467"/>
      <c r="CT104" s="467"/>
      <c r="CU104" s="468"/>
      <c r="CV104" s="389"/>
      <c r="CW104" s="390"/>
      <c r="CX104" s="390"/>
      <c r="CY104" s="390"/>
      <c r="CZ104" s="390"/>
      <c r="DA104" s="390"/>
      <c r="DB104" s="394"/>
      <c r="DC104" s="492" t="s">
        <v>6663</v>
      </c>
      <c r="DD104" s="493" t="s">
        <v>6663</v>
      </c>
      <c r="DE104" s="493" t="s">
        <v>6663</v>
      </c>
      <c r="DF104" s="493" t="s">
        <v>6663</v>
      </c>
      <c r="DG104" s="493" t="s">
        <v>6663</v>
      </c>
      <c r="DH104" s="493" t="s">
        <v>6663</v>
      </c>
      <c r="DI104" s="493" t="s">
        <v>6663</v>
      </c>
      <c r="DJ104" s="394"/>
      <c r="DK104" s="492" t="s">
        <v>6663</v>
      </c>
      <c r="DL104" s="493" t="s">
        <v>6663</v>
      </c>
      <c r="DM104" s="493" t="s">
        <v>6663</v>
      </c>
      <c r="DN104" s="493" t="s">
        <v>6663</v>
      </c>
      <c r="DO104" s="493" t="s">
        <v>6663</v>
      </c>
      <c r="DP104" s="493" t="s">
        <v>6663</v>
      </c>
      <c r="DQ104" s="493" t="s">
        <v>6663</v>
      </c>
      <c r="DR104" s="493" t="s">
        <v>6663</v>
      </c>
      <c r="DS104" s="493" t="s">
        <v>6663</v>
      </c>
      <c r="DT104" s="493" t="s">
        <v>6663</v>
      </c>
      <c r="DU104" s="493" t="s">
        <v>6663</v>
      </c>
      <c r="DV104" s="493" t="s">
        <v>6663</v>
      </c>
      <c r="DW104" s="493" t="s">
        <v>6663</v>
      </c>
      <c r="DX104" s="493" t="s">
        <v>6663</v>
      </c>
      <c r="DY104" s="390" t="s">
        <v>6663</v>
      </c>
      <c r="DZ104" s="394" t="s">
        <v>6663</v>
      </c>
      <c r="EA104" s="492" t="s">
        <v>6663</v>
      </c>
      <c r="EB104" s="493" t="s">
        <v>6663</v>
      </c>
      <c r="EC104" s="493" t="s">
        <v>6663</v>
      </c>
      <c r="ED104" s="493" t="s">
        <v>6663</v>
      </c>
      <c r="EE104" s="494" t="s">
        <v>6663</v>
      </c>
      <c r="EF104" s="492" t="s">
        <v>6663</v>
      </c>
      <c r="EG104" s="493" t="s">
        <v>6663</v>
      </c>
      <c r="EH104" s="493" t="s">
        <v>6663</v>
      </c>
      <c r="EI104" s="493" t="s">
        <v>6663</v>
      </c>
      <c r="EJ104" s="493" t="s">
        <v>6663</v>
      </c>
      <c r="EK104" s="493" t="s">
        <v>6663</v>
      </c>
      <c r="EL104" s="493" t="s">
        <v>6663</v>
      </c>
      <c r="EM104" s="394"/>
      <c r="EN104" s="492" t="s">
        <v>6663</v>
      </c>
      <c r="EO104" s="493" t="s">
        <v>6663</v>
      </c>
      <c r="EP104" s="493" t="s">
        <v>6663</v>
      </c>
      <c r="EQ104" s="493" t="s">
        <v>6663</v>
      </c>
      <c r="ER104" s="493" t="s">
        <v>6663</v>
      </c>
      <c r="ES104" s="493" t="s">
        <v>6663</v>
      </c>
      <c r="ET104" s="493" t="s">
        <v>6663</v>
      </c>
      <c r="EU104" s="394"/>
    </row>
    <row r="105" spans="1:151" s="357" customFormat="1" ht="15" hidden="1" customHeight="1" x14ac:dyDescent="0.15">
      <c r="A105" s="442" t="s">
        <v>175</v>
      </c>
      <c r="B105" s="442" t="s">
        <v>247</v>
      </c>
      <c r="C105" s="442" t="s">
        <v>1586</v>
      </c>
      <c r="D105" s="442" t="s">
        <v>659</v>
      </c>
      <c r="E105" s="387" t="s">
        <v>6663</v>
      </c>
      <c r="F105" s="472" t="s">
        <v>6663</v>
      </c>
      <c r="G105" s="472" t="s">
        <v>6663</v>
      </c>
      <c r="H105" s="472" t="s">
        <v>6663</v>
      </c>
      <c r="I105" s="472" t="s">
        <v>6663</v>
      </c>
      <c r="J105" s="388" t="s">
        <v>6663</v>
      </c>
      <c r="K105" s="395" t="s">
        <v>6663</v>
      </c>
      <c r="L105" s="387"/>
      <c r="M105" s="471" t="s">
        <v>6663</v>
      </c>
      <c r="N105" s="472" t="s">
        <v>6663</v>
      </c>
      <c r="O105" s="472" t="s">
        <v>6663</v>
      </c>
      <c r="P105" s="472" t="s">
        <v>6663</v>
      </c>
      <c r="Q105" s="472" t="s">
        <v>6663</v>
      </c>
      <c r="R105" s="472" t="s">
        <v>6663</v>
      </c>
      <c r="S105" s="472" t="s">
        <v>6663</v>
      </c>
      <c r="T105" s="472" t="s">
        <v>6663</v>
      </c>
      <c r="U105" s="472" t="s">
        <v>6663</v>
      </c>
      <c r="V105" s="472" t="s">
        <v>6663</v>
      </c>
      <c r="W105" s="472" t="s">
        <v>6663</v>
      </c>
      <c r="X105" s="472" t="s">
        <v>6663</v>
      </c>
      <c r="Y105" s="472" t="s">
        <v>6663</v>
      </c>
      <c r="Z105" s="472" t="s">
        <v>6663</v>
      </c>
      <c r="AA105" s="472" t="s">
        <v>6663</v>
      </c>
      <c r="AB105" s="473" t="s">
        <v>6663</v>
      </c>
      <c r="AC105" s="486" t="s">
        <v>6663</v>
      </c>
      <c r="AD105" s="487" t="s">
        <v>6663</v>
      </c>
      <c r="AE105" s="488" t="s">
        <v>6663</v>
      </c>
      <c r="AF105" s="387"/>
      <c r="AG105" s="388"/>
      <c r="AH105" s="388"/>
      <c r="AI105" s="388"/>
      <c r="AJ105" s="388"/>
      <c r="AK105" s="388"/>
      <c r="AL105" s="388"/>
      <c r="AM105" s="388"/>
      <c r="AN105" s="388"/>
      <c r="AO105" s="388"/>
      <c r="AP105" s="388"/>
      <c r="AQ105" s="388"/>
      <c r="AR105" s="388"/>
      <c r="AS105" s="388"/>
      <c r="AT105" s="388"/>
      <c r="AU105" s="388"/>
      <c r="AV105" s="449"/>
      <c r="AW105" s="450"/>
      <c r="AX105" s="451"/>
      <c r="AY105" s="471" t="s">
        <v>6663</v>
      </c>
      <c r="AZ105" s="472" t="s">
        <v>6663</v>
      </c>
      <c r="BA105" s="472" t="s">
        <v>6663</v>
      </c>
      <c r="BB105" s="472" t="s">
        <v>6663</v>
      </c>
      <c r="BC105" s="472" t="s">
        <v>6663</v>
      </c>
      <c r="BD105" s="472" t="s">
        <v>6663</v>
      </c>
      <c r="BE105" s="472" t="s">
        <v>6663</v>
      </c>
      <c r="BF105" s="472" t="s">
        <v>6663</v>
      </c>
      <c r="BG105" s="472" t="s">
        <v>6663</v>
      </c>
      <c r="BH105" s="472" t="s">
        <v>6663</v>
      </c>
      <c r="BI105" s="472" t="s">
        <v>6663</v>
      </c>
      <c r="BJ105" s="472" t="s">
        <v>6663</v>
      </c>
      <c r="BK105" s="472" t="s">
        <v>6663</v>
      </c>
      <c r="BL105" s="472" t="s">
        <v>6663</v>
      </c>
      <c r="BM105" s="472" t="s">
        <v>6663</v>
      </c>
      <c r="BN105" s="473" t="s">
        <v>6663</v>
      </c>
      <c r="BO105" s="504" t="s">
        <v>6663</v>
      </c>
      <c r="BP105" s="505" t="s">
        <v>6663</v>
      </c>
      <c r="BQ105" s="506" t="s">
        <v>6663</v>
      </c>
      <c r="BR105" s="492">
        <v>27</v>
      </c>
      <c r="BS105" s="493" t="s">
        <v>6662</v>
      </c>
      <c r="BT105" s="493" t="s">
        <v>6662</v>
      </c>
      <c r="BU105" s="493" t="s">
        <v>6662</v>
      </c>
      <c r="BV105" s="493" t="s">
        <v>6662</v>
      </c>
      <c r="BW105" s="493" t="s">
        <v>6662</v>
      </c>
      <c r="BX105" s="493">
        <v>1</v>
      </c>
      <c r="BY105" s="493">
        <v>1</v>
      </c>
      <c r="BZ105" s="493">
        <v>4</v>
      </c>
      <c r="CA105" s="493">
        <v>3</v>
      </c>
      <c r="CB105" s="493">
        <v>4</v>
      </c>
      <c r="CC105" s="493">
        <v>6</v>
      </c>
      <c r="CD105" s="493">
        <v>5</v>
      </c>
      <c r="CE105" s="493">
        <v>1</v>
      </c>
      <c r="CF105" s="493">
        <v>2</v>
      </c>
      <c r="CG105" s="494" t="s">
        <v>6662</v>
      </c>
      <c r="CH105" s="466"/>
      <c r="CI105" s="467"/>
      <c r="CJ105" s="467"/>
      <c r="CK105" s="467"/>
      <c r="CL105" s="467"/>
      <c r="CM105" s="467"/>
      <c r="CN105" s="467"/>
      <c r="CO105" s="467"/>
      <c r="CP105" s="467"/>
      <c r="CQ105" s="467"/>
      <c r="CR105" s="467"/>
      <c r="CS105" s="467"/>
      <c r="CT105" s="467"/>
      <c r="CU105" s="468"/>
      <c r="CV105" s="389"/>
      <c r="CW105" s="390"/>
      <c r="CX105" s="390"/>
      <c r="CY105" s="390"/>
      <c r="CZ105" s="390"/>
      <c r="DA105" s="390"/>
      <c r="DB105" s="394"/>
      <c r="DC105" s="492" t="s">
        <v>6663</v>
      </c>
      <c r="DD105" s="493" t="s">
        <v>6663</v>
      </c>
      <c r="DE105" s="493" t="s">
        <v>6663</v>
      </c>
      <c r="DF105" s="493" t="s">
        <v>6663</v>
      </c>
      <c r="DG105" s="493" t="s">
        <v>6663</v>
      </c>
      <c r="DH105" s="493" t="s">
        <v>6663</v>
      </c>
      <c r="DI105" s="493" t="s">
        <v>6663</v>
      </c>
      <c r="DJ105" s="394"/>
      <c r="DK105" s="492" t="s">
        <v>6663</v>
      </c>
      <c r="DL105" s="493" t="s">
        <v>6663</v>
      </c>
      <c r="DM105" s="493" t="s">
        <v>6663</v>
      </c>
      <c r="DN105" s="493" t="s">
        <v>6663</v>
      </c>
      <c r="DO105" s="493" t="s">
        <v>6663</v>
      </c>
      <c r="DP105" s="493" t="s">
        <v>6663</v>
      </c>
      <c r="DQ105" s="493" t="s">
        <v>6663</v>
      </c>
      <c r="DR105" s="493" t="s">
        <v>6663</v>
      </c>
      <c r="DS105" s="493" t="s">
        <v>6663</v>
      </c>
      <c r="DT105" s="493" t="s">
        <v>6663</v>
      </c>
      <c r="DU105" s="493" t="s">
        <v>6663</v>
      </c>
      <c r="DV105" s="493" t="s">
        <v>6663</v>
      </c>
      <c r="DW105" s="493" t="s">
        <v>6663</v>
      </c>
      <c r="DX105" s="493" t="s">
        <v>6663</v>
      </c>
      <c r="DY105" s="390" t="s">
        <v>6663</v>
      </c>
      <c r="DZ105" s="394" t="s">
        <v>6663</v>
      </c>
      <c r="EA105" s="492" t="s">
        <v>6663</v>
      </c>
      <c r="EB105" s="493" t="s">
        <v>6663</v>
      </c>
      <c r="EC105" s="493" t="s">
        <v>6663</v>
      </c>
      <c r="ED105" s="493" t="s">
        <v>6663</v>
      </c>
      <c r="EE105" s="494" t="s">
        <v>6663</v>
      </c>
      <c r="EF105" s="492" t="s">
        <v>6663</v>
      </c>
      <c r="EG105" s="493" t="s">
        <v>6663</v>
      </c>
      <c r="EH105" s="493" t="s">
        <v>6663</v>
      </c>
      <c r="EI105" s="493" t="s">
        <v>6663</v>
      </c>
      <c r="EJ105" s="493" t="s">
        <v>6663</v>
      </c>
      <c r="EK105" s="493" t="s">
        <v>6663</v>
      </c>
      <c r="EL105" s="493" t="s">
        <v>6663</v>
      </c>
      <c r="EM105" s="394"/>
      <c r="EN105" s="492" t="s">
        <v>6663</v>
      </c>
      <c r="EO105" s="493" t="s">
        <v>6663</v>
      </c>
      <c r="EP105" s="493" t="s">
        <v>6663</v>
      </c>
      <c r="EQ105" s="493" t="s">
        <v>6663</v>
      </c>
      <c r="ER105" s="493" t="s">
        <v>6663</v>
      </c>
      <c r="ES105" s="493" t="s">
        <v>6663</v>
      </c>
      <c r="ET105" s="493" t="s">
        <v>6663</v>
      </c>
      <c r="EU105" s="394"/>
    </row>
    <row r="106" spans="1:151" s="357" customFormat="1" ht="15" hidden="1" customHeight="1" x14ac:dyDescent="0.15">
      <c r="A106" s="442" t="s">
        <v>175</v>
      </c>
      <c r="B106" s="442" t="s">
        <v>247</v>
      </c>
      <c r="C106" s="442" t="s">
        <v>258</v>
      </c>
      <c r="D106" s="442" t="s">
        <v>660</v>
      </c>
      <c r="E106" s="387">
        <v>135</v>
      </c>
      <c r="F106" s="472">
        <v>134</v>
      </c>
      <c r="G106" s="472" t="s">
        <v>6663</v>
      </c>
      <c r="H106" s="472" t="s">
        <v>6663</v>
      </c>
      <c r="I106" s="472" t="s">
        <v>6663</v>
      </c>
      <c r="J106" s="388">
        <v>1</v>
      </c>
      <c r="K106" s="395">
        <v>1</v>
      </c>
      <c r="L106" s="387"/>
      <c r="M106" s="471" t="s">
        <v>6663</v>
      </c>
      <c r="N106" s="472" t="s">
        <v>6663</v>
      </c>
      <c r="O106" s="472" t="s">
        <v>6663</v>
      </c>
      <c r="P106" s="472" t="s">
        <v>6663</v>
      </c>
      <c r="Q106" s="472" t="s">
        <v>6663</v>
      </c>
      <c r="R106" s="472" t="s">
        <v>6663</v>
      </c>
      <c r="S106" s="472" t="s">
        <v>6663</v>
      </c>
      <c r="T106" s="472" t="s">
        <v>6663</v>
      </c>
      <c r="U106" s="472" t="s">
        <v>6663</v>
      </c>
      <c r="V106" s="472" t="s">
        <v>6663</v>
      </c>
      <c r="W106" s="472" t="s">
        <v>6663</v>
      </c>
      <c r="X106" s="472" t="s">
        <v>6663</v>
      </c>
      <c r="Y106" s="472" t="s">
        <v>6663</v>
      </c>
      <c r="Z106" s="472" t="s">
        <v>6663</v>
      </c>
      <c r="AA106" s="472" t="s">
        <v>6663</v>
      </c>
      <c r="AB106" s="473" t="s">
        <v>6663</v>
      </c>
      <c r="AC106" s="486" t="s">
        <v>6663</v>
      </c>
      <c r="AD106" s="487" t="s">
        <v>6663</v>
      </c>
      <c r="AE106" s="488" t="s">
        <v>6663</v>
      </c>
      <c r="AF106" s="387"/>
      <c r="AG106" s="388"/>
      <c r="AH106" s="388"/>
      <c r="AI106" s="388"/>
      <c r="AJ106" s="388"/>
      <c r="AK106" s="388"/>
      <c r="AL106" s="388"/>
      <c r="AM106" s="388"/>
      <c r="AN106" s="388"/>
      <c r="AO106" s="388"/>
      <c r="AP106" s="388"/>
      <c r="AQ106" s="388"/>
      <c r="AR106" s="388"/>
      <c r="AS106" s="388"/>
      <c r="AT106" s="388"/>
      <c r="AU106" s="388"/>
      <c r="AV106" s="449"/>
      <c r="AW106" s="450"/>
      <c r="AX106" s="451"/>
      <c r="AY106" s="471" t="s">
        <v>6663</v>
      </c>
      <c r="AZ106" s="472" t="s">
        <v>6663</v>
      </c>
      <c r="BA106" s="472" t="s">
        <v>6663</v>
      </c>
      <c r="BB106" s="472" t="s">
        <v>6663</v>
      </c>
      <c r="BC106" s="472" t="s">
        <v>6663</v>
      </c>
      <c r="BD106" s="472" t="s">
        <v>6663</v>
      </c>
      <c r="BE106" s="472" t="s">
        <v>6663</v>
      </c>
      <c r="BF106" s="472" t="s">
        <v>6663</v>
      </c>
      <c r="BG106" s="472" t="s">
        <v>6663</v>
      </c>
      <c r="BH106" s="472" t="s">
        <v>6663</v>
      </c>
      <c r="BI106" s="472" t="s">
        <v>6663</v>
      </c>
      <c r="BJ106" s="472" t="s">
        <v>6663</v>
      </c>
      <c r="BK106" s="472" t="s">
        <v>6663</v>
      </c>
      <c r="BL106" s="472" t="s">
        <v>6663</v>
      </c>
      <c r="BM106" s="472" t="s">
        <v>6663</v>
      </c>
      <c r="BN106" s="473" t="s">
        <v>6663</v>
      </c>
      <c r="BO106" s="504" t="s">
        <v>6663</v>
      </c>
      <c r="BP106" s="505" t="s">
        <v>6663</v>
      </c>
      <c r="BQ106" s="506" t="s">
        <v>6663</v>
      </c>
      <c r="BR106" s="492">
        <v>134</v>
      </c>
      <c r="BS106" s="493" t="s">
        <v>6662</v>
      </c>
      <c r="BT106" s="493" t="s">
        <v>6662</v>
      </c>
      <c r="BU106" s="493" t="s">
        <v>6662</v>
      </c>
      <c r="BV106" s="493">
        <v>1</v>
      </c>
      <c r="BW106" s="493">
        <v>1</v>
      </c>
      <c r="BX106" s="493">
        <v>2</v>
      </c>
      <c r="BY106" s="493">
        <v>4</v>
      </c>
      <c r="BZ106" s="493">
        <v>6</v>
      </c>
      <c r="CA106" s="493">
        <v>10</v>
      </c>
      <c r="CB106" s="493">
        <v>26</v>
      </c>
      <c r="CC106" s="493">
        <v>35</v>
      </c>
      <c r="CD106" s="493">
        <v>21</v>
      </c>
      <c r="CE106" s="493">
        <v>20</v>
      </c>
      <c r="CF106" s="493">
        <v>5</v>
      </c>
      <c r="CG106" s="494">
        <v>3</v>
      </c>
      <c r="CH106" s="466"/>
      <c r="CI106" s="467"/>
      <c r="CJ106" s="467"/>
      <c r="CK106" s="467"/>
      <c r="CL106" s="467"/>
      <c r="CM106" s="467"/>
      <c r="CN106" s="467"/>
      <c r="CO106" s="467"/>
      <c r="CP106" s="467"/>
      <c r="CQ106" s="467"/>
      <c r="CR106" s="467"/>
      <c r="CS106" s="467"/>
      <c r="CT106" s="467"/>
      <c r="CU106" s="468"/>
      <c r="CV106" s="389"/>
      <c r="CW106" s="390"/>
      <c r="CX106" s="390"/>
      <c r="CY106" s="390"/>
      <c r="CZ106" s="390"/>
      <c r="DA106" s="390"/>
      <c r="DB106" s="394"/>
      <c r="DC106" s="492">
        <v>511</v>
      </c>
      <c r="DD106" s="493">
        <v>378</v>
      </c>
      <c r="DE106" s="493">
        <v>148</v>
      </c>
      <c r="DF106" s="493">
        <v>206</v>
      </c>
      <c r="DG106" s="493">
        <v>24</v>
      </c>
      <c r="DH106" s="493">
        <v>27</v>
      </c>
      <c r="DI106" s="493">
        <v>106</v>
      </c>
      <c r="DJ106" s="394"/>
      <c r="DK106" s="492">
        <v>129</v>
      </c>
      <c r="DL106" s="493">
        <v>121</v>
      </c>
      <c r="DM106" s="493" t="s">
        <v>6662</v>
      </c>
      <c r="DN106" s="493" t="s">
        <v>6662</v>
      </c>
      <c r="DO106" s="493" t="s">
        <v>6662</v>
      </c>
      <c r="DP106" s="493">
        <v>1</v>
      </c>
      <c r="DQ106" s="493">
        <v>6</v>
      </c>
      <c r="DR106" s="493" t="s">
        <v>6662</v>
      </c>
      <c r="DS106" s="493" t="s">
        <v>6662</v>
      </c>
      <c r="DT106" s="493" t="s">
        <v>6662</v>
      </c>
      <c r="DU106" s="493">
        <v>1</v>
      </c>
      <c r="DV106" s="493" t="s">
        <v>6662</v>
      </c>
      <c r="DW106" s="493" t="s">
        <v>6662</v>
      </c>
      <c r="DX106" s="493" t="s">
        <v>6662</v>
      </c>
      <c r="DY106" s="390" t="s">
        <v>6662</v>
      </c>
      <c r="DZ106" s="394" t="s">
        <v>6662</v>
      </c>
      <c r="EA106" s="492">
        <v>134</v>
      </c>
      <c r="EB106" s="493">
        <v>28163</v>
      </c>
      <c r="EC106" s="493">
        <v>22859</v>
      </c>
      <c r="ED106" s="493">
        <v>5284</v>
      </c>
      <c r="EE106" s="494">
        <v>20</v>
      </c>
      <c r="EF106" s="492">
        <v>264</v>
      </c>
      <c r="EG106" s="493">
        <v>234</v>
      </c>
      <c r="EH106" s="493">
        <v>91</v>
      </c>
      <c r="EI106" s="493">
        <v>127</v>
      </c>
      <c r="EJ106" s="493">
        <v>16</v>
      </c>
      <c r="EK106" s="493">
        <v>16</v>
      </c>
      <c r="EL106" s="493">
        <v>14</v>
      </c>
      <c r="EM106" s="394"/>
      <c r="EN106" s="492">
        <v>247</v>
      </c>
      <c r="EO106" s="493">
        <v>144</v>
      </c>
      <c r="EP106" s="493">
        <v>57</v>
      </c>
      <c r="EQ106" s="493">
        <v>79</v>
      </c>
      <c r="ER106" s="493">
        <v>8</v>
      </c>
      <c r="ES106" s="493">
        <v>11</v>
      </c>
      <c r="ET106" s="493">
        <v>92</v>
      </c>
      <c r="EU106" s="394"/>
    </row>
    <row r="107" spans="1:151" s="357" customFormat="1" ht="15" hidden="1" customHeight="1" x14ac:dyDescent="0.15">
      <c r="A107" s="442" t="s">
        <v>175</v>
      </c>
      <c r="B107" s="442" t="s">
        <v>247</v>
      </c>
      <c r="C107" s="442" t="s">
        <v>1587</v>
      </c>
      <c r="D107" s="442" t="s">
        <v>661</v>
      </c>
      <c r="E107" s="387" t="s">
        <v>6663</v>
      </c>
      <c r="F107" s="472" t="s">
        <v>6663</v>
      </c>
      <c r="G107" s="472" t="s">
        <v>6663</v>
      </c>
      <c r="H107" s="472" t="s">
        <v>6663</v>
      </c>
      <c r="I107" s="472" t="s">
        <v>6663</v>
      </c>
      <c r="J107" s="388" t="s">
        <v>6663</v>
      </c>
      <c r="K107" s="395" t="s">
        <v>6663</v>
      </c>
      <c r="L107" s="387"/>
      <c r="M107" s="471" t="s">
        <v>6663</v>
      </c>
      <c r="N107" s="472" t="s">
        <v>6663</v>
      </c>
      <c r="O107" s="472" t="s">
        <v>6663</v>
      </c>
      <c r="P107" s="472" t="s">
        <v>6663</v>
      </c>
      <c r="Q107" s="472" t="s">
        <v>6663</v>
      </c>
      <c r="R107" s="472" t="s">
        <v>6663</v>
      </c>
      <c r="S107" s="472" t="s">
        <v>6663</v>
      </c>
      <c r="T107" s="472" t="s">
        <v>6663</v>
      </c>
      <c r="U107" s="472" t="s">
        <v>6663</v>
      </c>
      <c r="V107" s="472" t="s">
        <v>6663</v>
      </c>
      <c r="W107" s="472" t="s">
        <v>6663</v>
      </c>
      <c r="X107" s="472" t="s">
        <v>6663</v>
      </c>
      <c r="Y107" s="472" t="s">
        <v>6663</v>
      </c>
      <c r="Z107" s="472" t="s">
        <v>6663</v>
      </c>
      <c r="AA107" s="472" t="s">
        <v>6663</v>
      </c>
      <c r="AB107" s="473" t="s">
        <v>6663</v>
      </c>
      <c r="AC107" s="486" t="s">
        <v>6663</v>
      </c>
      <c r="AD107" s="487" t="s">
        <v>6663</v>
      </c>
      <c r="AE107" s="488" t="s">
        <v>6663</v>
      </c>
      <c r="AF107" s="387"/>
      <c r="AG107" s="388"/>
      <c r="AH107" s="388"/>
      <c r="AI107" s="388"/>
      <c r="AJ107" s="388"/>
      <c r="AK107" s="388"/>
      <c r="AL107" s="388"/>
      <c r="AM107" s="388"/>
      <c r="AN107" s="388"/>
      <c r="AO107" s="388"/>
      <c r="AP107" s="388"/>
      <c r="AQ107" s="388"/>
      <c r="AR107" s="388"/>
      <c r="AS107" s="388"/>
      <c r="AT107" s="388"/>
      <c r="AU107" s="388"/>
      <c r="AV107" s="449"/>
      <c r="AW107" s="450"/>
      <c r="AX107" s="451"/>
      <c r="AY107" s="471" t="s">
        <v>6663</v>
      </c>
      <c r="AZ107" s="472" t="s">
        <v>6663</v>
      </c>
      <c r="BA107" s="472" t="s">
        <v>6663</v>
      </c>
      <c r="BB107" s="472" t="s">
        <v>6663</v>
      </c>
      <c r="BC107" s="472" t="s">
        <v>6663</v>
      </c>
      <c r="BD107" s="472" t="s">
        <v>6663</v>
      </c>
      <c r="BE107" s="472" t="s">
        <v>6663</v>
      </c>
      <c r="BF107" s="472" t="s">
        <v>6663</v>
      </c>
      <c r="BG107" s="472" t="s">
        <v>6663</v>
      </c>
      <c r="BH107" s="472" t="s">
        <v>6663</v>
      </c>
      <c r="BI107" s="472" t="s">
        <v>6663</v>
      </c>
      <c r="BJ107" s="472" t="s">
        <v>6663</v>
      </c>
      <c r="BK107" s="472" t="s">
        <v>6663</v>
      </c>
      <c r="BL107" s="472" t="s">
        <v>6663</v>
      </c>
      <c r="BM107" s="472" t="s">
        <v>6663</v>
      </c>
      <c r="BN107" s="473" t="s">
        <v>6663</v>
      </c>
      <c r="BO107" s="504" t="s">
        <v>6663</v>
      </c>
      <c r="BP107" s="505" t="s">
        <v>6663</v>
      </c>
      <c r="BQ107" s="506" t="s">
        <v>6663</v>
      </c>
      <c r="BR107" s="492">
        <v>99</v>
      </c>
      <c r="BS107" s="493" t="s">
        <v>6662</v>
      </c>
      <c r="BT107" s="493" t="s">
        <v>6662</v>
      </c>
      <c r="BU107" s="493" t="s">
        <v>6662</v>
      </c>
      <c r="BV107" s="493" t="s">
        <v>6662</v>
      </c>
      <c r="BW107" s="493">
        <v>1</v>
      </c>
      <c r="BX107" s="493">
        <v>3</v>
      </c>
      <c r="BY107" s="493">
        <v>4</v>
      </c>
      <c r="BZ107" s="493">
        <v>12</v>
      </c>
      <c r="CA107" s="493">
        <v>14</v>
      </c>
      <c r="CB107" s="493">
        <v>23</v>
      </c>
      <c r="CC107" s="493">
        <v>19</v>
      </c>
      <c r="CD107" s="493">
        <v>12</v>
      </c>
      <c r="CE107" s="493">
        <v>7</v>
      </c>
      <c r="CF107" s="493">
        <v>3</v>
      </c>
      <c r="CG107" s="494">
        <v>1</v>
      </c>
      <c r="CH107" s="466"/>
      <c r="CI107" s="467"/>
      <c r="CJ107" s="467"/>
      <c r="CK107" s="467"/>
      <c r="CL107" s="467"/>
      <c r="CM107" s="467"/>
      <c r="CN107" s="467"/>
      <c r="CO107" s="467"/>
      <c r="CP107" s="467"/>
      <c r="CQ107" s="467"/>
      <c r="CR107" s="467"/>
      <c r="CS107" s="467"/>
      <c r="CT107" s="467"/>
      <c r="CU107" s="468"/>
      <c r="CV107" s="389"/>
      <c r="CW107" s="390"/>
      <c r="CX107" s="390"/>
      <c r="CY107" s="390"/>
      <c r="CZ107" s="390"/>
      <c r="DA107" s="390"/>
      <c r="DB107" s="394"/>
      <c r="DC107" s="492" t="s">
        <v>6663</v>
      </c>
      <c r="DD107" s="493" t="s">
        <v>6663</v>
      </c>
      <c r="DE107" s="493" t="s">
        <v>6663</v>
      </c>
      <c r="DF107" s="493" t="s">
        <v>6663</v>
      </c>
      <c r="DG107" s="493" t="s">
        <v>6663</v>
      </c>
      <c r="DH107" s="493" t="s">
        <v>6663</v>
      </c>
      <c r="DI107" s="493" t="s">
        <v>6663</v>
      </c>
      <c r="DJ107" s="394"/>
      <c r="DK107" s="492" t="s">
        <v>6663</v>
      </c>
      <c r="DL107" s="493" t="s">
        <v>6663</v>
      </c>
      <c r="DM107" s="493" t="s">
        <v>6663</v>
      </c>
      <c r="DN107" s="493" t="s">
        <v>6663</v>
      </c>
      <c r="DO107" s="493" t="s">
        <v>6663</v>
      </c>
      <c r="DP107" s="493" t="s">
        <v>6663</v>
      </c>
      <c r="DQ107" s="493" t="s">
        <v>6663</v>
      </c>
      <c r="DR107" s="493" t="s">
        <v>6663</v>
      </c>
      <c r="DS107" s="493" t="s">
        <v>6663</v>
      </c>
      <c r="DT107" s="493" t="s">
        <v>6663</v>
      </c>
      <c r="DU107" s="493" t="s">
        <v>6663</v>
      </c>
      <c r="DV107" s="493" t="s">
        <v>6663</v>
      </c>
      <c r="DW107" s="493" t="s">
        <v>6663</v>
      </c>
      <c r="DX107" s="493" t="s">
        <v>6663</v>
      </c>
      <c r="DY107" s="390" t="s">
        <v>6663</v>
      </c>
      <c r="DZ107" s="394" t="s">
        <v>6663</v>
      </c>
      <c r="EA107" s="492" t="s">
        <v>6663</v>
      </c>
      <c r="EB107" s="493" t="s">
        <v>6663</v>
      </c>
      <c r="EC107" s="493" t="s">
        <v>6663</v>
      </c>
      <c r="ED107" s="493" t="s">
        <v>6663</v>
      </c>
      <c r="EE107" s="494" t="s">
        <v>6663</v>
      </c>
      <c r="EF107" s="492" t="s">
        <v>6663</v>
      </c>
      <c r="EG107" s="493" t="s">
        <v>6663</v>
      </c>
      <c r="EH107" s="493" t="s">
        <v>6663</v>
      </c>
      <c r="EI107" s="493" t="s">
        <v>6663</v>
      </c>
      <c r="EJ107" s="493" t="s">
        <v>6663</v>
      </c>
      <c r="EK107" s="493" t="s">
        <v>6663</v>
      </c>
      <c r="EL107" s="493" t="s">
        <v>6663</v>
      </c>
      <c r="EM107" s="394"/>
      <c r="EN107" s="492" t="s">
        <v>6663</v>
      </c>
      <c r="EO107" s="493" t="s">
        <v>6663</v>
      </c>
      <c r="EP107" s="493" t="s">
        <v>6663</v>
      </c>
      <c r="EQ107" s="493" t="s">
        <v>6663</v>
      </c>
      <c r="ER107" s="493" t="s">
        <v>6663</v>
      </c>
      <c r="ES107" s="493" t="s">
        <v>6663</v>
      </c>
      <c r="ET107" s="493" t="s">
        <v>6663</v>
      </c>
      <c r="EU107" s="394"/>
    </row>
    <row r="108" spans="1:151" s="357" customFormat="1" ht="15" hidden="1" customHeight="1" x14ac:dyDescent="0.15">
      <c r="A108" s="442" t="s">
        <v>175</v>
      </c>
      <c r="B108" s="442" t="s">
        <v>247</v>
      </c>
      <c r="C108" s="442" t="s">
        <v>115</v>
      </c>
      <c r="D108" s="442" t="s">
        <v>662</v>
      </c>
      <c r="E108" s="387">
        <v>137</v>
      </c>
      <c r="F108" s="472">
        <v>134</v>
      </c>
      <c r="G108" s="472" t="s">
        <v>6663</v>
      </c>
      <c r="H108" s="472" t="s">
        <v>6663</v>
      </c>
      <c r="I108" s="472" t="s">
        <v>6663</v>
      </c>
      <c r="J108" s="388">
        <v>3</v>
      </c>
      <c r="K108" s="395">
        <v>3</v>
      </c>
      <c r="L108" s="387"/>
      <c r="M108" s="471" t="s">
        <v>6663</v>
      </c>
      <c r="N108" s="472" t="s">
        <v>6663</v>
      </c>
      <c r="O108" s="472" t="s">
        <v>6663</v>
      </c>
      <c r="P108" s="472" t="s">
        <v>6663</v>
      </c>
      <c r="Q108" s="472" t="s">
        <v>6663</v>
      </c>
      <c r="R108" s="472" t="s">
        <v>6663</v>
      </c>
      <c r="S108" s="472" t="s">
        <v>6663</v>
      </c>
      <c r="T108" s="472" t="s">
        <v>6663</v>
      </c>
      <c r="U108" s="472" t="s">
        <v>6663</v>
      </c>
      <c r="V108" s="472" t="s">
        <v>6663</v>
      </c>
      <c r="W108" s="472" t="s">
        <v>6663</v>
      </c>
      <c r="X108" s="472" t="s">
        <v>6663</v>
      </c>
      <c r="Y108" s="472" t="s">
        <v>6663</v>
      </c>
      <c r="Z108" s="472" t="s">
        <v>6663</v>
      </c>
      <c r="AA108" s="472" t="s">
        <v>6663</v>
      </c>
      <c r="AB108" s="473" t="s">
        <v>6663</v>
      </c>
      <c r="AC108" s="486" t="s">
        <v>6663</v>
      </c>
      <c r="AD108" s="487" t="s">
        <v>6663</v>
      </c>
      <c r="AE108" s="488" t="s">
        <v>6663</v>
      </c>
      <c r="AF108" s="387"/>
      <c r="AG108" s="388"/>
      <c r="AH108" s="388"/>
      <c r="AI108" s="388"/>
      <c r="AJ108" s="388"/>
      <c r="AK108" s="388"/>
      <c r="AL108" s="388"/>
      <c r="AM108" s="388"/>
      <c r="AN108" s="388"/>
      <c r="AO108" s="388"/>
      <c r="AP108" s="388"/>
      <c r="AQ108" s="388"/>
      <c r="AR108" s="388"/>
      <c r="AS108" s="388"/>
      <c r="AT108" s="388"/>
      <c r="AU108" s="388"/>
      <c r="AV108" s="449"/>
      <c r="AW108" s="450"/>
      <c r="AX108" s="451"/>
      <c r="AY108" s="471" t="s">
        <v>6663</v>
      </c>
      <c r="AZ108" s="472" t="s">
        <v>6663</v>
      </c>
      <c r="BA108" s="472" t="s">
        <v>6663</v>
      </c>
      <c r="BB108" s="472" t="s">
        <v>6663</v>
      </c>
      <c r="BC108" s="472" t="s">
        <v>6663</v>
      </c>
      <c r="BD108" s="472" t="s">
        <v>6663</v>
      </c>
      <c r="BE108" s="472" t="s">
        <v>6663</v>
      </c>
      <c r="BF108" s="472" t="s">
        <v>6663</v>
      </c>
      <c r="BG108" s="472" t="s">
        <v>6663</v>
      </c>
      <c r="BH108" s="472" t="s">
        <v>6663</v>
      </c>
      <c r="BI108" s="472" t="s">
        <v>6663</v>
      </c>
      <c r="BJ108" s="472" t="s">
        <v>6663</v>
      </c>
      <c r="BK108" s="472" t="s">
        <v>6663</v>
      </c>
      <c r="BL108" s="472" t="s">
        <v>6663</v>
      </c>
      <c r="BM108" s="472" t="s">
        <v>6663</v>
      </c>
      <c r="BN108" s="473" t="s">
        <v>6663</v>
      </c>
      <c r="BO108" s="504" t="s">
        <v>6663</v>
      </c>
      <c r="BP108" s="505" t="s">
        <v>6663</v>
      </c>
      <c r="BQ108" s="506" t="s">
        <v>6663</v>
      </c>
      <c r="BR108" s="492">
        <v>135</v>
      </c>
      <c r="BS108" s="493" t="s">
        <v>6662</v>
      </c>
      <c r="BT108" s="493" t="s">
        <v>6662</v>
      </c>
      <c r="BU108" s="493" t="s">
        <v>6662</v>
      </c>
      <c r="BV108" s="493" t="s">
        <v>6662</v>
      </c>
      <c r="BW108" s="493" t="s">
        <v>6662</v>
      </c>
      <c r="BX108" s="493">
        <v>2</v>
      </c>
      <c r="BY108" s="493">
        <v>6</v>
      </c>
      <c r="BZ108" s="493">
        <v>8</v>
      </c>
      <c r="CA108" s="493">
        <v>25</v>
      </c>
      <c r="CB108" s="493">
        <v>37</v>
      </c>
      <c r="CC108" s="493">
        <v>27</v>
      </c>
      <c r="CD108" s="493">
        <v>12</v>
      </c>
      <c r="CE108" s="493">
        <v>13</v>
      </c>
      <c r="CF108" s="493">
        <v>5</v>
      </c>
      <c r="CG108" s="494" t="s">
        <v>6662</v>
      </c>
      <c r="CH108" s="466"/>
      <c r="CI108" s="467"/>
      <c r="CJ108" s="467"/>
      <c r="CK108" s="467"/>
      <c r="CL108" s="467"/>
      <c r="CM108" s="467"/>
      <c r="CN108" s="467"/>
      <c r="CO108" s="467"/>
      <c r="CP108" s="467"/>
      <c r="CQ108" s="467"/>
      <c r="CR108" s="467"/>
      <c r="CS108" s="467"/>
      <c r="CT108" s="467"/>
      <c r="CU108" s="468"/>
      <c r="CV108" s="389"/>
      <c r="CW108" s="390"/>
      <c r="CX108" s="390"/>
      <c r="CY108" s="390"/>
      <c r="CZ108" s="390"/>
      <c r="DA108" s="390"/>
      <c r="DB108" s="394"/>
      <c r="DC108" s="492">
        <v>542</v>
      </c>
      <c r="DD108" s="493">
        <v>395</v>
      </c>
      <c r="DE108" s="493">
        <v>132</v>
      </c>
      <c r="DF108" s="493">
        <v>230</v>
      </c>
      <c r="DG108" s="493">
        <v>33</v>
      </c>
      <c r="DH108" s="493">
        <v>34</v>
      </c>
      <c r="DI108" s="493">
        <v>113</v>
      </c>
      <c r="DJ108" s="394"/>
      <c r="DK108" s="492">
        <v>133</v>
      </c>
      <c r="DL108" s="493">
        <v>130</v>
      </c>
      <c r="DM108" s="493">
        <v>1</v>
      </c>
      <c r="DN108" s="493" t="s">
        <v>6662</v>
      </c>
      <c r="DO108" s="493" t="s">
        <v>6662</v>
      </c>
      <c r="DP108" s="493" t="s">
        <v>6662</v>
      </c>
      <c r="DQ108" s="493" t="s">
        <v>6662</v>
      </c>
      <c r="DR108" s="493" t="s">
        <v>6662</v>
      </c>
      <c r="DS108" s="493">
        <v>1</v>
      </c>
      <c r="DT108" s="493" t="s">
        <v>6662</v>
      </c>
      <c r="DU108" s="493" t="s">
        <v>6662</v>
      </c>
      <c r="DV108" s="493" t="s">
        <v>6662</v>
      </c>
      <c r="DW108" s="493">
        <v>1</v>
      </c>
      <c r="DX108" s="493" t="s">
        <v>6662</v>
      </c>
      <c r="DY108" s="390" t="s">
        <v>6662</v>
      </c>
      <c r="DZ108" s="394" t="s">
        <v>6662</v>
      </c>
      <c r="EA108" s="492">
        <v>134</v>
      </c>
      <c r="EB108" s="493">
        <v>33947</v>
      </c>
      <c r="EC108" s="493">
        <v>25822</v>
      </c>
      <c r="ED108" s="493">
        <v>8125</v>
      </c>
      <c r="EE108" s="494" t="s">
        <v>6662</v>
      </c>
      <c r="EF108" s="492">
        <v>274</v>
      </c>
      <c r="EG108" s="493">
        <v>234</v>
      </c>
      <c r="EH108" s="493">
        <v>81</v>
      </c>
      <c r="EI108" s="493">
        <v>132</v>
      </c>
      <c r="EJ108" s="493">
        <v>21</v>
      </c>
      <c r="EK108" s="493">
        <v>16</v>
      </c>
      <c r="EL108" s="493">
        <v>24</v>
      </c>
      <c r="EM108" s="394"/>
      <c r="EN108" s="492">
        <v>268</v>
      </c>
      <c r="EO108" s="493">
        <v>161</v>
      </c>
      <c r="EP108" s="493">
        <v>51</v>
      </c>
      <c r="EQ108" s="493">
        <v>98</v>
      </c>
      <c r="ER108" s="493">
        <v>12</v>
      </c>
      <c r="ES108" s="493">
        <v>18</v>
      </c>
      <c r="ET108" s="493">
        <v>89</v>
      </c>
      <c r="EU108" s="394"/>
    </row>
    <row r="109" spans="1:151" s="357" customFormat="1" ht="15" hidden="1" customHeight="1" x14ac:dyDescent="0.15">
      <c r="A109" s="442" t="s">
        <v>175</v>
      </c>
      <c r="B109" s="442" t="s">
        <v>247</v>
      </c>
      <c r="C109" s="442" t="s">
        <v>663</v>
      </c>
      <c r="D109" s="442" t="s">
        <v>664</v>
      </c>
      <c r="E109" s="387">
        <v>130</v>
      </c>
      <c r="F109" s="472">
        <v>128</v>
      </c>
      <c r="G109" s="472" t="s">
        <v>6663</v>
      </c>
      <c r="H109" s="472" t="s">
        <v>6663</v>
      </c>
      <c r="I109" s="472" t="s">
        <v>6663</v>
      </c>
      <c r="J109" s="388">
        <v>2</v>
      </c>
      <c r="K109" s="395">
        <v>2</v>
      </c>
      <c r="L109" s="387"/>
      <c r="M109" s="471" t="s">
        <v>6663</v>
      </c>
      <c r="N109" s="472" t="s">
        <v>6663</v>
      </c>
      <c r="O109" s="472" t="s">
        <v>6663</v>
      </c>
      <c r="P109" s="472" t="s">
        <v>6663</v>
      </c>
      <c r="Q109" s="472" t="s">
        <v>6663</v>
      </c>
      <c r="R109" s="472" t="s">
        <v>6663</v>
      </c>
      <c r="S109" s="472" t="s">
        <v>6663</v>
      </c>
      <c r="T109" s="472" t="s">
        <v>6663</v>
      </c>
      <c r="U109" s="472" t="s">
        <v>6663</v>
      </c>
      <c r="V109" s="472" t="s">
        <v>6663</v>
      </c>
      <c r="W109" s="472" t="s">
        <v>6663</v>
      </c>
      <c r="X109" s="472" t="s">
        <v>6663</v>
      </c>
      <c r="Y109" s="472" t="s">
        <v>6663</v>
      </c>
      <c r="Z109" s="472" t="s">
        <v>6663</v>
      </c>
      <c r="AA109" s="472" t="s">
        <v>6663</v>
      </c>
      <c r="AB109" s="473" t="s">
        <v>6663</v>
      </c>
      <c r="AC109" s="486" t="s">
        <v>6663</v>
      </c>
      <c r="AD109" s="487" t="s">
        <v>6663</v>
      </c>
      <c r="AE109" s="488" t="s">
        <v>6663</v>
      </c>
      <c r="AF109" s="387"/>
      <c r="AG109" s="388"/>
      <c r="AH109" s="388"/>
      <c r="AI109" s="388"/>
      <c r="AJ109" s="388"/>
      <c r="AK109" s="388"/>
      <c r="AL109" s="388"/>
      <c r="AM109" s="388"/>
      <c r="AN109" s="388"/>
      <c r="AO109" s="388"/>
      <c r="AP109" s="388"/>
      <c r="AQ109" s="388"/>
      <c r="AR109" s="388"/>
      <c r="AS109" s="388"/>
      <c r="AT109" s="388"/>
      <c r="AU109" s="388"/>
      <c r="AV109" s="449"/>
      <c r="AW109" s="450"/>
      <c r="AX109" s="451"/>
      <c r="AY109" s="471" t="s">
        <v>6663</v>
      </c>
      <c r="AZ109" s="472" t="s">
        <v>6663</v>
      </c>
      <c r="BA109" s="472" t="s">
        <v>6663</v>
      </c>
      <c r="BB109" s="472" t="s">
        <v>6663</v>
      </c>
      <c r="BC109" s="472" t="s">
        <v>6663</v>
      </c>
      <c r="BD109" s="472" t="s">
        <v>6663</v>
      </c>
      <c r="BE109" s="472" t="s">
        <v>6663</v>
      </c>
      <c r="BF109" s="472" t="s">
        <v>6663</v>
      </c>
      <c r="BG109" s="472" t="s">
        <v>6663</v>
      </c>
      <c r="BH109" s="472" t="s">
        <v>6663</v>
      </c>
      <c r="BI109" s="472" t="s">
        <v>6663</v>
      </c>
      <c r="BJ109" s="472" t="s">
        <v>6663</v>
      </c>
      <c r="BK109" s="472" t="s">
        <v>6663</v>
      </c>
      <c r="BL109" s="472" t="s">
        <v>6663</v>
      </c>
      <c r="BM109" s="472" t="s">
        <v>6663</v>
      </c>
      <c r="BN109" s="473" t="s">
        <v>6663</v>
      </c>
      <c r="BO109" s="504" t="s">
        <v>6663</v>
      </c>
      <c r="BP109" s="505" t="s">
        <v>6663</v>
      </c>
      <c r="BQ109" s="506" t="s">
        <v>6663</v>
      </c>
      <c r="BR109" s="492">
        <v>128</v>
      </c>
      <c r="BS109" s="493" t="s">
        <v>6662</v>
      </c>
      <c r="BT109" s="493" t="s">
        <v>6662</v>
      </c>
      <c r="BU109" s="493" t="s">
        <v>6662</v>
      </c>
      <c r="BV109" s="493" t="s">
        <v>6662</v>
      </c>
      <c r="BW109" s="493">
        <v>1</v>
      </c>
      <c r="BX109" s="493">
        <v>3</v>
      </c>
      <c r="BY109" s="493">
        <v>1</v>
      </c>
      <c r="BZ109" s="493">
        <v>11</v>
      </c>
      <c r="CA109" s="493">
        <v>27</v>
      </c>
      <c r="CB109" s="493">
        <v>25</v>
      </c>
      <c r="CC109" s="493">
        <v>25</v>
      </c>
      <c r="CD109" s="493">
        <v>16</v>
      </c>
      <c r="CE109" s="493">
        <v>14</v>
      </c>
      <c r="CF109" s="493">
        <v>3</v>
      </c>
      <c r="CG109" s="494">
        <v>2</v>
      </c>
      <c r="CH109" s="466"/>
      <c r="CI109" s="467"/>
      <c r="CJ109" s="467"/>
      <c r="CK109" s="467"/>
      <c r="CL109" s="467"/>
      <c r="CM109" s="467"/>
      <c r="CN109" s="467"/>
      <c r="CO109" s="467"/>
      <c r="CP109" s="467"/>
      <c r="CQ109" s="467"/>
      <c r="CR109" s="467"/>
      <c r="CS109" s="467"/>
      <c r="CT109" s="467"/>
      <c r="CU109" s="468"/>
      <c r="CV109" s="389"/>
      <c r="CW109" s="390"/>
      <c r="CX109" s="390"/>
      <c r="CY109" s="390"/>
      <c r="CZ109" s="390"/>
      <c r="DA109" s="390"/>
      <c r="DB109" s="394"/>
      <c r="DC109" s="492">
        <v>499</v>
      </c>
      <c r="DD109" s="493">
        <v>374</v>
      </c>
      <c r="DE109" s="493">
        <v>157</v>
      </c>
      <c r="DF109" s="493">
        <v>195</v>
      </c>
      <c r="DG109" s="493">
        <v>22</v>
      </c>
      <c r="DH109" s="493">
        <v>26</v>
      </c>
      <c r="DI109" s="493">
        <v>99</v>
      </c>
      <c r="DJ109" s="394"/>
      <c r="DK109" s="492">
        <v>119</v>
      </c>
      <c r="DL109" s="493">
        <v>83</v>
      </c>
      <c r="DM109" s="493" t="s">
        <v>6662</v>
      </c>
      <c r="DN109" s="493" t="s">
        <v>6662</v>
      </c>
      <c r="DO109" s="493" t="s">
        <v>6662</v>
      </c>
      <c r="DP109" s="493">
        <v>20</v>
      </c>
      <c r="DQ109" s="493">
        <v>14</v>
      </c>
      <c r="DR109" s="493">
        <v>1</v>
      </c>
      <c r="DS109" s="493">
        <v>1</v>
      </c>
      <c r="DT109" s="493" t="s">
        <v>6662</v>
      </c>
      <c r="DU109" s="493" t="s">
        <v>6662</v>
      </c>
      <c r="DV109" s="493" t="s">
        <v>6662</v>
      </c>
      <c r="DW109" s="493" t="s">
        <v>6662</v>
      </c>
      <c r="DX109" s="493" t="s">
        <v>6662</v>
      </c>
      <c r="DY109" s="390" t="s">
        <v>6662</v>
      </c>
      <c r="DZ109" s="394" t="s">
        <v>6662</v>
      </c>
      <c r="EA109" s="492">
        <v>127</v>
      </c>
      <c r="EB109" s="493">
        <v>18435</v>
      </c>
      <c r="EC109" s="493">
        <v>11986</v>
      </c>
      <c r="ED109" s="493">
        <v>6089</v>
      </c>
      <c r="EE109" s="494">
        <v>360</v>
      </c>
      <c r="EF109" s="492">
        <v>252</v>
      </c>
      <c r="EG109" s="493">
        <v>217</v>
      </c>
      <c r="EH109" s="493">
        <v>95</v>
      </c>
      <c r="EI109" s="493">
        <v>109</v>
      </c>
      <c r="EJ109" s="493">
        <v>13</v>
      </c>
      <c r="EK109" s="493">
        <v>13</v>
      </c>
      <c r="EL109" s="493">
        <v>22</v>
      </c>
      <c r="EM109" s="394"/>
      <c r="EN109" s="492">
        <v>247</v>
      </c>
      <c r="EO109" s="493">
        <v>157</v>
      </c>
      <c r="EP109" s="493">
        <v>62</v>
      </c>
      <c r="EQ109" s="493">
        <v>86</v>
      </c>
      <c r="ER109" s="493">
        <v>9</v>
      </c>
      <c r="ES109" s="493">
        <v>13</v>
      </c>
      <c r="ET109" s="493">
        <v>77</v>
      </c>
      <c r="EU109" s="394"/>
    </row>
    <row r="110" spans="1:151" s="357" customFormat="1" ht="15" hidden="1" customHeight="1" x14ac:dyDescent="0.15">
      <c r="A110" s="442" t="s">
        <v>175</v>
      </c>
      <c r="B110" s="442" t="s">
        <v>247</v>
      </c>
      <c r="C110" s="442" t="s">
        <v>259</v>
      </c>
      <c r="D110" s="442" t="s">
        <v>665</v>
      </c>
      <c r="E110" s="387">
        <v>267</v>
      </c>
      <c r="F110" s="472">
        <v>266</v>
      </c>
      <c r="G110" s="472" t="s">
        <v>6663</v>
      </c>
      <c r="H110" s="472" t="s">
        <v>6663</v>
      </c>
      <c r="I110" s="472" t="s">
        <v>6663</v>
      </c>
      <c r="J110" s="388">
        <v>1</v>
      </c>
      <c r="K110" s="395">
        <v>1</v>
      </c>
      <c r="L110" s="387"/>
      <c r="M110" s="471" t="s">
        <v>6663</v>
      </c>
      <c r="N110" s="472" t="s">
        <v>6663</v>
      </c>
      <c r="O110" s="472" t="s">
        <v>6663</v>
      </c>
      <c r="P110" s="472" t="s">
        <v>6663</v>
      </c>
      <c r="Q110" s="472" t="s">
        <v>6663</v>
      </c>
      <c r="R110" s="472" t="s">
        <v>6663</v>
      </c>
      <c r="S110" s="472" t="s">
        <v>6663</v>
      </c>
      <c r="T110" s="472" t="s">
        <v>6663</v>
      </c>
      <c r="U110" s="472" t="s">
        <v>6663</v>
      </c>
      <c r="V110" s="472" t="s">
        <v>6663</v>
      </c>
      <c r="W110" s="472" t="s">
        <v>6663</v>
      </c>
      <c r="X110" s="472" t="s">
        <v>6663</v>
      </c>
      <c r="Y110" s="472" t="s">
        <v>6663</v>
      </c>
      <c r="Z110" s="472" t="s">
        <v>6663</v>
      </c>
      <c r="AA110" s="472" t="s">
        <v>6663</v>
      </c>
      <c r="AB110" s="473" t="s">
        <v>6663</v>
      </c>
      <c r="AC110" s="486" t="s">
        <v>6663</v>
      </c>
      <c r="AD110" s="487" t="s">
        <v>6663</v>
      </c>
      <c r="AE110" s="488" t="s">
        <v>6663</v>
      </c>
      <c r="AF110" s="387"/>
      <c r="AG110" s="388"/>
      <c r="AH110" s="388"/>
      <c r="AI110" s="388"/>
      <c r="AJ110" s="388"/>
      <c r="AK110" s="388"/>
      <c r="AL110" s="388"/>
      <c r="AM110" s="388"/>
      <c r="AN110" s="388"/>
      <c r="AO110" s="388"/>
      <c r="AP110" s="388"/>
      <c r="AQ110" s="388"/>
      <c r="AR110" s="388"/>
      <c r="AS110" s="388"/>
      <c r="AT110" s="388"/>
      <c r="AU110" s="388"/>
      <c r="AV110" s="449"/>
      <c r="AW110" s="450"/>
      <c r="AX110" s="451"/>
      <c r="AY110" s="471" t="s">
        <v>6663</v>
      </c>
      <c r="AZ110" s="472" t="s">
        <v>6663</v>
      </c>
      <c r="BA110" s="472" t="s">
        <v>6663</v>
      </c>
      <c r="BB110" s="472" t="s">
        <v>6663</v>
      </c>
      <c r="BC110" s="472" t="s">
        <v>6663</v>
      </c>
      <c r="BD110" s="472" t="s">
        <v>6663</v>
      </c>
      <c r="BE110" s="472" t="s">
        <v>6663</v>
      </c>
      <c r="BF110" s="472" t="s">
        <v>6663</v>
      </c>
      <c r="BG110" s="472" t="s">
        <v>6663</v>
      </c>
      <c r="BH110" s="472" t="s">
        <v>6663</v>
      </c>
      <c r="BI110" s="472" t="s">
        <v>6663</v>
      </c>
      <c r="BJ110" s="472" t="s">
        <v>6663</v>
      </c>
      <c r="BK110" s="472" t="s">
        <v>6663</v>
      </c>
      <c r="BL110" s="472" t="s">
        <v>6663</v>
      </c>
      <c r="BM110" s="472" t="s">
        <v>6663</v>
      </c>
      <c r="BN110" s="473" t="s">
        <v>6663</v>
      </c>
      <c r="BO110" s="504" t="s">
        <v>6663</v>
      </c>
      <c r="BP110" s="505" t="s">
        <v>6663</v>
      </c>
      <c r="BQ110" s="506" t="s">
        <v>6663</v>
      </c>
      <c r="BR110" s="492">
        <v>267</v>
      </c>
      <c r="BS110" s="493" t="s">
        <v>6662</v>
      </c>
      <c r="BT110" s="493" t="s">
        <v>6662</v>
      </c>
      <c r="BU110" s="493" t="s">
        <v>6662</v>
      </c>
      <c r="BV110" s="493" t="s">
        <v>6662</v>
      </c>
      <c r="BW110" s="493">
        <v>6</v>
      </c>
      <c r="BX110" s="493">
        <v>11</v>
      </c>
      <c r="BY110" s="493">
        <v>16</v>
      </c>
      <c r="BZ110" s="493">
        <v>13</v>
      </c>
      <c r="CA110" s="493">
        <v>38</v>
      </c>
      <c r="CB110" s="493">
        <v>43</v>
      </c>
      <c r="CC110" s="493">
        <v>63</v>
      </c>
      <c r="CD110" s="493">
        <v>37</v>
      </c>
      <c r="CE110" s="493">
        <v>30</v>
      </c>
      <c r="CF110" s="493">
        <v>8</v>
      </c>
      <c r="CG110" s="494">
        <v>2</v>
      </c>
      <c r="CH110" s="466"/>
      <c r="CI110" s="467"/>
      <c r="CJ110" s="467"/>
      <c r="CK110" s="467"/>
      <c r="CL110" s="467"/>
      <c r="CM110" s="467"/>
      <c r="CN110" s="467"/>
      <c r="CO110" s="467"/>
      <c r="CP110" s="467"/>
      <c r="CQ110" s="467"/>
      <c r="CR110" s="467"/>
      <c r="CS110" s="467"/>
      <c r="CT110" s="467"/>
      <c r="CU110" s="468"/>
      <c r="CV110" s="389"/>
      <c r="CW110" s="390"/>
      <c r="CX110" s="390"/>
      <c r="CY110" s="390"/>
      <c r="CZ110" s="390"/>
      <c r="DA110" s="390"/>
      <c r="DB110" s="394"/>
      <c r="DC110" s="492">
        <v>1073</v>
      </c>
      <c r="DD110" s="493">
        <v>789</v>
      </c>
      <c r="DE110" s="493">
        <v>360</v>
      </c>
      <c r="DF110" s="493">
        <v>361</v>
      </c>
      <c r="DG110" s="493">
        <v>68</v>
      </c>
      <c r="DH110" s="493">
        <v>69</v>
      </c>
      <c r="DI110" s="493">
        <v>215</v>
      </c>
      <c r="DJ110" s="394"/>
      <c r="DK110" s="492">
        <v>249</v>
      </c>
      <c r="DL110" s="493">
        <v>158</v>
      </c>
      <c r="DM110" s="493" t="s">
        <v>6662</v>
      </c>
      <c r="DN110" s="493" t="s">
        <v>6662</v>
      </c>
      <c r="DO110" s="493">
        <v>1</v>
      </c>
      <c r="DP110" s="493">
        <v>59</v>
      </c>
      <c r="DQ110" s="493">
        <v>22</v>
      </c>
      <c r="DR110" s="493">
        <v>4</v>
      </c>
      <c r="DS110" s="493">
        <v>1</v>
      </c>
      <c r="DT110" s="493">
        <v>1</v>
      </c>
      <c r="DU110" s="493">
        <v>2</v>
      </c>
      <c r="DV110" s="493">
        <v>1</v>
      </c>
      <c r="DW110" s="493" t="s">
        <v>6662</v>
      </c>
      <c r="DX110" s="493" t="s">
        <v>6662</v>
      </c>
      <c r="DY110" s="390" t="s">
        <v>6662</v>
      </c>
      <c r="DZ110" s="394" t="s">
        <v>6662</v>
      </c>
      <c r="EA110" s="492">
        <v>266</v>
      </c>
      <c r="EB110" s="493">
        <v>57099</v>
      </c>
      <c r="EC110" s="493">
        <v>29871</v>
      </c>
      <c r="ED110" s="493">
        <v>26693</v>
      </c>
      <c r="EE110" s="494">
        <v>535</v>
      </c>
      <c r="EF110" s="492">
        <v>556</v>
      </c>
      <c r="EG110" s="493">
        <v>472</v>
      </c>
      <c r="EH110" s="493">
        <v>215</v>
      </c>
      <c r="EI110" s="493">
        <v>216</v>
      </c>
      <c r="EJ110" s="493">
        <v>41</v>
      </c>
      <c r="EK110" s="493">
        <v>38</v>
      </c>
      <c r="EL110" s="493">
        <v>46</v>
      </c>
      <c r="EM110" s="394"/>
      <c r="EN110" s="492">
        <v>517</v>
      </c>
      <c r="EO110" s="493">
        <v>317</v>
      </c>
      <c r="EP110" s="493">
        <v>145</v>
      </c>
      <c r="EQ110" s="493">
        <v>145</v>
      </c>
      <c r="ER110" s="493">
        <v>27</v>
      </c>
      <c r="ES110" s="493">
        <v>31</v>
      </c>
      <c r="ET110" s="493">
        <v>169</v>
      </c>
      <c r="EU110" s="394"/>
    </row>
    <row r="111" spans="1:151" s="357" customFormat="1" ht="15" customHeight="1" x14ac:dyDescent="0.15">
      <c r="A111" s="442" t="s">
        <v>175</v>
      </c>
      <c r="B111" s="442" t="s">
        <v>260</v>
      </c>
      <c r="C111" s="442"/>
      <c r="D111" s="442" t="s">
        <v>666</v>
      </c>
      <c r="E111" s="387">
        <v>2559</v>
      </c>
      <c r="F111" s="472">
        <v>2548</v>
      </c>
      <c r="G111" s="472">
        <v>205</v>
      </c>
      <c r="H111" s="472">
        <v>309</v>
      </c>
      <c r="I111" s="472">
        <v>2034</v>
      </c>
      <c r="J111" s="388">
        <v>11</v>
      </c>
      <c r="K111" s="395">
        <v>8</v>
      </c>
      <c r="L111" s="387"/>
      <c r="M111" s="471">
        <v>5813</v>
      </c>
      <c r="N111" s="472">
        <v>35</v>
      </c>
      <c r="O111" s="472">
        <v>98</v>
      </c>
      <c r="P111" s="472">
        <v>144</v>
      </c>
      <c r="Q111" s="472">
        <v>133</v>
      </c>
      <c r="R111" s="472">
        <v>155</v>
      </c>
      <c r="S111" s="472">
        <v>178</v>
      </c>
      <c r="T111" s="472">
        <v>260</v>
      </c>
      <c r="U111" s="472">
        <v>425</v>
      </c>
      <c r="V111" s="472">
        <v>629</v>
      </c>
      <c r="W111" s="472">
        <v>820</v>
      </c>
      <c r="X111" s="472">
        <v>736</v>
      </c>
      <c r="Y111" s="472">
        <v>631</v>
      </c>
      <c r="Z111" s="472">
        <v>666</v>
      </c>
      <c r="AA111" s="472">
        <v>580</v>
      </c>
      <c r="AB111" s="473">
        <v>323</v>
      </c>
      <c r="AC111" s="486">
        <v>63.1</v>
      </c>
      <c r="AD111" s="487">
        <v>62</v>
      </c>
      <c r="AE111" s="488">
        <v>64.5</v>
      </c>
      <c r="AF111" s="387"/>
      <c r="AG111" s="388"/>
      <c r="AH111" s="388"/>
      <c r="AI111" s="388"/>
      <c r="AJ111" s="388"/>
      <c r="AK111" s="388"/>
      <c r="AL111" s="388"/>
      <c r="AM111" s="388"/>
      <c r="AN111" s="388"/>
      <c r="AO111" s="388"/>
      <c r="AP111" s="388"/>
      <c r="AQ111" s="388"/>
      <c r="AR111" s="388"/>
      <c r="AS111" s="388"/>
      <c r="AT111" s="388"/>
      <c r="AU111" s="388"/>
      <c r="AV111" s="449"/>
      <c r="AW111" s="450"/>
      <c r="AX111" s="451"/>
      <c r="AY111" s="471">
        <v>2982</v>
      </c>
      <c r="AZ111" s="472">
        <v>1</v>
      </c>
      <c r="BA111" s="472">
        <v>5</v>
      </c>
      <c r="BB111" s="472">
        <v>15</v>
      </c>
      <c r="BC111" s="472">
        <v>14</v>
      </c>
      <c r="BD111" s="472">
        <v>14</v>
      </c>
      <c r="BE111" s="472">
        <v>18</v>
      </c>
      <c r="BF111" s="472">
        <v>34</v>
      </c>
      <c r="BG111" s="472">
        <v>45</v>
      </c>
      <c r="BH111" s="472">
        <v>109</v>
      </c>
      <c r="BI111" s="472">
        <v>328</v>
      </c>
      <c r="BJ111" s="472">
        <v>505</v>
      </c>
      <c r="BK111" s="472">
        <v>524</v>
      </c>
      <c r="BL111" s="472">
        <v>590</v>
      </c>
      <c r="BM111" s="472">
        <v>508</v>
      </c>
      <c r="BN111" s="473">
        <v>272</v>
      </c>
      <c r="BO111" s="504">
        <v>72.2</v>
      </c>
      <c r="BP111" s="505">
        <v>72.2</v>
      </c>
      <c r="BQ111" s="506">
        <v>72.2</v>
      </c>
      <c r="BR111" s="492">
        <v>2547</v>
      </c>
      <c r="BS111" s="493" t="s">
        <v>6662</v>
      </c>
      <c r="BT111" s="493" t="s">
        <v>6662</v>
      </c>
      <c r="BU111" s="493">
        <v>2</v>
      </c>
      <c r="BV111" s="493">
        <v>7</v>
      </c>
      <c r="BW111" s="493">
        <v>3</v>
      </c>
      <c r="BX111" s="493">
        <v>17</v>
      </c>
      <c r="BY111" s="493">
        <v>38</v>
      </c>
      <c r="BZ111" s="493">
        <v>122</v>
      </c>
      <c r="CA111" s="493">
        <v>244</v>
      </c>
      <c r="CB111" s="493">
        <v>400</v>
      </c>
      <c r="CC111" s="493">
        <v>415</v>
      </c>
      <c r="CD111" s="493">
        <v>370</v>
      </c>
      <c r="CE111" s="493">
        <v>400</v>
      </c>
      <c r="CF111" s="493">
        <v>344</v>
      </c>
      <c r="CG111" s="494">
        <v>185</v>
      </c>
      <c r="CH111" s="466"/>
      <c r="CI111" s="467"/>
      <c r="CJ111" s="467"/>
      <c r="CK111" s="467"/>
      <c r="CL111" s="467"/>
      <c r="CM111" s="467"/>
      <c r="CN111" s="467"/>
      <c r="CO111" s="467"/>
      <c r="CP111" s="467"/>
      <c r="CQ111" s="467"/>
      <c r="CR111" s="467"/>
      <c r="CS111" s="467"/>
      <c r="CT111" s="467"/>
      <c r="CU111" s="468"/>
      <c r="CV111" s="389"/>
      <c r="CW111" s="390"/>
      <c r="CX111" s="390"/>
      <c r="CY111" s="390"/>
      <c r="CZ111" s="390"/>
      <c r="DA111" s="390"/>
      <c r="DB111" s="394"/>
      <c r="DC111" s="492">
        <v>7659</v>
      </c>
      <c r="DD111" s="493">
        <v>5900</v>
      </c>
      <c r="DE111" s="493">
        <v>2980</v>
      </c>
      <c r="DF111" s="493">
        <v>2624</v>
      </c>
      <c r="DG111" s="493">
        <v>296</v>
      </c>
      <c r="DH111" s="493">
        <v>379</v>
      </c>
      <c r="DI111" s="493">
        <v>1380</v>
      </c>
      <c r="DJ111" s="394"/>
      <c r="DK111" s="492">
        <v>2222</v>
      </c>
      <c r="DL111" s="493">
        <v>1932</v>
      </c>
      <c r="DM111" s="493" t="s">
        <v>6662</v>
      </c>
      <c r="DN111" s="493">
        <v>57</v>
      </c>
      <c r="DO111" s="493">
        <v>15</v>
      </c>
      <c r="DP111" s="493">
        <v>47</v>
      </c>
      <c r="DQ111" s="493">
        <v>10</v>
      </c>
      <c r="DR111" s="493">
        <v>92</v>
      </c>
      <c r="DS111" s="493">
        <v>11</v>
      </c>
      <c r="DT111" s="493">
        <v>3</v>
      </c>
      <c r="DU111" s="493">
        <v>9</v>
      </c>
      <c r="DV111" s="493">
        <v>41</v>
      </c>
      <c r="DW111" s="493" t="s">
        <v>6662</v>
      </c>
      <c r="DX111" s="493">
        <v>4</v>
      </c>
      <c r="DY111" s="390">
        <v>1</v>
      </c>
      <c r="DZ111" s="394" t="s">
        <v>6662</v>
      </c>
      <c r="EA111" s="492">
        <v>2544</v>
      </c>
      <c r="EB111" s="493">
        <v>254490</v>
      </c>
      <c r="EC111" s="493">
        <v>208103</v>
      </c>
      <c r="ED111" s="493">
        <v>39027</v>
      </c>
      <c r="EE111" s="494">
        <v>7360</v>
      </c>
      <c r="EF111" s="492">
        <v>3828</v>
      </c>
      <c r="EG111" s="493">
        <v>3410</v>
      </c>
      <c r="EH111" s="493">
        <v>1659</v>
      </c>
      <c r="EI111" s="493">
        <v>1560</v>
      </c>
      <c r="EJ111" s="493">
        <v>191</v>
      </c>
      <c r="EK111" s="493">
        <v>194</v>
      </c>
      <c r="EL111" s="493">
        <v>224</v>
      </c>
      <c r="EM111" s="394"/>
      <c r="EN111" s="492">
        <v>3831</v>
      </c>
      <c r="EO111" s="493">
        <v>2490</v>
      </c>
      <c r="EP111" s="493">
        <v>1321</v>
      </c>
      <c r="EQ111" s="493">
        <v>1064</v>
      </c>
      <c r="ER111" s="493">
        <v>105</v>
      </c>
      <c r="ES111" s="493">
        <v>185</v>
      </c>
      <c r="ET111" s="493">
        <v>1156</v>
      </c>
      <c r="EU111" s="394"/>
    </row>
    <row r="112" spans="1:151" s="357" customFormat="1" ht="15" hidden="1" customHeight="1" x14ac:dyDescent="0.15">
      <c r="A112" s="442" t="s">
        <v>175</v>
      </c>
      <c r="B112" s="442" t="s">
        <v>260</v>
      </c>
      <c r="C112" s="442" t="s">
        <v>261</v>
      </c>
      <c r="D112" s="442" t="s">
        <v>667</v>
      </c>
      <c r="E112" s="387">
        <v>13</v>
      </c>
      <c r="F112" s="472">
        <v>11</v>
      </c>
      <c r="G112" s="472" t="s">
        <v>6663</v>
      </c>
      <c r="H112" s="472" t="s">
        <v>6663</v>
      </c>
      <c r="I112" s="472" t="s">
        <v>6663</v>
      </c>
      <c r="J112" s="388">
        <v>2</v>
      </c>
      <c r="K112" s="395" t="s">
        <v>6662</v>
      </c>
      <c r="L112" s="387"/>
      <c r="M112" s="471" t="s">
        <v>6663</v>
      </c>
      <c r="N112" s="472" t="s">
        <v>6663</v>
      </c>
      <c r="O112" s="472" t="s">
        <v>6663</v>
      </c>
      <c r="P112" s="472" t="s">
        <v>6663</v>
      </c>
      <c r="Q112" s="472" t="s">
        <v>6663</v>
      </c>
      <c r="R112" s="472" t="s">
        <v>6663</v>
      </c>
      <c r="S112" s="472" t="s">
        <v>6663</v>
      </c>
      <c r="T112" s="472" t="s">
        <v>6663</v>
      </c>
      <c r="U112" s="472" t="s">
        <v>6663</v>
      </c>
      <c r="V112" s="472" t="s">
        <v>6663</v>
      </c>
      <c r="W112" s="472" t="s">
        <v>6663</v>
      </c>
      <c r="X112" s="472" t="s">
        <v>6663</v>
      </c>
      <c r="Y112" s="472" t="s">
        <v>6663</v>
      </c>
      <c r="Z112" s="472" t="s">
        <v>6663</v>
      </c>
      <c r="AA112" s="472" t="s">
        <v>6663</v>
      </c>
      <c r="AB112" s="473" t="s">
        <v>6663</v>
      </c>
      <c r="AC112" s="486" t="s">
        <v>6663</v>
      </c>
      <c r="AD112" s="487" t="s">
        <v>6663</v>
      </c>
      <c r="AE112" s="488" t="s">
        <v>6663</v>
      </c>
      <c r="AF112" s="387"/>
      <c r="AG112" s="388"/>
      <c r="AH112" s="388"/>
      <c r="AI112" s="388"/>
      <c r="AJ112" s="388"/>
      <c r="AK112" s="388"/>
      <c r="AL112" s="388"/>
      <c r="AM112" s="388"/>
      <c r="AN112" s="388"/>
      <c r="AO112" s="388"/>
      <c r="AP112" s="388"/>
      <c r="AQ112" s="388"/>
      <c r="AR112" s="388"/>
      <c r="AS112" s="388"/>
      <c r="AT112" s="388"/>
      <c r="AU112" s="388"/>
      <c r="AV112" s="449"/>
      <c r="AW112" s="450"/>
      <c r="AX112" s="451"/>
      <c r="AY112" s="471" t="s">
        <v>6663</v>
      </c>
      <c r="AZ112" s="472" t="s">
        <v>6663</v>
      </c>
      <c r="BA112" s="472" t="s">
        <v>6663</v>
      </c>
      <c r="BB112" s="472" t="s">
        <v>6663</v>
      </c>
      <c r="BC112" s="472" t="s">
        <v>6663</v>
      </c>
      <c r="BD112" s="472" t="s">
        <v>6663</v>
      </c>
      <c r="BE112" s="472" t="s">
        <v>6663</v>
      </c>
      <c r="BF112" s="472" t="s">
        <v>6663</v>
      </c>
      <c r="BG112" s="472" t="s">
        <v>6663</v>
      </c>
      <c r="BH112" s="472" t="s">
        <v>6663</v>
      </c>
      <c r="BI112" s="472" t="s">
        <v>6663</v>
      </c>
      <c r="BJ112" s="472" t="s">
        <v>6663</v>
      </c>
      <c r="BK112" s="472" t="s">
        <v>6663</v>
      </c>
      <c r="BL112" s="472" t="s">
        <v>6663</v>
      </c>
      <c r="BM112" s="472" t="s">
        <v>6663</v>
      </c>
      <c r="BN112" s="473" t="s">
        <v>6663</v>
      </c>
      <c r="BO112" s="504" t="s">
        <v>6663</v>
      </c>
      <c r="BP112" s="505" t="s">
        <v>6663</v>
      </c>
      <c r="BQ112" s="506" t="s">
        <v>6663</v>
      </c>
      <c r="BR112" s="492">
        <v>11</v>
      </c>
      <c r="BS112" s="493" t="s">
        <v>6662</v>
      </c>
      <c r="BT112" s="493" t="s">
        <v>6662</v>
      </c>
      <c r="BU112" s="493" t="s">
        <v>6662</v>
      </c>
      <c r="BV112" s="493" t="s">
        <v>6662</v>
      </c>
      <c r="BW112" s="493" t="s">
        <v>6662</v>
      </c>
      <c r="BX112" s="493" t="s">
        <v>6662</v>
      </c>
      <c r="BY112" s="493" t="s">
        <v>6662</v>
      </c>
      <c r="BZ112" s="493">
        <v>1</v>
      </c>
      <c r="CA112" s="493">
        <v>2</v>
      </c>
      <c r="CB112" s="493">
        <v>2</v>
      </c>
      <c r="CC112" s="493">
        <v>3</v>
      </c>
      <c r="CD112" s="493" t="s">
        <v>6662</v>
      </c>
      <c r="CE112" s="493">
        <v>3</v>
      </c>
      <c r="CF112" s="493" t="s">
        <v>6662</v>
      </c>
      <c r="CG112" s="494" t="s">
        <v>6662</v>
      </c>
      <c r="CH112" s="466"/>
      <c r="CI112" s="467"/>
      <c r="CJ112" s="467"/>
      <c r="CK112" s="467"/>
      <c r="CL112" s="467"/>
      <c r="CM112" s="467"/>
      <c r="CN112" s="467"/>
      <c r="CO112" s="467"/>
      <c r="CP112" s="467"/>
      <c r="CQ112" s="467"/>
      <c r="CR112" s="467"/>
      <c r="CS112" s="467"/>
      <c r="CT112" s="467"/>
      <c r="CU112" s="468"/>
      <c r="CV112" s="389"/>
      <c r="CW112" s="390"/>
      <c r="CX112" s="390"/>
      <c r="CY112" s="390"/>
      <c r="CZ112" s="390"/>
      <c r="DA112" s="390"/>
      <c r="DB112" s="394"/>
      <c r="DC112" s="492">
        <v>36</v>
      </c>
      <c r="DD112" s="493">
        <v>27</v>
      </c>
      <c r="DE112" s="493">
        <v>9</v>
      </c>
      <c r="DF112" s="493">
        <v>17</v>
      </c>
      <c r="DG112" s="493">
        <v>1</v>
      </c>
      <c r="DH112" s="493">
        <v>1</v>
      </c>
      <c r="DI112" s="493">
        <v>8</v>
      </c>
      <c r="DJ112" s="394"/>
      <c r="DK112" s="492">
        <v>9</v>
      </c>
      <c r="DL112" s="493">
        <v>7</v>
      </c>
      <c r="DM112" s="493" t="s">
        <v>6662</v>
      </c>
      <c r="DN112" s="493" t="s">
        <v>6662</v>
      </c>
      <c r="DO112" s="493" t="s">
        <v>6662</v>
      </c>
      <c r="DP112" s="493">
        <v>1</v>
      </c>
      <c r="DQ112" s="493" t="s">
        <v>6662</v>
      </c>
      <c r="DR112" s="493" t="s">
        <v>6662</v>
      </c>
      <c r="DS112" s="493">
        <v>1</v>
      </c>
      <c r="DT112" s="493" t="s">
        <v>6662</v>
      </c>
      <c r="DU112" s="493" t="s">
        <v>6662</v>
      </c>
      <c r="DV112" s="493" t="s">
        <v>6662</v>
      </c>
      <c r="DW112" s="493" t="s">
        <v>6662</v>
      </c>
      <c r="DX112" s="493" t="s">
        <v>6662</v>
      </c>
      <c r="DY112" s="390" t="s">
        <v>6662</v>
      </c>
      <c r="DZ112" s="394" t="s">
        <v>6662</v>
      </c>
      <c r="EA112" s="492">
        <v>11</v>
      </c>
      <c r="EB112" s="493">
        <v>1093</v>
      </c>
      <c r="EC112" s="493">
        <v>1020</v>
      </c>
      <c r="ED112" s="493">
        <v>73</v>
      </c>
      <c r="EE112" s="494" t="s">
        <v>6662</v>
      </c>
      <c r="EF112" s="492">
        <v>19</v>
      </c>
      <c r="EG112" s="493">
        <v>18</v>
      </c>
      <c r="EH112" s="493">
        <v>7</v>
      </c>
      <c r="EI112" s="493">
        <v>10</v>
      </c>
      <c r="EJ112" s="493">
        <v>1</v>
      </c>
      <c r="EK112" s="493">
        <v>1</v>
      </c>
      <c r="EL112" s="493" t="s">
        <v>6662</v>
      </c>
      <c r="EM112" s="394"/>
      <c r="EN112" s="492">
        <v>17</v>
      </c>
      <c r="EO112" s="493">
        <v>9</v>
      </c>
      <c r="EP112" s="493">
        <v>2</v>
      </c>
      <c r="EQ112" s="493">
        <v>7</v>
      </c>
      <c r="ER112" s="493" t="s">
        <v>6662</v>
      </c>
      <c r="ES112" s="493" t="s">
        <v>6662</v>
      </c>
      <c r="ET112" s="493">
        <v>8</v>
      </c>
      <c r="EU112" s="394"/>
    </row>
    <row r="113" spans="1:151" s="357" customFormat="1" ht="15" hidden="1" customHeight="1" x14ac:dyDescent="0.15">
      <c r="A113" s="442" t="s">
        <v>175</v>
      </c>
      <c r="B113" s="442" t="s">
        <v>260</v>
      </c>
      <c r="C113" s="442" t="s">
        <v>262</v>
      </c>
      <c r="D113" s="442" t="s">
        <v>668</v>
      </c>
      <c r="E113" s="387">
        <v>221</v>
      </c>
      <c r="F113" s="472">
        <v>221</v>
      </c>
      <c r="G113" s="472" t="s">
        <v>6663</v>
      </c>
      <c r="H113" s="472" t="s">
        <v>6663</v>
      </c>
      <c r="I113" s="472" t="s">
        <v>6663</v>
      </c>
      <c r="J113" s="388" t="s">
        <v>6662</v>
      </c>
      <c r="K113" s="395" t="s">
        <v>6662</v>
      </c>
      <c r="L113" s="387"/>
      <c r="M113" s="471" t="s">
        <v>6663</v>
      </c>
      <c r="N113" s="472" t="s">
        <v>6663</v>
      </c>
      <c r="O113" s="472" t="s">
        <v>6663</v>
      </c>
      <c r="P113" s="472" t="s">
        <v>6663</v>
      </c>
      <c r="Q113" s="472" t="s">
        <v>6663</v>
      </c>
      <c r="R113" s="472" t="s">
        <v>6663</v>
      </c>
      <c r="S113" s="472" t="s">
        <v>6663</v>
      </c>
      <c r="T113" s="472" t="s">
        <v>6663</v>
      </c>
      <c r="U113" s="472" t="s">
        <v>6663</v>
      </c>
      <c r="V113" s="472" t="s">
        <v>6663</v>
      </c>
      <c r="W113" s="472" t="s">
        <v>6663</v>
      </c>
      <c r="X113" s="472" t="s">
        <v>6663</v>
      </c>
      <c r="Y113" s="472" t="s">
        <v>6663</v>
      </c>
      <c r="Z113" s="472" t="s">
        <v>6663</v>
      </c>
      <c r="AA113" s="472" t="s">
        <v>6663</v>
      </c>
      <c r="AB113" s="473" t="s">
        <v>6663</v>
      </c>
      <c r="AC113" s="486" t="s">
        <v>6663</v>
      </c>
      <c r="AD113" s="487" t="s">
        <v>6663</v>
      </c>
      <c r="AE113" s="488" t="s">
        <v>6663</v>
      </c>
      <c r="AF113" s="387"/>
      <c r="AG113" s="388"/>
      <c r="AH113" s="388"/>
      <c r="AI113" s="388"/>
      <c r="AJ113" s="388"/>
      <c r="AK113" s="388"/>
      <c r="AL113" s="388"/>
      <c r="AM113" s="388"/>
      <c r="AN113" s="388"/>
      <c r="AO113" s="388"/>
      <c r="AP113" s="388"/>
      <c r="AQ113" s="388"/>
      <c r="AR113" s="388"/>
      <c r="AS113" s="388"/>
      <c r="AT113" s="388"/>
      <c r="AU113" s="388"/>
      <c r="AV113" s="449"/>
      <c r="AW113" s="450"/>
      <c r="AX113" s="451"/>
      <c r="AY113" s="471" t="s">
        <v>6663</v>
      </c>
      <c r="AZ113" s="472" t="s">
        <v>6663</v>
      </c>
      <c r="BA113" s="472" t="s">
        <v>6663</v>
      </c>
      <c r="BB113" s="472" t="s">
        <v>6663</v>
      </c>
      <c r="BC113" s="472" t="s">
        <v>6663</v>
      </c>
      <c r="BD113" s="472" t="s">
        <v>6663</v>
      </c>
      <c r="BE113" s="472" t="s">
        <v>6663</v>
      </c>
      <c r="BF113" s="472" t="s">
        <v>6663</v>
      </c>
      <c r="BG113" s="472" t="s">
        <v>6663</v>
      </c>
      <c r="BH113" s="472" t="s">
        <v>6663</v>
      </c>
      <c r="BI113" s="472" t="s">
        <v>6663</v>
      </c>
      <c r="BJ113" s="472" t="s">
        <v>6663</v>
      </c>
      <c r="BK113" s="472" t="s">
        <v>6663</v>
      </c>
      <c r="BL113" s="472" t="s">
        <v>6663</v>
      </c>
      <c r="BM113" s="472" t="s">
        <v>6663</v>
      </c>
      <c r="BN113" s="473" t="s">
        <v>6663</v>
      </c>
      <c r="BO113" s="504" t="s">
        <v>6663</v>
      </c>
      <c r="BP113" s="505" t="s">
        <v>6663</v>
      </c>
      <c r="BQ113" s="506" t="s">
        <v>6663</v>
      </c>
      <c r="BR113" s="492">
        <v>221</v>
      </c>
      <c r="BS113" s="493" t="s">
        <v>6662</v>
      </c>
      <c r="BT113" s="493" t="s">
        <v>6662</v>
      </c>
      <c r="BU113" s="493">
        <v>1</v>
      </c>
      <c r="BV113" s="493">
        <v>1</v>
      </c>
      <c r="BW113" s="493" t="s">
        <v>6662</v>
      </c>
      <c r="BX113" s="493">
        <v>2</v>
      </c>
      <c r="BY113" s="493">
        <v>4</v>
      </c>
      <c r="BZ113" s="493">
        <v>11</v>
      </c>
      <c r="CA113" s="493">
        <v>14</v>
      </c>
      <c r="CB113" s="493">
        <v>36</v>
      </c>
      <c r="CC113" s="493">
        <v>42</v>
      </c>
      <c r="CD113" s="493">
        <v>32</v>
      </c>
      <c r="CE113" s="493">
        <v>35</v>
      </c>
      <c r="CF113" s="493">
        <v>32</v>
      </c>
      <c r="CG113" s="494">
        <v>11</v>
      </c>
      <c r="CH113" s="466"/>
      <c r="CI113" s="467"/>
      <c r="CJ113" s="467"/>
      <c r="CK113" s="467"/>
      <c r="CL113" s="467"/>
      <c r="CM113" s="467"/>
      <c r="CN113" s="467"/>
      <c r="CO113" s="467"/>
      <c r="CP113" s="467"/>
      <c r="CQ113" s="467"/>
      <c r="CR113" s="467"/>
      <c r="CS113" s="467"/>
      <c r="CT113" s="467"/>
      <c r="CU113" s="468"/>
      <c r="CV113" s="389"/>
      <c r="CW113" s="390"/>
      <c r="CX113" s="390"/>
      <c r="CY113" s="390"/>
      <c r="CZ113" s="390"/>
      <c r="DA113" s="390"/>
      <c r="DB113" s="394"/>
      <c r="DC113" s="492">
        <v>636</v>
      </c>
      <c r="DD113" s="493">
        <v>483</v>
      </c>
      <c r="DE113" s="493">
        <v>245</v>
      </c>
      <c r="DF113" s="493">
        <v>217</v>
      </c>
      <c r="DG113" s="493">
        <v>21</v>
      </c>
      <c r="DH113" s="493">
        <v>25</v>
      </c>
      <c r="DI113" s="493">
        <v>128</v>
      </c>
      <c r="DJ113" s="394"/>
      <c r="DK113" s="492">
        <v>198</v>
      </c>
      <c r="DL113" s="493">
        <v>186</v>
      </c>
      <c r="DM113" s="493" t="s">
        <v>6662</v>
      </c>
      <c r="DN113" s="493">
        <v>1</v>
      </c>
      <c r="DO113" s="493" t="s">
        <v>6662</v>
      </c>
      <c r="DP113" s="493">
        <v>1</v>
      </c>
      <c r="DQ113" s="493">
        <v>6</v>
      </c>
      <c r="DR113" s="493">
        <v>3</v>
      </c>
      <c r="DS113" s="493">
        <v>1</v>
      </c>
      <c r="DT113" s="493" t="s">
        <v>6662</v>
      </c>
      <c r="DU113" s="493" t="s">
        <v>6662</v>
      </c>
      <c r="DV113" s="493" t="s">
        <v>6662</v>
      </c>
      <c r="DW113" s="493" t="s">
        <v>6662</v>
      </c>
      <c r="DX113" s="493" t="s">
        <v>6662</v>
      </c>
      <c r="DY113" s="390" t="s">
        <v>6662</v>
      </c>
      <c r="DZ113" s="394" t="s">
        <v>6662</v>
      </c>
      <c r="EA113" s="492">
        <v>221</v>
      </c>
      <c r="EB113" s="493">
        <v>18207</v>
      </c>
      <c r="EC113" s="493">
        <v>15430</v>
      </c>
      <c r="ED113" s="493">
        <v>2563</v>
      </c>
      <c r="EE113" s="494">
        <v>214</v>
      </c>
      <c r="EF113" s="492">
        <v>333</v>
      </c>
      <c r="EG113" s="493">
        <v>301</v>
      </c>
      <c r="EH113" s="493">
        <v>148</v>
      </c>
      <c r="EI113" s="493">
        <v>140</v>
      </c>
      <c r="EJ113" s="493">
        <v>13</v>
      </c>
      <c r="EK113" s="493">
        <v>13</v>
      </c>
      <c r="EL113" s="493">
        <v>19</v>
      </c>
      <c r="EM113" s="394"/>
      <c r="EN113" s="492">
        <v>303</v>
      </c>
      <c r="EO113" s="493">
        <v>182</v>
      </c>
      <c r="EP113" s="493">
        <v>97</v>
      </c>
      <c r="EQ113" s="493">
        <v>77</v>
      </c>
      <c r="ER113" s="493">
        <v>8</v>
      </c>
      <c r="ES113" s="493">
        <v>12</v>
      </c>
      <c r="ET113" s="493">
        <v>109</v>
      </c>
      <c r="EU113" s="394"/>
    </row>
    <row r="114" spans="1:151" s="357" customFormat="1" ht="15" hidden="1" customHeight="1" x14ac:dyDescent="0.15">
      <c r="A114" s="442" t="s">
        <v>175</v>
      </c>
      <c r="B114" s="442" t="s">
        <v>260</v>
      </c>
      <c r="C114" s="442" t="s">
        <v>263</v>
      </c>
      <c r="D114" s="442" t="s">
        <v>669</v>
      </c>
      <c r="E114" s="387">
        <v>206</v>
      </c>
      <c r="F114" s="472">
        <v>206</v>
      </c>
      <c r="G114" s="472" t="s">
        <v>6663</v>
      </c>
      <c r="H114" s="472" t="s">
        <v>6663</v>
      </c>
      <c r="I114" s="472" t="s">
        <v>6663</v>
      </c>
      <c r="J114" s="388" t="s">
        <v>6662</v>
      </c>
      <c r="K114" s="395" t="s">
        <v>6662</v>
      </c>
      <c r="L114" s="387"/>
      <c r="M114" s="471" t="s">
        <v>6663</v>
      </c>
      <c r="N114" s="472" t="s">
        <v>6663</v>
      </c>
      <c r="O114" s="472" t="s">
        <v>6663</v>
      </c>
      <c r="P114" s="472" t="s">
        <v>6663</v>
      </c>
      <c r="Q114" s="472" t="s">
        <v>6663</v>
      </c>
      <c r="R114" s="472" t="s">
        <v>6663</v>
      </c>
      <c r="S114" s="472" t="s">
        <v>6663</v>
      </c>
      <c r="T114" s="472" t="s">
        <v>6663</v>
      </c>
      <c r="U114" s="472" t="s">
        <v>6663</v>
      </c>
      <c r="V114" s="472" t="s">
        <v>6663</v>
      </c>
      <c r="W114" s="472" t="s">
        <v>6663</v>
      </c>
      <c r="X114" s="472" t="s">
        <v>6663</v>
      </c>
      <c r="Y114" s="472" t="s">
        <v>6663</v>
      </c>
      <c r="Z114" s="472" t="s">
        <v>6663</v>
      </c>
      <c r="AA114" s="472" t="s">
        <v>6663</v>
      </c>
      <c r="AB114" s="473" t="s">
        <v>6663</v>
      </c>
      <c r="AC114" s="486" t="s">
        <v>6663</v>
      </c>
      <c r="AD114" s="487" t="s">
        <v>6663</v>
      </c>
      <c r="AE114" s="488" t="s">
        <v>6663</v>
      </c>
      <c r="AF114" s="387"/>
      <c r="AG114" s="388"/>
      <c r="AH114" s="388"/>
      <c r="AI114" s="388"/>
      <c r="AJ114" s="388"/>
      <c r="AK114" s="388"/>
      <c r="AL114" s="388"/>
      <c r="AM114" s="388"/>
      <c r="AN114" s="388"/>
      <c r="AO114" s="388"/>
      <c r="AP114" s="388"/>
      <c r="AQ114" s="388"/>
      <c r="AR114" s="388"/>
      <c r="AS114" s="388"/>
      <c r="AT114" s="388"/>
      <c r="AU114" s="388"/>
      <c r="AV114" s="449"/>
      <c r="AW114" s="450"/>
      <c r="AX114" s="451"/>
      <c r="AY114" s="471" t="s">
        <v>6663</v>
      </c>
      <c r="AZ114" s="472" t="s">
        <v>6663</v>
      </c>
      <c r="BA114" s="472" t="s">
        <v>6663</v>
      </c>
      <c r="BB114" s="472" t="s">
        <v>6663</v>
      </c>
      <c r="BC114" s="472" t="s">
        <v>6663</v>
      </c>
      <c r="BD114" s="472" t="s">
        <v>6663</v>
      </c>
      <c r="BE114" s="472" t="s">
        <v>6663</v>
      </c>
      <c r="BF114" s="472" t="s">
        <v>6663</v>
      </c>
      <c r="BG114" s="472" t="s">
        <v>6663</v>
      </c>
      <c r="BH114" s="472" t="s">
        <v>6663</v>
      </c>
      <c r="BI114" s="472" t="s">
        <v>6663</v>
      </c>
      <c r="BJ114" s="472" t="s">
        <v>6663</v>
      </c>
      <c r="BK114" s="472" t="s">
        <v>6663</v>
      </c>
      <c r="BL114" s="472" t="s">
        <v>6663</v>
      </c>
      <c r="BM114" s="472" t="s">
        <v>6663</v>
      </c>
      <c r="BN114" s="473" t="s">
        <v>6663</v>
      </c>
      <c r="BO114" s="504" t="s">
        <v>6663</v>
      </c>
      <c r="BP114" s="505" t="s">
        <v>6663</v>
      </c>
      <c r="BQ114" s="506" t="s">
        <v>6663</v>
      </c>
      <c r="BR114" s="492">
        <v>206</v>
      </c>
      <c r="BS114" s="493" t="s">
        <v>6662</v>
      </c>
      <c r="BT114" s="493" t="s">
        <v>6662</v>
      </c>
      <c r="BU114" s="493" t="s">
        <v>6662</v>
      </c>
      <c r="BV114" s="493">
        <v>1</v>
      </c>
      <c r="BW114" s="493">
        <v>1</v>
      </c>
      <c r="BX114" s="493" t="s">
        <v>6662</v>
      </c>
      <c r="BY114" s="493">
        <v>4</v>
      </c>
      <c r="BZ114" s="493">
        <v>9</v>
      </c>
      <c r="CA114" s="493">
        <v>18</v>
      </c>
      <c r="CB114" s="493">
        <v>36</v>
      </c>
      <c r="CC114" s="493">
        <v>38</v>
      </c>
      <c r="CD114" s="493">
        <v>29</v>
      </c>
      <c r="CE114" s="493">
        <v>33</v>
      </c>
      <c r="CF114" s="493">
        <v>23</v>
      </c>
      <c r="CG114" s="494">
        <v>14</v>
      </c>
      <c r="CH114" s="466"/>
      <c r="CI114" s="467"/>
      <c r="CJ114" s="467"/>
      <c r="CK114" s="467"/>
      <c r="CL114" s="467"/>
      <c r="CM114" s="467"/>
      <c r="CN114" s="467"/>
      <c r="CO114" s="467"/>
      <c r="CP114" s="467"/>
      <c r="CQ114" s="467"/>
      <c r="CR114" s="467"/>
      <c r="CS114" s="467"/>
      <c r="CT114" s="467"/>
      <c r="CU114" s="468"/>
      <c r="CV114" s="389"/>
      <c r="CW114" s="390"/>
      <c r="CX114" s="390"/>
      <c r="CY114" s="390"/>
      <c r="CZ114" s="390"/>
      <c r="DA114" s="390"/>
      <c r="DB114" s="394"/>
      <c r="DC114" s="492">
        <v>632</v>
      </c>
      <c r="DD114" s="493">
        <v>476</v>
      </c>
      <c r="DE114" s="493">
        <v>257</v>
      </c>
      <c r="DF114" s="493">
        <v>205</v>
      </c>
      <c r="DG114" s="493">
        <v>14</v>
      </c>
      <c r="DH114" s="493">
        <v>30</v>
      </c>
      <c r="DI114" s="493">
        <v>126</v>
      </c>
      <c r="DJ114" s="394"/>
      <c r="DK114" s="492">
        <v>168</v>
      </c>
      <c r="DL114" s="493">
        <v>146</v>
      </c>
      <c r="DM114" s="493" t="s">
        <v>6662</v>
      </c>
      <c r="DN114" s="493">
        <v>3</v>
      </c>
      <c r="DO114" s="493" t="s">
        <v>6662</v>
      </c>
      <c r="DP114" s="493">
        <v>3</v>
      </c>
      <c r="DQ114" s="493" t="s">
        <v>6662</v>
      </c>
      <c r="DR114" s="493">
        <v>14</v>
      </c>
      <c r="DS114" s="493" t="s">
        <v>6662</v>
      </c>
      <c r="DT114" s="493" t="s">
        <v>6662</v>
      </c>
      <c r="DU114" s="493" t="s">
        <v>6662</v>
      </c>
      <c r="DV114" s="493">
        <v>2</v>
      </c>
      <c r="DW114" s="493" t="s">
        <v>6662</v>
      </c>
      <c r="DX114" s="493" t="s">
        <v>6662</v>
      </c>
      <c r="DY114" s="390" t="s">
        <v>6662</v>
      </c>
      <c r="DZ114" s="394" t="s">
        <v>6662</v>
      </c>
      <c r="EA114" s="492">
        <v>206</v>
      </c>
      <c r="EB114" s="493">
        <v>18567</v>
      </c>
      <c r="EC114" s="493">
        <v>15437</v>
      </c>
      <c r="ED114" s="493">
        <v>2318</v>
      </c>
      <c r="EE114" s="494">
        <v>812</v>
      </c>
      <c r="EF114" s="492">
        <v>306</v>
      </c>
      <c r="EG114" s="493">
        <v>275</v>
      </c>
      <c r="EH114" s="493">
        <v>137</v>
      </c>
      <c r="EI114" s="493">
        <v>130</v>
      </c>
      <c r="EJ114" s="493">
        <v>8</v>
      </c>
      <c r="EK114" s="493">
        <v>14</v>
      </c>
      <c r="EL114" s="493">
        <v>17</v>
      </c>
      <c r="EM114" s="394"/>
      <c r="EN114" s="492">
        <v>326</v>
      </c>
      <c r="EO114" s="493">
        <v>201</v>
      </c>
      <c r="EP114" s="493">
        <v>120</v>
      </c>
      <c r="EQ114" s="493">
        <v>75</v>
      </c>
      <c r="ER114" s="493">
        <v>6</v>
      </c>
      <c r="ES114" s="493">
        <v>16</v>
      </c>
      <c r="ET114" s="493">
        <v>109</v>
      </c>
      <c r="EU114" s="394"/>
    </row>
    <row r="115" spans="1:151" s="357" customFormat="1" ht="15" hidden="1" customHeight="1" x14ac:dyDescent="0.15">
      <c r="A115" s="442" t="s">
        <v>175</v>
      </c>
      <c r="B115" s="442" t="s">
        <v>260</v>
      </c>
      <c r="C115" s="442" t="s">
        <v>264</v>
      </c>
      <c r="D115" s="442" t="s">
        <v>670</v>
      </c>
      <c r="E115" s="387">
        <v>174</v>
      </c>
      <c r="F115" s="472">
        <v>174</v>
      </c>
      <c r="G115" s="472" t="s">
        <v>6663</v>
      </c>
      <c r="H115" s="472" t="s">
        <v>6663</v>
      </c>
      <c r="I115" s="472" t="s">
        <v>6663</v>
      </c>
      <c r="J115" s="388" t="s">
        <v>6662</v>
      </c>
      <c r="K115" s="395" t="s">
        <v>6662</v>
      </c>
      <c r="L115" s="387"/>
      <c r="M115" s="471" t="s">
        <v>6663</v>
      </c>
      <c r="N115" s="472" t="s">
        <v>6663</v>
      </c>
      <c r="O115" s="472" t="s">
        <v>6663</v>
      </c>
      <c r="P115" s="472" t="s">
        <v>6663</v>
      </c>
      <c r="Q115" s="472" t="s">
        <v>6663</v>
      </c>
      <c r="R115" s="472" t="s">
        <v>6663</v>
      </c>
      <c r="S115" s="472" t="s">
        <v>6663</v>
      </c>
      <c r="T115" s="472" t="s">
        <v>6663</v>
      </c>
      <c r="U115" s="472" t="s">
        <v>6663</v>
      </c>
      <c r="V115" s="472" t="s">
        <v>6663</v>
      </c>
      <c r="W115" s="472" t="s">
        <v>6663</v>
      </c>
      <c r="X115" s="472" t="s">
        <v>6663</v>
      </c>
      <c r="Y115" s="472" t="s">
        <v>6663</v>
      </c>
      <c r="Z115" s="472" t="s">
        <v>6663</v>
      </c>
      <c r="AA115" s="472" t="s">
        <v>6663</v>
      </c>
      <c r="AB115" s="473" t="s">
        <v>6663</v>
      </c>
      <c r="AC115" s="486" t="s">
        <v>6663</v>
      </c>
      <c r="AD115" s="487" t="s">
        <v>6663</v>
      </c>
      <c r="AE115" s="488" t="s">
        <v>6663</v>
      </c>
      <c r="AF115" s="387"/>
      <c r="AG115" s="388"/>
      <c r="AH115" s="388"/>
      <c r="AI115" s="388"/>
      <c r="AJ115" s="388"/>
      <c r="AK115" s="388"/>
      <c r="AL115" s="388"/>
      <c r="AM115" s="388"/>
      <c r="AN115" s="388"/>
      <c r="AO115" s="388"/>
      <c r="AP115" s="388"/>
      <c r="AQ115" s="388"/>
      <c r="AR115" s="388"/>
      <c r="AS115" s="388"/>
      <c r="AT115" s="388"/>
      <c r="AU115" s="388"/>
      <c r="AV115" s="449"/>
      <c r="AW115" s="450"/>
      <c r="AX115" s="451"/>
      <c r="AY115" s="471" t="s">
        <v>6663</v>
      </c>
      <c r="AZ115" s="472" t="s">
        <v>6663</v>
      </c>
      <c r="BA115" s="472" t="s">
        <v>6663</v>
      </c>
      <c r="BB115" s="472" t="s">
        <v>6663</v>
      </c>
      <c r="BC115" s="472" t="s">
        <v>6663</v>
      </c>
      <c r="BD115" s="472" t="s">
        <v>6663</v>
      </c>
      <c r="BE115" s="472" t="s">
        <v>6663</v>
      </c>
      <c r="BF115" s="472" t="s">
        <v>6663</v>
      </c>
      <c r="BG115" s="472" t="s">
        <v>6663</v>
      </c>
      <c r="BH115" s="472" t="s">
        <v>6663</v>
      </c>
      <c r="BI115" s="472" t="s">
        <v>6663</v>
      </c>
      <c r="BJ115" s="472" t="s">
        <v>6663</v>
      </c>
      <c r="BK115" s="472" t="s">
        <v>6663</v>
      </c>
      <c r="BL115" s="472" t="s">
        <v>6663</v>
      </c>
      <c r="BM115" s="472" t="s">
        <v>6663</v>
      </c>
      <c r="BN115" s="473" t="s">
        <v>6663</v>
      </c>
      <c r="BO115" s="504" t="s">
        <v>6663</v>
      </c>
      <c r="BP115" s="505" t="s">
        <v>6663</v>
      </c>
      <c r="BQ115" s="506" t="s">
        <v>6663</v>
      </c>
      <c r="BR115" s="492">
        <v>174</v>
      </c>
      <c r="BS115" s="493" t="s">
        <v>6662</v>
      </c>
      <c r="BT115" s="493" t="s">
        <v>6662</v>
      </c>
      <c r="BU115" s="493" t="s">
        <v>6662</v>
      </c>
      <c r="BV115" s="493" t="s">
        <v>6662</v>
      </c>
      <c r="BW115" s="493" t="s">
        <v>6662</v>
      </c>
      <c r="BX115" s="493">
        <v>1</v>
      </c>
      <c r="BY115" s="493">
        <v>5</v>
      </c>
      <c r="BZ115" s="493">
        <v>7</v>
      </c>
      <c r="CA115" s="493">
        <v>13</v>
      </c>
      <c r="CB115" s="493">
        <v>19</v>
      </c>
      <c r="CC115" s="493">
        <v>31</v>
      </c>
      <c r="CD115" s="493">
        <v>33</v>
      </c>
      <c r="CE115" s="493">
        <v>28</v>
      </c>
      <c r="CF115" s="493">
        <v>21</v>
      </c>
      <c r="CG115" s="494">
        <v>16</v>
      </c>
      <c r="CH115" s="466"/>
      <c r="CI115" s="467"/>
      <c r="CJ115" s="467"/>
      <c r="CK115" s="467"/>
      <c r="CL115" s="467"/>
      <c r="CM115" s="467"/>
      <c r="CN115" s="467"/>
      <c r="CO115" s="467"/>
      <c r="CP115" s="467"/>
      <c r="CQ115" s="467"/>
      <c r="CR115" s="467"/>
      <c r="CS115" s="467"/>
      <c r="CT115" s="467"/>
      <c r="CU115" s="468"/>
      <c r="CV115" s="389"/>
      <c r="CW115" s="390"/>
      <c r="CX115" s="390"/>
      <c r="CY115" s="390"/>
      <c r="CZ115" s="390"/>
      <c r="DA115" s="390"/>
      <c r="DB115" s="394"/>
      <c r="DC115" s="492">
        <v>526</v>
      </c>
      <c r="DD115" s="493">
        <v>416</v>
      </c>
      <c r="DE115" s="493">
        <v>204</v>
      </c>
      <c r="DF115" s="493">
        <v>175</v>
      </c>
      <c r="DG115" s="493">
        <v>37</v>
      </c>
      <c r="DH115" s="493">
        <v>25</v>
      </c>
      <c r="DI115" s="493">
        <v>85</v>
      </c>
      <c r="DJ115" s="394"/>
      <c r="DK115" s="492">
        <v>158</v>
      </c>
      <c r="DL115" s="493">
        <v>152</v>
      </c>
      <c r="DM115" s="493" t="s">
        <v>6662</v>
      </c>
      <c r="DN115" s="493" t="s">
        <v>6662</v>
      </c>
      <c r="DO115" s="493" t="s">
        <v>6662</v>
      </c>
      <c r="DP115" s="493">
        <v>1</v>
      </c>
      <c r="DQ115" s="493" t="s">
        <v>6662</v>
      </c>
      <c r="DR115" s="493">
        <v>4</v>
      </c>
      <c r="DS115" s="493">
        <v>1</v>
      </c>
      <c r="DT115" s="493" t="s">
        <v>6662</v>
      </c>
      <c r="DU115" s="493" t="s">
        <v>6662</v>
      </c>
      <c r="DV115" s="493" t="s">
        <v>6662</v>
      </c>
      <c r="DW115" s="493" t="s">
        <v>6662</v>
      </c>
      <c r="DX115" s="493" t="s">
        <v>6662</v>
      </c>
      <c r="DY115" s="390" t="s">
        <v>6662</v>
      </c>
      <c r="DZ115" s="394" t="s">
        <v>6662</v>
      </c>
      <c r="EA115" s="492">
        <v>174</v>
      </c>
      <c r="EB115" s="493">
        <v>20682</v>
      </c>
      <c r="EC115" s="493">
        <v>19183</v>
      </c>
      <c r="ED115" s="493">
        <v>1291</v>
      </c>
      <c r="EE115" s="494">
        <v>208</v>
      </c>
      <c r="EF115" s="492">
        <v>260</v>
      </c>
      <c r="EG115" s="493">
        <v>234</v>
      </c>
      <c r="EH115" s="493">
        <v>116</v>
      </c>
      <c r="EI115" s="493">
        <v>96</v>
      </c>
      <c r="EJ115" s="493">
        <v>22</v>
      </c>
      <c r="EK115" s="493">
        <v>12</v>
      </c>
      <c r="EL115" s="493">
        <v>14</v>
      </c>
      <c r="EM115" s="394"/>
      <c r="EN115" s="492">
        <v>266</v>
      </c>
      <c r="EO115" s="493">
        <v>182</v>
      </c>
      <c r="EP115" s="493">
        <v>88</v>
      </c>
      <c r="EQ115" s="493">
        <v>79</v>
      </c>
      <c r="ER115" s="493">
        <v>15</v>
      </c>
      <c r="ES115" s="493">
        <v>13</v>
      </c>
      <c r="ET115" s="493">
        <v>71</v>
      </c>
      <c r="EU115" s="394"/>
    </row>
    <row r="116" spans="1:151" s="357" customFormat="1" ht="15" hidden="1" customHeight="1" x14ac:dyDescent="0.15">
      <c r="A116" s="442" t="s">
        <v>175</v>
      </c>
      <c r="B116" s="442" t="s">
        <v>260</v>
      </c>
      <c r="C116" s="442" t="s">
        <v>265</v>
      </c>
      <c r="D116" s="442" t="s">
        <v>671</v>
      </c>
      <c r="E116" s="387">
        <v>213</v>
      </c>
      <c r="F116" s="472">
        <v>213</v>
      </c>
      <c r="G116" s="472" t="s">
        <v>6663</v>
      </c>
      <c r="H116" s="472" t="s">
        <v>6663</v>
      </c>
      <c r="I116" s="472" t="s">
        <v>6663</v>
      </c>
      <c r="J116" s="388" t="s">
        <v>6662</v>
      </c>
      <c r="K116" s="395" t="s">
        <v>6662</v>
      </c>
      <c r="L116" s="387"/>
      <c r="M116" s="471" t="s">
        <v>6663</v>
      </c>
      <c r="N116" s="472" t="s">
        <v>6663</v>
      </c>
      <c r="O116" s="472" t="s">
        <v>6663</v>
      </c>
      <c r="P116" s="472" t="s">
        <v>6663</v>
      </c>
      <c r="Q116" s="472" t="s">
        <v>6663</v>
      </c>
      <c r="R116" s="472" t="s">
        <v>6663</v>
      </c>
      <c r="S116" s="472" t="s">
        <v>6663</v>
      </c>
      <c r="T116" s="472" t="s">
        <v>6663</v>
      </c>
      <c r="U116" s="472" t="s">
        <v>6663</v>
      </c>
      <c r="V116" s="472" t="s">
        <v>6663</v>
      </c>
      <c r="W116" s="472" t="s">
        <v>6663</v>
      </c>
      <c r="X116" s="472" t="s">
        <v>6663</v>
      </c>
      <c r="Y116" s="472" t="s">
        <v>6663</v>
      </c>
      <c r="Z116" s="472" t="s">
        <v>6663</v>
      </c>
      <c r="AA116" s="472" t="s">
        <v>6663</v>
      </c>
      <c r="AB116" s="473" t="s">
        <v>6663</v>
      </c>
      <c r="AC116" s="486" t="s">
        <v>6663</v>
      </c>
      <c r="AD116" s="487" t="s">
        <v>6663</v>
      </c>
      <c r="AE116" s="488" t="s">
        <v>6663</v>
      </c>
      <c r="AF116" s="387"/>
      <c r="AG116" s="388"/>
      <c r="AH116" s="388"/>
      <c r="AI116" s="388"/>
      <c r="AJ116" s="388"/>
      <c r="AK116" s="388"/>
      <c r="AL116" s="388"/>
      <c r="AM116" s="388"/>
      <c r="AN116" s="388"/>
      <c r="AO116" s="388"/>
      <c r="AP116" s="388"/>
      <c r="AQ116" s="388"/>
      <c r="AR116" s="388"/>
      <c r="AS116" s="388"/>
      <c r="AT116" s="388"/>
      <c r="AU116" s="388"/>
      <c r="AV116" s="449"/>
      <c r="AW116" s="450"/>
      <c r="AX116" s="451"/>
      <c r="AY116" s="471" t="s">
        <v>6663</v>
      </c>
      <c r="AZ116" s="472" t="s">
        <v>6663</v>
      </c>
      <c r="BA116" s="472" t="s">
        <v>6663</v>
      </c>
      <c r="BB116" s="472" t="s">
        <v>6663</v>
      </c>
      <c r="BC116" s="472" t="s">
        <v>6663</v>
      </c>
      <c r="BD116" s="472" t="s">
        <v>6663</v>
      </c>
      <c r="BE116" s="472" t="s">
        <v>6663</v>
      </c>
      <c r="BF116" s="472" t="s">
        <v>6663</v>
      </c>
      <c r="BG116" s="472" t="s">
        <v>6663</v>
      </c>
      <c r="BH116" s="472" t="s">
        <v>6663</v>
      </c>
      <c r="BI116" s="472" t="s">
        <v>6663</v>
      </c>
      <c r="BJ116" s="472" t="s">
        <v>6663</v>
      </c>
      <c r="BK116" s="472" t="s">
        <v>6663</v>
      </c>
      <c r="BL116" s="472" t="s">
        <v>6663</v>
      </c>
      <c r="BM116" s="472" t="s">
        <v>6663</v>
      </c>
      <c r="BN116" s="473" t="s">
        <v>6663</v>
      </c>
      <c r="BO116" s="504" t="s">
        <v>6663</v>
      </c>
      <c r="BP116" s="505" t="s">
        <v>6663</v>
      </c>
      <c r="BQ116" s="506" t="s">
        <v>6663</v>
      </c>
      <c r="BR116" s="492">
        <v>213</v>
      </c>
      <c r="BS116" s="493" t="s">
        <v>6662</v>
      </c>
      <c r="BT116" s="493" t="s">
        <v>6662</v>
      </c>
      <c r="BU116" s="493" t="s">
        <v>6662</v>
      </c>
      <c r="BV116" s="493">
        <v>1</v>
      </c>
      <c r="BW116" s="493" t="s">
        <v>6662</v>
      </c>
      <c r="BX116" s="493">
        <v>3</v>
      </c>
      <c r="BY116" s="493">
        <v>4</v>
      </c>
      <c r="BZ116" s="493">
        <v>12</v>
      </c>
      <c r="CA116" s="493">
        <v>26</v>
      </c>
      <c r="CB116" s="493">
        <v>27</v>
      </c>
      <c r="CC116" s="493">
        <v>30</v>
      </c>
      <c r="CD116" s="493">
        <v>38</v>
      </c>
      <c r="CE116" s="493">
        <v>29</v>
      </c>
      <c r="CF116" s="493">
        <v>30</v>
      </c>
      <c r="CG116" s="494">
        <v>13</v>
      </c>
      <c r="CH116" s="466"/>
      <c r="CI116" s="467"/>
      <c r="CJ116" s="467"/>
      <c r="CK116" s="467"/>
      <c r="CL116" s="467"/>
      <c r="CM116" s="467"/>
      <c r="CN116" s="467"/>
      <c r="CO116" s="467"/>
      <c r="CP116" s="467"/>
      <c r="CQ116" s="467"/>
      <c r="CR116" s="467"/>
      <c r="CS116" s="467"/>
      <c r="CT116" s="467"/>
      <c r="CU116" s="468"/>
      <c r="CV116" s="389"/>
      <c r="CW116" s="390"/>
      <c r="CX116" s="390"/>
      <c r="CY116" s="390"/>
      <c r="CZ116" s="390"/>
      <c r="DA116" s="390"/>
      <c r="DB116" s="394"/>
      <c r="DC116" s="492">
        <v>655</v>
      </c>
      <c r="DD116" s="493">
        <v>487</v>
      </c>
      <c r="DE116" s="493">
        <v>241</v>
      </c>
      <c r="DF116" s="493">
        <v>221</v>
      </c>
      <c r="DG116" s="493">
        <v>25</v>
      </c>
      <c r="DH116" s="493">
        <v>40</v>
      </c>
      <c r="DI116" s="493">
        <v>128</v>
      </c>
      <c r="DJ116" s="394"/>
      <c r="DK116" s="492">
        <v>191</v>
      </c>
      <c r="DL116" s="493">
        <v>186</v>
      </c>
      <c r="DM116" s="493" t="s">
        <v>6662</v>
      </c>
      <c r="DN116" s="493" t="s">
        <v>6662</v>
      </c>
      <c r="DO116" s="493" t="s">
        <v>6662</v>
      </c>
      <c r="DP116" s="493">
        <v>3</v>
      </c>
      <c r="DQ116" s="493" t="s">
        <v>6662</v>
      </c>
      <c r="DR116" s="493">
        <v>1</v>
      </c>
      <c r="DS116" s="493" t="s">
        <v>6662</v>
      </c>
      <c r="DT116" s="493">
        <v>1</v>
      </c>
      <c r="DU116" s="493" t="s">
        <v>6662</v>
      </c>
      <c r="DV116" s="493" t="s">
        <v>6662</v>
      </c>
      <c r="DW116" s="493" t="s">
        <v>6662</v>
      </c>
      <c r="DX116" s="493" t="s">
        <v>6662</v>
      </c>
      <c r="DY116" s="390" t="s">
        <v>6662</v>
      </c>
      <c r="DZ116" s="394" t="s">
        <v>6662</v>
      </c>
      <c r="EA116" s="492">
        <v>213</v>
      </c>
      <c r="EB116" s="493">
        <v>30179</v>
      </c>
      <c r="EC116" s="493">
        <v>27623</v>
      </c>
      <c r="ED116" s="493">
        <v>2437</v>
      </c>
      <c r="EE116" s="494">
        <v>119</v>
      </c>
      <c r="EF116" s="492">
        <v>334</v>
      </c>
      <c r="EG116" s="493">
        <v>287</v>
      </c>
      <c r="EH116" s="493">
        <v>138</v>
      </c>
      <c r="EI116" s="493">
        <v>129</v>
      </c>
      <c r="EJ116" s="493">
        <v>20</v>
      </c>
      <c r="EK116" s="493">
        <v>23</v>
      </c>
      <c r="EL116" s="493">
        <v>24</v>
      </c>
      <c r="EM116" s="394"/>
      <c r="EN116" s="492">
        <v>321</v>
      </c>
      <c r="EO116" s="493">
        <v>200</v>
      </c>
      <c r="EP116" s="493">
        <v>103</v>
      </c>
      <c r="EQ116" s="493">
        <v>92</v>
      </c>
      <c r="ER116" s="493">
        <v>5</v>
      </c>
      <c r="ES116" s="493">
        <v>17</v>
      </c>
      <c r="ET116" s="493">
        <v>104</v>
      </c>
      <c r="EU116" s="394"/>
    </row>
    <row r="117" spans="1:151" s="357" customFormat="1" ht="15" hidden="1" customHeight="1" x14ac:dyDescent="0.15">
      <c r="A117" s="442" t="s">
        <v>175</v>
      </c>
      <c r="B117" s="442" t="s">
        <v>260</v>
      </c>
      <c r="C117" s="442" t="s">
        <v>266</v>
      </c>
      <c r="D117" s="442" t="s">
        <v>672</v>
      </c>
      <c r="E117" s="387">
        <v>155</v>
      </c>
      <c r="F117" s="472">
        <v>154</v>
      </c>
      <c r="G117" s="472" t="s">
        <v>6663</v>
      </c>
      <c r="H117" s="472" t="s">
        <v>6663</v>
      </c>
      <c r="I117" s="472" t="s">
        <v>6663</v>
      </c>
      <c r="J117" s="388">
        <v>1</v>
      </c>
      <c r="K117" s="395" t="s">
        <v>6662</v>
      </c>
      <c r="L117" s="387"/>
      <c r="M117" s="471" t="s">
        <v>6663</v>
      </c>
      <c r="N117" s="472" t="s">
        <v>6663</v>
      </c>
      <c r="O117" s="472" t="s">
        <v>6663</v>
      </c>
      <c r="P117" s="472" t="s">
        <v>6663</v>
      </c>
      <c r="Q117" s="472" t="s">
        <v>6663</v>
      </c>
      <c r="R117" s="472" t="s">
        <v>6663</v>
      </c>
      <c r="S117" s="472" t="s">
        <v>6663</v>
      </c>
      <c r="T117" s="472" t="s">
        <v>6663</v>
      </c>
      <c r="U117" s="472" t="s">
        <v>6663</v>
      </c>
      <c r="V117" s="472" t="s">
        <v>6663</v>
      </c>
      <c r="W117" s="472" t="s">
        <v>6663</v>
      </c>
      <c r="X117" s="472" t="s">
        <v>6663</v>
      </c>
      <c r="Y117" s="472" t="s">
        <v>6663</v>
      </c>
      <c r="Z117" s="472" t="s">
        <v>6663</v>
      </c>
      <c r="AA117" s="472" t="s">
        <v>6663</v>
      </c>
      <c r="AB117" s="473" t="s">
        <v>6663</v>
      </c>
      <c r="AC117" s="486" t="s">
        <v>6663</v>
      </c>
      <c r="AD117" s="487" t="s">
        <v>6663</v>
      </c>
      <c r="AE117" s="488" t="s">
        <v>6663</v>
      </c>
      <c r="AF117" s="387"/>
      <c r="AG117" s="388"/>
      <c r="AH117" s="388"/>
      <c r="AI117" s="388"/>
      <c r="AJ117" s="388"/>
      <c r="AK117" s="388"/>
      <c r="AL117" s="388"/>
      <c r="AM117" s="388"/>
      <c r="AN117" s="388"/>
      <c r="AO117" s="388"/>
      <c r="AP117" s="388"/>
      <c r="AQ117" s="388"/>
      <c r="AR117" s="388"/>
      <c r="AS117" s="388"/>
      <c r="AT117" s="388"/>
      <c r="AU117" s="388"/>
      <c r="AV117" s="449"/>
      <c r="AW117" s="450"/>
      <c r="AX117" s="451"/>
      <c r="AY117" s="471" t="s">
        <v>6663</v>
      </c>
      <c r="AZ117" s="472" t="s">
        <v>6663</v>
      </c>
      <c r="BA117" s="472" t="s">
        <v>6663</v>
      </c>
      <c r="BB117" s="472" t="s">
        <v>6663</v>
      </c>
      <c r="BC117" s="472" t="s">
        <v>6663</v>
      </c>
      <c r="BD117" s="472" t="s">
        <v>6663</v>
      </c>
      <c r="BE117" s="472" t="s">
        <v>6663</v>
      </c>
      <c r="BF117" s="472" t="s">
        <v>6663</v>
      </c>
      <c r="BG117" s="472" t="s">
        <v>6663</v>
      </c>
      <c r="BH117" s="472" t="s">
        <v>6663</v>
      </c>
      <c r="BI117" s="472" t="s">
        <v>6663</v>
      </c>
      <c r="BJ117" s="472" t="s">
        <v>6663</v>
      </c>
      <c r="BK117" s="472" t="s">
        <v>6663</v>
      </c>
      <c r="BL117" s="472" t="s">
        <v>6663</v>
      </c>
      <c r="BM117" s="472" t="s">
        <v>6663</v>
      </c>
      <c r="BN117" s="473" t="s">
        <v>6663</v>
      </c>
      <c r="BO117" s="504" t="s">
        <v>6663</v>
      </c>
      <c r="BP117" s="505" t="s">
        <v>6663</v>
      </c>
      <c r="BQ117" s="506" t="s">
        <v>6663</v>
      </c>
      <c r="BR117" s="492">
        <v>153</v>
      </c>
      <c r="BS117" s="493" t="s">
        <v>6662</v>
      </c>
      <c r="BT117" s="493" t="s">
        <v>6662</v>
      </c>
      <c r="BU117" s="493" t="s">
        <v>6662</v>
      </c>
      <c r="BV117" s="493">
        <v>1</v>
      </c>
      <c r="BW117" s="493" t="s">
        <v>6662</v>
      </c>
      <c r="BX117" s="493">
        <v>1</v>
      </c>
      <c r="BY117" s="493" t="s">
        <v>6662</v>
      </c>
      <c r="BZ117" s="493">
        <v>7</v>
      </c>
      <c r="CA117" s="493">
        <v>16</v>
      </c>
      <c r="CB117" s="493">
        <v>23</v>
      </c>
      <c r="CC117" s="493">
        <v>29</v>
      </c>
      <c r="CD117" s="493">
        <v>29</v>
      </c>
      <c r="CE117" s="493">
        <v>20</v>
      </c>
      <c r="CF117" s="493">
        <v>17</v>
      </c>
      <c r="CG117" s="494">
        <v>10</v>
      </c>
      <c r="CH117" s="466"/>
      <c r="CI117" s="467"/>
      <c r="CJ117" s="467"/>
      <c r="CK117" s="467"/>
      <c r="CL117" s="467"/>
      <c r="CM117" s="467"/>
      <c r="CN117" s="467"/>
      <c r="CO117" s="467"/>
      <c r="CP117" s="467"/>
      <c r="CQ117" s="467"/>
      <c r="CR117" s="467"/>
      <c r="CS117" s="467"/>
      <c r="CT117" s="467"/>
      <c r="CU117" s="468"/>
      <c r="CV117" s="389"/>
      <c r="CW117" s="390"/>
      <c r="CX117" s="390"/>
      <c r="CY117" s="390"/>
      <c r="CZ117" s="390"/>
      <c r="DA117" s="390"/>
      <c r="DB117" s="394"/>
      <c r="DC117" s="492">
        <v>471</v>
      </c>
      <c r="DD117" s="493">
        <v>357</v>
      </c>
      <c r="DE117" s="493">
        <v>180</v>
      </c>
      <c r="DF117" s="493">
        <v>160</v>
      </c>
      <c r="DG117" s="493">
        <v>17</v>
      </c>
      <c r="DH117" s="493">
        <v>21</v>
      </c>
      <c r="DI117" s="493">
        <v>93</v>
      </c>
      <c r="DJ117" s="394"/>
      <c r="DK117" s="492">
        <v>135</v>
      </c>
      <c r="DL117" s="493">
        <v>128</v>
      </c>
      <c r="DM117" s="493" t="s">
        <v>6662</v>
      </c>
      <c r="DN117" s="493" t="s">
        <v>6662</v>
      </c>
      <c r="DO117" s="493" t="s">
        <v>6662</v>
      </c>
      <c r="DP117" s="493">
        <v>3</v>
      </c>
      <c r="DQ117" s="493" t="s">
        <v>6662</v>
      </c>
      <c r="DR117" s="493">
        <v>3</v>
      </c>
      <c r="DS117" s="493">
        <v>1</v>
      </c>
      <c r="DT117" s="493" t="s">
        <v>6662</v>
      </c>
      <c r="DU117" s="493" t="s">
        <v>6662</v>
      </c>
      <c r="DV117" s="493" t="s">
        <v>6662</v>
      </c>
      <c r="DW117" s="493" t="s">
        <v>6662</v>
      </c>
      <c r="DX117" s="493" t="s">
        <v>6662</v>
      </c>
      <c r="DY117" s="390" t="s">
        <v>6662</v>
      </c>
      <c r="DZ117" s="394" t="s">
        <v>6662</v>
      </c>
      <c r="EA117" s="492">
        <v>154</v>
      </c>
      <c r="EB117" s="493">
        <v>21452</v>
      </c>
      <c r="EC117" s="493">
        <v>19557</v>
      </c>
      <c r="ED117" s="493">
        <v>1595</v>
      </c>
      <c r="EE117" s="494">
        <v>300</v>
      </c>
      <c r="EF117" s="492">
        <v>237</v>
      </c>
      <c r="EG117" s="493">
        <v>216</v>
      </c>
      <c r="EH117" s="493">
        <v>105</v>
      </c>
      <c r="EI117" s="493">
        <v>100</v>
      </c>
      <c r="EJ117" s="493">
        <v>11</v>
      </c>
      <c r="EK117" s="493">
        <v>10</v>
      </c>
      <c r="EL117" s="493">
        <v>11</v>
      </c>
      <c r="EM117" s="394"/>
      <c r="EN117" s="492">
        <v>234</v>
      </c>
      <c r="EO117" s="493">
        <v>141</v>
      </c>
      <c r="EP117" s="493">
        <v>75</v>
      </c>
      <c r="EQ117" s="493">
        <v>60</v>
      </c>
      <c r="ER117" s="493">
        <v>6</v>
      </c>
      <c r="ES117" s="493">
        <v>11</v>
      </c>
      <c r="ET117" s="493">
        <v>82</v>
      </c>
      <c r="EU117" s="394"/>
    </row>
    <row r="118" spans="1:151" s="357" customFormat="1" ht="15" hidden="1" customHeight="1" x14ac:dyDescent="0.15">
      <c r="A118" s="442" t="s">
        <v>175</v>
      </c>
      <c r="B118" s="442" t="s">
        <v>260</v>
      </c>
      <c r="C118" s="442" t="s">
        <v>267</v>
      </c>
      <c r="D118" s="442" t="s">
        <v>673</v>
      </c>
      <c r="E118" s="387">
        <v>117</v>
      </c>
      <c r="F118" s="472">
        <v>117</v>
      </c>
      <c r="G118" s="472" t="s">
        <v>6663</v>
      </c>
      <c r="H118" s="472" t="s">
        <v>6663</v>
      </c>
      <c r="I118" s="472" t="s">
        <v>6663</v>
      </c>
      <c r="J118" s="388" t="s">
        <v>6662</v>
      </c>
      <c r="K118" s="395" t="s">
        <v>6662</v>
      </c>
      <c r="L118" s="387"/>
      <c r="M118" s="471" t="s">
        <v>6663</v>
      </c>
      <c r="N118" s="472" t="s">
        <v>6663</v>
      </c>
      <c r="O118" s="472" t="s">
        <v>6663</v>
      </c>
      <c r="P118" s="472" t="s">
        <v>6663</v>
      </c>
      <c r="Q118" s="472" t="s">
        <v>6663</v>
      </c>
      <c r="R118" s="472" t="s">
        <v>6663</v>
      </c>
      <c r="S118" s="472" t="s">
        <v>6663</v>
      </c>
      <c r="T118" s="472" t="s">
        <v>6663</v>
      </c>
      <c r="U118" s="472" t="s">
        <v>6663</v>
      </c>
      <c r="V118" s="472" t="s">
        <v>6663</v>
      </c>
      <c r="W118" s="472" t="s">
        <v>6663</v>
      </c>
      <c r="X118" s="472" t="s">
        <v>6663</v>
      </c>
      <c r="Y118" s="472" t="s">
        <v>6663</v>
      </c>
      <c r="Z118" s="472" t="s">
        <v>6663</v>
      </c>
      <c r="AA118" s="472" t="s">
        <v>6663</v>
      </c>
      <c r="AB118" s="473" t="s">
        <v>6663</v>
      </c>
      <c r="AC118" s="486" t="s">
        <v>6663</v>
      </c>
      <c r="AD118" s="487" t="s">
        <v>6663</v>
      </c>
      <c r="AE118" s="488" t="s">
        <v>6663</v>
      </c>
      <c r="AF118" s="387"/>
      <c r="AG118" s="388"/>
      <c r="AH118" s="388"/>
      <c r="AI118" s="388"/>
      <c r="AJ118" s="388"/>
      <c r="AK118" s="388"/>
      <c r="AL118" s="388"/>
      <c r="AM118" s="388"/>
      <c r="AN118" s="388"/>
      <c r="AO118" s="388"/>
      <c r="AP118" s="388"/>
      <c r="AQ118" s="388"/>
      <c r="AR118" s="388"/>
      <c r="AS118" s="388"/>
      <c r="AT118" s="388"/>
      <c r="AU118" s="388"/>
      <c r="AV118" s="449"/>
      <c r="AW118" s="450"/>
      <c r="AX118" s="451"/>
      <c r="AY118" s="471" t="s">
        <v>6663</v>
      </c>
      <c r="AZ118" s="472" t="s">
        <v>6663</v>
      </c>
      <c r="BA118" s="472" t="s">
        <v>6663</v>
      </c>
      <c r="BB118" s="472" t="s">
        <v>6663</v>
      </c>
      <c r="BC118" s="472" t="s">
        <v>6663</v>
      </c>
      <c r="BD118" s="472" t="s">
        <v>6663</v>
      </c>
      <c r="BE118" s="472" t="s">
        <v>6663</v>
      </c>
      <c r="BF118" s="472" t="s">
        <v>6663</v>
      </c>
      <c r="BG118" s="472" t="s">
        <v>6663</v>
      </c>
      <c r="BH118" s="472" t="s">
        <v>6663</v>
      </c>
      <c r="BI118" s="472" t="s">
        <v>6663</v>
      </c>
      <c r="BJ118" s="472" t="s">
        <v>6663</v>
      </c>
      <c r="BK118" s="472" t="s">
        <v>6663</v>
      </c>
      <c r="BL118" s="472" t="s">
        <v>6663</v>
      </c>
      <c r="BM118" s="472" t="s">
        <v>6663</v>
      </c>
      <c r="BN118" s="473" t="s">
        <v>6663</v>
      </c>
      <c r="BO118" s="504" t="s">
        <v>6663</v>
      </c>
      <c r="BP118" s="505" t="s">
        <v>6663</v>
      </c>
      <c r="BQ118" s="506" t="s">
        <v>6663</v>
      </c>
      <c r="BR118" s="492">
        <v>117</v>
      </c>
      <c r="BS118" s="493" t="s">
        <v>6662</v>
      </c>
      <c r="BT118" s="493" t="s">
        <v>6662</v>
      </c>
      <c r="BU118" s="493" t="s">
        <v>6662</v>
      </c>
      <c r="BV118" s="493" t="s">
        <v>6662</v>
      </c>
      <c r="BW118" s="493" t="s">
        <v>6662</v>
      </c>
      <c r="BX118" s="493">
        <v>2</v>
      </c>
      <c r="BY118" s="493">
        <v>3</v>
      </c>
      <c r="BZ118" s="493">
        <v>7</v>
      </c>
      <c r="CA118" s="493">
        <v>5</v>
      </c>
      <c r="CB118" s="493">
        <v>25</v>
      </c>
      <c r="CC118" s="493">
        <v>18</v>
      </c>
      <c r="CD118" s="493">
        <v>13</v>
      </c>
      <c r="CE118" s="493">
        <v>15</v>
      </c>
      <c r="CF118" s="493">
        <v>16</v>
      </c>
      <c r="CG118" s="494">
        <v>13</v>
      </c>
      <c r="CH118" s="466"/>
      <c r="CI118" s="467"/>
      <c r="CJ118" s="467"/>
      <c r="CK118" s="467"/>
      <c r="CL118" s="467"/>
      <c r="CM118" s="467"/>
      <c r="CN118" s="467"/>
      <c r="CO118" s="467"/>
      <c r="CP118" s="467"/>
      <c r="CQ118" s="467"/>
      <c r="CR118" s="467"/>
      <c r="CS118" s="467"/>
      <c r="CT118" s="467"/>
      <c r="CU118" s="468"/>
      <c r="CV118" s="389"/>
      <c r="CW118" s="390"/>
      <c r="CX118" s="390"/>
      <c r="CY118" s="390"/>
      <c r="CZ118" s="390"/>
      <c r="DA118" s="390"/>
      <c r="DB118" s="394"/>
      <c r="DC118" s="492">
        <v>354</v>
      </c>
      <c r="DD118" s="493">
        <v>255</v>
      </c>
      <c r="DE118" s="493">
        <v>155</v>
      </c>
      <c r="DF118" s="493">
        <v>96</v>
      </c>
      <c r="DG118" s="493">
        <v>4</v>
      </c>
      <c r="DH118" s="493">
        <v>25</v>
      </c>
      <c r="DI118" s="493">
        <v>74</v>
      </c>
      <c r="DJ118" s="394"/>
      <c r="DK118" s="492">
        <v>106</v>
      </c>
      <c r="DL118" s="493">
        <v>56</v>
      </c>
      <c r="DM118" s="493" t="s">
        <v>6662</v>
      </c>
      <c r="DN118" s="493" t="s">
        <v>6662</v>
      </c>
      <c r="DO118" s="493" t="s">
        <v>6662</v>
      </c>
      <c r="DP118" s="493">
        <v>4</v>
      </c>
      <c r="DQ118" s="493" t="s">
        <v>6662</v>
      </c>
      <c r="DR118" s="493">
        <v>44</v>
      </c>
      <c r="DS118" s="493">
        <v>2</v>
      </c>
      <c r="DT118" s="493" t="s">
        <v>6662</v>
      </c>
      <c r="DU118" s="493" t="s">
        <v>6662</v>
      </c>
      <c r="DV118" s="493" t="s">
        <v>6662</v>
      </c>
      <c r="DW118" s="493" t="s">
        <v>6662</v>
      </c>
      <c r="DX118" s="493" t="s">
        <v>6662</v>
      </c>
      <c r="DY118" s="390" t="s">
        <v>6662</v>
      </c>
      <c r="DZ118" s="394" t="s">
        <v>6662</v>
      </c>
      <c r="EA118" s="492">
        <v>117</v>
      </c>
      <c r="EB118" s="493">
        <v>9673</v>
      </c>
      <c r="EC118" s="493">
        <v>5109</v>
      </c>
      <c r="ED118" s="493">
        <v>1543</v>
      </c>
      <c r="EE118" s="494">
        <v>3021</v>
      </c>
      <c r="EF118" s="492">
        <v>177</v>
      </c>
      <c r="EG118" s="493">
        <v>152</v>
      </c>
      <c r="EH118" s="493">
        <v>91</v>
      </c>
      <c r="EI118" s="493">
        <v>58</v>
      </c>
      <c r="EJ118" s="493">
        <v>3</v>
      </c>
      <c r="EK118" s="493">
        <v>11</v>
      </c>
      <c r="EL118" s="493">
        <v>14</v>
      </c>
      <c r="EM118" s="394"/>
      <c r="EN118" s="492">
        <v>177</v>
      </c>
      <c r="EO118" s="493">
        <v>103</v>
      </c>
      <c r="EP118" s="493">
        <v>64</v>
      </c>
      <c r="EQ118" s="493">
        <v>38</v>
      </c>
      <c r="ER118" s="493">
        <v>1</v>
      </c>
      <c r="ES118" s="493">
        <v>14</v>
      </c>
      <c r="ET118" s="493">
        <v>60</v>
      </c>
      <c r="EU118" s="394"/>
    </row>
    <row r="119" spans="1:151" s="357" customFormat="1" ht="15" hidden="1" customHeight="1" x14ac:dyDescent="0.15">
      <c r="A119" s="442" t="s">
        <v>175</v>
      </c>
      <c r="B119" s="442" t="s">
        <v>260</v>
      </c>
      <c r="C119" s="442" t="s">
        <v>268</v>
      </c>
      <c r="D119" s="442" t="s">
        <v>674</v>
      </c>
      <c r="E119" s="387">
        <v>110</v>
      </c>
      <c r="F119" s="472">
        <v>110</v>
      </c>
      <c r="G119" s="472" t="s">
        <v>6663</v>
      </c>
      <c r="H119" s="472" t="s">
        <v>6663</v>
      </c>
      <c r="I119" s="472" t="s">
        <v>6663</v>
      </c>
      <c r="J119" s="388" t="s">
        <v>6662</v>
      </c>
      <c r="K119" s="395" t="s">
        <v>6662</v>
      </c>
      <c r="L119" s="387"/>
      <c r="M119" s="471" t="s">
        <v>6663</v>
      </c>
      <c r="N119" s="472" t="s">
        <v>6663</v>
      </c>
      <c r="O119" s="472" t="s">
        <v>6663</v>
      </c>
      <c r="P119" s="472" t="s">
        <v>6663</v>
      </c>
      <c r="Q119" s="472" t="s">
        <v>6663</v>
      </c>
      <c r="R119" s="472" t="s">
        <v>6663</v>
      </c>
      <c r="S119" s="472" t="s">
        <v>6663</v>
      </c>
      <c r="T119" s="472" t="s">
        <v>6663</v>
      </c>
      <c r="U119" s="472" t="s">
        <v>6663</v>
      </c>
      <c r="V119" s="472" t="s">
        <v>6663</v>
      </c>
      <c r="W119" s="472" t="s">
        <v>6663</v>
      </c>
      <c r="X119" s="472" t="s">
        <v>6663</v>
      </c>
      <c r="Y119" s="472" t="s">
        <v>6663</v>
      </c>
      <c r="Z119" s="472" t="s">
        <v>6663</v>
      </c>
      <c r="AA119" s="472" t="s">
        <v>6663</v>
      </c>
      <c r="AB119" s="473" t="s">
        <v>6663</v>
      </c>
      <c r="AC119" s="486" t="s">
        <v>6663</v>
      </c>
      <c r="AD119" s="487" t="s">
        <v>6663</v>
      </c>
      <c r="AE119" s="488" t="s">
        <v>6663</v>
      </c>
      <c r="AF119" s="387"/>
      <c r="AG119" s="388"/>
      <c r="AH119" s="388"/>
      <c r="AI119" s="388"/>
      <c r="AJ119" s="388"/>
      <c r="AK119" s="388"/>
      <c r="AL119" s="388"/>
      <c r="AM119" s="388"/>
      <c r="AN119" s="388"/>
      <c r="AO119" s="388"/>
      <c r="AP119" s="388"/>
      <c r="AQ119" s="388"/>
      <c r="AR119" s="388"/>
      <c r="AS119" s="388"/>
      <c r="AT119" s="388"/>
      <c r="AU119" s="388"/>
      <c r="AV119" s="449"/>
      <c r="AW119" s="450"/>
      <c r="AX119" s="451"/>
      <c r="AY119" s="471" t="s">
        <v>6663</v>
      </c>
      <c r="AZ119" s="472" t="s">
        <v>6663</v>
      </c>
      <c r="BA119" s="472" t="s">
        <v>6663</v>
      </c>
      <c r="BB119" s="472" t="s">
        <v>6663</v>
      </c>
      <c r="BC119" s="472" t="s">
        <v>6663</v>
      </c>
      <c r="BD119" s="472" t="s">
        <v>6663</v>
      </c>
      <c r="BE119" s="472" t="s">
        <v>6663</v>
      </c>
      <c r="BF119" s="472" t="s">
        <v>6663</v>
      </c>
      <c r="BG119" s="472" t="s">
        <v>6663</v>
      </c>
      <c r="BH119" s="472" t="s">
        <v>6663</v>
      </c>
      <c r="BI119" s="472" t="s">
        <v>6663</v>
      </c>
      <c r="BJ119" s="472" t="s">
        <v>6663</v>
      </c>
      <c r="BK119" s="472" t="s">
        <v>6663</v>
      </c>
      <c r="BL119" s="472" t="s">
        <v>6663</v>
      </c>
      <c r="BM119" s="472" t="s">
        <v>6663</v>
      </c>
      <c r="BN119" s="473" t="s">
        <v>6663</v>
      </c>
      <c r="BO119" s="504" t="s">
        <v>6663</v>
      </c>
      <c r="BP119" s="505" t="s">
        <v>6663</v>
      </c>
      <c r="BQ119" s="506" t="s">
        <v>6663</v>
      </c>
      <c r="BR119" s="492">
        <v>110</v>
      </c>
      <c r="BS119" s="493" t="s">
        <v>6662</v>
      </c>
      <c r="BT119" s="493" t="s">
        <v>6662</v>
      </c>
      <c r="BU119" s="493" t="s">
        <v>6662</v>
      </c>
      <c r="BV119" s="493">
        <v>1</v>
      </c>
      <c r="BW119" s="493" t="s">
        <v>6662</v>
      </c>
      <c r="BX119" s="493" t="s">
        <v>6662</v>
      </c>
      <c r="BY119" s="493">
        <v>1</v>
      </c>
      <c r="BZ119" s="493">
        <v>8</v>
      </c>
      <c r="CA119" s="493">
        <v>11</v>
      </c>
      <c r="CB119" s="493">
        <v>22</v>
      </c>
      <c r="CC119" s="493">
        <v>11</v>
      </c>
      <c r="CD119" s="493">
        <v>14</v>
      </c>
      <c r="CE119" s="493">
        <v>18</v>
      </c>
      <c r="CF119" s="493">
        <v>18</v>
      </c>
      <c r="CG119" s="494">
        <v>6</v>
      </c>
      <c r="CH119" s="466"/>
      <c r="CI119" s="467"/>
      <c r="CJ119" s="467"/>
      <c r="CK119" s="467"/>
      <c r="CL119" s="467"/>
      <c r="CM119" s="467"/>
      <c r="CN119" s="467"/>
      <c r="CO119" s="467"/>
      <c r="CP119" s="467"/>
      <c r="CQ119" s="467"/>
      <c r="CR119" s="467"/>
      <c r="CS119" s="467"/>
      <c r="CT119" s="467"/>
      <c r="CU119" s="468"/>
      <c r="CV119" s="389"/>
      <c r="CW119" s="390"/>
      <c r="CX119" s="390"/>
      <c r="CY119" s="390"/>
      <c r="CZ119" s="390"/>
      <c r="DA119" s="390"/>
      <c r="DB119" s="394"/>
      <c r="DC119" s="492">
        <v>355</v>
      </c>
      <c r="DD119" s="493">
        <v>270</v>
      </c>
      <c r="DE119" s="493">
        <v>127</v>
      </c>
      <c r="DF119" s="493">
        <v>125</v>
      </c>
      <c r="DG119" s="493">
        <v>18</v>
      </c>
      <c r="DH119" s="493">
        <v>23</v>
      </c>
      <c r="DI119" s="493">
        <v>62</v>
      </c>
      <c r="DJ119" s="394"/>
      <c r="DK119" s="492">
        <v>82</v>
      </c>
      <c r="DL119" s="493">
        <v>75</v>
      </c>
      <c r="DM119" s="493" t="s">
        <v>6662</v>
      </c>
      <c r="DN119" s="493">
        <v>3</v>
      </c>
      <c r="DO119" s="493" t="s">
        <v>6662</v>
      </c>
      <c r="DP119" s="493">
        <v>2</v>
      </c>
      <c r="DQ119" s="493" t="s">
        <v>6662</v>
      </c>
      <c r="DR119" s="493">
        <v>2</v>
      </c>
      <c r="DS119" s="493" t="s">
        <v>6662</v>
      </c>
      <c r="DT119" s="493" t="s">
        <v>6662</v>
      </c>
      <c r="DU119" s="493" t="s">
        <v>6662</v>
      </c>
      <c r="DV119" s="493" t="s">
        <v>6662</v>
      </c>
      <c r="DW119" s="493" t="s">
        <v>6662</v>
      </c>
      <c r="DX119" s="493" t="s">
        <v>6662</v>
      </c>
      <c r="DY119" s="390" t="s">
        <v>6662</v>
      </c>
      <c r="DZ119" s="394" t="s">
        <v>6662</v>
      </c>
      <c r="EA119" s="492">
        <v>110</v>
      </c>
      <c r="EB119" s="493">
        <v>7987</v>
      </c>
      <c r="EC119" s="493">
        <v>5753</v>
      </c>
      <c r="ED119" s="493">
        <v>1955</v>
      </c>
      <c r="EE119" s="494">
        <v>279</v>
      </c>
      <c r="EF119" s="492">
        <v>181</v>
      </c>
      <c r="EG119" s="493">
        <v>151</v>
      </c>
      <c r="EH119" s="493">
        <v>66</v>
      </c>
      <c r="EI119" s="493">
        <v>71</v>
      </c>
      <c r="EJ119" s="493">
        <v>14</v>
      </c>
      <c r="EK119" s="493">
        <v>15</v>
      </c>
      <c r="EL119" s="493">
        <v>15</v>
      </c>
      <c r="EM119" s="394"/>
      <c r="EN119" s="492">
        <v>174</v>
      </c>
      <c r="EO119" s="493">
        <v>119</v>
      </c>
      <c r="EP119" s="493">
        <v>61</v>
      </c>
      <c r="EQ119" s="493">
        <v>54</v>
      </c>
      <c r="ER119" s="493">
        <v>4</v>
      </c>
      <c r="ES119" s="493">
        <v>8</v>
      </c>
      <c r="ET119" s="493">
        <v>47</v>
      </c>
      <c r="EU119" s="394"/>
    </row>
    <row r="120" spans="1:151" s="357" customFormat="1" ht="15" hidden="1" customHeight="1" x14ac:dyDescent="0.15">
      <c r="A120" s="442" t="s">
        <v>175</v>
      </c>
      <c r="B120" s="442" t="s">
        <v>260</v>
      </c>
      <c r="C120" s="442" t="s">
        <v>1588</v>
      </c>
      <c r="D120" s="442" t="s">
        <v>675</v>
      </c>
      <c r="E120" s="387" t="s">
        <v>6663</v>
      </c>
      <c r="F120" s="472" t="s">
        <v>6663</v>
      </c>
      <c r="G120" s="472" t="s">
        <v>6663</v>
      </c>
      <c r="H120" s="472" t="s">
        <v>6663</v>
      </c>
      <c r="I120" s="472" t="s">
        <v>6663</v>
      </c>
      <c r="J120" s="388" t="s">
        <v>6663</v>
      </c>
      <c r="K120" s="395" t="s">
        <v>6663</v>
      </c>
      <c r="L120" s="387"/>
      <c r="M120" s="471" t="s">
        <v>6663</v>
      </c>
      <c r="N120" s="472" t="s">
        <v>6663</v>
      </c>
      <c r="O120" s="472" t="s">
        <v>6663</v>
      </c>
      <c r="P120" s="472" t="s">
        <v>6663</v>
      </c>
      <c r="Q120" s="472" t="s">
        <v>6663</v>
      </c>
      <c r="R120" s="472" t="s">
        <v>6663</v>
      </c>
      <c r="S120" s="472" t="s">
        <v>6663</v>
      </c>
      <c r="T120" s="472" t="s">
        <v>6663</v>
      </c>
      <c r="U120" s="472" t="s">
        <v>6663</v>
      </c>
      <c r="V120" s="472" t="s">
        <v>6663</v>
      </c>
      <c r="W120" s="472" t="s">
        <v>6663</v>
      </c>
      <c r="X120" s="472" t="s">
        <v>6663</v>
      </c>
      <c r="Y120" s="472" t="s">
        <v>6663</v>
      </c>
      <c r="Z120" s="472" t="s">
        <v>6663</v>
      </c>
      <c r="AA120" s="472" t="s">
        <v>6663</v>
      </c>
      <c r="AB120" s="473" t="s">
        <v>6663</v>
      </c>
      <c r="AC120" s="486" t="s">
        <v>6663</v>
      </c>
      <c r="AD120" s="487" t="s">
        <v>6663</v>
      </c>
      <c r="AE120" s="488" t="s">
        <v>6663</v>
      </c>
      <c r="AF120" s="387"/>
      <c r="AG120" s="388"/>
      <c r="AH120" s="388"/>
      <c r="AI120" s="388"/>
      <c r="AJ120" s="388"/>
      <c r="AK120" s="388"/>
      <c r="AL120" s="388"/>
      <c r="AM120" s="388"/>
      <c r="AN120" s="388"/>
      <c r="AO120" s="388"/>
      <c r="AP120" s="388"/>
      <c r="AQ120" s="388"/>
      <c r="AR120" s="388"/>
      <c r="AS120" s="388"/>
      <c r="AT120" s="388"/>
      <c r="AU120" s="388"/>
      <c r="AV120" s="449"/>
      <c r="AW120" s="450"/>
      <c r="AX120" s="451"/>
      <c r="AY120" s="471" t="s">
        <v>6663</v>
      </c>
      <c r="AZ120" s="472" t="s">
        <v>6663</v>
      </c>
      <c r="BA120" s="472" t="s">
        <v>6663</v>
      </c>
      <c r="BB120" s="472" t="s">
        <v>6663</v>
      </c>
      <c r="BC120" s="472" t="s">
        <v>6663</v>
      </c>
      <c r="BD120" s="472" t="s">
        <v>6663</v>
      </c>
      <c r="BE120" s="472" t="s">
        <v>6663</v>
      </c>
      <c r="BF120" s="472" t="s">
        <v>6663</v>
      </c>
      <c r="BG120" s="472" t="s">
        <v>6663</v>
      </c>
      <c r="BH120" s="472" t="s">
        <v>6663</v>
      </c>
      <c r="BI120" s="472" t="s">
        <v>6663</v>
      </c>
      <c r="BJ120" s="472" t="s">
        <v>6663</v>
      </c>
      <c r="BK120" s="472" t="s">
        <v>6663</v>
      </c>
      <c r="BL120" s="472" t="s">
        <v>6663</v>
      </c>
      <c r="BM120" s="472" t="s">
        <v>6663</v>
      </c>
      <c r="BN120" s="473" t="s">
        <v>6663</v>
      </c>
      <c r="BO120" s="504" t="s">
        <v>6663</v>
      </c>
      <c r="BP120" s="505" t="s">
        <v>6663</v>
      </c>
      <c r="BQ120" s="506" t="s">
        <v>6663</v>
      </c>
      <c r="BR120" s="492">
        <v>30</v>
      </c>
      <c r="BS120" s="493" t="s">
        <v>6662</v>
      </c>
      <c r="BT120" s="493" t="s">
        <v>6662</v>
      </c>
      <c r="BU120" s="493" t="s">
        <v>6662</v>
      </c>
      <c r="BV120" s="493" t="s">
        <v>6662</v>
      </c>
      <c r="BW120" s="493" t="s">
        <v>6662</v>
      </c>
      <c r="BX120" s="493" t="s">
        <v>6662</v>
      </c>
      <c r="BY120" s="493" t="s">
        <v>6662</v>
      </c>
      <c r="BZ120" s="493">
        <v>4</v>
      </c>
      <c r="CA120" s="493" t="s">
        <v>6662</v>
      </c>
      <c r="CB120" s="493">
        <v>1</v>
      </c>
      <c r="CC120" s="493">
        <v>6</v>
      </c>
      <c r="CD120" s="493">
        <v>7</v>
      </c>
      <c r="CE120" s="493">
        <v>6</v>
      </c>
      <c r="CF120" s="493">
        <v>4</v>
      </c>
      <c r="CG120" s="494">
        <v>2</v>
      </c>
      <c r="CH120" s="466"/>
      <c r="CI120" s="467"/>
      <c r="CJ120" s="467"/>
      <c r="CK120" s="467"/>
      <c r="CL120" s="467"/>
      <c r="CM120" s="467"/>
      <c r="CN120" s="467"/>
      <c r="CO120" s="467"/>
      <c r="CP120" s="467"/>
      <c r="CQ120" s="467"/>
      <c r="CR120" s="467"/>
      <c r="CS120" s="467"/>
      <c r="CT120" s="467"/>
      <c r="CU120" s="468"/>
      <c r="CV120" s="389"/>
      <c r="CW120" s="390"/>
      <c r="CX120" s="390"/>
      <c r="CY120" s="390"/>
      <c r="CZ120" s="390"/>
      <c r="DA120" s="390"/>
      <c r="DB120" s="394"/>
      <c r="DC120" s="492" t="s">
        <v>6663</v>
      </c>
      <c r="DD120" s="493" t="s">
        <v>6663</v>
      </c>
      <c r="DE120" s="493" t="s">
        <v>6663</v>
      </c>
      <c r="DF120" s="493" t="s">
        <v>6663</v>
      </c>
      <c r="DG120" s="493" t="s">
        <v>6663</v>
      </c>
      <c r="DH120" s="493" t="s">
        <v>6663</v>
      </c>
      <c r="DI120" s="493" t="s">
        <v>6663</v>
      </c>
      <c r="DJ120" s="394"/>
      <c r="DK120" s="492" t="s">
        <v>6663</v>
      </c>
      <c r="DL120" s="493" t="s">
        <v>6663</v>
      </c>
      <c r="DM120" s="493" t="s">
        <v>6663</v>
      </c>
      <c r="DN120" s="493" t="s">
        <v>6663</v>
      </c>
      <c r="DO120" s="493" t="s">
        <v>6663</v>
      </c>
      <c r="DP120" s="493" t="s">
        <v>6663</v>
      </c>
      <c r="DQ120" s="493" t="s">
        <v>6663</v>
      </c>
      <c r="DR120" s="493" t="s">
        <v>6663</v>
      </c>
      <c r="DS120" s="493" t="s">
        <v>6663</v>
      </c>
      <c r="DT120" s="493" t="s">
        <v>6663</v>
      </c>
      <c r="DU120" s="493" t="s">
        <v>6663</v>
      </c>
      <c r="DV120" s="493" t="s">
        <v>6663</v>
      </c>
      <c r="DW120" s="493" t="s">
        <v>6663</v>
      </c>
      <c r="DX120" s="493" t="s">
        <v>6663</v>
      </c>
      <c r="DY120" s="390" t="s">
        <v>6663</v>
      </c>
      <c r="DZ120" s="394" t="s">
        <v>6663</v>
      </c>
      <c r="EA120" s="492" t="s">
        <v>6663</v>
      </c>
      <c r="EB120" s="493" t="s">
        <v>6663</v>
      </c>
      <c r="EC120" s="493" t="s">
        <v>6663</v>
      </c>
      <c r="ED120" s="493" t="s">
        <v>6663</v>
      </c>
      <c r="EE120" s="494" t="s">
        <v>6663</v>
      </c>
      <c r="EF120" s="492" t="s">
        <v>6663</v>
      </c>
      <c r="EG120" s="493" t="s">
        <v>6663</v>
      </c>
      <c r="EH120" s="493" t="s">
        <v>6663</v>
      </c>
      <c r="EI120" s="493" t="s">
        <v>6663</v>
      </c>
      <c r="EJ120" s="493" t="s">
        <v>6663</v>
      </c>
      <c r="EK120" s="493" t="s">
        <v>6663</v>
      </c>
      <c r="EL120" s="493" t="s">
        <v>6663</v>
      </c>
      <c r="EM120" s="394"/>
      <c r="EN120" s="492" t="s">
        <v>6663</v>
      </c>
      <c r="EO120" s="493" t="s">
        <v>6663</v>
      </c>
      <c r="EP120" s="493" t="s">
        <v>6663</v>
      </c>
      <c r="EQ120" s="493" t="s">
        <v>6663</v>
      </c>
      <c r="ER120" s="493" t="s">
        <v>6663</v>
      </c>
      <c r="ES120" s="493" t="s">
        <v>6663</v>
      </c>
      <c r="ET120" s="493" t="s">
        <v>6663</v>
      </c>
      <c r="EU120" s="394"/>
    </row>
    <row r="121" spans="1:151" s="357" customFormat="1" ht="15" hidden="1" customHeight="1" x14ac:dyDescent="0.15">
      <c r="A121" s="442" t="s">
        <v>175</v>
      </c>
      <c r="B121" s="442" t="s">
        <v>260</v>
      </c>
      <c r="C121" s="442" t="s">
        <v>269</v>
      </c>
      <c r="D121" s="442" t="s">
        <v>676</v>
      </c>
      <c r="E121" s="387">
        <v>242</v>
      </c>
      <c r="F121" s="472">
        <v>241</v>
      </c>
      <c r="G121" s="472" t="s">
        <v>6663</v>
      </c>
      <c r="H121" s="472" t="s">
        <v>6663</v>
      </c>
      <c r="I121" s="472" t="s">
        <v>6663</v>
      </c>
      <c r="J121" s="388">
        <v>1</v>
      </c>
      <c r="K121" s="395">
        <v>1</v>
      </c>
      <c r="L121" s="387"/>
      <c r="M121" s="471" t="s">
        <v>6663</v>
      </c>
      <c r="N121" s="472" t="s">
        <v>6663</v>
      </c>
      <c r="O121" s="472" t="s">
        <v>6663</v>
      </c>
      <c r="P121" s="472" t="s">
        <v>6663</v>
      </c>
      <c r="Q121" s="472" t="s">
        <v>6663</v>
      </c>
      <c r="R121" s="472" t="s">
        <v>6663</v>
      </c>
      <c r="S121" s="472" t="s">
        <v>6663</v>
      </c>
      <c r="T121" s="472" t="s">
        <v>6663</v>
      </c>
      <c r="U121" s="472" t="s">
        <v>6663</v>
      </c>
      <c r="V121" s="472" t="s">
        <v>6663</v>
      </c>
      <c r="W121" s="472" t="s">
        <v>6663</v>
      </c>
      <c r="X121" s="472" t="s">
        <v>6663</v>
      </c>
      <c r="Y121" s="472" t="s">
        <v>6663</v>
      </c>
      <c r="Z121" s="472" t="s">
        <v>6663</v>
      </c>
      <c r="AA121" s="472" t="s">
        <v>6663</v>
      </c>
      <c r="AB121" s="473" t="s">
        <v>6663</v>
      </c>
      <c r="AC121" s="486" t="s">
        <v>6663</v>
      </c>
      <c r="AD121" s="487" t="s">
        <v>6663</v>
      </c>
      <c r="AE121" s="488" t="s">
        <v>6663</v>
      </c>
      <c r="AF121" s="387"/>
      <c r="AG121" s="388"/>
      <c r="AH121" s="388"/>
      <c r="AI121" s="388"/>
      <c r="AJ121" s="388"/>
      <c r="AK121" s="388"/>
      <c r="AL121" s="388"/>
      <c r="AM121" s="388"/>
      <c r="AN121" s="388"/>
      <c r="AO121" s="388"/>
      <c r="AP121" s="388"/>
      <c r="AQ121" s="388"/>
      <c r="AR121" s="388"/>
      <c r="AS121" s="388"/>
      <c r="AT121" s="388"/>
      <c r="AU121" s="388"/>
      <c r="AV121" s="449"/>
      <c r="AW121" s="450"/>
      <c r="AX121" s="451"/>
      <c r="AY121" s="471" t="s">
        <v>6663</v>
      </c>
      <c r="AZ121" s="472" t="s">
        <v>6663</v>
      </c>
      <c r="BA121" s="472" t="s">
        <v>6663</v>
      </c>
      <c r="BB121" s="472" t="s">
        <v>6663</v>
      </c>
      <c r="BC121" s="472" t="s">
        <v>6663</v>
      </c>
      <c r="BD121" s="472" t="s">
        <v>6663</v>
      </c>
      <c r="BE121" s="472" t="s">
        <v>6663</v>
      </c>
      <c r="BF121" s="472" t="s">
        <v>6663</v>
      </c>
      <c r="BG121" s="472" t="s">
        <v>6663</v>
      </c>
      <c r="BH121" s="472" t="s">
        <v>6663</v>
      </c>
      <c r="BI121" s="472" t="s">
        <v>6663</v>
      </c>
      <c r="BJ121" s="472" t="s">
        <v>6663</v>
      </c>
      <c r="BK121" s="472" t="s">
        <v>6663</v>
      </c>
      <c r="BL121" s="472" t="s">
        <v>6663</v>
      </c>
      <c r="BM121" s="472" t="s">
        <v>6663</v>
      </c>
      <c r="BN121" s="473" t="s">
        <v>6663</v>
      </c>
      <c r="BO121" s="504" t="s">
        <v>6663</v>
      </c>
      <c r="BP121" s="505" t="s">
        <v>6663</v>
      </c>
      <c r="BQ121" s="506" t="s">
        <v>6663</v>
      </c>
      <c r="BR121" s="492">
        <v>241</v>
      </c>
      <c r="BS121" s="493" t="s">
        <v>6662</v>
      </c>
      <c r="BT121" s="493" t="s">
        <v>6662</v>
      </c>
      <c r="BU121" s="493" t="s">
        <v>6662</v>
      </c>
      <c r="BV121" s="493" t="s">
        <v>6662</v>
      </c>
      <c r="BW121" s="493" t="s">
        <v>6662</v>
      </c>
      <c r="BX121" s="493" t="s">
        <v>6662</v>
      </c>
      <c r="BY121" s="493">
        <v>3</v>
      </c>
      <c r="BZ121" s="493">
        <v>15</v>
      </c>
      <c r="CA121" s="493">
        <v>27</v>
      </c>
      <c r="CB121" s="493">
        <v>43</v>
      </c>
      <c r="CC121" s="493">
        <v>30</v>
      </c>
      <c r="CD121" s="493">
        <v>32</v>
      </c>
      <c r="CE121" s="493">
        <v>33</v>
      </c>
      <c r="CF121" s="493">
        <v>35</v>
      </c>
      <c r="CG121" s="494">
        <v>23</v>
      </c>
      <c r="CH121" s="466"/>
      <c r="CI121" s="467"/>
      <c r="CJ121" s="467"/>
      <c r="CK121" s="467"/>
      <c r="CL121" s="467"/>
      <c r="CM121" s="467"/>
      <c r="CN121" s="467"/>
      <c r="CO121" s="467"/>
      <c r="CP121" s="467"/>
      <c r="CQ121" s="467"/>
      <c r="CR121" s="467"/>
      <c r="CS121" s="467"/>
      <c r="CT121" s="467"/>
      <c r="CU121" s="468"/>
      <c r="CV121" s="389"/>
      <c r="CW121" s="390"/>
      <c r="CX121" s="390"/>
      <c r="CY121" s="390"/>
      <c r="CZ121" s="390"/>
      <c r="DA121" s="390"/>
      <c r="DB121" s="394"/>
      <c r="DC121" s="492">
        <v>731</v>
      </c>
      <c r="DD121" s="493">
        <v>571</v>
      </c>
      <c r="DE121" s="493">
        <v>260</v>
      </c>
      <c r="DF121" s="493">
        <v>284</v>
      </c>
      <c r="DG121" s="493">
        <v>27</v>
      </c>
      <c r="DH121" s="493">
        <v>35</v>
      </c>
      <c r="DI121" s="493">
        <v>125</v>
      </c>
      <c r="DJ121" s="394"/>
      <c r="DK121" s="492">
        <v>222</v>
      </c>
      <c r="DL121" s="493">
        <v>215</v>
      </c>
      <c r="DM121" s="493" t="s">
        <v>6662</v>
      </c>
      <c r="DN121" s="493">
        <v>6</v>
      </c>
      <c r="DO121" s="493" t="s">
        <v>6662</v>
      </c>
      <c r="DP121" s="493" t="s">
        <v>6662</v>
      </c>
      <c r="DQ121" s="493" t="s">
        <v>6662</v>
      </c>
      <c r="DR121" s="493" t="s">
        <v>6662</v>
      </c>
      <c r="DS121" s="493">
        <v>1</v>
      </c>
      <c r="DT121" s="493" t="s">
        <v>6662</v>
      </c>
      <c r="DU121" s="493" t="s">
        <v>6662</v>
      </c>
      <c r="DV121" s="493" t="s">
        <v>6662</v>
      </c>
      <c r="DW121" s="493" t="s">
        <v>6662</v>
      </c>
      <c r="DX121" s="493" t="s">
        <v>6662</v>
      </c>
      <c r="DY121" s="390" t="s">
        <v>6662</v>
      </c>
      <c r="DZ121" s="394" t="s">
        <v>6662</v>
      </c>
      <c r="EA121" s="492">
        <v>241</v>
      </c>
      <c r="EB121" s="493">
        <v>25699</v>
      </c>
      <c r="EC121" s="493">
        <v>22306</v>
      </c>
      <c r="ED121" s="493">
        <v>3383</v>
      </c>
      <c r="EE121" s="494">
        <v>10</v>
      </c>
      <c r="EF121" s="492">
        <v>369</v>
      </c>
      <c r="EG121" s="493">
        <v>334</v>
      </c>
      <c r="EH121" s="493">
        <v>150</v>
      </c>
      <c r="EI121" s="493">
        <v>164</v>
      </c>
      <c r="EJ121" s="493">
        <v>20</v>
      </c>
      <c r="EK121" s="493">
        <v>13</v>
      </c>
      <c r="EL121" s="493">
        <v>22</v>
      </c>
      <c r="EM121" s="394"/>
      <c r="EN121" s="492">
        <v>362</v>
      </c>
      <c r="EO121" s="493">
        <v>237</v>
      </c>
      <c r="EP121" s="493">
        <v>110</v>
      </c>
      <c r="EQ121" s="493">
        <v>120</v>
      </c>
      <c r="ER121" s="493">
        <v>7</v>
      </c>
      <c r="ES121" s="493">
        <v>22</v>
      </c>
      <c r="ET121" s="493">
        <v>103</v>
      </c>
      <c r="EU121" s="394"/>
    </row>
    <row r="122" spans="1:151" s="357" customFormat="1" ht="15" hidden="1" customHeight="1" x14ac:dyDescent="0.15">
      <c r="A122" s="442" t="s">
        <v>175</v>
      </c>
      <c r="B122" s="442" t="s">
        <v>260</v>
      </c>
      <c r="C122" s="442" t="s">
        <v>270</v>
      </c>
      <c r="D122" s="442" t="s">
        <v>677</v>
      </c>
      <c r="E122" s="387">
        <v>207</v>
      </c>
      <c r="F122" s="472">
        <v>206</v>
      </c>
      <c r="G122" s="472" t="s">
        <v>6663</v>
      </c>
      <c r="H122" s="472" t="s">
        <v>6663</v>
      </c>
      <c r="I122" s="472" t="s">
        <v>6663</v>
      </c>
      <c r="J122" s="388">
        <v>1</v>
      </c>
      <c r="K122" s="395">
        <v>1</v>
      </c>
      <c r="L122" s="387"/>
      <c r="M122" s="471" t="s">
        <v>6663</v>
      </c>
      <c r="N122" s="472" t="s">
        <v>6663</v>
      </c>
      <c r="O122" s="472" t="s">
        <v>6663</v>
      </c>
      <c r="P122" s="472" t="s">
        <v>6663</v>
      </c>
      <c r="Q122" s="472" t="s">
        <v>6663</v>
      </c>
      <c r="R122" s="472" t="s">
        <v>6663</v>
      </c>
      <c r="S122" s="472" t="s">
        <v>6663</v>
      </c>
      <c r="T122" s="472" t="s">
        <v>6663</v>
      </c>
      <c r="U122" s="472" t="s">
        <v>6663</v>
      </c>
      <c r="V122" s="472" t="s">
        <v>6663</v>
      </c>
      <c r="W122" s="472" t="s">
        <v>6663</v>
      </c>
      <c r="X122" s="472" t="s">
        <v>6663</v>
      </c>
      <c r="Y122" s="472" t="s">
        <v>6663</v>
      </c>
      <c r="Z122" s="472" t="s">
        <v>6663</v>
      </c>
      <c r="AA122" s="472" t="s">
        <v>6663</v>
      </c>
      <c r="AB122" s="473" t="s">
        <v>6663</v>
      </c>
      <c r="AC122" s="486" t="s">
        <v>6663</v>
      </c>
      <c r="AD122" s="487" t="s">
        <v>6663</v>
      </c>
      <c r="AE122" s="488" t="s">
        <v>6663</v>
      </c>
      <c r="AF122" s="387"/>
      <c r="AG122" s="388"/>
      <c r="AH122" s="388"/>
      <c r="AI122" s="388"/>
      <c r="AJ122" s="388"/>
      <c r="AK122" s="388"/>
      <c r="AL122" s="388"/>
      <c r="AM122" s="388"/>
      <c r="AN122" s="388"/>
      <c r="AO122" s="388"/>
      <c r="AP122" s="388"/>
      <c r="AQ122" s="388"/>
      <c r="AR122" s="388"/>
      <c r="AS122" s="388"/>
      <c r="AT122" s="388"/>
      <c r="AU122" s="388"/>
      <c r="AV122" s="449"/>
      <c r="AW122" s="450"/>
      <c r="AX122" s="451"/>
      <c r="AY122" s="471" t="s">
        <v>6663</v>
      </c>
      <c r="AZ122" s="472" t="s">
        <v>6663</v>
      </c>
      <c r="BA122" s="472" t="s">
        <v>6663</v>
      </c>
      <c r="BB122" s="472" t="s">
        <v>6663</v>
      </c>
      <c r="BC122" s="472" t="s">
        <v>6663</v>
      </c>
      <c r="BD122" s="472" t="s">
        <v>6663</v>
      </c>
      <c r="BE122" s="472" t="s">
        <v>6663</v>
      </c>
      <c r="BF122" s="472" t="s">
        <v>6663</v>
      </c>
      <c r="BG122" s="472" t="s">
        <v>6663</v>
      </c>
      <c r="BH122" s="472" t="s">
        <v>6663</v>
      </c>
      <c r="BI122" s="472" t="s">
        <v>6663</v>
      </c>
      <c r="BJ122" s="472" t="s">
        <v>6663</v>
      </c>
      <c r="BK122" s="472" t="s">
        <v>6663</v>
      </c>
      <c r="BL122" s="472" t="s">
        <v>6663</v>
      </c>
      <c r="BM122" s="472" t="s">
        <v>6663</v>
      </c>
      <c r="BN122" s="473" t="s">
        <v>6663</v>
      </c>
      <c r="BO122" s="504" t="s">
        <v>6663</v>
      </c>
      <c r="BP122" s="505" t="s">
        <v>6663</v>
      </c>
      <c r="BQ122" s="506" t="s">
        <v>6663</v>
      </c>
      <c r="BR122" s="492">
        <v>206</v>
      </c>
      <c r="BS122" s="493" t="s">
        <v>6662</v>
      </c>
      <c r="BT122" s="493" t="s">
        <v>6662</v>
      </c>
      <c r="BU122" s="493" t="s">
        <v>6662</v>
      </c>
      <c r="BV122" s="493" t="s">
        <v>6662</v>
      </c>
      <c r="BW122" s="493" t="s">
        <v>6662</v>
      </c>
      <c r="BX122" s="493">
        <v>1</v>
      </c>
      <c r="BY122" s="493">
        <v>1</v>
      </c>
      <c r="BZ122" s="493">
        <v>7</v>
      </c>
      <c r="CA122" s="493">
        <v>23</v>
      </c>
      <c r="CB122" s="493">
        <v>39</v>
      </c>
      <c r="CC122" s="493">
        <v>27</v>
      </c>
      <c r="CD122" s="493">
        <v>30</v>
      </c>
      <c r="CE122" s="493">
        <v>33</v>
      </c>
      <c r="CF122" s="493">
        <v>29</v>
      </c>
      <c r="CG122" s="494">
        <v>16</v>
      </c>
      <c r="CH122" s="466"/>
      <c r="CI122" s="467"/>
      <c r="CJ122" s="467"/>
      <c r="CK122" s="467"/>
      <c r="CL122" s="467"/>
      <c r="CM122" s="467"/>
      <c r="CN122" s="467"/>
      <c r="CO122" s="467"/>
      <c r="CP122" s="467"/>
      <c r="CQ122" s="467"/>
      <c r="CR122" s="467"/>
      <c r="CS122" s="467"/>
      <c r="CT122" s="467"/>
      <c r="CU122" s="468"/>
      <c r="CV122" s="389"/>
      <c r="CW122" s="390"/>
      <c r="CX122" s="390"/>
      <c r="CY122" s="390"/>
      <c r="CZ122" s="390"/>
      <c r="DA122" s="390"/>
      <c r="DB122" s="394"/>
      <c r="DC122" s="492">
        <v>610</v>
      </c>
      <c r="DD122" s="493">
        <v>473</v>
      </c>
      <c r="DE122" s="493">
        <v>223</v>
      </c>
      <c r="DF122" s="493">
        <v>216</v>
      </c>
      <c r="DG122" s="493">
        <v>34</v>
      </c>
      <c r="DH122" s="493">
        <v>33</v>
      </c>
      <c r="DI122" s="493">
        <v>104</v>
      </c>
      <c r="DJ122" s="394"/>
      <c r="DK122" s="492">
        <v>189</v>
      </c>
      <c r="DL122" s="493">
        <v>183</v>
      </c>
      <c r="DM122" s="493" t="s">
        <v>6662</v>
      </c>
      <c r="DN122" s="493">
        <v>2</v>
      </c>
      <c r="DO122" s="493" t="s">
        <v>6662</v>
      </c>
      <c r="DP122" s="493">
        <v>2</v>
      </c>
      <c r="DQ122" s="493" t="s">
        <v>6662</v>
      </c>
      <c r="DR122" s="493">
        <v>1</v>
      </c>
      <c r="DS122" s="493" t="s">
        <v>6662</v>
      </c>
      <c r="DT122" s="493" t="s">
        <v>6662</v>
      </c>
      <c r="DU122" s="493" t="s">
        <v>6662</v>
      </c>
      <c r="DV122" s="493">
        <v>1</v>
      </c>
      <c r="DW122" s="493" t="s">
        <v>6662</v>
      </c>
      <c r="DX122" s="493" t="s">
        <v>6662</v>
      </c>
      <c r="DY122" s="390" t="s">
        <v>6662</v>
      </c>
      <c r="DZ122" s="394" t="s">
        <v>6662</v>
      </c>
      <c r="EA122" s="492">
        <v>206</v>
      </c>
      <c r="EB122" s="493">
        <v>26247</v>
      </c>
      <c r="EC122" s="493">
        <v>23500</v>
      </c>
      <c r="ED122" s="493">
        <v>2681</v>
      </c>
      <c r="EE122" s="494">
        <v>66</v>
      </c>
      <c r="EF122" s="492">
        <v>298</v>
      </c>
      <c r="EG122" s="493">
        <v>266</v>
      </c>
      <c r="EH122" s="493">
        <v>125</v>
      </c>
      <c r="EI122" s="493">
        <v>120</v>
      </c>
      <c r="EJ122" s="493">
        <v>21</v>
      </c>
      <c r="EK122" s="493">
        <v>22</v>
      </c>
      <c r="EL122" s="493">
        <v>10</v>
      </c>
      <c r="EM122" s="394"/>
      <c r="EN122" s="492">
        <v>312</v>
      </c>
      <c r="EO122" s="493">
        <v>207</v>
      </c>
      <c r="EP122" s="493">
        <v>98</v>
      </c>
      <c r="EQ122" s="493">
        <v>96</v>
      </c>
      <c r="ER122" s="493">
        <v>13</v>
      </c>
      <c r="ES122" s="493">
        <v>11</v>
      </c>
      <c r="ET122" s="493">
        <v>94</v>
      </c>
      <c r="EU122" s="394"/>
    </row>
    <row r="123" spans="1:151" s="357" customFormat="1" ht="15" hidden="1" customHeight="1" x14ac:dyDescent="0.15">
      <c r="A123" s="442" t="s">
        <v>175</v>
      </c>
      <c r="B123" s="442" t="s">
        <v>260</v>
      </c>
      <c r="C123" s="442" t="s">
        <v>271</v>
      </c>
      <c r="D123" s="442" t="s">
        <v>678</v>
      </c>
      <c r="E123" s="387">
        <v>246</v>
      </c>
      <c r="F123" s="472">
        <v>244</v>
      </c>
      <c r="G123" s="472" t="s">
        <v>6663</v>
      </c>
      <c r="H123" s="472" t="s">
        <v>6663</v>
      </c>
      <c r="I123" s="472" t="s">
        <v>6663</v>
      </c>
      <c r="J123" s="388">
        <v>2</v>
      </c>
      <c r="K123" s="395">
        <v>2</v>
      </c>
      <c r="L123" s="387"/>
      <c r="M123" s="471" t="s">
        <v>6663</v>
      </c>
      <c r="N123" s="472" t="s">
        <v>6663</v>
      </c>
      <c r="O123" s="472" t="s">
        <v>6663</v>
      </c>
      <c r="P123" s="472" t="s">
        <v>6663</v>
      </c>
      <c r="Q123" s="472" t="s">
        <v>6663</v>
      </c>
      <c r="R123" s="472" t="s">
        <v>6663</v>
      </c>
      <c r="S123" s="472" t="s">
        <v>6663</v>
      </c>
      <c r="T123" s="472" t="s">
        <v>6663</v>
      </c>
      <c r="U123" s="472" t="s">
        <v>6663</v>
      </c>
      <c r="V123" s="472" t="s">
        <v>6663</v>
      </c>
      <c r="W123" s="472" t="s">
        <v>6663</v>
      </c>
      <c r="X123" s="472" t="s">
        <v>6663</v>
      </c>
      <c r="Y123" s="472" t="s">
        <v>6663</v>
      </c>
      <c r="Z123" s="472" t="s">
        <v>6663</v>
      </c>
      <c r="AA123" s="472" t="s">
        <v>6663</v>
      </c>
      <c r="AB123" s="473" t="s">
        <v>6663</v>
      </c>
      <c r="AC123" s="486" t="s">
        <v>6663</v>
      </c>
      <c r="AD123" s="487" t="s">
        <v>6663</v>
      </c>
      <c r="AE123" s="488" t="s">
        <v>6663</v>
      </c>
      <c r="AF123" s="387"/>
      <c r="AG123" s="388"/>
      <c r="AH123" s="388"/>
      <c r="AI123" s="388"/>
      <c r="AJ123" s="388"/>
      <c r="AK123" s="388"/>
      <c r="AL123" s="388"/>
      <c r="AM123" s="388"/>
      <c r="AN123" s="388"/>
      <c r="AO123" s="388"/>
      <c r="AP123" s="388"/>
      <c r="AQ123" s="388"/>
      <c r="AR123" s="388"/>
      <c r="AS123" s="388"/>
      <c r="AT123" s="388"/>
      <c r="AU123" s="388"/>
      <c r="AV123" s="449"/>
      <c r="AW123" s="450"/>
      <c r="AX123" s="451"/>
      <c r="AY123" s="471" t="s">
        <v>6663</v>
      </c>
      <c r="AZ123" s="472" t="s">
        <v>6663</v>
      </c>
      <c r="BA123" s="472" t="s">
        <v>6663</v>
      </c>
      <c r="BB123" s="472" t="s">
        <v>6663</v>
      </c>
      <c r="BC123" s="472" t="s">
        <v>6663</v>
      </c>
      <c r="BD123" s="472" t="s">
        <v>6663</v>
      </c>
      <c r="BE123" s="472" t="s">
        <v>6663</v>
      </c>
      <c r="BF123" s="472" t="s">
        <v>6663</v>
      </c>
      <c r="BG123" s="472" t="s">
        <v>6663</v>
      </c>
      <c r="BH123" s="472" t="s">
        <v>6663</v>
      </c>
      <c r="BI123" s="472" t="s">
        <v>6663</v>
      </c>
      <c r="BJ123" s="472" t="s">
        <v>6663</v>
      </c>
      <c r="BK123" s="472" t="s">
        <v>6663</v>
      </c>
      <c r="BL123" s="472" t="s">
        <v>6663</v>
      </c>
      <c r="BM123" s="472" t="s">
        <v>6663</v>
      </c>
      <c r="BN123" s="473" t="s">
        <v>6663</v>
      </c>
      <c r="BO123" s="504" t="s">
        <v>6663</v>
      </c>
      <c r="BP123" s="505" t="s">
        <v>6663</v>
      </c>
      <c r="BQ123" s="506" t="s">
        <v>6663</v>
      </c>
      <c r="BR123" s="492">
        <v>244</v>
      </c>
      <c r="BS123" s="493" t="s">
        <v>6662</v>
      </c>
      <c r="BT123" s="493" t="s">
        <v>6662</v>
      </c>
      <c r="BU123" s="493" t="s">
        <v>6662</v>
      </c>
      <c r="BV123" s="493" t="s">
        <v>6662</v>
      </c>
      <c r="BW123" s="493" t="s">
        <v>6662</v>
      </c>
      <c r="BX123" s="493">
        <v>1</v>
      </c>
      <c r="BY123" s="493">
        <v>4</v>
      </c>
      <c r="BZ123" s="493">
        <v>13</v>
      </c>
      <c r="CA123" s="493">
        <v>20</v>
      </c>
      <c r="CB123" s="493">
        <v>37</v>
      </c>
      <c r="CC123" s="493">
        <v>49</v>
      </c>
      <c r="CD123" s="493">
        <v>31</v>
      </c>
      <c r="CE123" s="493">
        <v>37</v>
      </c>
      <c r="CF123" s="493">
        <v>34</v>
      </c>
      <c r="CG123" s="494">
        <v>18</v>
      </c>
      <c r="CH123" s="466"/>
      <c r="CI123" s="467"/>
      <c r="CJ123" s="467"/>
      <c r="CK123" s="467"/>
      <c r="CL123" s="467"/>
      <c r="CM123" s="467"/>
      <c r="CN123" s="467"/>
      <c r="CO123" s="467"/>
      <c r="CP123" s="467"/>
      <c r="CQ123" s="467"/>
      <c r="CR123" s="467"/>
      <c r="CS123" s="467"/>
      <c r="CT123" s="467"/>
      <c r="CU123" s="468"/>
      <c r="CV123" s="389"/>
      <c r="CW123" s="390"/>
      <c r="CX123" s="390"/>
      <c r="CY123" s="390"/>
      <c r="CZ123" s="390"/>
      <c r="DA123" s="390"/>
      <c r="DB123" s="394"/>
      <c r="DC123" s="492">
        <v>729</v>
      </c>
      <c r="DD123" s="493">
        <v>562</v>
      </c>
      <c r="DE123" s="493">
        <v>289</v>
      </c>
      <c r="DF123" s="493">
        <v>252</v>
      </c>
      <c r="DG123" s="493">
        <v>21</v>
      </c>
      <c r="DH123" s="493">
        <v>43</v>
      </c>
      <c r="DI123" s="493">
        <v>124</v>
      </c>
      <c r="DJ123" s="394"/>
      <c r="DK123" s="492">
        <v>225</v>
      </c>
      <c r="DL123" s="493">
        <v>204</v>
      </c>
      <c r="DM123" s="493" t="s">
        <v>6662</v>
      </c>
      <c r="DN123" s="493">
        <v>6</v>
      </c>
      <c r="DO123" s="493" t="s">
        <v>6662</v>
      </c>
      <c r="DP123" s="493">
        <v>8</v>
      </c>
      <c r="DQ123" s="493">
        <v>1</v>
      </c>
      <c r="DR123" s="493">
        <v>4</v>
      </c>
      <c r="DS123" s="493" t="s">
        <v>6662</v>
      </c>
      <c r="DT123" s="493" t="s">
        <v>6662</v>
      </c>
      <c r="DU123" s="493" t="s">
        <v>6662</v>
      </c>
      <c r="DV123" s="493">
        <v>1</v>
      </c>
      <c r="DW123" s="493" t="s">
        <v>6662</v>
      </c>
      <c r="DX123" s="493">
        <v>1</v>
      </c>
      <c r="DY123" s="390" t="s">
        <v>6662</v>
      </c>
      <c r="DZ123" s="394" t="s">
        <v>6662</v>
      </c>
      <c r="EA123" s="492">
        <v>242</v>
      </c>
      <c r="EB123" s="493">
        <v>25500</v>
      </c>
      <c r="EC123" s="493">
        <v>20757</v>
      </c>
      <c r="ED123" s="493">
        <v>4615</v>
      </c>
      <c r="EE123" s="494">
        <v>128</v>
      </c>
      <c r="EF123" s="492">
        <v>355</v>
      </c>
      <c r="EG123" s="493">
        <v>315</v>
      </c>
      <c r="EH123" s="493">
        <v>150</v>
      </c>
      <c r="EI123" s="493">
        <v>154</v>
      </c>
      <c r="EJ123" s="493">
        <v>11</v>
      </c>
      <c r="EK123" s="493">
        <v>21</v>
      </c>
      <c r="EL123" s="493">
        <v>19</v>
      </c>
      <c r="EM123" s="394"/>
      <c r="EN123" s="492">
        <v>374</v>
      </c>
      <c r="EO123" s="493">
        <v>247</v>
      </c>
      <c r="EP123" s="493">
        <v>139</v>
      </c>
      <c r="EQ123" s="493">
        <v>98</v>
      </c>
      <c r="ER123" s="493">
        <v>10</v>
      </c>
      <c r="ES123" s="493">
        <v>22</v>
      </c>
      <c r="ET123" s="493">
        <v>105</v>
      </c>
      <c r="EU123" s="394"/>
    </row>
    <row r="124" spans="1:151" s="357" customFormat="1" ht="15" hidden="1" customHeight="1" x14ac:dyDescent="0.15">
      <c r="A124" s="442" t="s">
        <v>175</v>
      </c>
      <c r="B124" s="442" t="s">
        <v>260</v>
      </c>
      <c r="C124" s="442" t="s">
        <v>272</v>
      </c>
      <c r="D124" s="442" t="s">
        <v>679</v>
      </c>
      <c r="E124" s="387">
        <v>90</v>
      </c>
      <c r="F124" s="472">
        <v>90</v>
      </c>
      <c r="G124" s="472" t="s">
        <v>6663</v>
      </c>
      <c r="H124" s="472" t="s">
        <v>6663</v>
      </c>
      <c r="I124" s="472" t="s">
        <v>6663</v>
      </c>
      <c r="J124" s="388" t="s">
        <v>6662</v>
      </c>
      <c r="K124" s="395" t="s">
        <v>6662</v>
      </c>
      <c r="L124" s="387"/>
      <c r="M124" s="471" t="s">
        <v>6663</v>
      </c>
      <c r="N124" s="472" t="s">
        <v>6663</v>
      </c>
      <c r="O124" s="472" t="s">
        <v>6663</v>
      </c>
      <c r="P124" s="472" t="s">
        <v>6663</v>
      </c>
      <c r="Q124" s="472" t="s">
        <v>6663</v>
      </c>
      <c r="R124" s="472" t="s">
        <v>6663</v>
      </c>
      <c r="S124" s="472" t="s">
        <v>6663</v>
      </c>
      <c r="T124" s="472" t="s">
        <v>6663</v>
      </c>
      <c r="U124" s="472" t="s">
        <v>6663</v>
      </c>
      <c r="V124" s="472" t="s">
        <v>6663</v>
      </c>
      <c r="W124" s="472" t="s">
        <v>6663</v>
      </c>
      <c r="X124" s="472" t="s">
        <v>6663</v>
      </c>
      <c r="Y124" s="472" t="s">
        <v>6663</v>
      </c>
      <c r="Z124" s="472" t="s">
        <v>6663</v>
      </c>
      <c r="AA124" s="472" t="s">
        <v>6663</v>
      </c>
      <c r="AB124" s="473" t="s">
        <v>6663</v>
      </c>
      <c r="AC124" s="486" t="s">
        <v>6663</v>
      </c>
      <c r="AD124" s="487" t="s">
        <v>6663</v>
      </c>
      <c r="AE124" s="488" t="s">
        <v>6663</v>
      </c>
      <c r="AF124" s="387"/>
      <c r="AG124" s="388"/>
      <c r="AH124" s="388"/>
      <c r="AI124" s="388"/>
      <c r="AJ124" s="388"/>
      <c r="AK124" s="388"/>
      <c r="AL124" s="388"/>
      <c r="AM124" s="388"/>
      <c r="AN124" s="388"/>
      <c r="AO124" s="388"/>
      <c r="AP124" s="388"/>
      <c r="AQ124" s="388"/>
      <c r="AR124" s="388"/>
      <c r="AS124" s="388"/>
      <c r="AT124" s="388"/>
      <c r="AU124" s="388"/>
      <c r="AV124" s="449"/>
      <c r="AW124" s="450"/>
      <c r="AX124" s="451"/>
      <c r="AY124" s="471" t="s">
        <v>6663</v>
      </c>
      <c r="AZ124" s="472" t="s">
        <v>6663</v>
      </c>
      <c r="BA124" s="472" t="s">
        <v>6663</v>
      </c>
      <c r="BB124" s="472" t="s">
        <v>6663</v>
      </c>
      <c r="BC124" s="472" t="s">
        <v>6663</v>
      </c>
      <c r="BD124" s="472" t="s">
        <v>6663</v>
      </c>
      <c r="BE124" s="472" t="s">
        <v>6663</v>
      </c>
      <c r="BF124" s="472" t="s">
        <v>6663</v>
      </c>
      <c r="BG124" s="472" t="s">
        <v>6663</v>
      </c>
      <c r="BH124" s="472" t="s">
        <v>6663</v>
      </c>
      <c r="BI124" s="472" t="s">
        <v>6663</v>
      </c>
      <c r="BJ124" s="472" t="s">
        <v>6663</v>
      </c>
      <c r="BK124" s="472" t="s">
        <v>6663</v>
      </c>
      <c r="BL124" s="472" t="s">
        <v>6663</v>
      </c>
      <c r="BM124" s="472" t="s">
        <v>6663</v>
      </c>
      <c r="BN124" s="473" t="s">
        <v>6663</v>
      </c>
      <c r="BO124" s="504" t="s">
        <v>6663</v>
      </c>
      <c r="BP124" s="505" t="s">
        <v>6663</v>
      </c>
      <c r="BQ124" s="506" t="s">
        <v>6663</v>
      </c>
      <c r="BR124" s="492">
        <v>90</v>
      </c>
      <c r="BS124" s="493" t="s">
        <v>6662</v>
      </c>
      <c r="BT124" s="493" t="s">
        <v>6662</v>
      </c>
      <c r="BU124" s="493" t="s">
        <v>6662</v>
      </c>
      <c r="BV124" s="493" t="s">
        <v>6662</v>
      </c>
      <c r="BW124" s="493">
        <v>1</v>
      </c>
      <c r="BX124" s="493" t="s">
        <v>6662</v>
      </c>
      <c r="BY124" s="493" t="s">
        <v>6662</v>
      </c>
      <c r="BZ124" s="493">
        <v>2</v>
      </c>
      <c r="CA124" s="493">
        <v>12</v>
      </c>
      <c r="CB124" s="493">
        <v>14</v>
      </c>
      <c r="CC124" s="493">
        <v>12</v>
      </c>
      <c r="CD124" s="493">
        <v>8</v>
      </c>
      <c r="CE124" s="493">
        <v>14</v>
      </c>
      <c r="CF124" s="493">
        <v>20</v>
      </c>
      <c r="CG124" s="494">
        <v>7</v>
      </c>
      <c r="CH124" s="466"/>
      <c r="CI124" s="467"/>
      <c r="CJ124" s="467"/>
      <c r="CK124" s="467"/>
      <c r="CL124" s="467"/>
      <c r="CM124" s="467"/>
      <c r="CN124" s="467"/>
      <c r="CO124" s="467"/>
      <c r="CP124" s="467"/>
      <c r="CQ124" s="467"/>
      <c r="CR124" s="467"/>
      <c r="CS124" s="467"/>
      <c r="CT124" s="467"/>
      <c r="CU124" s="468"/>
      <c r="CV124" s="389"/>
      <c r="CW124" s="390"/>
      <c r="CX124" s="390"/>
      <c r="CY124" s="390"/>
      <c r="CZ124" s="390"/>
      <c r="DA124" s="390"/>
      <c r="DB124" s="394"/>
      <c r="DC124" s="492">
        <v>246</v>
      </c>
      <c r="DD124" s="493">
        <v>203</v>
      </c>
      <c r="DE124" s="493">
        <v>124</v>
      </c>
      <c r="DF124" s="493">
        <v>78</v>
      </c>
      <c r="DG124" s="493">
        <v>1</v>
      </c>
      <c r="DH124" s="493">
        <v>7</v>
      </c>
      <c r="DI124" s="493">
        <v>36</v>
      </c>
      <c r="DJ124" s="394"/>
      <c r="DK124" s="492">
        <v>80</v>
      </c>
      <c r="DL124" s="493">
        <v>44</v>
      </c>
      <c r="DM124" s="493" t="s">
        <v>6662</v>
      </c>
      <c r="DN124" s="493">
        <v>24</v>
      </c>
      <c r="DO124" s="493" t="s">
        <v>6662</v>
      </c>
      <c r="DP124" s="493">
        <v>2</v>
      </c>
      <c r="DQ124" s="493" t="s">
        <v>6662</v>
      </c>
      <c r="DR124" s="493">
        <v>1</v>
      </c>
      <c r="DS124" s="493">
        <v>1</v>
      </c>
      <c r="DT124" s="493" t="s">
        <v>6662</v>
      </c>
      <c r="DU124" s="493">
        <v>1</v>
      </c>
      <c r="DV124" s="493">
        <v>7</v>
      </c>
      <c r="DW124" s="493" t="s">
        <v>6662</v>
      </c>
      <c r="DX124" s="493" t="s">
        <v>6662</v>
      </c>
      <c r="DY124" s="390" t="s">
        <v>6662</v>
      </c>
      <c r="DZ124" s="394" t="s">
        <v>6662</v>
      </c>
      <c r="EA124" s="492">
        <v>90</v>
      </c>
      <c r="EB124" s="493">
        <v>7012</v>
      </c>
      <c r="EC124" s="493">
        <v>3618</v>
      </c>
      <c r="ED124" s="493">
        <v>3097</v>
      </c>
      <c r="EE124" s="494">
        <v>297</v>
      </c>
      <c r="EF124" s="492">
        <v>118</v>
      </c>
      <c r="EG124" s="493">
        <v>110</v>
      </c>
      <c r="EH124" s="493">
        <v>66</v>
      </c>
      <c r="EI124" s="493">
        <v>43</v>
      </c>
      <c r="EJ124" s="493">
        <v>1</v>
      </c>
      <c r="EK124" s="493">
        <v>3</v>
      </c>
      <c r="EL124" s="493">
        <v>5</v>
      </c>
      <c r="EM124" s="394"/>
      <c r="EN124" s="492">
        <v>128</v>
      </c>
      <c r="EO124" s="493">
        <v>93</v>
      </c>
      <c r="EP124" s="493">
        <v>58</v>
      </c>
      <c r="EQ124" s="493">
        <v>35</v>
      </c>
      <c r="ER124" s="493" t="s">
        <v>6662</v>
      </c>
      <c r="ES124" s="493">
        <v>4</v>
      </c>
      <c r="ET124" s="493">
        <v>31</v>
      </c>
      <c r="EU124" s="394"/>
    </row>
    <row r="125" spans="1:151" s="357" customFormat="1" ht="15" hidden="1" customHeight="1" x14ac:dyDescent="0.15">
      <c r="A125" s="442" t="s">
        <v>175</v>
      </c>
      <c r="B125" s="442" t="s">
        <v>260</v>
      </c>
      <c r="C125" s="442" t="s">
        <v>273</v>
      </c>
      <c r="D125" s="442" t="s">
        <v>680</v>
      </c>
      <c r="E125" s="387">
        <v>26</v>
      </c>
      <c r="F125" s="472">
        <v>26</v>
      </c>
      <c r="G125" s="472" t="s">
        <v>6663</v>
      </c>
      <c r="H125" s="472" t="s">
        <v>6663</v>
      </c>
      <c r="I125" s="472" t="s">
        <v>6663</v>
      </c>
      <c r="J125" s="388" t="s">
        <v>6662</v>
      </c>
      <c r="K125" s="395" t="s">
        <v>6662</v>
      </c>
      <c r="L125" s="387"/>
      <c r="M125" s="471" t="s">
        <v>6663</v>
      </c>
      <c r="N125" s="472" t="s">
        <v>6663</v>
      </c>
      <c r="O125" s="472" t="s">
        <v>6663</v>
      </c>
      <c r="P125" s="472" t="s">
        <v>6663</v>
      </c>
      <c r="Q125" s="472" t="s">
        <v>6663</v>
      </c>
      <c r="R125" s="472" t="s">
        <v>6663</v>
      </c>
      <c r="S125" s="472" t="s">
        <v>6663</v>
      </c>
      <c r="T125" s="472" t="s">
        <v>6663</v>
      </c>
      <c r="U125" s="472" t="s">
        <v>6663</v>
      </c>
      <c r="V125" s="472" t="s">
        <v>6663</v>
      </c>
      <c r="W125" s="472" t="s">
        <v>6663</v>
      </c>
      <c r="X125" s="472" t="s">
        <v>6663</v>
      </c>
      <c r="Y125" s="472" t="s">
        <v>6663</v>
      </c>
      <c r="Z125" s="472" t="s">
        <v>6663</v>
      </c>
      <c r="AA125" s="472" t="s">
        <v>6663</v>
      </c>
      <c r="AB125" s="473" t="s">
        <v>6663</v>
      </c>
      <c r="AC125" s="486" t="s">
        <v>6663</v>
      </c>
      <c r="AD125" s="487" t="s">
        <v>6663</v>
      </c>
      <c r="AE125" s="488" t="s">
        <v>6663</v>
      </c>
      <c r="AF125" s="387"/>
      <c r="AG125" s="388"/>
      <c r="AH125" s="388"/>
      <c r="AI125" s="388"/>
      <c r="AJ125" s="388"/>
      <c r="AK125" s="388"/>
      <c r="AL125" s="388"/>
      <c r="AM125" s="388"/>
      <c r="AN125" s="388"/>
      <c r="AO125" s="388"/>
      <c r="AP125" s="388"/>
      <c r="AQ125" s="388"/>
      <c r="AR125" s="388"/>
      <c r="AS125" s="388"/>
      <c r="AT125" s="388"/>
      <c r="AU125" s="388"/>
      <c r="AV125" s="449"/>
      <c r="AW125" s="450"/>
      <c r="AX125" s="451"/>
      <c r="AY125" s="471" t="s">
        <v>6663</v>
      </c>
      <c r="AZ125" s="472" t="s">
        <v>6663</v>
      </c>
      <c r="BA125" s="472" t="s">
        <v>6663</v>
      </c>
      <c r="BB125" s="472" t="s">
        <v>6663</v>
      </c>
      <c r="BC125" s="472" t="s">
        <v>6663</v>
      </c>
      <c r="BD125" s="472" t="s">
        <v>6663</v>
      </c>
      <c r="BE125" s="472" t="s">
        <v>6663</v>
      </c>
      <c r="BF125" s="472" t="s">
        <v>6663</v>
      </c>
      <c r="BG125" s="472" t="s">
        <v>6663</v>
      </c>
      <c r="BH125" s="472" t="s">
        <v>6663</v>
      </c>
      <c r="BI125" s="472" t="s">
        <v>6663</v>
      </c>
      <c r="BJ125" s="472" t="s">
        <v>6663</v>
      </c>
      <c r="BK125" s="472" t="s">
        <v>6663</v>
      </c>
      <c r="BL125" s="472" t="s">
        <v>6663</v>
      </c>
      <c r="BM125" s="472" t="s">
        <v>6663</v>
      </c>
      <c r="BN125" s="473" t="s">
        <v>6663</v>
      </c>
      <c r="BO125" s="504" t="s">
        <v>6663</v>
      </c>
      <c r="BP125" s="505" t="s">
        <v>6663</v>
      </c>
      <c r="BQ125" s="506" t="s">
        <v>6663</v>
      </c>
      <c r="BR125" s="492">
        <v>25</v>
      </c>
      <c r="BS125" s="493" t="s">
        <v>6662</v>
      </c>
      <c r="BT125" s="493" t="s">
        <v>6662</v>
      </c>
      <c r="BU125" s="493">
        <v>1</v>
      </c>
      <c r="BV125" s="493" t="s">
        <v>6662</v>
      </c>
      <c r="BW125" s="493" t="s">
        <v>6662</v>
      </c>
      <c r="BX125" s="493" t="s">
        <v>6662</v>
      </c>
      <c r="BY125" s="493" t="s">
        <v>6662</v>
      </c>
      <c r="BZ125" s="493">
        <v>1</v>
      </c>
      <c r="CA125" s="493" t="s">
        <v>6662</v>
      </c>
      <c r="CB125" s="493">
        <v>4</v>
      </c>
      <c r="CC125" s="493">
        <v>2</v>
      </c>
      <c r="CD125" s="493">
        <v>4</v>
      </c>
      <c r="CE125" s="493">
        <v>8</v>
      </c>
      <c r="CF125" s="493">
        <v>4</v>
      </c>
      <c r="CG125" s="494">
        <v>1</v>
      </c>
      <c r="CH125" s="466"/>
      <c r="CI125" s="467"/>
      <c r="CJ125" s="467"/>
      <c r="CK125" s="467"/>
      <c r="CL125" s="467"/>
      <c r="CM125" s="467"/>
      <c r="CN125" s="467"/>
      <c r="CO125" s="467"/>
      <c r="CP125" s="467"/>
      <c r="CQ125" s="467"/>
      <c r="CR125" s="467"/>
      <c r="CS125" s="467"/>
      <c r="CT125" s="467"/>
      <c r="CU125" s="468"/>
      <c r="CV125" s="389"/>
      <c r="CW125" s="390"/>
      <c r="CX125" s="390"/>
      <c r="CY125" s="390"/>
      <c r="CZ125" s="390"/>
      <c r="DA125" s="390"/>
      <c r="DB125" s="394"/>
      <c r="DC125" s="492">
        <v>70</v>
      </c>
      <c r="DD125" s="493">
        <v>59</v>
      </c>
      <c r="DE125" s="493">
        <v>40</v>
      </c>
      <c r="DF125" s="493">
        <v>18</v>
      </c>
      <c r="DG125" s="493">
        <v>1</v>
      </c>
      <c r="DH125" s="493">
        <v>1</v>
      </c>
      <c r="DI125" s="493">
        <v>10</v>
      </c>
      <c r="DJ125" s="394"/>
      <c r="DK125" s="492">
        <v>22</v>
      </c>
      <c r="DL125" s="493">
        <v>13</v>
      </c>
      <c r="DM125" s="493" t="s">
        <v>6662</v>
      </c>
      <c r="DN125" s="493" t="s">
        <v>6662</v>
      </c>
      <c r="DO125" s="493">
        <v>1</v>
      </c>
      <c r="DP125" s="493" t="s">
        <v>6662</v>
      </c>
      <c r="DQ125" s="493" t="s">
        <v>6662</v>
      </c>
      <c r="DR125" s="493">
        <v>2</v>
      </c>
      <c r="DS125" s="493" t="s">
        <v>6662</v>
      </c>
      <c r="DT125" s="493" t="s">
        <v>6662</v>
      </c>
      <c r="DU125" s="493">
        <v>3</v>
      </c>
      <c r="DV125" s="493">
        <v>3</v>
      </c>
      <c r="DW125" s="493" t="s">
        <v>6662</v>
      </c>
      <c r="DX125" s="493" t="s">
        <v>6662</v>
      </c>
      <c r="DY125" s="390" t="s">
        <v>6662</v>
      </c>
      <c r="DZ125" s="394" t="s">
        <v>6662</v>
      </c>
      <c r="EA125" s="492">
        <v>25</v>
      </c>
      <c r="EB125" s="493">
        <v>2066</v>
      </c>
      <c r="EC125" s="493">
        <v>703</v>
      </c>
      <c r="ED125" s="493">
        <v>1261</v>
      </c>
      <c r="EE125" s="494">
        <v>102</v>
      </c>
      <c r="EF125" s="492">
        <v>37</v>
      </c>
      <c r="EG125" s="493">
        <v>34</v>
      </c>
      <c r="EH125" s="493">
        <v>23</v>
      </c>
      <c r="EI125" s="493">
        <v>10</v>
      </c>
      <c r="EJ125" s="493">
        <v>1</v>
      </c>
      <c r="EK125" s="493">
        <v>1</v>
      </c>
      <c r="EL125" s="493">
        <v>2</v>
      </c>
      <c r="EM125" s="394"/>
      <c r="EN125" s="492">
        <v>33</v>
      </c>
      <c r="EO125" s="493">
        <v>25</v>
      </c>
      <c r="EP125" s="493">
        <v>17</v>
      </c>
      <c r="EQ125" s="493">
        <v>8</v>
      </c>
      <c r="ER125" s="493" t="s">
        <v>6662</v>
      </c>
      <c r="ES125" s="493" t="s">
        <v>6662</v>
      </c>
      <c r="ET125" s="493">
        <v>8</v>
      </c>
      <c r="EU125" s="394"/>
    </row>
    <row r="126" spans="1:151" s="357" customFormat="1" ht="15" hidden="1" customHeight="1" x14ac:dyDescent="0.15">
      <c r="A126" s="442" t="s">
        <v>175</v>
      </c>
      <c r="B126" s="442" t="s">
        <v>260</v>
      </c>
      <c r="C126" s="442" t="s">
        <v>274</v>
      </c>
      <c r="D126" s="442" t="s">
        <v>681</v>
      </c>
      <c r="E126" s="387">
        <v>90</v>
      </c>
      <c r="F126" s="472">
        <v>90</v>
      </c>
      <c r="G126" s="472" t="s">
        <v>6663</v>
      </c>
      <c r="H126" s="472" t="s">
        <v>6663</v>
      </c>
      <c r="I126" s="472" t="s">
        <v>6663</v>
      </c>
      <c r="J126" s="388" t="s">
        <v>6662</v>
      </c>
      <c r="K126" s="395" t="s">
        <v>6662</v>
      </c>
      <c r="L126" s="387"/>
      <c r="M126" s="471" t="s">
        <v>6663</v>
      </c>
      <c r="N126" s="472" t="s">
        <v>6663</v>
      </c>
      <c r="O126" s="472" t="s">
        <v>6663</v>
      </c>
      <c r="P126" s="472" t="s">
        <v>6663</v>
      </c>
      <c r="Q126" s="472" t="s">
        <v>6663</v>
      </c>
      <c r="R126" s="472" t="s">
        <v>6663</v>
      </c>
      <c r="S126" s="472" t="s">
        <v>6663</v>
      </c>
      <c r="T126" s="472" t="s">
        <v>6663</v>
      </c>
      <c r="U126" s="472" t="s">
        <v>6663</v>
      </c>
      <c r="V126" s="472" t="s">
        <v>6663</v>
      </c>
      <c r="W126" s="472" t="s">
        <v>6663</v>
      </c>
      <c r="X126" s="472" t="s">
        <v>6663</v>
      </c>
      <c r="Y126" s="472" t="s">
        <v>6663</v>
      </c>
      <c r="Z126" s="472" t="s">
        <v>6663</v>
      </c>
      <c r="AA126" s="472" t="s">
        <v>6663</v>
      </c>
      <c r="AB126" s="473" t="s">
        <v>6663</v>
      </c>
      <c r="AC126" s="486" t="s">
        <v>6663</v>
      </c>
      <c r="AD126" s="487" t="s">
        <v>6663</v>
      </c>
      <c r="AE126" s="488" t="s">
        <v>6663</v>
      </c>
      <c r="AF126" s="387"/>
      <c r="AG126" s="388"/>
      <c r="AH126" s="388"/>
      <c r="AI126" s="388"/>
      <c r="AJ126" s="388"/>
      <c r="AK126" s="388"/>
      <c r="AL126" s="388"/>
      <c r="AM126" s="388"/>
      <c r="AN126" s="388"/>
      <c r="AO126" s="388"/>
      <c r="AP126" s="388"/>
      <c r="AQ126" s="388"/>
      <c r="AR126" s="388"/>
      <c r="AS126" s="388"/>
      <c r="AT126" s="388"/>
      <c r="AU126" s="388"/>
      <c r="AV126" s="449"/>
      <c r="AW126" s="450"/>
      <c r="AX126" s="451"/>
      <c r="AY126" s="471" t="s">
        <v>6663</v>
      </c>
      <c r="AZ126" s="472" t="s">
        <v>6663</v>
      </c>
      <c r="BA126" s="472" t="s">
        <v>6663</v>
      </c>
      <c r="BB126" s="472" t="s">
        <v>6663</v>
      </c>
      <c r="BC126" s="472" t="s">
        <v>6663</v>
      </c>
      <c r="BD126" s="472" t="s">
        <v>6663</v>
      </c>
      <c r="BE126" s="472" t="s">
        <v>6663</v>
      </c>
      <c r="BF126" s="472" t="s">
        <v>6663</v>
      </c>
      <c r="BG126" s="472" t="s">
        <v>6663</v>
      </c>
      <c r="BH126" s="472" t="s">
        <v>6663</v>
      </c>
      <c r="BI126" s="472" t="s">
        <v>6663</v>
      </c>
      <c r="BJ126" s="472" t="s">
        <v>6663</v>
      </c>
      <c r="BK126" s="472" t="s">
        <v>6663</v>
      </c>
      <c r="BL126" s="472" t="s">
        <v>6663</v>
      </c>
      <c r="BM126" s="472" t="s">
        <v>6663</v>
      </c>
      <c r="BN126" s="473" t="s">
        <v>6663</v>
      </c>
      <c r="BO126" s="504" t="s">
        <v>6663</v>
      </c>
      <c r="BP126" s="505" t="s">
        <v>6663</v>
      </c>
      <c r="BQ126" s="506" t="s">
        <v>6663</v>
      </c>
      <c r="BR126" s="492">
        <v>90</v>
      </c>
      <c r="BS126" s="493" t="s">
        <v>6662</v>
      </c>
      <c r="BT126" s="493" t="s">
        <v>6662</v>
      </c>
      <c r="BU126" s="493" t="s">
        <v>6662</v>
      </c>
      <c r="BV126" s="493" t="s">
        <v>6662</v>
      </c>
      <c r="BW126" s="493" t="s">
        <v>6662</v>
      </c>
      <c r="BX126" s="493" t="s">
        <v>6662</v>
      </c>
      <c r="BY126" s="493">
        <v>1</v>
      </c>
      <c r="BZ126" s="493">
        <v>3</v>
      </c>
      <c r="CA126" s="493">
        <v>10</v>
      </c>
      <c r="CB126" s="493">
        <v>9</v>
      </c>
      <c r="CC126" s="493">
        <v>17</v>
      </c>
      <c r="CD126" s="493">
        <v>12</v>
      </c>
      <c r="CE126" s="493">
        <v>18</v>
      </c>
      <c r="CF126" s="493">
        <v>12</v>
      </c>
      <c r="CG126" s="494">
        <v>8</v>
      </c>
      <c r="CH126" s="466"/>
      <c r="CI126" s="467"/>
      <c r="CJ126" s="467"/>
      <c r="CK126" s="467"/>
      <c r="CL126" s="467"/>
      <c r="CM126" s="467"/>
      <c r="CN126" s="467"/>
      <c r="CO126" s="467"/>
      <c r="CP126" s="467"/>
      <c r="CQ126" s="467"/>
      <c r="CR126" s="467"/>
      <c r="CS126" s="467"/>
      <c r="CT126" s="467"/>
      <c r="CU126" s="468"/>
      <c r="CV126" s="389"/>
      <c r="CW126" s="390"/>
      <c r="CX126" s="390"/>
      <c r="CY126" s="390"/>
      <c r="CZ126" s="390"/>
      <c r="DA126" s="390"/>
      <c r="DB126" s="394"/>
      <c r="DC126" s="492">
        <v>251</v>
      </c>
      <c r="DD126" s="493">
        <v>198</v>
      </c>
      <c r="DE126" s="493">
        <v>112</v>
      </c>
      <c r="DF126" s="493">
        <v>75</v>
      </c>
      <c r="DG126" s="493">
        <v>11</v>
      </c>
      <c r="DH126" s="493">
        <v>13</v>
      </c>
      <c r="DI126" s="493">
        <v>40</v>
      </c>
      <c r="DJ126" s="394"/>
      <c r="DK126" s="492">
        <v>69</v>
      </c>
      <c r="DL126" s="493">
        <v>59</v>
      </c>
      <c r="DM126" s="493" t="s">
        <v>6662</v>
      </c>
      <c r="DN126" s="493">
        <v>1</v>
      </c>
      <c r="DO126" s="493" t="s">
        <v>6662</v>
      </c>
      <c r="DP126" s="493">
        <v>4</v>
      </c>
      <c r="DQ126" s="493">
        <v>1</v>
      </c>
      <c r="DR126" s="493">
        <v>1</v>
      </c>
      <c r="DS126" s="493" t="s">
        <v>6662</v>
      </c>
      <c r="DT126" s="493" t="s">
        <v>6662</v>
      </c>
      <c r="DU126" s="493">
        <v>1</v>
      </c>
      <c r="DV126" s="493">
        <v>1</v>
      </c>
      <c r="DW126" s="493" t="s">
        <v>6662</v>
      </c>
      <c r="DX126" s="493" t="s">
        <v>6662</v>
      </c>
      <c r="DY126" s="390">
        <v>1</v>
      </c>
      <c r="DZ126" s="394" t="s">
        <v>6662</v>
      </c>
      <c r="EA126" s="492">
        <v>90</v>
      </c>
      <c r="EB126" s="493">
        <v>5888</v>
      </c>
      <c r="EC126" s="493">
        <v>4136</v>
      </c>
      <c r="ED126" s="493">
        <v>1557</v>
      </c>
      <c r="EE126" s="494">
        <v>195</v>
      </c>
      <c r="EF126" s="492">
        <v>128</v>
      </c>
      <c r="EG126" s="493">
        <v>115</v>
      </c>
      <c r="EH126" s="493">
        <v>61</v>
      </c>
      <c r="EI126" s="493">
        <v>46</v>
      </c>
      <c r="EJ126" s="493">
        <v>8</v>
      </c>
      <c r="EK126" s="493">
        <v>7</v>
      </c>
      <c r="EL126" s="493">
        <v>6</v>
      </c>
      <c r="EM126" s="394"/>
      <c r="EN126" s="492">
        <v>123</v>
      </c>
      <c r="EO126" s="493">
        <v>83</v>
      </c>
      <c r="EP126" s="493">
        <v>51</v>
      </c>
      <c r="EQ126" s="493">
        <v>29</v>
      </c>
      <c r="ER126" s="493">
        <v>3</v>
      </c>
      <c r="ES126" s="493">
        <v>6</v>
      </c>
      <c r="ET126" s="493">
        <v>34</v>
      </c>
      <c r="EU126" s="394"/>
    </row>
    <row r="127" spans="1:151" s="357" customFormat="1" ht="15" hidden="1" customHeight="1" x14ac:dyDescent="0.15">
      <c r="A127" s="442" t="s">
        <v>175</v>
      </c>
      <c r="B127" s="442" t="s">
        <v>260</v>
      </c>
      <c r="C127" s="442" t="s">
        <v>275</v>
      </c>
      <c r="D127" s="442" t="s">
        <v>682</v>
      </c>
      <c r="E127" s="387">
        <v>21</v>
      </c>
      <c r="F127" s="472">
        <v>21</v>
      </c>
      <c r="G127" s="472" t="s">
        <v>6663</v>
      </c>
      <c r="H127" s="472" t="s">
        <v>6663</v>
      </c>
      <c r="I127" s="472" t="s">
        <v>6663</v>
      </c>
      <c r="J127" s="388" t="s">
        <v>6662</v>
      </c>
      <c r="K127" s="395" t="s">
        <v>6662</v>
      </c>
      <c r="L127" s="387"/>
      <c r="M127" s="471" t="s">
        <v>6663</v>
      </c>
      <c r="N127" s="472" t="s">
        <v>6663</v>
      </c>
      <c r="O127" s="472" t="s">
        <v>6663</v>
      </c>
      <c r="P127" s="472" t="s">
        <v>6663</v>
      </c>
      <c r="Q127" s="472" t="s">
        <v>6663</v>
      </c>
      <c r="R127" s="472" t="s">
        <v>6663</v>
      </c>
      <c r="S127" s="472" t="s">
        <v>6663</v>
      </c>
      <c r="T127" s="472" t="s">
        <v>6663</v>
      </c>
      <c r="U127" s="472" t="s">
        <v>6663</v>
      </c>
      <c r="V127" s="472" t="s">
        <v>6663</v>
      </c>
      <c r="W127" s="472" t="s">
        <v>6663</v>
      </c>
      <c r="X127" s="472" t="s">
        <v>6663</v>
      </c>
      <c r="Y127" s="472" t="s">
        <v>6663</v>
      </c>
      <c r="Z127" s="472" t="s">
        <v>6663</v>
      </c>
      <c r="AA127" s="472" t="s">
        <v>6663</v>
      </c>
      <c r="AB127" s="473" t="s">
        <v>6663</v>
      </c>
      <c r="AC127" s="486" t="s">
        <v>6663</v>
      </c>
      <c r="AD127" s="487" t="s">
        <v>6663</v>
      </c>
      <c r="AE127" s="488" t="s">
        <v>6663</v>
      </c>
      <c r="AF127" s="387"/>
      <c r="AG127" s="388"/>
      <c r="AH127" s="388"/>
      <c r="AI127" s="388"/>
      <c r="AJ127" s="388"/>
      <c r="AK127" s="388"/>
      <c r="AL127" s="388"/>
      <c r="AM127" s="388"/>
      <c r="AN127" s="388"/>
      <c r="AO127" s="388"/>
      <c r="AP127" s="388"/>
      <c r="AQ127" s="388"/>
      <c r="AR127" s="388"/>
      <c r="AS127" s="388"/>
      <c r="AT127" s="388"/>
      <c r="AU127" s="388"/>
      <c r="AV127" s="449"/>
      <c r="AW127" s="450"/>
      <c r="AX127" s="451"/>
      <c r="AY127" s="471" t="s">
        <v>6663</v>
      </c>
      <c r="AZ127" s="472" t="s">
        <v>6663</v>
      </c>
      <c r="BA127" s="472" t="s">
        <v>6663</v>
      </c>
      <c r="BB127" s="472" t="s">
        <v>6663</v>
      </c>
      <c r="BC127" s="472" t="s">
        <v>6663</v>
      </c>
      <c r="BD127" s="472" t="s">
        <v>6663</v>
      </c>
      <c r="BE127" s="472" t="s">
        <v>6663</v>
      </c>
      <c r="BF127" s="472" t="s">
        <v>6663</v>
      </c>
      <c r="BG127" s="472" t="s">
        <v>6663</v>
      </c>
      <c r="BH127" s="472" t="s">
        <v>6663</v>
      </c>
      <c r="BI127" s="472" t="s">
        <v>6663</v>
      </c>
      <c r="BJ127" s="472" t="s">
        <v>6663</v>
      </c>
      <c r="BK127" s="472" t="s">
        <v>6663</v>
      </c>
      <c r="BL127" s="472" t="s">
        <v>6663</v>
      </c>
      <c r="BM127" s="472" t="s">
        <v>6663</v>
      </c>
      <c r="BN127" s="473" t="s">
        <v>6663</v>
      </c>
      <c r="BO127" s="504" t="s">
        <v>6663</v>
      </c>
      <c r="BP127" s="505" t="s">
        <v>6663</v>
      </c>
      <c r="BQ127" s="506" t="s">
        <v>6663</v>
      </c>
      <c r="BR127" s="492">
        <v>21</v>
      </c>
      <c r="BS127" s="493" t="s">
        <v>6662</v>
      </c>
      <c r="BT127" s="493" t="s">
        <v>6662</v>
      </c>
      <c r="BU127" s="493" t="s">
        <v>6662</v>
      </c>
      <c r="BV127" s="493" t="s">
        <v>6662</v>
      </c>
      <c r="BW127" s="493" t="s">
        <v>6662</v>
      </c>
      <c r="BX127" s="493">
        <v>1</v>
      </c>
      <c r="BY127" s="493" t="s">
        <v>6662</v>
      </c>
      <c r="BZ127" s="493" t="s">
        <v>6662</v>
      </c>
      <c r="CA127" s="493">
        <v>2</v>
      </c>
      <c r="CB127" s="493">
        <v>1</v>
      </c>
      <c r="CC127" s="493">
        <v>1</v>
      </c>
      <c r="CD127" s="493">
        <v>3</v>
      </c>
      <c r="CE127" s="493">
        <v>8</v>
      </c>
      <c r="CF127" s="493">
        <v>4</v>
      </c>
      <c r="CG127" s="494">
        <v>1</v>
      </c>
      <c r="CH127" s="466"/>
      <c r="CI127" s="467"/>
      <c r="CJ127" s="467"/>
      <c r="CK127" s="467"/>
      <c r="CL127" s="467"/>
      <c r="CM127" s="467"/>
      <c r="CN127" s="467"/>
      <c r="CO127" s="467"/>
      <c r="CP127" s="467"/>
      <c r="CQ127" s="467"/>
      <c r="CR127" s="467"/>
      <c r="CS127" s="467"/>
      <c r="CT127" s="467"/>
      <c r="CU127" s="468"/>
      <c r="CV127" s="389"/>
      <c r="CW127" s="390"/>
      <c r="CX127" s="390"/>
      <c r="CY127" s="390"/>
      <c r="CZ127" s="390"/>
      <c r="DA127" s="390"/>
      <c r="DB127" s="394"/>
      <c r="DC127" s="492">
        <v>54</v>
      </c>
      <c r="DD127" s="493">
        <v>48</v>
      </c>
      <c r="DE127" s="493">
        <v>35</v>
      </c>
      <c r="DF127" s="493">
        <v>11</v>
      </c>
      <c r="DG127" s="493">
        <v>2</v>
      </c>
      <c r="DH127" s="493">
        <v>3</v>
      </c>
      <c r="DI127" s="493">
        <v>3</v>
      </c>
      <c r="DJ127" s="394"/>
      <c r="DK127" s="492">
        <v>18</v>
      </c>
      <c r="DL127" s="493">
        <v>9</v>
      </c>
      <c r="DM127" s="493" t="s">
        <v>6662</v>
      </c>
      <c r="DN127" s="493" t="s">
        <v>6662</v>
      </c>
      <c r="DO127" s="493" t="s">
        <v>6662</v>
      </c>
      <c r="DP127" s="493" t="s">
        <v>6662</v>
      </c>
      <c r="DQ127" s="493" t="s">
        <v>6662</v>
      </c>
      <c r="DR127" s="493">
        <v>1</v>
      </c>
      <c r="DS127" s="493">
        <v>1</v>
      </c>
      <c r="DT127" s="493">
        <v>1</v>
      </c>
      <c r="DU127" s="493" t="s">
        <v>6662</v>
      </c>
      <c r="DV127" s="493">
        <v>5</v>
      </c>
      <c r="DW127" s="493" t="s">
        <v>6662</v>
      </c>
      <c r="DX127" s="493">
        <v>1</v>
      </c>
      <c r="DY127" s="390" t="s">
        <v>6662</v>
      </c>
      <c r="DZ127" s="394" t="s">
        <v>6662</v>
      </c>
      <c r="EA127" s="492">
        <v>21</v>
      </c>
      <c r="EB127" s="493">
        <v>1390</v>
      </c>
      <c r="EC127" s="493">
        <v>544</v>
      </c>
      <c r="ED127" s="493">
        <v>701</v>
      </c>
      <c r="EE127" s="494">
        <v>145</v>
      </c>
      <c r="EF127" s="492">
        <v>29</v>
      </c>
      <c r="EG127" s="493">
        <v>26</v>
      </c>
      <c r="EH127" s="493">
        <v>19</v>
      </c>
      <c r="EI127" s="493">
        <v>6</v>
      </c>
      <c r="EJ127" s="493">
        <v>1</v>
      </c>
      <c r="EK127" s="493">
        <v>3</v>
      </c>
      <c r="EL127" s="493" t="s">
        <v>6662</v>
      </c>
      <c r="EM127" s="394"/>
      <c r="EN127" s="492">
        <v>25</v>
      </c>
      <c r="EO127" s="493">
        <v>22</v>
      </c>
      <c r="EP127" s="493">
        <v>16</v>
      </c>
      <c r="EQ127" s="493">
        <v>5</v>
      </c>
      <c r="ER127" s="493">
        <v>1</v>
      </c>
      <c r="ES127" s="493" t="s">
        <v>6662</v>
      </c>
      <c r="ET127" s="493">
        <v>3</v>
      </c>
      <c r="EU127" s="394"/>
    </row>
    <row r="128" spans="1:151" s="357" customFormat="1" ht="15" hidden="1" customHeight="1" x14ac:dyDescent="0.15">
      <c r="A128" s="442" t="s">
        <v>175</v>
      </c>
      <c r="B128" s="442" t="s">
        <v>260</v>
      </c>
      <c r="C128" s="442" t="s">
        <v>276</v>
      </c>
      <c r="D128" s="442" t="s">
        <v>683</v>
      </c>
      <c r="E128" s="387">
        <v>111</v>
      </c>
      <c r="F128" s="472">
        <v>109</v>
      </c>
      <c r="G128" s="472" t="s">
        <v>6663</v>
      </c>
      <c r="H128" s="472" t="s">
        <v>6663</v>
      </c>
      <c r="I128" s="472" t="s">
        <v>6663</v>
      </c>
      <c r="J128" s="388">
        <v>2</v>
      </c>
      <c r="K128" s="395">
        <v>2</v>
      </c>
      <c r="L128" s="387"/>
      <c r="M128" s="471" t="s">
        <v>6663</v>
      </c>
      <c r="N128" s="472" t="s">
        <v>6663</v>
      </c>
      <c r="O128" s="472" t="s">
        <v>6663</v>
      </c>
      <c r="P128" s="472" t="s">
        <v>6663</v>
      </c>
      <c r="Q128" s="472" t="s">
        <v>6663</v>
      </c>
      <c r="R128" s="472" t="s">
        <v>6663</v>
      </c>
      <c r="S128" s="472" t="s">
        <v>6663</v>
      </c>
      <c r="T128" s="472" t="s">
        <v>6663</v>
      </c>
      <c r="U128" s="472" t="s">
        <v>6663</v>
      </c>
      <c r="V128" s="472" t="s">
        <v>6663</v>
      </c>
      <c r="W128" s="472" t="s">
        <v>6663</v>
      </c>
      <c r="X128" s="472" t="s">
        <v>6663</v>
      </c>
      <c r="Y128" s="472" t="s">
        <v>6663</v>
      </c>
      <c r="Z128" s="472" t="s">
        <v>6663</v>
      </c>
      <c r="AA128" s="472" t="s">
        <v>6663</v>
      </c>
      <c r="AB128" s="473" t="s">
        <v>6663</v>
      </c>
      <c r="AC128" s="486" t="s">
        <v>6663</v>
      </c>
      <c r="AD128" s="487" t="s">
        <v>6663</v>
      </c>
      <c r="AE128" s="488" t="s">
        <v>6663</v>
      </c>
      <c r="AF128" s="387"/>
      <c r="AG128" s="388"/>
      <c r="AH128" s="388"/>
      <c r="AI128" s="388"/>
      <c r="AJ128" s="388"/>
      <c r="AK128" s="388"/>
      <c r="AL128" s="388"/>
      <c r="AM128" s="388"/>
      <c r="AN128" s="388"/>
      <c r="AO128" s="388"/>
      <c r="AP128" s="388"/>
      <c r="AQ128" s="388"/>
      <c r="AR128" s="388"/>
      <c r="AS128" s="388"/>
      <c r="AT128" s="388"/>
      <c r="AU128" s="388"/>
      <c r="AV128" s="449"/>
      <c r="AW128" s="450"/>
      <c r="AX128" s="451"/>
      <c r="AY128" s="471" t="s">
        <v>6663</v>
      </c>
      <c r="AZ128" s="472" t="s">
        <v>6663</v>
      </c>
      <c r="BA128" s="472" t="s">
        <v>6663</v>
      </c>
      <c r="BB128" s="472" t="s">
        <v>6663</v>
      </c>
      <c r="BC128" s="472" t="s">
        <v>6663</v>
      </c>
      <c r="BD128" s="472" t="s">
        <v>6663</v>
      </c>
      <c r="BE128" s="472" t="s">
        <v>6663</v>
      </c>
      <c r="BF128" s="472" t="s">
        <v>6663</v>
      </c>
      <c r="BG128" s="472" t="s">
        <v>6663</v>
      </c>
      <c r="BH128" s="472" t="s">
        <v>6663</v>
      </c>
      <c r="BI128" s="472" t="s">
        <v>6663</v>
      </c>
      <c r="BJ128" s="472" t="s">
        <v>6663</v>
      </c>
      <c r="BK128" s="472" t="s">
        <v>6663</v>
      </c>
      <c r="BL128" s="472" t="s">
        <v>6663</v>
      </c>
      <c r="BM128" s="472" t="s">
        <v>6663</v>
      </c>
      <c r="BN128" s="473" t="s">
        <v>6663</v>
      </c>
      <c r="BO128" s="504" t="s">
        <v>6663</v>
      </c>
      <c r="BP128" s="505" t="s">
        <v>6663</v>
      </c>
      <c r="BQ128" s="506" t="s">
        <v>6663</v>
      </c>
      <c r="BR128" s="492">
        <v>109</v>
      </c>
      <c r="BS128" s="493" t="s">
        <v>6662</v>
      </c>
      <c r="BT128" s="493" t="s">
        <v>6662</v>
      </c>
      <c r="BU128" s="493" t="s">
        <v>6662</v>
      </c>
      <c r="BV128" s="493">
        <v>1</v>
      </c>
      <c r="BW128" s="493" t="s">
        <v>6662</v>
      </c>
      <c r="BX128" s="493">
        <v>1</v>
      </c>
      <c r="BY128" s="493">
        <v>2</v>
      </c>
      <c r="BZ128" s="493">
        <v>4</v>
      </c>
      <c r="CA128" s="493">
        <v>9</v>
      </c>
      <c r="CB128" s="493">
        <v>16</v>
      </c>
      <c r="CC128" s="493">
        <v>19</v>
      </c>
      <c r="CD128" s="493">
        <v>20</v>
      </c>
      <c r="CE128" s="493">
        <v>14</v>
      </c>
      <c r="CF128" s="493">
        <v>15</v>
      </c>
      <c r="CG128" s="494">
        <v>8</v>
      </c>
      <c r="CH128" s="466"/>
      <c r="CI128" s="467"/>
      <c r="CJ128" s="467"/>
      <c r="CK128" s="467"/>
      <c r="CL128" s="467"/>
      <c r="CM128" s="467"/>
      <c r="CN128" s="467"/>
      <c r="CO128" s="467"/>
      <c r="CP128" s="467"/>
      <c r="CQ128" s="467"/>
      <c r="CR128" s="467"/>
      <c r="CS128" s="467"/>
      <c r="CT128" s="467"/>
      <c r="CU128" s="468"/>
      <c r="CV128" s="389"/>
      <c r="CW128" s="390"/>
      <c r="CX128" s="390"/>
      <c r="CY128" s="390"/>
      <c r="CZ128" s="390"/>
      <c r="DA128" s="390"/>
      <c r="DB128" s="394"/>
      <c r="DC128" s="492">
        <v>343</v>
      </c>
      <c r="DD128" s="493">
        <v>274</v>
      </c>
      <c r="DE128" s="493">
        <v>145</v>
      </c>
      <c r="DF128" s="493">
        <v>120</v>
      </c>
      <c r="DG128" s="493">
        <v>9</v>
      </c>
      <c r="DH128" s="493">
        <v>20</v>
      </c>
      <c r="DI128" s="493">
        <v>49</v>
      </c>
      <c r="DJ128" s="394"/>
      <c r="DK128" s="492">
        <v>108</v>
      </c>
      <c r="DL128" s="493">
        <v>89</v>
      </c>
      <c r="DM128" s="493" t="s">
        <v>6662</v>
      </c>
      <c r="DN128" s="493">
        <v>1</v>
      </c>
      <c r="DO128" s="493" t="s">
        <v>6662</v>
      </c>
      <c r="DP128" s="493">
        <v>4</v>
      </c>
      <c r="DQ128" s="493">
        <v>2</v>
      </c>
      <c r="DR128" s="493">
        <v>9</v>
      </c>
      <c r="DS128" s="493">
        <v>2</v>
      </c>
      <c r="DT128" s="493" t="s">
        <v>6662</v>
      </c>
      <c r="DU128" s="493" t="s">
        <v>6662</v>
      </c>
      <c r="DV128" s="493">
        <v>1</v>
      </c>
      <c r="DW128" s="493" t="s">
        <v>6662</v>
      </c>
      <c r="DX128" s="493" t="s">
        <v>6662</v>
      </c>
      <c r="DY128" s="390" t="s">
        <v>6662</v>
      </c>
      <c r="DZ128" s="394" t="s">
        <v>6662</v>
      </c>
      <c r="EA128" s="492">
        <v>109</v>
      </c>
      <c r="EB128" s="493">
        <v>8033</v>
      </c>
      <c r="EC128" s="493">
        <v>5428</v>
      </c>
      <c r="ED128" s="493">
        <v>1818</v>
      </c>
      <c r="EE128" s="494">
        <v>787</v>
      </c>
      <c r="EF128" s="492">
        <v>174</v>
      </c>
      <c r="EG128" s="493">
        <v>158</v>
      </c>
      <c r="EH128" s="493">
        <v>80</v>
      </c>
      <c r="EI128" s="493">
        <v>73</v>
      </c>
      <c r="EJ128" s="493">
        <v>5</v>
      </c>
      <c r="EK128" s="493">
        <v>11</v>
      </c>
      <c r="EL128" s="493">
        <v>5</v>
      </c>
      <c r="EM128" s="394"/>
      <c r="EN128" s="492">
        <v>169</v>
      </c>
      <c r="EO128" s="493">
        <v>116</v>
      </c>
      <c r="EP128" s="493">
        <v>65</v>
      </c>
      <c r="EQ128" s="493">
        <v>47</v>
      </c>
      <c r="ER128" s="493">
        <v>4</v>
      </c>
      <c r="ES128" s="493">
        <v>9</v>
      </c>
      <c r="ET128" s="493">
        <v>44</v>
      </c>
      <c r="EU128" s="394"/>
    </row>
    <row r="129" spans="1:151" s="357" customFormat="1" ht="15" hidden="1" customHeight="1" x14ac:dyDescent="0.15">
      <c r="A129" s="442" t="s">
        <v>175</v>
      </c>
      <c r="B129" s="442" t="s">
        <v>260</v>
      </c>
      <c r="C129" s="442" t="s">
        <v>1589</v>
      </c>
      <c r="D129" s="442" t="s">
        <v>684</v>
      </c>
      <c r="E129" s="387" t="s">
        <v>6663</v>
      </c>
      <c r="F129" s="472" t="s">
        <v>6663</v>
      </c>
      <c r="G129" s="472" t="s">
        <v>6663</v>
      </c>
      <c r="H129" s="472" t="s">
        <v>6663</v>
      </c>
      <c r="I129" s="472" t="s">
        <v>6663</v>
      </c>
      <c r="J129" s="388" t="s">
        <v>6663</v>
      </c>
      <c r="K129" s="395" t="s">
        <v>6663</v>
      </c>
      <c r="L129" s="387"/>
      <c r="M129" s="471" t="s">
        <v>6663</v>
      </c>
      <c r="N129" s="472" t="s">
        <v>6663</v>
      </c>
      <c r="O129" s="472" t="s">
        <v>6663</v>
      </c>
      <c r="P129" s="472" t="s">
        <v>6663</v>
      </c>
      <c r="Q129" s="472" t="s">
        <v>6663</v>
      </c>
      <c r="R129" s="472" t="s">
        <v>6663</v>
      </c>
      <c r="S129" s="472" t="s">
        <v>6663</v>
      </c>
      <c r="T129" s="472" t="s">
        <v>6663</v>
      </c>
      <c r="U129" s="472" t="s">
        <v>6663</v>
      </c>
      <c r="V129" s="472" t="s">
        <v>6663</v>
      </c>
      <c r="W129" s="472" t="s">
        <v>6663</v>
      </c>
      <c r="X129" s="472" t="s">
        <v>6663</v>
      </c>
      <c r="Y129" s="472" t="s">
        <v>6663</v>
      </c>
      <c r="Z129" s="472" t="s">
        <v>6663</v>
      </c>
      <c r="AA129" s="472" t="s">
        <v>6663</v>
      </c>
      <c r="AB129" s="473" t="s">
        <v>6663</v>
      </c>
      <c r="AC129" s="486" t="s">
        <v>6663</v>
      </c>
      <c r="AD129" s="487" t="s">
        <v>6663</v>
      </c>
      <c r="AE129" s="488" t="s">
        <v>6663</v>
      </c>
      <c r="AF129" s="387"/>
      <c r="AG129" s="388"/>
      <c r="AH129" s="388"/>
      <c r="AI129" s="388"/>
      <c r="AJ129" s="388"/>
      <c r="AK129" s="388"/>
      <c r="AL129" s="388"/>
      <c r="AM129" s="388"/>
      <c r="AN129" s="388"/>
      <c r="AO129" s="388"/>
      <c r="AP129" s="388"/>
      <c r="AQ129" s="388"/>
      <c r="AR129" s="388"/>
      <c r="AS129" s="388"/>
      <c r="AT129" s="388"/>
      <c r="AU129" s="388"/>
      <c r="AV129" s="449"/>
      <c r="AW129" s="450"/>
      <c r="AX129" s="451"/>
      <c r="AY129" s="471" t="s">
        <v>6663</v>
      </c>
      <c r="AZ129" s="472" t="s">
        <v>6663</v>
      </c>
      <c r="BA129" s="472" t="s">
        <v>6663</v>
      </c>
      <c r="BB129" s="472" t="s">
        <v>6663</v>
      </c>
      <c r="BC129" s="472" t="s">
        <v>6663</v>
      </c>
      <c r="BD129" s="472" t="s">
        <v>6663</v>
      </c>
      <c r="BE129" s="472" t="s">
        <v>6663</v>
      </c>
      <c r="BF129" s="472" t="s">
        <v>6663</v>
      </c>
      <c r="BG129" s="472" t="s">
        <v>6663</v>
      </c>
      <c r="BH129" s="472" t="s">
        <v>6663</v>
      </c>
      <c r="BI129" s="472" t="s">
        <v>6663</v>
      </c>
      <c r="BJ129" s="472" t="s">
        <v>6663</v>
      </c>
      <c r="BK129" s="472" t="s">
        <v>6663</v>
      </c>
      <c r="BL129" s="472" t="s">
        <v>6663</v>
      </c>
      <c r="BM129" s="472" t="s">
        <v>6663</v>
      </c>
      <c r="BN129" s="473" t="s">
        <v>6663</v>
      </c>
      <c r="BO129" s="504" t="s">
        <v>6663</v>
      </c>
      <c r="BP129" s="505" t="s">
        <v>6663</v>
      </c>
      <c r="BQ129" s="506" t="s">
        <v>6663</v>
      </c>
      <c r="BR129" s="492" t="s">
        <v>6662</v>
      </c>
      <c r="BS129" s="493" t="s">
        <v>6662</v>
      </c>
      <c r="BT129" s="493" t="s">
        <v>6662</v>
      </c>
      <c r="BU129" s="493" t="s">
        <v>6662</v>
      </c>
      <c r="BV129" s="493" t="s">
        <v>6662</v>
      </c>
      <c r="BW129" s="493" t="s">
        <v>6662</v>
      </c>
      <c r="BX129" s="493" t="s">
        <v>6662</v>
      </c>
      <c r="BY129" s="493" t="s">
        <v>6662</v>
      </c>
      <c r="BZ129" s="493" t="s">
        <v>6662</v>
      </c>
      <c r="CA129" s="493" t="s">
        <v>6662</v>
      </c>
      <c r="CB129" s="493" t="s">
        <v>6662</v>
      </c>
      <c r="CC129" s="493" t="s">
        <v>6662</v>
      </c>
      <c r="CD129" s="493" t="s">
        <v>6662</v>
      </c>
      <c r="CE129" s="493" t="s">
        <v>6662</v>
      </c>
      <c r="CF129" s="493" t="s">
        <v>6662</v>
      </c>
      <c r="CG129" s="494" t="s">
        <v>6662</v>
      </c>
      <c r="CH129" s="466"/>
      <c r="CI129" s="467"/>
      <c r="CJ129" s="467"/>
      <c r="CK129" s="467"/>
      <c r="CL129" s="467"/>
      <c r="CM129" s="467"/>
      <c r="CN129" s="467"/>
      <c r="CO129" s="467"/>
      <c r="CP129" s="467"/>
      <c r="CQ129" s="467"/>
      <c r="CR129" s="467"/>
      <c r="CS129" s="467"/>
      <c r="CT129" s="467"/>
      <c r="CU129" s="468"/>
      <c r="CV129" s="389"/>
      <c r="CW129" s="390"/>
      <c r="CX129" s="390"/>
      <c r="CY129" s="390"/>
      <c r="CZ129" s="390"/>
      <c r="DA129" s="390"/>
      <c r="DB129" s="394"/>
      <c r="DC129" s="492" t="s">
        <v>6663</v>
      </c>
      <c r="DD129" s="493" t="s">
        <v>6663</v>
      </c>
      <c r="DE129" s="493" t="s">
        <v>6663</v>
      </c>
      <c r="DF129" s="493" t="s">
        <v>6663</v>
      </c>
      <c r="DG129" s="493" t="s">
        <v>6663</v>
      </c>
      <c r="DH129" s="493" t="s">
        <v>6663</v>
      </c>
      <c r="DI129" s="493" t="s">
        <v>6663</v>
      </c>
      <c r="DJ129" s="394"/>
      <c r="DK129" s="492" t="s">
        <v>6663</v>
      </c>
      <c r="DL129" s="493" t="s">
        <v>6663</v>
      </c>
      <c r="DM129" s="493" t="s">
        <v>6663</v>
      </c>
      <c r="DN129" s="493" t="s">
        <v>6663</v>
      </c>
      <c r="DO129" s="493" t="s">
        <v>6663</v>
      </c>
      <c r="DP129" s="493" t="s">
        <v>6663</v>
      </c>
      <c r="DQ129" s="493" t="s">
        <v>6663</v>
      </c>
      <c r="DR129" s="493" t="s">
        <v>6663</v>
      </c>
      <c r="DS129" s="493" t="s">
        <v>6663</v>
      </c>
      <c r="DT129" s="493" t="s">
        <v>6663</v>
      </c>
      <c r="DU129" s="493" t="s">
        <v>6663</v>
      </c>
      <c r="DV129" s="493" t="s">
        <v>6663</v>
      </c>
      <c r="DW129" s="493" t="s">
        <v>6663</v>
      </c>
      <c r="DX129" s="493" t="s">
        <v>6663</v>
      </c>
      <c r="DY129" s="390" t="s">
        <v>6663</v>
      </c>
      <c r="DZ129" s="394" t="s">
        <v>6663</v>
      </c>
      <c r="EA129" s="492" t="s">
        <v>6663</v>
      </c>
      <c r="EB129" s="493" t="s">
        <v>6663</v>
      </c>
      <c r="EC129" s="493" t="s">
        <v>6663</v>
      </c>
      <c r="ED129" s="493" t="s">
        <v>6663</v>
      </c>
      <c r="EE129" s="494" t="s">
        <v>6663</v>
      </c>
      <c r="EF129" s="492" t="s">
        <v>6663</v>
      </c>
      <c r="EG129" s="493" t="s">
        <v>6663</v>
      </c>
      <c r="EH129" s="493" t="s">
        <v>6663</v>
      </c>
      <c r="EI129" s="493" t="s">
        <v>6663</v>
      </c>
      <c r="EJ129" s="493" t="s">
        <v>6663</v>
      </c>
      <c r="EK129" s="493" t="s">
        <v>6663</v>
      </c>
      <c r="EL129" s="493" t="s">
        <v>6663</v>
      </c>
      <c r="EM129" s="394"/>
      <c r="EN129" s="492" t="s">
        <v>6663</v>
      </c>
      <c r="EO129" s="493" t="s">
        <v>6663</v>
      </c>
      <c r="EP129" s="493" t="s">
        <v>6663</v>
      </c>
      <c r="EQ129" s="493" t="s">
        <v>6663</v>
      </c>
      <c r="ER129" s="493" t="s">
        <v>6663</v>
      </c>
      <c r="ES129" s="493" t="s">
        <v>6663</v>
      </c>
      <c r="ET129" s="493" t="s">
        <v>6663</v>
      </c>
      <c r="EU129" s="394"/>
    </row>
    <row r="130" spans="1:151" s="357" customFormat="1" ht="15" hidden="1" customHeight="1" x14ac:dyDescent="0.15">
      <c r="A130" s="442" t="s">
        <v>175</v>
      </c>
      <c r="B130" s="442" t="s">
        <v>260</v>
      </c>
      <c r="C130" s="442" t="s">
        <v>277</v>
      </c>
      <c r="D130" s="442" t="s">
        <v>685</v>
      </c>
      <c r="E130" s="387">
        <v>200</v>
      </c>
      <c r="F130" s="472">
        <v>199</v>
      </c>
      <c r="G130" s="472" t="s">
        <v>6663</v>
      </c>
      <c r="H130" s="472" t="s">
        <v>6663</v>
      </c>
      <c r="I130" s="472" t="s">
        <v>6663</v>
      </c>
      <c r="J130" s="388">
        <v>1</v>
      </c>
      <c r="K130" s="395">
        <v>1</v>
      </c>
      <c r="L130" s="387"/>
      <c r="M130" s="471" t="s">
        <v>6663</v>
      </c>
      <c r="N130" s="472" t="s">
        <v>6663</v>
      </c>
      <c r="O130" s="472" t="s">
        <v>6663</v>
      </c>
      <c r="P130" s="472" t="s">
        <v>6663</v>
      </c>
      <c r="Q130" s="472" t="s">
        <v>6663</v>
      </c>
      <c r="R130" s="472" t="s">
        <v>6663</v>
      </c>
      <c r="S130" s="472" t="s">
        <v>6663</v>
      </c>
      <c r="T130" s="472" t="s">
        <v>6663</v>
      </c>
      <c r="U130" s="472" t="s">
        <v>6663</v>
      </c>
      <c r="V130" s="472" t="s">
        <v>6663</v>
      </c>
      <c r="W130" s="472" t="s">
        <v>6663</v>
      </c>
      <c r="X130" s="472" t="s">
        <v>6663</v>
      </c>
      <c r="Y130" s="472" t="s">
        <v>6663</v>
      </c>
      <c r="Z130" s="472" t="s">
        <v>6663</v>
      </c>
      <c r="AA130" s="472" t="s">
        <v>6663</v>
      </c>
      <c r="AB130" s="473" t="s">
        <v>6663</v>
      </c>
      <c r="AC130" s="486" t="s">
        <v>6663</v>
      </c>
      <c r="AD130" s="487" t="s">
        <v>6663</v>
      </c>
      <c r="AE130" s="488" t="s">
        <v>6663</v>
      </c>
      <c r="AF130" s="387"/>
      <c r="AG130" s="388"/>
      <c r="AH130" s="388"/>
      <c r="AI130" s="388"/>
      <c r="AJ130" s="388"/>
      <c r="AK130" s="388"/>
      <c r="AL130" s="388"/>
      <c r="AM130" s="388"/>
      <c r="AN130" s="388"/>
      <c r="AO130" s="388"/>
      <c r="AP130" s="388"/>
      <c r="AQ130" s="388"/>
      <c r="AR130" s="388"/>
      <c r="AS130" s="388"/>
      <c r="AT130" s="388"/>
      <c r="AU130" s="388"/>
      <c r="AV130" s="449"/>
      <c r="AW130" s="450"/>
      <c r="AX130" s="451"/>
      <c r="AY130" s="471" t="s">
        <v>6663</v>
      </c>
      <c r="AZ130" s="472" t="s">
        <v>6663</v>
      </c>
      <c r="BA130" s="472" t="s">
        <v>6663</v>
      </c>
      <c r="BB130" s="472" t="s">
        <v>6663</v>
      </c>
      <c r="BC130" s="472" t="s">
        <v>6663</v>
      </c>
      <c r="BD130" s="472" t="s">
        <v>6663</v>
      </c>
      <c r="BE130" s="472" t="s">
        <v>6663</v>
      </c>
      <c r="BF130" s="472" t="s">
        <v>6663</v>
      </c>
      <c r="BG130" s="472" t="s">
        <v>6663</v>
      </c>
      <c r="BH130" s="472" t="s">
        <v>6663</v>
      </c>
      <c r="BI130" s="472" t="s">
        <v>6663</v>
      </c>
      <c r="BJ130" s="472" t="s">
        <v>6663</v>
      </c>
      <c r="BK130" s="472" t="s">
        <v>6663</v>
      </c>
      <c r="BL130" s="472" t="s">
        <v>6663</v>
      </c>
      <c r="BM130" s="472" t="s">
        <v>6663</v>
      </c>
      <c r="BN130" s="473" t="s">
        <v>6663</v>
      </c>
      <c r="BO130" s="504" t="s">
        <v>6663</v>
      </c>
      <c r="BP130" s="505" t="s">
        <v>6663</v>
      </c>
      <c r="BQ130" s="506" t="s">
        <v>6663</v>
      </c>
      <c r="BR130" s="492">
        <v>199</v>
      </c>
      <c r="BS130" s="493" t="s">
        <v>6662</v>
      </c>
      <c r="BT130" s="493" t="s">
        <v>6662</v>
      </c>
      <c r="BU130" s="493" t="s">
        <v>6662</v>
      </c>
      <c r="BV130" s="493">
        <v>1</v>
      </c>
      <c r="BW130" s="493">
        <v>1</v>
      </c>
      <c r="BX130" s="493">
        <v>3</v>
      </c>
      <c r="BY130" s="493">
        <v>5</v>
      </c>
      <c r="BZ130" s="493">
        <v>7</v>
      </c>
      <c r="CA130" s="493">
        <v>31</v>
      </c>
      <c r="CB130" s="493">
        <v>27</v>
      </c>
      <c r="CC130" s="493">
        <v>39</v>
      </c>
      <c r="CD130" s="493">
        <v>24</v>
      </c>
      <c r="CE130" s="493">
        <v>37</v>
      </c>
      <c r="CF130" s="493">
        <v>17</v>
      </c>
      <c r="CG130" s="494">
        <v>7</v>
      </c>
      <c r="CH130" s="466"/>
      <c r="CI130" s="467"/>
      <c r="CJ130" s="467"/>
      <c r="CK130" s="467"/>
      <c r="CL130" s="467"/>
      <c r="CM130" s="467"/>
      <c r="CN130" s="467"/>
      <c r="CO130" s="467"/>
      <c r="CP130" s="467"/>
      <c r="CQ130" s="467"/>
      <c r="CR130" s="467"/>
      <c r="CS130" s="467"/>
      <c r="CT130" s="467"/>
      <c r="CU130" s="468"/>
      <c r="CV130" s="389"/>
      <c r="CW130" s="390"/>
      <c r="CX130" s="390"/>
      <c r="CY130" s="390"/>
      <c r="CZ130" s="390"/>
      <c r="DA130" s="390"/>
      <c r="DB130" s="394"/>
      <c r="DC130" s="492">
        <v>622</v>
      </c>
      <c r="DD130" s="493">
        <v>488</v>
      </c>
      <c r="DE130" s="493">
        <v>207</v>
      </c>
      <c r="DF130" s="493">
        <v>248</v>
      </c>
      <c r="DG130" s="493">
        <v>33</v>
      </c>
      <c r="DH130" s="493">
        <v>22</v>
      </c>
      <c r="DI130" s="493">
        <v>112</v>
      </c>
      <c r="DJ130" s="394"/>
      <c r="DK130" s="492">
        <v>152</v>
      </c>
      <c r="DL130" s="493">
        <v>122</v>
      </c>
      <c r="DM130" s="493" t="s">
        <v>6662</v>
      </c>
      <c r="DN130" s="493">
        <v>3</v>
      </c>
      <c r="DO130" s="493">
        <v>2</v>
      </c>
      <c r="DP130" s="493">
        <v>5</v>
      </c>
      <c r="DQ130" s="493" t="s">
        <v>6662</v>
      </c>
      <c r="DR130" s="493" t="s">
        <v>6662</v>
      </c>
      <c r="DS130" s="493" t="s">
        <v>6662</v>
      </c>
      <c r="DT130" s="493" t="s">
        <v>6662</v>
      </c>
      <c r="DU130" s="493">
        <v>3</v>
      </c>
      <c r="DV130" s="493">
        <v>16</v>
      </c>
      <c r="DW130" s="493" t="s">
        <v>6662</v>
      </c>
      <c r="DX130" s="493">
        <v>1</v>
      </c>
      <c r="DY130" s="390" t="s">
        <v>6662</v>
      </c>
      <c r="DZ130" s="394" t="s">
        <v>6662</v>
      </c>
      <c r="EA130" s="492">
        <v>198</v>
      </c>
      <c r="EB130" s="493">
        <v>15579</v>
      </c>
      <c r="EC130" s="493">
        <v>12354</v>
      </c>
      <c r="ED130" s="493">
        <v>2942</v>
      </c>
      <c r="EE130" s="494">
        <v>283</v>
      </c>
      <c r="EF130" s="492">
        <v>301</v>
      </c>
      <c r="EG130" s="493">
        <v>260</v>
      </c>
      <c r="EH130" s="493">
        <v>96</v>
      </c>
      <c r="EI130" s="493">
        <v>142</v>
      </c>
      <c r="EJ130" s="493">
        <v>22</v>
      </c>
      <c r="EK130" s="493">
        <v>8</v>
      </c>
      <c r="EL130" s="493">
        <v>33</v>
      </c>
      <c r="EM130" s="394"/>
      <c r="EN130" s="492">
        <v>321</v>
      </c>
      <c r="EO130" s="493">
        <v>228</v>
      </c>
      <c r="EP130" s="493">
        <v>111</v>
      </c>
      <c r="EQ130" s="493">
        <v>106</v>
      </c>
      <c r="ER130" s="493">
        <v>11</v>
      </c>
      <c r="ES130" s="493">
        <v>14</v>
      </c>
      <c r="ET130" s="493">
        <v>79</v>
      </c>
      <c r="EU130" s="394"/>
    </row>
    <row r="131" spans="1:151" s="357" customFormat="1" ht="15" hidden="1" customHeight="1" x14ac:dyDescent="0.15">
      <c r="A131" s="442" t="s">
        <v>175</v>
      </c>
      <c r="B131" s="442" t="s">
        <v>260</v>
      </c>
      <c r="C131" s="442" t="s">
        <v>278</v>
      </c>
      <c r="D131" s="442" t="s">
        <v>686</v>
      </c>
      <c r="E131" s="387">
        <v>87</v>
      </c>
      <c r="F131" s="472">
        <v>87</v>
      </c>
      <c r="G131" s="472" t="s">
        <v>6663</v>
      </c>
      <c r="H131" s="472" t="s">
        <v>6663</v>
      </c>
      <c r="I131" s="472" t="s">
        <v>6663</v>
      </c>
      <c r="J131" s="388" t="s">
        <v>6662</v>
      </c>
      <c r="K131" s="395" t="s">
        <v>6662</v>
      </c>
      <c r="L131" s="387"/>
      <c r="M131" s="471" t="s">
        <v>6663</v>
      </c>
      <c r="N131" s="472" t="s">
        <v>6663</v>
      </c>
      <c r="O131" s="472" t="s">
        <v>6663</v>
      </c>
      <c r="P131" s="472" t="s">
        <v>6663</v>
      </c>
      <c r="Q131" s="472" t="s">
        <v>6663</v>
      </c>
      <c r="R131" s="472" t="s">
        <v>6663</v>
      </c>
      <c r="S131" s="472" t="s">
        <v>6663</v>
      </c>
      <c r="T131" s="472" t="s">
        <v>6663</v>
      </c>
      <c r="U131" s="472" t="s">
        <v>6663</v>
      </c>
      <c r="V131" s="472" t="s">
        <v>6663</v>
      </c>
      <c r="W131" s="472" t="s">
        <v>6663</v>
      </c>
      <c r="X131" s="472" t="s">
        <v>6663</v>
      </c>
      <c r="Y131" s="472" t="s">
        <v>6663</v>
      </c>
      <c r="Z131" s="472" t="s">
        <v>6663</v>
      </c>
      <c r="AA131" s="472" t="s">
        <v>6663</v>
      </c>
      <c r="AB131" s="473" t="s">
        <v>6663</v>
      </c>
      <c r="AC131" s="486" t="s">
        <v>6663</v>
      </c>
      <c r="AD131" s="487" t="s">
        <v>6663</v>
      </c>
      <c r="AE131" s="488" t="s">
        <v>6663</v>
      </c>
      <c r="AF131" s="387"/>
      <c r="AG131" s="388"/>
      <c r="AH131" s="388"/>
      <c r="AI131" s="388"/>
      <c r="AJ131" s="388"/>
      <c r="AK131" s="388"/>
      <c r="AL131" s="388"/>
      <c r="AM131" s="388"/>
      <c r="AN131" s="388"/>
      <c r="AO131" s="388"/>
      <c r="AP131" s="388"/>
      <c r="AQ131" s="388"/>
      <c r="AR131" s="388"/>
      <c r="AS131" s="388"/>
      <c r="AT131" s="388"/>
      <c r="AU131" s="388"/>
      <c r="AV131" s="449"/>
      <c r="AW131" s="450"/>
      <c r="AX131" s="451"/>
      <c r="AY131" s="471" t="s">
        <v>6663</v>
      </c>
      <c r="AZ131" s="472" t="s">
        <v>6663</v>
      </c>
      <c r="BA131" s="472" t="s">
        <v>6663</v>
      </c>
      <c r="BB131" s="472" t="s">
        <v>6663</v>
      </c>
      <c r="BC131" s="472" t="s">
        <v>6663</v>
      </c>
      <c r="BD131" s="472" t="s">
        <v>6663</v>
      </c>
      <c r="BE131" s="472" t="s">
        <v>6663</v>
      </c>
      <c r="BF131" s="472" t="s">
        <v>6663</v>
      </c>
      <c r="BG131" s="472" t="s">
        <v>6663</v>
      </c>
      <c r="BH131" s="472" t="s">
        <v>6663</v>
      </c>
      <c r="BI131" s="472" t="s">
        <v>6663</v>
      </c>
      <c r="BJ131" s="472" t="s">
        <v>6663</v>
      </c>
      <c r="BK131" s="472" t="s">
        <v>6663</v>
      </c>
      <c r="BL131" s="472" t="s">
        <v>6663</v>
      </c>
      <c r="BM131" s="472" t="s">
        <v>6663</v>
      </c>
      <c r="BN131" s="473" t="s">
        <v>6663</v>
      </c>
      <c r="BO131" s="504" t="s">
        <v>6663</v>
      </c>
      <c r="BP131" s="505" t="s">
        <v>6663</v>
      </c>
      <c r="BQ131" s="506" t="s">
        <v>6663</v>
      </c>
      <c r="BR131" s="492">
        <v>87</v>
      </c>
      <c r="BS131" s="493" t="s">
        <v>6662</v>
      </c>
      <c r="BT131" s="493" t="s">
        <v>6662</v>
      </c>
      <c r="BU131" s="493" t="s">
        <v>6662</v>
      </c>
      <c r="BV131" s="493" t="s">
        <v>6662</v>
      </c>
      <c r="BW131" s="493" t="s">
        <v>6662</v>
      </c>
      <c r="BX131" s="493">
        <v>1</v>
      </c>
      <c r="BY131" s="493">
        <v>1</v>
      </c>
      <c r="BZ131" s="493">
        <v>4</v>
      </c>
      <c r="CA131" s="493">
        <v>5</v>
      </c>
      <c r="CB131" s="493">
        <v>19</v>
      </c>
      <c r="CC131" s="493">
        <v>11</v>
      </c>
      <c r="CD131" s="493">
        <v>11</v>
      </c>
      <c r="CE131" s="493">
        <v>11</v>
      </c>
      <c r="CF131" s="493">
        <v>13</v>
      </c>
      <c r="CG131" s="494">
        <v>11</v>
      </c>
      <c r="CH131" s="466"/>
      <c r="CI131" s="467"/>
      <c r="CJ131" s="467"/>
      <c r="CK131" s="467"/>
      <c r="CL131" s="467"/>
      <c r="CM131" s="467"/>
      <c r="CN131" s="467"/>
      <c r="CO131" s="467"/>
      <c r="CP131" s="467"/>
      <c r="CQ131" s="467"/>
      <c r="CR131" s="467"/>
      <c r="CS131" s="467"/>
      <c r="CT131" s="467"/>
      <c r="CU131" s="468"/>
      <c r="CV131" s="389"/>
      <c r="CW131" s="390"/>
      <c r="CX131" s="390"/>
      <c r="CY131" s="390"/>
      <c r="CZ131" s="390"/>
      <c r="DA131" s="390"/>
      <c r="DB131" s="394"/>
      <c r="DC131" s="492">
        <v>252</v>
      </c>
      <c r="DD131" s="493">
        <v>185</v>
      </c>
      <c r="DE131" s="493">
        <v>93</v>
      </c>
      <c r="DF131" s="493">
        <v>79</v>
      </c>
      <c r="DG131" s="493">
        <v>13</v>
      </c>
      <c r="DH131" s="493">
        <v>9</v>
      </c>
      <c r="DI131" s="493">
        <v>58</v>
      </c>
      <c r="DJ131" s="394"/>
      <c r="DK131" s="492">
        <v>74</v>
      </c>
      <c r="DL131" s="493">
        <v>48</v>
      </c>
      <c r="DM131" s="493" t="s">
        <v>6662</v>
      </c>
      <c r="DN131" s="493">
        <v>4</v>
      </c>
      <c r="DO131" s="493">
        <v>12</v>
      </c>
      <c r="DP131" s="493">
        <v>3</v>
      </c>
      <c r="DQ131" s="493" t="s">
        <v>6662</v>
      </c>
      <c r="DR131" s="493" t="s">
        <v>6662</v>
      </c>
      <c r="DS131" s="493" t="s">
        <v>6662</v>
      </c>
      <c r="DT131" s="493">
        <v>1</v>
      </c>
      <c r="DU131" s="493">
        <v>1</v>
      </c>
      <c r="DV131" s="493">
        <v>4</v>
      </c>
      <c r="DW131" s="493" t="s">
        <v>6662</v>
      </c>
      <c r="DX131" s="493">
        <v>1</v>
      </c>
      <c r="DY131" s="390" t="s">
        <v>6662</v>
      </c>
      <c r="DZ131" s="394" t="s">
        <v>6662</v>
      </c>
      <c r="EA131" s="492">
        <v>87</v>
      </c>
      <c r="EB131" s="493">
        <v>5940</v>
      </c>
      <c r="EC131" s="493">
        <v>4156</v>
      </c>
      <c r="ED131" s="493">
        <v>1465</v>
      </c>
      <c r="EE131" s="494">
        <v>319</v>
      </c>
      <c r="EF131" s="492">
        <v>126</v>
      </c>
      <c r="EG131" s="493">
        <v>115</v>
      </c>
      <c r="EH131" s="493">
        <v>58</v>
      </c>
      <c r="EI131" s="493">
        <v>52</v>
      </c>
      <c r="EJ131" s="493">
        <v>5</v>
      </c>
      <c r="EK131" s="493">
        <v>4</v>
      </c>
      <c r="EL131" s="493">
        <v>7</v>
      </c>
      <c r="EM131" s="394"/>
      <c r="EN131" s="492">
        <v>126</v>
      </c>
      <c r="EO131" s="493">
        <v>70</v>
      </c>
      <c r="EP131" s="493">
        <v>35</v>
      </c>
      <c r="EQ131" s="493">
        <v>27</v>
      </c>
      <c r="ER131" s="493">
        <v>8</v>
      </c>
      <c r="ES131" s="493">
        <v>5</v>
      </c>
      <c r="ET131" s="493">
        <v>51</v>
      </c>
      <c r="EU131" s="394"/>
    </row>
    <row r="132" spans="1:151" s="357" customFormat="1" ht="15" customHeight="1" x14ac:dyDescent="0.15">
      <c r="A132" s="442" t="s">
        <v>175</v>
      </c>
      <c r="B132" s="442" t="s">
        <v>279</v>
      </c>
      <c r="C132" s="442"/>
      <c r="D132" s="442" t="s">
        <v>687</v>
      </c>
      <c r="E132" s="387">
        <v>358</v>
      </c>
      <c r="F132" s="472">
        <v>347</v>
      </c>
      <c r="G132" s="472">
        <v>44</v>
      </c>
      <c r="H132" s="472">
        <v>61</v>
      </c>
      <c r="I132" s="472">
        <v>242</v>
      </c>
      <c r="J132" s="388">
        <v>11</v>
      </c>
      <c r="K132" s="395">
        <v>9</v>
      </c>
      <c r="L132" s="387"/>
      <c r="M132" s="471">
        <v>861</v>
      </c>
      <c r="N132" s="472">
        <v>6</v>
      </c>
      <c r="O132" s="472">
        <v>19</v>
      </c>
      <c r="P132" s="472">
        <v>23</v>
      </c>
      <c r="Q132" s="472">
        <v>21</v>
      </c>
      <c r="R132" s="472">
        <v>25</v>
      </c>
      <c r="S132" s="472">
        <v>41</v>
      </c>
      <c r="T132" s="472">
        <v>42</v>
      </c>
      <c r="U132" s="472">
        <v>63</v>
      </c>
      <c r="V132" s="472">
        <v>94</v>
      </c>
      <c r="W132" s="472">
        <v>110</v>
      </c>
      <c r="X132" s="472">
        <v>100</v>
      </c>
      <c r="Y132" s="472">
        <v>101</v>
      </c>
      <c r="Z132" s="472">
        <v>89</v>
      </c>
      <c r="AA132" s="472">
        <v>66</v>
      </c>
      <c r="AB132" s="473">
        <v>61</v>
      </c>
      <c r="AC132" s="486">
        <v>62.1</v>
      </c>
      <c r="AD132" s="487">
        <v>61.2</v>
      </c>
      <c r="AE132" s="488">
        <v>63.4</v>
      </c>
      <c r="AF132" s="387"/>
      <c r="AG132" s="388"/>
      <c r="AH132" s="388"/>
      <c r="AI132" s="388"/>
      <c r="AJ132" s="388"/>
      <c r="AK132" s="388"/>
      <c r="AL132" s="388"/>
      <c r="AM132" s="388"/>
      <c r="AN132" s="388"/>
      <c r="AO132" s="388"/>
      <c r="AP132" s="388"/>
      <c r="AQ132" s="388"/>
      <c r="AR132" s="388"/>
      <c r="AS132" s="388"/>
      <c r="AT132" s="388"/>
      <c r="AU132" s="388"/>
      <c r="AV132" s="449"/>
      <c r="AW132" s="450"/>
      <c r="AX132" s="451"/>
      <c r="AY132" s="471">
        <v>441</v>
      </c>
      <c r="AZ132" s="472" t="s">
        <v>6662</v>
      </c>
      <c r="BA132" s="472">
        <v>1</v>
      </c>
      <c r="BB132" s="472" t="s">
        <v>6662</v>
      </c>
      <c r="BC132" s="472">
        <v>3</v>
      </c>
      <c r="BD132" s="472">
        <v>5</v>
      </c>
      <c r="BE132" s="472">
        <v>10</v>
      </c>
      <c r="BF132" s="472">
        <v>7</v>
      </c>
      <c r="BG132" s="472">
        <v>10</v>
      </c>
      <c r="BH132" s="472">
        <v>14</v>
      </c>
      <c r="BI132" s="472">
        <v>49</v>
      </c>
      <c r="BJ132" s="472">
        <v>73</v>
      </c>
      <c r="BK132" s="472">
        <v>85</v>
      </c>
      <c r="BL132" s="472">
        <v>80</v>
      </c>
      <c r="BM132" s="472">
        <v>55</v>
      </c>
      <c r="BN132" s="473">
        <v>49</v>
      </c>
      <c r="BO132" s="504">
        <v>71.2</v>
      </c>
      <c r="BP132" s="505">
        <v>71.099999999999994</v>
      </c>
      <c r="BQ132" s="506">
        <v>71.3</v>
      </c>
      <c r="BR132" s="492">
        <v>347</v>
      </c>
      <c r="BS132" s="493" t="s">
        <v>6662</v>
      </c>
      <c r="BT132" s="493" t="s">
        <v>6662</v>
      </c>
      <c r="BU132" s="493" t="s">
        <v>6662</v>
      </c>
      <c r="BV132" s="493" t="s">
        <v>6662</v>
      </c>
      <c r="BW132" s="493">
        <v>1</v>
      </c>
      <c r="BX132" s="493">
        <v>7</v>
      </c>
      <c r="BY132" s="493">
        <v>3</v>
      </c>
      <c r="BZ132" s="493">
        <v>18</v>
      </c>
      <c r="CA132" s="493">
        <v>33</v>
      </c>
      <c r="CB132" s="493">
        <v>61</v>
      </c>
      <c r="CC132" s="493">
        <v>55</v>
      </c>
      <c r="CD132" s="493">
        <v>55</v>
      </c>
      <c r="CE132" s="493">
        <v>44</v>
      </c>
      <c r="CF132" s="493">
        <v>40</v>
      </c>
      <c r="CG132" s="494">
        <v>30</v>
      </c>
      <c r="CH132" s="466"/>
      <c r="CI132" s="467"/>
      <c r="CJ132" s="467"/>
      <c r="CK132" s="467"/>
      <c r="CL132" s="467"/>
      <c r="CM132" s="467"/>
      <c r="CN132" s="467"/>
      <c r="CO132" s="467"/>
      <c r="CP132" s="467"/>
      <c r="CQ132" s="467"/>
      <c r="CR132" s="467"/>
      <c r="CS132" s="467"/>
      <c r="CT132" s="467"/>
      <c r="CU132" s="468"/>
      <c r="CV132" s="389"/>
      <c r="CW132" s="390"/>
      <c r="CX132" s="390"/>
      <c r="CY132" s="390"/>
      <c r="CZ132" s="390"/>
      <c r="DA132" s="390"/>
      <c r="DB132" s="394"/>
      <c r="DC132" s="492">
        <v>1065</v>
      </c>
      <c r="DD132" s="493">
        <v>828</v>
      </c>
      <c r="DE132" s="493">
        <v>441</v>
      </c>
      <c r="DF132" s="493">
        <v>345</v>
      </c>
      <c r="DG132" s="493">
        <v>42</v>
      </c>
      <c r="DH132" s="493">
        <v>56</v>
      </c>
      <c r="DI132" s="493">
        <v>181</v>
      </c>
      <c r="DJ132" s="394"/>
      <c r="DK132" s="492">
        <v>279</v>
      </c>
      <c r="DL132" s="493">
        <v>218</v>
      </c>
      <c r="DM132" s="493" t="s">
        <v>6662</v>
      </c>
      <c r="DN132" s="493">
        <v>2</v>
      </c>
      <c r="DO132" s="493" t="s">
        <v>6662</v>
      </c>
      <c r="DP132" s="493">
        <v>27</v>
      </c>
      <c r="DQ132" s="493">
        <v>4</v>
      </c>
      <c r="DR132" s="493" t="s">
        <v>6662</v>
      </c>
      <c r="DS132" s="493">
        <v>6</v>
      </c>
      <c r="DT132" s="493">
        <v>1</v>
      </c>
      <c r="DU132" s="493">
        <v>4</v>
      </c>
      <c r="DV132" s="493">
        <v>15</v>
      </c>
      <c r="DW132" s="493" t="s">
        <v>6662</v>
      </c>
      <c r="DX132" s="493">
        <v>2</v>
      </c>
      <c r="DY132" s="390" t="s">
        <v>6662</v>
      </c>
      <c r="DZ132" s="394" t="s">
        <v>6662</v>
      </c>
      <c r="EA132" s="492">
        <v>346</v>
      </c>
      <c r="EB132" s="493">
        <v>39808</v>
      </c>
      <c r="EC132" s="493">
        <v>31340</v>
      </c>
      <c r="ED132" s="493">
        <v>8349</v>
      </c>
      <c r="EE132" s="494">
        <v>119</v>
      </c>
      <c r="EF132" s="492">
        <v>533</v>
      </c>
      <c r="EG132" s="493">
        <v>486</v>
      </c>
      <c r="EH132" s="493">
        <v>248</v>
      </c>
      <c r="EI132" s="493">
        <v>209</v>
      </c>
      <c r="EJ132" s="493">
        <v>29</v>
      </c>
      <c r="EK132" s="493">
        <v>26</v>
      </c>
      <c r="EL132" s="493">
        <v>21</v>
      </c>
      <c r="EM132" s="394"/>
      <c r="EN132" s="492">
        <v>532</v>
      </c>
      <c r="EO132" s="493">
        <v>342</v>
      </c>
      <c r="EP132" s="493">
        <v>193</v>
      </c>
      <c r="EQ132" s="493">
        <v>136</v>
      </c>
      <c r="ER132" s="493">
        <v>13</v>
      </c>
      <c r="ES132" s="493">
        <v>30</v>
      </c>
      <c r="ET132" s="493">
        <v>160</v>
      </c>
      <c r="EU132" s="394"/>
    </row>
    <row r="133" spans="1:151" s="357" customFormat="1" ht="15" hidden="1" customHeight="1" x14ac:dyDescent="0.15">
      <c r="A133" s="442" t="s">
        <v>175</v>
      </c>
      <c r="B133" s="442" t="s">
        <v>279</v>
      </c>
      <c r="C133" s="442" t="s">
        <v>280</v>
      </c>
      <c r="D133" s="442" t="s">
        <v>688</v>
      </c>
      <c r="E133" s="387">
        <v>140</v>
      </c>
      <c r="F133" s="472">
        <v>132</v>
      </c>
      <c r="G133" s="472" t="s">
        <v>6663</v>
      </c>
      <c r="H133" s="472" t="s">
        <v>6663</v>
      </c>
      <c r="I133" s="472" t="s">
        <v>6663</v>
      </c>
      <c r="J133" s="388">
        <v>8</v>
      </c>
      <c r="K133" s="395">
        <v>8</v>
      </c>
      <c r="L133" s="387"/>
      <c r="M133" s="471" t="s">
        <v>6663</v>
      </c>
      <c r="N133" s="472" t="s">
        <v>6663</v>
      </c>
      <c r="O133" s="472" t="s">
        <v>6663</v>
      </c>
      <c r="P133" s="472" t="s">
        <v>6663</v>
      </c>
      <c r="Q133" s="472" t="s">
        <v>6663</v>
      </c>
      <c r="R133" s="472" t="s">
        <v>6663</v>
      </c>
      <c r="S133" s="472" t="s">
        <v>6663</v>
      </c>
      <c r="T133" s="472" t="s">
        <v>6663</v>
      </c>
      <c r="U133" s="472" t="s">
        <v>6663</v>
      </c>
      <c r="V133" s="472" t="s">
        <v>6663</v>
      </c>
      <c r="W133" s="472" t="s">
        <v>6663</v>
      </c>
      <c r="X133" s="472" t="s">
        <v>6663</v>
      </c>
      <c r="Y133" s="472" t="s">
        <v>6663</v>
      </c>
      <c r="Z133" s="472" t="s">
        <v>6663</v>
      </c>
      <c r="AA133" s="472" t="s">
        <v>6663</v>
      </c>
      <c r="AB133" s="473" t="s">
        <v>6663</v>
      </c>
      <c r="AC133" s="486" t="s">
        <v>6663</v>
      </c>
      <c r="AD133" s="487" t="s">
        <v>6663</v>
      </c>
      <c r="AE133" s="488" t="s">
        <v>6663</v>
      </c>
      <c r="AF133" s="387"/>
      <c r="AG133" s="388"/>
      <c r="AH133" s="388"/>
      <c r="AI133" s="388"/>
      <c r="AJ133" s="388"/>
      <c r="AK133" s="388"/>
      <c r="AL133" s="388"/>
      <c r="AM133" s="388"/>
      <c r="AN133" s="388"/>
      <c r="AO133" s="388"/>
      <c r="AP133" s="388"/>
      <c r="AQ133" s="388"/>
      <c r="AR133" s="388"/>
      <c r="AS133" s="388"/>
      <c r="AT133" s="388"/>
      <c r="AU133" s="388"/>
      <c r="AV133" s="449"/>
      <c r="AW133" s="450"/>
      <c r="AX133" s="451"/>
      <c r="AY133" s="471" t="s">
        <v>6663</v>
      </c>
      <c r="AZ133" s="472" t="s">
        <v>6663</v>
      </c>
      <c r="BA133" s="472" t="s">
        <v>6663</v>
      </c>
      <c r="BB133" s="472" t="s">
        <v>6663</v>
      </c>
      <c r="BC133" s="472" t="s">
        <v>6663</v>
      </c>
      <c r="BD133" s="472" t="s">
        <v>6663</v>
      </c>
      <c r="BE133" s="472" t="s">
        <v>6663</v>
      </c>
      <c r="BF133" s="472" t="s">
        <v>6663</v>
      </c>
      <c r="BG133" s="472" t="s">
        <v>6663</v>
      </c>
      <c r="BH133" s="472" t="s">
        <v>6663</v>
      </c>
      <c r="BI133" s="472" t="s">
        <v>6663</v>
      </c>
      <c r="BJ133" s="472" t="s">
        <v>6663</v>
      </c>
      <c r="BK133" s="472" t="s">
        <v>6663</v>
      </c>
      <c r="BL133" s="472" t="s">
        <v>6663</v>
      </c>
      <c r="BM133" s="472" t="s">
        <v>6663</v>
      </c>
      <c r="BN133" s="473" t="s">
        <v>6663</v>
      </c>
      <c r="BO133" s="504" t="s">
        <v>6663</v>
      </c>
      <c r="BP133" s="505" t="s">
        <v>6663</v>
      </c>
      <c r="BQ133" s="506" t="s">
        <v>6663</v>
      </c>
      <c r="BR133" s="492">
        <v>132</v>
      </c>
      <c r="BS133" s="493" t="s">
        <v>6662</v>
      </c>
      <c r="BT133" s="493" t="s">
        <v>6662</v>
      </c>
      <c r="BU133" s="493" t="s">
        <v>6662</v>
      </c>
      <c r="BV133" s="493" t="s">
        <v>6662</v>
      </c>
      <c r="BW133" s="493" t="s">
        <v>6662</v>
      </c>
      <c r="BX133" s="493">
        <v>4</v>
      </c>
      <c r="BY133" s="493">
        <v>2</v>
      </c>
      <c r="BZ133" s="493">
        <v>8</v>
      </c>
      <c r="CA133" s="493">
        <v>11</v>
      </c>
      <c r="CB133" s="493">
        <v>29</v>
      </c>
      <c r="CC133" s="493">
        <v>20</v>
      </c>
      <c r="CD133" s="493">
        <v>17</v>
      </c>
      <c r="CE133" s="493">
        <v>13</v>
      </c>
      <c r="CF133" s="493">
        <v>18</v>
      </c>
      <c r="CG133" s="494">
        <v>10</v>
      </c>
      <c r="CH133" s="466"/>
      <c r="CI133" s="467"/>
      <c r="CJ133" s="467"/>
      <c r="CK133" s="467"/>
      <c r="CL133" s="467"/>
      <c r="CM133" s="467"/>
      <c r="CN133" s="467"/>
      <c r="CO133" s="467"/>
      <c r="CP133" s="467"/>
      <c r="CQ133" s="467"/>
      <c r="CR133" s="467"/>
      <c r="CS133" s="467"/>
      <c r="CT133" s="467"/>
      <c r="CU133" s="468"/>
      <c r="CV133" s="389"/>
      <c r="CW133" s="390"/>
      <c r="CX133" s="390"/>
      <c r="CY133" s="390"/>
      <c r="CZ133" s="390"/>
      <c r="DA133" s="390"/>
      <c r="DB133" s="394"/>
      <c r="DC133" s="492">
        <v>414</v>
      </c>
      <c r="DD133" s="493">
        <v>326</v>
      </c>
      <c r="DE133" s="493">
        <v>169</v>
      </c>
      <c r="DF133" s="493">
        <v>136</v>
      </c>
      <c r="DG133" s="493">
        <v>21</v>
      </c>
      <c r="DH133" s="493">
        <v>24</v>
      </c>
      <c r="DI133" s="493">
        <v>64</v>
      </c>
      <c r="DJ133" s="394"/>
      <c r="DK133" s="492">
        <v>109</v>
      </c>
      <c r="DL133" s="493">
        <v>95</v>
      </c>
      <c r="DM133" s="493" t="s">
        <v>6662</v>
      </c>
      <c r="DN133" s="493">
        <v>1</v>
      </c>
      <c r="DO133" s="493" t="s">
        <v>6662</v>
      </c>
      <c r="DP133" s="493">
        <v>2</v>
      </c>
      <c r="DQ133" s="493">
        <v>1</v>
      </c>
      <c r="DR133" s="493" t="s">
        <v>6662</v>
      </c>
      <c r="DS133" s="493">
        <v>2</v>
      </c>
      <c r="DT133" s="493">
        <v>1</v>
      </c>
      <c r="DU133" s="493">
        <v>2</v>
      </c>
      <c r="DV133" s="493">
        <v>5</v>
      </c>
      <c r="DW133" s="493" t="s">
        <v>6662</v>
      </c>
      <c r="DX133" s="493" t="s">
        <v>6662</v>
      </c>
      <c r="DY133" s="390" t="s">
        <v>6662</v>
      </c>
      <c r="DZ133" s="394" t="s">
        <v>6662</v>
      </c>
      <c r="EA133" s="492">
        <v>131</v>
      </c>
      <c r="EB133" s="493">
        <v>21411</v>
      </c>
      <c r="EC133" s="493">
        <v>17532</v>
      </c>
      <c r="ED133" s="493">
        <v>3849</v>
      </c>
      <c r="EE133" s="494">
        <v>30</v>
      </c>
      <c r="EF133" s="492">
        <v>212</v>
      </c>
      <c r="EG133" s="493">
        <v>193</v>
      </c>
      <c r="EH133" s="493">
        <v>97</v>
      </c>
      <c r="EI133" s="493">
        <v>82</v>
      </c>
      <c r="EJ133" s="493">
        <v>14</v>
      </c>
      <c r="EK133" s="493">
        <v>12</v>
      </c>
      <c r="EL133" s="493">
        <v>7</v>
      </c>
      <c r="EM133" s="394"/>
      <c r="EN133" s="492">
        <v>202</v>
      </c>
      <c r="EO133" s="493">
        <v>133</v>
      </c>
      <c r="EP133" s="493">
        <v>72</v>
      </c>
      <c r="EQ133" s="493">
        <v>54</v>
      </c>
      <c r="ER133" s="493">
        <v>7</v>
      </c>
      <c r="ES133" s="493">
        <v>12</v>
      </c>
      <c r="ET133" s="493">
        <v>57</v>
      </c>
      <c r="EU133" s="394"/>
    </row>
    <row r="134" spans="1:151" s="357" customFormat="1" ht="15" hidden="1" customHeight="1" x14ac:dyDescent="0.15">
      <c r="A134" s="442" t="s">
        <v>175</v>
      </c>
      <c r="B134" s="442" t="s">
        <v>279</v>
      </c>
      <c r="C134" s="442" t="s">
        <v>281</v>
      </c>
      <c r="D134" s="442" t="s">
        <v>689</v>
      </c>
      <c r="E134" s="387">
        <v>120</v>
      </c>
      <c r="F134" s="472">
        <v>117</v>
      </c>
      <c r="G134" s="472" t="s">
        <v>6663</v>
      </c>
      <c r="H134" s="472" t="s">
        <v>6663</v>
      </c>
      <c r="I134" s="472" t="s">
        <v>6663</v>
      </c>
      <c r="J134" s="388">
        <v>3</v>
      </c>
      <c r="K134" s="395">
        <v>1</v>
      </c>
      <c r="L134" s="387"/>
      <c r="M134" s="471" t="s">
        <v>6663</v>
      </c>
      <c r="N134" s="472" t="s">
        <v>6663</v>
      </c>
      <c r="O134" s="472" t="s">
        <v>6663</v>
      </c>
      <c r="P134" s="472" t="s">
        <v>6663</v>
      </c>
      <c r="Q134" s="472" t="s">
        <v>6663</v>
      </c>
      <c r="R134" s="472" t="s">
        <v>6663</v>
      </c>
      <c r="S134" s="472" t="s">
        <v>6663</v>
      </c>
      <c r="T134" s="472" t="s">
        <v>6663</v>
      </c>
      <c r="U134" s="472" t="s">
        <v>6663</v>
      </c>
      <c r="V134" s="472" t="s">
        <v>6663</v>
      </c>
      <c r="W134" s="472" t="s">
        <v>6663</v>
      </c>
      <c r="X134" s="472" t="s">
        <v>6663</v>
      </c>
      <c r="Y134" s="472" t="s">
        <v>6663</v>
      </c>
      <c r="Z134" s="472" t="s">
        <v>6663</v>
      </c>
      <c r="AA134" s="472" t="s">
        <v>6663</v>
      </c>
      <c r="AB134" s="473" t="s">
        <v>6663</v>
      </c>
      <c r="AC134" s="486" t="s">
        <v>6663</v>
      </c>
      <c r="AD134" s="487" t="s">
        <v>6663</v>
      </c>
      <c r="AE134" s="488" t="s">
        <v>6663</v>
      </c>
      <c r="AF134" s="387"/>
      <c r="AG134" s="388"/>
      <c r="AH134" s="388"/>
      <c r="AI134" s="388"/>
      <c r="AJ134" s="388"/>
      <c r="AK134" s="388"/>
      <c r="AL134" s="388"/>
      <c r="AM134" s="388"/>
      <c r="AN134" s="388"/>
      <c r="AO134" s="388"/>
      <c r="AP134" s="388"/>
      <c r="AQ134" s="388"/>
      <c r="AR134" s="388"/>
      <c r="AS134" s="388"/>
      <c r="AT134" s="388"/>
      <c r="AU134" s="388"/>
      <c r="AV134" s="449"/>
      <c r="AW134" s="450"/>
      <c r="AX134" s="451"/>
      <c r="AY134" s="471" t="s">
        <v>6663</v>
      </c>
      <c r="AZ134" s="472" t="s">
        <v>6663</v>
      </c>
      <c r="BA134" s="472" t="s">
        <v>6663</v>
      </c>
      <c r="BB134" s="472" t="s">
        <v>6663</v>
      </c>
      <c r="BC134" s="472" t="s">
        <v>6663</v>
      </c>
      <c r="BD134" s="472" t="s">
        <v>6663</v>
      </c>
      <c r="BE134" s="472" t="s">
        <v>6663</v>
      </c>
      <c r="BF134" s="472" t="s">
        <v>6663</v>
      </c>
      <c r="BG134" s="472" t="s">
        <v>6663</v>
      </c>
      <c r="BH134" s="472" t="s">
        <v>6663</v>
      </c>
      <c r="BI134" s="472" t="s">
        <v>6663</v>
      </c>
      <c r="BJ134" s="472" t="s">
        <v>6663</v>
      </c>
      <c r="BK134" s="472" t="s">
        <v>6663</v>
      </c>
      <c r="BL134" s="472" t="s">
        <v>6663</v>
      </c>
      <c r="BM134" s="472" t="s">
        <v>6663</v>
      </c>
      <c r="BN134" s="473" t="s">
        <v>6663</v>
      </c>
      <c r="BO134" s="504" t="s">
        <v>6663</v>
      </c>
      <c r="BP134" s="505" t="s">
        <v>6663</v>
      </c>
      <c r="BQ134" s="506" t="s">
        <v>6663</v>
      </c>
      <c r="BR134" s="492">
        <v>117</v>
      </c>
      <c r="BS134" s="493" t="s">
        <v>6662</v>
      </c>
      <c r="BT134" s="493" t="s">
        <v>6662</v>
      </c>
      <c r="BU134" s="493" t="s">
        <v>6662</v>
      </c>
      <c r="BV134" s="493" t="s">
        <v>6662</v>
      </c>
      <c r="BW134" s="493">
        <v>1</v>
      </c>
      <c r="BX134" s="493">
        <v>2</v>
      </c>
      <c r="BY134" s="493">
        <v>1</v>
      </c>
      <c r="BZ134" s="493">
        <v>5</v>
      </c>
      <c r="CA134" s="493">
        <v>10</v>
      </c>
      <c r="CB134" s="493">
        <v>18</v>
      </c>
      <c r="CC134" s="493">
        <v>21</v>
      </c>
      <c r="CD134" s="493">
        <v>23</v>
      </c>
      <c r="CE134" s="493">
        <v>20</v>
      </c>
      <c r="CF134" s="493">
        <v>9</v>
      </c>
      <c r="CG134" s="494">
        <v>7</v>
      </c>
      <c r="CH134" s="466"/>
      <c r="CI134" s="467"/>
      <c r="CJ134" s="467"/>
      <c r="CK134" s="467"/>
      <c r="CL134" s="467"/>
      <c r="CM134" s="467"/>
      <c r="CN134" s="467"/>
      <c r="CO134" s="467"/>
      <c r="CP134" s="467"/>
      <c r="CQ134" s="467"/>
      <c r="CR134" s="467"/>
      <c r="CS134" s="467"/>
      <c r="CT134" s="467"/>
      <c r="CU134" s="468"/>
      <c r="CV134" s="389"/>
      <c r="CW134" s="390"/>
      <c r="CX134" s="390"/>
      <c r="CY134" s="390"/>
      <c r="CZ134" s="390"/>
      <c r="DA134" s="390"/>
      <c r="DB134" s="394"/>
      <c r="DC134" s="492">
        <v>368</v>
      </c>
      <c r="DD134" s="493">
        <v>282</v>
      </c>
      <c r="DE134" s="493">
        <v>154</v>
      </c>
      <c r="DF134" s="493">
        <v>126</v>
      </c>
      <c r="DG134" s="493">
        <v>2</v>
      </c>
      <c r="DH134" s="493">
        <v>19</v>
      </c>
      <c r="DI134" s="493">
        <v>67</v>
      </c>
      <c r="DJ134" s="394"/>
      <c r="DK134" s="492">
        <v>100</v>
      </c>
      <c r="DL134" s="493">
        <v>72</v>
      </c>
      <c r="DM134" s="493" t="s">
        <v>6662</v>
      </c>
      <c r="DN134" s="493" t="s">
        <v>6662</v>
      </c>
      <c r="DO134" s="493" t="s">
        <v>6662</v>
      </c>
      <c r="DP134" s="493">
        <v>19</v>
      </c>
      <c r="DQ134" s="493">
        <v>2</v>
      </c>
      <c r="DR134" s="493" t="s">
        <v>6662</v>
      </c>
      <c r="DS134" s="493">
        <v>4</v>
      </c>
      <c r="DT134" s="493" t="s">
        <v>6662</v>
      </c>
      <c r="DU134" s="493" t="s">
        <v>6662</v>
      </c>
      <c r="DV134" s="493">
        <v>1</v>
      </c>
      <c r="DW134" s="493" t="s">
        <v>6662</v>
      </c>
      <c r="DX134" s="493">
        <v>2</v>
      </c>
      <c r="DY134" s="390" t="s">
        <v>6662</v>
      </c>
      <c r="DZ134" s="394" t="s">
        <v>6662</v>
      </c>
      <c r="EA134" s="492">
        <v>117</v>
      </c>
      <c r="EB134" s="493">
        <v>10365</v>
      </c>
      <c r="EC134" s="493">
        <v>7703</v>
      </c>
      <c r="ED134" s="493">
        <v>2633</v>
      </c>
      <c r="EE134" s="494">
        <v>29</v>
      </c>
      <c r="EF134" s="492">
        <v>181</v>
      </c>
      <c r="EG134" s="493">
        <v>164</v>
      </c>
      <c r="EH134" s="493">
        <v>86</v>
      </c>
      <c r="EI134" s="493">
        <v>78</v>
      </c>
      <c r="EJ134" s="493" t="s">
        <v>6662</v>
      </c>
      <c r="EK134" s="493">
        <v>8</v>
      </c>
      <c r="EL134" s="493">
        <v>9</v>
      </c>
      <c r="EM134" s="394"/>
      <c r="EN134" s="492">
        <v>187</v>
      </c>
      <c r="EO134" s="493">
        <v>118</v>
      </c>
      <c r="EP134" s="493">
        <v>68</v>
      </c>
      <c r="EQ134" s="493">
        <v>48</v>
      </c>
      <c r="ER134" s="493">
        <v>2</v>
      </c>
      <c r="ES134" s="493">
        <v>11</v>
      </c>
      <c r="ET134" s="493">
        <v>58</v>
      </c>
      <c r="EU134" s="394"/>
    </row>
    <row r="135" spans="1:151" s="357" customFormat="1" ht="15" hidden="1" customHeight="1" x14ac:dyDescent="0.15">
      <c r="A135" s="442" t="s">
        <v>175</v>
      </c>
      <c r="B135" s="442" t="s">
        <v>279</v>
      </c>
      <c r="C135" s="442" t="s">
        <v>282</v>
      </c>
      <c r="D135" s="442" t="s">
        <v>690</v>
      </c>
      <c r="E135" s="387">
        <v>93</v>
      </c>
      <c r="F135" s="472">
        <v>93</v>
      </c>
      <c r="G135" s="472" t="s">
        <v>6663</v>
      </c>
      <c r="H135" s="472" t="s">
        <v>6663</v>
      </c>
      <c r="I135" s="472" t="s">
        <v>6663</v>
      </c>
      <c r="J135" s="388" t="s">
        <v>6662</v>
      </c>
      <c r="K135" s="395" t="s">
        <v>6662</v>
      </c>
      <c r="L135" s="387"/>
      <c r="M135" s="471" t="s">
        <v>6663</v>
      </c>
      <c r="N135" s="472" t="s">
        <v>6663</v>
      </c>
      <c r="O135" s="472" t="s">
        <v>6663</v>
      </c>
      <c r="P135" s="472" t="s">
        <v>6663</v>
      </c>
      <c r="Q135" s="472" t="s">
        <v>6663</v>
      </c>
      <c r="R135" s="472" t="s">
        <v>6663</v>
      </c>
      <c r="S135" s="472" t="s">
        <v>6663</v>
      </c>
      <c r="T135" s="472" t="s">
        <v>6663</v>
      </c>
      <c r="U135" s="472" t="s">
        <v>6663</v>
      </c>
      <c r="V135" s="472" t="s">
        <v>6663</v>
      </c>
      <c r="W135" s="472" t="s">
        <v>6663</v>
      </c>
      <c r="X135" s="472" t="s">
        <v>6663</v>
      </c>
      <c r="Y135" s="472" t="s">
        <v>6663</v>
      </c>
      <c r="Z135" s="472" t="s">
        <v>6663</v>
      </c>
      <c r="AA135" s="472" t="s">
        <v>6663</v>
      </c>
      <c r="AB135" s="473" t="s">
        <v>6663</v>
      </c>
      <c r="AC135" s="486" t="s">
        <v>6663</v>
      </c>
      <c r="AD135" s="487" t="s">
        <v>6663</v>
      </c>
      <c r="AE135" s="488" t="s">
        <v>6663</v>
      </c>
      <c r="AF135" s="387"/>
      <c r="AG135" s="388"/>
      <c r="AH135" s="388"/>
      <c r="AI135" s="388"/>
      <c r="AJ135" s="388"/>
      <c r="AK135" s="388"/>
      <c r="AL135" s="388"/>
      <c r="AM135" s="388"/>
      <c r="AN135" s="388"/>
      <c r="AO135" s="388"/>
      <c r="AP135" s="388"/>
      <c r="AQ135" s="388"/>
      <c r="AR135" s="388"/>
      <c r="AS135" s="388"/>
      <c r="AT135" s="388"/>
      <c r="AU135" s="388"/>
      <c r="AV135" s="449"/>
      <c r="AW135" s="450"/>
      <c r="AX135" s="451"/>
      <c r="AY135" s="471" t="s">
        <v>6663</v>
      </c>
      <c r="AZ135" s="472" t="s">
        <v>6663</v>
      </c>
      <c r="BA135" s="472" t="s">
        <v>6663</v>
      </c>
      <c r="BB135" s="472" t="s">
        <v>6663</v>
      </c>
      <c r="BC135" s="472" t="s">
        <v>6663</v>
      </c>
      <c r="BD135" s="472" t="s">
        <v>6663</v>
      </c>
      <c r="BE135" s="472" t="s">
        <v>6663</v>
      </c>
      <c r="BF135" s="472" t="s">
        <v>6663</v>
      </c>
      <c r="BG135" s="472" t="s">
        <v>6663</v>
      </c>
      <c r="BH135" s="472" t="s">
        <v>6663</v>
      </c>
      <c r="BI135" s="472" t="s">
        <v>6663</v>
      </c>
      <c r="BJ135" s="472" t="s">
        <v>6663</v>
      </c>
      <c r="BK135" s="472" t="s">
        <v>6663</v>
      </c>
      <c r="BL135" s="472" t="s">
        <v>6663</v>
      </c>
      <c r="BM135" s="472" t="s">
        <v>6663</v>
      </c>
      <c r="BN135" s="473" t="s">
        <v>6663</v>
      </c>
      <c r="BO135" s="504" t="s">
        <v>6663</v>
      </c>
      <c r="BP135" s="505" t="s">
        <v>6663</v>
      </c>
      <c r="BQ135" s="506" t="s">
        <v>6663</v>
      </c>
      <c r="BR135" s="492">
        <v>93</v>
      </c>
      <c r="BS135" s="493" t="s">
        <v>6662</v>
      </c>
      <c r="BT135" s="493" t="s">
        <v>6662</v>
      </c>
      <c r="BU135" s="493" t="s">
        <v>6662</v>
      </c>
      <c r="BV135" s="493" t="s">
        <v>6662</v>
      </c>
      <c r="BW135" s="493" t="s">
        <v>6662</v>
      </c>
      <c r="BX135" s="493">
        <v>1</v>
      </c>
      <c r="BY135" s="493" t="s">
        <v>6662</v>
      </c>
      <c r="BZ135" s="493">
        <v>4</v>
      </c>
      <c r="CA135" s="493">
        <v>12</v>
      </c>
      <c r="CB135" s="493">
        <v>13</v>
      </c>
      <c r="CC135" s="493">
        <v>14</v>
      </c>
      <c r="CD135" s="493">
        <v>15</v>
      </c>
      <c r="CE135" s="493">
        <v>10</v>
      </c>
      <c r="CF135" s="493">
        <v>13</v>
      </c>
      <c r="CG135" s="494">
        <v>11</v>
      </c>
      <c r="CH135" s="466"/>
      <c r="CI135" s="467"/>
      <c r="CJ135" s="467"/>
      <c r="CK135" s="467"/>
      <c r="CL135" s="467"/>
      <c r="CM135" s="467"/>
      <c r="CN135" s="467"/>
      <c r="CO135" s="467"/>
      <c r="CP135" s="467"/>
      <c r="CQ135" s="467"/>
      <c r="CR135" s="467"/>
      <c r="CS135" s="467"/>
      <c r="CT135" s="467"/>
      <c r="CU135" s="468"/>
      <c r="CV135" s="389"/>
      <c r="CW135" s="390"/>
      <c r="CX135" s="390"/>
      <c r="CY135" s="390"/>
      <c r="CZ135" s="390"/>
      <c r="DA135" s="390"/>
      <c r="DB135" s="394"/>
      <c r="DC135" s="492">
        <v>272</v>
      </c>
      <c r="DD135" s="493">
        <v>210</v>
      </c>
      <c r="DE135" s="493">
        <v>111</v>
      </c>
      <c r="DF135" s="493">
        <v>82</v>
      </c>
      <c r="DG135" s="493">
        <v>17</v>
      </c>
      <c r="DH135" s="493">
        <v>13</v>
      </c>
      <c r="DI135" s="493">
        <v>49</v>
      </c>
      <c r="DJ135" s="394"/>
      <c r="DK135" s="492">
        <v>66</v>
      </c>
      <c r="DL135" s="493">
        <v>47</v>
      </c>
      <c r="DM135" s="493" t="s">
        <v>6662</v>
      </c>
      <c r="DN135" s="493">
        <v>1</v>
      </c>
      <c r="DO135" s="493" t="s">
        <v>6662</v>
      </c>
      <c r="DP135" s="493">
        <v>6</v>
      </c>
      <c r="DQ135" s="493">
        <v>1</v>
      </c>
      <c r="DR135" s="493" t="s">
        <v>6662</v>
      </c>
      <c r="DS135" s="493" t="s">
        <v>6662</v>
      </c>
      <c r="DT135" s="493" t="s">
        <v>6662</v>
      </c>
      <c r="DU135" s="493">
        <v>2</v>
      </c>
      <c r="DV135" s="493">
        <v>9</v>
      </c>
      <c r="DW135" s="493" t="s">
        <v>6662</v>
      </c>
      <c r="DX135" s="493" t="s">
        <v>6662</v>
      </c>
      <c r="DY135" s="390" t="s">
        <v>6662</v>
      </c>
      <c r="DZ135" s="394" t="s">
        <v>6662</v>
      </c>
      <c r="EA135" s="492">
        <v>93</v>
      </c>
      <c r="EB135" s="493">
        <v>7702</v>
      </c>
      <c r="EC135" s="493">
        <v>5810</v>
      </c>
      <c r="ED135" s="493">
        <v>1832</v>
      </c>
      <c r="EE135" s="494">
        <v>60</v>
      </c>
      <c r="EF135" s="492">
        <v>134</v>
      </c>
      <c r="EG135" s="493">
        <v>123</v>
      </c>
      <c r="EH135" s="493">
        <v>61</v>
      </c>
      <c r="EI135" s="493">
        <v>49</v>
      </c>
      <c r="EJ135" s="493">
        <v>13</v>
      </c>
      <c r="EK135" s="493">
        <v>6</v>
      </c>
      <c r="EL135" s="493">
        <v>5</v>
      </c>
      <c r="EM135" s="394"/>
      <c r="EN135" s="492">
        <v>138</v>
      </c>
      <c r="EO135" s="493">
        <v>87</v>
      </c>
      <c r="EP135" s="493">
        <v>50</v>
      </c>
      <c r="EQ135" s="493">
        <v>33</v>
      </c>
      <c r="ER135" s="493">
        <v>4</v>
      </c>
      <c r="ES135" s="493">
        <v>7</v>
      </c>
      <c r="ET135" s="493">
        <v>44</v>
      </c>
      <c r="EU135" s="394"/>
    </row>
    <row r="136" spans="1:151" s="357" customFormat="1" ht="15" hidden="1" customHeight="1" x14ac:dyDescent="0.15">
      <c r="A136" s="442" t="s">
        <v>175</v>
      </c>
      <c r="B136" s="442" t="s">
        <v>279</v>
      </c>
      <c r="C136" s="442" t="s">
        <v>1590</v>
      </c>
      <c r="D136" s="442" t="s">
        <v>691</v>
      </c>
      <c r="E136" s="387" t="s">
        <v>6663</v>
      </c>
      <c r="F136" s="472" t="s">
        <v>6663</v>
      </c>
      <c r="G136" s="472" t="s">
        <v>6663</v>
      </c>
      <c r="H136" s="472" t="s">
        <v>6663</v>
      </c>
      <c r="I136" s="472" t="s">
        <v>6663</v>
      </c>
      <c r="J136" s="388" t="s">
        <v>6663</v>
      </c>
      <c r="K136" s="395" t="s">
        <v>6663</v>
      </c>
      <c r="L136" s="387"/>
      <c r="M136" s="471" t="s">
        <v>6663</v>
      </c>
      <c r="N136" s="472" t="s">
        <v>6663</v>
      </c>
      <c r="O136" s="472" t="s">
        <v>6663</v>
      </c>
      <c r="P136" s="472" t="s">
        <v>6663</v>
      </c>
      <c r="Q136" s="472" t="s">
        <v>6663</v>
      </c>
      <c r="R136" s="472" t="s">
        <v>6663</v>
      </c>
      <c r="S136" s="472" t="s">
        <v>6663</v>
      </c>
      <c r="T136" s="472" t="s">
        <v>6663</v>
      </c>
      <c r="U136" s="472" t="s">
        <v>6663</v>
      </c>
      <c r="V136" s="472" t="s">
        <v>6663</v>
      </c>
      <c r="W136" s="472" t="s">
        <v>6663</v>
      </c>
      <c r="X136" s="472" t="s">
        <v>6663</v>
      </c>
      <c r="Y136" s="472" t="s">
        <v>6663</v>
      </c>
      <c r="Z136" s="472" t="s">
        <v>6663</v>
      </c>
      <c r="AA136" s="472" t="s">
        <v>6663</v>
      </c>
      <c r="AB136" s="473" t="s">
        <v>6663</v>
      </c>
      <c r="AC136" s="486" t="s">
        <v>6663</v>
      </c>
      <c r="AD136" s="487" t="s">
        <v>6663</v>
      </c>
      <c r="AE136" s="488" t="s">
        <v>6663</v>
      </c>
      <c r="AF136" s="387"/>
      <c r="AG136" s="388"/>
      <c r="AH136" s="388"/>
      <c r="AI136" s="388"/>
      <c r="AJ136" s="388"/>
      <c r="AK136" s="388"/>
      <c r="AL136" s="388"/>
      <c r="AM136" s="388"/>
      <c r="AN136" s="388"/>
      <c r="AO136" s="388"/>
      <c r="AP136" s="388"/>
      <c r="AQ136" s="388"/>
      <c r="AR136" s="388"/>
      <c r="AS136" s="388"/>
      <c r="AT136" s="388"/>
      <c r="AU136" s="388"/>
      <c r="AV136" s="449"/>
      <c r="AW136" s="450"/>
      <c r="AX136" s="451"/>
      <c r="AY136" s="471" t="s">
        <v>6663</v>
      </c>
      <c r="AZ136" s="472" t="s">
        <v>6663</v>
      </c>
      <c r="BA136" s="472" t="s">
        <v>6663</v>
      </c>
      <c r="BB136" s="472" t="s">
        <v>6663</v>
      </c>
      <c r="BC136" s="472" t="s">
        <v>6663</v>
      </c>
      <c r="BD136" s="472" t="s">
        <v>6663</v>
      </c>
      <c r="BE136" s="472" t="s">
        <v>6663</v>
      </c>
      <c r="BF136" s="472" t="s">
        <v>6663</v>
      </c>
      <c r="BG136" s="472" t="s">
        <v>6663</v>
      </c>
      <c r="BH136" s="472" t="s">
        <v>6663</v>
      </c>
      <c r="BI136" s="472" t="s">
        <v>6663</v>
      </c>
      <c r="BJ136" s="472" t="s">
        <v>6663</v>
      </c>
      <c r="BK136" s="472" t="s">
        <v>6663</v>
      </c>
      <c r="BL136" s="472" t="s">
        <v>6663</v>
      </c>
      <c r="BM136" s="472" t="s">
        <v>6663</v>
      </c>
      <c r="BN136" s="473" t="s">
        <v>6663</v>
      </c>
      <c r="BO136" s="504" t="s">
        <v>6663</v>
      </c>
      <c r="BP136" s="505" t="s">
        <v>6663</v>
      </c>
      <c r="BQ136" s="506" t="s">
        <v>6663</v>
      </c>
      <c r="BR136" s="492">
        <v>5</v>
      </c>
      <c r="BS136" s="493" t="s">
        <v>6662</v>
      </c>
      <c r="BT136" s="493" t="s">
        <v>6662</v>
      </c>
      <c r="BU136" s="493" t="s">
        <v>6662</v>
      </c>
      <c r="BV136" s="493" t="s">
        <v>6662</v>
      </c>
      <c r="BW136" s="493" t="s">
        <v>6662</v>
      </c>
      <c r="BX136" s="493" t="s">
        <v>6662</v>
      </c>
      <c r="BY136" s="493" t="s">
        <v>6662</v>
      </c>
      <c r="BZ136" s="493">
        <v>1</v>
      </c>
      <c r="CA136" s="493" t="s">
        <v>6662</v>
      </c>
      <c r="CB136" s="493">
        <v>1</v>
      </c>
      <c r="CC136" s="493" t="s">
        <v>6662</v>
      </c>
      <c r="CD136" s="493" t="s">
        <v>6662</v>
      </c>
      <c r="CE136" s="493">
        <v>1</v>
      </c>
      <c r="CF136" s="493" t="s">
        <v>6662</v>
      </c>
      <c r="CG136" s="494">
        <v>2</v>
      </c>
      <c r="CH136" s="466"/>
      <c r="CI136" s="467"/>
      <c r="CJ136" s="467"/>
      <c r="CK136" s="467"/>
      <c r="CL136" s="467"/>
      <c r="CM136" s="467"/>
      <c r="CN136" s="467"/>
      <c r="CO136" s="467"/>
      <c r="CP136" s="467"/>
      <c r="CQ136" s="467"/>
      <c r="CR136" s="467"/>
      <c r="CS136" s="467"/>
      <c r="CT136" s="467"/>
      <c r="CU136" s="468"/>
      <c r="CV136" s="389"/>
      <c r="CW136" s="390"/>
      <c r="CX136" s="390"/>
      <c r="CY136" s="390"/>
      <c r="CZ136" s="390"/>
      <c r="DA136" s="390"/>
      <c r="DB136" s="394"/>
      <c r="DC136" s="492" t="s">
        <v>6663</v>
      </c>
      <c r="DD136" s="493" t="s">
        <v>6663</v>
      </c>
      <c r="DE136" s="493" t="s">
        <v>6663</v>
      </c>
      <c r="DF136" s="493" t="s">
        <v>6663</v>
      </c>
      <c r="DG136" s="493" t="s">
        <v>6663</v>
      </c>
      <c r="DH136" s="493" t="s">
        <v>6663</v>
      </c>
      <c r="DI136" s="493" t="s">
        <v>6663</v>
      </c>
      <c r="DJ136" s="394"/>
      <c r="DK136" s="492" t="s">
        <v>6663</v>
      </c>
      <c r="DL136" s="493" t="s">
        <v>6663</v>
      </c>
      <c r="DM136" s="493" t="s">
        <v>6663</v>
      </c>
      <c r="DN136" s="493" t="s">
        <v>6663</v>
      </c>
      <c r="DO136" s="493" t="s">
        <v>6663</v>
      </c>
      <c r="DP136" s="493" t="s">
        <v>6663</v>
      </c>
      <c r="DQ136" s="493" t="s">
        <v>6663</v>
      </c>
      <c r="DR136" s="493" t="s">
        <v>6663</v>
      </c>
      <c r="DS136" s="493" t="s">
        <v>6663</v>
      </c>
      <c r="DT136" s="493" t="s">
        <v>6663</v>
      </c>
      <c r="DU136" s="493" t="s">
        <v>6663</v>
      </c>
      <c r="DV136" s="493" t="s">
        <v>6663</v>
      </c>
      <c r="DW136" s="493" t="s">
        <v>6663</v>
      </c>
      <c r="DX136" s="493" t="s">
        <v>6663</v>
      </c>
      <c r="DY136" s="390" t="s">
        <v>6663</v>
      </c>
      <c r="DZ136" s="394" t="s">
        <v>6663</v>
      </c>
      <c r="EA136" s="492" t="s">
        <v>6663</v>
      </c>
      <c r="EB136" s="493" t="s">
        <v>6663</v>
      </c>
      <c r="EC136" s="493" t="s">
        <v>6663</v>
      </c>
      <c r="ED136" s="493" t="s">
        <v>6663</v>
      </c>
      <c r="EE136" s="494" t="s">
        <v>6663</v>
      </c>
      <c r="EF136" s="492" t="s">
        <v>6663</v>
      </c>
      <c r="EG136" s="493" t="s">
        <v>6663</v>
      </c>
      <c r="EH136" s="493" t="s">
        <v>6663</v>
      </c>
      <c r="EI136" s="493" t="s">
        <v>6663</v>
      </c>
      <c r="EJ136" s="493" t="s">
        <v>6663</v>
      </c>
      <c r="EK136" s="493" t="s">
        <v>6663</v>
      </c>
      <c r="EL136" s="493" t="s">
        <v>6663</v>
      </c>
      <c r="EM136" s="394"/>
      <c r="EN136" s="492" t="s">
        <v>6663</v>
      </c>
      <c r="EO136" s="493" t="s">
        <v>6663</v>
      </c>
      <c r="EP136" s="493" t="s">
        <v>6663</v>
      </c>
      <c r="EQ136" s="493" t="s">
        <v>6663</v>
      </c>
      <c r="ER136" s="493" t="s">
        <v>6663</v>
      </c>
      <c r="ES136" s="493" t="s">
        <v>6663</v>
      </c>
      <c r="ET136" s="493" t="s">
        <v>6663</v>
      </c>
      <c r="EU136" s="394"/>
    </row>
    <row r="137" spans="1:151" s="357" customFormat="1" ht="15" customHeight="1" x14ac:dyDescent="0.15">
      <c r="A137" s="442" t="s">
        <v>175</v>
      </c>
      <c r="B137" s="442" t="s">
        <v>283</v>
      </c>
      <c r="C137" s="442"/>
      <c r="D137" s="442" t="s">
        <v>692</v>
      </c>
      <c r="E137" s="387">
        <v>822</v>
      </c>
      <c r="F137" s="472">
        <v>818</v>
      </c>
      <c r="G137" s="472">
        <v>71</v>
      </c>
      <c r="H137" s="472">
        <v>153</v>
      </c>
      <c r="I137" s="472">
        <v>594</v>
      </c>
      <c r="J137" s="388">
        <v>4</v>
      </c>
      <c r="K137" s="395">
        <v>4</v>
      </c>
      <c r="L137" s="387"/>
      <c r="M137" s="471">
        <v>2069</v>
      </c>
      <c r="N137" s="472">
        <v>41</v>
      </c>
      <c r="O137" s="472">
        <v>68</v>
      </c>
      <c r="P137" s="472">
        <v>67</v>
      </c>
      <c r="Q137" s="472">
        <v>69</v>
      </c>
      <c r="R137" s="472">
        <v>84</v>
      </c>
      <c r="S137" s="472">
        <v>78</v>
      </c>
      <c r="T137" s="472">
        <v>112</v>
      </c>
      <c r="U137" s="472">
        <v>187</v>
      </c>
      <c r="V137" s="472">
        <v>250</v>
      </c>
      <c r="W137" s="472">
        <v>291</v>
      </c>
      <c r="X137" s="472">
        <v>211</v>
      </c>
      <c r="Y137" s="472">
        <v>199</v>
      </c>
      <c r="Z137" s="472">
        <v>170</v>
      </c>
      <c r="AA137" s="472">
        <v>151</v>
      </c>
      <c r="AB137" s="473">
        <v>91</v>
      </c>
      <c r="AC137" s="486">
        <v>58.8</v>
      </c>
      <c r="AD137" s="487">
        <v>58.4</v>
      </c>
      <c r="AE137" s="488">
        <v>59.4</v>
      </c>
      <c r="AF137" s="387"/>
      <c r="AG137" s="388"/>
      <c r="AH137" s="388"/>
      <c r="AI137" s="388"/>
      <c r="AJ137" s="388"/>
      <c r="AK137" s="388"/>
      <c r="AL137" s="388"/>
      <c r="AM137" s="388"/>
      <c r="AN137" s="388"/>
      <c r="AO137" s="388"/>
      <c r="AP137" s="388"/>
      <c r="AQ137" s="388"/>
      <c r="AR137" s="388"/>
      <c r="AS137" s="388"/>
      <c r="AT137" s="388"/>
      <c r="AU137" s="388"/>
      <c r="AV137" s="449"/>
      <c r="AW137" s="450"/>
      <c r="AX137" s="451"/>
      <c r="AY137" s="471">
        <v>846</v>
      </c>
      <c r="AZ137" s="472" t="s">
        <v>6662</v>
      </c>
      <c r="BA137" s="472" t="s">
        <v>6662</v>
      </c>
      <c r="BB137" s="472">
        <v>3</v>
      </c>
      <c r="BC137" s="472">
        <v>8</v>
      </c>
      <c r="BD137" s="472">
        <v>13</v>
      </c>
      <c r="BE137" s="472">
        <v>5</v>
      </c>
      <c r="BF137" s="472">
        <v>7</v>
      </c>
      <c r="BG137" s="472">
        <v>17</v>
      </c>
      <c r="BH137" s="472">
        <v>39</v>
      </c>
      <c r="BI137" s="472">
        <v>118</v>
      </c>
      <c r="BJ137" s="472">
        <v>135</v>
      </c>
      <c r="BK137" s="472">
        <v>159</v>
      </c>
      <c r="BL137" s="472">
        <v>149</v>
      </c>
      <c r="BM137" s="472">
        <v>122</v>
      </c>
      <c r="BN137" s="473">
        <v>71</v>
      </c>
      <c r="BO137" s="504">
        <v>70.8</v>
      </c>
      <c r="BP137" s="505">
        <v>70.900000000000006</v>
      </c>
      <c r="BQ137" s="506">
        <v>70.7</v>
      </c>
      <c r="BR137" s="492">
        <v>818</v>
      </c>
      <c r="BS137" s="493" t="s">
        <v>6662</v>
      </c>
      <c r="BT137" s="493" t="s">
        <v>6662</v>
      </c>
      <c r="BU137" s="493">
        <v>1</v>
      </c>
      <c r="BV137" s="493" t="s">
        <v>6662</v>
      </c>
      <c r="BW137" s="493">
        <v>4</v>
      </c>
      <c r="BX137" s="493">
        <v>14</v>
      </c>
      <c r="BY137" s="493">
        <v>18</v>
      </c>
      <c r="BZ137" s="493">
        <v>41</v>
      </c>
      <c r="CA137" s="493">
        <v>116</v>
      </c>
      <c r="CB137" s="493">
        <v>156</v>
      </c>
      <c r="CC137" s="493">
        <v>114</v>
      </c>
      <c r="CD137" s="493">
        <v>115</v>
      </c>
      <c r="CE137" s="493">
        <v>100</v>
      </c>
      <c r="CF137" s="493">
        <v>83</v>
      </c>
      <c r="CG137" s="494">
        <v>56</v>
      </c>
      <c r="CH137" s="466"/>
      <c r="CI137" s="467"/>
      <c r="CJ137" s="467"/>
      <c r="CK137" s="467"/>
      <c r="CL137" s="467"/>
      <c r="CM137" s="467"/>
      <c r="CN137" s="467"/>
      <c r="CO137" s="467"/>
      <c r="CP137" s="467"/>
      <c r="CQ137" s="467"/>
      <c r="CR137" s="467"/>
      <c r="CS137" s="467"/>
      <c r="CT137" s="467"/>
      <c r="CU137" s="468"/>
      <c r="CV137" s="389"/>
      <c r="CW137" s="390"/>
      <c r="CX137" s="390"/>
      <c r="CY137" s="390"/>
      <c r="CZ137" s="390"/>
      <c r="DA137" s="390"/>
      <c r="DB137" s="394"/>
      <c r="DC137" s="492">
        <v>2619</v>
      </c>
      <c r="DD137" s="493">
        <v>1922</v>
      </c>
      <c r="DE137" s="493">
        <v>846</v>
      </c>
      <c r="DF137" s="493">
        <v>968</v>
      </c>
      <c r="DG137" s="493">
        <v>108</v>
      </c>
      <c r="DH137" s="493">
        <v>158</v>
      </c>
      <c r="DI137" s="493">
        <v>539</v>
      </c>
      <c r="DJ137" s="394"/>
      <c r="DK137" s="492">
        <v>681</v>
      </c>
      <c r="DL137" s="493">
        <v>623</v>
      </c>
      <c r="DM137" s="493" t="s">
        <v>6662</v>
      </c>
      <c r="DN137" s="493">
        <v>3</v>
      </c>
      <c r="DO137" s="493" t="s">
        <v>6662</v>
      </c>
      <c r="DP137" s="493">
        <v>17</v>
      </c>
      <c r="DQ137" s="493">
        <v>10</v>
      </c>
      <c r="DR137" s="493">
        <v>1</v>
      </c>
      <c r="DS137" s="493">
        <v>10</v>
      </c>
      <c r="DT137" s="493">
        <v>3</v>
      </c>
      <c r="DU137" s="493" t="s">
        <v>6662</v>
      </c>
      <c r="DV137" s="493">
        <v>14</v>
      </c>
      <c r="DW137" s="493" t="s">
        <v>6662</v>
      </c>
      <c r="DX137" s="493" t="s">
        <v>6662</v>
      </c>
      <c r="DY137" s="390" t="s">
        <v>6662</v>
      </c>
      <c r="DZ137" s="394" t="s">
        <v>6662</v>
      </c>
      <c r="EA137" s="492">
        <v>816</v>
      </c>
      <c r="EB137" s="493">
        <v>86682</v>
      </c>
      <c r="EC137" s="493">
        <v>77563</v>
      </c>
      <c r="ED137" s="493">
        <v>8547</v>
      </c>
      <c r="EE137" s="494">
        <v>572</v>
      </c>
      <c r="EF137" s="492">
        <v>1333</v>
      </c>
      <c r="EG137" s="493">
        <v>1166</v>
      </c>
      <c r="EH137" s="493">
        <v>504</v>
      </c>
      <c r="EI137" s="493">
        <v>589</v>
      </c>
      <c r="EJ137" s="493">
        <v>73</v>
      </c>
      <c r="EK137" s="493">
        <v>78</v>
      </c>
      <c r="EL137" s="493">
        <v>89</v>
      </c>
      <c r="EM137" s="394"/>
      <c r="EN137" s="492">
        <v>1286</v>
      </c>
      <c r="EO137" s="493">
        <v>756</v>
      </c>
      <c r="EP137" s="493">
        <v>342</v>
      </c>
      <c r="EQ137" s="493">
        <v>379</v>
      </c>
      <c r="ER137" s="493">
        <v>35</v>
      </c>
      <c r="ES137" s="493">
        <v>80</v>
      </c>
      <c r="ET137" s="493">
        <v>450</v>
      </c>
      <c r="EU137" s="394"/>
    </row>
    <row r="138" spans="1:151" s="357" customFormat="1" ht="15" hidden="1" customHeight="1" x14ac:dyDescent="0.15">
      <c r="A138" s="442" t="s">
        <v>175</v>
      </c>
      <c r="B138" s="442" t="s">
        <v>283</v>
      </c>
      <c r="C138" s="442" t="s">
        <v>284</v>
      </c>
      <c r="D138" s="442" t="s">
        <v>693</v>
      </c>
      <c r="E138" s="387">
        <v>198</v>
      </c>
      <c r="F138" s="472">
        <v>198</v>
      </c>
      <c r="G138" s="472" t="s">
        <v>6663</v>
      </c>
      <c r="H138" s="472" t="s">
        <v>6663</v>
      </c>
      <c r="I138" s="472" t="s">
        <v>6663</v>
      </c>
      <c r="J138" s="388" t="s">
        <v>6662</v>
      </c>
      <c r="K138" s="395" t="s">
        <v>6662</v>
      </c>
      <c r="L138" s="387"/>
      <c r="M138" s="471" t="s">
        <v>6663</v>
      </c>
      <c r="N138" s="472" t="s">
        <v>6663</v>
      </c>
      <c r="O138" s="472" t="s">
        <v>6663</v>
      </c>
      <c r="P138" s="472" t="s">
        <v>6663</v>
      </c>
      <c r="Q138" s="472" t="s">
        <v>6663</v>
      </c>
      <c r="R138" s="472" t="s">
        <v>6663</v>
      </c>
      <c r="S138" s="472" t="s">
        <v>6663</v>
      </c>
      <c r="T138" s="472" t="s">
        <v>6663</v>
      </c>
      <c r="U138" s="472" t="s">
        <v>6663</v>
      </c>
      <c r="V138" s="472" t="s">
        <v>6663</v>
      </c>
      <c r="W138" s="472" t="s">
        <v>6663</v>
      </c>
      <c r="X138" s="472" t="s">
        <v>6663</v>
      </c>
      <c r="Y138" s="472" t="s">
        <v>6663</v>
      </c>
      <c r="Z138" s="472" t="s">
        <v>6663</v>
      </c>
      <c r="AA138" s="472" t="s">
        <v>6663</v>
      </c>
      <c r="AB138" s="473" t="s">
        <v>6663</v>
      </c>
      <c r="AC138" s="486" t="s">
        <v>6663</v>
      </c>
      <c r="AD138" s="487" t="s">
        <v>6663</v>
      </c>
      <c r="AE138" s="488" t="s">
        <v>6663</v>
      </c>
      <c r="AF138" s="387"/>
      <c r="AG138" s="388"/>
      <c r="AH138" s="388"/>
      <c r="AI138" s="388"/>
      <c r="AJ138" s="388"/>
      <c r="AK138" s="388"/>
      <c r="AL138" s="388"/>
      <c r="AM138" s="388"/>
      <c r="AN138" s="388"/>
      <c r="AO138" s="388"/>
      <c r="AP138" s="388"/>
      <c r="AQ138" s="388"/>
      <c r="AR138" s="388"/>
      <c r="AS138" s="388"/>
      <c r="AT138" s="388"/>
      <c r="AU138" s="388"/>
      <c r="AV138" s="449"/>
      <c r="AW138" s="450"/>
      <c r="AX138" s="451"/>
      <c r="AY138" s="471" t="s">
        <v>6663</v>
      </c>
      <c r="AZ138" s="472" t="s">
        <v>6663</v>
      </c>
      <c r="BA138" s="472" t="s">
        <v>6663</v>
      </c>
      <c r="BB138" s="472" t="s">
        <v>6663</v>
      </c>
      <c r="BC138" s="472" t="s">
        <v>6663</v>
      </c>
      <c r="BD138" s="472" t="s">
        <v>6663</v>
      </c>
      <c r="BE138" s="472" t="s">
        <v>6663</v>
      </c>
      <c r="BF138" s="472" t="s">
        <v>6663</v>
      </c>
      <c r="BG138" s="472" t="s">
        <v>6663</v>
      </c>
      <c r="BH138" s="472" t="s">
        <v>6663</v>
      </c>
      <c r="BI138" s="472" t="s">
        <v>6663</v>
      </c>
      <c r="BJ138" s="472" t="s">
        <v>6663</v>
      </c>
      <c r="BK138" s="472" t="s">
        <v>6663</v>
      </c>
      <c r="BL138" s="472" t="s">
        <v>6663</v>
      </c>
      <c r="BM138" s="472" t="s">
        <v>6663</v>
      </c>
      <c r="BN138" s="473" t="s">
        <v>6663</v>
      </c>
      <c r="BO138" s="504" t="s">
        <v>6663</v>
      </c>
      <c r="BP138" s="505" t="s">
        <v>6663</v>
      </c>
      <c r="BQ138" s="506" t="s">
        <v>6663</v>
      </c>
      <c r="BR138" s="492">
        <v>198</v>
      </c>
      <c r="BS138" s="493" t="s">
        <v>6662</v>
      </c>
      <c r="BT138" s="493" t="s">
        <v>6662</v>
      </c>
      <c r="BU138" s="493" t="s">
        <v>6662</v>
      </c>
      <c r="BV138" s="493" t="s">
        <v>6662</v>
      </c>
      <c r="BW138" s="493">
        <v>1</v>
      </c>
      <c r="BX138" s="493">
        <v>6</v>
      </c>
      <c r="BY138" s="493">
        <v>4</v>
      </c>
      <c r="BZ138" s="493">
        <v>8</v>
      </c>
      <c r="CA138" s="493">
        <v>20</v>
      </c>
      <c r="CB138" s="493">
        <v>40</v>
      </c>
      <c r="CC138" s="493">
        <v>29</v>
      </c>
      <c r="CD138" s="493">
        <v>29</v>
      </c>
      <c r="CE138" s="493">
        <v>26</v>
      </c>
      <c r="CF138" s="493">
        <v>20</v>
      </c>
      <c r="CG138" s="494">
        <v>15</v>
      </c>
      <c r="CH138" s="466"/>
      <c r="CI138" s="467"/>
      <c r="CJ138" s="467"/>
      <c r="CK138" s="467"/>
      <c r="CL138" s="467"/>
      <c r="CM138" s="467"/>
      <c r="CN138" s="467"/>
      <c r="CO138" s="467"/>
      <c r="CP138" s="467"/>
      <c r="CQ138" s="467"/>
      <c r="CR138" s="467"/>
      <c r="CS138" s="467"/>
      <c r="CT138" s="467"/>
      <c r="CU138" s="468"/>
      <c r="CV138" s="389"/>
      <c r="CW138" s="390"/>
      <c r="CX138" s="390"/>
      <c r="CY138" s="390"/>
      <c r="CZ138" s="390"/>
      <c r="DA138" s="390"/>
      <c r="DB138" s="394"/>
      <c r="DC138" s="492">
        <v>623</v>
      </c>
      <c r="DD138" s="493">
        <v>464</v>
      </c>
      <c r="DE138" s="493">
        <v>214</v>
      </c>
      <c r="DF138" s="493">
        <v>230</v>
      </c>
      <c r="DG138" s="493">
        <v>20</v>
      </c>
      <c r="DH138" s="493">
        <v>38</v>
      </c>
      <c r="DI138" s="493">
        <v>121</v>
      </c>
      <c r="DJ138" s="394"/>
      <c r="DK138" s="492">
        <v>170</v>
      </c>
      <c r="DL138" s="493">
        <v>157</v>
      </c>
      <c r="DM138" s="493" t="s">
        <v>6662</v>
      </c>
      <c r="DN138" s="493">
        <v>2</v>
      </c>
      <c r="DO138" s="493" t="s">
        <v>6662</v>
      </c>
      <c r="DP138" s="493">
        <v>1</v>
      </c>
      <c r="DQ138" s="493">
        <v>5</v>
      </c>
      <c r="DR138" s="493">
        <v>1</v>
      </c>
      <c r="DS138" s="493">
        <v>1</v>
      </c>
      <c r="DT138" s="493">
        <v>1</v>
      </c>
      <c r="DU138" s="493" t="s">
        <v>6662</v>
      </c>
      <c r="DV138" s="493">
        <v>2</v>
      </c>
      <c r="DW138" s="493" t="s">
        <v>6662</v>
      </c>
      <c r="DX138" s="493" t="s">
        <v>6662</v>
      </c>
      <c r="DY138" s="390" t="s">
        <v>6662</v>
      </c>
      <c r="DZ138" s="394" t="s">
        <v>6662</v>
      </c>
      <c r="EA138" s="492">
        <v>197</v>
      </c>
      <c r="EB138" s="493">
        <v>25458</v>
      </c>
      <c r="EC138" s="493">
        <v>23692</v>
      </c>
      <c r="ED138" s="493">
        <v>1613</v>
      </c>
      <c r="EE138" s="494">
        <v>153</v>
      </c>
      <c r="EF138" s="492">
        <v>320</v>
      </c>
      <c r="EG138" s="493">
        <v>285</v>
      </c>
      <c r="EH138" s="493">
        <v>133</v>
      </c>
      <c r="EI138" s="493">
        <v>137</v>
      </c>
      <c r="EJ138" s="493">
        <v>15</v>
      </c>
      <c r="EK138" s="493">
        <v>19</v>
      </c>
      <c r="EL138" s="493">
        <v>16</v>
      </c>
      <c r="EM138" s="394"/>
      <c r="EN138" s="492">
        <v>303</v>
      </c>
      <c r="EO138" s="493">
        <v>179</v>
      </c>
      <c r="EP138" s="493">
        <v>81</v>
      </c>
      <c r="EQ138" s="493">
        <v>93</v>
      </c>
      <c r="ER138" s="493">
        <v>5</v>
      </c>
      <c r="ES138" s="493">
        <v>19</v>
      </c>
      <c r="ET138" s="493">
        <v>105</v>
      </c>
      <c r="EU138" s="394"/>
    </row>
    <row r="139" spans="1:151" s="357" customFormat="1" ht="15" hidden="1" customHeight="1" x14ac:dyDescent="0.15">
      <c r="A139" s="442" t="s">
        <v>175</v>
      </c>
      <c r="B139" s="442" t="s">
        <v>283</v>
      </c>
      <c r="C139" s="442" t="s">
        <v>285</v>
      </c>
      <c r="D139" s="442" t="s">
        <v>694</v>
      </c>
      <c r="E139" s="387">
        <v>178</v>
      </c>
      <c r="F139" s="472">
        <v>177</v>
      </c>
      <c r="G139" s="472" t="s">
        <v>6663</v>
      </c>
      <c r="H139" s="472" t="s">
        <v>6663</v>
      </c>
      <c r="I139" s="472" t="s">
        <v>6663</v>
      </c>
      <c r="J139" s="388">
        <v>1</v>
      </c>
      <c r="K139" s="395">
        <v>1</v>
      </c>
      <c r="L139" s="387"/>
      <c r="M139" s="471" t="s">
        <v>6663</v>
      </c>
      <c r="N139" s="472" t="s">
        <v>6663</v>
      </c>
      <c r="O139" s="472" t="s">
        <v>6663</v>
      </c>
      <c r="P139" s="472" t="s">
        <v>6663</v>
      </c>
      <c r="Q139" s="472" t="s">
        <v>6663</v>
      </c>
      <c r="R139" s="472" t="s">
        <v>6663</v>
      </c>
      <c r="S139" s="472" t="s">
        <v>6663</v>
      </c>
      <c r="T139" s="472" t="s">
        <v>6663</v>
      </c>
      <c r="U139" s="472" t="s">
        <v>6663</v>
      </c>
      <c r="V139" s="472" t="s">
        <v>6663</v>
      </c>
      <c r="W139" s="472" t="s">
        <v>6663</v>
      </c>
      <c r="X139" s="472" t="s">
        <v>6663</v>
      </c>
      <c r="Y139" s="472" t="s">
        <v>6663</v>
      </c>
      <c r="Z139" s="472" t="s">
        <v>6663</v>
      </c>
      <c r="AA139" s="472" t="s">
        <v>6663</v>
      </c>
      <c r="AB139" s="473" t="s">
        <v>6663</v>
      </c>
      <c r="AC139" s="486" t="s">
        <v>6663</v>
      </c>
      <c r="AD139" s="487" t="s">
        <v>6663</v>
      </c>
      <c r="AE139" s="488" t="s">
        <v>6663</v>
      </c>
      <c r="AF139" s="387"/>
      <c r="AG139" s="388"/>
      <c r="AH139" s="388"/>
      <c r="AI139" s="388"/>
      <c r="AJ139" s="388"/>
      <c r="AK139" s="388"/>
      <c r="AL139" s="388"/>
      <c r="AM139" s="388"/>
      <c r="AN139" s="388"/>
      <c r="AO139" s="388"/>
      <c r="AP139" s="388"/>
      <c r="AQ139" s="388"/>
      <c r="AR139" s="388"/>
      <c r="AS139" s="388"/>
      <c r="AT139" s="388"/>
      <c r="AU139" s="388"/>
      <c r="AV139" s="449"/>
      <c r="AW139" s="450"/>
      <c r="AX139" s="451"/>
      <c r="AY139" s="471" t="s">
        <v>6663</v>
      </c>
      <c r="AZ139" s="472" t="s">
        <v>6663</v>
      </c>
      <c r="BA139" s="472" t="s">
        <v>6663</v>
      </c>
      <c r="BB139" s="472" t="s">
        <v>6663</v>
      </c>
      <c r="BC139" s="472" t="s">
        <v>6663</v>
      </c>
      <c r="BD139" s="472" t="s">
        <v>6663</v>
      </c>
      <c r="BE139" s="472" t="s">
        <v>6663</v>
      </c>
      <c r="BF139" s="472" t="s">
        <v>6663</v>
      </c>
      <c r="BG139" s="472" t="s">
        <v>6663</v>
      </c>
      <c r="BH139" s="472" t="s">
        <v>6663</v>
      </c>
      <c r="BI139" s="472" t="s">
        <v>6663</v>
      </c>
      <c r="BJ139" s="472" t="s">
        <v>6663</v>
      </c>
      <c r="BK139" s="472" t="s">
        <v>6663</v>
      </c>
      <c r="BL139" s="472" t="s">
        <v>6663</v>
      </c>
      <c r="BM139" s="472" t="s">
        <v>6663</v>
      </c>
      <c r="BN139" s="473" t="s">
        <v>6663</v>
      </c>
      <c r="BO139" s="504" t="s">
        <v>6663</v>
      </c>
      <c r="BP139" s="505" t="s">
        <v>6663</v>
      </c>
      <c r="BQ139" s="506" t="s">
        <v>6663</v>
      </c>
      <c r="BR139" s="492">
        <v>177</v>
      </c>
      <c r="BS139" s="493" t="s">
        <v>6662</v>
      </c>
      <c r="BT139" s="493" t="s">
        <v>6662</v>
      </c>
      <c r="BU139" s="493" t="s">
        <v>6662</v>
      </c>
      <c r="BV139" s="493" t="s">
        <v>6662</v>
      </c>
      <c r="BW139" s="493">
        <v>1</v>
      </c>
      <c r="BX139" s="493">
        <v>5</v>
      </c>
      <c r="BY139" s="493">
        <v>4</v>
      </c>
      <c r="BZ139" s="493">
        <v>11</v>
      </c>
      <c r="CA139" s="493">
        <v>30</v>
      </c>
      <c r="CB139" s="493">
        <v>34</v>
      </c>
      <c r="CC139" s="493">
        <v>26</v>
      </c>
      <c r="CD139" s="493">
        <v>22</v>
      </c>
      <c r="CE139" s="493">
        <v>23</v>
      </c>
      <c r="CF139" s="493">
        <v>8</v>
      </c>
      <c r="CG139" s="494">
        <v>13</v>
      </c>
      <c r="CH139" s="466"/>
      <c r="CI139" s="467"/>
      <c r="CJ139" s="467"/>
      <c r="CK139" s="467"/>
      <c r="CL139" s="467"/>
      <c r="CM139" s="467"/>
      <c r="CN139" s="467"/>
      <c r="CO139" s="467"/>
      <c r="CP139" s="467"/>
      <c r="CQ139" s="467"/>
      <c r="CR139" s="467"/>
      <c r="CS139" s="467"/>
      <c r="CT139" s="467"/>
      <c r="CU139" s="468"/>
      <c r="CV139" s="389"/>
      <c r="CW139" s="390"/>
      <c r="CX139" s="390"/>
      <c r="CY139" s="390"/>
      <c r="CZ139" s="390"/>
      <c r="DA139" s="390"/>
      <c r="DB139" s="394"/>
      <c r="DC139" s="492">
        <v>547</v>
      </c>
      <c r="DD139" s="493">
        <v>390</v>
      </c>
      <c r="DE139" s="493">
        <v>171</v>
      </c>
      <c r="DF139" s="493">
        <v>196</v>
      </c>
      <c r="DG139" s="493">
        <v>23</v>
      </c>
      <c r="DH139" s="493">
        <v>40</v>
      </c>
      <c r="DI139" s="493">
        <v>117</v>
      </c>
      <c r="DJ139" s="394"/>
      <c r="DK139" s="492">
        <v>134</v>
      </c>
      <c r="DL139" s="493">
        <v>125</v>
      </c>
      <c r="DM139" s="493" t="s">
        <v>6662</v>
      </c>
      <c r="DN139" s="493">
        <v>1</v>
      </c>
      <c r="DO139" s="493" t="s">
        <v>6662</v>
      </c>
      <c r="DP139" s="493">
        <v>3</v>
      </c>
      <c r="DQ139" s="493" t="s">
        <v>6662</v>
      </c>
      <c r="DR139" s="493" t="s">
        <v>6662</v>
      </c>
      <c r="DS139" s="493">
        <v>4</v>
      </c>
      <c r="DT139" s="493" t="s">
        <v>6662</v>
      </c>
      <c r="DU139" s="493" t="s">
        <v>6662</v>
      </c>
      <c r="DV139" s="493">
        <v>1</v>
      </c>
      <c r="DW139" s="493" t="s">
        <v>6662</v>
      </c>
      <c r="DX139" s="493" t="s">
        <v>6662</v>
      </c>
      <c r="DY139" s="390" t="s">
        <v>6662</v>
      </c>
      <c r="DZ139" s="394" t="s">
        <v>6662</v>
      </c>
      <c r="EA139" s="492">
        <v>176</v>
      </c>
      <c r="EB139" s="493">
        <v>17996</v>
      </c>
      <c r="EC139" s="493">
        <v>16708</v>
      </c>
      <c r="ED139" s="493">
        <v>1210</v>
      </c>
      <c r="EE139" s="494">
        <v>78</v>
      </c>
      <c r="EF139" s="492">
        <v>275</v>
      </c>
      <c r="EG139" s="493">
        <v>234</v>
      </c>
      <c r="EH139" s="493">
        <v>101</v>
      </c>
      <c r="EI139" s="493">
        <v>121</v>
      </c>
      <c r="EJ139" s="493">
        <v>12</v>
      </c>
      <c r="EK139" s="493">
        <v>18</v>
      </c>
      <c r="EL139" s="493">
        <v>23</v>
      </c>
      <c r="EM139" s="394"/>
      <c r="EN139" s="492">
        <v>272</v>
      </c>
      <c r="EO139" s="493">
        <v>156</v>
      </c>
      <c r="EP139" s="493">
        <v>70</v>
      </c>
      <c r="EQ139" s="493">
        <v>75</v>
      </c>
      <c r="ER139" s="493">
        <v>11</v>
      </c>
      <c r="ES139" s="493">
        <v>22</v>
      </c>
      <c r="ET139" s="493">
        <v>94</v>
      </c>
      <c r="EU139" s="394"/>
    </row>
    <row r="140" spans="1:151" s="357" customFormat="1" ht="15" hidden="1" customHeight="1" x14ac:dyDescent="0.15">
      <c r="A140" s="442" t="s">
        <v>175</v>
      </c>
      <c r="B140" s="442" t="s">
        <v>283</v>
      </c>
      <c r="C140" s="442" t="s">
        <v>286</v>
      </c>
      <c r="D140" s="442" t="s">
        <v>695</v>
      </c>
      <c r="E140" s="387">
        <v>141</v>
      </c>
      <c r="F140" s="472">
        <v>139</v>
      </c>
      <c r="G140" s="472" t="s">
        <v>6663</v>
      </c>
      <c r="H140" s="472" t="s">
        <v>6663</v>
      </c>
      <c r="I140" s="472" t="s">
        <v>6663</v>
      </c>
      <c r="J140" s="388">
        <v>2</v>
      </c>
      <c r="K140" s="395">
        <v>2</v>
      </c>
      <c r="L140" s="387"/>
      <c r="M140" s="471" t="s">
        <v>6663</v>
      </c>
      <c r="N140" s="472" t="s">
        <v>6663</v>
      </c>
      <c r="O140" s="472" t="s">
        <v>6663</v>
      </c>
      <c r="P140" s="472" t="s">
        <v>6663</v>
      </c>
      <c r="Q140" s="472" t="s">
        <v>6663</v>
      </c>
      <c r="R140" s="472" t="s">
        <v>6663</v>
      </c>
      <c r="S140" s="472" t="s">
        <v>6663</v>
      </c>
      <c r="T140" s="472" t="s">
        <v>6663</v>
      </c>
      <c r="U140" s="472" t="s">
        <v>6663</v>
      </c>
      <c r="V140" s="472" t="s">
        <v>6663</v>
      </c>
      <c r="W140" s="472" t="s">
        <v>6663</v>
      </c>
      <c r="X140" s="472" t="s">
        <v>6663</v>
      </c>
      <c r="Y140" s="472" t="s">
        <v>6663</v>
      </c>
      <c r="Z140" s="472" t="s">
        <v>6663</v>
      </c>
      <c r="AA140" s="472" t="s">
        <v>6663</v>
      </c>
      <c r="AB140" s="473" t="s">
        <v>6663</v>
      </c>
      <c r="AC140" s="486" t="s">
        <v>6663</v>
      </c>
      <c r="AD140" s="487" t="s">
        <v>6663</v>
      </c>
      <c r="AE140" s="488" t="s">
        <v>6663</v>
      </c>
      <c r="AF140" s="387"/>
      <c r="AG140" s="388"/>
      <c r="AH140" s="388"/>
      <c r="AI140" s="388"/>
      <c r="AJ140" s="388"/>
      <c r="AK140" s="388"/>
      <c r="AL140" s="388"/>
      <c r="AM140" s="388"/>
      <c r="AN140" s="388"/>
      <c r="AO140" s="388"/>
      <c r="AP140" s="388"/>
      <c r="AQ140" s="388"/>
      <c r="AR140" s="388"/>
      <c r="AS140" s="388"/>
      <c r="AT140" s="388"/>
      <c r="AU140" s="388"/>
      <c r="AV140" s="449"/>
      <c r="AW140" s="450"/>
      <c r="AX140" s="451"/>
      <c r="AY140" s="471" t="s">
        <v>6663</v>
      </c>
      <c r="AZ140" s="472" t="s">
        <v>6663</v>
      </c>
      <c r="BA140" s="472" t="s">
        <v>6663</v>
      </c>
      <c r="BB140" s="472" t="s">
        <v>6663</v>
      </c>
      <c r="BC140" s="472" t="s">
        <v>6663</v>
      </c>
      <c r="BD140" s="472" t="s">
        <v>6663</v>
      </c>
      <c r="BE140" s="472" t="s">
        <v>6663</v>
      </c>
      <c r="BF140" s="472" t="s">
        <v>6663</v>
      </c>
      <c r="BG140" s="472" t="s">
        <v>6663</v>
      </c>
      <c r="BH140" s="472" t="s">
        <v>6663</v>
      </c>
      <c r="BI140" s="472" t="s">
        <v>6663</v>
      </c>
      <c r="BJ140" s="472" t="s">
        <v>6663</v>
      </c>
      <c r="BK140" s="472" t="s">
        <v>6663</v>
      </c>
      <c r="BL140" s="472" t="s">
        <v>6663</v>
      </c>
      <c r="BM140" s="472" t="s">
        <v>6663</v>
      </c>
      <c r="BN140" s="473" t="s">
        <v>6663</v>
      </c>
      <c r="BO140" s="504" t="s">
        <v>6663</v>
      </c>
      <c r="BP140" s="505" t="s">
        <v>6663</v>
      </c>
      <c r="BQ140" s="506" t="s">
        <v>6663</v>
      </c>
      <c r="BR140" s="492">
        <v>139</v>
      </c>
      <c r="BS140" s="493" t="s">
        <v>6662</v>
      </c>
      <c r="BT140" s="493" t="s">
        <v>6662</v>
      </c>
      <c r="BU140" s="493" t="s">
        <v>6662</v>
      </c>
      <c r="BV140" s="493" t="s">
        <v>6662</v>
      </c>
      <c r="BW140" s="493" t="s">
        <v>6662</v>
      </c>
      <c r="BX140" s="493">
        <v>1</v>
      </c>
      <c r="BY140" s="493">
        <v>5</v>
      </c>
      <c r="BZ140" s="493">
        <v>6</v>
      </c>
      <c r="CA140" s="493">
        <v>21</v>
      </c>
      <c r="CB140" s="493">
        <v>19</v>
      </c>
      <c r="CC140" s="493">
        <v>26</v>
      </c>
      <c r="CD140" s="493">
        <v>23</v>
      </c>
      <c r="CE140" s="493">
        <v>14</v>
      </c>
      <c r="CF140" s="493">
        <v>15</v>
      </c>
      <c r="CG140" s="494">
        <v>9</v>
      </c>
      <c r="CH140" s="466"/>
      <c r="CI140" s="467"/>
      <c r="CJ140" s="467"/>
      <c r="CK140" s="467"/>
      <c r="CL140" s="467"/>
      <c r="CM140" s="467"/>
      <c r="CN140" s="467"/>
      <c r="CO140" s="467"/>
      <c r="CP140" s="467"/>
      <c r="CQ140" s="467"/>
      <c r="CR140" s="467"/>
      <c r="CS140" s="467"/>
      <c r="CT140" s="467"/>
      <c r="CU140" s="468"/>
      <c r="CV140" s="389"/>
      <c r="CW140" s="390"/>
      <c r="CX140" s="390"/>
      <c r="CY140" s="390"/>
      <c r="CZ140" s="390"/>
      <c r="DA140" s="390"/>
      <c r="DB140" s="394"/>
      <c r="DC140" s="492">
        <v>463</v>
      </c>
      <c r="DD140" s="493">
        <v>355</v>
      </c>
      <c r="DE140" s="493">
        <v>171</v>
      </c>
      <c r="DF140" s="493">
        <v>166</v>
      </c>
      <c r="DG140" s="493">
        <v>18</v>
      </c>
      <c r="DH140" s="493">
        <v>24</v>
      </c>
      <c r="DI140" s="493">
        <v>84</v>
      </c>
      <c r="DJ140" s="394"/>
      <c r="DK140" s="492">
        <v>118</v>
      </c>
      <c r="DL140" s="493">
        <v>102</v>
      </c>
      <c r="DM140" s="493" t="s">
        <v>6662</v>
      </c>
      <c r="DN140" s="493" t="s">
        <v>6662</v>
      </c>
      <c r="DO140" s="493" t="s">
        <v>6662</v>
      </c>
      <c r="DP140" s="493">
        <v>5</v>
      </c>
      <c r="DQ140" s="493">
        <v>1</v>
      </c>
      <c r="DR140" s="493" t="s">
        <v>6662</v>
      </c>
      <c r="DS140" s="493">
        <v>1</v>
      </c>
      <c r="DT140" s="493">
        <v>1</v>
      </c>
      <c r="DU140" s="493" t="s">
        <v>6662</v>
      </c>
      <c r="DV140" s="493">
        <v>8</v>
      </c>
      <c r="DW140" s="493" t="s">
        <v>6662</v>
      </c>
      <c r="DX140" s="493" t="s">
        <v>6662</v>
      </c>
      <c r="DY140" s="390" t="s">
        <v>6662</v>
      </c>
      <c r="DZ140" s="394" t="s">
        <v>6662</v>
      </c>
      <c r="EA140" s="492">
        <v>139</v>
      </c>
      <c r="EB140" s="493">
        <v>14113</v>
      </c>
      <c r="EC140" s="493">
        <v>11725</v>
      </c>
      <c r="ED140" s="493">
        <v>2168</v>
      </c>
      <c r="EE140" s="494">
        <v>220</v>
      </c>
      <c r="EF140" s="492">
        <v>229</v>
      </c>
      <c r="EG140" s="493">
        <v>207</v>
      </c>
      <c r="EH140" s="493">
        <v>98</v>
      </c>
      <c r="EI140" s="493">
        <v>99</v>
      </c>
      <c r="EJ140" s="493">
        <v>10</v>
      </c>
      <c r="EK140" s="493">
        <v>10</v>
      </c>
      <c r="EL140" s="493">
        <v>12</v>
      </c>
      <c r="EM140" s="394"/>
      <c r="EN140" s="492">
        <v>234</v>
      </c>
      <c r="EO140" s="493">
        <v>148</v>
      </c>
      <c r="EP140" s="493">
        <v>73</v>
      </c>
      <c r="EQ140" s="493">
        <v>67</v>
      </c>
      <c r="ER140" s="493">
        <v>8</v>
      </c>
      <c r="ES140" s="493">
        <v>14</v>
      </c>
      <c r="ET140" s="493">
        <v>72</v>
      </c>
      <c r="EU140" s="394"/>
    </row>
    <row r="141" spans="1:151" s="357" customFormat="1" ht="15" hidden="1" customHeight="1" x14ac:dyDescent="0.15">
      <c r="A141" s="442" t="s">
        <v>175</v>
      </c>
      <c r="B141" s="442" t="s">
        <v>283</v>
      </c>
      <c r="C141" s="442" t="s">
        <v>287</v>
      </c>
      <c r="D141" s="442" t="s">
        <v>696</v>
      </c>
      <c r="E141" s="387">
        <v>115</v>
      </c>
      <c r="F141" s="472">
        <v>115</v>
      </c>
      <c r="G141" s="472" t="s">
        <v>6663</v>
      </c>
      <c r="H141" s="472" t="s">
        <v>6663</v>
      </c>
      <c r="I141" s="472" t="s">
        <v>6663</v>
      </c>
      <c r="J141" s="388" t="s">
        <v>6662</v>
      </c>
      <c r="K141" s="395" t="s">
        <v>6662</v>
      </c>
      <c r="L141" s="387"/>
      <c r="M141" s="471" t="s">
        <v>6663</v>
      </c>
      <c r="N141" s="472" t="s">
        <v>6663</v>
      </c>
      <c r="O141" s="472" t="s">
        <v>6663</v>
      </c>
      <c r="P141" s="472" t="s">
        <v>6663</v>
      </c>
      <c r="Q141" s="472" t="s">
        <v>6663</v>
      </c>
      <c r="R141" s="472" t="s">
        <v>6663</v>
      </c>
      <c r="S141" s="472" t="s">
        <v>6663</v>
      </c>
      <c r="T141" s="472" t="s">
        <v>6663</v>
      </c>
      <c r="U141" s="472" t="s">
        <v>6663</v>
      </c>
      <c r="V141" s="472" t="s">
        <v>6663</v>
      </c>
      <c r="W141" s="472" t="s">
        <v>6663</v>
      </c>
      <c r="X141" s="472" t="s">
        <v>6663</v>
      </c>
      <c r="Y141" s="472" t="s">
        <v>6663</v>
      </c>
      <c r="Z141" s="472" t="s">
        <v>6663</v>
      </c>
      <c r="AA141" s="472" t="s">
        <v>6663</v>
      </c>
      <c r="AB141" s="473" t="s">
        <v>6663</v>
      </c>
      <c r="AC141" s="486" t="s">
        <v>6663</v>
      </c>
      <c r="AD141" s="487" t="s">
        <v>6663</v>
      </c>
      <c r="AE141" s="488" t="s">
        <v>6663</v>
      </c>
      <c r="AF141" s="387"/>
      <c r="AG141" s="388"/>
      <c r="AH141" s="388"/>
      <c r="AI141" s="388"/>
      <c r="AJ141" s="388"/>
      <c r="AK141" s="388"/>
      <c r="AL141" s="388"/>
      <c r="AM141" s="388"/>
      <c r="AN141" s="388"/>
      <c r="AO141" s="388"/>
      <c r="AP141" s="388"/>
      <c r="AQ141" s="388"/>
      <c r="AR141" s="388"/>
      <c r="AS141" s="388"/>
      <c r="AT141" s="388"/>
      <c r="AU141" s="388"/>
      <c r="AV141" s="449"/>
      <c r="AW141" s="450"/>
      <c r="AX141" s="451"/>
      <c r="AY141" s="471" t="s">
        <v>6663</v>
      </c>
      <c r="AZ141" s="472" t="s">
        <v>6663</v>
      </c>
      <c r="BA141" s="472" t="s">
        <v>6663</v>
      </c>
      <c r="BB141" s="472" t="s">
        <v>6663</v>
      </c>
      <c r="BC141" s="472" t="s">
        <v>6663</v>
      </c>
      <c r="BD141" s="472" t="s">
        <v>6663</v>
      </c>
      <c r="BE141" s="472" t="s">
        <v>6663</v>
      </c>
      <c r="BF141" s="472" t="s">
        <v>6663</v>
      </c>
      <c r="BG141" s="472" t="s">
        <v>6663</v>
      </c>
      <c r="BH141" s="472" t="s">
        <v>6663</v>
      </c>
      <c r="BI141" s="472" t="s">
        <v>6663</v>
      </c>
      <c r="BJ141" s="472" t="s">
        <v>6663</v>
      </c>
      <c r="BK141" s="472" t="s">
        <v>6663</v>
      </c>
      <c r="BL141" s="472" t="s">
        <v>6663</v>
      </c>
      <c r="BM141" s="472" t="s">
        <v>6663</v>
      </c>
      <c r="BN141" s="473" t="s">
        <v>6663</v>
      </c>
      <c r="BO141" s="504" t="s">
        <v>6663</v>
      </c>
      <c r="BP141" s="505" t="s">
        <v>6663</v>
      </c>
      <c r="BQ141" s="506" t="s">
        <v>6663</v>
      </c>
      <c r="BR141" s="492">
        <v>115</v>
      </c>
      <c r="BS141" s="493" t="s">
        <v>6662</v>
      </c>
      <c r="BT141" s="493" t="s">
        <v>6662</v>
      </c>
      <c r="BU141" s="493" t="s">
        <v>6662</v>
      </c>
      <c r="BV141" s="493" t="s">
        <v>6662</v>
      </c>
      <c r="BW141" s="493" t="s">
        <v>6662</v>
      </c>
      <c r="BX141" s="493" t="s">
        <v>6662</v>
      </c>
      <c r="BY141" s="493">
        <v>3</v>
      </c>
      <c r="BZ141" s="493">
        <v>6</v>
      </c>
      <c r="CA141" s="493">
        <v>16</v>
      </c>
      <c r="CB141" s="493">
        <v>28</v>
      </c>
      <c r="CC141" s="493">
        <v>14</v>
      </c>
      <c r="CD141" s="493">
        <v>12</v>
      </c>
      <c r="CE141" s="493">
        <v>15</v>
      </c>
      <c r="CF141" s="493">
        <v>13</v>
      </c>
      <c r="CG141" s="494">
        <v>8</v>
      </c>
      <c r="CH141" s="466"/>
      <c r="CI141" s="467"/>
      <c r="CJ141" s="467"/>
      <c r="CK141" s="467"/>
      <c r="CL141" s="467"/>
      <c r="CM141" s="467"/>
      <c r="CN141" s="467"/>
      <c r="CO141" s="467"/>
      <c r="CP141" s="467"/>
      <c r="CQ141" s="467"/>
      <c r="CR141" s="467"/>
      <c r="CS141" s="467"/>
      <c r="CT141" s="467"/>
      <c r="CU141" s="468"/>
      <c r="CV141" s="389"/>
      <c r="CW141" s="390"/>
      <c r="CX141" s="390"/>
      <c r="CY141" s="390"/>
      <c r="CZ141" s="390"/>
      <c r="DA141" s="390"/>
      <c r="DB141" s="394"/>
      <c r="DC141" s="492">
        <v>356</v>
      </c>
      <c r="DD141" s="493">
        <v>255</v>
      </c>
      <c r="DE141" s="493">
        <v>100</v>
      </c>
      <c r="DF141" s="493">
        <v>140</v>
      </c>
      <c r="DG141" s="493">
        <v>15</v>
      </c>
      <c r="DH141" s="493">
        <v>16</v>
      </c>
      <c r="DI141" s="493">
        <v>85</v>
      </c>
      <c r="DJ141" s="394"/>
      <c r="DK141" s="492">
        <v>103</v>
      </c>
      <c r="DL141" s="493">
        <v>96</v>
      </c>
      <c r="DM141" s="493" t="s">
        <v>6662</v>
      </c>
      <c r="DN141" s="493" t="s">
        <v>6662</v>
      </c>
      <c r="DO141" s="493" t="s">
        <v>6662</v>
      </c>
      <c r="DP141" s="493">
        <v>2</v>
      </c>
      <c r="DQ141" s="493">
        <v>3</v>
      </c>
      <c r="DR141" s="493" t="s">
        <v>6662</v>
      </c>
      <c r="DS141" s="493" t="s">
        <v>6662</v>
      </c>
      <c r="DT141" s="493">
        <v>1</v>
      </c>
      <c r="DU141" s="493" t="s">
        <v>6662</v>
      </c>
      <c r="DV141" s="493">
        <v>1</v>
      </c>
      <c r="DW141" s="493" t="s">
        <v>6662</v>
      </c>
      <c r="DX141" s="493" t="s">
        <v>6662</v>
      </c>
      <c r="DY141" s="390" t="s">
        <v>6662</v>
      </c>
      <c r="DZ141" s="394" t="s">
        <v>6662</v>
      </c>
      <c r="EA141" s="492">
        <v>115</v>
      </c>
      <c r="EB141" s="493">
        <v>11465</v>
      </c>
      <c r="EC141" s="493">
        <v>10065</v>
      </c>
      <c r="ED141" s="493">
        <v>1385</v>
      </c>
      <c r="EE141" s="494">
        <v>15</v>
      </c>
      <c r="EF141" s="492">
        <v>188</v>
      </c>
      <c r="EG141" s="493">
        <v>165</v>
      </c>
      <c r="EH141" s="493">
        <v>64</v>
      </c>
      <c r="EI141" s="493">
        <v>88</v>
      </c>
      <c r="EJ141" s="493">
        <v>13</v>
      </c>
      <c r="EK141" s="493">
        <v>10</v>
      </c>
      <c r="EL141" s="493">
        <v>13</v>
      </c>
      <c r="EM141" s="394"/>
      <c r="EN141" s="492">
        <v>168</v>
      </c>
      <c r="EO141" s="493">
        <v>90</v>
      </c>
      <c r="EP141" s="493">
        <v>36</v>
      </c>
      <c r="EQ141" s="493">
        <v>52</v>
      </c>
      <c r="ER141" s="493">
        <v>2</v>
      </c>
      <c r="ES141" s="493">
        <v>6</v>
      </c>
      <c r="ET141" s="493">
        <v>72</v>
      </c>
      <c r="EU141" s="394"/>
    </row>
    <row r="142" spans="1:151" s="357" customFormat="1" ht="15" hidden="1" customHeight="1" x14ac:dyDescent="0.15">
      <c r="A142" s="442" t="s">
        <v>175</v>
      </c>
      <c r="B142" s="442" t="s">
        <v>283</v>
      </c>
      <c r="C142" s="442" t="s">
        <v>288</v>
      </c>
      <c r="D142" s="442" t="s">
        <v>697</v>
      </c>
      <c r="E142" s="387">
        <v>16</v>
      </c>
      <c r="F142" s="472">
        <v>16</v>
      </c>
      <c r="G142" s="472" t="s">
        <v>6663</v>
      </c>
      <c r="H142" s="472" t="s">
        <v>6663</v>
      </c>
      <c r="I142" s="472" t="s">
        <v>6663</v>
      </c>
      <c r="J142" s="388" t="s">
        <v>6662</v>
      </c>
      <c r="K142" s="395" t="s">
        <v>6662</v>
      </c>
      <c r="L142" s="387"/>
      <c r="M142" s="471" t="s">
        <v>6663</v>
      </c>
      <c r="N142" s="472" t="s">
        <v>6663</v>
      </c>
      <c r="O142" s="472" t="s">
        <v>6663</v>
      </c>
      <c r="P142" s="472" t="s">
        <v>6663</v>
      </c>
      <c r="Q142" s="472" t="s">
        <v>6663</v>
      </c>
      <c r="R142" s="472" t="s">
        <v>6663</v>
      </c>
      <c r="S142" s="472" t="s">
        <v>6663</v>
      </c>
      <c r="T142" s="472" t="s">
        <v>6663</v>
      </c>
      <c r="U142" s="472" t="s">
        <v>6663</v>
      </c>
      <c r="V142" s="472" t="s">
        <v>6663</v>
      </c>
      <c r="W142" s="472" t="s">
        <v>6663</v>
      </c>
      <c r="X142" s="472" t="s">
        <v>6663</v>
      </c>
      <c r="Y142" s="472" t="s">
        <v>6663</v>
      </c>
      <c r="Z142" s="472" t="s">
        <v>6663</v>
      </c>
      <c r="AA142" s="472" t="s">
        <v>6663</v>
      </c>
      <c r="AB142" s="473" t="s">
        <v>6663</v>
      </c>
      <c r="AC142" s="486" t="s">
        <v>6663</v>
      </c>
      <c r="AD142" s="487" t="s">
        <v>6663</v>
      </c>
      <c r="AE142" s="488" t="s">
        <v>6663</v>
      </c>
      <c r="AF142" s="387"/>
      <c r="AG142" s="388"/>
      <c r="AH142" s="388"/>
      <c r="AI142" s="388"/>
      <c r="AJ142" s="388"/>
      <c r="AK142" s="388"/>
      <c r="AL142" s="388"/>
      <c r="AM142" s="388"/>
      <c r="AN142" s="388"/>
      <c r="AO142" s="388"/>
      <c r="AP142" s="388"/>
      <c r="AQ142" s="388"/>
      <c r="AR142" s="388"/>
      <c r="AS142" s="388"/>
      <c r="AT142" s="388"/>
      <c r="AU142" s="388"/>
      <c r="AV142" s="449"/>
      <c r="AW142" s="450"/>
      <c r="AX142" s="451"/>
      <c r="AY142" s="471" t="s">
        <v>6663</v>
      </c>
      <c r="AZ142" s="472" t="s">
        <v>6663</v>
      </c>
      <c r="BA142" s="472" t="s">
        <v>6663</v>
      </c>
      <c r="BB142" s="472" t="s">
        <v>6663</v>
      </c>
      <c r="BC142" s="472" t="s">
        <v>6663</v>
      </c>
      <c r="BD142" s="472" t="s">
        <v>6663</v>
      </c>
      <c r="BE142" s="472" t="s">
        <v>6663</v>
      </c>
      <c r="BF142" s="472" t="s">
        <v>6663</v>
      </c>
      <c r="BG142" s="472" t="s">
        <v>6663</v>
      </c>
      <c r="BH142" s="472" t="s">
        <v>6663</v>
      </c>
      <c r="BI142" s="472" t="s">
        <v>6663</v>
      </c>
      <c r="BJ142" s="472" t="s">
        <v>6663</v>
      </c>
      <c r="BK142" s="472" t="s">
        <v>6663</v>
      </c>
      <c r="BL142" s="472" t="s">
        <v>6663</v>
      </c>
      <c r="BM142" s="472" t="s">
        <v>6663</v>
      </c>
      <c r="BN142" s="473" t="s">
        <v>6663</v>
      </c>
      <c r="BO142" s="504" t="s">
        <v>6663</v>
      </c>
      <c r="BP142" s="505" t="s">
        <v>6663</v>
      </c>
      <c r="BQ142" s="506" t="s">
        <v>6663</v>
      </c>
      <c r="BR142" s="492" t="s">
        <v>6664</v>
      </c>
      <c r="BS142" s="493" t="s">
        <v>6664</v>
      </c>
      <c r="BT142" s="493" t="s">
        <v>6664</v>
      </c>
      <c r="BU142" s="493" t="s">
        <v>6664</v>
      </c>
      <c r="BV142" s="493" t="s">
        <v>6664</v>
      </c>
      <c r="BW142" s="493" t="s">
        <v>6664</v>
      </c>
      <c r="BX142" s="493" t="s">
        <v>6664</v>
      </c>
      <c r="BY142" s="493" t="s">
        <v>6664</v>
      </c>
      <c r="BZ142" s="493" t="s">
        <v>6664</v>
      </c>
      <c r="CA142" s="493" t="s">
        <v>6664</v>
      </c>
      <c r="CB142" s="493" t="s">
        <v>6664</v>
      </c>
      <c r="CC142" s="493" t="s">
        <v>6664</v>
      </c>
      <c r="CD142" s="493" t="s">
        <v>6664</v>
      </c>
      <c r="CE142" s="493" t="s">
        <v>6664</v>
      </c>
      <c r="CF142" s="493" t="s">
        <v>6664</v>
      </c>
      <c r="CG142" s="494" t="s">
        <v>6664</v>
      </c>
      <c r="CH142" s="466"/>
      <c r="CI142" s="467"/>
      <c r="CJ142" s="467"/>
      <c r="CK142" s="467"/>
      <c r="CL142" s="467"/>
      <c r="CM142" s="467"/>
      <c r="CN142" s="467"/>
      <c r="CO142" s="467"/>
      <c r="CP142" s="467"/>
      <c r="CQ142" s="467"/>
      <c r="CR142" s="467"/>
      <c r="CS142" s="467"/>
      <c r="CT142" s="467"/>
      <c r="CU142" s="468"/>
      <c r="CV142" s="389"/>
      <c r="CW142" s="390"/>
      <c r="CX142" s="390"/>
      <c r="CY142" s="390"/>
      <c r="CZ142" s="390"/>
      <c r="DA142" s="390"/>
      <c r="DB142" s="394"/>
      <c r="DC142" s="492">
        <v>55</v>
      </c>
      <c r="DD142" s="493">
        <v>37</v>
      </c>
      <c r="DE142" s="493">
        <v>14</v>
      </c>
      <c r="DF142" s="493">
        <v>17</v>
      </c>
      <c r="DG142" s="493">
        <v>6</v>
      </c>
      <c r="DH142" s="493">
        <v>2</v>
      </c>
      <c r="DI142" s="493">
        <v>16</v>
      </c>
      <c r="DJ142" s="394"/>
      <c r="DK142" s="492">
        <v>16</v>
      </c>
      <c r="DL142" s="493">
        <v>15</v>
      </c>
      <c r="DM142" s="493" t="s">
        <v>6662</v>
      </c>
      <c r="DN142" s="493" t="s">
        <v>6662</v>
      </c>
      <c r="DO142" s="493" t="s">
        <v>6662</v>
      </c>
      <c r="DP142" s="493">
        <v>1</v>
      </c>
      <c r="DQ142" s="493" t="s">
        <v>6662</v>
      </c>
      <c r="DR142" s="493" t="s">
        <v>6662</v>
      </c>
      <c r="DS142" s="493" t="s">
        <v>6662</v>
      </c>
      <c r="DT142" s="493" t="s">
        <v>6662</v>
      </c>
      <c r="DU142" s="493" t="s">
        <v>6662</v>
      </c>
      <c r="DV142" s="493" t="s">
        <v>6662</v>
      </c>
      <c r="DW142" s="493" t="s">
        <v>6662</v>
      </c>
      <c r="DX142" s="493" t="s">
        <v>6662</v>
      </c>
      <c r="DY142" s="390" t="s">
        <v>6662</v>
      </c>
      <c r="DZ142" s="394" t="s">
        <v>6662</v>
      </c>
      <c r="EA142" s="492">
        <v>16</v>
      </c>
      <c r="EB142" s="493">
        <v>1130</v>
      </c>
      <c r="EC142" s="493">
        <v>1099</v>
      </c>
      <c r="ED142" s="493">
        <v>31</v>
      </c>
      <c r="EE142" s="494" t="s">
        <v>6662</v>
      </c>
      <c r="EF142" s="492">
        <v>29</v>
      </c>
      <c r="EG142" s="493">
        <v>24</v>
      </c>
      <c r="EH142" s="493">
        <v>8</v>
      </c>
      <c r="EI142" s="493">
        <v>12</v>
      </c>
      <c r="EJ142" s="493">
        <v>4</v>
      </c>
      <c r="EK142" s="493">
        <v>1</v>
      </c>
      <c r="EL142" s="493">
        <v>4</v>
      </c>
      <c r="EM142" s="394"/>
      <c r="EN142" s="492">
        <v>26</v>
      </c>
      <c r="EO142" s="493">
        <v>13</v>
      </c>
      <c r="EP142" s="493">
        <v>6</v>
      </c>
      <c r="EQ142" s="493">
        <v>5</v>
      </c>
      <c r="ER142" s="493">
        <v>2</v>
      </c>
      <c r="ES142" s="493">
        <v>1</v>
      </c>
      <c r="ET142" s="493">
        <v>12</v>
      </c>
      <c r="EU142" s="394"/>
    </row>
    <row r="143" spans="1:151" s="357" customFormat="1" ht="15" hidden="1" customHeight="1" x14ac:dyDescent="0.15">
      <c r="A143" s="442" t="s">
        <v>175</v>
      </c>
      <c r="B143" s="442" t="s">
        <v>283</v>
      </c>
      <c r="C143" s="442" t="s">
        <v>289</v>
      </c>
      <c r="D143" s="442" t="s">
        <v>698</v>
      </c>
      <c r="E143" s="387">
        <v>1</v>
      </c>
      <c r="F143" s="472">
        <v>1</v>
      </c>
      <c r="G143" s="472" t="s">
        <v>6663</v>
      </c>
      <c r="H143" s="472" t="s">
        <v>6663</v>
      </c>
      <c r="I143" s="472" t="s">
        <v>6663</v>
      </c>
      <c r="J143" s="388" t="s">
        <v>6662</v>
      </c>
      <c r="K143" s="395" t="s">
        <v>6662</v>
      </c>
      <c r="L143" s="387"/>
      <c r="M143" s="471" t="s">
        <v>6663</v>
      </c>
      <c r="N143" s="472" t="s">
        <v>6663</v>
      </c>
      <c r="O143" s="472" t="s">
        <v>6663</v>
      </c>
      <c r="P143" s="472" t="s">
        <v>6663</v>
      </c>
      <c r="Q143" s="472" t="s">
        <v>6663</v>
      </c>
      <c r="R143" s="472" t="s">
        <v>6663</v>
      </c>
      <c r="S143" s="472" t="s">
        <v>6663</v>
      </c>
      <c r="T143" s="472" t="s">
        <v>6663</v>
      </c>
      <c r="U143" s="472" t="s">
        <v>6663</v>
      </c>
      <c r="V143" s="472" t="s">
        <v>6663</v>
      </c>
      <c r="W143" s="472" t="s">
        <v>6663</v>
      </c>
      <c r="X143" s="472" t="s">
        <v>6663</v>
      </c>
      <c r="Y143" s="472" t="s">
        <v>6663</v>
      </c>
      <c r="Z143" s="472" t="s">
        <v>6663</v>
      </c>
      <c r="AA143" s="472" t="s">
        <v>6663</v>
      </c>
      <c r="AB143" s="473" t="s">
        <v>6663</v>
      </c>
      <c r="AC143" s="486" t="s">
        <v>6663</v>
      </c>
      <c r="AD143" s="487" t="s">
        <v>6663</v>
      </c>
      <c r="AE143" s="488" t="s">
        <v>6663</v>
      </c>
      <c r="AF143" s="387"/>
      <c r="AG143" s="388"/>
      <c r="AH143" s="388"/>
      <c r="AI143" s="388"/>
      <c r="AJ143" s="388"/>
      <c r="AK143" s="388"/>
      <c r="AL143" s="388"/>
      <c r="AM143" s="388"/>
      <c r="AN143" s="388"/>
      <c r="AO143" s="388"/>
      <c r="AP143" s="388"/>
      <c r="AQ143" s="388"/>
      <c r="AR143" s="388"/>
      <c r="AS143" s="388"/>
      <c r="AT143" s="388"/>
      <c r="AU143" s="388"/>
      <c r="AV143" s="449"/>
      <c r="AW143" s="450"/>
      <c r="AX143" s="451"/>
      <c r="AY143" s="471" t="s">
        <v>6663</v>
      </c>
      <c r="AZ143" s="472" t="s">
        <v>6663</v>
      </c>
      <c r="BA143" s="472" t="s">
        <v>6663</v>
      </c>
      <c r="BB143" s="472" t="s">
        <v>6663</v>
      </c>
      <c r="BC143" s="472" t="s">
        <v>6663</v>
      </c>
      <c r="BD143" s="472" t="s">
        <v>6663</v>
      </c>
      <c r="BE143" s="472" t="s">
        <v>6663</v>
      </c>
      <c r="BF143" s="472" t="s">
        <v>6663</v>
      </c>
      <c r="BG143" s="472" t="s">
        <v>6663</v>
      </c>
      <c r="BH143" s="472" t="s">
        <v>6663</v>
      </c>
      <c r="BI143" s="472" t="s">
        <v>6663</v>
      </c>
      <c r="BJ143" s="472" t="s">
        <v>6663</v>
      </c>
      <c r="BK143" s="472" t="s">
        <v>6663</v>
      </c>
      <c r="BL143" s="472" t="s">
        <v>6663</v>
      </c>
      <c r="BM143" s="472" t="s">
        <v>6663</v>
      </c>
      <c r="BN143" s="473" t="s">
        <v>6663</v>
      </c>
      <c r="BO143" s="504" t="s">
        <v>6663</v>
      </c>
      <c r="BP143" s="505" t="s">
        <v>6663</v>
      </c>
      <c r="BQ143" s="506" t="s">
        <v>6663</v>
      </c>
      <c r="BR143" s="492" t="s">
        <v>6664</v>
      </c>
      <c r="BS143" s="493" t="s">
        <v>6664</v>
      </c>
      <c r="BT143" s="493" t="s">
        <v>6664</v>
      </c>
      <c r="BU143" s="493" t="s">
        <v>6664</v>
      </c>
      <c r="BV143" s="493" t="s">
        <v>6664</v>
      </c>
      <c r="BW143" s="493" t="s">
        <v>6664</v>
      </c>
      <c r="BX143" s="493" t="s">
        <v>6664</v>
      </c>
      <c r="BY143" s="493" t="s">
        <v>6664</v>
      </c>
      <c r="BZ143" s="493" t="s">
        <v>6664</v>
      </c>
      <c r="CA143" s="493" t="s">
        <v>6664</v>
      </c>
      <c r="CB143" s="493" t="s">
        <v>6664</v>
      </c>
      <c r="CC143" s="493" t="s">
        <v>6664</v>
      </c>
      <c r="CD143" s="493" t="s">
        <v>6664</v>
      </c>
      <c r="CE143" s="493" t="s">
        <v>6664</v>
      </c>
      <c r="CF143" s="493" t="s">
        <v>6664</v>
      </c>
      <c r="CG143" s="494" t="s">
        <v>6664</v>
      </c>
      <c r="CH143" s="466"/>
      <c r="CI143" s="467"/>
      <c r="CJ143" s="467"/>
      <c r="CK143" s="467"/>
      <c r="CL143" s="467"/>
      <c r="CM143" s="467"/>
      <c r="CN143" s="467"/>
      <c r="CO143" s="467"/>
      <c r="CP143" s="467"/>
      <c r="CQ143" s="467"/>
      <c r="CR143" s="467"/>
      <c r="CS143" s="467"/>
      <c r="CT143" s="467"/>
      <c r="CU143" s="468"/>
      <c r="CV143" s="389"/>
      <c r="CW143" s="390"/>
      <c r="CX143" s="390"/>
      <c r="CY143" s="390"/>
      <c r="CZ143" s="390"/>
      <c r="DA143" s="390"/>
      <c r="DB143" s="394"/>
      <c r="DC143" s="492">
        <v>2</v>
      </c>
      <c r="DD143" s="493">
        <v>2</v>
      </c>
      <c r="DE143" s="493">
        <v>2</v>
      </c>
      <c r="DF143" s="493" t="s">
        <v>6662</v>
      </c>
      <c r="DG143" s="493" t="s">
        <v>6662</v>
      </c>
      <c r="DH143" s="493" t="s">
        <v>6662</v>
      </c>
      <c r="DI143" s="493" t="s">
        <v>6662</v>
      </c>
      <c r="DJ143" s="394"/>
      <c r="DK143" s="492">
        <v>1</v>
      </c>
      <c r="DL143" s="493">
        <v>1</v>
      </c>
      <c r="DM143" s="493" t="s">
        <v>6662</v>
      </c>
      <c r="DN143" s="493" t="s">
        <v>6662</v>
      </c>
      <c r="DO143" s="493" t="s">
        <v>6662</v>
      </c>
      <c r="DP143" s="493" t="s">
        <v>6662</v>
      </c>
      <c r="DQ143" s="493" t="s">
        <v>6662</v>
      </c>
      <c r="DR143" s="493" t="s">
        <v>6662</v>
      </c>
      <c r="DS143" s="493" t="s">
        <v>6662</v>
      </c>
      <c r="DT143" s="493" t="s">
        <v>6662</v>
      </c>
      <c r="DU143" s="493" t="s">
        <v>6662</v>
      </c>
      <c r="DV143" s="493" t="s">
        <v>6662</v>
      </c>
      <c r="DW143" s="493" t="s">
        <v>6662</v>
      </c>
      <c r="DX143" s="493" t="s">
        <v>6662</v>
      </c>
      <c r="DY143" s="390" t="s">
        <v>6662</v>
      </c>
      <c r="DZ143" s="394" t="s">
        <v>6662</v>
      </c>
      <c r="EA143" s="492">
        <v>1</v>
      </c>
      <c r="EB143" s="493">
        <v>56</v>
      </c>
      <c r="EC143" s="493">
        <v>51</v>
      </c>
      <c r="ED143" s="493">
        <v>5</v>
      </c>
      <c r="EE143" s="494" t="s">
        <v>6662</v>
      </c>
      <c r="EF143" s="492">
        <v>1</v>
      </c>
      <c r="EG143" s="493">
        <v>1</v>
      </c>
      <c r="EH143" s="493">
        <v>1</v>
      </c>
      <c r="EI143" s="493" t="s">
        <v>6662</v>
      </c>
      <c r="EJ143" s="493" t="s">
        <v>6662</v>
      </c>
      <c r="EK143" s="493" t="s">
        <v>6662</v>
      </c>
      <c r="EL143" s="493" t="s">
        <v>6662</v>
      </c>
      <c r="EM143" s="394"/>
      <c r="EN143" s="492">
        <v>1</v>
      </c>
      <c r="EO143" s="493">
        <v>1</v>
      </c>
      <c r="EP143" s="493">
        <v>1</v>
      </c>
      <c r="EQ143" s="493" t="s">
        <v>6662</v>
      </c>
      <c r="ER143" s="493" t="s">
        <v>6662</v>
      </c>
      <c r="ES143" s="493" t="s">
        <v>6662</v>
      </c>
      <c r="ET143" s="493" t="s">
        <v>6662</v>
      </c>
      <c r="EU143" s="394"/>
    </row>
    <row r="144" spans="1:151" s="357" customFormat="1" ht="15" hidden="1" customHeight="1" x14ac:dyDescent="0.15">
      <c r="A144" s="442" t="s">
        <v>175</v>
      </c>
      <c r="B144" s="442" t="s">
        <v>283</v>
      </c>
      <c r="C144" s="442" t="s">
        <v>290</v>
      </c>
      <c r="D144" s="442" t="s">
        <v>699</v>
      </c>
      <c r="E144" s="387">
        <v>173</v>
      </c>
      <c r="F144" s="472">
        <v>172</v>
      </c>
      <c r="G144" s="472" t="s">
        <v>6663</v>
      </c>
      <c r="H144" s="472" t="s">
        <v>6663</v>
      </c>
      <c r="I144" s="472" t="s">
        <v>6663</v>
      </c>
      <c r="J144" s="388">
        <v>1</v>
      </c>
      <c r="K144" s="395">
        <v>1</v>
      </c>
      <c r="L144" s="387"/>
      <c r="M144" s="471" t="s">
        <v>6663</v>
      </c>
      <c r="N144" s="472" t="s">
        <v>6663</v>
      </c>
      <c r="O144" s="472" t="s">
        <v>6663</v>
      </c>
      <c r="P144" s="472" t="s">
        <v>6663</v>
      </c>
      <c r="Q144" s="472" t="s">
        <v>6663</v>
      </c>
      <c r="R144" s="472" t="s">
        <v>6663</v>
      </c>
      <c r="S144" s="472" t="s">
        <v>6663</v>
      </c>
      <c r="T144" s="472" t="s">
        <v>6663</v>
      </c>
      <c r="U144" s="472" t="s">
        <v>6663</v>
      </c>
      <c r="V144" s="472" t="s">
        <v>6663</v>
      </c>
      <c r="W144" s="472" t="s">
        <v>6663</v>
      </c>
      <c r="X144" s="472" t="s">
        <v>6663</v>
      </c>
      <c r="Y144" s="472" t="s">
        <v>6663</v>
      </c>
      <c r="Z144" s="472" t="s">
        <v>6663</v>
      </c>
      <c r="AA144" s="472" t="s">
        <v>6663</v>
      </c>
      <c r="AB144" s="473" t="s">
        <v>6663</v>
      </c>
      <c r="AC144" s="486" t="s">
        <v>6663</v>
      </c>
      <c r="AD144" s="487" t="s">
        <v>6663</v>
      </c>
      <c r="AE144" s="488" t="s">
        <v>6663</v>
      </c>
      <c r="AF144" s="387"/>
      <c r="AG144" s="388"/>
      <c r="AH144" s="388"/>
      <c r="AI144" s="388"/>
      <c r="AJ144" s="388"/>
      <c r="AK144" s="388"/>
      <c r="AL144" s="388"/>
      <c r="AM144" s="388"/>
      <c r="AN144" s="388"/>
      <c r="AO144" s="388"/>
      <c r="AP144" s="388"/>
      <c r="AQ144" s="388"/>
      <c r="AR144" s="388"/>
      <c r="AS144" s="388"/>
      <c r="AT144" s="388"/>
      <c r="AU144" s="388"/>
      <c r="AV144" s="449"/>
      <c r="AW144" s="450"/>
      <c r="AX144" s="451"/>
      <c r="AY144" s="471" t="s">
        <v>6663</v>
      </c>
      <c r="AZ144" s="472" t="s">
        <v>6663</v>
      </c>
      <c r="BA144" s="472" t="s">
        <v>6663</v>
      </c>
      <c r="BB144" s="472" t="s">
        <v>6663</v>
      </c>
      <c r="BC144" s="472" t="s">
        <v>6663</v>
      </c>
      <c r="BD144" s="472" t="s">
        <v>6663</v>
      </c>
      <c r="BE144" s="472" t="s">
        <v>6663</v>
      </c>
      <c r="BF144" s="472" t="s">
        <v>6663</v>
      </c>
      <c r="BG144" s="472" t="s">
        <v>6663</v>
      </c>
      <c r="BH144" s="472" t="s">
        <v>6663</v>
      </c>
      <c r="BI144" s="472" t="s">
        <v>6663</v>
      </c>
      <c r="BJ144" s="472" t="s">
        <v>6663</v>
      </c>
      <c r="BK144" s="472" t="s">
        <v>6663</v>
      </c>
      <c r="BL144" s="472" t="s">
        <v>6663</v>
      </c>
      <c r="BM144" s="472" t="s">
        <v>6663</v>
      </c>
      <c r="BN144" s="473" t="s">
        <v>6663</v>
      </c>
      <c r="BO144" s="504" t="s">
        <v>6663</v>
      </c>
      <c r="BP144" s="505" t="s">
        <v>6663</v>
      </c>
      <c r="BQ144" s="506" t="s">
        <v>6663</v>
      </c>
      <c r="BR144" s="492">
        <v>172</v>
      </c>
      <c r="BS144" s="493" t="s">
        <v>6662</v>
      </c>
      <c r="BT144" s="493" t="s">
        <v>6662</v>
      </c>
      <c r="BU144" s="493">
        <v>1</v>
      </c>
      <c r="BV144" s="493" t="s">
        <v>6662</v>
      </c>
      <c r="BW144" s="493">
        <v>2</v>
      </c>
      <c r="BX144" s="493">
        <v>2</v>
      </c>
      <c r="BY144" s="493">
        <v>2</v>
      </c>
      <c r="BZ144" s="493">
        <v>10</v>
      </c>
      <c r="CA144" s="493">
        <v>25</v>
      </c>
      <c r="CB144" s="493">
        <v>29</v>
      </c>
      <c r="CC144" s="493">
        <v>19</v>
      </c>
      <c r="CD144" s="493">
        <v>27</v>
      </c>
      <c r="CE144" s="493">
        <v>21</v>
      </c>
      <c r="CF144" s="493">
        <v>23</v>
      </c>
      <c r="CG144" s="494">
        <v>11</v>
      </c>
      <c r="CH144" s="466"/>
      <c r="CI144" s="467"/>
      <c r="CJ144" s="467"/>
      <c r="CK144" s="467"/>
      <c r="CL144" s="467"/>
      <c r="CM144" s="467"/>
      <c r="CN144" s="467"/>
      <c r="CO144" s="467"/>
      <c r="CP144" s="467"/>
      <c r="CQ144" s="467"/>
      <c r="CR144" s="467"/>
      <c r="CS144" s="467"/>
      <c r="CT144" s="467"/>
      <c r="CU144" s="468"/>
      <c r="CV144" s="389"/>
      <c r="CW144" s="390"/>
      <c r="CX144" s="390"/>
      <c r="CY144" s="390"/>
      <c r="CZ144" s="390"/>
      <c r="DA144" s="390"/>
      <c r="DB144" s="394"/>
      <c r="DC144" s="492">
        <v>573</v>
      </c>
      <c r="DD144" s="493">
        <v>419</v>
      </c>
      <c r="DE144" s="493">
        <v>174</v>
      </c>
      <c r="DF144" s="493">
        <v>219</v>
      </c>
      <c r="DG144" s="493">
        <v>26</v>
      </c>
      <c r="DH144" s="493">
        <v>38</v>
      </c>
      <c r="DI144" s="493">
        <v>116</v>
      </c>
      <c r="DJ144" s="394"/>
      <c r="DK144" s="492">
        <v>139</v>
      </c>
      <c r="DL144" s="493">
        <v>127</v>
      </c>
      <c r="DM144" s="493" t="s">
        <v>6662</v>
      </c>
      <c r="DN144" s="493" t="s">
        <v>6662</v>
      </c>
      <c r="DO144" s="493" t="s">
        <v>6662</v>
      </c>
      <c r="DP144" s="493">
        <v>5</v>
      </c>
      <c r="DQ144" s="493">
        <v>1</v>
      </c>
      <c r="DR144" s="493" t="s">
        <v>6662</v>
      </c>
      <c r="DS144" s="493">
        <v>4</v>
      </c>
      <c r="DT144" s="493" t="s">
        <v>6662</v>
      </c>
      <c r="DU144" s="493" t="s">
        <v>6662</v>
      </c>
      <c r="DV144" s="493">
        <v>2</v>
      </c>
      <c r="DW144" s="493" t="s">
        <v>6662</v>
      </c>
      <c r="DX144" s="493" t="s">
        <v>6662</v>
      </c>
      <c r="DY144" s="390" t="s">
        <v>6662</v>
      </c>
      <c r="DZ144" s="394" t="s">
        <v>6662</v>
      </c>
      <c r="EA144" s="492">
        <v>172</v>
      </c>
      <c r="EB144" s="493">
        <v>16464</v>
      </c>
      <c r="EC144" s="493">
        <v>14223</v>
      </c>
      <c r="ED144" s="493">
        <v>2135</v>
      </c>
      <c r="EE144" s="494">
        <v>106</v>
      </c>
      <c r="EF144" s="492">
        <v>291</v>
      </c>
      <c r="EG144" s="493">
        <v>250</v>
      </c>
      <c r="EH144" s="493">
        <v>99</v>
      </c>
      <c r="EI144" s="493">
        <v>132</v>
      </c>
      <c r="EJ144" s="493">
        <v>19</v>
      </c>
      <c r="EK144" s="493">
        <v>20</v>
      </c>
      <c r="EL144" s="493">
        <v>21</v>
      </c>
      <c r="EM144" s="394"/>
      <c r="EN144" s="492">
        <v>282</v>
      </c>
      <c r="EO144" s="493">
        <v>169</v>
      </c>
      <c r="EP144" s="493">
        <v>75</v>
      </c>
      <c r="EQ144" s="493">
        <v>87</v>
      </c>
      <c r="ER144" s="493">
        <v>7</v>
      </c>
      <c r="ES144" s="493">
        <v>18</v>
      </c>
      <c r="ET144" s="493">
        <v>95</v>
      </c>
      <c r="EU144" s="394"/>
    </row>
    <row r="145" spans="1:151" s="357" customFormat="1" ht="15" customHeight="1" x14ac:dyDescent="0.15">
      <c r="A145" s="442" t="s">
        <v>175</v>
      </c>
      <c r="B145" s="442" t="s">
        <v>291</v>
      </c>
      <c r="C145" s="442"/>
      <c r="D145" s="442" t="s">
        <v>700</v>
      </c>
      <c r="E145" s="387">
        <v>2615</v>
      </c>
      <c r="F145" s="472">
        <v>2585</v>
      </c>
      <c r="G145" s="472">
        <v>284</v>
      </c>
      <c r="H145" s="472">
        <v>589</v>
      </c>
      <c r="I145" s="472">
        <v>1712</v>
      </c>
      <c r="J145" s="388">
        <v>30</v>
      </c>
      <c r="K145" s="395">
        <v>18</v>
      </c>
      <c r="L145" s="387"/>
      <c r="M145" s="471">
        <v>6667</v>
      </c>
      <c r="N145" s="472">
        <v>78</v>
      </c>
      <c r="O145" s="472">
        <v>153</v>
      </c>
      <c r="P145" s="472">
        <v>219</v>
      </c>
      <c r="Q145" s="472">
        <v>243</v>
      </c>
      <c r="R145" s="472">
        <v>227</v>
      </c>
      <c r="S145" s="472">
        <v>303</v>
      </c>
      <c r="T145" s="472">
        <v>366</v>
      </c>
      <c r="U145" s="472">
        <v>539</v>
      </c>
      <c r="V145" s="472">
        <v>777</v>
      </c>
      <c r="W145" s="472">
        <v>985</v>
      </c>
      <c r="X145" s="472">
        <v>749</v>
      </c>
      <c r="Y145" s="472">
        <v>646</v>
      </c>
      <c r="Z145" s="472">
        <v>608</v>
      </c>
      <c r="AA145" s="472">
        <v>476</v>
      </c>
      <c r="AB145" s="473">
        <v>298</v>
      </c>
      <c r="AC145" s="486">
        <v>59.8</v>
      </c>
      <c r="AD145" s="487">
        <v>58.4</v>
      </c>
      <c r="AE145" s="488">
        <v>61.6</v>
      </c>
      <c r="AF145" s="387"/>
      <c r="AG145" s="388"/>
      <c r="AH145" s="388"/>
      <c r="AI145" s="388"/>
      <c r="AJ145" s="388"/>
      <c r="AK145" s="388"/>
      <c r="AL145" s="388"/>
      <c r="AM145" s="388"/>
      <c r="AN145" s="388"/>
      <c r="AO145" s="388"/>
      <c r="AP145" s="388"/>
      <c r="AQ145" s="388"/>
      <c r="AR145" s="388"/>
      <c r="AS145" s="388"/>
      <c r="AT145" s="388"/>
      <c r="AU145" s="388"/>
      <c r="AV145" s="449"/>
      <c r="AW145" s="450"/>
      <c r="AX145" s="451"/>
      <c r="AY145" s="471">
        <v>2926</v>
      </c>
      <c r="AZ145" s="472">
        <v>1</v>
      </c>
      <c r="BA145" s="472">
        <v>5</v>
      </c>
      <c r="BB145" s="472">
        <v>25</v>
      </c>
      <c r="BC145" s="472">
        <v>23</v>
      </c>
      <c r="BD145" s="472">
        <v>30</v>
      </c>
      <c r="BE145" s="472">
        <v>26</v>
      </c>
      <c r="BF145" s="472">
        <v>45</v>
      </c>
      <c r="BG145" s="472">
        <v>78</v>
      </c>
      <c r="BH145" s="472">
        <v>153</v>
      </c>
      <c r="BI145" s="472">
        <v>420</v>
      </c>
      <c r="BJ145" s="472">
        <v>491</v>
      </c>
      <c r="BK145" s="472">
        <v>525</v>
      </c>
      <c r="BL145" s="472">
        <v>525</v>
      </c>
      <c r="BM145" s="472">
        <v>369</v>
      </c>
      <c r="BN145" s="473">
        <v>210</v>
      </c>
      <c r="BO145" s="504">
        <v>69.900000000000006</v>
      </c>
      <c r="BP145" s="505">
        <v>69.7</v>
      </c>
      <c r="BQ145" s="506">
        <v>70.099999999999994</v>
      </c>
      <c r="BR145" s="492">
        <v>2580</v>
      </c>
      <c r="BS145" s="493" t="s">
        <v>6662</v>
      </c>
      <c r="BT145" s="493" t="s">
        <v>6662</v>
      </c>
      <c r="BU145" s="493">
        <v>3</v>
      </c>
      <c r="BV145" s="493">
        <v>7</v>
      </c>
      <c r="BW145" s="493">
        <v>10</v>
      </c>
      <c r="BX145" s="493">
        <v>37</v>
      </c>
      <c r="BY145" s="493">
        <v>91</v>
      </c>
      <c r="BZ145" s="493">
        <v>192</v>
      </c>
      <c r="CA145" s="493">
        <v>338</v>
      </c>
      <c r="CB145" s="493">
        <v>507</v>
      </c>
      <c r="CC145" s="493">
        <v>430</v>
      </c>
      <c r="CD145" s="493">
        <v>338</v>
      </c>
      <c r="CE145" s="493">
        <v>328</v>
      </c>
      <c r="CF145" s="493">
        <v>194</v>
      </c>
      <c r="CG145" s="494">
        <v>105</v>
      </c>
      <c r="CH145" s="466"/>
      <c r="CI145" s="467"/>
      <c r="CJ145" s="467"/>
      <c r="CK145" s="467"/>
      <c r="CL145" s="467"/>
      <c r="CM145" s="467"/>
      <c r="CN145" s="467"/>
      <c r="CO145" s="467"/>
      <c r="CP145" s="467"/>
      <c r="CQ145" s="467"/>
      <c r="CR145" s="467"/>
      <c r="CS145" s="467"/>
      <c r="CT145" s="467"/>
      <c r="CU145" s="468"/>
      <c r="CV145" s="389"/>
      <c r="CW145" s="390"/>
      <c r="CX145" s="390"/>
      <c r="CY145" s="390"/>
      <c r="CZ145" s="390"/>
      <c r="DA145" s="390"/>
      <c r="DB145" s="394"/>
      <c r="DC145" s="492">
        <v>9027</v>
      </c>
      <c r="DD145" s="493">
        <v>6796</v>
      </c>
      <c r="DE145" s="493">
        <v>2917</v>
      </c>
      <c r="DF145" s="493">
        <v>3476</v>
      </c>
      <c r="DG145" s="493">
        <v>403</v>
      </c>
      <c r="DH145" s="493">
        <v>554</v>
      </c>
      <c r="DI145" s="493">
        <v>1677</v>
      </c>
      <c r="DJ145" s="394"/>
      <c r="DK145" s="492">
        <v>2176</v>
      </c>
      <c r="DL145" s="493">
        <v>1549</v>
      </c>
      <c r="DM145" s="493">
        <v>2</v>
      </c>
      <c r="DN145" s="493">
        <v>10</v>
      </c>
      <c r="DO145" s="493">
        <v>5</v>
      </c>
      <c r="DP145" s="493">
        <v>69</v>
      </c>
      <c r="DQ145" s="493">
        <v>30</v>
      </c>
      <c r="DR145" s="493">
        <v>398</v>
      </c>
      <c r="DS145" s="493">
        <v>57</v>
      </c>
      <c r="DT145" s="493">
        <v>14</v>
      </c>
      <c r="DU145" s="493">
        <v>30</v>
      </c>
      <c r="DV145" s="493">
        <v>7</v>
      </c>
      <c r="DW145" s="493">
        <v>3</v>
      </c>
      <c r="DX145" s="493">
        <v>2</v>
      </c>
      <c r="DY145" s="390" t="s">
        <v>6662</v>
      </c>
      <c r="DZ145" s="394" t="s">
        <v>6662</v>
      </c>
      <c r="EA145" s="492">
        <v>2581</v>
      </c>
      <c r="EB145" s="493">
        <v>345324</v>
      </c>
      <c r="EC145" s="493">
        <v>193688</v>
      </c>
      <c r="ED145" s="493">
        <v>80801</v>
      </c>
      <c r="EE145" s="494">
        <v>70835</v>
      </c>
      <c r="EF145" s="492">
        <v>4469</v>
      </c>
      <c r="EG145" s="493">
        <v>3905</v>
      </c>
      <c r="EH145" s="493">
        <v>1629</v>
      </c>
      <c r="EI145" s="493">
        <v>2012</v>
      </c>
      <c r="EJ145" s="493">
        <v>264</v>
      </c>
      <c r="EK145" s="493">
        <v>285</v>
      </c>
      <c r="EL145" s="493">
        <v>279</v>
      </c>
      <c r="EM145" s="394"/>
      <c r="EN145" s="492">
        <v>4558</v>
      </c>
      <c r="EO145" s="493">
        <v>2891</v>
      </c>
      <c r="EP145" s="493">
        <v>1288</v>
      </c>
      <c r="EQ145" s="493">
        <v>1464</v>
      </c>
      <c r="ER145" s="493">
        <v>139</v>
      </c>
      <c r="ES145" s="493">
        <v>269</v>
      </c>
      <c r="ET145" s="493">
        <v>1398</v>
      </c>
      <c r="EU145" s="394"/>
    </row>
    <row r="146" spans="1:151" s="357" customFormat="1" ht="15" hidden="1" customHeight="1" x14ac:dyDescent="0.15">
      <c r="A146" s="442" t="s">
        <v>175</v>
      </c>
      <c r="B146" s="442" t="s">
        <v>291</v>
      </c>
      <c r="C146" s="442" t="s">
        <v>292</v>
      </c>
      <c r="D146" s="442" t="s">
        <v>701</v>
      </c>
      <c r="E146" s="387">
        <v>122</v>
      </c>
      <c r="F146" s="472">
        <v>122</v>
      </c>
      <c r="G146" s="472" t="s">
        <v>6663</v>
      </c>
      <c r="H146" s="472" t="s">
        <v>6663</v>
      </c>
      <c r="I146" s="472" t="s">
        <v>6663</v>
      </c>
      <c r="J146" s="388" t="s">
        <v>6662</v>
      </c>
      <c r="K146" s="395" t="s">
        <v>6662</v>
      </c>
      <c r="L146" s="387"/>
      <c r="M146" s="471" t="s">
        <v>6663</v>
      </c>
      <c r="N146" s="472" t="s">
        <v>6663</v>
      </c>
      <c r="O146" s="472" t="s">
        <v>6663</v>
      </c>
      <c r="P146" s="472" t="s">
        <v>6663</v>
      </c>
      <c r="Q146" s="472" t="s">
        <v>6663</v>
      </c>
      <c r="R146" s="472" t="s">
        <v>6663</v>
      </c>
      <c r="S146" s="472" t="s">
        <v>6663</v>
      </c>
      <c r="T146" s="472" t="s">
        <v>6663</v>
      </c>
      <c r="U146" s="472" t="s">
        <v>6663</v>
      </c>
      <c r="V146" s="472" t="s">
        <v>6663</v>
      </c>
      <c r="W146" s="472" t="s">
        <v>6663</v>
      </c>
      <c r="X146" s="472" t="s">
        <v>6663</v>
      </c>
      <c r="Y146" s="472" t="s">
        <v>6663</v>
      </c>
      <c r="Z146" s="472" t="s">
        <v>6663</v>
      </c>
      <c r="AA146" s="472" t="s">
        <v>6663</v>
      </c>
      <c r="AB146" s="473" t="s">
        <v>6663</v>
      </c>
      <c r="AC146" s="486" t="s">
        <v>6663</v>
      </c>
      <c r="AD146" s="487" t="s">
        <v>6663</v>
      </c>
      <c r="AE146" s="488" t="s">
        <v>6663</v>
      </c>
      <c r="AF146" s="387"/>
      <c r="AG146" s="388"/>
      <c r="AH146" s="388"/>
      <c r="AI146" s="388"/>
      <c r="AJ146" s="388"/>
      <c r="AK146" s="388"/>
      <c r="AL146" s="388"/>
      <c r="AM146" s="388"/>
      <c r="AN146" s="388"/>
      <c r="AO146" s="388"/>
      <c r="AP146" s="388"/>
      <c r="AQ146" s="388"/>
      <c r="AR146" s="388"/>
      <c r="AS146" s="388"/>
      <c r="AT146" s="388"/>
      <c r="AU146" s="388"/>
      <c r="AV146" s="449"/>
      <c r="AW146" s="450"/>
      <c r="AX146" s="451"/>
      <c r="AY146" s="471" t="s">
        <v>6663</v>
      </c>
      <c r="AZ146" s="472" t="s">
        <v>6663</v>
      </c>
      <c r="BA146" s="472" t="s">
        <v>6663</v>
      </c>
      <c r="BB146" s="472" t="s">
        <v>6663</v>
      </c>
      <c r="BC146" s="472" t="s">
        <v>6663</v>
      </c>
      <c r="BD146" s="472" t="s">
        <v>6663</v>
      </c>
      <c r="BE146" s="472" t="s">
        <v>6663</v>
      </c>
      <c r="BF146" s="472" t="s">
        <v>6663</v>
      </c>
      <c r="BG146" s="472" t="s">
        <v>6663</v>
      </c>
      <c r="BH146" s="472" t="s">
        <v>6663</v>
      </c>
      <c r="BI146" s="472" t="s">
        <v>6663</v>
      </c>
      <c r="BJ146" s="472" t="s">
        <v>6663</v>
      </c>
      <c r="BK146" s="472" t="s">
        <v>6663</v>
      </c>
      <c r="BL146" s="472" t="s">
        <v>6663</v>
      </c>
      <c r="BM146" s="472" t="s">
        <v>6663</v>
      </c>
      <c r="BN146" s="473" t="s">
        <v>6663</v>
      </c>
      <c r="BO146" s="504" t="s">
        <v>6663</v>
      </c>
      <c r="BP146" s="505" t="s">
        <v>6663</v>
      </c>
      <c r="BQ146" s="506" t="s">
        <v>6663</v>
      </c>
      <c r="BR146" s="492">
        <v>122</v>
      </c>
      <c r="BS146" s="493" t="s">
        <v>6662</v>
      </c>
      <c r="BT146" s="493" t="s">
        <v>6662</v>
      </c>
      <c r="BU146" s="493" t="s">
        <v>6662</v>
      </c>
      <c r="BV146" s="493">
        <v>1</v>
      </c>
      <c r="BW146" s="493" t="s">
        <v>6662</v>
      </c>
      <c r="BX146" s="493" t="s">
        <v>6662</v>
      </c>
      <c r="BY146" s="493">
        <v>4</v>
      </c>
      <c r="BZ146" s="493">
        <v>5</v>
      </c>
      <c r="CA146" s="493">
        <v>12</v>
      </c>
      <c r="CB146" s="493">
        <v>20</v>
      </c>
      <c r="CC146" s="493">
        <v>23</v>
      </c>
      <c r="CD146" s="493">
        <v>17</v>
      </c>
      <c r="CE146" s="493">
        <v>23</v>
      </c>
      <c r="CF146" s="493">
        <v>12</v>
      </c>
      <c r="CG146" s="494">
        <v>5</v>
      </c>
      <c r="CH146" s="466"/>
      <c r="CI146" s="467"/>
      <c r="CJ146" s="467"/>
      <c r="CK146" s="467"/>
      <c r="CL146" s="467"/>
      <c r="CM146" s="467"/>
      <c r="CN146" s="467"/>
      <c r="CO146" s="467"/>
      <c r="CP146" s="467"/>
      <c r="CQ146" s="467"/>
      <c r="CR146" s="467"/>
      <c r="CS146" s="467"/>
      <c r="CT146" s="467"/>
      <c r="CU146" s="468"/>
      <c r="CV146" s="389"/>
      <c r="CW146" s="390"/>
      <c r="CX146" s="390"/>
      <c r="CY146" s="390"/>
      <c r="CZ146" s="390"/>
      <c r="DA146" s="390"/>
      <c r="DB146" s="394"/>
      <c r="DC146" s="492">
        <v>418</v>
      </c>
      <c r="DD146" s="493">
        <v>331</v>
      </c>
      <c r="DE146" s="493">
        <v>132</v>
      </c>
      <c r="DF146" s="493">
        <v>172</v>
      </c>
      <c r="DG146" s="493">
        <v>27</v>
      </c>
      <c r="DH146" s="493">
        <v>20</v>
      </c>
      <c r="DI146" s="493">
        <v>67</v>
      </c>
      <c r="DJ146" s="394"/>
      <c r="DK146" s="492">
        <v>93</v>
      </c>
      <c r="DL146" s="493">
        <v>77</v>
      </c>
      <c r="DM146" s="493" t="s">
        <v>6662</v>
      </c>
      <c r="DN146" s="493" t="s">
        <v>6662</v>
      </c>
      <c r="DO146" s="493">
        <v>1</v>
      </c>
      <c r="DP146" s="493">
        <v>3</v>
      </c>
      <c r="DQ146" s="493">
        <v>1</v>
      </c>
      <c r="DR146" s="493">
        <v>5</v>
      </c>
      <c r="DS146" s="493" t="s">
        <v>6662</v>
      </c>
      <c r="DT146" s="493">
        <v>2</v>
      </c>
      <c r="DU146" s="493">
        <v>3</v>
      </c>
      <c r="DV146" s="493">
        <v>1</v>
      </c>
      <c r="DW146" s="493" t="s">
        <v>6662</v>
      </c>
      <c r="DX146" s="493" t="s">
        <v>6662</v>
      </c>
      <c r="DY146" s="390" t="s">
        <v>6662</v>
      </c>
      <c r="DZ146" s="394" t="s">
        <v>6662</v>
      </c>
      <c r="EA146" s="492">
        <v>122</v>
      </c>
      <c r="EB146" s="493">
        <v>11243</v>
      </c>
      <c r="EC146" s="493">
        <v>7411</v>
      </c>
      <c r="ED146" s="493">
        <v>2918</v>
      </c>
      <c r="EE146" s="494">
        <v>914</v>
      </c>
      <c r="EF146" s="492">
        <v>201</v>
      </c>
      <c r="EG146" s="493">
        <v>179</v>
      </c>
      <c r="EH146" s="493">
        <v>71</v>
      </c>
      <c r="EI146" s="493">
        <v>93</v>
      </c>
      <c r="EJ146" s="493">
        <v>15</v>
      </c>
      <c r="EK146" s="493">
        <v>12</v>
      </c>
      <c r="EL146" s="493">
        <v>10</v>
      </c>
      <c r="EM146" s="394"/>
      <c r="EN146" s="492">
        <v>217</v>
      </c>
      <c r="EO146" s="493">
        <v>152</v>
      </c>
      <c r="EP146" s="493">
        <v>61</v>
      </c>
      <c r="EQ146" s="493">
        <v>79</v>
      </c>
      <c r="ER146" s="493">
        <v>12</v>
      </c>
      <c r="ES146" s="493">
        <v>8</v>
      </c>
      <c r="ET146" s="493">
        <v>57</v>
      </c>
      <c r="EU146" s="394"/>
    </row>
    <row r="147" spans="1:151" s="357" customFormat="1" ht="15" hidden="1" customHeight="1" x14ac:dyDescent="0.15">
      <c r="A147" s="442" t="s">
        <v>175</v>
      </c>
      <c r="B147" s="442" t="s">
        <v>291</v>
      </c>
      <c r="C147" s="442" t="s">
        <v>293</v>
      </c>
      <c r="D147" s="442" t="s">
        <v>702</v>
      </c>
      <c r="E147" s="387">
        <v>235</v>
      </c>
      <c r="F147" s="472">
        <v>233</v>
      </c>
      <c r="G147" s="472" t="s">
        <v>6663</v>
      </c>
      <c r="H147" s="472" t="s">
        <v>6663</v>
      </c>
      <c r="I147" s="472" t="s">
        <v>6663</v>
      </c>
      <c r="J147" s="388">
        <v>2</v>
      </c>
      <c r="K147" s="395">
        <v>2</v>
      </c>
      <c r="L147" s="387"/>
      <c r="M147" s="471" t="s">
        <v>6663</v>
      </c>
      <c r="N147" s="472" t="s">
        <v>6663</v>
      </c>
      <c r="O147" s="472" t="s">
        <v>6663</v>
      </c>
      <c r="P147" s="472" t="s">
        <v>6663</v>
      </c>
      <c r="Q147" s="472" t="s">
        <v>6663</v>
      </c>
      <c r="R147" s="472" t="s">
        <v>6663</v>
      </c>
      <c r="S147" s="472" t="s">
        <v>6663</v>
      </c>
      <c r="T147" s="472" t="s">
        <v>6663</v>
      </c>
      <c r="U147" s="472" t="s">
        <v>6663</v>
      </c>
      <c r="V147" s="472" t="s">
        <v>6663</v>
      </c>
      <c r="W147" s="472" t="s">
        <v>6663</v>
      </c>
      <c r="X147" s="472" t="s">
        <v>6663</v>
      </c>
      <c r="Y147" s="472" t="s">
        <v>6663</v>
      </c>
      <c r="Z147" s="472" t="s">
        <v>6663</v>
      </c>
      <c r="AA147" s="472" t="s">
        <v>6663</v>
      </c>
      <c r="AB147" s="473" t="s">
        <v>6663</v>
      </c>
      <c r="AC147" s="486" t="s">
        <v>6663</v>
      </c>
      <c r="AD147" s="487" t="s">
        <v>6663</v>
      </c>
      <c r="AE147" s="488" t="s">
        <v>6663</v>
      </c>
      <c r="AF147" s="387"/>
      <c r="AG147" s="388"/>
      <c r="AH147" s="388"/>
      <c r="AI147" s="388"/>
      <c r="AJ147" s="388"/>
      <c r="AK147" s="388"/>
      <c r="AL147" s="388"/>
      <c r="AM147" s="388"/>
      <c r="AN147" s="388"/>
      <c r="AO147" s="388"/>
      <c r="AP147" s="388"/>
      <c r="AQ147" s="388"/>
      <c r="AR147" s="388"/>
      <c r="AS147" s="388"/>
      <c r="AT147" s="388"/>
      <c r="AU147" s="388"/>
      <c r="AV147" s="449"/>
      <c r="AW147" s="450"/>
      <c r="AX147" s="451"/>
      <c r="AY147" s="471" t="s">
        <v>6663</v>
      </c>
      <c r="AZ147" s="472" t="s">
        <v>6663</v>
      </c>
      <c r="BA147" s="472" t="s">
        <v>6663</v>
      </c>
      <c r="BB147" s="472" t="s">
        <v>6663</v>
      </c>
      <c r="BC147" s="472" t="s">
        <v>6663</v>
      </c>
      <c r="BD147" s="472" t="s">
        <v>6663</v>
      </c>
      <c r="BE147" s="472" t="s">
        <v>6663</v>
      </c>
      <c r="BF147" s="472" t="s">
        <v>6663</v>
      </c>
      <c r="BG147" s="472" t="s">
        <v>6663</v>
      </c>
      <c r="BH147" s="472" t="s">
        <v>6663</v>
      </c>
      <c r="BI147" s="472" t="s">
        <v>6663</v>
      </c>
      <c r="BJ147" s="472" t="s">
        <v>6663</v>
      </c>
      <c r="BK147" s="472" t="s">
        <v>6663</v>
      </c>
      <c r="BL147" s="472" t="s">
        <v>6663</v>
      </c>
      <c r="BM147" s="472" t="s">
        <v>6663</v>
      </c>
      <c r="BN147" s="473" t="s">
        <v>6663</v>
      </c>
      <c r="BO147" s="504" t="s">
        <v>6663</v>
      </c>
      <c r="BP147" s="505" t="s">
        <v>6663</v>
      </c>
      <c r="BQ147" s="506" t="s">
        <v>6663</v>
      </c>
      <c r="BR147" s="492">
        <v>233</v>
      </c>
      <c r="BS147" s="493" t="s">
        <v>6662</v>
      </c>
      <c r="BT147" s="493" t="s">
        <v>6662</v>
      </c>
      <c r="BU147" s="493">
        <v>1</v>
      </c>
      <c r="BV147" s="493" t="s">
        <v>6662</v>
      </c>
      <c r="BW147" s="493" t="s">
        <v>6662</v>
      </c>
      <c r="BX147" s="493">
        <v>10</v>
      </c>
      <c r="BY147" s="493">
        <v>8</v>
      </c>
      <c r="BZ147" s="493">
        <v>17</v>
      </c>
      <c r="CA147" s="493">
        <v>32</v>
      </c>
      <c r="CB147" s="493">
        <v>45</v>
      </c>
      <c r="CC147" s="493">
        <v>47</v>
      </c>
      <c r="CD147" s="493">
        <v>28</v>
      </c>
      <c r="CE147" s="493">
        <v>19</v>
      </c>
      <c r="CF147" s="493">
        <v>15</v>
      </c>
      <c r="CG147" s="494">
        <v>11</v>
      </c>
      <c r="CH147" s="466"/>
      <c r="CI147" s="467"/>
      <c r="CJ147" s="467"/>
      <c r="CK147" s="467"/>
      <c r="CL147" s="467"/>
      <c r="CM147" s="467"/>
      <c r="CN147" s="467"/>
      <c r="CO147" s="467"/>
      <c r="CP147" s="467"/>
      <c r="CQ147" s="467"/>
      <c r="CR147" s="467"/>
      <c r="CS147" s="467"/>
      <c r="CT147" s="467"/>
      <c r="CU147" s="468"/>
      <c r="CV147" s="389"/>
      <c r="CW147" s="390"/>
      <c r="CX147" s="390"/>
      <c r="CY147" s="390"/>
      <c r="CZ147" s="390"/>
      <c r="DA147" s="390"/>
      <c r="DB147" s="394"/>
      <c r="DC147" s="492">
        <v>776</v>
      </c>
      <c r="DD147" s="493">
        <v>592</v>
      </c>
      <c r="DE147" s="493">
        <v>268</v>
      </c>
      <c r="DF147" s="493">
        <v>297</v>
      </c>
      <c r="DG147" s="493">
        <v>27</v>
      </c>
      <c r="DH147" s="493">
        <v>35</v>
      </c>
      <c r="DI147" s="493">
        <v>149</v>
      </c>
      <c r="DJ147" s="394"/>
      <c r="DK147" s="492">
        <v>201</v>
      </c>
      <c r="DL147" s="493">
        <v>178</v>
      </c>
      <c r="DM147" s="493" t="s">
        <v>6662</v>
      </c>
      <c r="DN147" s="493" t="s">
        <v>6662</v>
      </c>
      <c r="DO147" s="493" t="s">
        <v>6662</v>
      </c>
      <c r="DP147" s="493">
        <v>4</v>
      </c>
      <c r="DQ147" s="493">
        <v>8</v>
      </c>
      <c r="DR147" s="493">
        <v>10</v>
      </c>
      <c r="DS147" s="493" t="s">
        <v>6662</v>
      </c>
      <c r="DT147" s="493">
        <v>1</v>
      </c>
      <c r="DU147" s="493" t="s">
        <v>6662</v>
      </c>
      <c r="DV147" s="493" t="s">
        <v>6662</v>
      </c>
      <c r="DW147" s="493" t="s">
        <v>6662</v>
      </c>
      <c r="DX147" s="493" t="s">
        <v>6662</v>
      </c>
      <c r="DY147" s="390" t="s">
        <v>6662</v>
      </c>
      <c r="DZ147" s="394" t="s">
        <v>6662</v>
      </c>
      <c r="EA147" s="492">
        <v>233</v>
      </c>
      <c r="EB147" s="493">
        <v>26143</v>
      </c>
      <c r="EC147" s="493">
        <v>17989</v>
      </c>
      <c r="ED147" s="493">
        <v>6671</v>
      </c>
      <c r="EE147" s="494">
        <v>1483</v>
      </c>
      <c r="EF147" s="492">
        <v>390</v>
      </c>
      <c r="EG147" s="493">
        <v>341</v>
      </c>
      <c r="EH147" s="493">
        <v>148</v>
      </c>
      <c r="EI147" s="493">
        <v>174</v>
      </c>
      <c r="EJ147" s="493">
        <v>19</v>
      </c>
      <c r="EK147" s="493">
        <v>21</v>
      </c>
      <c r="EL147" s="493">
        <v>28</v>
      </c>
      <c r="EM147" s="394"/>
      <c r="EN147" s="492">
        <v>386</v>
      </c>
      <c r="EO147" s="493">
        <v>251</v>
      </c>
      <c r="EP147" s="493">
        <v>120</v>
      </c>
      <c r="EQ147" s="493">
        <v>123</v>
      </c>
      <c r="ER147" s="493">
        <v>8</v>
      </c>
      <c r="ES147" s="493">
        <v>14</v>
      </c>
      <c r="ET147" s="493">
        <v>121</v>
      </c>
      <c r="EU147" s="394"/>
    </row>
    <row r="148" spans="1:151" s="357" customFormat="1" ht="15" hidden="1" customHeight="1" x14ac:dyDescent="0.15">
      <c r="A148" s="442" t="s">
        <v>175</v>
      </c>
      <c r="B148" s="442" t="s">
        <v>291</v>
      </c>
      <c r="C148" s="442" t="s">
        <v>294</v>
      </c>
      <c r="D148" s="442" t="s">
        <v>703</v>
      </c>
      <c r="E148" s="387">
        <v>252</v>
      </c>
      <c r="F148" s="472">
        <v>247</v>
      </c>
      <c r="G148" s="472" t="s">
        <v>6663</v>
      </c>
      <c r="H148" s="472" t="s">
        <v>6663</v>
      </c>
      <c r="I148" s="472" t="s">
        <v>6663</v>
      </c>
      <c r="J148" s="388">
        <v>5</v>
      </c>
      <c r="K148" s="395">
        <v>5</v>
      </c>
      <c r="L148" s="387"/>
      <c r="M148" s="471" t="s">
        <v>6663</v>
      </c>
      <c r="N148" s="472" t="s">
        <v>6663</v>
      </c>
      <c r="O148" s="472" t="s">
        <v>6663</v>
      </c>
      <c r="P148" s="472" t="s">
        <v>6663</v>
      </c>
      <c r="Q148" s="472" t="s">
        <v>6663</v>
      </c>
      <c r="R148" s="472" t="s">
        <v>6663</v>
      </c>
      <c r="S148" s="472" t="s">
        <v>6663</v>
      </c>
      <c r="T148" s="472" t="s">
        <v>6663</v>
      </c>
      <c r="U148" s="472" t="s">
        <v>6663</v>
      </c>
      <c r="V148" s="472" t="s">
        <v>6663</v>
      </c>
      <c r="W148" s="472" t="s">
        <v>6663</v>
      </c>
      <c r="X148" s="472" t="s">
        <v>6663</v>
      </c>
      <c r="Y148" s="472" t="s">
        <v>6663</v>
      </c>
      <c r="Z148" s="472" t="s">
        <v>6663</v>
      </c>
      <c r="AA148" s="472" t="s">
        <v>6663</v>
      </c>
      <c r="AB148" s="473" t="s">
        <v>6663</v>
      </c>
      <c r="AC148" s="486" t="s">
        <v>6663</v>
      </c>
      <c r="AD148" s="487" t="s">
        <v>6663</v>
      </c>
      <c r="AE148" s="488" t="s">
        <v>6663</v>
      </c>
      <c r="AF148" s="387"/>
      <c r="AG148" s="388"/>
      <c r="AH148" s="388"/>
      <c r="AI148" s="388"/>
      <c r="AJ148" s="388"/>
      <c r="AK148" s="388"/>
      <c r="AL148" s="388"/>
      <c r="AM148" s="388"/>
      <c r="AN148" s="388"/>
      <c r="AO148" s="388"/>
      <c r="AP148" s="388"/>
      <c r="AQ148" s="388"/>
      <c r="AR148" s="388"/>
      <c r="AS148" s="388"/>
      <c r="AT148" s="388"/>
      <c r="AU148" s="388"/>
      <c r="AV148" s="449"/>
      <c r="AW148" s="450"/>
      <c r="AX148" s="451"/>
      <c r="AY148" s="471" t="s">
        <v>6663</v>
      </c>
      <c r="AZ148" s="472" t="s">
        <v>6663</v>
      </c>
      <c r="BA148" s="472" t="s">
        <v>6663</v>
      </c>
      <c r="BB148" s="472" t="s">
        <v>6663</v>
      </c>
      <c r="BC148" s="472" t="s">
        <v>6663</v>
      </c>
      <c r="BD148" s="472" t="s">
        <v>6663</v>
      </c>
      <c r="BE148" s="472" t="s">
        <v>6663</v>
      </c>
      <c r="BF148" s="472" t="s">
        <v>6663</v>
      </c>
      <c r="BG148" s="472" t="s">
        <v>6663</v>
      </c>
      <c r="BH148" s="472" t="s">
        <v>6663</v>
      </c>
      <c r="BI148" s="472" t="s">
        <v>6663</v>
      </c>
      <c r="BJ148" s="472" t="s">
        <v>6663</v>
      </c>
      <c r="BK148" s="472" t="s">
        <v>6663</v>
      </c>
      <c r="BL148" s="472" t="s">
        <v>6663</v>
      </c>
      <c r="BM148" s="472" t="s">
        <v>6663</v>
      </c>
      <c r="BN148" s="473" t="s">
        <v>6663</v>
      </c>
      <c r="BO148" s="504" t="s">
        <v>6663</v>
      </c>
      <c r="BP148" s="505" t="s">
        <v>6663</v>
      </c>
      <c r="BQ148" s="506" t="s">
        <v>6663</v>
      </c>
      <c r="BR148" s="492">
        <v>249</v>
      </c>
      <c r="BS148" s="493" t="s">
        <v>6662</v>
      </c>
      <c r="BT148" s="493" t="s">
        <v>6662</v>
      </c>
      <c r="BU148" s="493">
        <v>1</v>
      </c>
      <c r="BV148" s="493" t="s">
        <v>6662</v>
      </c>
      <c r="BW148" s="493">
        <v>3</v>
      </c>
      <c r="BX148" s="493">
        <v>2</v>
      </c>
      <c r="BY148" s="493">
        <v>12</v>
      </c>
      <c r="BZ148" s="493">
        <v>16</v>
      </c>
      <c r="CA148" s="493">
        <v>28</v>
      </c>
      <c r="CB148" s="493">
        <v>47</v>
      </c>
      <c r="CC148" s="493">
        <v>44</v>
      </c>
      <c r="CD148" s="493">
        <v>40</v>
      </c>
      <c r="CE148" s="493">
        <v>29</v>
      </c>
      <c r="CF148" s="493">
        <v>20</v>
      </c>
      <c r="CG148" s="494">
        <v>7</v>
      </c>
      <c r="CH148" s="466"/>
      <c r="CI148" s="467"/>
      <c r="CJ148" s="467"/>
      <c r="CK148" s="467"/>
      <c r="CL148" s="467"/>
      <c r="CM148" s="467"/>
      <c r="CN148" s="467"/>
      <c r="CO148" s="467"/>
      <c r="CP148" s="467"/>
      <c r="CQ148" s="467"/>
      <c r="CR148" s="467"/>
      <c r="CS148" s="467"/>
      <c r="CT148" s="467"/>
      <c r="CU148" s="468"/>
      <c r="CV148" s="389"/>
      <c r="CW148" s="390"/>
      <c r="CX148" s="390"/>
      <c r="CY148" s="390"/>
      <c r="CZ148" s="390"/>
      <c r="DA148" s="390"/>
      <c r="DB148" s="394"/>
      <c r="DC148" s="492">
        <v>873</v>
      </c>
      <c r="DD148" s="493">
        <v>656</v>
      </c>
      <c r="DE148" s="493">
        <v>269</v>
      </c>
      <c r="DF148" s="493">
        <v>341</v>
      </c>
      <c r="DG148" s="493">
        <v>46</v>
      </c>
      <c r="DH148" s="493">
        <v>51</v>
      </c>
      <c r="DI148" s="493">
        <v>166</v>
      </c>
      <c r="DJ148" s="394"/>
      <c r="DK148" s="492">
        <v>216</v>
      </c>
      <c r="DL148" s="493">
        <v>199</v>
      </c>
      <c r="DM148" s="493" t="s">
        <v>6662</v>
      </c>
      <c r="DN148" s="493" t="s">
        <v>6662</v>
      </c>
      <c r="DO148" s="493">
        <v>1</v>
      </c>
      <c r="DP148" s="493">
        <v>8</v>
      </c>
      <c r="DQ148" s="493">
        <v>1</v>
      </c>
      <c r="DR148" s="493">
        <v>2</v>
      </c>
      <c r="DS148" s="493">
        <v>3</v>
      </c>
      <c r="DT148" s="493">
        <v>1</v>
      </c>
      <c r="DU148" s="493" t="s">
        <v>6662</v>
      </c>
      <c r="DV148" s="493">
        <v>1</v>
      </c>
      <c r="DW148" s="493" t="s">
        <v>6662</v>
      </c>
      <c r="DX148" s="493" t="s">
        <v>6662</v>
      </c>
      <c r="DY148" s="390" t="s">
        <v>6662</v>
      </c>
      <c r="DZ148" s="394" t="s">
        <v>6662</v>
      </c>
      <c r="EA148" s="492">
        <v>247</v>
      </c>
      <c r="EB148" s="493">
        <v>30390</v>
      </c>
      <c r="EC148" s="493">
        <v>21596</v>
      </c>
      <c r="ED148" s="493">
        <v>8100</v>
      </c>
      <c r="EE148" s="494">
        <v>694</v>
      </c>
      <c r="EF148" s="492">
        <v>440</v>
      </c>
      <c r="EG148" s="493">
        <v>388</v>
      </c>
      <c r="EH148" s="493">
        <v>154</v>
      </c>
      <c r="EI148" s="493">
        <v>207</v>
      </c>
      <c r="EJ148" s="493">
        <v>27</v>
      </c>
      <c r="EK148" s="493">
        <v>20</v>
      </c>
      <c r="EL148" s="493">
        <v>32</v>
      </c>
      <c r="EM148" s="394"/>
      <c r="EN148" s="492">
        <v>433</v>
      </c>
      <c r="EO148" s="493">
        <v>268</v>
      </c>
      <c r="EP148" s="493">
        <v>115</v>
      </c>
      <c r="EQ148" s="493">
        <v>134</v>
      </c>
      <c r="ER148" s="493">
        <v>19</v>
      </c>
      <c r="ES148" s="493">
        <v>31</v>
      </c>
      <c r="ET148" s="493">
        <v>134</v>
      </c>
      <c r="EU148" s="394"/>
    </row>
    <row r="149" spans="1:151" s="357" customFormat="1" ht="15" hidden="1" customHeight="1" x14ac:dyDescent="0.15">
      <c r="A149" s="442" t="s">
        <v>175</v>
      </c>
      <c r="B149" s="442" t="s">
        <v>291</v>
      </c>
      <c r="C149" s="442" t="s">
        <v>295</v>
      </c>
      <c r="D149" s="442" t="s">
        <v>704</v>
      </c>
      <c r="E149" s="387">
        <v>321</v>
      </c>
      <c r="F149" s="472">
        <v>317</v>
      </c>
      <c r="G149" s="472" t="s">
        <v>6663</v>
      </c>
      <c r="H149" s="472" t="s">
        <v>6663</v>
      </c>
      <c r="I149" s="472" t="s">
        <v>6663</v>
      </c>
      <c r="J149" s="388">
        <v>4</v>
      </c>
      <c r="K149" s="395" t="s">
        <v>6662</v>
      </c>
      <c r="L149" s="387"/>
      <c r="M149" s="471" t="s">
        <v>6663</v>
      </c>
      <c r="N149" s="472" t="s">
        <v>6663</v>
      </c>
      <c r="O149" s="472" t="s">
        <v>6663</v>
      </c>
      <c r="P149" s="472" t="s">
        <v>6663</v>
      </c>
      <c r="Q149" s="472" t="s">
        <v>6663</v>
      </c>
      <c r="R149" s="472" t="s">
        <v>6663</v>
      </c>
      <c r="S149" s="472" t="s">
        <v>6663</v>
      </c>
      <c r="T149" s="472" t="s">
        <v>6663</v>
      </c>
      <c r="U149" s="472" t="s">
        <v>6663</v>
      </c>
      <c r="V149" s="472" t="s">
        <v>6663</v>
      </c>
      <c r="W149" s="472" t="s">
        <v>6663</v>
      </c>
      <c r="X149" s="472" t="s">
        <v>6663</v>
      </c>
      <c r="Y149" s="472" t="s">
        <v>6663</v>
      </c>
      <c r="Z149" s="472" t="s">
        <v>6663</v>
      </c>
      <c r="AA149" s="472" t="s">
        <v>6663</v>
      </c>
      <c r="AB149" s="473" t="s">
        <v>6663</v>
      </c>
      <c r="AC149" s="486" t="s">
        <v>6663</v>
      </c>
      <c r="AD149" s="487" t="s">
        <v>6663</v>
      </c>
      <c r="AE149" s="488" t="s">
        <v>6663</v>
      </c>
      <c r="AF149" s="387"/>
      <c r="AG149" s="388"/>
      <c r="AH149" s="388"/>
      <c r="AI149" s="388"/>
      <c r="AJ149" s="388"/>
      <c r="AK149" s="388"/>
      <c r="AL149" s="388"/>
      <c r="AM149" s="388"/>
      <c r="AN149" s="388"/>
      <c r="AO149" s="388"/>
      <c r="AP149" s="388"/>
      <c r="AQ149" s="388"/>
      <c r="AR149" s="388"/>
      <c r="AS149" s="388"/>
      <c r="AT149" s="388"/>
      <c r="AU149" s="388"/>
      <c r="AV149" s="449"/>
      <c r="AW149" s="450"/>
      <c r="AX149" s="451"/>
      <c r="AY149" s="471" t="s">
        <v>6663</v>
      </c>
      <c r="AZ149" s="472" t="s">
        <v>6663</v>
      </c>
      <c r="BA149" s="472" t="s">
        <v>6663</v>
      </c>
      <c r="BB149" s="472" t="s">
        <v>6663</v>
      </c>
      <c r="BC149" s="472" t="s">
        <v>6663</v>
      </c>
      <c r="BD149" s="472" t="s">
        <v>6663</v>
      </c>
      <c r="BE149" s="472" t="s">
        <v>6663</v>
      </c>
      <c r="BF149" s="472" t="s">
        <v>6663</v>
      </c>
      <c r="BG149" s="472" t="s">
        <v>6663</v>
      </c>
      <c r="BH149" s="472" t="s">
        <v>6663</v>
      </c>
      <c r="BI149" s="472" t="s">
        <v>6663</v>
      </c>
      <c r="BJ149" s="472" t="s">
        <v>6663</v>
      </c>
      <c r="BK149" s="472" t="s">
        <v>6663</v>
      </c>
      <c r="BL149" s="472" t="s">
        <v>6663</v>
      </c>
      <c r="BM149" s="472" t="s">
        <v>6663</v>
      </c>
      <c r="BN149" s="473" t="s">
        <v>6663</v>
      </c>
      <c r="BO149" s="504" t="s">
        <v>6663</v>
      </c>
      <c r="BP149" s="505" t="s">
        <v>6663</v>
      </c>
      <c r="BQ149" s="506" t="s">
        <v>6663</v>
      </c>
      <c r="BR149" s="492">
        <v>317</v>
      </c>
      <c r="BS149" s="493" t="s">
        <v>6662</v>
      </c>
      <c r="BT149" s="493" t="s">
        <v>6662</v>
      </c>
      <c r="BU149" s="493" t="s">
        <v>6662</v>
      </c>
      <c r="BV149" s="493">
        <v>1</v>
      </c>
      <c r="BW149" s="493">
        <v>1</v>
      </c>
      <c r="BX149" s="493">
        <v>3</v>
      </c>
      <c r="BY149" s="493">
        <v>12</v>
      </c>
      <c r="BZ149" s="493">
        <v>26</v>
      </c>
      <c r="CA149" s="493">
        <v>39</v>
      </c>
      <c r="CB149" s="493">
        <v>72</v>
      </c>
      <c r="CC149" s="493">
        <v>55</v>
      </c>
      <c r="CD149" s="493">
        <v>40</v>
      </c>
      <c r="CE149" s="493">
        <v>33</v>
      </c>
      <c r="CF149" s="493">
        <v>25</v>
      </c>
      <c r="CG149" s="494">
        <v>10</v>
      </c>
      <c r="CH149" s="466"/>
      <c r="CI149" s="467"/>
      <c r="CJ149" s="467"/>
      <c r="CK149" s="467"/>
      <c r="CL149" s="467"/>
      <c r="CM149" s="467"/>
      <c r="CN149" s="467"/>
      <c r="CO149" s="467"/>
      <c r="CP149" s="467"/>
      <c r="CQ149" s="467"/>
      <c r="CR149" s="467"/>
      <c r="CS149" s="467"/>
      <c r="CT149" s="467"/>
      <c r="CU149" s="468"/>
      <c r="CV149" s="389"/>
      <c r="CW149" s="390"/>
      <c r="CX149" s="390"/>
      <c r="CY149" s="390"/>
      <c r="CZ149" s="390"/>
      <c r="DA149" s="390"/>
      <c r="DB149" s="394"/>
      <c r="DC149" s="492">
        <v>1123</v>
      </c>
      <c r="DD149" s="493">
        <v>811</v>
      </c>
      <c r="DE149" s="493">
        <v>329</v>
      </c>
      <c r="DF149" s="493">
        <v>444</v>
      </c>
      <c r="DG149" s="493">
        <v>38</v>
      </c>
      <c r="DH149" s="493">
        <v>73</v>
      </c>
      <c r="DI149" s="493">
        <v>239</v>
      </c>
      <c r="DJ149" s="394"/>
      <c r="DK149" s="492">
        <v>275</v>
      </c>
      <c r="DL149" s="493">
        <v>242</v>
      </c>
      <c r="DM149" s="493" t="s">
        <v>6662</v>
      </c>
      <c r="DN149" s="493">
        <v>5</v>
      </c>
      <c r="DO149" s="493" t="s">
        <v>6662</v>
      </c>
      <c r="DP149" s="493">
        <v>7</v>
      </c>
      <c r="DQ149" s="493" t="s">
        <v>6662</v>
      </c>
      <c r="DR149" s="493">
        <v>16</v>
      </c>
      <c r="DS149" s="493">
        <v>1</v>
      </c>
      <c r="DT149" s="493">
        <v>3</v>
      </c>
      <c r="DU149" s="493">
        <v>1</v>
      </c>
      <c r="DV149" s="493" t="s">
        <v>6662</v>
      </c>
      <c r="DW149" s="493" t="s">
        <v>6662</v>
      </c>
      <c r="DX149" s="493" t="s">
        <v>6662</v>
      </c>
      <c r="DY149" s="390" t="s">
        <v>6662</v>
      </c>
      <c r="DZ149" s="394" t="s">
        <v>6662</v>
      </c>
      <c r="EA149" s="492">
        <v>317</v>
      </c>
      <c r="EB149" s="493">
        <v>39576</v>
      </c>
      <c r="EC149" s="493">
        <v>27420</v>
      </c>
      <c r="ED149" s="493">
        <v>7215</v>
      </c>
      <c r="EE149" s="494">
        <v>4941</v>
      </c>
      <c r="EF149" s="492">
        <v>545</v>
      </c>
      <c r="EG149" s="493">
        <v>477</v>
      </c>
      <c r="EH149" s="493">
        <v>183</v>
      </c>
      <c r="EI149" s="493">
        <v>265</v>
      </c>
      <c r="EJ149" s="493">
        <v>29</v>
      </c>
      <c r="EK149" s="493">
        <v>38</v>
      </c>
      <c r="EL149" s="493">
        <v>30</v>
      </c>
      <c r="EM149" s="394"/>
      <c r="EN149" s="492">
        <v>578</v>
      </c>
      <c r="EO149" s="493">
        <v>334</v>
      </c>
      <c r="EP149" s="493">
        <v>146</v>
      </c>
      <c r="EQ149" s="493">
        <v>179</v>
      </c>
      <c r="ER149" s="493">
        <v>9</v>
      </c>
      <c r="ES149" s="493">
        <v>35</v>
      </c>
      <c r="ET149" s="493">
        <v>209</v>
      </c>
      <c r="EU149" s="394"/>
    </row>
    <row r="150" spans="1:151" s="357" customFormat="1" ht="15" hidden="1" customHeight="1" x14ac:dyDescent="0.15">
      <c r="A150" s="442" t="s">
        <v>175</v>
      </c>
      <c r="B150" s="442" t="s">
        <v>291</v>
      </c>
      <c r="C150" s="442" t="s">
        <v>296</v>
      </c>
      <c r="D150" s="442" t="s">
        <v>705</v>
      </c>
      <c r="E150" s="387">
        <v>180</v>
      </c>
      <c r="F150" s="472">
        <v>179</v>
      </c>
      <c r="G150" s="472" t="s">
        <v>6663</v>
      </c>
      <c r="H150" s="472" t="s">
        <v>6663</v>
      </c>
      <c r="I150" s="472" t="s">
        <v>6663</v>
      </c>
      <c r="J150" s="388">
        <v>1</v>
      </c>
      <c r="K150" s="395" t="s">
        <v>6662</v>
      </c>
      <c r="L150" s="387"/>
      <c r="M150" s="471" t="s">
        <v>6663</v>
      </c>
      <c r="N150" s="472" t="s">
        <v>6663</v>
      </c>
      <c r="O150" s="472" t="s">
        <v>6663</v>
      </c>
      <c r="P150" s="472" t="s">
        <v>6663</v>
      </c>
      <c r="Q150" s="472" t="s">
        <v>6663</v>
      </c>
      <c r="R150" s="472" t="s">
        <v>6663</v>
      </c>
      <c r="S150" s="472" t="s">
        <v>6663</v>
      </c>
      <c r="T150" s="472" t="s">
        <v>6663</v>
      </c>
      <c r="U150" s="472" t="s">
        <v>6663</v>
      </c>
      <c r="V150" s="472" t="s">
        <v>6663</v>
      </c>
      <c r="W150" s="472" t="s">
        <v>6663</v>
      </c>
      <c r="X150" s="472" t="s">
        <v>6663</v>
      </c>
      <c r="Y150" s="472" t="s">
        <v>6663</v>
      </c>
      <c r="Z150" s="472" t="s">
        <v>6663</v>
      </c>
      <c r="AA150" s="472" t="s">
        <v>6663</v>
      </c>
      <c r="AB150" s="473" t="s">
        <v>6663</v>
      </c>
      <c r="AC150" s="486" t="s">
        <v>6663</v>
      </c>
      <c r="AD150" s="487" t="s">
        <v>6663</v>
      </c>
      <c r="AE150" s="488" t="s">
        <v>6663</v>
      </c>
      <c r="AF150" s="387"/>
      <c r="AG150" s="388"/>
      <c r="AH150" s="388"/>
      <c r="AI150" s="388"/>
      <c r="AJ150" s="388"/>
      <c r="AK150" s="388"/>
      <c r="AL150" s="388"/>
      <c r="AM150" s="388"/>
      <c r="AN150" s="388"/>
      <c r="AO150" s="388"/>
      <c r="AP150" s="388"/>
      <c r="AQ150" s="388"/>
      <c r="AR150" s="388"/>
      <c r="AS150" s="388"/>
      <c r="AT150" s="388"/>
      <c r="AU150" s="388"/>
      <c r="AV150" s="449"/>
      <c r="AW150" s="450"/>
      <c r="AX150" s="451"/>
      <c r="AY150" s="471" t="s">
        <v>6663</v>
      </c>
      <c r="AZ150" s="472" t="s">
        <v>6663</v>
      </c>
      <c r="BA150" s="472" t="s">
        <v>6663</v>
      </c>
      <c r="BB150" s="472" t="s">
        <v>6663</v>
      </c>
      <c r="BC150" s="472" t="s">
        <v>6663</v>
      </c>
      <c r="BD150" s="472" t="s">
        <v>6663</v>
      </c>
      <c r="BE150" s="472" t="s">
        <v>6663</v>
      </c>
      <c r="BF150" s="472" t="s">
        <v>6663</v>
      </c>
      <c r="BG150" s="472" t="s">
        <v>6663</v>
      </c>
      <c r="BH150" s="472" t="s">
        <v>6663</v>
      </c>
      <c r="BI150" s="472" t="s">
        <v>6663</v>
      </c>
      <c r="BJ150" s="472" t="s">
        <v>6663</v>
      </c>
      <c r="BK150" s="472" t="s">
        <v>6663</v>
      </c>
      <c r="BL150" s="472" t="s">
        <v>6663</v>
      </c>
      <c r="BM150" s="472" t="s">
        <v>6663</v>
      </c>
      <c r="BN150" s="473" t="s">
        <v>6663</v>
      </c>
      <c r="BO150" s="504" t="s">
        <v>6663</v>
      </c>
      <c r="BP150" s="505" t="s">
        <v>6663</v>
      </c>
      <c r="BQ150" s="506" t="s">
        <v>6663</v>
      </c>
      <c r="BR150" s="492">
        <v>179</v>
      </c>
      <c r="BS150" s="493" t="s">
        <v>6662</v>
      </c>
      <c r="BT150" s="493" t="s">
        <v>6662</v>
      </c>
      <c r="BU150" s="493" t="s">
        <v>6662</v>
      </c>
      <c r="BV150" s="493">
        <v>1</v>
      </c>
      <c r="BW150" s="493">
        <v>1</v>
      </c>
      <c r="BX150" s="493">
        <v>2</v>
      </c>
      <c r="BY150" s="493">
        <v>6</v>
      </c>
      <c r="BZ150" s="493">
        <v>13</v>
      </c>
      <c r="CA150" s="493">
        <v>21</v>
      </c>
      <c r="CB150" s="493">
        <v>32</v>
      </c>
      <c r="CC150" s="493">
        <v>25</v>
      </c>
      <c r="CD150" s="493">
        <v>37</v>
      </c>
      <c r="CE150" s="493">
        <v>25</v>
      </c>
      <c r="CF150" s="493">
        <v>9</v>
      </c>
      <c r="CG150" s="494">
        <v>7</v>
      </c>
      <c r="CH150" s="466"/>
      <c r="CI150" s="467"/>
      <c r="CJ150" s="467"/>
      <c r="CK150" s="467"/>
      <c r="CL150" s="467"/>
      <c r="CM150" s="467"/>
      <c r="CN150" s="467"/>
      <c r="CO150" s="467"/>
      <c r="CP150" s="467"/>
      <c r="CQ150" s="467"/>
      <c r="CR150" s="467"/>
      <c r="CS150" s="467"/>
      <c r="CT150" s="467"/>
      <c r="CU150" s="468"/>
      <c r="CV150" s="389"/>
      <c r="CW150" s="390"/>
      <c r="CX150" s="390"/>
      <c r="CY150" s="390"/>
      <c r="CZ150" s="390"/>
      <c r="DA150" s="390"/>
      <c r="DB150" s="394"/>
      <c r="DC150" s="492">
        <v>596</v>
      </c>
      <c r="DD150" s="493">
        <v>452</v>
      </c>
      <c r="DE150" s="493">
        <v>191</v>
      </c>
      <c r="DF150" s="493">
        <v>233</v>
      </c>
      <c r="DG150" s="493">
        <v>28</v>
      </c>
      <c r="DH150" s="493">
        <v>38</v>
      </c>
      <c r="DI150" s="493">
        <v>106</v>
      </c>
      <c r="DJ150" s="394"/>
      <c r="DK150" s="492">
        <v>144</v>
      </c>
      <c r="DL150" s="493">
        <v>138</v>
      </c>
      <c r="DM150" s="493" t="s">
        <v>6662</v>
      </c>
      <c r="DN150" s="493" t="s">
        <v>6662</v>
      </c>
      <c r="DO150" s="493" t="s">
        <v>6662</v>
      </c>
      <c r="DP150" s="493" t="s">
        <v>6662</v>
      </c>
      <c r="DQ150" s="493">
        <v>2</v>
      </c>
      <c r="DR150" s="493">
        <v>1</v>
      </c>
      <c r="DS150" s="493">
        <v>1</v>
      </c>
      <c r="DT150" s="493">
        <v>2</v>
      </c>
      <c r="DU150" s="493" t="s">
        <v>6662</v>
      </c>
      <c r="DV150" s="493" t="s">
        <v>6662</v>
      </c>
      <c r="DW150" s="493" t="s">
        <v>6662</v>
      </c>
      <c r="DX150" s="493" t="s">
        <v>6662</v>
      </c>
      <c r="DY150" s="390" t="s">
        <v>6662</v>
      </c>
      <c r="DZ150" s="394" t="s">
        <v>6662</v>
      </c>
      <c r="EA150" s="492">
        <v>179</v>
      </c>
      <c r="EB150" s="493">
        <v>19614</v>
      </c>
      <c r="EC150" s="493">
        <v>15919</v>
      </c>
      <c r="ED150" s="493">
        <v>2910</v>
      </c>
      <c r="EE150" s="494">
        <v>785</v>
      </c>
      <c r="EF150" s="492">
        <v>296</v>
      </c>
      <c r="EG150" s="493">
        <v>260</v>
      </c>
      <c r="EH150" s="493">
        <v>107</v>
      </c>
      <c r="EI150" s="493">
        <v>137</v>
      </c>
      <c r="EJ150" s="493">
        <v>16</v>
      </c>
      <c r="EK150" s="493">
        <v>17</v>
      </c>
      <c r="EL150" s="493">
        <v>19</v>
      </c>
      <c r="EM150" s="394"/>
      <c r="EN150" s="492">
        <v>300</v>
      </c>
      <c r="EO150" s="493">
        <v>192</v>
      </c>
      <c r="EP150" s="493">
        <v>84</v>
      </c>
      <c r="EQ150" s="493">
        <v>96</v>
      </c>
      <c r="ER150" s="493">
        <v>12</v>
      </c>
      <c r="ES150" s="493">
        <v>21</v>
      </c>
      <c r="ET150" s="493">
        <v>87</v>
      </c>
      <c r="EU150" s="394"/>
    </row>
    <row r="151" spans="1:151" s="357" customFormat="1" ht="15" hidden="1" customHeight="1" x14ac:dyDescent="0.15">
      <c r="A151" s="442" t="s">
        <v>175</v>
      </c>
      <c r="B151" s="442" t="s">
        <v>291</v>
      </c>
      <c r="C151" s="442" t="s">
        <v>297</v>
      </c>
      <c r="D151" s="442" t="s">
        <v>706</v>
      </c>
      <c r="E151" s="387">
        <v>291</v>
      </c>
      <c r="F151" s="472">
        <v>287</v>
      </c>
      <c r="G151" s="472" t="s">
        <v>6663</v>
      </c>
      <c r="H151" s="472" t="s">
        <v>6663</v>
      </c>
      <c r="I151" s="472" t="s">
        <v>6663</v>
      </c>
      <c r="J151" s="388">
        <v>4</v>
      </c>
      <c r="K151" s="395">
        <v>2</v>
      </c>
      <c r="L151" s="387"/>
      <c r="M151" s="471" t="s">
        <v>6663</v>
      </c>
      <c r="N151" s="472" t="s">
        <v>6663</v>
      </c>
      <c r="O151" s="472" t="s">
        <v>6663</v>
      </c>
      <c r="P151" s="472" t="s">
        <v>6663</v>
      </c>
      <c r="Q151" s="472" t="s">
        <v>6663</v>
      </c>
      <c r="R151" s="472" t="s">
        <v>6663</v>
      </c>
      <c r="S151" s="472" t="s">
        <v>6663</v>
      </c>
      <c r="T151" s="472" t="s">
        <v>6663</v>
      </c>
      <c r="U151" s="472" t="s">
        <v>6663</v>
      </c>
      <c r="V151" s="472" t="s">
        <v>6663</v>
      </c>
      <c r="W151" s="472" t="s">
        <v>6663</v>
      </c>
      <c r="X151" s="472" t="s">
        <v>6663</v>
      </c>
      <c r="Y151" s="472" t="s">
        <v>6663</v>
      </c>
      <c r="Z151" s="472" t="s">
        <v>6663</v>
      </c>
      <c r="AA151" s="472" t="s">
        <v>6663</v>
      </c>
      <c r="AB151" s="473" t="s">
        <v>6663</v>
      </c>
      <c r="AC151" s="486" t="s">
        <v>6663</v>
      </c>
      <c r="AD151" s="487" t="s">
        <v>6663</v>
      </c>
      <c r="AE151" s="488" t="s">
        <v>6663</v>
      </c>
      <c r="AF151" s="387"/>
      <c r="AG151" s="388"/>
      <c r="AH151" s="388"/>
      <c r="AI151" s="388"/>
      <c r="AJ151" s="388"/>
      <c r="AK151" s="388"/>
      <c r="AL151" s="388"/>
      <c r="AM151" s="388"/>
      <c r="AN151" s="388"/>
      <c r="AO151" s="388"/>
      <c r="AP151" s="388"/>
      <c r="AQ151" s="388"/>
      <c r="AR151" s="388"/>
      <c r="AS151" s="388"/>
      <c r="AT151" s="388"/>
      <c r="AU151" s="388"/>
      <c r="AV151" s="449"/>
      <c r="AW151" s="450"/>
      <c r="AX151" s="451"/>
      <c r="AY151" s="471" t="s">
        <v>6663</v>
      </c>
      <c r="AZ151" s="472" t="s">
        <v>6663</v>
      </c>
      <c r="BA151" s="472" t="s">
        <v>6663</v>
      </c>
      <c r="BB151" s="472" t="s">
        <v>6663</v>
      </c>
      <c r="BC151" s="472" t="s">
        <v>6663</v>
      </c>
      <c r="BD151" s="472" t="s">
        <v>6663</v>
      </c>
      <c r="BE151" s="472" t="s">
        <v>6663</v>
      </c>
      <c r="BF151" s="472" t="s">
        <v>6663</v>
      </c>
      <c r="BG151" s="472" t="s">
        <v>6663</v>
      </c>
      <c r="BH151" s="472" t="s">
        <v>6663</v>
      </c>
      <c r="BI151" s="472" t="s">
        <v>6663</v>
      </c>
      <c r="BJ151" s="472" t="s">
        <v>6663</v>
      </c>
      <c r="BK151" s="472" t="s">
        <v>6663</v>
      </c>
      <c r="BL151" s="472" t="s">
        <v>6663</v>
      </c>
      <c r="BM151" s="472" t="s">
        <v>6663</v>
      </c>
      <c r="BN151" s="473" t="s">
        <v>6663</v>
      </c>
      <c r="BO151" s="504" t="s">
        <v>6663</v>
      </c>
      <c r="BP151" s="505" t="s">
        <v>6663</v>
      </c>
      <c r="BQ151" s="506" t="s">
        <v>6663</v>
      </c>
      <c r="BR151" s="492">
        <v>283</v>
      </c>
      <c r="BS151" s="493" t="s">
        <v>6662</v>
      </c>
      <c r="BT151" s="493" t="s">
        <v>6662</v>
      </c>
      <c r="BU151" s="493" t="s">
        <v>6662</v>
      </c>
      <c r="BV151" s="493" t="s">
        <v>6662</v>
      </c>
      <c r="BW151" s="493">
        <v>1</v>
      </c>
      <c r="BX151" s="493">
        <v>3</v>
      </c>
      <c r="BY151" s="493">
        <v>12</v>
      </c>
      <c r="BZ151" s="493">
        <v>22</v>
      </c>
      <c r="CA151" s="493">
        <v>46</v>
      </c>
      <c r="CB151" s="493">
        <v>58</v>
      </c>
      <c r="CC151" s="493">
        <v>49</v>
      </c>
      <c r="CD151" s="493">
        <v>21</v>
      </c>
      <c r="CE151" s="493">
        <v>33</v>
      </c>
      <c r="CF151" s="493">
        <v>27</v>
      </c>
      <c r="CG151" s="494">
        <v>11</v>
      </c>
      <c r="CH151" s="466"/>
      <c r="CI151" s="467"/>
      <c r="CJ151" s="467"/>
      <c r="CK151" s="467"/>
      <c r="CL151" s="467"/>
      <c r="CM151" s="467"/>
      <c r="CN151" s="467"/>
      <c r="CO151" s="467"/>
      <c r="CP151" s="467"/>
      <c r="CQ151" s="467"/>
      <c r="CR151" s="467"/>
      <c r="CS151" s="467"/>
      <c r="CT151" s="467"/>
      <c r="CU151" s="468"/>
      <c r="CV151" s="389"/>
      <c r="CW151" s="390"/>
      <c r="CX151" s="390"/>
      <c r="CY151" s="390"/>
      <c r="CZ151" s="390"/>
      <c r="DA151" s="390"/>
      <c r="DB151" s="394"/>
      <c r="DC151" s="492">
        <v>1006</v>
      </c>
      <c r="DD151" s="493">
        <v>783</v>
      </c>
      <c r="DE151" s="493">
        <v>348</v>
      </c>
      <c r="DF151" s="493">
        <v>388</v>
      </c>
      <c r="DG151" s="493">
        <v>47</v>
      </c>
      <c r="DH151" s="493">
        <v>59</v>
      </c>
      <c r="DI151" s="493">
        <v>164</v>
      </c>
      <c r="DJ151" s="394"/>
      <c r="DK151" s="492">
        <v>238</v>
      </c>
      <c r="DL151" s="493">
        <v>150</v>
      </c>
      <c r="DM151" s="493" t="s">
        <v>6662</v>
      </c>
      <c r="DN151" s="493">
        <v>3</v>
      </c>
      <c r="DO151" s="493" t="s">
        <v>6662</v>
      </c>
      <c r="DP151" s="493">
        <v>8</v>
      </c>
      <c r="DQ151" s="493">
        <v>1</v>
      </c>
      <c r="DR151" s="493">
        <v>58</v>
      </c>
      <c r="DS151" s="493">
        <v>10</v>
      </c>
      <c r="DT151" s="493">
        <v>1</v>
      </c>
      <c r="DU151" s="493">
        <v>3</v>
      </c>
      <c r="DV151" s="493">
        <v>2</v>
      </c>
      <c r="DW151" s="493">
        <v>1</v>
      </c>
      <c r="DX151" s="493">
        <v>1</v>
      </c>
      <c r="DY151" s="390" t="s">
        <v>6662</v>
      </c>
      <c r="DZ151" s="394" t="s">
        <v>6662</v>
      </c>
      <c r="EA151" s="492">
        <v>287</v>
      </c>
      <c r="EB151" s="493">
        <v>41202</v>
      </c>
      <c r="EC151" s="493">
        <v>21589</v>
      </c>
      <c r="ED151" s="493">
        <v>10351</v>
      </c>
      <c r="EE151" s="494">
        <v>9262</v>
      </c>
      <c r="EF151" s="492">
        <v>506</v>
      </c>
      <c r="EG151" s="493">
        <v>448</v>
      </c>
      <c r="EH151" s="493">
        <v>190</v>
      </c>
      <c r="EI151" s="493">
        <v>226</v>
      </c>
      <c r="EJ151" s="493">
        <v>32</v>
      </c>
      <c r="EK151" s="493">
        <v>36</v>
      </c>
      <c r="EL151" s="493">
        <v>22</v>
      </c>
      <c r="EM151" s="394"/>
      <c r="EN151" s="492">
        <v>500</v>
      </c>
      <c r="EO151" s="493">
        <v>335</v>
      </c>
      <c r="EP151" s="493">
        <v>158</v>
      </c>
      <c r="EQ151" s="493">
        <v>162</v>
      </c>
      <c r="ER151" s="493">
        <v>15</v>
      </c>
      <c r="ES151" s="493">
        <v>23</v>
      </c>
      <c r="ET151" s="493">
        <v>142</v>
      </c>
      <c r="EU151" s="394"/>
    </row>
    <row r="152" spans="1:151" s="357" customFormat="1" ht="15" hidden="1" customHeight="1" x14ac:dyDescent="0.15">
      <c r="A152" s="442" t="s">
        <v>175</v>
      </c>
      <c r="B152" s="442" t="s">
        <v>291</v>
      </c>
      <c r="C152" s="442" t="s">
        <v>298</v>
      </c>
      <c r="D152" s="442" t="s">
        <v>707</v>
      </c>
      <c r="E152" s="387">
        <v>231</v>
      </c>
      <c r="F152" s="472">
        <v>226</v>
      </c>
      <c r="G152" s="472" t="s">
        <v>6663</v>
      </c>
      <c r="H152" s="472" t="s">
        <v>6663</v>
      </c>
      <c r="I152" s="472" t="s">
        <v>6663</v>
      </c>
      <c r="J152" s="388">
        <v>5</v>
      </c>
      <c r="K152" s="395">
        <v>2</v>
      </c>
      <c r="L152" s="387"/>
      <c r="M152" s="471" t="s">
        <v>6663</v>
      </c>
      <c r="N152" s="472" t="s">
        <v>6663</v>
      </c>
      <c r="O152" s="472" t="s">
        <v>6663</v>
      </c>
      <c r="P152" s="472" t="s">
        <v>6663</v>
      </c>
      <c r="Q152" s="472" t="s">
        <v>6663</v>
      </c>
      <c r="R152" s="472" t="s">
        <v>6663</v>
      </c>
      <c r="S152" s="472" t="s">
        <v>6663</v>
      </c>
      <c r="T152" s="472" t="s">
        <v>6663</v>
      </c>
      <c r="U152" s="472" t="s">
        <v>6663</v>
      </c>
      <c r="V152" s="472" t="s">
        <v>6663</v>
      </c>
      <c r="W152" s="472" t="s">
        <v>6663</v>
      </c>
      <c r="X152" s="472" t="s">
        <v>6663</v>
      </c>
      <c r="Y152" s="472" t="s">
        <v>6663</v>
      </c>
      <c r="Z152" s="472" t="s">
        <v>6663</v>
      </c>
      <c r="AA152" s="472" t="s">
        <v>6663</v>
      </c>
      <c r="AB152" s="473" t="s">
        <v>6663</v>
      </c>
      <c r="AC152" s="486" t="s">
        <v>6663</v>
      </c>
      <c r="AD152" s="487" t="s">
        <v>6663</v>
      </c>
      <c r="AE152" s="488" t="s">
        <v>6663</v>
      </c>
      <c r="AF152" s="387"/>
      <c r="AG152" s="388"/>
      <c r="AH152" s="388"/>
      <c r="AI152" s="388"/>
      <c r="AJ152" s="388"/>
      <c r="AK152" s="388"/>
      <c r="AL152" s="388"/>
      <c r="AM152" s="388"/>
      <c r="AN152" s="388"/>
      <c r="AO152" s="388"/>
      <c r="AP152" s="388"/>
      <c r="AQ152" s="388"/>
      <c r="AR152" s="388"/>
      <c r="AS152" s="388"/>
      <c r="AT152" s="388"/>
      <c r="AU152" s="388"/>
      <c r="AV152" s="449"/>
      <c r="AW152" s="450"/>
      <c r="AX152" s="451"/>
      <c r="AY152" s="471" t="s">
        <v>6663</v>
      </c>
      <c r="AZ152" s="472" t="s">
        <v>6663</v>
      </c>
      <c r="BA152" s="472" t="s">
        <v>6663</v>
      </c>
      <c r="BB152" s="472" t="s">
        <v>6663</v>
      </c>
      <c r="BC152" s="472" t="s">
        <v>6663</v>
      </c>
      <c r="BD152" s="472" t="s">
        <v>6663</v>
      </c>
      <c r="BE152" s="472" t="s">
        <v>6663</v>
      </c>
      <c r="BF152" s="472" t="s">
        <v>6663</v>
      </c>
      <c r="BG152" s="472" t="s">
        <v>6663</v>
      </c>
      <c r="BH152" s="472" t="s">
        <v>6663</v>
      </c>
      <c r="BI152" s="472" t="s">
        <v>6663</v>
      </c>
      <c r="BJ152" s="472" t="s">
        <v>6663</v>
      </c>
      <c r="BK152" s="472" t="s">
        <v>6663</v>
      </c>
      <c r="BL152" s="472" t="s">
        <v>6663</v>
      </c>
      <c r="BM152" s="472" t="s">
        <v>6663</v>
      </c>
      <c r="BN152" s="473" t="s">
        <v>6663</v>
      </c>
      <c r="BO152" s="504" t="s">
        <v>6663</v>
      </c>
      <c r="BP152" s="505" t="s">
        <v>6663</v>
      </c>
      <c r="BQ152" s="506" t="s">
        <v>6663</v>
      </c>
      <c r="BR152" s="492">
        <v>224</v>
      </c>
      <c r="BS152" s="493" t="s">
        <v>6662</v>
      </c>
      <c r="BT152" s="493" t="s">
        <v>6662</v>
      </c>
      <c r="BU152" s="493" t="s">
        <v>6662</v>
      </c>
      <c r="BV152" s="493">
        <v>1</v>
      </c>
      <c r="BW152" s="493">
        <v>2</v>
      </c>
      <c r="BX152" s="493">
        <v>3</v>
      </c>
      <c r="BY152" s="493">
        <v>12</v>
      </c>
      <c r="BZ152" s="493">
        <v>17</v>
      </c>
      <c r="CA152" s="493">
        <v>34</v>
      </c>
      <c r="CB152" s="493">
        <v>45</v>
      </c>
      <c r="CC152" s="493">
        <v>37</v>
      </c>
      <c r="CD152" s="493">
        <v>32</v>
      </c>
      <c r="CE152" s="493">
        <v>27</v>
      </c>
      <c r="CF152" s="493">
        <v>8</v>
      </c>
      <c r="CG152" s="494">
        <v>6</v>
      </c>
      <c r="CH152" s="466"/>
      <c r="CI152" s="467"/>
      <c r="CJ152" s="467"/>
      <c r="CK152" s="467"/>
      <c r="CL152" s="467"/>
      <c r="CM152" s="467"/>
      <c r="CN152" s="467"/>
      <c r="CO152" s="467"/>
      <c r="CP152" s="467"/>
      <c r="CQ152" s="467"/>
      <c r="CR152" s="467"/>
      <c r="CS152" s="467"/>
      <c r="CT152" s="467"/>
      <c r="CU152" s="468"/>
      <c r="CV152" s="389"/>
      <c r="CW152" s="390"/>
      <c r="CX152" s="390"/>
      <c r="CY152" s="390"/>
      <c r="CZ152" s="390"/>
      <c r="DA152" s="390"/>
      <c r="DB152" s="394"/>
      <c r="DC152" s="492">
        <v>802</v>
      </c>
      <c r="DD152" s="493">
        <v>581</v>
      </c>
      <c r="DE152" s="493">
        <v>259</v>
      </c>
      <c r="DF152" s="493">
        <v>285</v>
      </c>
      <c r="DG152" s="493">
        <v>37</v>
      </c>
      <c r="DH152" s="493">
        <v>66</v>
      </c>
      <c r="DI152" s="493">
        <v>155</v>
      </c>
      <c r="DJ152" s="394"/>
      <c r="DK152" s="492">
        <v>196</v>
      </c>
      <c r="DL152" s="493">
        <v>68</v>
      </c>
      <c r="DM152" s="493" t="s">
        <v>6662</v>
      </c>
      <c r="DN152" s="493" t="s">
        <v>6662</v>
      </c>
      <c r="DO152" s="493">
        <v>1</v>
      </c>
      <c r="DP152" s="493">
        <v>3</v>
      </c>
      <c r="DQ152" s="493">
        <v>5</v>
      </c>
      <c r="DR152" s="493">
        <v>82</v>
      </c>
      <c r="DS152" s="493">
        <v>27</v>
      </c>
      <c r="DT152" s="493">
        <v>1</v>
      </c>
      <c r="DU152" s="493">
        <v>9</v>
      </c>
      <c r="DV152" s="493" t="s">
        <v>6662</v>
      </c>
      <c r="DW152" s="493" t="s">
        <v>6662</v>
      </c>
      <c r="DX152" s="493" t="s">
        <v>6662</v>
      </c>
      <c r="DY152" s="390" t="s">
        <v>6662</v>
      </c>
      <c r="DZ152" s="394" t="s">
        <v>6662</v>
      </c>
      <c r="EA152" s="492">
        <v>223</v>
      </c>
      <c r="EB152" s="493">
        <v>37353</v>
      </c>
      <c r="EC152" s="493">
        <v>14397</v>
      </c>
      <c r="ED152" s="493">
        <v>10943</v>
      </c>
      <c r="EE152" s="494">
        <v>12013</v>
      </c>
      <c r="EF152" s="492">
        <v>405</v>
      </c>
      <c r="EG152" s="493">
        <v>333</v>
      </c>
      <c r="EH152" s="493">
        <v>149</v>
      </c>
      <c r="EI152" s="493">
        <v>163</v>
      </c>
      <c r="EJ152" s="493">
        <v>21</v>
      </c>
      <c r="EK152" s="493">
        <v>38</v>
      </c>
      <c r="EL152" s="493">
        <v>34</v>
      </c>
      <c r="EM152" s="394"/>
      <c r="EN152" s="492">
        <v>397</v>
      </c>
      <c r="EO152" s="493">
        <v>248</v>
      </c>
      <c r="EP152" s="493">
        <v>110</v>
      </c>
      <c r="EQ152" s="493">
        <v>122</v>
      </c>
      <c r="ER152" s="493">
        <v>16</v>
      </c>
      <c r="ES152" s="493">
        <v>28</v>
      </c>
      <c r="ET152" s="493">
        <v>121</v>
      </c>
      <c r="EU152" s="394"/>
    </row>
    <row r="153" spans="1:151" s="357" customFormat="1" ht="15" hidden="1" customHeight="1" x14ac:dyDescent="0.15">
      <c r="A153" s="442" t="s">
        <v>175</v>
      </c>
      <c r="B153" s="442" t="s">
        <v>291</v>
      </c>
      <c r="C153" s="442" t="s">
        <v>299</v>
      </c>
      <c r="D153" s="442" t="s">
        <v>708</v>
      </c>
      <c r="E153" s="387">
        <v>207</v>
      </c>
      <c r="F153" s="472">
        <v>206</v>
      </c>
      <c r="G153" s="472" t="s">
        <v>6663</v>
      </c>
      <c r="H153" s="472" t="s">
        <v>6663</v>
      </c>
      <c r="I153" s="472" t="s">
        <v>6663</v>
      </c>
      <c r="J153" s="388">
        <v>1</v>
      </c>
      <c r="K153" s="395" t="s">
        <v>6662</v>
      </c>
      <c r="L153" s="387"/>
      <c r="M153" s="471" t="s">
        <v>6663</v>
      </c>
      <c r="N153" s="472" t="s">
        <v>6663</v>
      </c>
      <c r="O153" s="472" t="s">
        <v>6663</v>
      </c>
      <c r="P153" s="472" t="s">
        <v>6663</v>
      </c>
      <c r="Q153" s="472" t="s">
        <v>6663</v>
      </c>
      <c r="R153" s="472" t="s">
        <v>6663</v>
      </c>
      <c r="S153" s="472" t="s">
        <v>6663</v>
      </c>
      <c r="T153" s="472" t="s">
        <v>6663</v>
      </c>
      <c r="U153" s="472" t="s">
        <v>6663</v>
      </c>
      <c r="V153" s="472" t="s">
        <v>6663</v>
      </c>
      <c r="W153" s="472" t="s">
        <v>6663</v>
      </c>
      <c r="X153" s="472" t="s">
        <v>6663</v>
      </c>
      <c r="Y153" s="472" t="s">
        <v>6663</v>
      </c>
      <c r="Z153" s="472" t="s">
        <v>6663</v>
      </c>
      <c r="AA153" s="472" t="s">
        <v>6663</v>
      </c>
      <c r="AB153" s="473" t="s">
        <v>6663</v>
      </c>
      <c r="AC153" s="486" t="s">
        <v>6663</v>
      </c>
      <c r="AD153" s="487" t="s">
        <v>6663</v>
      </c>
      <c r="AE153" s="488" t="s">
        <v>6663</v>
      </c>
      <c r="AF153" s="387"/>
      <c r="AG153" s="388"/>
      <c r="AH153" s="388"/>
      <c r="AI153" s="388"/>
      <c r="AJ153" s="388"/>
      <c r="AK153" s="388"/>
      <c r="AL153" s="388"/>
      <c r="AM153" s="388"/>
      <c r="AN153" s="388"/>
      <c r="AO153" s="388"/>
      <c r="AP153" s="388"/>
      <c r="AQ153" s="388"/>
      <c r="AR153" s="388"/>
      <c r="AS153" s="388"/>
      <c r="AT153" s="388"/>
      <c r="AU153" s="388"/>
      <c r="AV153" s="449"/>
      <c r="AW153" s="450"/>
      <c r="AX153" s="451"/>
      <c r="AY153" s="471" t="s">
        <v>6663</v>
      </c>
      <c r="AZ153" s="472" t="s">
        <v>6663</v>
      </c>
      <c r="BA153" s="472" t="s">
        <v>6663</v>
      </c>
      <c r="BB153" s="472" t="s">
        <v>6663</v>
      </c>
      <c r="BC153" s="472" t="s">
        <v>6663</v>
      </c>
      <c r="BD153" s="472" t="s">
        <v>6663</v>
      </c>
      <c r="BE153" s="472" t="s">
        <v>6663</v>
      </c>
      <c r="BF153" s="472" t="s">
        <v>6663</v>
      </c>
      <c r="BG153" s="472" t="s">
        <v>6663</v>
      </c>
      <c r="BH153" s="472" t="s">
        <v>6663</v>
      </c>
      <c r="BI153" s="472" t="s">
        <v>6663</v>
      </c>
      <c r="BJ153" s="472" t="s">
        <v>6663</v>
      </c>
      <c r="BK153" s="472" t="s">
        <v>6663</v>
      </c>
      <c r="BL153" s="472" t="s">
        <v>6663</v>
      </c>
      <c r="BM153" s="472" t="s">
        <v>6663</v>
      </c>
      <c r="BN153" s="473" t="s">
        <v>6663</v>
      </c>
      <c r="BO153" s="504" t="s">
        <v>6663</v>
      </c>
      <c r="BP153" s="505" t="s">
        <v>6663</v>
      </c>
      <c r="BQ153" s="506" t="s">
        <v>6663</v>
      </c>
      <c r="BR153" s="492">
        <v>206</v>
      </c>
      <c r="BS153" s="493" t="s">
        <v>6662</v>
      </c>
      <c r="BT153" s="493" t="s">
        <v>6662</v>
      </c>
      <c r="BU153" s="493" t="s">
        <v>6662</v>
      </c>
      <c r="BV153" s="493">
        <v>1</v>
      </c>
      <c r="BW153" s="493" t="s">
        <v>6662</v>
      </c>
      <c r="BX153" s="493">
        <v>4</v>
      </c>
      <c r="BY153" s="493">
        <v>3</v>
      </c>
      <c r="BZ153" s="493">
        <v>11</v>
      </c>
      <c r="CA153" s="493">
        <v>19</v>
      </c>
      <c r="CB153" s="493">
        <v>42</v>
      </c>
      <c r="CC153" s="493">
        <v>43</v>
      </c>
      <c r="CD153" s="493">
        <v>28</v>
      </c>
      <c r="CE153" s="493">
        <v>22</v>
      </c>
      <c r="CF153" s="493">
        <v>20</v>
      </c>
      <c r="CG153" s="494">
        <v>13</v>
      </c>
      <c r="CH153" s="466"/>
      <c r="CI153" s="467"/>
      <c r="CJ153" s="467"/>
      <c r="CK153" s="467"/>
      <c r="CL153" s="467"/>
      <c r="CM153" s="467"/>
      <c r="CN153" s="467"/>
      <c r="CO153" s="467"/>
      <c r="CP153" s="467"/>
      <c r="CQ153" s="467"/>
      <c r="CR153" s="467"/>
      <c r="CS153" s="467"/>
      <c r="CT153" s="467"/>
      <c r="CU153" s="468"/>
      <c r="CV153" s="389"/>
      <c r="CW153" s="390"/>
      <c r="CX153" s="390"/>
      <c r="CY153" s="390"/>
      <c r="CZ153" s="390"/>
      <c r="DA153" s="390"/>
      <c r="DB153" s="394"/>
      <c r="DC153" s="492">
        <v>707</v>
      </c>
      <c r="DD153" s="493">
        <v>525</v>
      </c>
      <c r="DE153" s="493">
        <v>228</v>
      </c>
      <c r="DF153" s="493">
        <v>270</v>
      </c>
      <c r="DG153" s="493">
        <v>27</v>
      </c>
      <c r="DH153" s="493">
        <v>44</v>
      </c>
      <c r="DI153" s="493">
        <v>138</v>
      </c>
      <c r="DJ153" s="394"/>
      <c r="DK153" s="492">
        <v>170</v>
      </c>
      <c r="DL153" s="493">
        <v>134</v>
      </c>
      <c r="DM153" s="493">
        <v>2</v>
      </c>
      <c r="DN153" s="493">
        <v>1</v>
      </c>
      <c r="DO153" s="493" t="s">
        <v>6662</v>
      </c>
      <c r="DP153" s="493">
        <v>8</v>
      </c>
      <c r="DQ153" s="493">
        <v>3</v>
      </c>
      <c r="DR153" s="493">
        <v>12</v>
      </c>
      <c r="DS153" s="493">
        <v>5</v>
      </c>
      <c r="DT153" s="493">
        <v>3</v>
      </c>
      <c r="DU153" s="493" t="s">
        <v>6662</v>
      </c>
      <c r="DV153" s="493">
        <v>2</v>
      </c>
      <c r="DW153" s="493" t="s">
        <v>6662</v>
      </c>
      <c r="DX153" s="493" t="s">
        <v>6662</v>
      </c>
      <c r="DY153" s="390" t="s">
        <v>6662</v>
      </c>
      <c r="DZ153" s="394" t="s">
        <v>6662</v>
      </c>
      <c r="EA153" s="492">
        <v>206</v>
      </c>
      <c r="EB153" s="493">
        <v>30044</v>
      </c>
      <c r="EC153" s="493">
        <v>19616</v>
      </c>
      <c r="ED153" s="493">
        <v>7254</v>
      </c>
      <c r="EE153" s="494">
        <v>3174</v>
      </c>
      <c r="EF153" s="492">
        <v>355</v>
      </c>
      <c r="EG153" s="493">
        <v>310</v>
      </c>
      <c r="EH153" s="493">
        <v>133</v>
      </c>
      <c r="EI153" s="493">
        <v>160</v>
      </c>
      <c r="EJ153" s="493">
        <v>17</v>
      </c>
      <c r="EK153" s="493">
        <v>20</v>
      </c>
      <c r="EL153" s="493">
        <v>25</v>
      </c>
      <c r="EM153" s="394"/>
      <c r="EN153" s="492">
        <v>352</v>
      </c>
      <c r="EO153" s="493">
        <v>215</v>
      </c>
      <c r="EP153" s="493">
        <v>95</v>
      </c>
      <c r="EQ153" s="493">
        <v>110</v>
      </c>
      <c r="ER153" s="493">
        <v>10</v>
      </c>
      <c r="ES153" s="493">
        <v>24</v>
      </c>
      <c r="ET153" s="493">
        <v>113</v>
      </c>
      <c r="EU153" s="394"/>
    </row>
    <row r="154" spans="1:151" s="357" customFormat="1" ht="15" hidden="1" customHeight="1" x14ac:dyDescent="0.15">
      <c r="A154" s="442" t="s">
        <v>175</v>
      </c>
      <c r="B154" s="442" t="s">
        <v>291</v>
      </c>
      <c r="C154" s="442" t="s">
        <v>1591</v>
      </c>
      <c r="D154" s="442" t="s">
        <v>709</v>
      </c>
      <c r="E154" s="387" t="s">
        <v>6663</v>
      </c>
      <c r="F154" s="472" t="s">
        <v>6663</v>
      </c>
      <c r="G154" s="472" t="s">
        <v>6663</v>
      </c>
      <c r="H154" s="472" t="s">
        <v>6663</v>
      </c>
      <c r="I154" s="472" t="s">
        <v>6663</v>
      </c>
      <c r="J154" s="388" t="s">
        <v>6663</v>
      </c>
      <c r="K154" s="395" t="s">
        <v>6663</v>
      </c>
      <c r="L154" s="387"/>
      <c r="M154" s="471" t="s">
        <v>6663</v>
      </c>
      <c r="N154" s="472" t="s">
        <v>6663</v>
      </c>
      <c r="O154" s="472" t="s">
        <v>6663</v>
      </c>
      <c r="P154" s="472" t="s">
        <v>6663</v>
      </c>
      <c r="Q154" s="472" t="s">
        <v>6663</v>
      </c>
      <c r="R154" s="472" t="s">
        <v>6663</v>
      </c>
      <c r="S154" s="472" t="s">
        <v>6663</v>
      </c>
      <c r="T154" s="472" t="s">
        <v>6663</v>
      </c>
      <c r="U154" s="472" t="s">
        <v>6663</v>
      </c>
      <c r="V154" s="472" t="s">
        <v>6663</v>
      </c>
      <c r="W154" s="472" t="s">
        <v>6663</v>
      </c>
      <c r="X154" s="472" t="s">
        <v>6663</v>
      </c>
      <c r="Y154" s="472" t="s">
        <v>6663</v>
      </c>
      <c r="Z154" s="472" t="s">
        <v>6663</v>
      </c>
      <c r="AA154" s="472" t="s">
        <v>6663</v>
      </c>
      <c r="AB154" s="473" t="s">
        <v>6663</v>
      </c>
      <c r="AC154" s="486" t="s">
        <v>6663</v>
      </c>
      <c r="AD154" s="487" t="s">
        <v>6663</v>
      </c>
      <c r="AE154" s="488" t="s">
        <v>6663</v>
      </c>
      <c r="AF154" s="387"/>
      <c r="AG154" s="388"/>
      <c r="AH154" s="388"/>
      <c r="AI154" s="388"/>
      <c r="AJ154" s="388"/>
      <c r="AK154" s="388"/>
      <c r="AL154" s="388"/>
      <c r="AM154" s="388"/>
      <c r="AN154" s="388"/>
      <c r="AO154" s="388"/>
      <c r="AP154" s="388"/>
      <c r="AQ154" s="388"/>
      <c r="AR154" s="388"/>
      <c r="AS154" s="388"/>
      <c r="AT154" s="388"/>
      <c r="AU154" s="388"/>
      <c r="AV154" s="449"/>
      <c r="AW154" s="450"/>
      <c r="AX154" s="451"/>
      <c r="AY154" s="471" t="s">
        <v>6663</v>
      </c>
      <c r="AZ154" s="472" t="s">
        <v>6663</v>
      </c>
      <c r="BA154" s="472" t="s">
        <v>6663</v>
      </c>
      <c r="BB154" s="472" t="s">
        <v>6663</v>
      </c>
      <c r="BC154" s="472" t="s">
        <v>6663</v>
      </c>
      <c r="BD154" s="472" t="s">
        <v>6663</v>
      </c>
      <c r="BE154" s="472" t="s">
        <v>6663</v>
      </c>
      <c r="BF154" s="472" t="s">
        <v>6663</v>
      </c>
      <c r="BG154" s="472" t="s">
        <v>6663</v>
      </c>
      <c r="BH154" s="472" t="s">
        <v>6663</v>
      </c>
      <c r="BI154" s="472" t="s">
        <v>6663</v>
      </c>
      <c r="BJ154" s="472" t="s">
        <v>6663</v>
      </c>
      <c r="BK154" s="472" t="s">
        <v>6663</v>
      </c>
      <c r="BL154" s="472" t="s">
        <v>6663</v>
      </c>
      <c r="BM154" s="472" t="s">
        <v>6663</v>
      </c>
      <c r="BN154" s="473" t="s">
        <v>6663</v>
      </c>
      <c r="BO154" s="504" t="s">
        <v>6663</v>
      </c>
      <c r="BP154" s="505" t="s">
        <v>6663</v>
      </c>
      <c r="BQ154" s="506" t="s">
        <v>6663</v>
      </c>
      <c r="BR154" s="492">
        <v>38</v>
      </c>
      <c r="BS154" s="493" t="s">
        <v>6662</v>
      </c>
      <c r="BT154" s="493" t="s">
        <v>6662</v>
      </c>
      <c r="BU154" s="493" t="s">
        <v>6662</v>
      </c>
      <c r="BV154" s="493" t="s">
        <v>6662</v>
      </c>
      <c r="BW154" s="493" t="s">
        <v>6662</v>
      </c>
      <c r="BX154" s="493">
        <v>2</v>
      </c>
      <c r="BY154" s="493" t="s">
        <v>6662</v>
      </c>
      <c r="BZ154" s="493">
        <v>3</v>
      </c>
      <c r="CA154" s="493">
        <v>7</v>
      </c>
      <c r="CB154" s="493">
        <v>6</v>
      </c>
      <c r="CC154" s="493">
        <v>5</v>
      </c>
      <c r="CD154" s="493">
        <v>2</v>
      </c>
      <c r="CE154" s="493">
        <v>5</v>
      </c>
      <c r="CF154" s="493">
        <v>2</v>
      </c>
      <c r="CG154" s="494">
        <v>6</v>
      </c>
      <c r="CH154" s="466"/>
      <c r="CI154" s="467"/>
      <c r="CJ154" s="467"/>
      <c r="CK154" s="467"/>
      <c r="CL154" s="467"/>
      <c r="CM154" s="467"/>
      <c r="CN154" s="467"/>
      <c r="CO154" s="467"/>
      <c r="CP154" s="467"/>
      <c r="CQ154" s="467"/>
      <c r="CR154" s="467"/>
      <c r="CS154" s="467"/>
      <c r="CT154" s="467"/>
      <c r="CU154" s="468"/>
      <c r="CV154" s="389"/>
      <c r="CW154" s="390"/>
      <c r="CX154" s="390"/>
      <c r="CY154" s="390"/>
      <c r="CZ154" s="390"/>
      <c r="DA154" s="390"/>
      <c r="DB154" s="394"/>
      <c r="DC154" s="492" t="s">
        <v>6663</v>
      </c>
      <c r="DD154" s="493" t="s">
        <v>6663</v>
      </c>
      <c r="DE154" s="493" t="s">
        <v>6663</v>
      </c>
      <c r="DF154" s="493" t="s">
        <v>6663</v>
      </c>
      <c r="DG154" s="493" t="s">
        <v>6663</v>
      </c>
      <c r="DH154" s="493" t="s">
        <v>6663</v>
      </c>
      <c r="DI154" s="493" t="s">
        <v>6663</v>
      </c>
      <c r="DJ154" s="394"/>
      <c r="DK154" s="492" t="s">
        <v>6663</v>
      </c>
      <c r="DL154" s="493" t="s">
        <v>6663</v>
      </c>
      <c r="DM154" s="493" t="s">
        <v>6663</v>
      </c>
      <c r="DN154" s="493" t="s">
        <v>6663</v>
      </c>
      <c r="DO154" s="493" t="s">
        <v>6663</v>
      </c>
      <c r="DP154" s="493" t="s">
        <v>6663</v>
      </c>
      <c r="DQ154" s="493" t="s">
        <v>6663</v>
      </c>
      <c r="DR154" s="493" t="s">
        <v>6663</v>
      </c>
      <c r="DS154" s="493" t="s">
        <v>6663</v>
      </c>
      <c r="DT154" s="493" t="s">
        <v>6663</v>
      </c>
      <c r="DU154" s="493" t="s">
        <v>6663</v>
      </c>
      <c r="DV154" s="493" t="s">
        <v>6663</v>
      </c>
      <c r="DW154" s="493" t="s">
        <v>6663</v>
      </c>
      <c r="DX154" s="493" t="s">
        <v>6663</v>
      </c>
      <c r="DY154" s="390" t="s">
        <v>6663</v>
      </c>
      <c r="DZ154" s="394" t="s">
        <v>6663</v>
      </c>
      <c r="EA154" s="492" t="s">
        <v>6663</v>
      </c>
      <c r="EB154" s="493" t="s">
        <v>6663</v>
      </c>
      <c r="EC154" s="493" t="s">
        <v>6663</v>
      </c>
      <c r="ED154" s="493" t="s">
        <v>6663</v>
      </c>
      <c r="EE154" s="494" t="s">
        <v>6663</v>
      </c>
      <c r="EF154" s="492" t="s">
        <v>6663</v>
      </c>
      <c r="EG154" s="493" t="s">
        <v>6663</v>
      </c>
      <c r="EH154" s="493" t="s">
        <v>6663</v>
      </c>
      <c r="EI154" s="493" t="s">
        <v>6663</v>
      </c>
      <c r="EJ154" s="493" t="s">
        <v>6663</v>
      </c>
      <c r="EK154" s="493" t="s">
        <v>6663</v>
      </c>
      <c r="EL154" s="493" t="s">
        <v>6663</v>
      </c>
      <c r="EM154" s="394"/>
      <c r="EN154" s="492" t="s">
        <v>6663</v>
      </c>
      <c r="EO154" s="493" t="s">
        <v>6663</v>
      </c>
      <c r="EP154" s="493" t="s">
        <v>6663</v>
      </c>
      <c r="EQ154" s="493" t="s">
        <v>6663</v>
      </c>
      <c r="ER154" s="493" t="s">
        <v>6663</v>
      </c>
      <c r="ES154" s="493" t="s">
        <v>6663</v>
      </c>
      <c r="ET154" s="493" t="s">
        <v>6663</v>
      </c>
      <c r="EU154" s="394"/>
    </row>
    <row r="155" spans="1:151" s="357" customFormat="1" ht="15" hidden="1" customHeight="1" x14ac:dyDescent="0.15">
      <c r="A155" s="442" t="s">
        <v>175</v>
      </c>
      <c r="B155" s="442" t="s">
        <v>291</v>
      </c>
      <c r="C155" s="442" t="s">
        <v>300</v>
      </c>
      <c r="D155" s="442" t="s">
        <v>710</v>
      </c>
      <c r="E155" s="387">
        <v>452</v>
      </c>
      <c r="F155" s="472">
        <v>447</v>
      </c>
      <c r="G155" s="472" t="s">
        <v>6663</v>
      </c>
      <c r="H155" s="472" t="s">
        <v>6663</v>
      </c>
      <c r="I155" s="472" t="s">
        <v>6663</v>
      </c>
      <c r="J155" s="388">
        <v>5</v>
      </c>
      <c r="K155" s="395">
        <v>4</v>
      </c>
      <c r="L155" s="387"/>
      <c r="M155" s="471" t="s">
        <v>6663</v>
      </c>
      <c r="N155" s="472" t="s">
        <v>6663</v>
      </c>
      <c r="O155" s="472" t="s">
        <v>6663</v>
      </c>
      <c r="P155" s="472" t="s">
        <v>6663</v>
      </c>
      <c r="Q155" s="472" t="s">
        <v>6663</v>
      </c>
      <c r="R155" s="472" t="s">
        <v>6663</v>
      </c>
      <c r="S155" s="472" t="s">
        <v>6663</v>
      </c>
      <c r="T155" s="472" t="s">
        <v>6663</v>
      </c>
      <c r="U155" s="472" t="s">
        <v>6663</v>
      </c>
      <c r="V155" s="472" t="s">
        <v>6663</v>
      </c>
      <c r="W155" s="472" t="s">
        <v>6663</v>
      </c>
      <c r="X155" s="472" t="s">
        <v>6663</v>
      </c>
      <c r="Y155" s="472" t="s">
        <v>6663</v>
      </c>
      <c r="Z155" s="472" t="s">
        <v>6663</v>
      </c>
      <c r="AA155" s="472" t="s">
        <v>6663</v>
      </c>
      <c r="AB155" s="473" t="s">
        <v>6663</v>
      </c>
      <c r="AC155" s="486" t="s">
        <v>6663</v>
      </c>
      <c r="AD155" s="487" t="s">
        <v>6663</v>
      </c>
      <c r="AE155" s="488" t="s">
        <v>6663</v>
      </c>
      <c r="AF155" s="387"/>
      <c r="AG155" s="388"/>
      <c r="AH155" s="388"/>
      <c r="AI155" s="388"/>
      <c r="AJ155" s="388"/>
      <c r="AK155" s="388"/>
      <c r="AL155" s="388"/>
      <c r="AM155" s="388"/>
      <c r="AN155" s="388"/>
      <c r="AO155" s="388"/>
      <c r="AP155" s="388"/>
      <c r="AQ155" s="388"/>
      <c r="AR155" s="388"/>
      <c r="AS155" s="388"/>
      <c r="AT155" s="388"/>
      <c r="AU155" s="388"/>
      <c r="AV155" s="449"/>
      <c r="AW155" s="450"/>
      <c r="AX155" s="451"/>
      <c r="AY155" s="471" t="s">
        <v>6663</v>
      </c>
      <c r="AZ155" s="472" t="s">
        <v>6663</v>
      </c>
      <c r="BA155" s="472" t="s">
        <v>6663</v>
      </c>
      <c r="BB155" s="472" t="s">
        <v>6663</v>
      </c>
      <c r="BC155" s="472" t="s">
        <v>6663</v>
      </c>
      <c r="BD155" s="472" t="s">
        <v>6663</v>
      </c>
      <c r="BE155" s="472" t="s">
        <v>6663</v>
      </c>
      <c r="BF155" s="472" t="s">
        <v>6663</v>
      </c>
      <c r="BG155" s="472" t="s">
        <v>6663</v>
      </c>
      <c r="BH155" s="472" t="s">
        <v>6663</v>
      </c>
      <c r="BI155" s="472" t="s">
        <v>6663</v>
      </c>
      <c r="BJ155" s="472" t="s">
        <v>6663</v>
      </c>
      <c r="BK155" s="472" t="s">
        <v>6663</v>
      </c>
      <c r="BL155" s="472" t="s">
        <v>6663</v>
      </c>
      <c r="BM155" s="472" t="s">
        <v>6663</v>
      </c>
      <c r="BN155" s="473" t="s">
        <v>6663</v>
      </c>
      <c r="BO155" s="504" t="s">
        <v>6663</v>
      </c>
      <c r="BP155" s="505" t="s">
        <v>6663</v>
      </c>
      <c r="BQ155" s="506" t="s">
        <v>6663</v>
      </c>
      <c r="BR155" s="492">
        <v>447</v>
      </c>
      <c r="BS155" s="493" t="s">
        <v>6662</v>
      </c>
      <c r="BT155" s="493" t="s">
        <v>6662</v>
      </c>
      <c r="BU155" s="493" t="s">
        <v>6662</v>
      </c>
      <c r="BV155" s="493">
        <v>1</v>
      </c>
      <c r="BW155" s="493">
        <v>1</v>
      </c>
      <c r="BX155" s="493">
        <v>6</v>
      </c>
      <c r="BY155" s="493">
        <v>13</v>
      </c>
      <c r="BZ155" s="493">
        <v>42</v>
      </c>
      <c r="CA155" s="493">
        <v>64</v>
      </c>
      <c r="CB155" s="493">
        <v>79</v>
      </c>
      <c r="CC155" s="493">
        <v>64</v>
      </c>
      <c r="CD155" s="493">
        <v>60</v>
      </c>
      <c r="CE155" s="493">
        <v>64</v>
      </c>
      <c r="CF155" s="493">
        <v>34</v>
      </c>
      <c r="CG155" s="494">
        <v>19</v>
      </c>
      <c r="CH155" s="466"/>
      <c r="CI155" s="467"/>
      <c r="CJ155" s="467"/>
      <c r="CK155" s="467"/>
      <c r="CL155" s="467"/>
      <c r="CM155" s="467"/>
      <c r="CN155" s="467"/>
      <c r="CO155" s="467"/>
      <c r="CP155" s="467"/>
      <c r="CQ155" s="467"/>
      <c r="CR155" s="467"/>
      <c r="CS155" s="467"/>
      <c r="CT155" s="467"/>
      <c r="CU155" s="468"/>
      <c r="CV155" s="389"/>
      <c r="CW155" s="390"/>
      <c r="CX155" s="390"/>
      <c r="CY155" s="390"/>
      <c r="CZ155" s="390"/>
      <c r="DA155" s="390"/>
      <c r="DB155" s="394"/>
      <c r="DC155" s="492">
        <v>1569</v>
      </c>
      <c r="DD155" s="493">
        <v>1197</v>
      </c>
      <c r="DE155" s="493">
        <v>503</v>
      </c>
      <c r="DF155" s="493">
        <v>612</v>
      </c>
      <c r="DG155" s="493">
        <v>82</v>
      </c>
      <c r="DH155" s="493">
        <v>88</v>
      </c>
      <c r="DI155" s="493">
        <v>284</v>
      </c>
      <c r="DJ155" s="394"/>
      <c r="DK155" s="492">
        <v>367</v>
      </c>
      <c r="DL155" s="493">
        <v>226</v>
      </c>
      <c r="DM155" s="493" t="s">
        <v>6662</v>
      </c>
      <c r="DN155" s="493">
        <v>1</v>
      </c>
      <c r="DO155" s="493">
        <v>2</v>
      </c>
      <c r="DP155" s="493">
        <v>14</v>
      </c>
      <c r="DQ155" s="493">
        <v>4</v>
      </c>
      <c r="DR155" s="493">
        <v>109</v>
      </c>
      <c r="DS155" s="493">
        <v>3</v>
      </c>
      <c r="DT155" s="493" t="s">
        <v>6662</v>
      </c>
      <c r="DU155" s="493">
        <v>6</v>
      </c>
      <c r="DV155" s="493" t="s">
        <v>6662</v>
      </c>
      <c r="DW155" s="493">
        <v>2</v>
      </c>
      <c r="DX155" s="493" t="s">
        <v>6662</v>
      </c>
      <c r="DY155" s="390" t="s">
        <v>6662</v>
      </c>
      <c r="DZ155" s="394" t="s">
        <v>6662</v>
      </c>
      <c r="EA155" s="492">
        <v>447</v>
      </c>
      <c r="EB155" s="493">
        <v>60701</v>
      </c>
      <c r="EC155" s="493">
        <v>28489</v>
      </c>
      <c r="ED155" s="493">
        <v>11839</v>
      </c>
      <c r="EE155" s="494">
        <v>20373</v>
      </c>
      <c r="EF155" s="492">
        <v>762</v>
      </c>
      <c r="EG155" s="493">
        <v>674</v>
      </c>
      <c r="EH155" s="493">
        <v>271</v>
      </c>
      <c r="EI155" s="493">
        <v>348</v>
      </c>
      <c r="EJ155" s="493">
        <v>55</v>
      </c>
      <c r="EK155" s="493">
        <v>45</v>
      </c>
      <c r="EL155" s="493">
        <v>43</v>
      </c>
      <c r="EM155" s="394"/>
      <c r="EN155" s="492">
        <v>807</v>
      </c>
      <c r="EO155" s="493">
        <v>523</v>
      </c>
      <c r="EP155" s="493">
        <v>232</v>
      </c>
      <c r="EQ155" s="493">
        <v>264</v>
      </c>
      <c r="ER155" s="493">
        <v>27</v>
      </c>
      <c r="ES155" s="493">
        <v>43</v>
      </c>
      <c r="ET155" s="493">
        <v>241</v>
      </c>
      <c r="EU155" s="394"/>
    </row>
    <row r="156" spans="1:151" s="357" customFormat="1" ht="15" hidden="1" customHeight="1" x14ac:dyDescent="0.15">
      <c r="A156" s="442" t="s">
        <v>175</v>
      </c>
      <c r="B156" s="442" t="s">
        <v>291</v>
      </c>
      <c r="C156" s="442" t="s">
        <v>301</v>
      </c>
      <c r="D156" s="442" t="s">
        <v>711</v>
      </c>
      <c r="E156" s="387">
        <v>286</v>
      </c>
      <c r="F156" s="472">
        <v>283</v>
      </c>
      <c r="G156" s="472" t="s">
        <v>6663</v>
      </c>
      <c r="H156" s="472" t="s">
        <v>6663</v>
      </c>
      <c r="I156" s="472" t="s">
        <v>6663</v>
      </c>
      <c r="J156" s="388">
        <v>3</v>
      </c>
      <c r="K156" s="395">
        <v>3</v>
      </c>
      <c r="L156" s="387"/>
      <c r="M156" s="471" t="s">
        <v>6663</v>
      </c>
      <c r="N156" s="472" t="s">
        <v>6663</v>
      </c>
      <c r="O156" s="472" t="s">
        <v>6663</v>
      </c>
      <c r="P156" s="472" t="s">
        <v>6663</v>
      </c>
      <c r="Q156" s="472" t="s">
        <v>6663</v>
      </c>
      <c r="R156" s="472" t="s">
        <v>6663</v>
      </c>
      <c r="S156" s="472" t="s">
        <v>6663</v>
      </c>
      <c r="T156" s="472" t="s">
        <v>6663</v>
      </c>
      <c r="U156" s="472" t="s">
        <v>6663</v>
      </c>
      <c r="V156" s="472" t="s">
        <v>6663</v>
      </c>
      <c r="W156" s="472" t="s">
        <v>6663</v>
      </c>
      <c r="X156" s="472" t="s">
        <v>6663</v>
      </c>
      <c r="Y156" s="472" t="s">
        <v>6663</v>
      </c>
      <c r="Z156" s="472" t="s">
        <v>6663</v>
      </c>
      <c r="AA156" s="472" t="s">
        <v>6663</v>
      </c>
      <c r="AB156" s="473" t="s">
        <v>6663</v>
      </c>
      <c r="AC156" s="486" t="s">
        <v>6663</v>
      </c>
      <c r="AD156" s="487" t="s">
        <v>6663</v>
      </c>
      <c r="AE156" s="488" t="s">
        <v>6663</v>
      </c>
      <c r="AF156" s="387"/>
      <c r="AG156" s="388"/>
      <c r="AH156" s="388"/>
      <c r="AI156" s="388"/>
      <c r="AJ156" s="388"/>
      <c r="AK156" s="388"/>
      <c r="AL156" s="388"/>
      <c r="AM156" s="388"/>
      <c r="AN156" s="388"/>
      <c r="AO156" s="388"/>
      <c r="AP156" s="388"/>
      <c r="AQ156" s="388"/>
      <c r="AR156" s="388"/>
      <c r="AS156" s="388"/>
      <c r="AT156" s="388"/>
      <c r="AU156" s="388"/>
      <c r="AV156" s="449"/>
      <c r="AW156" s="450"/>
      <c r="AX156" s="451"/>
      <c r="AY156" s="471" t="s">
        <v>6663</v>
      </c>
      <c r="AZ156" s="472" t="s">
        <v>6663</v>
      </c>
      <c r="BA156" s="472" t="s">
        <v>6663</v>
      </c>
      <c r="BB156" s="472" t="s">
        <v>6663</v>
      </c>
      <c r="BC156" s="472" t="s">
        <v>6663</v>
      </c>
      <c r="BD156" s="472" t="s">
        <v>6663</v>
      </c>
      <c r="BE156" s="472" t="s">
        <v>6663</v>
      </c>
      <c r="BF156" s="472" t="s">
        <v>6663</v>
      </c>
      <c r="BG156" s="472" t="s">
        <v>6663</v>
      </c>
      <c r="BH156" s="472" t="s">
        <v>6663</v>
      </c>
      <c r="BI156" s="472" t="s">
        <v>6663</v>
      </c>
      <c r="BJ156" s="472" t="s">
        <v>6663</v>
      </c>
      <c r="BK156" s="472" t="s">
        <v>6663</v>
      </c>
      <c r="BL156" s="472" t="s">
        <v>6663</v>
      </c>
      <c r="BM156" s="472" t="s">
        <v>6663</v>
      </c>
      <c r="BN156" s="473" t="s">
        <v>6663</v>
      </c>
      <c r="BO156" s="504" t="s">
        <v>6663</v>
      </c>
      <c r="BP156" s="505" t="s">
        <v>6663</v>
      </c>
      <c r="BQ156" s="506" t="s">
        <v>6663</v>
      </c>
      <c r="BR156" s="492">
        <v>282</v>
      </c>
      <c r="BS156" s="493" t="s">
        <v>6662</v>
      </c>
      <c r="BT156" s="493" t="s">
        <v>6662</v>
      </c>
      <c r="BU156" s="493">
        <v>1</v>
      </c>
      <c r="BV156" s="493">
        <v>1</v>
      </c>
      <c r="BW156" s="493">
        <v>1</v>
      </c>
      <c r="BX156" s="493">
        <v>2</v>
      </c>
      <c r="BY156" s="493">
        <v>9</v>
      </c>
      <c r="BZ156" s="493">
        <v>20</v>
      </c>
      <c r="CA156" s="493">
        <v>36</v>
      </c>
      <c r="CB156" s="493">
        <v>61</v>
      </c>
      <c r="CC156" s="493">
        <v>38</v>
      </c>
      <c r="CD156" s="493">
        <v>33</v>
      </c>
      <c r="CE156" s="493">
        <v>48</v>
      </c>
      <c r="CF156" s="493">
        <v>22</v>
      </c>
      <c r="CG156" s="494">
        <v>10</v>
      </c>
      <c r="CH156" s="466"/>
      <c r="CI156" s="467"/>
      <c r="CJ156" s="467"/>
      <c r="CK156" s="467"/>
      <c r="CL156" s="467"/>
      <c r="CM156" s="467"/>
      <c r="CN156" s="467"/>
      <c r="CO156" s="467"/>
      <c r="CP156" s="467"/>
      <c r="CQ156" s="467"/>
      <c r="CR156" s="467"/>
      <c r="CS156" s="467"/>
      <c r="CT156" s="467"/>
      <c r="CU156" s="468"/>
      <c r="CV156" s="389"/>
      <c r="CW156" s="390"/>
      <c r="CX156" s="390"/>
      <c r="CY156" s="390"/>
      <c r="CZ156" s="390"/>
      <c r="DA156" s="390"/>
      <c r="DB156" s="394"/>
      <c r="DC156" s="492">
        <v>1013</v>
      </c>
      <c r="DD156" s="493">
        <v>766</v>
      </c>
      <c r="DE156" s="493">
        <v>348</v>
      </c>
      <c r="DF156" s="493">
        <v>380</v>
      </c>
      <c r="DG156" s="493">
        <v>38</v>
      </c>
      <c r="DH156" s="493">
        <v>67</v>
      </c>
      <c r="DI156" s="493">
        <v>180</v>
      </c>
      <c r="DJ156" s="394"/>
      <c r="DK156" s="492">
        <v>242</v>
      </c>
      <c r="DL156" s="493">
        <v>115</v>
      </c>
      <c r="DM156" s="493" t="s">
        <v>6662</v>
      </c>
      <c r="DN156" s="493" t="s">
        <v>6662</v>
      </c>
      <c r="DO156" s="493" t="s">
        <v>6662</v>
      </c>
      <c r="DP156" s="493">
        <v>13</v>
      </c>
      <c r="DQ156" s="493">
        <v>5</v>
      </c>
      <c r="DR156" s="493">
        <v>93</v>
      </c>
      <c r="DS156" s="493">
        <v>6</v>
      </c>
      <c r="DT156" s="493" t="s">
        <v>6662</v>
      </c>
      <c r="DU156" s="493">
        <v>8</v>
      </c>
      <c r="DV156" s="493">
        <v>1</v>
      </c>
      <c r="DW156" s="493" t="s">
        <v>6662</v>
      </c>
      <c r="DX156" s="493">
        <v>1</v>
      </c>
      <c r="DY156" s="390" t="s">
        <v>6662</v>
      </c>
      <c r="DZ156" s="394" t="s">
        <v>6662</v>
      </c>
      <c r="EA156" s="492">
        <v>282</v>
      </c>
      <c r="EB156" s="493">
        <v>43912</v>
      </c>
      <c r="EC156" s="493">
        <v>16827</v>
      </c>
      <c r="ED156" s="493">
        <v>11545</v>
      </c>
      <c r="EE156" s="494">
        <v>15540</v>
      </c>
      <c r="EF156" s="492">
        <v>504</v>
      </c>
      <c r="EG156" s="493">
        <v>436</v>
      </c>
      <c r="EH156" s="493">
        <v>198</v>
      </c>
      <c r="EI156" s="493">
        <v>209</v>
      </c>
      <c r="EJ156" s="493">
        <v>29</v>
      </c>
      <c r="EK156" s="493">
        <v>35</v>
      </c>
      <c r="EL156" s="493">
        <v>33</v>
      </c>
      <c r="EM156" s="394"/>
      <c r="EN156" s="492">
        <v>509</v>
      </c>
      <c r="EO156" s="493">
        <v>330</v>
      </c>
      <c r="EP156" s="493">
        <v>150</v>
      </c>
      <c r="EQ156" s="493">
        <v>171</v>
      </c>
      <c r="ER156" s="493">
        <v>9</v>
      </c>
      <c r="ES156" s="493">
        <v>32</v>
      </c>
      <c r="ET156" s="493">
        <v>147</v>
      </c>
      <c r="EU156" s="394"/>
    </row>
    <row r="157" spans="1:151" s="357" customFormat="1" ht="15" customHeight="1" x14ac:dyDescent="0.15">
      <c r="A157" s="442" t="s">
        <v>175</v>
      </c>
      <c r="B157" s="442" t="s">
        <v>302</v>
      </c>
      <c r="C157" s="442"/>
      <c r="D157" s="442" t="s">
        <v>712</v>
      </c>
      <c r="E157" s="387">
        <v>969</v>
      </c>
      <c r="F157" s="472">
        <v>962</v>
      </c>
      <c r="G157" s="472">
        <v>127</v>
      </c>
      <c r="H157" s="472">
        <v>211</v>
      </c>
      <c r="I157" s="472">
        <v>624</v>
      </c>
      <c r="J157" s="388">
        <v>7</v>
      </c>
      <c r="K157" s="395">
        <v>6</v>
      </c>
      <c r="L157" s="387"/>
      <c r="M157" s="471">
        <v>2532</v>
      </c>
      <c r="N157" s="472">
        <v>27</v>
      </c>
      <c r="O157" s="472">
        <v>69</v>
      </c>
      <c r="P157" s="472">
        <v>79</v>
      </c>
      <c r="Q157" s="472">
        <v>98</v>
      </c>
      <c r="R157" s="472">
        <v>105</v>
      </c>
      <c r="S157" s="472">
        <v>133</v>
      </c>
      <c r="T157" s="472">
        <v>142</v>
      </c>
      <c r="U157" s="472">
        <v>179</v>
      </c>
      <c r="V157" s="472">
        <v>276</v>
      </c>
      <c r="W157" s="472">
        <v>374</v>
      </c>
      <c r="X157" s="472">
        <v>340</v>
      </c>
      <c r="Y157" s="472">
        <v>257</v>
      </c>
      <c r="Z157" s="472">
        <v>216</v>
      </c>
      <c r="AA157" s="472">
        <v>129</v>
      </c>
      <c r="AB157" s="473">
        <v>108</v>
      </c>
      <c r="AC157" s="486">
        <v>59.1</v>
      </c>
      <c r="AD157" s="487">
        <v>57.1</v>
      </c>
      <c r="AE157" s="488">
        <v>61.6</v>
      </c>
      <c r="AF157" s="387"/>
      <c r="AG157" s="388"/>
      <c r="AH157" s="388"/>
      <c r="AI157" s="388"/>
      <c r="AJ157" s="388"/>
      <c r="AK157" s="388"/>
      <c r="AL157" s="388"/>
      <c r="AM157" s="388"/>
      <c r="AN157" s="388"/>
      <c r="AO157" s="388"/>
      <c r="AP157" s="388"/>
      <c r="AQ157" s="388"/>
      <c r="AR157" s="388"/>
      <c r="AS157" s="388"/>
      <c r="AT157" s="388"/>
      <c r="AU157" s="388"/>
      <c r="AV157" s="449"/>
      <c r="AW157" s="450"/>
      <c r="AX157" s="451"/>
      <c r="AY157" s="471">
        <v>1158</v>
      </c>
      <c r="AZ157" s="472">
        <v>1</v>
      </c>
      <c r="BA157" s="472">
        <v>3</v>
      </c>
      <c r="BB157" s="472">
        <v>4</v>
      </c>
      <c r="BC157" s="472">
        <v>8</v>
      </c>
      <c r="BD157" s="472">
        <v>8</v>
      </c>
      <c r="BE157" s="472">
        <v>16</v>
      </c>
      <c r="BF157" s="472">
        <v>16</v>
      </c>
      <c r="BG157" s="472">
        <v>14</v>
      </c>
      <c r="BH157" s="472">
        <v>62</v>
      </c>
      <c r="BI157" s="472">
        <v>176</v>
      </c>
      <c r="BJ157" s="472">
        <v>254</v>
      </c>
      <c r="BK157" s="472">
        <v>217</v>
      </c>
      <c r="BL157" s="472">
        <v>186</v>
      </c>
      <c r="BM157" s="472">
        <v>112</v>
      </c>
      <c r="BN157" s="473">
        <v>81</v>
      </c>
      <c r="BO157" s="504">
        <v>69.5</v>
      </c>
      <c r="BP157" s="505">
        <v>69</v>
      </c>
      <c r="BQ157" s="506">
        <v>70.2</v>
      </c>
      <c r="BR157" s="492">
        <v>964</v>
      </c>
      <c r="BS157" s="493" t="s">
        <v>6662</v>
      </c>
      <c r="BT157" s="493" t="s">
        <v>6662</v>
      </c>
      <c r="BU157" s="493" t="s">
        <v>6662</v>
      </c>
      <c r="BV157" s="493" t="s">
        <v>6662</v>
      </c>
      <c r="BW157" s="493">
        <v>9</v>
      </c>
      <c r="BX157" s="493">
        <v>12</v>
      </c>
      <c r="BY157" s="493">
        <v>28</v>
      </c>
      <c r="BZ157" s="493">
        <v>54</v>
      </c>
      <c r="CA157" s="493">
        <v>119</v>
      </c>
      <c r="CB157" s="493">
        <v>198</v>
      </c>
      <c r="CC157" s="493">
        <v>188</v>
      </c>
      <c r="CD157" s="493">
        <v>142</v>
      </c>
      <c r="CE157" s="493">
        <v>122</v>
      </c>
      <c r="CF157" s="493">
        <v>59</v>
      </c>
      <c r="CG157" s="494">
        <v>33</v>
      </c>
      <c r="CH157" s="466"/>
      <c r="CI157" s="467"/>
      <c r="CJ157" s="467"/>
      <c r="CK157" s="467"/>
      <c r="CL157" s="467"/>
      <c r="CM157" s="467"/>
      <c r="CN157" s="467"/>
      <c r="CO157" s="467"/>
      <c r="CP157" s="467"/>
      <c r="CQ157" s="467"/>
      <c r="CR157" s="467"/>
      <c r="CS157" s="467"/>
      <c r="CT157" s="467"/>
      <c r="CU157" s="468"/>
      <c r="CV157" s="389"/>
      <c r="CW157" s="390"/>
      <c r="CX157" s="390"/>
      <c r="CY157" s="390"/>
      <c r="CZ157" s="390"/>
      <c r="DA157" s="390"/>
      <c r="DB157" s="394"/>
      <c r="DC157" s="492">
        <v>3454</v>
      </c>
      <c r="DD157" s="493">
        <v>2587</v>
      </c>
      <c r="DE157" s="493">
        <v>1158</v>
      </c>
      <c r="DF157" s="493">
        <v>1288</v>
      </c>
      <c r="DG157" s="493">
        <v>141</v>
      </c>
      <c r="DH157" s="493">
        <v>195</v>
      </c>
      <c r="DI157" s="493">
        <v>672</v>
      </c>
      <c r="DJ157" s="394"/>
      <c r="DK157" s="492">
        <v>901</v>
      </c>
      <c r="DL157" s="493">
        <v>854</v>
      </c>
      <c r="DM157" s="493" t="s">
        <v>6662</v>
      </c>
      <c r="DN157" s="493">
        <v>1</v>
      </c>
      <c r="DO157" s="493" t="s">
        <v>6662</v>
      </c>
      <c r="DP157" s="493">
        <v>24</v>
      </c>
      <c r="DQ157" s="493">
        <v>12</v>
      </c>
      <c r="DR157" s="493">
        <v>2</v>
      </c>
      <c r="DS157" s="493">
        <v>7</v>
      </c>
      <c r="DT157" s="493" t="s">
        <v>6662</v>
      </c>
      <c r="DU157" s="493">
        <v>1</v>
      </c>
      <c r="DV157" s="493" t="s">
        <v>6662</v>
      </c>
      <c r="DW157" s="493" t="s">
        <v>6662</v>
      </c>
      <c r="DX157" s="493" t="s">
        <v>6662</v>
      </c>
      <c r="DY157" s="390" t="s">
        <v>6662</v>
      </c>
      <c r="DZ157" s="394" t="s">
        <v>6662</v>
      </c>
      <c r="EA157" s="492">
        <v>960</v>
      </c>
      <c r="EB157" s="493">
        <v>181045</v>
      </c>
      <c r="EC157" s="493">
        <v>167114</v>
      </c>
      <c r="ED157" s="493">
        <v>13610</v>
      </c>
      <c r="EE157" s="494">
        <v>321</v>
      </c>
      <c r="EF157" s="492">
        <v>1741</v>
      </c>
      <c r="EG157" s="493">
        <v>1514</v>
      </c>
      <c r="EH157" s="493">
        <v>649</v>
      </c>
      <c r="EI157" s="493">
        <v>766</v>
      </c>
      <c r="EJ157" s="493">
        <v>99</v>
      </c>
      <c r="EK157" s="493">
        <v>106</v>
      </c>
      <c r="EL157" s="493">
        <v>121</v>
      </c>
      <c r="EM157" s="394"/>
      <c r="EN157" s="492">
        <v>1713</v>
      </c>
      <c r="EO157" s="493">
        <v>1073</v>
      </c>
      <c r="EP157" s="493">
        <v>509</v>
      </c>
      <c r="EQ157" s="493">
        <v>522</v>
      </c>
      <c r="ER157" s="493">
        <v>42</v>
      </c>
      <c r="ES157" s="493">
        <v>89</v>
      </c>
      <c r="ET157" s="493">
        <v>551</v>
      </c>
      <c r="EU157" s="394"/>
    </row>
    <row r="158" spans="1:151" s="357" customFormat="1" ht="15" hidden="1" customHeight="1" x14ac:dyDescent="0.15">
      <c r="A158" s="442" t="s">
        <v>175</v>
      </c>
      <c r="B158" s="442" t="s">
        <v>302</v>
      </c>
      <c r="C158" s="442" t="s">
        <v>303</v>
      </c>
      <c r="D158" s="442" t="s">
        <v>713</v>
      </c>
      <c r="E158" s="387">
        <v>58</v>
      </c>
      <c r="F158" s="472">
        <v>57</v>
      </c>
      <c r="G158" s="472" t="s">
        <v>6663</v>
      </c>
      <c r="H158" s="472" t="s">
        <v>6663</v>
      </c>
      <c r="I158" s="472" t="s">
        <v>6663</v>
      </c>
      <c r="J158" s="388">
        <v>1</v>
      </c>
      <c r="K158" s="395">
        <v>1</v>
      </c>
      <c r="L158" s="387"/>
      <c r="M158" s="471" t="s">
        <v>6663</v>
      </c>
      <c r="N158" s="472" t="s">
        <v>6663</v>
      </c>
      <c r="O158" s="472" t="s">
        <v>6663</v>
      </c>
      <c r="P158" s="472" t="s">
        <v>6663</v>
      </c>
      <c r="Q158" s="472" t="s">
        <v>6663</v>
      </c>
      <c r="R158" s="472" t="s">
        <v>6663</v>
      </c>
      <c r="S158" s="472" t="s">
        <v>6663</v>
      </c>
      <c r="T158" s="472" t="s">
        <v>6663</v>
      </c>
      <c r="U158" s="472" t="s">
        <v>6663</v>
      </c>
      <c r="V158" s="472" t="s">
        <v>6663</v>
      </c>
      <c r="W158" s="472" t="s">
        <v>6663</v>
      </c>
      <c r="X158" s="472" t="s">
        <v>6663</v>
      </c>
      <c r="Y158" s="472" t="s">
        <v>6663</v>
      </c>
      <c r="Z158" s="472" t="s">
        <v>6663</v>
      </c>
      <c r="AA158" s="472" t="s">
        <v>6663</v>
      </c>
      <c r="AB158" s="473" t="s">
        <v>6663</v>
      </c>
      <c r="AC158" s="486" t="s">
        <v>6663</v>
      </c>
      <c r="AD158" s="487" t="s">
        <v>6663</v>
      </c>
      <c r="AE158" s="488" t="s">
        <v>6663</v>
      </c>
      <c r="AF158" s="387"/>
      <c r="AG158" s="388"/>
      <c r="AH158" s="388"/>
      <c r="AI158" s="388"/>
      <c r="AJ158" s="388"/>
      <c r="AK158" s="388"/>
      <c r="AL158" s="388"/>
      <c r="AM158" s="388"/>
      <c r="AN158" s="388"/>
      <c r="AO158" s="388"/>
      <c r="AP158" s="388"/>
      <c r="AQ158" s="388"/>
      <c r="AR158" s="388"/>
      <c r="AS158" s="388"/>
      <c r="AT158" s="388"/>
      <c r="AU158" s="388"/>
      <c r="AV158" s="449"/>
      <c r="AW158" s="450"/>
      <c r="AX158" s="451"/>
      <c r="AY158" s="471" t="s">
        <v>6663</v>
      </c>
      <c r="AZ158" s="472" t="s">
        <v>6663</v>
      </c>
      <c r="BA158" s="472" t="s">
        <v>6663</v>
      </c>
      <c r="BB158" s="472" t="s">
        <v>6663</v>
      </c>
      <c r="BC158" s="472" t="s">
        <v>6663</v>
      </c>
      <c r="BD158" s="472" t="s">
        <v>6663</v>
      </c>
      <c r="BE158" s="472" t="s">
        <v>6663</v>
      </c>
      <c r="BF158" s="472" t="s">
        <v>6663</v>
      </c>
      <c r="BG158" s="472" t="s">
        <v>6663</v>
      </c>
      <c r="BH158" s="472" t="s">
        <v>6663</v>
      </c>
      <c r="BI158" s="472" t="s">
        <v>6663</v>
      </c>
      <c r="BJ158" s="472" t="s">
        <v>6663</v>
      </c>
      <c r="BK158" s="472" t="s">
        <v>6663</v>
      </c>
      <c r="BL158" s="472" t="s">
        <v>6663</v>
      </c>
      <c r="BM158" s="472" t="s">
        <v>6663</v>
      </c>
      <c r="BN158" s="473" t="s">
        <v>6663</v>
      </c>
      <c r="BO158" s="504" t="s">
        <v>6663</v>
      </c>
      <c r="BP158" s="505" t="s">
        <v>6663</v>
      </c>
      <c r="BQ158" s="506" t="s">
        <v>6663</v>
      </c>
      <c r="BR158" s="492">
        <v>57</v>
      </c>
      <c r="BS158" s="493" t="s">
        <v>6662</v>
      </c>
      <c r="BT158" s="493" t="s">
        <v>6662</v>
      </c>
      <c r="BU158" s="493" t="s">
        <v>6662</v>
      </c>
      <c r="BV158" s="493" t="s">
        <v>6662</v>
      </c>
      <c r="BW158" s="493">
        <v>2</v>
      </c>
      <c r="BX158" s="493" t="s">
        <v>6662</v>
      </c>
      <c r="BY158" s="493">
        <v>4</v>
      </c>
      <c r="BZ158" s="493">
        <v>2</v>
      </c>
      <c r="CA158" s="493">
        <v>6</v>
      </c>
      <c r="CB158" s="493">
        <v>7</v>
      </c>
      <c r="CC158" s="493">
        <v>8</v>
      </c>
      <c r="CD158" s="493">
        <v>11</v>
      </c>
      <c r="CE158" s="493">
        <v>10</v>
      </c>
      <c r="CF158" s="493">
        <v>5</v>
      </c>
      <c r="CG158" s="494">
        <v>2</v>
      </c>
      <c r="CH158" s="466"/>
      <c r="CI158" s="467"/>
      <c r="CJ158" s="467"/>
      <c r="CK158" s="467"/>
      <c r="CL158" s="467"/>
      <c r="CM158" s="467"/>
      <c r="CN158" s="467"/>
      <c r="CO158" s="467"/>
      <c r="CP158" s="467"/>
      <c r="CQ158" s="467"/>
      <c r="CR158" s="467"/>
      <c r="CS158" s="467"/>
      <c r="CT158" s="467"/>
      <c r="CU158" s="468"/>
      <c r="CV158" s="389"/>
      <c r="CW158" s="390"/>
      <c r="CX158" s="390"/>
      <c r="CY158" s="390"/>
      <c r="CZ158" s="390"/>
      <c r="DA158" s="390"/>
      <c r="DB158" s="394"/>
      <c r="DC158" s="492">
        <v>208</v>
      </c>
      <c r="DD158" s="493">
        <v>170</v>
      </c>
      <c r="DE158" s="493">
        <v>93</v>
      </c>
      <c r="DF158" s="493">
        <v>69</v>
      </c>
      <c r="DG158" s="493">
        <v>8</v>
      </c>
      <c r="DH158" s="493">
        <v>12</v>
      </c>
      <c r="DI158" s="493">
        <v>26</v>
      </c>
      <c r="DJ158" s="394"/>
      <c r="DK158" s="492">
        <v>52</v>
      </c>
      <c r="DL158" s="493">
        <v>39</v>
      </c>
      <c r="DM158" s="493" t="s">
        <v>6662</v>
      </c>
      <c r="DN158" s="493" t="s">
        <v>6662</v>
      </c>
      <c r="DO158" s="493" t="s">
        <v>6662</v>
      </c>
      <c r="DP158" s="493">
        <v>10</v>
      </c>
      <c r="DQ158" s="493">
        <v>3</v>
      </c>
      <c r="DR158" s="493" t="s">
        <v>6662</v>
      </c>
      <c r="DS158" s="493" t="s">
        <v>6662</v>
      </c>
      <c r="DT158" s="493" t="s">
        <v>6662</v>
      </c>
      <c r="DU158" s="493" t="s">
        <v>6662</v>
      </c>
      <c r="DV158" s="493" t="s">
        <v>6662</v>
      </c>
      <c r="DW158" s="493" t="s">
        <v>6662</v>
      </c>
      <c r="DX158" s="493" t="s">
        <v>6662</v>
      </c>
      <c r="DY158" s="390" t="s">
        <v>6662</v>
      </c>
      <c r="DZ158" s="394" t="s">
        <v>6662</v>
      </c>
      <c r="EA158" s="492">
        <v>57</v>
      </c>
      <c r="EB158" s="493">
        <v>12122</v>
      </c>
      <c r="EC158" s="493">
        <v>10709</v>
      </c>
      <c r="ED158" s="493">
        <v>1387</v>
      </c>
      <c r="EE158" s="494">
        <v>26</v>
      </c>
      <c r="EF158" s="492">
        <v>106</v>
      </c>
      <c r="EG158" s="493">
        <v>92</v>
      </c>
      <c r="EH158" s="493">
        <v>49</v>
      </c>
      <c r="EI158" s="493">
        <v>38</v>
      </c>
      <c r="EJ158" s="493">
        <v>5</v>
      </c>
      <c r="EK158" s="493">
        <v>8</v>
      </c>
      <c r="EL158" s="493">
        <v>6</v>
      </c>
      <c r="EM158" s="394"/>
      <c r="EN158" s="492">
        <v>102</v>
      </c>
      <c r="EO158" s="493">
        <v>78</v>
      </c>
      <c r="EP158" s="493">
        <v>44</v>
      </c>
      <c r="EQ158" s="493">
        <v>31</v>
      </c>
      <c r="ER158" s="493">
        <v>3</v>
      </c>
      <c r="ES158" s="493">
        <v>4</v>
      </c>
      <c r="ET158" s="493">
        <v>20</v>
      </c>
      <c r="EU158" s="394"/>
    </row>
    <row r="159" spans="1:151" s="357" customFormat="1" ht="15" hidden="1" customHeight="1" x14ac:dyDescent="0.15">
      <c r="A159" s="442" t="s">
        <v>175</v>
      </c>
      <c r="B159" s="442" t="s">
        <v>302</v>
      </c>
      <c r="C159" s="442" t="s">
        <v>304</v>
      </c>
      <c r="D159" s="442" t="s">
        <v>714</v>
      </c>
      <c r="E159" s="387">
        <v>77</v>
      </c>
      <c r="F159" s="472">
        <v>77</v>
      </c>
      <c r="G159" s="472" t="s">
        <v>6663</v>
      </c>
      <c r="H159" s="472" t="s">
        <v>6663</v>
      </c>
      <c r="I159" s="472" t="s">
        <v>6663</v>
      </c>
      <c r="J159" s="388" t="s">
        <v>6662</v>
      </c>
      <c r="K159" s="395" t="s">
        <v>6662</v>
      </c>
      <c r="L159" s="387"/>
      <c r="M159" s="471" t="s">
        <v>6663</v>
      </c>
      <c r="N159" s="472" t="s">
        <v>6663</v>
      </c>
      <c r="O159" s="472" t="s">
        <v>6663</v>
      </c>
      <c r="P159" s="472" t="s">
        <v>6663</v>
      </c>
      <c r="Q159" s="472" t="s">
        <v>6663</v>
      </c>
      <c r="R159" s="472" t="s">
        <v>6663</v>
      </c>
      <c r="S159" s="472" t="s">
        <v>6663</v>
      </c>
      <c r="T159" s="472" t="s">
        <v>6663</v>
      </c>
      <c r="U159" s="472" t="s">
        <v>6663</v>
      </c>
      <c r="V159" s="472" t="s">
        <v>6663</v>
      </c>
      <c r="W159" s="472" t="s">
        <v>6663</v>
      </c>
      <c r="X159" s="472" t="s">
        <v>6663</v>
      </c>
      <c r="Y159" s="472" t="s">
        <v>6663</v>
      </c>
      <c r="Z159" s="472" t="s">
        <v>6663</v>
      </c>
      <c r="AA159" s="472" t="s">
        <v>6663</v>
      </c>
      <c r="AB159" s="473" t="s">
        <v>6663</v>
      </c>
      <c r="AC159" s="486" t="s">
        <v>6663</v>
      </c>
      <c r="AD159" s="487" t="s">
        <v>6663</v>
      </c>
      <c r="AE159" s="488" t="s">
        <v>6663</v>
      </c>
      <c r="AF159" s="387"/>
      <c r="AG159" s="388"/>
      <c r="AH159" s="388"/>
      <c r="AI159" s="388"/>
      <c r="AJ159" s="388"/>
      <c r="AK159" s="388"/>
      <c r="AL159" s="388"/>
      <c r="AM159" s="388"/>
      <c r="AN159" s="388"/>
      <c r="AO159" s="388"/>
      <c r="AP159" s="388"/>
      <c r="AQ159" s="388"/>
      <c r="AR159" s="388"/>
      <c r="AS159" s="388"/>
      <c r="AT159" s="388"/>
      <c r="AU159" s="388"/>
      <c r="AV159" s="449"/>
      <c r="AW159" s="450"/>
      <c r="AX159" s="451"/>
      <c r="AY159" s="471" t="s">
        <v>6663</v>
      </c>
      <c r="AZ159" s="472" t="s">
        <v>6663</v>
      </c>
      <c r="BA159" s="472" t="s">
        <v>6663</v>
      </c>
      <c r="BB159" s="472" t="s">
        <v>6663</v>
      </c>
      <c r="BC159" s="472" t="s">
        <v>6663</v>
      </c>
      <c r="BD159" s="472" t="s">
        <v>6663</v>
      </c>
      <c r="BE159" s="472" t="s">
        <v>6663</v>
      </c>
      <c r="BF159" s="472" t="s">
        <v>6663</v>
      </c>
      <c r="BG159" s="472" t="s">
        <v>6663</v>
      </c>
      <c r="BH159" s="472" t="s">
        <v>6663</v>
      </c>
      <c r="BI159" s="472" t="s">
        <v>6663</v>
      </c>
      <c r="BJ159" s="472" t="s">
        <v>6663</v>
      </c>
      <c r="BK159" s="472" t="s">
        <v>6663</v>
      </c>
      <c r="BL159" s="472" t="s">
        <v>6663</v>
      </c>
      <c r="BM159" s="472" t="s">
        <v>6663</v>
      </c>
      <c r="BN159" s="473" t="s">
        <v>6663</v>
      </c>
      <c r="BO159" s="504" t="s">
        <v>6663</v>
      </c>
      <c r="BP159" s="505" t="s">
        <v>6663</v>
      </c>
      <c r="BQ159" s="506" t="s">
        <v>6663</v>
      </c>
      <c r="BR159" s="492">
        <v>77</v>
      </c>
      <c r="BS159" s="493" t="s">
        <v>6662</v>
      </c>
      <c r="BT159" s="493" t="s">
        <v>6662</v>
      </c>
      <c r="BU159" s="493" t="s">
        <v>6662</v>
      </c>
      <c r="BV159" s="493" t="s">
        <v>6662</v>
      </c>
      <c r="BW159" s="493">
        <v>1</v>
      </c>
      <c r="BX159" s="493">
        <v>1</v>
      </c>
      <c r="BY159" s="493">
        <v>1</v>
      </c>
      <c r="BZ159" s="493">
        <v>7</v>
      </c>
      <c r="CA159" s="493">
        <v>9</v>
      </c>
      <c r="CB159" s="493">
        <v>23</v>
      </c>
      <c r="CC159" s="493">
        <v>11</v>
      </c>
      <c r="CD159" s="493">
        <v>9</v>
      </c>
      <c r="CE159" s="493">
        <v>7</v>
      </c>
      <c r="CF159" s="493">
        <v>5</v>
      </c>
      <c r="CG159" s="494">
        <v>3</v>
      </c>
      <c r="CH159" s="466"/>
      <c r="CI159" s="467"/>
      <c r="CJ159" s="467"/>
      <c r="CK159" s="467"/>
      <c r="CL159" s="467"/>
      <c r="CM159" s="467"/>
      <c r="CN159" s="467"/>
      <c r="CO159" s="467"/>
      <c r="CP159" s="467"/>
      <c r="CQ159" s="467"/>
      <c r="CR159" s="467"/>
      <c r="CS159" s="467"/>
      <c r="CT159" s="467"/>
      <c r="CU159" s="468"/>
      <c r="CV159" s="389"/>
      <c r="CW159" s="390"/>
      <c r="CX159" s="390"/>
      <c r="CY159" s="390"/>
      <c r="CZ159" s="390"/>
      <c r="DA159" s="390"/>
      <c r="DB159" s="394"/>
      <c r="DC159" s="492">
        <v>272</v>
      </c>
      <c r="DD159" s="493">
        <v>207</v>
      </c>
      <c r="DE159" s="493">
        <v>79</v>
      </c>
      <c r="DF159" s="493">
        <v>117</v>
      </c>
      <c r="DG159" s="493">
        <v>11</v>
      </c>
      <c r="DH159" s="493">
        <v>8</v>
      </c>
      <c r="DI159" s="493">
        <v>57</v>
      </c>
      <c r="DJ159" s="394"/>
      <c r="DK159" s="492">
        <v>74</v>
      </c>
      <c r="DL159" s="493">
        <v>73</v>
      </c>
      <c r="DM159" s="493" t="s">
        <v>6662</v>
      </c>
      <c r="DN159" s="493" t="s">
        <v>6662</v>
      </c>
      <c r="DO159" s="493" t="s">
        <v>6662</v>
      </c>
      <c r="DP159" s="493">
        <v>1</v>
      </c>
      <c r="DQ159" s="493" t="s">
        <v>6662</v>
      </c>
      <c r="DR159" s="493" t="s">
        <v>6662</v>
      </c>
      <c r="DS159" s="493" t="s">
        <v>6662</v>
      </c>
      <c r="DT159" s="493" t="s">
        <v>6662</v>
      </c>
      <c r="DU159" s="493" t="s">
        <v>6662</v>
      </c>
      <c r="DV159" s="493" t="s">
        <v>6662</v>
      </c>
      <c r="DW159" s="493" t="s">
        <v>6662</v>
      </c>
      <c r="DX159" s="493" t="s">
        <v>6662</v>
      </c>
      <c r="DY159" s="390" t="s">
        <v>6662</v>
      </c>
      <c r="DZ159" s="394" t="s">
        <v>6662</v>
      </c>
      <c r="EA159" s="492">
        <v>77</v>
      </c>
      <c r="EB159" s="493">
        <v>15486</v>
      </c>
      <c r="EC159" s="493">
        <v>14690</v>
      </c>
      <c r="ED159" s="493">
        <v>788</v>
      </c>
      <c r="EE159" s="494">
        <v>8</v>
      </c>
      <c r="EF159" s="492">
        <v>138</v>
      </c>
      <c r="EG159" s="493">
        <v>123</v>
      </c>
      <c r="EH159" s="493">
        <v>45</v>
      </c>
      <c r="EI159" s="493">
        <v>71</v>
      </c>
      <c r="EJ159" s="493">
        <v>7</v>
      </c>
      <c r="EK159" s="493">
        <v>5</v>
      </c>
      <c r="EL159" s="493">
        <v>10</v>
      </c>
      <c r="EM159" s="394"/>
      <c r="EN159" s="492">
        <v>134</v>
      </c>
      <c r="EO159" s="493">
        <v>84</v>
      </c>
      <c r="EP159" s="493">
        <v>34</v>
      </c>
      <c r="EQ159" s="493">
        <v>46</v>
      </c>
      <c r="ER159" s="493">
        <v>4</v>
      </c>
      <c r="ES159" s="493">
        <v>3</v>
      </c>
      <c r="ET159" s="493">
        <v>47</v>
      </c>
      <c r="EU159" s="394"/>
    </row>
    <row r="160" spans="1:151" s="357" customFormat="1" ht="15" hidden="1" customHeight="1" x14ac:dyDescent="0.15">
      <c r="A160" s="442" t="s">
        <v>175</v>
      </c>
      <c r="B160" s="442" t="s">
        <v>302</v>
      </c>
      <c r="C160" s="442" t="s">
        <v>305</v>
      </c>
      <c r="D160" s="442" t="s">
        <v>715</v>
      </c>
      <c r="E160" s="387">
        <v>92</v>
      </c>
      <c r="F160" s="472">
        <v>92</v>
      </c>
      <c r="G160" s="472" t="s">
        <v>6663</v>
      </c>
      <c r="H160" s="472" t="s">
        <v>6663</v>
      </c>
      <c r="I160" s="472" t="s">
        <v>6663</v>
      </c>
      <c r="J160" s="388" t="s">
        <v>6662</v>
      </c>
      <c r="K160" s="395" t="s">
        <v>6662</v>
      </c>
      <c r="L160" s="387"/>
      <c r="M160" s="471" t="s">
        <v>6663</v>
      </c>
      <c r="N160" s="472" t="s">
        <v>6663</v>
      </c>
      <c r="O160" s="472" t="s">
        <v>6663</v>
      </c>
      <c r="P160" s="472" t="s">
        <v>6663</v>
      </c>
      <c r="Q160" s="472" t="s">
        <v>6663</v>
      </c>
      <c r="R160" s="472" t="s">
        <v>6663</v>
      </c>
      <c r="S160" s="472" t="s">
        <v>6663</v>
      </c>
      <c r="T160" s="472" t="s">
        <v>6663</v>
      </c>
      <c r="U160" s="472" t="s">
        <v>6663</v>
      </c>
      <c r="V160" s="472" t="s">
        <v>6663</v>
      </c>
      <c r="W160" s="472" t="s">
        <v>6663</v>
      </c>
      <c r="X160" s="472" t="s">
        <v>6663</v>
      </c>
      <c r="Y160" s="472" t="s">
        <v>6663</v>
      </c>
      <c r="Z160" s="472" t="s">
        <v>6663</v>
      </c>
      <c r="AA160" s="472" t="s">
        <v>6663</v>
      </c>
      <c r="AB160" s="473" t="s">
        <v>6663</v>
      </c>
      <c r="AC160" s="486" t="s">
        <v>6663</v>
      </c>
      <c r="AD160" s="487" t="s">
        <v>6663</v>
      </c>
      <c r="AE160" s="488" t="s">
        <v>6663</v>
      </c>
      <c r="AF160" s="387"/>
      <c r="AG160" s="388"/>
      <c r="AH160" s="388"/>
      <c r="AI160" s="388"/>
      <c r="AJ160" s="388"/>
      <c r="AK160" s="388"/>
      <c r="AL160" s="388"/>
      <c r="AM160" s="388"/>
      <c r="AN160" s="388"/>
      <c r="AO160" s="388"/>
      <c r="AP160" s="388"/>
      <c r="AQ160" s="388"/>
      <c r="AR160" s="388"/>
      <c r="AS160" s="388"/>
      <c r="AT160" s="388"/>
      <c r="AU160" s="388"/>
      <c r="AV160" s="449"/>
      <c r="AW160" s="450"/>
      <c r="AX160" s="451"/>
      <c r="AY160" s="471" t="s">
        <v>6663</v>
      </c>
      <c r="AZ160" s="472" t="s">
        <v>6663</v>
      </c>
      <c r="BA160" s="472" t="s">
        <v>6663</v>
      </c>
      <c r="BB160" s="472" t="s">
        <v>6663</v>
      </c>
      <c r="BC160" s="472" t="s">
        <v>6663</v>
      </c>
      <c r="BD160" s="472" t="s">
        <v>6663</v>
      </c>
      <c r="BE160" s="472" t="s">
        <v>6663</v>
      </c>
      <c r="BF160" s="472" t="s">
        <v>6663</v>
      </c>
      <c r="BG160" s="472" t="s">
        <v>6663</v>
      </c>
      <c r="BH160" s="472" t="s">
        <v>6663</v>
      </c>
      <c r="BI160" s="472" t="s">
        <v>6663</v>
      </c>
      <c r="BJ160" s="472" t="s">
        <v>6663</v>
      </c>
      <c r="BK160" s="472" t="s">
        <v>6663</v>
      </c>
      <c r="BL160" s="472" t="s">
        <v>6663</v>
      </c>
      <c r="BM160" s="472" t="s">
        <v>6663</v>
      </c>
      <c r="BN160" s="473" t="s">
        <v>6663</v>
      </c>
      <c r="BO160" s="504" t="s">
        <v>6663</v>
      </c>
      <c r="BP160" s="505" t="s">
        <v>6663</v>
      </c>
      <c r="BQ160" s="506" t="s">
        <v>6663</v>
      </c>
      <c r="BR160" s="492">
        <v>92</v>
      </c>
      <c r="BS160" s="493" t="s">
        <v>6662</v>
      </c>
      <c r="BT160" s="493" t="s">
        <v>6662</v>
      </c>
      <c r="BU160" s="493" t="s">
        <v>6662</v>
      </c>
      <c r="BV160" s="493" t="s">
        <v>6662</v>
      </c>
      <c r="BW160" s="493" t="s">
        <v>6662</v>
      </c>
      <c r="BX160" s="493">
        <v>2</v>
      </c>
      <c r="BY160" s="493">
        <v>2</v>
      </c>
      <c r="BZ160" s="493">
        <v>6</v>
      </c>
      <c r="CA160" s="493">
        <v>12</v>
      </c>
      <c r="CB160" s="493">
        <v>16</v>
      </c>
      <c r="CC160" s="493">
        <v>19</v>
      </c>
      <c r="CD160" s="493">
        <v>12</v>
      </c>
      <c r="CE160" s="493">
        <v>13</v>
      </c>
      <c r="CF160" s="493">
        <v>8</v>
      </c>
      <c r="CG160" s="494">
        <v>2</v>
      </c>
      <c r="CH160" s="466"/>
      <c r="CI160" s="467"/>
      <c r="CJ160" s="467"/>
      <c r="CK160" s="467"/>
      <c r="CL160" s="467"/>
      <c r="CM160" s="467"/>
      <c r="CN160" s="467"/>
      <c r="CO160" s="467"/>
      <c r="CP160" s="467"/>
      <c r="CQ160" s="467"/>
      <c r="CR160" s="467"/>
      <c r="CS160" s="467"/>
      <c r="CT160" s="467"/>
      <c r="CU160" s="468"/>
      <c r="CV160" s="389"/>
      <c r="CW160" s="390"/>
      <c r="CX160" s="390"/>
      <c r="CY160" s="390"/>
      <c r="CZ160" s="390"/>
      <c r="DA160" s="390"/>
      <c r="DB160" s="394"/>
      <c r="DC160" s="492">
        <v>310</v>
      </c>
      <c r="DD160" s="493">
        <v>238</v>
      </c>
      <c r="DE160" s="493">
        <v>111</v>
      </c>
      <c r="DF160" s="493">
        <v>110</v>
      </c>
      <c r="DG160" s="493">
        <v>17</v>
      </c>
      <c r="DH160" s="493">
        <v>17</v>
      </c>
      <c r="DI160" s="493">
        <v>55</v>
      </c>
      <c r="DJ160" s="394"/>
      <c r="DK160" s="492">
        <v>80</v>
      </c>
      <c r="DL160" s="493">
        <v>72</v>
      </c>
      <c r="DM160" s="493" t="s">
        <v>6662</v>
      </c>
      <c r="DN160" s="493" t="s">
        <v>6662</v>
      </c>
      <c r="DO160" s="493" t="s">
        <v>6662</v>
      </c>
      <c r="DP160" s="493">
        <v>3</v>
      </c>
      <c r="DQ160" s="493">
        <v>2</v>
      </c>
      <c r="DR160" s="493">
        <v>1</v>
      </c>
      <c r="DS160" s="493">
        <v>1</v>
      </c>
      <c r="DT160" s="493" t="s">
        <v>6662</v>
      </c>
      <c r="DU160" s="493">
        <v>1</v>
      </c>
      <c r="DV160" s="493" t="s">
        <v>6662</v>
      </c>
      <c r="DW160" s="493" t="s">
        <v>6662</v>
      </c>
      <c r="DX160" s="493" t="s">
        <v>6662</v>
      </c>
      <c r="DY160" s="390" t="s">
        <v>6662</v>
      </c>
      <c r="DZ160" s="394" t="s">
        <v>6662</v>
      </c>
      <c r="EA160" s="492">
        <v>92</v>
      </c>
      <c r="EB160" s="493">
        <v>14956</v>
      </c>
      <c r="EC160" s="493">
        <v>12805</v>
      </c>
      <c r="ED160" s="493">
        <v>2008</v>
      </c>
      <c r="EE160" s="494">
        <v>143</v>
      </c>
      <c r="EF160" s="492">
        <v>158</v>
      </c>
      <c r="EG160" s="493">
        <v>138</v>
      </c>
      <c r="EH160" s="493">
        <v>61</v>
      </c>
      <c r="EI160" s="493">
        <v>65</v>
      </c>
      <c r="EJ160" s="493">
        <v>12</v>
      </c>
      <c r="EK160" s="493">
        <v>11</v>
      </c>
      <c r="EL160" s="493">
        <v>9</v>
      </c>
      <c r="EM160" s="394"/>
      <c r="EN160" s="492">
        <v>152</v>
      </c>
      <c r="EO160" s="493">
        <v>100</v>
      </c>
      <c r="EP160" s="493">
        <v>50</v>
      </c>
      <c r="EQ160" s="493">
        <v>45</v>
      </c>
      <c r="ER160" s="493">
        <v>5</v>
      </c>
      <c r="ES160" s="493">
        <v>6</v>
      </c>
      <c r="ET160" s="493">
        <v>46</v>
      </c>
      <c r="EU160" s="394"/>
    </row>
    <row r="161" spans="1:151" s="357" customFormat="1" ht="15" hidden="1" customHeight="1" x14ac:dyDescent="0.15">
      <c r="A161" s="442" t="s">
        <v>175</v>
      </c>
      <c r="B161" s="442" t="s">
        <v>302</v>
      </c>
      <c r="C161" s="442" t="s">
        <v>1592</v>
      </c>
      <c r="D161" s="442" t="s">
        <v>716</v>
      </c>
      <c r="E161" s="387" t="s">
        <v>6663</v>
      </c>
      <c r="F161" s="472" t="s">
        <v>6663</v>
      </c>
      <c r="G161" s="472" t="s">
        <v>6663</v>
      </c>
      <c r="H161" s="472" t="s">
        <v>6663</v>
      </c>
      <c r="I161" s="472" t="s">
        <v>6663</v>
      </c>
      <c r="J161" s="388" t="s">
        <v>6663</v>
      </c>
      <c r="K161" s="395" t="s">
        <v>6663</v>
      </c>
      <c r="L161" s="387"/>
      <c r="M161" s="471" t="s">
        <v>6663</v>
      </c>
      <c r="N161" s="472" t="s">
        <v>6663</v>
      </c>
      <c r="O161" s="472" t="s">
        <v>6663</v>
      </c>
      <c r="P161" s="472" t="s">
        <v>6663</v>
      </c>
      <c r="Q161" s="472" t="s">
        <v>6663</v>
      </c>
      <c r="R161" s="472" t="s">
        <v>6663</v>
      </c>
      <c r="S161" s="472" t="s">
        <v>6663</v>
      </c>
      <c r="T161" s="472" t="s">
        <v>6663</v>
      </c>
      <c r="U161" s="472" t="s">
        <v>6663</v>
      </c>
      <c r="V161" s="472" t="s">
        <v>6663</v>
      </c>
      <c r="W161" s="472" t="s">
        <v>6663</v>
      </c>
      <c r="X161" s="472" t="s">
        <v>6663</v>
      </c>
      <c r="Y161" s="472" t="s">
        <v>6663</v>
      </c>
      <c r="Z161" s="472" t="s">
        <v>6663</v>
      </c>
      <c r="AA161" s="472" t="s">
        <v>6663</v>
      </c>
      <c r="AB161" s="473" t="s">
        <v>6663</v>
      </c>
      <c r="AC161" s="486" t="s">
        <v>6663</v>
      </c>
      <c r="AD161" s="487" t="s">
        <v>6663</v>
      </c>
      <c r="AE161" s="488" t="s">
        <v>6663</v>
      </c>
      <c r="AF161" s="387"/>
      <c r="AG161" s="388"/>
      <c r="AH161" s="388"/>
      <c r="AI161" s="388"/>
      <c r="AJ161" s="388"/>
      <c r="AK161" s="388"/>
      <c r="AL161" s="388"/>
      <c r="AM161" s="388"/>
      <c r="AN161" s="388"/>
      <c r="AO161" s="388"/>
      <c r="AP161" s="388"/>
      <c r="AQ161" s="388"/>
      <c r="AR161" s="388"/>
      <c r="AS161" s="388"/>
      <c r="AT161" s="388"/>
      <c r="AU161" s="388"/>
      <c r="AV161" s="449"/>
      <c r="AW161" s="450"/>
      <c r="AX161" s="451"/>
      <c r="AY161" s="471" t="s">
        <v>6663</v>
      </c>
      <c r="AZ161" s="472" t="s">
        <v>6663</v>
      </c>
      <c r="BA161" s="472" t="s">
        <v>6663</v>
      </c>
      <c r="BB161" s="472" t="s">
        <v>6663</v>
      </c>
      <c r="BC161" s="472" t="s">
        <v>6663</v>
      </c>
      <c r="BD161" s="472" t="s">
        <v>6663</v>
      </c>
      <c r="BE161" s="472" t="s">
        <v>6663</v>
      </c>
      <c r="BF161" s="472" t="s">
        <v>6663</v>
      </c>
      <c r="BG161" s="472" t="s">
        <v>6663</v>
      </c>
      <c r="BH161" s="472" t="s">
        <v>6663</v>
      </c>
      <c r="BI161" s="472" t="s">
        <v>6663</v>
      </c>
      <c r="BJ161" s="472" t="s">
        <v>6663</v>
      </c>
      <c r="BK161" s="472" t="s">
        <v>6663</v>
      </c>
      <c r="BL161" s="472" t="s">
        <v>6663</v>
      </c>
      <c r="BM161" s="472" t="s">
        <v>6663</v>
      </c>
      <c r="BN161" s="473" t="s">
        <v>6663</v>
      </c>
      <c r="BO161" s="504" t="s">
        <v>6663</v>
      </c>
      <c r="BP161" s="505" t="s">
        <v>6663</v>
      </c>
      <c r="BQ161" s="506" t="s">
        <v>6663</v>
      </c>
      <c r="BR161" s="492">
        <v>63</v>
      </c>
      <c r="BS161" s="493" t="s">
        <v>6662</v>
      </c>
      <c r="BT161" s="493" t="s">
        <v>6662</v>
      </c>
      <c r="BU161" s="493" t="s">
        <v>6662</v>
      </c>
      <c r="BV161" s="493" t="s">
        <v>6662</v>
      </c>
      <c r="BW161" s="493" t="s">
        <v>6662</v>
      </c>
      <c r="BX161" s="493" t="s">
        <v>6662</v>
      </c>
      <c r="BY161" s="493">
        <v>4</v>
      </c>
      <c r="BZ161" s="493">
        <v>4</v>
      </c>
      <c r="CA161" s="493">
        <v>8</v>
      </c>
      <c r="CB161" s="493">
        <v>14</v>
      </c>
      <c r="CC161" s="493">
        <v>17</v>
      </c>
      <c r="CD161" s="493">
        <v>5</v>
      </c>
      <c r="CE161" s="493">
        <v>5</v>
      </c>
      <c r="CF161" s="493">
        <v>4</v>
      </c>
      <c r="CG161" s="494">
        <v>2</v>
      </c>
      <c r="CH161" s="466"/>
      <c r="CI161" s="467"/>
      <c r="CJ161" s="467"/>
      <c r="CK161" s="467"/>
      <c r="CL161" s="467"/>
      <c r="CM161" s="467"/>
      <c r="CN161" s="467"/>
      <c r="CO161" s="467"/>
      <c r="CP161" s="467"/>
      <c r="CQ161" s="467"/>
      <c r="CR161" s="467"/>
      <c r="CS161" s="467"/>
      <c r="CT161" s="467"/>
      <c r="CU161" s="468"/>
      <c r="CV161" s="389"/>
      <c r="CW161" s="390"/>
      <c r="CX161" s="390"/>
      <c r="CY161" s="390"/>
      <c r="CZ161" s="390"/>
      <c r="DA161" s="390"/>
      <c r="DB161" s="394"/>
      <c r="DC161" s="492" t="s">
        <v>6663</v>
      </c>
      <c r="DD161" s="493" t="s">
        <v>6663</v>
      </c>
      <c r="DE161" s="493" t="s">
        <v>6663</v>
      </c>
      <c r="DF161" s="493" t="s">
        <v>6663</v>
      </c>
      <c r="DG161" s="493" t="s">
        <v>6663</v>
      </c>
      <c r="DH161" s="493" t="s">
        <v>6663</v>
      </c>
      <c r="DI161" s="493" t="s">
        <v>6663</v>
      </c>
      <c r="DJ161" s="394"/>
      <c r="DK161" s="492" t="s">
        <v>6663</v>
      </c>
      <c r="DL161" s="493" t="s">
        <v>6663</v>
      </c>
      <c r="DM161" s="493" t="s">
        <v>6663</v>
      </c>
      <c r="DN161" s="493" t="s">
        <v>6663</v>
      </c>
      <c r="DO161" s="493" t="s">
        <v>6663</v>
      </c>
      <c r="DP161" s="493" t="s">
        <v>6663</v>
      </c>
      <c r="DQ161" s="493" t="s">
        <v>6663</v>
      </c>
      <c r="DR161" s="493" t="s">
        <v>6663</v>
      </c>
      <c r="DS161" s="493" t="s">
        <v>6663</v>
      </c>
      <c r="DT161" s="493" t="s">
        <v>6663</v>
      </c>
      <c r="DU161" s="493" t="s">
        <v>6663</v>
      </c>
      <c r="DV161" s="493" t="s">
        <v>6663</v>
      </c>
      <c r="DW161" s="493" t="s">
        <v>6663</v>
      </c>
      <c r="DX161" s="493" t="s">
        <v>6663</v>
      </c>
      <c r="DY161" s="390" t="s">
        <v>6663</v>
      </c>
      <c r="DZ161" s="394" t="s">
        <v>6663</v>
      </c>
      <c r="EA161" s="492" t="s">
        <v>6663</v>
      </c>
      <c r="EB161" s="493" t="s">
        <v>6663</v>
      </c>
      <c r="EC161" s="493" t="s">
        <v>6663</v>
      </c>
      <c r="ED161" s="493" t="s">
        <v>6663</v>
      </c>
      <c r="EE161" s="494" t="s">
        <v>6663</v>
      </c>
      <c r="EF161" s="492" t="s">
        <v>6663</v>
      </c>
      <c r="EG161" s="493" t="s">
        <v>6663</v>
      </c>
      <c r="EH161" s="493" t="s">
        <v>6663</v>
      </c>
      <c r="EI161" s="493" t="s">
        <v>6663</v>
      </c>
      <c r="EJ161" s="493" t="s">
        <v>6663</v>
      </c>
      <c r="EK161" s="493" t="s">
        <v>6663</v>
      </c>
      <c r="EL161" s="493" t="s">
        <v>6663</v>
      </c>
      <c r="EM161" s="394"/>
      <c r="EN161" s="492" t="s">
        <v>6663</v>
      </c>
      <c r="EO161" s="493" t="s">
        <v>6663</v>
      </c>
      <c r="EP161" s="493" t="s">
        <v>6663</v>
      </c>
      <c r="EQ161" s="493" t="s">
        <v>6663</v>
      </c>
      <c r="ER161" s="493" t="s">
        <v>6663</v>
      </c>
      <c r="ES161" s="493" t="s">
        <v>6663</v>
      </c>
      <c r="ET161" s="493" t="s">
        <v>6663</v>
      </c>
      <c r="EU161" s="394"/>
    </row>
    <row r="162" spans="1:151" s="357" customFormat="1" ht="15" hidden="1" customHeight="1" x14ac:dyDescent="0.15">
      <c r="A162" s="442" t="s">
        <v>175</v>
      </c>
      <c r="B162" s="442" t="s">
        <v>302</v>
      </c>
      <c r="C162" s="442" t="s">
        <v>306</v>
      </c>
      <c r="D162" s="442" t="s">
        <v>717</v>
      </c>
      <c r="E162" s="387">
        <v>23</v>
      </c>
      <c r="F162" s="472">
        <v>23</v>
      </c>
      <c r="G162" s="472" t="s">
        <v>6663</v>
      </c>
      <c r="H162" s="472" t="s">
        <v>6663</v>
      </c>
      <c r="I162" s="472" t="s">
        <v>6663</v>
      </c>
      <c r="J162" s="388" t="s">
        <v>6662</v>
      </c>
      <c r="K162" s="395" t="s">
        <v>6662</v>
      </c>
      <c r="L162" s="387"/>
      <c r="M162" s="471" t="s">
        <v>6663</v>
      </c>
      <c r="N162" s="472" t="s">
        <v>6663</v>
      </c>
      <c r="O162" s="472" t="s">
        <v>6663</v>
      </c>
      <c r="P162" s="472" t="s">
        <v>6663</v>
      </c>
      <c r="Q162" s="472" t="s">
        <v>6663</v>
      </c>
      <c r="R162" s="472" t="s">
        <v>6663</v>
      </c>
      <c r="S162" s="472" t="s">
        <v>6663</v>
      </c>
      <c r="T162" s="472" t="s">
        <v>6663</v>
      </c>
      <c r="U162" s="472" t="s">
        <v>6663</v>
      </c>
      <c r="V162" s="472" t="s">
        <v>6663</v>
      </c>
      <c r="W162" s="472" t="s">
        <v>6663</v>
      </c>
      <c r="X162" s="472" t="s">
        <v>6663</v>
      </c>
      <c r="Y162" s="472" t="s">
        <v>6663</v>
      </c>
      <c r="Z162" s="472" t="s">
        <v>6663</v>
      </c>
      <c r="AA162" s="472" t="s">
        <v>6663</v>
      </c>
      <c r="AB162" s="473" t="s">
        <v>6663</v>
      </c>
      <c r="AC162" s="486" t="s">
        <v>6663</v>
      </c>
      <c r="AD162" s="487" t="s">
        <v>6663</v>
      </c>
      <c r="AE162" s="488" t="s">
        <v>6663</v>
      </c>
      <c r="AF162" s="387"/>
      <c r="AG162" s="388"/>
      <c r="AH162" s="388"/>
      <c r="AI162" s="388"/>
      <c r="AJ162" s="388"/>
      <c r="AK162" s="388"/>
      <c r="AL162" s="388"/>
      <c r="AM162" s="388"/>
      <c r="AN162" s="388"/>
      <c r="AO162" s="388"/>
      <c r="AP162" s="388"/>
      <c r="AQ162" s="388"/>
      <c r="AR162" s="388"/>
      <c r="AS162" s="388"/>
      <c r="AT162" s="388"/>
      <c r="AU162" s="388"/>
      <c r="AV162" s="449"/>
      <c r="AW162" s="450"/>
      <c r="AX162" s="451"/>
      <c r="AY162" s="471" t="s">
        <v>6663</v>
      </c>
      <c r="AZ162" s="472" t="s">
        <v>6663</v>
      </c>
      <c r="BA162" s="472" t="s">
        <v>6663</v>
      </c>
      <c r="BB162" s="472" t="s">
        <v>6663</v>
      </c>
      <c r="BC162" s="472" t="s">
        <v>6663</v>
      </c>
      <c r="BD162" s="472" t="s">
        <v>6663</v>
      </c>
      <c r="BE162" s="472" t="s">
        <v>6663</v>
      </c>
      <c r="BF162" s="472" t="s">
        <v>6663</v>
      </c>
      <c r="BG162" s="472" t="s">
        <v>6663</v>
      </c>
      <c r="BH162" s="472" t="s">
        <v>6663</v>
      </c>
      <c r="BI162" s="472" t="s">
        <v>6663</v>
      </c>
      <c r="BJ162" s="472" t="s">
        <v>6663</v>
      </c>
      <c r="BK162" s="472" t="s">
        <v>6663</v>
      </c>
      <c r="BL162" s="472" t="s">
        <v>6663</v>
      </c>
      <c r="BM162" s="472" t="s">
        <v>6663</v>
      </c>
      <c r="BN162" s="473" t="s">
        <v>6663</v>
      </c>
      <c r="BO162" s="504" t="s">
        <v>6663</v>
      </c>
      <c r="BP162" s="505" t="s">
        <v>6663</v>
      </c>
      <c r="BQ162" s="506" t="s">
        <v>6663</v>
      </c>
      <c r="BR162" s="492">
        <v>23</v>
      </c>
      <c r="BS162" s="493" t="s">
        <v>6662</v>
      </c>
      <c r="BT162" s="493" t="s">
        <v>6662</v>
      </c>
      <c r="BU162" s="493" t="s">
        <v>6662</v>
      </c>
      <c r="BV162" s="493" t="s">
        <v>6662</v>
      </c>
      <c r="BW162" s="493" t="s">
        <v>6662</v>
      </c>
      <c r="BX162" s="493">
        <v>2</v>
      </c>
      <c r="BY162" s="493" t="s">
        <v>6662</v>
      </c>
      <c r="BZ162" s="493">
        <v>1</v>
      </c>
      <c r="CA162" s="493">
        <v>4</v>
      </c>
      <c r="CB162" s="493">
        <v>3</v>
      </c>
      <c r="CC162" s="493">
        <v>4</v>
      </c>
      <c r="CD162" s="493">
        <v>2</v>
      </c>
      <c r="CE162" s="493">
        <v>5</v>
      </c>
      <c r="CF162" s="493">
        <v>1</v>
      </c>
      <c r="CG162" s="494">
        <v>1</v>
      </c>
      <c r="CH162" s="466"/>
      <c r="CI162" s="467"/>
      <c r="CJ162" s="467"/>
      <c r="CK162" s="467"/>
      <c r="CL162" s="467"/>
      <c r="CM162" s="467"/>
      <c r="CN162" s="467"/>
      <c r="CO162" s="467"/>
      <c r="CP162" s="467"/>
      <c r="CQ162" s="467"/>
      <c r="CR162" s="467"/>
      <c r="CS162" s="467"/>
      <c r="CT162" s="467"/>
      <c r="CU162" s="468"/>
      <c r="CV162" s="389"/>
      <c r="CW162" s="390"/>
      <c r="CX162" s="390"/>
      <c r="CY162" s="390"/>
      <c r="CZ162" s="390"/>
      <c r="DA162" s="390"/>
      <c r="DB162" s="394"/>
      <c r="DC162" s="492">
        <v>91</v>
      </c>
      <c r="DD162" s="493">
        <v>63</v>
      </c>
      <c r="DE162" s="493">
        <v>30</v>
      </c>
      <c r="DF162" s="493">
        <v>26</v>
      </c>
      <c r="DG162" s="493">
        <v>7</v>
      </c>
      <c r="DH162" s="493">
        <v>8</v>
      </c>
      <c r="DI162" s="493">
        <v>20</v>
      </c>
      <c r="DJ162" s="394"/>
      <c r="DK162" s="492">
        <v>22</v>
      </c>
      <c r="DL162" s="493">
        <v>16</v>
      </c>
      <c r="DM162" s="493" t="s">
        <v>6662</v>
      </c>
      <c r="DN162" s="493">
        <v>1</v>
      </c>
      <c r="DO162" s="493" t="s">
        <v>6662</v>
      </c>
      <c r="DP162" s="493">
        <v>3</v>
      </c>
      <c r="DQ162" s="493" t="s">
        <v>6662</v>
      </c>
      <c r="DR162" s="493" t="s">
        <v>6662</v>
      </c>
      <c r="DS162" s="493">
        <v>2</v>
      </c>
      <c r="DT162" s="493" t="s">
        <v>6662</v>
      </c>
      <c r="DU162" s="493" t="s">
        <v>6662</v>
      </c>
      <c r="DV162" s="493" t="s">
        <v>6662</v>
      </c>
      <c r="DW162" s="493" t="s">
        <v>6662</v>
      </c>
      <c r="DX162" s="493" t="s">
        <v>6662</v>
      </c>
      <c r="DY162" s="390" t="s">
        <v>6662</v>
      </c>
      <c r="DZ162" s="394" t="s">
        <v>6662</v>
      </c>
      <c r="EA162" s="492">
        <v>22</v>
      </c>
      <c r="EB162" s="493">
        <v>3337</v>
      </c>
      <c r="EC162" s="493">
        <v>2692</v>
      </c>
      <c r="ED162" s="493">
        <v>645</v>
      </c>
      <c r="EE162" s="494" t="s">
        <v>6662</v>
      </c>
      <c r="EF162" s="492">
        <v>49</v>
      </c>
      <c r="EG162" s="493">
        <v>39</v>
      </c>
      <c r="EH162" s="493">
        <v>17</v>
      </c>
      <c r="EI162" s="493">
        <v>17</v>
      </c>
      <c r="EJ162" s="493">
        <v>5</v>
      </c>
      <c r="EK162" s="493">
        <v>3</v>
      </c>
      <c r="EL162" s="493">
        <v>7</v>
      </c>
      <c r="EM162" s="394"/>
      <c r="EN162" s="492">
        <v>42</v>
      </c>
      <c r="EO162" s="493">
        <v>24</v>
      </c>
      <c r="EP162" s="493">
        <v>13</v>
      </c>
      <c r="EQ162" s="493">
        <v>9</v>
      </c>
      <c r="ER162" s="493">
        <v>2</v>
      </c>
      <c r="ES162" s="493">
        <v>5</v>
      </c>
      <c r="ET162" s="493">
        <v>13</v>
      </c>
      <c r="EU162" s="394"/>
    </row>
    <row r="163" spans="1:151" s="357" customFormat="1" ht="15" hidden="1" customHeight="1" x14ac:dyDescent="0.15">
      <c r="A163" s="442" t="s">
        <v>175</v>
      </c>
      <c r="B163" s="442" t="s">
        <v>302</v>
      </c>
      <c r="C163" s="442" t="s">
        <v>307</v>
      </c>
      <c r="D163" s="442" t="s">
        <v>718</v>
      </c>
      <c r="E163" s="387">
        <v>79</v>
      </c>
      <c r="F163" s="472">
        <v>78</v>
      </c>
      <c r="G163" s="472" t="s">
        <v>6663</v>
      </c>
      <c r="H163" s="472" t="s">
        <v>6663</v>
      </c>
      <c r="I163" s="472" t="s">
        <v>6663</v>
      </c>
      <c r="J163" s="388">
        <v>1</v>
      </c>
      <c r="K163" s="395">
        <v>1</v>
      </c>
      <c r="L163" s="387"/>
      <c r="M163" s="471" t="s">
        <v>6663</v>
      </c>
      <c r="N163" s="472" t="s">
        <v>6663</v>
      </c>
      <c r="O163" s="472" t="s">
        <v>6663</v>
      </c>
      <c r="P163" s="472" t="s">
        <v>6663</v>
      </c>
      <c r="Q163" s="472" t="s">
        <v>6663</v>
      </c>
      <c r="R163" s="472" t="s">
        <v>6663</v>
      </c>
      <c r="S163" s="472" t="s">
        <v>6663</v>
      </c>
      <c r="T163" s="472" t="s">
        <v>6663</v>
      </c>
      <c r="U163" s="472" t="s">
        <v>6663</v>
      </c>
      <c r="V163" s="472" t="s">
        <v>6663</v>
      </c>
      <c r="W163" s="472" t="s">
        <v>6663</v>
      </c>
      <c r="X163" s="472" t="s">
        <v>6663</v>
      </c>
      <c r="Y163" s="472" t="s">
        <v>6663</v>
      </c>
      <c r="Z163" s="472" t="s">
        <v>6663</v>
      </c>
      <c r="AA163" s="472" t="s">
        <v>6663</v>
      </c>
      <c r="AB163" s="473" t="s">
        <v>6663</v>
      </c>
      <c r="AC163" s="486" t="s">
        <v>6663</v>
      </c>
      <c r="AD163" s="487" t="s">
        <v>6663</v>
      </c>
      <c r="AE163" s="488" t="s">
        <v>6663</v>
      </c>
      <c r="AF163" s="387"/>
      <c r="AG163" s="388"/>
      <c r="AH163" s="388"/>
      <c r="AI163" s="388"/>
      <c r="AJ163" s="388"/>
      <c r="AK163" s="388"/>
      <c r="AL163" s="388"/>
      <c r="AM163" s="388"/>
      <c r="AN163" s="388"/>
      <c r="AO163" s="388"/>
      <c r="AP163" s="388"/>
      <c r="AQ163" s="388"/>
      <c r="AR163" s="388"/>
      <c r="AS163" s="388"/>
      <c r="AT163" s="388"/>
      <c r="AU163" s="388"/>
      <c r="AV163" s="449"/>
      <c r="AW163" s="450"/>
      <c r="AX163" s="451"/>
      <c r="AY163" s="471" t="s">
        <v>6663</v>
      </c>
      <c r="AZ163" s="472" t="s">
        <v>6663</v>
      </c>
      <c r="BA163" s="472" t="s">
        <v>6663</v>
      </c>
      <c r="BB163" s="472" t="s">
        <v>6663</v>
      </c>
      <c r="BC163" s="472" t="s">
        <v>6663</v>
      </c>
      <c r="BD163" s="472" t="s">
        <v>6663</v>
      </c>
      <c r="BE163" s="472" t="s">
        <v>6663</v>
      </c>
      <c r="BF163" s="472" t="s">
        <v>6663</v>
      </c>
      <c r="BG163" s="472" t="s">
        <v>6663</v>
      </c>
      <c r="BH163" s="472" t="s">
        <v>6663</v>
      </c>
      <c r="BI163" s="472" t="s">
        <v>6663</v>
      </c>
      <c r="BJ163" s="472" t="s">
        <v>6663</v>
      </c>
      <c r="BK163" s="472" t="s">
        <v>6663</v>
      </c>
      <c r="BL163" s="472" t="s">
        <v>6663</v>
      </c>
      <c r="BM163" s="472" t="s">
        <v>6663</v>
      </c>
      <c r="BN163" s="473" t="s">
        <v>6663</v>
      </c>
      <c r="BO163" s="504" t="s">
        <v>6663</v>
      </c>
      <c r="BP163" s="505" t="s">
        <v>6663</v>
      </c>
      <c r="BQ163" s="506" t="s">
        <v>6663</v>
      </c>
      <c r="BR163" s="492">
        <v>78</v>
      </c>
      <c r="BS163" s="493" t="s">
        <v>6662</v>
      </c>
      <c r="BT163" s="493" t="s">
        <v>6662</v>
      </c>
      <c r="BU163" s="493" t="s">
        <v>6662</v>
      </c>
      <c r="BV163" s="493" t="s">
        <v>6662</v>
      </c>
      <c r="BW163" s="493" t="s">
        <v>6662</v>
      </c>
      <c r="BX163" s="493" t="s">
        <v>6662</v>
      </c>
      <c r="BY163" s="493">
        <v>1</v>
      </c>
      <c r="BZ163" s="493">
        <v>1</v>
      </c>
      <c r="CA163" s="493">
        <v>5</v>
      </c>
      <c r="CB163" s="493">
        <v>21</v>
      </c>
      <c r="CC163" s="493">
        <v>13</v>
      </c>
      <c r="CD163" s="493">
        <v>14</v>
      </c>
      <c r="CE163" s="493">
        <v>17</v>
      </c>
      <c r="CF163" s="493">
        <v>6</v>
      </c>
      <c r="CG163" s="494" t="s">
        <v>6662</v>
      </c>
      <c r="CH163" s="466"/>
      <c r="CI163" s="467"/>
      <c r="CJ163" s="467"/>
      <c r="CK163" s="467"/>
      <c r="CL163" s="467"/>
      <c r="CM163" s="467"/>
      <c r="CN163" s="467"/>
      <c r="CO163" s="467"/>
      <c r="CP163" s="467"/>
      <c r="CQ163" s="467"/>
      <c r="CR163" s="467"/>
      <c r="CS163" s="467"/>
      <c r="CT163" s="467"/>
      <c r="CU163" s="468"/>
      <c r="CV163" s="389"/>
      <c r="CW163" s="390"/>
      <c r="CX163" s="390"/>
      <c r="CY163" s="390"/>
      <c r="CZ163" s="390"/>
      <c r="DA163" s="390"/>
      <c r="DB163" s="394"/>
      <c r="DC163" s="492">
        <v>288</v>
      </c>
      <c r="DD163" s="493">
        <v>218</v>
      </c>
      <c r="DE163" s="493">
        <v>100</v>
      </c>
      <c r="DF163" s="493">
        <v>104</v>
      </c>
      <c r="DG163" s="493">
        <v>14</v>
      </c>
      <c r="DH163" s="493">
        <v>18</v>
      </c>
      <c r="DI163" s="493">
        <v>52</v>
      </c>
      <c r="DJ163" s="394"/>
      <c r="DK163" s="492">
        <v>75</v>
      </c>
      <c r="DL163" s="493">
        <v>72</v>
      </c>
      <c r="DM163" s="493" t="s">
        <v>6662</v>
      </c>
      <c r="DN163" s="493" t="s">
        <v>6662</v>
      </c>
      <c r="DO163" s="493" t="s">
        <v>6662</v>
      </c>
      <c r="DP163" s="493">
        <v>1</v>
      </c>
      <c r="DQ163" s="493">
        <v>1</v>
      </c>
      <c r="DR163" s="493" t="s">
        <v>6662</v>
      </c>
      <c r="DS163" s="493">
        <v>1</v>
      </c>
      <c r="DT163" s="493" t="s">
        <v>6662</v>
      </c>
      <c r="DU163" s="493" t="s">
        <v>6662</v>
      </c>
      <c r="DV163" s="493" t="s">
        <v>6662</v>
      </c>
      <c r="DW163" s="493" t="s">
        <v>6662</v>
      </c>
      <c r="DX163" s="493" t="s">
        <v>6662</v>
      </c>
      <c r="DY163" s="390" t="s">
        <v>6662</v>
      </c>
      <c r="DZ163" s="394" t="s">
        <v>6662</v>
      </c>
      <c r="EA163" s="492">
        <v>78</v>
      </c>
      <c r="EB163" s="493">
        <v>15797</v>
      </c>
      <c r="EC163" s="493">
        <v>15115</v>
      </c>
      <c r="ED163" s="493">
        <v>682</v>
      </c>
      <c r="EE163" s="494" t="s">
        <v>6662</v>
      </c>
      <c r="EF163" s="492">
        <v>149</v>
      </c>
      <c r="EG163" s="493">
        <v>128</v>
      </c>
      <c r="EH163" s="493">
        <v>55</v>
      </c>
      <c r="EI163" s="493">
        <v>65</v>
      </c>
      <c r="EJ163" s="493">
        <v>8</v>
      </c>
      <c r="EK163" s="493">
        <v>12</v>
      </c>
      <c r="EL163" s="493">
        <v>9</v>
      </c>
      <c r="EM163" s="394"/>
      <c r="EN163" s="492">
        <v>139</v>
      </c>
      <c r="EO163" s="493">
        <v>90</v>
      </c>
      <c r="EP163" s="493">
        <v>45</v>
      </c>
      <c r="EQ163" s="493">
        <v>39</v>
      </c>
      <c r="ER163" s="493">
        <v>6</v>
      </c>
      <c r="ES163" s="493">
        <v>6</v>
      </c>
      <c r="ET163" s="493">
        <v>43</v>
      </c>
      <c r="EU163" s="394"/>
    </row>
    <row r="164" spans="1:151" s="357" customFormat="1" ht="15" hidden="1" customHeight="1" x14ac:dyDescent="0.15">
      <c r="A164" s="442" t="s">
        <v>175</v>
      </c>
      <c r="B164" s="442" t="s">
        <v>302</v>
      </c>
      <c r="C164" s="442" t="s">
        <v>308</v>
      </c>
      <c r="D164" s="442" t="s">
        <v>719</v>
      </c>
      <c r="E164" s="387">
        <v>140</v>
      </c>
      <c r="F164" s="472">
        <v>139</v>
      </c>
      <c r="G164" s="472" t="s">
        <v>6663</v>
      </c>
      <c r="H164" s="472" t="s">
        <v>6663</v>
      </c>
      <c r="I164" s="472" t="s">
        <v>6663</v>
      </c>
      <c r="J164" s="388">
        <v>1</v>
      </c>
      <c r="K164" s="395">
        <v>1</v>
      </c>
      <c r="L164" s="387"/>
      <c r="M164" s="471" t="s">
        <v>6663</v>
      </c>
      <c r="N164" s="472" t="s">
        <v>6663</v>
      </c>
      <c r="O164" s="472" t="s">
        <v>6663</v>
      </c>
      <c r="P164" s="472" t="s">
        <v>6663</v>
      </c>
      <c r="Q164" s="472" t="s">
        <v>6663</v>
      </c>
      <c r="R164" s="472" t="s">
        <v>6663</v>
      </c>
      <c r="S164" s="472" t="s">
        <v>6663</v>
      </c>
      <c r="T164" s="472" t="s">
        <v>6663</v>
      </c>
      <c r="U164" s="472" t="s">
        <v>6663</v>
      </c>
      <c r="V164" s="472" t="s">
        <v>6663</v>
      </c>
      <c r="W164" s="472" t="s">
        <v>6663</v>
      </c>
      <c r="X164" s="472" t="s">
        <v>6663</v>
      </c>
      <c r="Y164" s="472" t="s">
        <v>6663</v>
      </c>
      <c r="Z164" s="472" t="s">
        <v>6663</v>
      </c>
      <c r="AA164" s="472" t="s">
        <v>6663</v>
      </c>
      <c r="AB164" s="473" t="s">
        <v>6663</v>
      </c>
      <c r="AC164" s="486" t="s">
        <v>6663</v>
      </c>
      <c r="AD164" s="487" t="s">
        <v>6663</v>
      </c>
      <c r="AE164" s="488" t="s">
        <v>6663</v>
      </c>
      <c r="AF164" s="387"/>
      <c r="AG164" s="388"/>
      <c r="AH164" s="388"/>
      <c r="AI164" s="388"/>
      <c r="AJ164" s="388"/>
      <c r="AK164" s="388"/>
      <c r="AL164" s="388"/>
      <c r="AM164" s="388"/>
      <c r="AN164" s="388"/>
      <c r="AO164" s="388"/>
      <c r="AP164" s="388"/>
      <c r="AQ164" s="388"/>
      <c r="AR164" s="388"/>
      <c r="AS164" s="388"/>
      <c r="AT164" s="388"/>
      <c r="AU164" s="388"/>
      <c r="AV164" s="449"/>
      <c r="AW164" s="450"/>
      <c r="AX164" s="451"/>
      <c r="AY164" s="471" t="s">
        <v>6663</v>
      </c>
      <c r="AZ164" s="472" t="s">
        <v>6663</v>
      </c>
      <c r="BA164" s="472" t="s">
        <v>6663</v>
      </c>
      <c r="BB164" s="472" t="s">
        <v>6663</v>
      </c>
      <c r="BC164" s="472" t="s">
        <v>6663</v>
      </c>
      <c r="BD164" s="472" t="s">
        <v>6663</v>
      </c>
      <c r="BE164" s="472" t="s">
        <v>6663</v>
      </c>
      <c r="BF164" s="472" t="s">
        <v>6663</v>
      </c>
      <c r="BG164" s="472" t="s">
        <v>6663</v>
      </c>
      <c r="BH164" s="472" t="s">
        <v>6663</v>
      </c>
      <c r="BI164" s="472" t="s">
        <v>6663</v>
      </c>
      <c r="BJ164" s="472" t="s">
        <v>6663</v>
      </c>
      <c r="BK164" s="472" t="s">
        <v>6663</v>
      </c>
      <c r="BL164" s="472" t="s">
        <v>6663</v>
      </c>
      <c r="BM164" s="472" t="s">
        <v>6663</v>
      </c>
      <c r="BN164" s="473" t="s">
        <v>6663</v>
      </c>
      <c r="BO164" s="504" t="s">
        <v>6663</v>
      </c>
      <c r="BP164" s="505" t="s">
        <v>6663</v>
      </c>
      <c r="BQ164" s="506" t="s">
        <v>6663</v>
      </c>
      <c r="BR164" s="492">
        <v>139</v>
      </c>
      <c r="BS164" s="493" t="s">
        <v>6662</v>
      </c>
      <c r="BT164" s="493" t="s">
        <v>6662</v>
      </c>
      <c r="BU164" s="493" t="s">
        <v>6662</v>
      </c>
      <c r="BV164" s="493" t="s">
        <v>6662</v>
      </c>
      <c r="BW164" s="493">
        <v>2</v>
      </c>
      <c r="BX164" s="493">
        <v>1</v>
      </c>
      <c r="BY164" s="493">
        <v>4</v>
      </c>
      <c r="BZ164" s="493">
        <v>6</v>
      </c>
      <c r="CA164" s="493">
        <v>13</v>
      </c>
      <c r="CB164" s="493">
        <v>28</v>
      </c>
      <c r="CC164" s="493">
        <v>31</v>
      </c>
      <c r="CD164" s="493">
        <v>17</v>
      </c>
      <c r="CE164" s="493">
        <v>16</v>
      </c>
      <c r="CF164" s="493">
        <v>11</v>
      </c>
      <c r="CG164" s="494">
        <v>10</v>
      </c>
      <c r="CH164" s="466"/>
      <c r="CI164" s="467"/>
      <c r="CJ164" s="467"/>
      <c r="CK164" s="467"/>
      <c r="CL164" s="467"/>
      <c r="CM164" s="467"/>
      <c r="CN164" s="467"/>
      <c r="CO164" s="467"/>
      <c r="CP164" s="467"/>
      <c r="CQ164" s="467"/>
      <c r="CR164" s="467"/>
      <c r="CS164" s="467"/>
      <c r="CT164" s="467"/>
      <c r="CU164" s="468"/>
      <c r="CV164" s="389"/>
      <c r="CW164" s="390"/>
      <c r="CX164" s="390"/>
      <c r="CY164" s="390"/>
      <c r="CZ164" s="390"/>
      <c r="DA164" s="390"/>
      <c r="DB164" s="394"/>
      <c r="DC164" s="492">
        <v>510</v>
      </c>
      <c r="DD164" s="493">
        <v>384</v>
      </c>
      <c r="DE164" s="493">
        <v>191</v>
      </c>
      <c r="DF164" s="493">
        <v>183</v>
      </c>
      <c r="DG164" s="493">
        <v>10</v>
      </c>
      <c r="DH164" s="493">
        <v>28</v>
      </c>
      <c r="DI164" s="493">
        <v>98</v>
      </c>
      <c r="DJ164" s="394"/>
      <c r="DK164" s="492">
        <v>133</v>
      </c>
      <c r="DL164" s="493">
        <v>130</v>
      </c>
      <c r="DM164" s="493" t="s">
        <v>6662</v>
      </c>
      <c r="DN164" s="493" t="s">
        <v>6662</v>
      </c>
      <c r="DO164" s="493" t="s">
        <v>6662</v>
      </c>
      <c r="DP164" s="493" t="s">
        <v>6662</v>
      </c>
      <c r="DQ164" s="493">
        <v>1</v>
      </c>
      <c r="DR164" s="493" t="s">
        <v>6662</v>
      </c>
      <c r="DS164" s="493">
        <v>2</v>
      </c>
      <c r="DT164" s="493" t="s">
        <v>6662</v>
      </c>
      <c r="DU164" s="493" t="s">
        <v>6662</v>
      </c>
      <c r="DV164" s="493" t="s">
        <v>6662</v>
      </c>
      <c r="DW164" s="493" t="s">
        <v>6662</v>
      </c>
      <c r="DX164" s="493" t="s">
        <v>6662</v>
      </c>
      <c r="DY164" s="390" t="s">
        <v>6662</v>
      </c>
      <c r="DZ164" s="394" t="s">
        <v>6662</v>
      </c>
      <c r="EA164" s="492">
        <v>138</v>
      </c>
      <c r="EB164" s="493">
        <v>27200</v>
      </c>
      <c r="EC164" s="493">
        <v>24936</v>
      </c>
      <c r="ED164" s="493">
        <v>2257</v>
      </c>
      <c r="EE164" s="494">
        <v>7</v>
      </c>
      <c r="EF164" s="492">
        <v>252</v>
      </c>
      <c r="EG164" s="493">
        <v>221</v>
      </c>
      <c r="EH164" s="493">
        <v>107</v>
      </c>
      <c r="EI164" s="493">
        <v>107</v>
      </c>
      <c r="EJ164" s="493">
        <v>7</v>
      </c>
      <c r="EK164" s="493">
        <v>12</v>
      </c>
      <c r="EL164" s="493">
        <v>19</v>
      </c>
      <c r="EM164" s="394"/>
      <c r="EN164" s="492">
        <v>258</v>
      </c>
      <c r="EO164" s="493">
        <v>163</v>
      </c>
      <c r="EP164" s="493">
        <v>84</v>
      </c>
      <c r="EQ164" s="493">
        <v>76</v>
      </c>
      <c r="ER164" s="493">
        <v>3</v>
      </c>
      <c r="ES164" s="493">
        <v>16</v>
      </c>
      <c r="ET164" s="493">
        <v>79</v>
      </c>
      <c r="EU164" s="394"/>
    </row>
    <row r="165" spans="1:151" s="357" customFormat="1" ht="15" hidden="1" customHeight="1" x14ac:dyDescent="0.15">
      <c r="A165" s="442" t="s">
        <v>175</v>
      </c>
      <c r="B165" s="442" t="s">
        <v>302</v>
      </c>
      <c r="C165" s="442" t="s">
        <v>1593</v>
      </c>
      <c r="D165" s="442" t="s">
        <v>720</v>
      </c>
      <c r="E165" s="387" t="s">
        <v>6663</v>
      </c>
      <c r="F165" s="472" t="s">
        <v>6663</v>
      </c>
      <c r="G165" s="472" t="s">
        <v>6663</v>
      </c>
      <c r="H165" s="472" t="s">
        <v>6663</v>
      </c>
      <c r="I165" s="472" t="s">
        <v>6663</v>
      </c>
      <c r="J165" s="388" t="s">
        <v>6663</v>
      </c>
      <c r="K165" s="395" t="s">
        <v>6663</v>
      </c>
      <c r="L165" s="387"/>
      <c r="M165" s="471" t="s">
        <v>6663</v>
      </c>
      <c r="N165" s="472" t="s">
        <v>6663</v>
      </c>
      <c r="O165" s="472" t="s">
        <v>6663</v>
      </c>
      <c r="P165" s="472" t="s">
        <v>6663</v>
      </c>
      <c r="Q165" s="472" t="s">
        <v>6663</v>
      </c>
      <c r="R165" s="472" t="s">
        <v>6663</v>
      </c>
      <c r="S165" s="472" t="s">
        <v>6663</v>
      </c>
      <c r="T165" s="472" t="s">
        <v>6663</v>
      </c>
      <c r="U165" s="472" t="s">
        <v>6663</v>
      </c>
      <c r="V165" s="472" t="s">
        <v>6663</v>
      </c>
      <c r="W165" s="472" t="s">
        <v>6663</v>
      </c>
      <c r="X165" s="472" t="s">
        <v>6663</v>
      </c>
      <c r="Y165" s="472" t="s">
        <v>6663</v>
      </c>
      <c r="Z165" s="472" t="s">
        <v>6663</v>
      </c>
      <c r="AA165" s="472" t="s">
        <v>6663</v>
      </c>
      <c r="AB165" s="473" t="s">
        <v>6663</v>
      </c>
      <c r="AC165" s="486" t="s">
        <v>6663</v>
      </c>
      <c r="AD165" s="487" t="s">
        <v>6663</v>
      </c>
      <c r="AE165" s="488" t="s">
        <v>6663</v>
      </c>
      <c r="AF165" s="387"/>
      <c r="AG165" s="388"/>
      <c r="AH165" s="388"/>
      <c r="AI165" s="388"/>
      <c r="AJ165" s="388"/>
      <c r="AK165" s="388"/>
      <c r="AL165" s="388"/>
      <c r="AM165" s="388"/>
      <c r="AN165" s="388"/>
      <c r="AO165" s="388"/>
      <c r="AP165" s="388"/>
      <c r="AQ165" s="388"/>
      <c r="AR165" s="388"/>
      <c r="AS165" s="388"/>
      <c r="AT165" s="388"/>
      <c r="AU165" s="388"/>
      <c r="AV165" s="449"/>
      <c r="AW165" s="450"/>
      <c r="AX165" s="451"/>
      <c r="AY165" s="471" t="s">
        <v>6663</v>
      </c>
      <c r="AZ165" s="472" t="s">
        <v>6663</v>
      </c>
      <c r="BA165" s="472" t="s">
        <v>6663</v>
      </c>
      <c r="BB165" s="472" t="s">
        <v>6663</v>
      </c>
      <c r="BC165" s="472" t="s">
        <v>6663</v>
      </c>
      <c r="BD165" s="472" t="s">
        <v>6663</v>
      </c>
      <c r="BE165" s="472" t="s">
        <v>6663</v>
      </c>
      <c r="BF165" s="472" t="s">
        <v>6663</v>
      </c>
      <c r="BG165" s="472" t="s">
        <v>6663</v>
      </c>
      <c r="BH165" s="472" t="s">
        <v>6663</v>
      </c>
      <c r="BI165" s="472" t="s">
        <v>6663</v>
      </c>
      <c r="BJ165" s="472" t="s">
        <v>6663</v>
      </c>
      <c r="BK165" s="472" t="s">
        <v>6663</v>
      </c>
      <c r="BL165" s="472" t="s">
        <v>6663</v>
      </c>
      <c r="BM165" s="472" t="s">
        <v>6663</v>
      </c>
      <c r="BN165" s="473" t="s">
        <v>6663</v>
      </c>
      <c r="BO165" s="504" t="s">
        <v>6663</v>
      </c>
      <c r="BP165" s="505" t="s">
        <v>6663</v>
      </c>
      <c r="BQ165" s="506" t="s">
        <v>6663</v>
      </c>
      <c r="BR165" s="492">
        <v>147</v>
      </c>
      <c r="BS165" s="493" t="s">
        <v>6662</v>
      </c>
      <c r="BT165" s="493" t="s">
        <v>6662</v>
      </c>
      <c r="BU165" s="493" t="s">
        <v>6662</v>
      </c>
      <c r="BV165" s="493" t="s">
        <v>6662</v>
      </c>
      <c r="BW165" s="493">
        <v>1</v>
      </c>
      <c r="BX165" s="493" t="s">
        <v>6662</v>
      </c>
      <c r="BY165" s="493">
        <v>5</v>
      </c>
      <c r="BZ165" s="493">
        <v>9</v>
      </c>
      <c r="CA165" s="493">
        <v>19</v>
      </c>
      <c r="CB165" s="493">
        <v>32</v>
      </c>
      <c r="CC165" s="493">
        <v>27</v>
      </c>
      <c r="CD165" s="493">
        <v>18</v>
      </c>
      <c r="CE165" s="493">
        <v>22</v>
      </c>
      <c r="CF165" s="493">
        <v>8</v>
      </c>
      <c r="CG165" s="494">
        <v>6</v>
      </c>
      <c r="CH165" s="466"/>
      <c r="CI165" s="467"/>
      <c r="CJ165" s="467"/>
      <c r="CK165" s="467"/>
      <c r="CL165" s="467"/>
      <c r="CM165" s="467"/>
      <c r="CN165" s="467"/>
      <c r="CO165" s="467"/>
      <c r="CP165" s="467"/>
      <c r="CQ165" s="467"/>
      <c r="CR165" s="467"/>
      <c r="CS165" s="467"/>
      <c r="CT165" s="467"/>
      <c r="CU165" s="468"/>
      <c r="CV165" s="389"/>
      <c r="CW165" s="390"/>
      <c r="CX165" s="390"/>
      <c r="CY165" s="390"/>
      <c r="CZ165" s="390"/>
      <c r="DA165" s="390"/>
      <c r="DB165" s="394"/>
      <c r="DC165" s="492" t="s">
        <v>6663</v>
      </c>
      <c r="DD165" s="493" t="s">
        <v>6663</v>
      </c>
      <c r="DE165" s="493" t="s">
        <v>6663</v>
      </c>
      <c r="DF165" s="493" t="s">
        <v>6663</v>
      </c>
      <c r="DG165" s="493" t="s">
        <v>6663</v>
      </c>
      <c r="DH165" s="493" t="s">
        <v>6663</v>
      </c>
      <c r="DI165" s="493" t="s">
        <v>6663</v>
      </c>
      <c r="DJ165" s="394"/>
      <c r="DK165" s="492" t="s">
        <v>6663</v>
      </c>
      <c r="DL165" s="493" t="s">
        <v>6663</v>
      </c>
      <c r="DM165" s="493" t="s">
        <v>6663</v>
      </c>
      <c r="DN165" s="493" t="s">
        <v>6663</v>
      </c>
      <c r="DO165" s="493" t="s">
        <v>6663</v>
      </c>
      <c r="DP165" s="493" t="s">
        <v>6663</v>
      </c>
      <c r="DQ165" s="493" t="s">
        <v>6663</v>
      </c>
      <c r="DR165" s="493" t="s">
        <v>6663</v>
      </c>
      <c r="DS165" s="493" t="s">
        <v>6663</v>
      </c>
      <c r="DT165" s="493" t="s">
        <v>6663</v>
      </c>
      <c r="DU165" s="493" t="s">
        <v>6663</v>
      </c>
      <c r="DV165" s="493" t="s">
        <v>6663</v>
      </c>
      <c r="DW165" s="493" t="s">
        <v>6663</v>
      </c>
      <c r="DX165" s="493" t="s">
        <v>6663</v>
      </c>
      <c r="DY165" s="390" t="s">
        <v>6663</v>
      </c>
      <c r="DZ165" s="394" t="s">
        <v>6663</v>
      </c>
      <c r="EA165" s="492" t="s">
        <v>6663</v>
      </c>
      <c r="EB165" s="493" t="s">
        <v>6663</v>
      </c>
      <c r="EC165" s="493" t="s">
        <v>6663</v>
      </c>
      <c r="ED165" s="493" t="s">
        <v>6663</v>
      </c>
      <c r="EE165" s="494" t="s">
        <v>6663</v>
      </c>
      <c r="EF165" s="492" t="s">
        <v>6663</v>
      </c>
      <c r="EG165" s="493" t="s">
        <v>6663</v>
      </c>
      <c r="EH165" s="493" t="s">
        <v>6663</v>
      </c>
      <c r="EI165" s="493" t="s">
        <v>6663</v>
      </c>
      <c r="EJ165" s="493" t="s">
        <v>6663</v>
      </c>
      <c r="EK165" s="493" t="s">
        <v>6663</v>
      </c>
      <c r="EL165" s="493" t="s">
        <v>6663</v>
      </c>
      <c r="EM165" s="394"/>
      <c r="EN165" s="492" t="s">
        <v>6663</v>
      </c>
      <c r="EO165" s="493" t="s">
        <v>6663</v>
      </c>
      <c r="EP165" s="493" t="s">
        <v>6663</v>
      </c>
      <c r="EQ165" s="493" t="s">
        <v>6663</v>
      </c>
      <c r="ER165" s="493" t="s">
        <v>6663</v>
      </c>
      <c r="ES165" s="493" t="s">
        <v>6663</v>
      </c>
      <c r="ET165" s="493" t="s">
        <v>6663</v>
      </c>
      <c r="EU165" s="394"/>
    </row>
    <row r="166" spans="1:151" s="357" customFormat="1" ht="15" hidden="1" customHeight="1" x14ac:dyDescent="0.15">
      <c r="A166" s="442" t="s">
        <v>175</v>
      </c>
      <c r="B166" s="442" t="s">
        <v>302</v>
      </c>
      <c r="C166" s="442" t="s">
        <v>1594</v>
      </c>
      <c r="D166" s="442" t="s">
        <v>721</v>
      </c>
      <c r="E166" s="387" t="s">
        <v>6663</v>
      </c>
      <c r="F166" s="472" t="s">
        <v>6663</v>
      </c>
      <c r="G166" s="472" t="s">
        <v>6663</v>
      </c>
      <c r="H166" s="472" t="s">
        <v>6663</v>
      </c>
      <c r="I166" s="472" t="s">
        <v>6663</v>
      </c>
      <c r="J166" s="388" t="s">
        <v>6663</v>
      </c>
      <c r="K166" s="395" t="s">
        <v>6663</v>
      </c>
      <c r="L166" s="387"/>
      <c r="M166" s="471" t="s">
        <v>6663</v>
      </c>
      <c r="N166" s="472" t="s">
        <v>6663</v>
      </c>
      <c r="O166" s="472" t="s">
        <v>6663</v>
      </c>
      <c r="P166" s="472" t="s">
        <v>6663</v>
      </c>
      <c r="Q166" s="472" t="s">
        <v>6663</v>
      </c>
      <c r="R166" s="472" t="s">
        <v>6663</v>
      </c>
      <c r="S166" s="472" t="s">
        <v>6663</v>
      </c>
      <c r="T166" s="472" t="s">
        <v>6663</v>
      </c>
      <c r="U166" s="472" t="s">
        <v>6663</v>
      </c>
      <c r="V166" s="472" t="s">
        <v>6663</v>
      </c>
      <c r="W166" s="472" t="s">
        <v>6663</v>
      </c>
      <c r="X166" s="472" t="s">
        <v>6663</v>
      </c>
      <c r="Y166" s="472" t="s">
        <v>6663</v>
      </c>
      <c r="Z166" s="472" t="s">
        <v>6663</v>
      </c>
      <c r="AA166" s="472" t="s">
        <v>6663</v>
      </c>
      <c r="AB166" s="473" t="s">
        <v>6663</v>
      </c>
      <c r="AC166" s="486" t="s">
        <v>6663</v>
      </c>
      <c r="AD166" s="487" t="s">
        <v>6663</v>
      </c>
      <c r="AE166" s="488" t="s">
        <v>6663</v>
      </c>
      <c r="AF166" s="387"/>
      <c r="AG166" s="388"/>
      <c r="AH166" s="388"/>
      <c r="AI166" s="388"/>
      <c r="AJ166" s="388"/>
      <c r="AK166" s="388"/>
      <c r="AL166" s="388"/>
      <c r="AM166" s="388"/>
      <c r="AN166" s="388"/>
      <c r="AO166" s="388"/>
      <c r="AP166" s="388"/>
      <c r="AQ166" s="388"/>
      <c r="AR166" s="388"/>
      <c r="AS166" s="388"/>
      <c r="AT166" s="388"/>
      <c r="AU166" s="388"/>
      <c r="AV166" s="449"/>
      <c r="AW166" s="450"/>
      <c r="AX166" s="451"/>
      <c r="AY166" s="471" t="s">
        <v>6663</v>
      </c>
      <c r="AZ166" s="472" t="s">
        <v>6663</v>
      </c>
      <c r="BA166" s="472" t="s">
        <v>6663</v>
      </c>
      <c r="BB166" s="472" t="s">
        <v>6663</v>
      </c>
      <c r="BC166" s="472" t="s">
        <v>6663</v>
      </c>
      <c r="BD166" s="472" t="s">
        <v>6663</v>
      </c>
      <c r="BE166" s="472" t="s">
        <v>6663</v>
      </c>
      <c r="BF166" s="472" t="s">
        <v>6663</v>
      </c>
      <c r="BG166" s="472" t="s">
        <v>6663</v>
      </c>
      <c r="BH166" s="472" t="s">
        <v>6663</v>
      </c>
      <c r="BI166" s="472" t="s">
        <v>6663</v>
      </c>
      <c r="BJ166" s="472" t="s">
        <v>6663</v>
      </c>
      <c r="BK166" s="472" t="s">
        <v>6663</v>
      </c>
      <c r="BL166" s="472" t="s">
        <v>6663</v>
      </c>
      <c r="BM166" s="472" t="s">
        <v>6663</v>
      </c>
      <c r="BN166" s="473" t="s">
        <v>6663</v>
      </c>
      <c r="BO166" s="504" t="s">
        <v>6663</v>
      </c>
      <c r="BP166" s="505" t="s">
        <v>6663</v>
      </c>
      <c r="BQ166" s="506" t="s">
        <v>6663</v>
      </c>
      <c r="BR166" s="492">
        <v>107</v>
      </c>
      <c r="BS166" s="493" t="s">
        <v>6662</v>
      </c>
      <c r="BT166" s="493" t="s">
        <v>6662</v>
      </c>
      <c r="BU166" s="493" t="s">
        <v>6662</v>
      </c>
      <c r="BV166" s="493" t="s">
        <v>6662</v>
      </c>
      <c r="BW166" s="493">
        <v>1</v>
      </c>
      <c r="BX166" s="493">
        <v>4</v>
      </c>
      <c r="BY166" s="493" t="s">
        <v>6662</v>
      </c>
      <c r="BZ166" s="493">
        <v>8</v>
      </c>
      <c r="CA166" s="493">
        <v>16</v>
      </c>
      <c r="CB166" s="493">
        <v>21</v>
      </c>
      <c r="CC166" s="493">
        <v>20</v>
      </c>
      <c r="CD166" s="493">
        <v>21</v>
      </c>
      <c r="CE166" s="493">
        <v>7</v>
      </c>
      <c r="CF166" s="493">
        <v>6</v>
      </c>
      <c r="CG166" s="494">
        <v>3</v>
      </c>
      <c r="CH166" s="466"/>
      <c r="CI166" s="467"/>
      <c r="CJ166" s="467"/>
      <c r="CK166" s="467"/>
      <c r="CL166" s="467"/>
      <c r="CM166" s="467"/>
      <c r="CN166" s="467"/>
      <c r="CO166" s="467"/>
      <c r="CP166" s="467"/>
      <c r="CQ166" s="467"/>
      <c r="CR166" s="467"/>
      <c r="CS166" s="467"/>
      <c r="CT166" s="467"/>
      <c r="CU166" s="468"/>
      <c r="CV166" s="389"/>
      <c r="CW166" s="390"/>
      <c r="CX166" s="390"/>
      <c r="CY166" s="390"/>
      <c r="CZ166" s="390"/>
      <c r="DA166" s="390"/>
      <c r="DB166" s="394"/>
      <c r="DC166" s="492" t="s">
        <v>6663</v>
      </c>
      <c r="DD166" s="493" t="s">
        <v>6663</v>
      </c>
      <c r="DE166" s="493" t="s">
        <v>6663</v>
      </c>
      <c r="DF166" s="493" t="s">
        <v>6663</v>
      </c>
      <c r="DG166" s="493" t="s">
        <v>6663</v>
      </c>
      <c r="DH166" s="493" t="s">
        <v>6663</v>
      </c>
      <c r="DI166" s="493" t="s">
        <v>6663</v>
      </c>
      <c r="DJ166" s="394"/>
      <c r="DK166" s="492" t="s">
        <v>6663</v>
      </c>
      <c r="DL166" s="493" t="s">
        <v>6663</v>
      </c>
      <c r="DM166" s="493" t="s">
        <v>6663</v>
      </c>
      <c r="DN166" s="493" t="s">
        <v>6663</v>
      </c>
      <c r="DO166" s="493" t="s">
        <v>6663</v>
      </c>
      <c r="DP166" s="493" t="s">
        <v>6663</v>
      </c>
      <c r="DQ166" s="493" t="s">
        <v>6663</v>
      </c>
      <c r="DR166" s="493" t="s">
        <v>6663</v>
      </c>
      <c r="DS166" s="493" t="s">
        <v>6663</v>
      </c>
      <c r="DT166" s="493" t="s">
        <v>6663</v>
      </c>
      <c r="DU166" s="493" t="s">
        <v>6663</v>
      </c>
      <c r="DV166" s="493" t="s">
        <v>6663</v>
      </c>
      <c r="DW166" s="493" t="s">
        <v>6663</v>
      </c>
      <c r="DX166" s="493" t="s">
        <v>6663</v>
      </c>
      <c r="DY166" s="390" t="s">
        <v>6663</v>
      </c>
      <c r="DZ166" s="394" t="s">
        <v>6663</v>
      </c>
      <c r="EA166" s="492" t="s">
        <v>6663</v>
      </c>
      <c r="EB166" s="493" t="s">
        <v>6663</v>
      </c>
      <c r="EC166" s="493" t="s">
        <v>6663</v>
      </c>
      <c r="ED166" s="493" t="s">
        <v>6663</v>
      </c>
      <c r="EE166" s="494" t="s">
        <v>6663</v>
      </c>
      <c r="EF166" s="492" t="s">
        <v>6663</v>
      </c>
      <c r="EG166" s="493" t="s">
        <v>6663</v>
      </c>
      <c r="EH166" s="493" t="s">
        <v>6663</v>
      </c>
      <c r="EI166" s="493" t="s">
        <v>6663</v>
      </c>
      <c r="EJ166" s="493" t="s">
        <v>6663</v>
      </c>
      <c r="EK166" s="493" t="s">
        <v>6663</v>
      </c>
      <c r="EL166" s="493" t="s">
        <v>6663</v>
      </c>
      <c r="EM166" s="394"/>
      <c r="EN166" s="492" t="s">
        <v>6663</v>
      </c>
      <c r="EO166" s="493" t="s">
        <v>6663</v>
      </c>
      <c r="EP166" s="493" t="s">
        <v>6663</v>
      </c>
      <c r="EQ166" s="493" t="s">
        <v>6663</v>
      </c>
      <c r="ER166" s="493" t="s">
        <v>6663</v>
      </c>
      <c r="ES166" s="493" t="s">
        <v>6663</v>
      </c>
      <c r="ET166" s="493" t="s">
        <v>6663</v>
      </c>
      <c r="EU166" s="394"/>
    </row>
    <row r="167" spans="1:151" s="357" customFormat="1" ht="15" hidden="1" customHeight="1" x14ac:dyDescent="0.15">
      <c r="A167" s="442" t="s">
        <v>175</v>
      </c>
      <c r="B167" s="442" t="s">
        <v>302</v>
      </c>
      <c r="C167" s="442" t="s">
        <v>309</v>
      </c>
      <c r="D167" s="442" t="s">
        <v>722</v>
      </c>
      <c r="E167" s="387">
        <v>182</v>
      </c>
      <c r="F167" s="472">
        <v>181</v>
      </c>
      <c r="G167" s="472" t="s">
        <v>6663</v>
      </c>
      <c r="H167" s="472" t="s">
        <v>6663</v>
      </c>
      <c r="I167" s="472" t="s">
        <v>6663</v>
      </c>
      <c r="J167" s="388">
        <v>1</v>
      </c>
      <c r="K167" s="395" t="s">
        <v>6662</v>
      </c>
      <c r="L167" s="387"/>
      <c r="M167" s="471" t="s">
        <v>6663</v>
      </c>
      <c r="N167" s="472" t="s">
        <v>6663</v>
      </c>
      <c r="O167" s="472" t="s">
        <v>6663</v>
      </c>
      <c r="P167" s="472" t="s">
        <v>6663</v>
      </c>
      <c r="Q167" s="472" t="s">
        <v>6663</v>
      </c>
      <c r="R167" s="472" t="s">
        <v>6663</v>
      </c>
      <c r="S167" s="472" t="s">
        <v>6663</v>
      </c>
      <c r="T167" s="472" t="s">
        <v>6663</v>
      </c>
      <c r="U167" s="472" t="s">
        <v>6663</v>
      </c>
      <c r="V167" s="472" t="s">
        <v>6663</v>
      </c>
      <c r="W167" s="472" t="s">
        <v>6663</v>
      </c>
      <c r="X167" s="472" t="s">
        <v>6663</v>
      </c>
      <c r="Y167" s="472" t="s">
        <v>6663</v>
      </c>
      <c r="Z167" s="472" t="s">
        <v>6663</v>
      </c>
      <c r="AA167" s="472" t="s">
        <v>6663</v>
      </c>
      <c r="AB167" s="473" t="s">
        <v>6663</v>
      </c>
      <c r="AC167" s="486" t="s">
        <v>6663</v>
      </c>
      <c r="AD167" s="487" t="s">
        <v>6663</v>
      </c>
      <c r="AE167" s="488" t="s">
        <v>6663</v>
      </c>
      <c r="AF167" s="387"/>
      <c r="AG167" s="388"/>
      <c r="AH167" s="388"/>
      <c r="AI167" s="388"/>
      <c r="AJ167" s="388"/>
      <c r="AK167" s="388"/>
      <c r="AL167" s="388"/>
      <c r="AM167" s="388"/>
      <c r="AN167" s="388"/>
      <c r="AO167" s="388"/>
      <c r="AP167" s="388"/>
      <c r="AQ167" s="388"/>
      <c r="AR167" s="388"/>
      <c r="AS167" s="388"/>
      <c r="AT167" s="388"/>
      <c r="AU167" s="388"/>
      <c r="AV167" s="449"/>
      <c r="AW167" s="450"/>
      <c r="AX167" s="451"/>
      <c r="AY167" s="471" t="s">
        <v>6663</v>
      </c>
      <c r="AZ167" s="472" t="s">
        <v>6663</v>
      </c>
      <c r="BA167" s="472" t="s">
        <v>6663</v>
      </c>
      <c r="BB167" s="472" t="s">
        <v>6663</v>
      </c>
      <c r="BC167" s="472" t="s">
        <v>6663</v>
      </c>
      <c r="BD167" s="472" t="s">
        <v>6663</v>
      </c>
      <c r="BE167" s="472" t="s">
        <v>6663</v>
      </c>
      <c r="BF167" s="472" t="s">
        <v>6663</v>
      </c>
      <c r="BG167" s="472" t="s">
        <v>6663</v>
      </c>
      <c r="BH167" s="472" t="s">
        <v>6663</v>
      </c>
      <c r="BI167" s="472" t="s">
        <v>6663</v>
      </c>
      <c r="BJ167" s="472" t="s">
        <v>6663</v>
      </c>
      <c r="BK167" s="472" t="s">
        <v>6663</v>
      </c>
      <c r="BL167" s="472" t="s">
        <v>6663</v>
      </c>
      <c r="BM167" s="472" t="s">
        <v>6663</v>
      </c>
      <c r="BN167" s="473" t="s">
        <v>6663</v>
      </c>
      <c r="BO167" s="504" t="s">
        <v>6663</v>
      </c>
      <c r="BP167" s="505" t="s">
        <v>6663</v>
      </c>
      <c r="BQ167" s="506" t="s">
        <v>6663</v>
      </c>
      <c r="BR167" s="492">
        <v>181</v>
      </c>
      <c r="BS167" s="493" t="s">
        <v>6662</v>
      </c>
      <c r="BT167" s="493" t="s">
        <v>6662</v>
      </c>
      <c r="BU167" s="493" t="s">
        <v>6662</v>
      </c>
      <c r="BV167" s="493" t="s">
        <v>6662</v>
      </c>
      <c r="BW167" s="493">
        <v>2</v>
      </c>
      <c r="BX167" s="493">
        <v>2</v>
      </c>
      <c r="BY167" s="493">
        <v>7</v>
      </c>
      <c r="BZ167" s="493">
        <v>10</v>
      </c>
      <c r="CA167" s="493">
        <v>27</v>
      </c>
      <c r="CB167" s="493">
        <v>33</v>
      </c>
      <c r="CC167" s="493">
        <v>38</v>
      </c>
      <c r="CD167" s="493">
        <v>33</v>
      </c>
      <c r="CE167" s="493">
        <v>20</v>
      </c>
      <c r="CF167" s="493">
        <v>5</v>
      </c>
      <c r="CG167" s="494">
        <v>4</v>
      </c>
      <c r="CH167" s="466"/>
      <c r="CI167" s="467"/>
      <c r="CJ167" s="467"/>
      <c r="CK167" s="467"/>
      <c r="CL167" s="467"/>
      <c r="CM167" s="467"/>
      <c r="CN167" s="467"/>
      <c r="CO167" s="467"/>
      <c r="CP167" s="467"/>
      <c r="CQ167" s="467"/>
      <c r="CR167" s="467"/>
      <c r="CS167" s="467"/>
      <c r="CT167" s="467"/>
      <c r="CU167" s="468"/>
      <c r="CV167" s="389"/>
      <c r="CW167" s="390"/>
      <c r="CX167" s="390"/>
      <c r="CY167" s="390"/>
      <c r="CZ167" s="390"/>
      <c r="DA167" s="390"/>
      <c r="DB167" s="394"/>
      <c r="DC167" s="492">
        <v>660</v>
      </c>
      <c r="DD167" s="493">
        <v>487</v>
      </c>
      <c r="DE167" s="493">
        <v>212</v>
      </c>
      <c r="DF167" s="493">
        <v>244</v>
      </c>
      <c r="DG167" s="493">
        <v>31</v>
      </c>
      <c r="DH167" s="493">
        <v>34</v>
      </c>
      <c r="DI167" s="493">
        <v>139</v>
      </c>
      <c r="DJ167" s="394"/>
      <c r="DK167" s="492">
        <v>180</v>
      </c>
      <c r="DL167" s="493">
        <v>178</v>
      </c>
      <c r="DM167" s="493" t="s">
        <v>6662</v>
      </c>
      <c r="DN167" s="493" t="s">
        <v>6662</v>
      </c>
      <c r="DO167" s="493" t="s">
        <v>6662</v>
      </c>
      <c r="DP167" s="493" t="s">
        <v>6662</v>
      </c>
      <c r="DQ167" s="493">
        <v>2</v>
      </c>
      <c r="DR167" s="493" t="s">
        <v>6662</v>
      </c>
      <c r="DS167" s="493" t="s">
        <v>6662</v>
      </c>
      <c r="DT167" s="493" t="s">
        <v>6662</v>
      </c>
      <c r="DU167" s="493" t="s">
        <v>6662</v>
      </c>
      <c r="DV167" s="493" t="s">
        <v>6662</v>
      </c>
      <c r="DW167" s="493" t="s">
        <v>6662</v>
      </c>
      <c r="DX167" s="493" t="s">
        <v>6662</v>
      </c>
      <c r="DY167" s="390" t="s">
        <v>6662</v>
      </c>
      <c r="DZ167" s="394" t="s">
        <v>6662</v>
      </c>
      <c r="EA167" s="492">
        <v>181</v>
      </c>
      <c r="EB167" s="493">
        <v>36901</v>
      </c>
      <c r="EC167" s="493">
        <v>35966</v>
      </c>
      <c r="ED167" s="493">
        <v>904</v>
      </c>
      <c r="EE167" s="494">
        <v>31</v>
      </c>
      <c r="EF167" s="492">
        <v>331</v>
      </c>
      <c r="EG167" s="493">
        <v>293</v>
      </c>
      <c r="EH167" s="493">
        <v>121</v>
      </c>
      <c r="EI167" s="493">
        <v>150</v>
      </c>
      <c r="EJ167" s="493">
        <v>22</v>
      </c>
      <c r="EK167" s="493">
        <v>16</v>
      </c>
      <c r="EL167" s="493">
        <v>22</v>
      </c>
      <c r="EM167" s="394"/>
      <c r="EN167" s="492">
        <v>329</v>
      </c>
      <c r="EO167" s="493">
        <v>194</v>
      </c>
      <c r="EP167" s="493">
        <v>91</v>
      </c>
      <c r="EQ167" s="493">
        <v>94</v>
      </c>
      <c r="ER167" s="493">
        <v>9</v>
      </c>
      <c r="ES167" s="493">
        <v>18</v>
      </c>
      <c r="ET167" s="493">
        <v>117</v>
      </c>
      <c r="EU167" s="394"/>
    </row>
    <row r="168" spans="1:151" s="357" customFormat="1" ht="15" customHeight="1" x14ac:dyDescent="0.15">
      <c r="A168" s="442" t="s">
        <v>175</v>
      </c>
      <c r="B168" s="442" t="s">
        <v>310</v>
      </c>
      <c r="C168" s="442"/>
      <c r="D168" s="442" t="s">
        <v>723</v>
      </c>
      <c r="E168" s="387">
        <v>421</v>
      </c>
      <c r="F168" s="472">
        <v>410</v>
      </c>
      <c r="G168" s="472">
        <v>90</v>
      </c>
      <c r="H168" s="472">
        <v>79</v>
      </c>
      <c r="I168" s="472">
        <v>241</v>
      </c>
      <c r="J168" s="388">
        <v>11</v>
      </c>
      <c r="K168" s="395">
        <v>11</v>
      </c>
      <c r="L168" s="387"/>
      <c r="M168" s="471">
        <v>984</v>
      </c>
      <c r="N168" s="472">
        <v>7</v>
      </c>
      <c r="O168" s="472">
        <v>23</v>
      </c>
      <c r="P168" s="472">
        <v>19</v>
      </c>
      <c r="Q168" s="472">
        <v>27</v>
      </c>
      <c r="R168" s="472">
        <v>46</v>
      </c>
      <c r="S168" s="472">
        <v>46</v>
      </c>
      <c r="T168" s="472">
        <v>46</v>
      </c>
      <c r="U168" s="472">
        <v>67</v>
      </c>
      <c r="V168" s="472">
        <v>81</v>
      </c>
      <c r="W168" s="472">
        <v>156</v>
      </c>
      <c r="X168" s="472">
        <v>134</v>
      </c>
      <c r="Y168" s="472">
        <v>91</v>
      </c>
      <c r="Z168" s="472">
        <v>120</v>
      </c>
      <c r="AA168" s="472">
        <v>78</v>
      </c>
      <c r="AB168" s="473">
        <v>43</v>
      </c>
      <c r="AC168" s="486">
        <v>61.5</v>
      </c>
      <c r="AD168" s="487">
        <v>60.6</v>
      </c>
      <c r="AE168" s="488">
        <v>62.6</v>
      </c>
      <c r="AF168" s="387"/>
      <c r="AG168" s="388"/>
      <c r="AH168" s="388"/>
      <c r="AI168" s="388"/>
      <c r="AJ168" s="388"/>
      <c r="AK168" s="388"/>
      <c r="AL168" s="388"/>
      <c r="AM168" s="388"/>
      <c r="AN168" s="388"/>
      <c r="AO168" s="388"/>
      <c r="AP168" s="388"/>
      <c r="AQ168" s="388"/>
      <c r="AR168" s="388"/>
      <c r="AS168" s="388"/>
      <c r="AT168" s="388"/>
      <c r="AU168" s="388"/>
      <c r="AV168" s="449"/>
      <c r="AW168" s="450"/>
      <c r="AX168" s="451"/>
      <c r="AY168" s="471">
        <v>580</v>
      </c>
      <c r="AZ168" s="472" t="s">
        <v>6662</v>
      </c>
      <c r="BA168" s="472">
        <v>2</v>
      </c>
      <c r="BB168" s="472">
        <v>1</v>
      </c>
      <c r="BC168" s="472">
        <v>12</v>
      </c>
      <c r="BD168" s="472">
        <v>7</v>
      </c>
      <c r="BE168" s="472">
        <v>12</v>
      </c>
      <c r="BF168" s="472">
        <v>9</v>
      </c>
      <c r="BG168" s="472">
        <v>22</v>
      </c>
      <c r="BH168" s="472">
        <v>29</v>
      </c>
      <c r="BI168" s="472">
        <v>95</v>
      </c>
      <c r="BJ168" s="472">
        <v>107</v>
      </c>
      <c r="BK168" s="472">
        <v>81</v>
      </c>
      <c r="BL168" s="472">
        <v>105</v>
      </c>
      <c r="BM168" s="472">
        <v>66</v>
      </c>
      <c r="BN168" s="473">
        <v>32</v>
      </c>
      <c r="BO168" s="504">
        <v>68.400000000000006</v>
      </c>
      <c r="BP168" s="505">
        <v>67.7</v>
      </c>
      <c r="BQ168" s="506">
        <v>69.099999999999994</v>
      </c>
      <c r="BR168" s="492">
        <v>411</v>
      </c>
      <c r="BS168" s="493" t="s">
        <v>6662</v>
      </c>
      <c r="BT168" s="493">
        <v>1</v>
      </c>
      <c r="BU168" s="493" t="s">
        <v>6662</v>
      </c>
      <c r="BV168" s="493">
        <v>5</v>
      </c>
      <c r="BW168" s="493">
        <v>6</v>
      </c>
      <c r="BX168" s="493">
        <v>7</v>
      </c>
      <c r="BY168" s="493">
        <v>7</v>
      </c>
      <c r="BZ168" s="493">
        <v>25</v>
      </c>
      <c r="CA168" s="493">
        <v>30</v>
      </c>
      <c r="CB168" s="493">
        <v>82</v>
      </c>
      <c r="CC168" s="493">
        <v>78</v>
      </c>
      <c r="CD168" s="493">
        <v>47</v>
      </c>
      <c r="CE168" s="493">
        <v>64</v>
      </c>
      <c r="CF168" s="493">
        <v>37</v>
      </c>
      <c r="CG168" s="494">
        <v>22</v>
      </c>
      <c r="CH168" s="466"/>
      <c r="CI168" s="467"/>
      <c r="CJ168" s="467"/>
      <c r="CK168" s="467"/>
      <c r="CL168" s="467"/>
      <c r="CM168" s="467"/>
      <c r="CN168" s="467"/>
      <c r="CO168" s="467"/>
      <c r="CP168" s="467"/>
      <c r="CQ168" s="467"/>
      <c r="CR168" s="467"/>
      <c r="CS168" s="467"/>
      <c r="CT168" s="467"/>
      <c r="CU168" s="468"/>
      <c r="CV168" s="389"/>
      <c r="CW168" s="390"/>
      <c r="CX168" s="390"/>
      <c r="CY168" s="390"/>
      <c r="CZ168" s="390"/>
      <c r="DA168" s="390"/>
      <c r="DB168" s="394"/>
      <c r="DC168" s="492">
        <v>1455</v>
      </c>
      <c r="DD168" s="493">
        <v>1082</v>
      </c>
      <c r="DE168" s="493">
        <v>578</v>
      </c>
      <c r="DF168" s="493">
        <v>443</v>
      </c>
      <c r="DG168" s="493">
        <v>61</v>
      </c>
      <c r="DH168" s="493">
        <v>106</v>
      </c>
      <c r="DI168" s="493">
        <v>267</v>
      </c>
      <c r="DJ168" s="394"/>
      <c r="DK168" s="492">
        <v>360</v>
      </c>
      <c r="DL168" s="493">
        <v>175</v>
      </c>
      <c r="DM168" s="493">
        <v>1</v>
      </c>
      <c r="DN168" s="493">
        <v>32</v>
      </c>
      <c r="DO168" s="493" t="s">
        <v>6662</v>
      </c>
      <c r="DP168" s="493">
        <v>95</v>
      </c>
      <c r="DQ168" s="493">
        <v>13</v>
      </c>
      <c r="DR168" s="493">
        <v>18</v>
      </c>
      <c r="DS168" s="493">
        <v>17</v>
      </c>
      <c r="DT168" s="493">
        <v>3</v>
      </c>
      <c r="DU168" s="493">
        <v>4</v>
      </c>
      <c r="DV168" s="493" t="s">
        <v>6662</v>
      </c>
      <c r="DW168" s="493" t="s">
        <v>6662</v>
      </c>
      <c r="DX168" s="493">
        <v>2</v>
      </c>
      <c r="DY168" s="390" t="s">
        <v>6662</v>
      </c>
      <c r="DZ168" s="394" t="s">
        <v>6662</v>
      </c>
      <c r="EA168" s="492">
        <v>408</v>
      </c>
      <c r="EB168" s="493">
        <v>66930</v>
      </c>
      <c r="EC168" s="493">
        <v>31594</v>
      </c>
      <c r="ED168" s="493">
        <v>32839</v>
      </c>
      <c r="EE168" s="494">
        <v>2497</v>
      </c>
      <c r="EF168" s="492">
        <v>734</v>
      </c>
      <c r="EG168" s="493">
        <v>617</v>
      </c>
      <c r="EH168" s="493">
        <v>316</v>
      </c>
      <c r="EI168" s="493">
        <v>259</v>
      </c>
      <c r="EJ168" s="493">
        <v>42</v>
      </c>
      <c r="EK168" s="493">
        <v>58</v>
      </c>
      <c r="EL168" s="493">
        <v>59</v>
      </c>
      <c r="EM168" s="394"/>
      <c r="EN168" s="492">
        <v>721</v>
      </c>
      <c r="EO168" s="493">
        <v>465</v>
      </c>
      <c r="EP168" s="493">
        <v>262</v>
      </c>
      <c r="EQ168" s="493">
        <v>184</v>
      </c>
      <c r="ER168" s="493">
        <v>19</v>
      </c>
      <c r="ES168" s="493">
        <v>48</v>
      </c>
      <c r="ET168" s="493">
        <v>208</v>
      </c>
      <c r="EU168" s="394"/>
    </row>
    <row r="169" spans="1:151" s="357" customFormat="1" ht="15" hidden="1" customHeight="1" x14ac:dyDescent="0.15">
      <c r="A169" s="442" t="s">
        <v>175</v>
      </c>
      <c r="B169" s="442" t="s">
        <v>310</v>
      </c>
      <c r="C169" s="442" t="s">
        <v>311</v>
      </c>
      <c r="D169" s="442" t="s">
        <v>724</v>
      </c>
      <c r="E169" s="387">
        <v>74</v>
      </c>
      <c r="F169" s="472">
        <v>71</v>
      </c>
      <c r="G169" s="472" t="s">
        <v>6663</v>
      </c>
      <c r="H169" s="472" t="s">
        <v>6663</v>
      </c>
      <c r="I169" s="472" t="s">
        <v>6663</v>
      </c>
      <c r="J169" s="388">
        <v>3</v>
      </c>
      <c r="K169" s="395">
        <v>3</v>
      </c>
      <c r="L169" s="387"/>
      <c r="M169" s="471" t="s">
        <v>6663</v>
      </c>
      <c r="N169" s="472" t="s">
        <v>6663</v>
      </c>
      <c r="O169" s="472" t="s">
        <v>6663</v>
      </c>
      <c r="P169" s="472" t="s">
        <v>6663</v>
      </c>
      <c r="Q169" s="472" t="s">
        <v>6663</v>
      </c>
      <c r="R169" s="472" t="s">
        <v>6663</v>
      </c>
      <c r="S169" s="472" t="s">
        <v>6663</v>
      </c>
      <c r="T169" s="472" t="s">
        <v>6663</v>
      </c>
      <c r="U169" s="472" t="s">
        <v>6663</v>
      </c>
      <c r="V169" s="472" t="s">
        <v>6663</v>
      </c>
      <c r="W169" s="472" t="s">
        <v>6663</v>
      </c>
      <c r="X169" s="472" t="s">
        <v>6663</v>
      </c>
      <c r="Y169" s="472" t="s">
        <v>6663</v>
      </c>
      <c r="Z169" s="472" t="s">
        <v>6663</v>
      </c>
      <c r="AA169" s="472" t="s">
        <v>6663</v>
      </c>
      <c r="AB169" s="473" t="s">
        <v>6663</v>
      </c>
      <c r="AC169" s="486" t="s">
        <v>6663</v>
      </c>
      <c r="AD169" s="487" t="s">
        <v>6663</v>
      </c>
      <c r="AE169" s="488" t="s">
        <v>6663</v>
      </c>
      <c r="AF169" s="387"/>
      <c r="AG169" s="388"/>
      <c r="AH169" s="388"/>
      <c r="AI169" s="388"/>
      <c r="AJ169" s="388"/>
      <c r="AK169" s="388"/>
      <c r="AL169" s="388"/>
      <c r="AM169" s="388"/>
      <c r="AN169" s="388"/>
      <c r="AO169" s="388"/>
      <c r="AP169" s="388"/>
      <c r="AQ169" s="388"/>
      <c r="AR169" s="388"/>
      <c r="AS169" s="388"/>
      <c r="AT169" s="388"/>
      <c r="AU169" s="388"/>
      <c r="AV169" s="449"/>
      <c r="AW169" s="450"/>
      <c r="AX169" s="451"/>
      <c r="AY169" s="471" t="s">
        <v>6663</v>
      </c>
      <c r="AZ169" s="472" t="s">
        <v>6663</v>
      </c>
      <c r="BA169" s="472" t="s">
        <v>6663</v>
      </c>
      <c r="BB169" s="472" t="s">
        <v>6663</v>
      </c>
      <c r="BC169" s="472" t="s">
        <v>6663</v>
      </c>
      <c r="BD169" s="472" t="s">
        <v>6663</v>
      </c>
      <c r="BE169" s="472" t="s">
        <v>6663</v>
      </c>
      <c r="BF169" s="472" t="s">
        <v>6663</v>
      </c>
      <c r="BG169" s="472" t="s">
        <v>6663</v>
      </c>
      <c r="BH169" s="472" t="s">
        <v>6663</v>
      </c>
      <c r="BI169" s="472" t="s">
        <v>6663</v>
      </c>
      <c r="BJ169" s="472" t="s">
        <v>6663</v>
      </c>
      <c r="BK169" s="472" t="s">
        <v>6663</v>
      </c>
      <c r="BL169" s="472" t="s">
        <v>6663</v>
      </c>
      <c r="BM169" s="472" t="s">
        <v>6663</v>
      </c>
      <c r="BN169" s="473" t="s">
        <v>6663</v>
      </c>
      <c r="BO169" s="504" t="s">
        <v>6663</v>
      </c>
      <c r="BP169" s="505" t="s">
        <v>6663</v>
      </c>
      <c r="BQ169" s="506" t="s">
        <v>6663</v>
      </c>
      <c r="BR169" s="492">
        <v>71</v>
      </c>
      <c r="BS169" s="493" t="s">
        <v>6662</v>
      </c>
      <c r="BT169" s="493" t="s">
        <v>6662</v>
      </c>
      <c r="BU169" s="493" t="s">
        <v>6662</v>
      </c>
      <c r="BV169" s="493">
        <v>1</v>
      </c>
      <c r="BW169" s="493">
        <v>1</v>
      </c>
      <c r="BX169" s="493">
        <v>1</v>
      </c>
      <c r="BY169" s="493" t="s">
        <v>6662</v>
      </c>
      <c r="BZ169" s="493">
        <v>2</v>
      </c>
      <c r="CA169" s="493">
        <v>6</v>
      </c>
      <c r="CB169" s="493">
        <v>16</v>
      </c>
      <c r="CC169" s="493">
        <v>14</v>
      </c>
      <c r="CD169" s="493">
        <v>6</v>
      </c>
      <c r="CE169" s="493">
        <v>9</v>
      </c>
      <c r="CF169" s="493">
        <v>8</v>
      </c>
      <c r="CG169" s="494">
        <v>7</v>
      </c>
      <c r="CH169" s="466"/>
      <c r="CI169" s="467"/>
      <c r="CJ169" s="467"/>
      <c r="CK169" s="467"/>
      <c r="CL169" s="467"/>
      <c r="CM169" s="467"/>
      <c r="CN169" s="467"/>
      <c r="CO169" s="467"/>
      <c r="CP169" s="467"/>
      <c r="CQ169" s="467"/>
      <c r="CR169" s="467"/>
      <c r="CS169" s="467"/>
      <c r="CT169" s="467"/>
      <c r="CU169" s="468"/>
      <c r="CV169" s="389"/>
      <c r="CW169" s="390"/>
      <c r="CX169" s="390"/>
      <c r="CY169" s="390"/>
      <c r="CZ169" s="390"/>
      <c r="DA169" s="390"/>
      <c r="DB169" s="394"/>
      <c r="DC169" s="492">
        <v>255</v>
      </c>
      <c r="DD169" s="493">
        <v>181</v>
      </c>
      <c r="DE169" s="493">
        <v>88</v>
      </c>
      <c r="DF169" s="493">
        <v>82</v>
      </c>
      <c r="DG169" s="493">
        <v>11</v>
      </c>
      <c r="DH169" s="493">
        <v>22</v>
      </c>
      <c r="DI169" s="493">
        <v>52</v>
      </c>
      <c r="DJ169" s="394"/>
      <c r="DK169" s="492">
        <v>54</v>
      </c>
      <c r="DL169" s="493">
        <v>38</v>
      </c>
      <c r="DM169" s="493" t="s">
        <v>6662</v>
      </c>
      <c r="DN169" s="493">
        <v>1</v>
      </c>
      <c r="DO169" s="493" t="s">
        <v>6662</v>
      </c>
      <c r="DP169" s="493">
        <v>6</v>
      </c>
      <c r="DQ169" s="493">
        <v>6</v>
      </c>
      <c r="DR169" s="493">
        <v>1</v>
      </c>
      <c r="DS169" s="493">
        <v>2</v>
      </c>
      <c r="DT169" s="493" t="s">
        <v>6662</v>
      </c>
      <c r="DU169" s="493" t="s">
        <v>6662</v>
      </c>
      <c r="DV169" s="493" t="s">
        <v>6662</v>
      </c>
      <c r="DW169" s="493" t="s">
        <v>6662</v>
      </c>
      <c r="DX169" s="493" t="s">
        <v>6662</v>
      </c>
      <c r="DY169" s="390" t="s">
        <v>6662</v>
      </c>
      <c r="DZ169" s="394" t="s">
        <v>6662</v>
      </c>
      <c r="EA169" s="492">
        <v>71</v>
      </c>
      <c r="EB169" s="493">
        <v>9724</v>
      </c>
      <c r="EC169" s="493">
        <v>5942</v>
      </c>
      <c r="ED169" s="493">
        <v>3636</v>
      </c>
      <c r="EE169" s="494">
        <v>146</v>
      </c>
      <c r="EF169" s="492">
        <v>130</v>
      </c>
      <c r="EG169" s="493">
        <v>107</v>
      </c>
      <c r="EH169" s="493">
        <v>47</v>
      </c>
      <c r="EI169" s="493">
        <v>51</v>
      </c>
      <c r="EJ169" s="493">
        <v>9</v>
      </c>
      <c r="EK169" s="493">
        <v>12</v>
      </c>
      <c r="EL169" s="493">
        <v>11</v>
      </c>
      <c r="EM169" s="394"/>
      <c r="EN169" s="492">
        <v>125</v>
      </c>
      <c r="EO169" s="493">
        <v>74</v>
      </c>
      <c r="EP169" s="493">
        <v>41</v>
      </c>
      <c r="EQ169" s="493">
        <v>31</v>
      </c>
      <c r="ER169" s="493">
        <v>2</v>
      </c>
      <c r="ES169" s="493">
        <v>10</v>
      </c>
      <c r="ET169" s="493">
        <v>41</v>
      </c>
      <c r="EU169" s="394"/>
    </row>
    <row r="170" spans="1:151" s="357" customFormat="1" ht="15" hidden="1" customHeight="1" x14ac:dyDescent="0.15">
      <c r="A170" s="442" t="s">
        <v>175</v>
      </c>
      <c r="B170" s="442" t="s">
        <v>310</v>
      </c>
      <c r="C170" s="442" t="s">
        <v>663</v>
      </c>
      <c r="D170" s="442" t="s">
        <v>725</v>
      </c>
      <c r="E170" s="387">
        <v>201</v>
      </c>
      <c r="F170" s="472">
        <v>197</v>
      </c>
      <c r="G170" s="472" t="s">
        <v>6663</v>
      </c>
      <c r="H170" s="472" t="s">
        <v>6663</v>
      </c>
      <c r="I170" s="472" t="s">
        <v>6663</v>
      </c>
      <c r="J170" s="388">
        <v>4</v>
      </c>
      <c r="K170" s="395">
        <v>4</v>
      </c>
      <c r="L170" s="387"/>
      <c r="M170" s="471" t="s">
        <v>6663</v>
      </c>
      <c r="N170" s="472" t="s">
        <v>6663</v>
      </c>
      <c r="O170" s="472" t="s">
        <v>6663</v>
      </c>
      <c r="P170" s="472" t="s">
        <v>6663</v>
      </c>
      <c r="Q170" s="472" t="s">
        <v>6663</v>
      </c>
      <c r="R170" s="472" t="s">
        <v>6663</v>
      </c>
      <c r="S170" s="472" t="s">
        <v>6663</v>
      </c>
      <c r="T170" s="472" t="s">
        <v>6663</v>
      </c>
      <c r="U170" s="472" t="s">
        <v>6663</v>
      </c>
      <c r="V170" s="472" t="s">
        <v>6663</v>
      </c>
      <c r="W170" s="472" t="s">
        <v>6663</v>
      </c>
      <c r="X170" s="472" t="s">
        <v>6663</v>
      </c>
      <c r="Y170" s="472" t="s">
        <v>6663</v>
      </c>
      <c r="Z170" s="472" t="s">
        <v>6663</v>
      </c>
      <c r="AA170" s="472" t="s">
        <v>6663</v>
      </c>
      <c r="AB170" s="473" t="s">
        <v>6663</v>
      </c>
      <c r="AC170" s="486" t="s">
        <v>6663</v>
      </c>
      <c r="AD170" s="487" t="s">
        <v>6663</v>
      </c>
      <c r="AE170" s="488" t="s">
        <v>6663</v>
      </c>
      <c r="AF170" s="387"/>
      <c r="AG170" s="388"/>
      <c r="AH170" s="388"/>
      <c r="AI170" s="388"/>
      <c r="AJ170" s="388"/>
      <c r="AK170" s="388"/>
      <c r="AL170" s="388"/>
      <c r="AM170" s="388"/>
      <c r="AN170" s="388"/>
      <c r="AO170" s="388"/>
      <c r="AP170" s="388"/>
      <c r="AQ170" s="388"/>
      <c r="AR170" s="388"/>
      <c r="AS170" s="388"/>
      <c r="AT170" s="388"/>
      <c r="AU170" s="388"/>
      <c r="AV170" s="449"/>
      <c r="AW170" s="450"/>
      <c r="AX170" s="451"/>
      <c r="AY170" s="471" t="s">
        <v>6663</v>
      </c>
      <c r="AZ170" s="472" t="s">
        <v>6663</v>
      </c>
      <c r="BA170" s="472" t="s">
        <v>6663</v>
      </c>
      <c r="BB170" s="472" t="s">
        <v>6663</v>
      </c>
      <c r="BC170" s="472" t="s">
        <v>6663</v>
      </c>
      <c r="BD170" s="472" t="s">
        <v>6663</v>
      </c>
      <c r="BE170" s="472" t="s">
        <v>6663</v>
      </c>
      <c r="BF170" s="472" t="s">
        <v>6663</v>
      </c>
      <c r="BG170" s="472" t="s">
        <v>6663</v>
      </c>
      <c r="BH170" s="472" t="s">
        <v>6663</v>
      </c>
      <c r="BI170" s="472" t="s">
        <v>6663</v>
      </c>
      <c r="BJ170" s="472" t="s">
        <v>6663</v>
      </c>
      <c r="BK170" s="472" t="s">
        <v>6663</v>
      </c>
      <c r="BL170" s="472" t="s">
        <v>6663</v>
      </c>
      <c r="BM170" s="472" t="s">
        <v>6663</v>
      </c>
      <c r="BN170" s="473" t="s">
        <v>6663</v>
      </c>
      <c r="BO170" s="504" t="s">
        <v>6663</v>
      </c>
      <c r="BP170" s="505" t="s">
        <v>6663</v>
      </c>
      <c r="BQ170" s="506" t="s">
        <v>6663</v>
      </c>
      <c r="BR170" s="492">
        <v>196</v>
      </c>
      <c r="BS170" s="493" t="s">
        <v>6662</v>
      </c>
      <c r="BT170" s="493" t="s">
        <v>6662</v>
      </c>
      <c r="BU170" s="493" t="s">
        <v>6662</v>
      </c>
      <c r="BV170" s="493">
        <v>4</v>
      </c>
      <c r="BW170" s="493">
        <v>3</v>
      </c>
      <c r="BX170" s="493">
        <v>4</v>
      </c>
      <c r="BY170" s="493">
        <v>3</v>
      </c>
      <c r="BZ170" s="493">
        <v>10</v>
      </c>
      <c r="CA170" s="493">
        <v>11</v>
      </c>
      <c r="CB170" s="493">
        <v>38</v>
      </c>
      <c r="CC170" s="493">
        <v>32</v>
      </c>
      <c r="CD170" s="493">
        <v>27</v>
      </c>
      <c r="CE170" s="493">
        <v>30</v>
      </c>
      <c r="CF170" s="493">
        <v>23</v>
      </c>
      <c r="CG170" s="494">
        <v>11</v>
      </c>
      <c r="CH170" s="466"/>
      <c r="CI170" s="467"/>
      <c r="CJ170" s="467"/>
      <c r="CK170" s="467"/>
      <c r="CL170" s="467"/>
      <c r="CM170" s="467"/>
      <c r="CN170" s="467"/>
      <c r="CO170" s="467"/>
      <c r="CP170" s="467"/>
      <c r="CQ170" s="467"/>
      <c r="CR170" s="467"/>
      <c r="CS170" s="467"/>
      <c r="CT170" s="467"/>
      <c r="CU170" s="468"/>
      <c r="CV170" s="389"/>
      <c r="CW170" s="390"/>
      <c r="CX170" s="390"/>
      <c r="CY170" s="390"/>
      <c r="CZ170" s="390"/>
      <c r="DA170" s="390"/>
      <c r="DB170" s="394"/>
      <c r="DC170" s="492">
        <v>657</v>
      </c>
      <c r="DD170" s="493">
        <v>506</v>
      </c>
      <c r="DE170" s="493">
        <v>299</v>
      </c>
      <c r="DF170" s="493">
        <v>173</v>
      </c>
      <c r="DG170" s="493">
        <v>34</v>
      </c>
      <c r="DH170" s="493">
        <v>40</v>
      </c>
      <c r="DI170" s="493">
        <v>111</v>
      </c>
      <c r="DJ170" s="394"/>
      <c r="DK170" s="492">
        <v>181</v>
      </c>
      <c r="DL170" s="493">
        <v>73</v>
      </c>
      <c r="DM170" s="493" t="s">
        <v>6662</v>
      </c>
      <c r="DN170" s="493">
        <v>28</v>
      </c>
      <c r="DO170" s="493" t="s">
        <v>6662</v>
      </c>
      <c r="DP170" s="493">
        <v>59</v>
      </c>
      <c r="DQ170" s="493">
        <v>5</v>
      </c>
      <c r="DR170" s="493">
        <v>7</v>
      </c>
      <c r="DS170" s="493">
        <v>7</v>
      </c>
      <c r="DT170" s="493">
        <v>2</v>
      </c>
      <c r="DU170" s="493" t="s">
        <v>6662</v>
      </c>
      <c r="DV170" s="493" t="s">
        <v>6662</v>
      </c>
      <c r="DW170" s="493" t="s">
        <v>6662</v>
      </c>
      <c r="DX170" s="493" t="s">
        <v>6662</v>
      </c>
      <c r="DY170" s="390" t="s">
        <v>6662</v>
      </c>
      <c r="DZ170" s="394" t="s">
        <v>6662</v>
      </c>
      <c r="EA170" s="492">
        <v>196</v>
      </c>
      <c r="EB170" s="493">
        <v>31076</v>
      </c>
      <c r="EC170" s="493">
        <v>11539</v>
      </c>
      <c r="ED170" s="493">
        <v>18395</v>
      </c>
      <c r="EE170" s="494">
        <v>1142</v>
      </c>
      <c r="EF170" s="492">
        <v>340</v>
      </c>
      <c r="EG170" s="493">
        <v>290</v>
      </c>
      <c r="EH170" s="493">
        <v>163</v>
      </c>
      <c r="EI170" s="493">
        <v>102</v>
      </c>
      <c r="EJ170" s="493">
        <v>25</v>
      </c>
      <c r="EK170" s="493">
        <v>26</v>
      </c>
      <c r="EL170" s="493">
        <v>24</v>
      </c>
      <c r="EM170" s="394"/>
      <c r="EN170" s="492">
        <v>317</v>
      </c>
      <c r="EO170" s="493">
        <v>216</v>
      </c>
      <c r="EP170" s="493">
        <v>136</v>
      </c>
      <c r="EQ170" s="493">
        <v>71</v>
      </c>
      <c r="ER170" s="493">
        <v>9</v>
      </c>
      <c r="ES170" s="493">
        <v>14</v>
      </c>
      <c r="ET170" s="493">
        <v>87</v>
      </c>
      <c r="EU170" s="394"/>
    </row>
    <row r="171" spans="1:151" s="357" customFormat="1" ht="15" hidden="1" customHeight="1" x14ac:dyDescent="0.15">
      <c r="A171" s="442" t="s">
        <v>175</v>
      </c>
      <c r="B171" s="442" t="s">
        <v>310</v>
      </c>
      <c r="C171" s="442" t="s">
        <v>312</v>
      </c>
      <c r="D171" s="442" t="s">
        <v>726</v>
      </c>
      <c r="E171" s="387">
        <v>146</v>
      </c>
      <c r="F171" s="472">
        <v>142</v>
      </c>
      <c r="G171" s="472" t="s">
        <v>6663</v>
      </c>
      <c r="H171" s="472" t="s">
        <v>6663</v>
      </c>
      <c r="I171" s="472" t="s">
        <v>6663</v>
      </c>
      <c r="J171" s="388">
        <v>4</v>
      </c>
      <c r="K171" s="395">
        <v>4</v>
      </c>
      <c r="L171" s="387"/>
      <c r="M171" s="471" t="s">
        <v>6663</v>
      </c>
      <c r="N171" s="472" t="s">
        <v>6663</v>
      </c>
      <c r="O171" s="472" t="s">
        <v>6663</v>
      </c>
      <c r="P171" s="472" t="s">
        <v>6663</v>
      </c>
      <c r="Q171" s="472" t="s">
        <v>6663</v>
      </c>
      <c r="R171" s="472" t="s">
        <v>6663</v>
      </c>
      <c r="S171" s="472" t="s">
        <v>6663</v>
      </c>
      <c r="T171" s="472" t="s">
        <v>6663</v>
      </c>
      <c r="U171" s="472" t="s">
        <v>6663</v>
      </c>
      <c r="V171" s="472" t="s">
        <v>6663</v>
      </c>
      <c r="W171" s="472" t="s">
        <v>6663</v>
      </c>
      <c r="X171" s="472" t="s">
        <v>6663</v>
      </c>
      <c r="Y171" s="472" t="s">
        <v>6663</v>
      </c>
      <c r="Z171" s="472" t="s">
        <v>6663</v>
      </c>
      <c r="AA171" s="472" t="s">
        <v>6663</v>
      </c>
      <c r="AB171" s="473" t="s">
        <v>6663</v>
      </c>
      <c r="AC171" s="486" t="s">
        <v>6663</v>
      </c>
      <c r="AD171" s="487" t="s">
        <v>6663</v>
      </c>
      <c r="AE171" s="488" t="s">
        <v>6663</v>
      </c>
      <c r="AF171" s="387"/>
      <c r="AG171" s="388"/>
      <c r="AH171" s="388"/>
      <c r="AI171" s="388"/>
      <c r="AJ171" s="388"/>
      <c r="AK171" s="388"/>
      <c r="AL171" s="388"/>
      <c r="AM171" s="388"/>
      <c r="AN171" s="388"/>
      <c r="AO171" s="388"/>
      <c r="AP171" s="388"/>
      <c r="AQ171" s="388"/>
      <c r="AR171" s="388"/>
      <c r="AS171" s="388"/>
      <c r="AT171" s="388"/>
      <c r="AU171" s="388"/>
      <c r="AV171" s="449"/>
      <c r="AW171" s="450"/>
      <c r="AX171" s="451"/>
      <c r="AY171" s="471" t="s">
        <v>6663</v>
      </c>
      <c r="AZ171" s="472" t="s">
        <v>6663</v>
      </c>
      <c r="BA171" s="472" t="s">
        <v>6663</v>
      </c>
      <c r="BB171" s="472" t="s">
        <v>6663</v>
      </c>
      <c r="BC171" s="472" t="s">
        <v>6663</v>
      </c>
      <c r="BD171" s="472" t="s">
        <v>6663</v>
      </c>
      <c r="BE171" s="472" t="s">
        <v>6663</v>
      </c>
      <c r="BF171" s="472" t="s">
        <v>6663</v>
      </c>
      <c r="BG171" s="472" t="s">
        <v>6663</v>
      </c>
      <c r="BH171" s="472" t="s">
        <v>6663</v>
      </c>
      <c r="BI171" s="472" t="s">
        <v>6663</v>
      </c>
      <c r="BJ171" s="472" t="s">
        <v>6663</v>
      </c>
      <c r="BK171" s="472" t="s">
        <v>6663</v>
      </c>
      <c r="BL171" s="472" t="s">
        <v>6663</v>
      </c>
      <c r="BM171" s="472" t="s">
        <v>6663</v>
      </c>
      <c r="BN171" s="473" t="s">
        <v>6663</v>
      </c>
      <c r="BO171" s="504" t="s">
        <v>6663</v>
      </c>
      <c r="BP171" s="505" t="s">
        <v>6663</v>
      </c>
      <c r="BQ171" s="506" t="s">
        <v>6663</v>
      </c>
      <c r="BR171" s="492">
        <v>144</v>
      </c>
      <c r="BS171" s="493" t="s">
        <v>6662</v>
      </c>
      <c r="BT171" s="493">
        <v>1</v>
      </c>
      <c r="BU171" s="493" t="s">
        <v>6662</v>
      </c>
      <c r="BV171" s="493" t="s">
        <v>6662</v>
      </c>
      <c r="BW171" s="493">
        <v>2</v>
      </c>
      <c r="BX171" s="493">
        <v>2</v>
      </c>
      <c r="BY171" s="493">
        <v>4</v>
      </c>
      <c r="BZ171" s="493">
        <v>13</v>
      </c>
      <c r="CA171" s="493">
        <v>13</v>
      </c>
      <c r="CB171" s="493">
        <v>28</v>
      </c>
      <c r="CC171" s="493">
        <v>32</v>
      </c>
      <c r="CD171" s="493">
        <v>14</v>
      </c>
      <c r="CE171" s="493">
        <v>25</v>
      </c>
      <c r="CF171" s="493">
        <v>6</v>
      </c>
      <c r="CG171" s="494">
        <v>4</v>
      </c>
      <c r="CH171" s="466"/>
      <c r="CI171" s="467"/>
      <c r="CJ171" s="467"/>
      <c r="CK171" s="467"/>
      <c r="CL171" s="467"/>
      <c r="CM171" s="467"/>
      <c r="CN171" s="467"/>
      <c r="CO171" s="467"/>
      <c r="CP171" s="467"/>
      <c r="CQ171" s="467"/>
      <c r="CR171" s="467"/>
      <c r="CS171" s="467"/>
      <c r="CT171" s="467"/>
      <c r="CU171" s="468"/>
      <c r="CV171" s="389"/>
      <c r="CW171" s="390"/>
      <c r="CX171" s="390"/>
      <c r="CY171" s="390"/>
      <c r="CZ171" s="390"/>
      <c r="DA171" s="390"/>
      <c r="DB171" s="394"/>
      <c r="DC171" s="492">
        <v>543</v>
      </c>
      <c r="DD171" s="493">
        <v>395</v>
      </c>
      <c r="DE171" s="493">
        <v>191</v>
      </c>
      <c r="DF171" s="493">
        <v>188</v>
      </c>
      <c r="DG171" s="493">
        <v>16</v>
      </c>
      <c r="DH171" s="493">
        <v>44</v>
      </c>
      <c r="DI171" s="493">
        <v>104</v>
      </c>
      <c r="DJ171" s="394"/>
      <c r="DK171" s="492">
        <v>125</v>
      </c>
      <c r="DL171" s="493">
        <v>64</v>
      </c>
      <c r="DM171" s="493">
        <v>1</v>
      </c>
      <c r="DN171" s="493">
        <v>3</v>
      </c>
      <c r="DO171" s="493" t="s">
        <v>6662</v>
      </c>
      <c r="DP171" s="493">
        <v>30</v>
      </c>
      <c r="DQ171" s="493">
        <v>2</v>
      </c>
      <c r="DR171" s="493">
        <v>10</v>
      </c>
      <c r="DS171" s="493">
        <v>8</v>
      </c>
      <c r="DT171" s="493">
        <v>1</v>
      </c>
      <c r="DU171" s="493">
        <v>4</v>
      </c>
      <c r="DV171" s="493" t="s">
        <v>6662</v>
      </c>
      <c r="DW171" s="493" t="s">
        <v>6662</v>
      </c>
      <c r="DX171" s="493">
        <v>2</v>
      </c>
      <c r="DY171" s="390" t="s">
        <v>6662</v>
      </c>
      <c r="DZ171" s="394" t="s">
        <v>6662</v>
      </c>
      <c r="EA171" s="492">
        <v>141</v>
      </c>
      <c r="EB171" s="493">
        <v>26130</v>
      </c>
      <c r="EC171" s="493">
        <v>14113</v>
      </c>
      <c r="ED171" s="493">
        <v>10808</v>
      </c>
      <c r="EE171" s="494">
        <v>1209</v>
      </c>
      <c r="EF171" s="492">
        <v>264</v>
      </c>
      <c r="EG171" s="493">
        <v>220</v>
      </c>
      <c r="EH171" s="493">
        <v>106</v>
      </c>
      <c r="EI171" s="493">
        <v>106</v>
      </c>
      <c r="EJ171" s="493">
        <v>8</v>
      </c>
      <c r="EK171" s="493">
        <v>20</v>
      </c>
      <c r="EL171" s="493">
        <v>24</v>
      </c>
      <c r="EM171" s="394"/>
      <c r="EN171" s="492">
        <v>279</v>
      </c>
      <c r="EO171" s="493">
        <v>175</v>
      </c>
      <c r="EP171" s="493">
        <v>85</v>
      </c>
      <c r="EQ171" s="493">
        <v>82</v>
      </c>
      <c r="ER171" s="493">
        <v>8</v>
      </c>
      <c r="ES171" s="493">
        <v>24</v>
      </c>
      <c r="ET171" s="493">
        <v>80</v>
      </c>
      <c r="EU171" s="394"/>
    </row>
    <row r="172" spans="1:151" s="357" customFormat="1" ht="15" customHeight="1" x14ac:dyDescent="0.15">
      <c r="A172" s="442" t="s">
        <v>175</v>
      </c>
      <c r="B172" s="442" t="s">
        <v>313</v>
      </c>
      <c r="C172" s="442"/>
      <c r="D172" s="442" t="s">
        <v>727</v>
      </c>
      <c r="E172" s="387">
        <v>3035</v>
      </c>
      <c r="F172" s="472">
        <v>2984</v>
      </c>
      <c r="G172" s="472">
        <v>358</v>
      </c>
      <c r="H172" s="472">
        <v>475</v>
      </c>
      <c r="I172" s="472">
        <v>2151</v>
      </c>
      <c r="J172" s="388">
        <v>51</v>
      </c>
      <c r="K172" s="395">
        <v>49</v>
      </c>
      <c r="L172" s="387"/>
      <c r="M172" s="471">
        <v>7103</v>
      </c>
      <c r="N172" s="472">
        <v>47</v>
      </c>
      <c r="O172" s="472">
        <v>121</v>
      </c>
      <c r="P172" s="472">
        <v>165</v>
      </c>
      <c r="Q172" s="472">
        <v>191</v>
      </c>
      <c r="R172" s="472">
        <v>275</v>
      </c>
      <c r="S172" s="472">
        <v>350</v>
      </c>
      <c r="T172" s="472">
        <v>339</v>
      </c>
      <c r="U172" s="472">
        <v>480</v>
      </c>
      <c r="V172" s="472">
        <v>764</v>
      </c>
      <c r="W172" s="472">
        <v>998</v>
      </c>
      <c r="X172" s="472">
        <v>1062</v>
      </c>
      <c r="Y172" s="472">
        <v>812</v>
      </c>
      <c r="Z172" s="472">
        <v>701</v>
      </c>
      <c r="AA172" s="472">
        <v>502</v>
      </c>
      <c r="AB172" s="473">
        <v>296</v>
      </c>
      <c r="AC172" s="486">
        <v>61.4</v>
      </c>
      <c r="AD172" s="487">
        <v>60.4</v>
      </c>
      <c r="AE172" s="488">
        <v>62.8</v>
      </c>
      <c r="AF172" s="387"/>
      <c r="AG172" s="388"/>
      <c r="AH172" s="388"/>
      <c r="AI172" s="388"/>
      <c r="AJ172" s="388"/>
      <c r="AK172" s="388"/>
      <c r="AL172" s="388"/>
      <c r="AM172" s="388"/>
      <c r="AN172" s="388"/>
      <c r="AO172" s="388"/>
      <c r="AP172" s="388"/>
      <c r="AQ172" s="388"/>
      <c r="AR172" s="388"/>
      <c r="AS172" s="388"/>
      <c r="AT172" s="388"/>
      <c r="AU172" s="388"/>
      <c r="AV172" s="449"/>
      <c r="AW172" s="450"/>
      <c r="AX172" s="451"/>
      <c r="AY172" s="471">
        <v>3305</v>
      </c>
      <c r="AZ172" s="472">
        <v>1</v>
      </c>
      <c r="BA172" s="472">
        <v>5</v>
      </c>
      <c r="BB172" s="472">
        <v>14</v>
      </c>
      <c r="BC172" s="472">
        <v>28</v>
      </c>
      <c r="BD172" s="472">
        <v>44</v>
      </c>
      <c r="BE172" s="472">
        <v>74</v>
      </c>
      <c r="BF172" s="472">
        <v>39</v>
      </c>
      <c r="BG172" s="472">
        <v>54</v>
      </c>
      <c r="BH172" s="472">
        <v>148</v>
      </c>
      <c r="BI172" s="472">
        <v>434</v>
      </c>
      <c r="BJ172" s="472">
        <v>688</v>
      </c>
      <c r="BK172" s="472">
        <v>642</v>
      </c>
      <c r="BL172" s="472">
        <v>569</v>
      </c>
      <c r="BM172" s="472">
        <v>379</v>
      </c>
      <c r="BN172" s="473">
        <v>186</v>
      </c>
      <c r="BO172" s="504">
        <v>69.5</v>
      </c>
      <c r="BP172" s="505">
        <v>69.2</v>
      </c>
      <c r="BQ172" s="506">
        <v>69.8</v>
      </c>
      <c r="BR172" s="492">
        <v>2986</v>
      </c>
      <c r="BS172" s="493">
        <v>1</v>
      </c>
      <c r="BT172" s="493" t="s">
        <v>6662</v>
      </c>
      <c r="BU172" s="493">
        <v>2</v>
      </c>
      <c r="BV172" s="493">
        <v>6</v>
      </c>
      <c r="BW172" s="493">
        <v>7</v>
      </c>
      <c r="BX172" s="493">
        <v>41</v>
      </c>
      <c r="BY172" s="493">
        <v>86</v>
      </c>
      <c r="BZ172" s="493">
        <v>158</v>
      </c>
      <c r="CA172" s="493">
        <v>326</v>
      </c>
      <c r="CB172" s="493">
        <v>513</v>
      </c>
      <c r="CC172" s="493">
        <v>594</v>
      </c>
      <c r="CD172" s="493">
        <v>473</v>
      </c>
      <c r="CE172" s="493">
        <v>398</v>
      </c>
      <c r="CF172" s="493">
        <v>261</v>
      </c>
      <c r="CG172" s="494">
        <v>120</v>
      </c>
      <c r="CH172" s="466"/>
      <c r="CI172" s="467"/>
      <c r="CJ172" s="467"/>
      <c r="CK172" s="467"/>
      <c r="CL172" s="467"/>
      <c r="CM172" s="467"/>
      <c r="CN172" s="467"/>
      <c r="CO172" s="467"/>
      <c r="CP172" s="467"/>
      <c r="CQ172" s="467"/>
      <c r="CR172" s="467"/>
      <c r="CS172" s="467"/>
      <c r="CT172" s="467"/>
      <c r="CU172" s="468"/>
      <c r="CV172" s="389"/>
      <c r="CW172" s="390"/>
      <c r="CX172" s="390"/>
      <c r="CY172" s="390"/>
      <c r="CZ172" s="390"/>
      <c r="DA172" s="390"/>
      <c r="DB172" s="394"/>
      <c r="DC172" s="492">
        <v>10977</v>
      </c>
      <c r="DD172" s="493">
        <v>7922</v>
      </c>
      <c r="DE172" s="493">
        <v>3302</v>
      </c>
      <c r="DF172" s="493">
        <v>4074</v>
      </c>
      <c r="DG172" s="493">
        <v>546</v>
      </c>
      <c r="DH172" s="493">
        <v>779</v>
      </c>
      <c r="DI172" s="493">
        <v>2276</v>
      </c>
      <c r="DJ172" s="394"/>
      <c r="DK172" s="492">
        <v>2397</v>
      </c>
      <c r="DL172" s="493">
        <v>1572</v>
      </c>
      <c r="DM172" s="493">
        <v>1</v>
      </c>
      <c r="DN172" s="493">
        <v>15</v>
      </c>
      <c r="DO172" s="493">
        <v>25</v>
      </c>
      <c r="DP172" s="493">
        <v>200</v>
      </c>
      <c r="DQ172" s="493">
        <v>47</v>
      </c>
      <c r="DR172" s="493">
        <v>72</v>
      </c>
      <c r="DS172" s="493">
        <v>26</v>
      </c>
      <c r="DT172" s="493">
        <v>427</v>
      </c>
      <c r="DU172" s="493">
        <v>2</v>
      </c>
      <c r="DV172" s="493">
        <v>6</v>
      </c>
      <c r="DW172" s="493">
        <v>3</v>
      </c>
      <c r="DX172" s="493">
        <v>1</v>
      </c>
      <c r="DY172" s="390" t="s">
        <v>6662</v>
      </c>
      <c r="DZ172" s="394" t="s">
        <v>6662</v>
      </c>
      <c r="EA172" s="492">
        <v>2979</v>
      </c>
      <c r="EB172" s="493">
        <v>541702</v>
      </c>
      <c r="EC172" s="493">
        <v>344415</v>
      </c>
      <c r="ED172" s="493">
        <v>186820</v>
      </c>
      <c r="EE172" s="494">
        <v>10467</v>
      </c>
      <c r="EF172" s="492">
        <v>5494</v>
      </c>
      <c r="EG172" s="493">
        <v>4620</v>
      </c>
      <c r="EH172" s="493">
        <v>1920</v>
      </c>
      <c r="EI172" s="493">
        <v>2336</v>
      </c>
      <c r="EJ172" s="493">
        <v>364</v>
      </c>
      <c r="EK172" s="493">
        <v>400</v>
      </c>
      <c r="EL172" s="493">
        <v>474</v>
      </c>
      <c r="EM172" s="394"/>
      <c r="EN172" s="492">
        <v>5483</v>
      </c>
      <c r="EO172" s="493">
        <v>3302</v>
      </c>
      <c r="EP172" s="493">
        <v>1382</v>
      </c>
      <c r="EQ172" s="493">
        <v>1738</v>
      </c>
      <c r="ER172" s="493">
        <v>182</v>
      </c>
      <c r="ES172" s="493">
        <v>379</v>
      </c>
      <c r="ET172" s="493">
        <v>1802</v>
      </c>
      <c r="EU172" s="394"/>
    </row>
    <row r="173" spans="1:151" s="357" customFormat="1" ht="15" hidden="1" customHeight="1" x14ac:dyDescent="0.15">
      <c r="A173" s="442" t="s">
        <v>175</v>
      </c>
      <c r="B173" s="442" t="s">
        <v>313</v>
      </c>
      <c r="C173" s="442" t="s">
        <v>314</v>
      </c>
      <c r="D173" s="442" t="s">
        <v>728</v>
      </c>
      <c r="E173" s="387">
        <v>125</v>
      </c>
      <c r="F173" s="472">
        <v>125</v>
      </c>
      <c r="G173" s="472" t="s">
        <v>6663</v>
      </c>
      <c r="H173" s="472" t="s">
        <v>6663</v>
      </c>
      <c r="I173" s="472" t="s">
        <v>6663</v>
      </c>
      <c r="J173" s="388" t="s">
        <v>6662</v>
      </c>
      <c r="K173" s="395" t="s">
        <v>6662</v>
      </c>
      <c r="L173" s="387"/>
      <c r="M173" s="471" t="s">
        <v>6663</v>
      </c>
      <c r="N173" s="472" t="s">
        <v>6663</v>
      </c>
      <c r="O173" s="472" t="s">
        <v>6663</v>
      </c>
      <c r="P173" s="472" t="s">
        <v>6663</v>
      </c>
      <c r="Q173" s="472" t="s">
        <v>6663</v>
      </c>
      <c r="R173" s="472" t="s">
        <v>6663</v>
      </c>
      <c r="S173" s="472" t="s">
        <v>6663</v>
      </c>
      <c r="T173" s="472" t="s">
        <v>6663</v>
      </c>
      <c r="U173" s="472" t="s">
        <v>6663</v>
      </c>
      <c r="V173" s="472" t="s">
        <v>6663</v>
      </c>
      <c r="W173" s="472" t="s">
        <v>6663</v>
      </c>
      <c r="X173" s="472" t="s">
        <v>6663</v>
      </c>
      <c r="Y173" s="472" t="s">
        <v>6663</v>
      </c>
      <c r="Z173" s="472" t="s">
        <v>6663</v>
      </c>
      <c r="AA173" s="472" t="s">
        <v>6663</v>
      </c>
      <c r="AB173" s="473" t="s">
        <v>6663</v>
      </c>
      <c r="AC173" s="486" t="s">
        <v>6663</v>
      </c>
      <c r="AD173" s="487" t="s">
        <v>6663</v>
      </c>
      <c r="AE173" s="488" t="s">
        <v>6663</v>
      </c>
      <c r="AF173" s="387"/>
      <c r="AG173" s="388"/>
      <c r="AH173" s="388"/>
      <c r="AI173" s="388"/>
      <c r="AJ173" s="388"/>
      <c r="AK173" s="388"/>
      <c r="AL173" s="388"/>
      <c r="AM173" s="388"/>
      <c r="AN173" s="388"/>
      <c r="AO173" s="388"/>
      <c r="AP173" s="388"/>
      <c r="AQ173" s="388"/>
      <c r="AR173" s="388"/>
      <c r="AS173" s="388"/>
      <c r="AT173" s="388"/>
      <c r="AU173" s="388"/>
      <c r="AV173" s="449"/>
      <c r="AW173" s="450"/>
      <c r="AX173" s="451"/>
      <c r="AY173" s="471" t="s">
        <v>6663</v>
      </c>
      <c r="AZ173" s="472" t="s">
        <v>6663</v>
      </c>
      <c r="BA173" s="472" t="s">
        <v>6663</v>
      </c>
      <c r="BB173" s="472" t="s">
        <v>6663</v>
      </c>
      <c r="BC173" s="472" t="s">
        <v>6663</v>
      </c>
      <c r="BD173" s="472" t="s">
        <v>6663</v>
      </c>
      <c r="BE173" s="472" t="s">
        <v>6663</v>
      </c>
      <c r="BF173" s="472" t="s">
        <v>6663</v>
      </c>
      <c r="BG173" s="472" t="s">
        <v>6663</v>
      </c>
      <c r="BH173" s="472" t="s">
        <v>6663</v>
      </c>
      <c r="BI173" s="472" t="s">
        <v>6663</v>
      </c>
      <c r="BJ173" s="472" t="s">
        <v>6663</v>
      </c>
      <c r="BK173" s="472" t="s">
        <v>6663</v>
      </c>
      <c r="BL173" s="472" t="s">
        <v>6663</v>
      </c>
      <c r="BM173" s="472" t="s">
        <v>6663</v>
      </c>
      <c r="BN173" s="473" t="s">
        <v>6663</v>
      </c>
      <c r="BO173" s="504" t="s">
        <v>6663</v>
      </c>
      <c r="BP173" s="505" t="s">
        <v>6663</v>
      </c>
      <c r="BQ173" s="506" t="s">
        <v>6663</v>
      </c>
      <c r="BR173" s="492">
        <v>125</v>
      </c>
      <c r="BS173" s="493">
        <v>1</v>
      </c>
      <c r="BT173" s="493" t="s">
        <v>6662</v>
      </c>
      <c r="BU173" s="493" t="s">
        <v>6662</v>
      </c>
      <c r="BV173" s="493" t="s">
        <v>6662</v>
      </c>
      <c r="BW173" s="493" t="s">
        <v>6662</v>
      </c>
      <c r="BX173" s="493">
        <v>4</v>
      </c>
      <c r="BY173" s="493">
        <v>3</v>
      </c>
      <c r="BZ173" s="493">
        <v>6</v>
      </c>
      <c r="CA173" s="493">
        <v>9</v>
      </c>
      <c r="CB173" s="493">
        <v>16</v>
      </c>
      <c r="CC173" s="493">
        <v>25</v>
      </c>
      <c r="CD173" s="493">
        <v>22</v>
      </c>
      <c r="CE173" s="493">
        <v>21</v>
      </c>
      <c r="CF173" s="493">
        <v>12</v>
      </c>
      <c r="CG173" s="494">
        <v>6</v>
      </c>
      <c r="CH173" s="466"/>
      <c r="CI173" s="467"/>
      <c r="CJ173" s="467"/>
      <c r="CK173" s="467"/>
      <c r="CL173" s="467"/>
      <c r="CM173" s="467"/>
      <c r="CN173" s="467"/>
      <c r="CO173" s="467"/>
      <c r="CP173" s="467"/>
      <c r="CQ173" s="467"/>
      <c r="CR173" s="467"/>
      <c r="CS173" s="467"/>
      <c r="CT173" s="467"/>
      <c r="CU173" s="468"/>
      <c r="CV173" s="389"/>
      <c r="CW173" s="390"/>
      <c r="CX173" s="390"/>
      <c r="CY173" s="390"/>
      <c r="CZ173" s="390"/>
      <c r="DA173" s="390"/>
      <c r="DB173" s="394"/>
      <c r="DC173" s="492">
        <v>480</v>
      </c>
      <c r="DD173" s="493">
        <v>334</v>
      </c>
      <c r="DE173" s="493">
        <v>148</v>
      </c>
      <c r="DF173" s="493">
        <v>174</v>
      </c>
      <c r="DG173" s="493">
        <v>12</v>
      </c>
      <c r="DH173" s="493">
        <v>40</v>
      </c>
      <c r="DI173" s="493">
        <v>106</v>
      </c>
      <c r="DJ173" s="394"/>
      <c r="DK173" s="492">
        <v>104</v>
      </c>
      <c r="DL173" s="493">
        <v>74</v>
      </c>
      <c r="DM173" s="493" t="s">
        <v>6662</v>
      </c>
      <c r="DN173" s="493" t="s">
        <v>6662</v>
      </c>
      <c r="DO173" s="493" t="s">
        <v>6662</v>
      </c>
      <c r="DP173" s="493">
        <v>11</v>
      </c>
      <c r="DQ173" s="493">
        <v>9</v>
      </c>
      <c r="DR173" s="493">
        <v>4</v>
      </c>
      <c r="DS173" s="493">
        <v>3</v>
      </c>
      <c r="DT173" s="493">
        <v>1</v>
      </c>
      <c r="DU173" s="493" t="s">
        <v>6662</v>
      </c>
      <c r="DV173" s="493">
        <v>2</v>
      </c>
      <c r="DW173" s="493" t="s">
        <v>6662</v>
      </c>
      <c r="DX173" s="493" t="s">
        <v>6662</v>
      </c>
      <c r="DY173" s="390" t="s">
        <v>6662</v>
      </c>
      <c r="DZ173" s="394" t="s">
        <v>6662</v>
      </c>
      <c r="EA173" s="492">
        <v>125</v>
      </c>
      <c r="EB173" s="493">
        <v>24820</v>
      </c>
      <c r="EC173" s="493">
        <v>19475</v>
      </c>
      <c r="ED173" s="493">
        <v>4728</v>
      </c>
      <c r="EE173" s="494">
        <v>617</v>
      </c>
      <c r="EF173" s="492">
        <v>240</v>
      </c>
      <c r="EG173" s="493">
        <v>191</v>
      </c>
      <c r="EH173" s="493">
        <v>80</v>
      </c>
      <c r="EI173" s="493">
        <v>103</v>
      </c>
      <c r="EJ173" s="493">
        <v>8</v>
      </c>
      <c r="EK173" s="493">
        <v>21</v>
      </c>
      <c r="EL173" s="493">
        <v>28</v>
      </c>
      <c r="EM173" s="394"/>
      <c r="EN173" s="492">
        <v>240</v>
      </c>
      <c r="EO173" s="493">
        <v>143</v>
      </c>
      <c r="EP173" s="493">
        <v>68</v>
      </c>
      <c r="EQ173" s="493">
        <v>71</v>
      </c>
      <c r="ER173" s="493">
        <v>4</v>
      </c>
      <c r="ES173" s="493">
        <v>19</v>
      </c>
      <c r="ET173" s="493">
        <v>78</v>
      </c>
      <c r="EU173" s="394"/>
    </row>
    <row r="174" spans="1:151" s="357" customFormat="1" ht="15" hidden="1" customHeight="1" x14ac:dyDescent="0.15">
      <c r="A174" s="442" t="s">
        <v>175</v>
      </c>
      <c r="B174" s="442" t="s">
        <v>313</v>
      </c>
      <c r="C174" s="442" t="s">
        <v>315</v>
      </c>
      <c r="D174" s="442" t="s">
        <v>729</v>
      </c>
      <c r="E174" s="387">
        <v>153</v>
      </c>
      <c r="F174" s="472">
        <v>150</v>
      </c>
      <c r="G174" s="472" t="s">
        <v>6663</v>
      </c>
      <c r="H174" s="472" t="s">
        <v>6663</v>
      </c>
      <c r="I174" s="472" t="s">
        <v>6663</v>
      </c>
      <c r="J174" s="388">
        <v>3</v>
      </c>
      <c r="K174" s="395">
        <v>3</v>
      </c>
      <c r="L174" s="387"/>
      <c r="M174" s="471" t="s">
        <v>6663</v>
      </c>
      <c r="N174" s="472" t="s">
        <v>6663</v>
      </c>
      <c r="O174" s="472" t="s">
        <v>6663</v>
      </c>
      <c r="P174" s="472" t="s">
        <v>6663</v>
      </c>
      <c r="Q174" s="472" t="s">
        <v>6663</v>
      </c>
      <c r="R174" s="472" t="s">
        <v>6663</v>
      </c>
      <c r="S174" s="472" t="s">
        <v>6663</v>
      </c>
      <c r="T174" s="472" t="s">
        <v>6663</v>
      </c>
      <c r="U174" s="472" t="s">
        <v>6663</v>
      </c>
      <c r="V174" s="472" t="s">
        <v>6663</v>
      </c>
      <c r="W174" s="472" t="s">
        <v>6663</v>
      </c>
      <c r="X174" s="472" t="s">
        <v>6663</v>
      </c>
      <c r="Y174" s="472" t="s">
        <v>6663</v>
      </c>
      <c r="Z174" s="472" t="s">
        <v>6663</v>
      </c>
      <c r="AA174" s="472" t="s">
        <v>6663</v>
      </c>
      <c r="AB174" s="473" t="s">
        <v>6663</v>
      </c>
      <c r="AC174" s="486" t="s">
        <v>6663</v>
      </c>
      <c r="AD174" s="487" t="s">
        <v>6663</v>
      </c>
      <c r="AE174" s="488" t="s">
        <v>6663</v>
      </c>
      <c r="AF174" s="387"/>
      <c r="AG174" s="388"/>
      <c r="AH174" s="388"/>
      <c r="AI174" s="388"/>
      <c r="AJ174" s="388"/>
      <c r="AK174" s="388"/>
      <c r="AL174" s="388"/>
      <c r="AM174" s="388"/>
      <c r="AN174" s="388"/>
      <c r="AO174" s="388"/>
      <c r="AP174" s="388"/>
      <c r="AQ174" s="388"/>
      <c r="AR174" s="388"/>
      <c r="AS174" s="388"/>
      <c r="AT174" s="388"/>
      <c r="AU174" s="388"/>
      <c r="AV174" s="449"/>
      <c r="AW174" s="450"/>
      <c r="AX174" s="451"/>
      <c r="AY174" s="471" t="s">
        <v>6663</v>
      </c>
      <c r="AZ174" s="472" t="s">
        <v>6663</v>
      </c>
      <c r="BA174" s="472" t="s">
        <v>6663</v>
      </c>
      <c r="BB174" s="472" t="s">
        <v>6663</v>
      </c>
      <c r="BC174" s="472" t="s">
        <v>6663</v>
      </c>
      <c r="BD174" s="472" t="s">
        <v>6663</v>
      </c>
      <c r="BE174" s="472" t="s">
        <v>6663</v>
      </c>
      <c r="BF174" s="472" t="s">
        <v>6663</v>
      </c>
      <c r="BG174" s="472" t="s">
        <v>6663</v>
      </c>
      <c r="BH174" s="472" t="s">
        <v>6663</v>
      </c>
      <c r="BI174" s="472" t="s">
        <v>6663</v>
      </c>
      <c r="BJ174" s="472" t="s">
        <v>6663</v>
      </c>
      <c r="BK174" s="472" t="s">
        <v>6663</v>
      </c>
      <c r="BL174" s="472" t="s">
        <v>6663</v>
      </c>
      <c r="BM174" s="472" t="s">
        <v>6663</v>
      </c>
      <c r="BN174" s="473" t="s">
        <v>6663</v>
      </c>
      <c r="BO174" s="504" t="s">
        <v>6663</v>
      </c>
      <c r="BP174" s="505" t="s">
        <v>6663</v>
      </c>
      <c r="BQ174" s="506" t="s">
        <v>6663</v>
      </c>
      <c r="BR174" s="492">
        <v>150</v>
      </c>
      <c r="BS174" s="493" t="s">
        <v>6662</v>
      </c>
      <c r="BT174" s="493" t="s">
        <v>6662</v>
      </c>
      <c r="BU174" s="493" t="s">
        <v>6662</v>
      </c>
      <c r="BV174" s="493" t="s">
        <v>6662</v>
      </c>
      <c r="BW174" s="493" t="s">
        <v>6662</v>
      </c>
      <c r="BX174" s="493">
        <v>1</v>
      </c>
      <c r="BY174" s="493">
        <v>3</v>
      </c>
      <c r="BZ174" s="493">
        <v>7</v>
      </c>
      <c r="CA174" s="493">
        <v>20</v>
      </c>
      <c r="CB174" s="493">
        <v>15</v>
      </c>
      <c r="CC174" s="493">
        <v>35</v>
      </c>
      <c r="CD174" s="493">
        <v>26</v>
      </c>
      <c r="CE174" s="493">
        <v>20</v>
      </c>
      <c r="CF174" s="493">
        <v>13</v>
      </c>
      <c r="CG174" s="494">
        <v>10</v>
      </c>
      <c r="CH174" s="466"/>
      <c r="CI174" s="467"/>
      <c r="CJ174" s="467"/>
      <c r="CK174" s="467"/>
      <c r="CL174" s="467"/>
      <c r="CM174" s="467"/>
      <c r="CN174" s="467"/>
      <c r="CO174" s="467"/>
      <c r="CP174" s="467"/>
      <c r="CQ174" s="467"/>
      <c r="CR174" s="467"/>
      <c r="CS174" s="467"/>
      <c r="CT174" s="467"/>
      <c r="CU174" s="468"/>
      <c r="CV174" s="389"/>
      <c r="CW174" s="390"/>
      <c r="CX174" s="390"/>
      <c r="CY174" s="390"/>
      <c r="CZ174" s="390"/>
      <c r="DA174" s="390"/>
      <c r="DB174" s="394"/>
      <c r="DC174" s="492">
        <v>548</v>
      </c>
      <c r="DD174" s="493">
        <v>395</v>
      </c>
      <c r="DE174" s="493">
        <v>189</v>
      </c>
      <c r="DF174" s="493">
        <v>178</v>
      </c>
      <c r="DG174" s="493">
        <v>28</v>
      </c>
      <c r="DH174" s="493">
        <v>47</v>
      </c>
      <c r="DI174" s="493">
        <v>106</v>
      </c>
      <c r="DJ174" s="394"/>
      <c r="DK174" s="492">
        <v>112</v>
      </c>
      <c r="DL174" s="493">
        <v>71</v>
      </c>
      <c r="DM174" s="493" t="s">
        <v>6662</v>
      </c>
      <c r="DN174" s="493">
        <v>2</v>
      </c>
      <c r="DO174" s="493">
        <v>1</v>
      </c>
      <c r="DP174" s="493">
        <v>11</v>
      </c>
      <c r="DQ174" s="493">
        <v>6</v>
      </c>
      <c r="DR174" s="493">
        <v>20</v>
      </c>
      <c r="DS174" s="493">
        <v>1</v>
      </c>
      <c r="DT174" s="493" t="s">
        <v>6662</v>
      </c>
      <c r="DU174" s="493" t="s">
        <v>6662</v>
      </c>
      <c r="DV174" s="493" t="s">
        <v>6662</v>
      </c>
      <c r="DW174" s="493" t="s">
        <v>6662</v>
      </c>
      <c r="DX174" s="493" t="s">
        <v>6662</v>
      </c>
      <c r="DY174" s="390" t="s">
        <v>6662</v>
      </c>
      <c r="DZ174" s="394" t="s">
        <v>6662</v>
      </c>
      <c r="EA174" s="492">
        <v>150</v>
      </c>
      <c r="EB174" s="493">
        <v>19650</v>
      </c>
      <c r="EC174" s="493">
        <v>10879</v>
      </c>
      <c r="ED174" s="493">
        <v>6979</v>
      </c>
      <c r="EE174" s="494">
        <v>1792</v>
      </c>
      <c r="EF174" s="492">
        <v>272</v>
      </c>
      <c r="EG174" s="493">
        <v>228</v>
      </c>
      <c r="EH174" s="493">
        <v>107</v>
      </c>
      <c r="EI174" s="493">
        <v>100</v>
      </c>
      <c r="EJ174" s="493">
        <v>21</v>
      </c>
      <c r="EK174" s="493">
        <v>21</v>
      </c>
      <c r="EL174" s="493">
        <v>23</v>
      </c>
      <c r="EM174" s="394"/>
      <c r="EN174" s="492">
        <v>276</v>
      </c>
      <c r="EO174" s="493">
        <v>167</v>
      </c>
      <c r="EP174" s="493">
        <v>82</v>
      </c>
      <c r="EQ174" s="493">
        <v>78</v>
      </c>
      <c r="ER174" s="493">
        <v>7</v>
      </c>
      <c r="ES174" s="493">
        <v>26</v>
      </c>
      <c r="ET174" s="493">
        <v>83</v>
      </c>
      <c r="EU174" s="394"/>
    </row>
    <row r="175" spans="1:151" s="357" customFormat="1" ht="15" hidden="1" customHeight="1" x14ac:dyDescent="0.15">
      <c r="A175" s="442" t="s">
        <v>175</v>
      </c>
      <c r="B175" s="442" t="s">
        <v>313</v>
      </c>
      <c r="C175" s="442" t="s">
        <v>1595</v>
      </c>
      <c r="D175" s="442" t="s">
        <v>730</v>
      </c>
      <c r="E175" s="387" t="s">
        <v>6663</v>
      </c>
      <c r="F175" s="472" t="s">
        <v>6663</v>
      </c>
      <c r="G175" s="472" t="s">
        <v>6663</v>
      </c>
      <c r="H175" s="472" t="s">
        <v>6663</v>
      </c>
      <c r="I175" s="472" t="s">
        <v>6663</v>
      </c>
      <c r="J175" s="388" t="s">
        <v>6663</v>
      </c>
      <c r="K175" s="395" t="s">
        <v>6663</v>
      </c>
      <c r="L175" s="387"/>
      <c r="M175" s="471" t="s">
        <v>6663</v>
      </c>
      <c r="N175" s="472" t="s">
        <v>6663</v>
      </c>
      <c r="O175" s="472" t="s">
        <v>6663</v>
      </c>
      <c r="P175" s="472" t="s">
        <v>6663</v>
      </c>
      <c r="Q175" s="472" t="s">
        <v>6663</v>
      </c>
      <c r="R175" s="472" t="s">
        <v>6663</v>
      </c>
      <c r="S175" s="472" t="s">
        <v>6663</v>
      </c>
      <c r="T175" s="472" t="s">
        <v>6663</v>
      </c>
      <c r="U175" s="472" t="s">
        <v>6663</v>
      </c>
      <c r="V175" s="472" t="s">
        <v>6663</v>
      </c>
      <c r="W175" s="472" t="s">
        <v>6663</v>
      </c>
      <c r="X175" s="472" t="s">
        <v>6663</v>
      </c>
      <c r="Y175" s="472" t="s">
        <v>6663</v>
      </c>
      <c r="Z175" s="472" t="s">
        <v>6663</v>
      </c>
      <c r="AA175" s="472" t="s">
        <v>6663</v>
      </c>
      <c r="AB175" s="473" t="s">
        <v>6663</v>
      </c>
      <c r="AC175" s="486" t="s">
        <v>6663</v>
      </c>
      <c r="AD175" s="487" t="s">
        <v>6663</v>
      </c>
      <c r="AE175" s="488" t="s">
        <v>6663</v>
      </c>
      <c r="AF175" s="387"/>
      <c r="AG175" s="388"/>
      <c r="AH175" s="388"/>
      <c r="AI175" s="388"/>
      <c r="AJ175" s="388"/>
      <c r="AK175" s="388"/>
      <c r="AL175" s="388"/>
      <c r="AM175" s="388"/>
      <c r="AN175" s="388"/>
      <c r="AO175" s="388"/>
      <c r="AP175" s="388"/>
      <c r="AQ175" s="388"/>
      <c r="AR175" s="388"/>
      <c r="AS175" s="388"/>
      <c r="AT175" s="388"/>
      <c r="AU175" s="388"/>
      <c r="AV175" s="449"/>
      <c r="AW175" s="450"/>
      <c r="AX175" s="451"/>
      <c r="AY175" s="471" t="s">
        <v>6663</v>
      </c>
      <c r="AZ175" s="472" t="s">
        <v>6663</v>
      </c>
      <c r="BA175" s="472" t="s">
        <v>6663</v>
      </c>
      <c r="BB175" s="472" t="s">
        <v>6663</v>
      </c>
      <c r="BC175" s="472" t="s">
        <v>6663</v>
      </c>
      <c r="BD175" s="472" t="s">
        <v>6663</v>
      </c>
      <c r="BE175" s="472" t="s">
        <v>6663</v>
      </c>
      <c r="BF175" s="472" t="s">
        <v>6663</v>
      </c>
      <c r="BG175" s="472" t="s">
        <v>6663</v>
      </c>
      <c r="BH175" s="472" t="s">
        <v>6663</v>
      </c>
      <c r="BI175" s="472" t="s">
        <v>6663</v>
      </c>
      <c r="BJ175" s="472" t="s">
        <v>6663</v>
      </c>
      <c r="BK175" s="472" t="s">
        <v>6663</v>
      </c>
      <c r="BL175" s="472" t="s">
        <v>6663</v>
      </c>
      <c r="BM175" s="472" t="s">
        <v>6663</v>
      </c>
      <c r="BN175" s="473" t="s">
        <v>6663</v>
      </c>
      <c r="BO175" s="504" t="s">
        <v>6663</v>
      </c>
      <c r="BP175" s="505" t="s">
        <v>6663</v>
      </c>
      <c r="BQ175" s="506" t="s">
        <v>6663</v>
      </c>
      <c r="BR175" s="492">
        <v>81</v>
      </c>
      <c r="BS175" s="493" t="s">
        <v>6662</v>
      </c>
      <c r="BT175" s="493" t="s">
        <v>6662</v>
      </c>
      <c r="BU175" s="493" t="s">
        <v>6662</v>
      </c>
      <c r="BV175" s="493" t="s">
        <v>6662</v>
      </c>
      <c r="BW175" s="493" t="s">
        <v>6662</v>
      </c>
      <c r="BX175" s="493" t="s">
        <v>6662</v>
      </c>
      <c r="BY175" s="493">
        <v>2</v>
      </c>
      <c r="BZ175" s="493">
        <v>4</v>
      </c>
      <c r="CA175" s="493">
        <v>11</v>
      </c>
      <c r="CB175" s="493">
        <v>10</v>
      </c>
      <c r="CC175" s="493">
        <v>14</v>
      </c>
      <c r="CD175" s="493">
        <v>10</v>
      </c>
      <c r="CE175" s="493">
        <v>12</v>
      </c>
      <c r="CF175" s="493">
        <v>13</v>
      </c>
      <c r="CG175" s="494">
        <v>5</v>
      </c>
      <c r="CH175" s="466"/>
      <c r="CI175" s="467"/>
      <c r="CJ175" s="467"/>
      <c r="CK175" s="467"/>
      <c r="CL175" s="467"/>
      <c r="CM175" s="467"/>
      <c r="CN175" s="467"/>
      <c r="CO175" s="467"/>
      <c r="CP175" s="467"/>
      <c r="CQ175" s="467"/>
      <c r="CR175" s="467"/>
      <c r="CS175" s="467"/>
      <c r="CT175" s="467"/>
      <c r="CU175" s="468"/>
      <c r="CV175" s="389"/>
      <c r="CW175" s="390"/>
      <c r="CX175" s="390"/>
      <c r="CY175" s="390"/>
      <c r="CZ175" s="390"/>
      <c r="DA175" s="390"/>
      <c r="DB175" s="394"/>
      <c r="DC175" s="492" t="s">
        <v>6663</v>
      </c>
      <c r="DD175" s="493" t="s">
        <v>6663</v>
      </c>
      <c r="DE175" s="493" t="s">
        <v>6663</v>
      </c>
      <c r="DF175" s="493" t="s">
        <v>6663</v>
      </c>
      <c r="DG175" s="493" t="s">
        <v>6663</v>
      </c>
      <c r="DH175" s="493" t="s">
        <v>6663</v>
      </c>
      <c r="DI175" s="493" t="s">
        <v>6663</v>
      </c>
      <c r="DJ175" s="394"/>
      <c r="DK175" s="492" t="s">
        <v>6663</v>
      </c>
      <c r="DL175" s="493" t="s">
        <v>6663</v>
      </c>
      <c r="DM175" s="493" t="s">
        <v>6663</v>
      </c>
      <c r="DN175" s="493" t="s">
        <v>6663</v>
      </c>
      <c r="DO175" s="493" t="s">
        <v>6663</v>
      </c>
      <c r="DP175" s="493" t="s">
        <v>6663</v>
      </c>
      <c r="DQ175" s="493" t="s">
        <v>6663</v>
      </c>
      <c r="DR175" s="493" t="s">
        <v>6663</v>
      </c>
      <c r="DS175" s="493" t="s">
        <v>6663</v>
      </c>
      <c r="DT175" s="493" t="s">
        <v>6663</v>
      </c>
      <c r="DU175" s="493" t="s">
        <v>6663</v>
      </c>
      <c r="DV175" s="493" t="s">
        <v>6663</v>
      </c>
      <c r="DW175" s="493" t="s">
        <v>6663</v>
      </c>
      <c r="DX175" s="493" t="s">
        <v>6663</v>
      </c>
      <c r="DY175" s="390" t="s">
        <v>6663</v>
      </c>
      <c r="DZ175" s="394" t="s">
        <v>6663</v>
      </c>
      <c r="EA175" s="492" t="s">
        <v>6663</v>
      </c>
      <c r="EB175" s="493" t="s">
        <v>6663</v>
      </c>
      <c r="EC175" s="493" t="s">
        <v>6663</v>
      </c>
      <c r="ED175" s="493" t="s">
        <v>6663</v>
      </c>
      <c r="EE175" s="494" t="s">
        <v>6663</v>
      </c>
      <c r="EF175" s="492" t="s">
        <v>6663</v>
      </c>
      <c r="EG175" s="493" t="s">
        <v>6663</v>
      </c>
      <c r="EH175" s="493" t="s">
        <v>6663</v>
      </c>
      <c r="EI175" s="493" t="s">
        <v>6663</v>
      </c>
      <c r="EJ175" s="493" t="s">
        <v>6663</v>
      </c>
      <c r="EK175" s="493" t="s">
        <v>6663</v>
      </c>
      <c r="EL175" s="493" t="s">
        <v>6663</v>
      </c>
      <c r="EM175" s="394"/>
      <c r="EN175" s="492" t="s">
        <v>6663</v>
      </c>
      <c r="EO175" s="493" t="s">
        <v>6663</v>
      </c>
      <c r="EP175" s="493" t="s">
        <v>6663</v>
      </c>
      <c r="EQ175" s="493" t="s">
        <v>6663</v>
      </c>
      <c r="ER175" s="493" t="s">
        <v>6663</v>
      </c>
      <c r="ES175" s="493" t="s">
        <v>6663</v>
      </c>
      <c r="ET175" s="493" t="s">
        <v>6663</v>
      </c>
      <c r="EU175" s="394"/>
    </row>
    <row r="176" spans="1:151" s="357" customFormat="1" ht="15" hidden="1" customHeight="1" x14ac:dyDescent="0.15">
      <c r="A176" s="442" t="s">
        <v>175</v>
      </c>
      <c r="B176" s="442" t="s">
        <v>313</v>
      </c>
      <c r="C176" s="442" t="s">
        <v>316</v>
      </c>
      <c r="D176" s="442" t="s">
        <v>731</v>
      </c>
      <c r="E176" s="387">
        <v>137</v>
      </c>
      <c r="F176" s="472">
        <v>135</v>
      </c>
      <c r="G176" s="472" t="s">
        <v>6663</v>
      </c>
      <c r="H176" s="472" t="s">
        <v>6663</v>
      </c>
      <c r="I176" s="472" t="s">
        <v>6663</v>
      </c>
      <c r="J176" s="388">
        <v>2</v>
      </c>
      <c r="K176" s="395">
        <v>2</v>
      </c>
      <c r="L176" s="387"/>
      <c r="M176" s="471" t="s">
        <v>6663</v>
      </c>
      <c r="N176" s="472" t="s">
        <v>6663</v>
      </c>
      <c r="O176" s="472" t="s">
        <v>6663</v>
      </c>
      <c r="P176" s="472" t="s">
        <v>6663</v>
      </c>
      <c r="Q176" s="472" t="s">
        <v>6663</v>
      </c>
      <c r="R176" s="472" t="s">
        <v>6663</v>
      </c>
      <c r="S176" s="472" t="s">
        <v>6663</v>
      </c>
      <c r="T176" s="472" t="s">
        <v>6663</v>
      </c>
      <c r="U176" s="472" t="s">
        <v>6663</v>
      </c>
      <c r="V176" s="472" t="s">
        <v>6663</v>
      </c>
      <c r="W176" s="472" t="s">
        <v>6663</v>
      </c>
      <c r="X176" s="472" t="s">
        <v>6663</v>
      </c>
      <c r="Y176" s="472" t="s">
        <v>6663</v>
      </c>
      <c r="Z176" s="472" t="s">
        <v>6663</v>
      </c>
      <c r="AA176" s="472" t="s">
        <v>6663</v>
      </c>
      <c r="AB176" s="473" t="s">
        <v>6663</v>
      </c>
      <c r="AC176" s="486" t="s">
        <v>6663</v>
      </c>
      <c r="AD176" s="487" t="s">
        <v>6663</v>
      </c>
      <c r="AE176" s="488" t="s">
        <v>6663</v>
      </c>
      <c r="AF176" s="387"/>
      <c r="AG176" s="388"/>
      <c r="AH176" s="388"/>
      <c r="AI176" s="388"/>
      <c r="AJ176" s="388"/>
      <c r="AK176" s="388"/>
      <c r="AL176" s="388"/>
      <c r="AM176" s="388"/>
      <c r="AN176" s="388"/>
      <c r="AO176" s="388"/>
      <c r="AP176" s="388"/>
      <c r="AQ176" s="388"/>
      <c r="AR176" s="388"/>
      <c r="AS176" s="388"/>
      <c r="AT176" s="388"/>
      <c r="AU176" s="388"/>
      <c r="AV176" s="449"/>
      <c r="AW176" s="450"/>
      <c r="AX176" s="451"/>
      <c r="AY176" s="471" t="s">
        <v>6663</v>
      </c>
      <c r="AZ176" s="472" t="s">
        <v>6663</v>
      </c>
      <c r="BA176" s="472" t="s">
        <v>6663</v>
      </c>
      <c r="BB176" s="472" t="s">
        <v>6663</v>
      </c>
      <c r="BC176" s="472" t="s">
        <v>6663</v>
      </c>
      <c r="BD176" s="472" t="s">
        <v>6663</v>
      </c>
      <c r="BE176" s="472" t="s">
        <v>6663</v>
      </c>
      <c r="BF176" s="472" t="s">
        <v>6663</v>
      </c>
      <c r="BG176" s="472" t="s">
        <v>6663</v>
      </c>
      <c r="BH176" s="472" t="s">
        <v>6663</v>
      </c>
      <c r="BI176" s="472" t="s">
        <v>6663</v>
      </c>
      <c r="BJ176" s="472" t="s">
        <v>6663</v>
      </c>
      <c r="BK176" s="472" t="s">
        <v>6663</v>
      </c>
      <c r="BL176" s="472" t="s">
        <v>6663</v>
      </c>
      <c r="BM176" s="472" t="s">
        <v>6663</v>
      </c>
      <c r="BN176" s="473" t="s">
        <v>6663</v>
      </c>
      <c r="BO176" s="504" t="s">
        <v>6663</v>
      </c>
      <c r="BP176" s="505" t="s">
        <v>6663</v>
      </c>
      <c r="BQ176" s="506" t="s">
        <v>6663</v>
      </c>
      <c r="BR176" s="492">
        <v>134</v>
      </c>
      <c r="BS176" s="493" t="s">
        <v>6662</v>
      </c>
      <c r="BT176" s="493" t="s">
        <v>6662</v>
      </c>
      <c r="BU176" s="493" t="s">
        <v>6662</v>
      </c>
      <c r="BV176" s="493" t="s">
        <v>6662</v>
      </c>
      <c r="BW176" s="493" t="s">
        <v>6662</v>
      </c>
      <c r="BX176" s="493">
        <v>2</v>
      </c>
      <c r="BY176" s="493">
        <v>2</v>
      </c>
      <c r="BZ176" s="493">
        <v>4</v>
      </c>
      <c r="CA176" s="493">
        <v>12</v>
      </c>
      <c r="CB176" s="493">
        <v>25</v>
      </c>
      <c r="CC176" s="493">
        <v>33</v>
      </c>
      <c r="CD176" s="493">
        <v>10</v>
      </c>
      <c r="CE176" s="493">
        <v>21</v>
      </c>
      <c r="CF176" s="493">
        <v>15</v>
      </c>
      <c r="CG176" s="494">
        <v>10</v>
      </c>
      <c r="CH176" s="466"/>
      <c r="CI176" s="467"/>
      <c r="CJ176" s="467"/>
      <c r="CK176" s="467"/>
      <c r="CL176" s="467"/>
      <c r="CM176" s="467"/>
      <c r="CN176" s="467"/>
      <c r="CO176" s="467"/>
      <c r="CP176" s="467"/>
      <c r="CQ176" s="467"/>
      <c r="CR176" s="467"/>
      <c r="CS176" s="467"/>
      <c r="CT176" s="467"/>
      <c r="CU176" s="468"/>
      <c r="CV176" s="389"/>
      <c r="CW176" s="390"/>
      <c r="CX176" s="390"/>
      <c r="CY176" s="390"/>
      <c r="CZ176" s="390"/>
      <c r="DA176" s="390"/>
      <c r="DB176" s="394"/>
      <c r="DC176" s="492">
        <v>515</v>
      </c>
      <c r="DD176" s="493">
        <v>361</v>
      </c>
      <c r="DE176" s="493">
        <v>177</v>
      </c>
      <c r="DF176" s="493">
        <v>171</v>
      </c>
      <c r="DG176" s="493">
        <v>13</v>
      </c>
      <c r="DH176" s="493">
        <v>45</v>
      </c>
      <c r="DI176" s="493">
        <v>109</v>
      </c>
      <c r="DJ176" s="394"/>
      <c r="DK176" s="492">
        <v>102</v>
      </c>
      <c r="DL176" s="493">
        <v>62</v>
      </c>
      <c r="DM176" s="493" t="s">
        <v>6662</v>
      </c>
      <c r="DN176" s="493">
        <v>1</v>
      </c>
      <c r="DO176" s="493">
        <v>1</v>
      </c>
      <c r="DP176" s="493">
        <v>18</v>
      </c>
      <c r="DQ176" s="493">
        <v>1</v>
      </c>
      <c r="DR176" s="493">
        <v>10</v>
      </c>
      <c r="DS176" s="493" t="s">
        <v>6662</v>
      </c>
      <c r="DT176" s="493">
        <v>9</v>
      </c>
      <c r="DU176" s="493" t="s">
        <v>6662</v>
      </c>
      <c r="DV176" s="493" t="s">
        <v>6662</v>
      </c>
      <c r="DW176" s="493" t="s">
        <v>6662</v>
      </c>
      <c r="DX176" s="493" t="s">
        <v>6662</v>
      </c>
      <c r="DY176" s="390" t="s">
        <v>6662</v>
      </c>
      <c r="DZ176" s="394" t="s">
        <v>6662</v>
      </c>
      <c r="EA176" s="492">
        <v>135</v>
      </c>
      <c r="EB176" s="493">
        <v>24560</v>
      </c>
      <c r="EC176" s="493">
        <v>14456</v>
      </c>
      <c r="ED176" s="493">
        <v>8979</v>
      </c>
      <c r="EE176" s="494">
        <v>1125</v>
      </c>
      <c r="EF176" s="492">
        <v>258</v>
      </c>
      <c r="EG176" s="493">
        <v>210</v>
      </c>
      <c r="EH176" s="493">
        <v>99</v>
      </c>
      <c r="EI176" s="493">
        <v>107</v>
      </c>
      <c r="EJ176" s="493">
        <v>4</v>
      </c>
      <c r="EK176" s="493">
        <v>22</v>
      </c>
      <c r="EL176" s="493">
        <v>26</v>
      </c>
      <c r="EM176" s="394"/>
      <c r="EN176" s="492">
        <v>257</v>
      </c>
      <c r="EO176" s="493">
        <v>151</v>
      </c>
      <c r="EP176" s="493">
        <v>78</v>
      </c>
      <c r="EQ176" s="493">
        <v>64</v>
      </c>
      <c r="ER176" s="493">
        <v>9</v>
      </c>
      <c r="ES176" s="493">
        <v>23</v>
      </c>
      <c r="ET176" s="493">
        <v>83</v>
      </c>
      <c r="EU176" s="394"/>
    </row>
    <row r="177" spans="1:151" s="357" customFormat="1" ht="15" hidden="1" customHeight="1" x14ac:dyDescent="0.15">
      <c r="A177" s="442" t="s">
        <v>175</v>
      </c>
      <c r="B177" s="442" t="s">
        <v>313</v>
      </c>
      <c r="C177" s="442" t="s">
        <v>317</v>
      </c>
      <c r="D177" s="442" t="s">
        <v>732</v>
      </c>
      <c r="E177" s="387">
        <v>88</v>
      </c>
      <c r="F177" s="472">
        <v>85</v>
      </c>
      <c r="G177" s="472" t="s">
        <v>6663</v>
      </c>
      <c r="H177" s="472" t="s">
        <v>6663</v>
      </c>
      <c r="I177" s="472" t="s">
        <v>6663</v>
      </c>
      <c r="J177" s="388">
        <v>3</v>
      </c>
      <c r="K177" s="395">
        <v>3</v>
      </c>
      <c r="L177" s="387"/>
      <c r="M177" s="471" t="s">
        <v>6663</v>
      </c>
      <c r="N177" s="472" t="s">
        <v>6663</v>
      </c>
      <c r="O177" s="472" t="s">
        <v>6663</v>
      </c>
      <c r="P177" s="472" t="s">
        <v>6663</v>
      </c>
      <c r="Q177" s="472" t="s">
        <v>6663</v>
      </c>
      <c r="R177" s="472" t="s">
        <v>6663</v>
      </c>
      <c r="S177" s="472" t="s">
        <v>6663</v>
      </c>
      <c r="T177" s="472" t="s">
        <v>6663</v>
      </c>
      <c r="U177" s="472" t="s">
        <v>6663</v>
      </c>
      <c r="V177" s="472" t="s">
        <v>6663</v>
      </c>
      <c r="W177" s="472" t="s">
        <v>6663</v>
      </c>
      <c r="X177" s="472" t="s">
        <v>6663</v>
      </c>
      <c r="Y177" s="472" t="s">
        <v>6663</v>
      </c>
      <c r="Z177" s="472" t="s">
        <v>6663</v>
      </c>
      <c r="AA177" s="472" t="s">
        <v>6663</v>
      </c>
      <c r="AB177" s="473" t="s">
        <v>6663</v>
      </c>
      <c r="AC177" s="486" t="s">
        <v>6663</v>
      </c>
      <c r="AD177" s="487" t="s">
        <v>6663</v>
      </c>
      <c r="AE177" s="488" t="s">
        <v>6663</v>
      </c>
      <c r="AF177" s="387"/>
      <c r="AG177" s="388"/>
      <c r="AH177" s="388"/>
      <c r="AI177" s="388"/>
      <c r="AJ177" s="388"/>
      <c r="AK177" s="388"/>
      <c r="AL177" s="388"/>
      <c r="AM177" s="388"/>
      <c r="AN177" s="388"/>
      <c r="AO177" s="388"/>
      <c r="AP177" s="388"/>
      <c r="AQ177" s="388"/>
      <c r="AR177" s="388"/>
      <c r="AS177" s="388"/>
      <c r="AT177" s="388"/>
      <c r="AU177" s="388"/>
      <c r="AV177" s="449"/>
      <c r="AW177" s="450"/>
      <c r="AX177" s="451"/>
      <c r="AY177" s="471" t="s">
        <v>6663</v>
      </c>
      <c r="AZ177" s="472" t="s">
        <v>6663</v>
      </c>
      <c r="BA177" s="472" t="s">
        <v>6663</v>
      </c>
      <c r="BB177" s="472" t="s">
        <v>6663</v>
      </c>
      <c r="BC177" s="472" t="s">
        <v>6663</v>
      </c>
      <c r="BD177" s="472" t="s">
        <v>6663</v>
      </c>
      <c r="BE177" s="472" t="s">
        <v>6663</v>
      </c>
      <c r="BF177" s="472" t="s">
        <v>6663</v>
      </c>
      <c r="BG177" s="472" t="s">
        <v>6663</v>
      </c>
      <c r="BH177" s="472" t="s">
        <v>6663</v>
      </c>
      <c r="BI177" s="472" t="s">
        <v>6663</v>
      </c>
      <c r="BJ177" s="472" t="s">
        <v>6663</v>
      </c>
      <c r="BK177" s="472" t="s">
        <v>6663</v>
      </c>
      <c r="BL177" s="472" t="s">
        <v>6663</v>
      </c>
      <c r="BM177" s="472" t="s">
        <v>6663</v>
      </c>
      <c r="BN177" s="473" t="s">
        <v>6663</v>
      </c>
      <c r="BO177" s="504" t="s">
        <v>6663</v>
      </c>
      <c r="BP177" s="505" t="s">
        <v>6663</v>
      </c>
      <c r="BQ177" s="506" t="s">
        <v>6663</v>
      </c>
      <c r="BR177" s="492">
        <v>85</v>
      </c>
      <c r="BS177" s="493" t="s">
        <v>6662</v>
      </c>
      <c r="BT177" s="493" t="s">
        <v>6662</v>
      </c>
      <c r="BU177" s="493" t="s">
        <v>6662</v>
      </c>
      <c r="BV177" s="493">
        <v>1</v>
      </c>
      <c r="BW177" s="493" t="s">
        <v>6662</v>
      </c>
      <c r="BX177" s="493">
        <v>3</v>
      </c>
      <c r="BY177" s="493">
        <v>4</v>
      </c>
      <c r="BZ177" s="493">
        <v>3</v>
      </c>
      <c r="CA177" s="493">
        <v>10</v>
      </c>
      <c r="CB177" s="493">
        <v>18</v>
      </c>
      <c r="CC177" s="493">
        <v>18</v>
      </c>
      <c r="CD177" s="493">
        <v>11</v>
      </c>
      <c r="CE177" s="493">
        <v>11</v>
      </c>
      <c r="CF177" s="493">
        <v>2</v>
      </c>
      <c r="CG177" s="494">
        <v>4</v>
      </c>
      <c r="CH177" s="466"/>
      <c r="CI177" s="467"/>
      <c r="CJ177" s="467"/>
      <c r="CK177" s="467"/>
      <c r="CL177" s="467"/>
      <c r="CM177" s="467"/>
      <c r="CN177" s="467"/>
      <c r="CO177" s="467"/>
      <c r="CP177" s="467"/>
      <c r="CQ177" s="467"/>
      <c r="CR177" s="467"/>
      <c r="CS177" s="467"/>
      <c r="CT177" s="467"/>
      <c r="CU177" s="468"/>
      <c r="CV177" s="389"/>
      <c r="CW177" s="390"/>
      <c r="CX177" s="390"/>
      <c r="CY177" s="390"/>
      <c r="CZ177" s="390"/>
      <c r="DA177" s="390"/>
      <c r="DB177" s="394"/>
      <c r="DC177" s="492">
        <v>347</v>
      </c>
      <c r="DD177" s="493">
        <v>235</v>
      </c>
      <c r="DE177" s="493">
        <v>110</v>
      </c>
      <c r="DF177" s="493">
        <v>109</v>
      </c>
      <c r="DG177" s="493">
        <v>16</v>
      </c>
      <c r="DH177" s="493">
        <v>29</v>
      </c>
      <c r="DI177" s="493">
        <v>83</v>
      </c>
      <c r="DJ177" s="394"/>
      <c r="DK177" s="492">
        <v>62</v>
      </c>
      <c r="DL177" s="493">
        <v>35</v>
      </c>
      <c r="DM177" s="493" t="s">
        <v>6662</v>
      </c>
      <c r="DN177" s="493">
        <v>1</v>
      </c>
      <c r="DO177" s="493" t="s">
        <v>6662</v>
      </c>
      <c r="DP177" s="493">
        <v>18</v>
      </c>
      <c r="DQ177" s="493">
        <v>2</v>
      </c>
      <c r="DR177" s="493">
        <v>2</v>
      </c>
      <c r="DS177" s="493" t="s">
        <v>6662</v>
      </c>
      <c r="DT177" s="493">
        <v>4</v>
      </c>
      <c r="DU177" s="493" t="s">
        <v>6662</v>
      </c>
      <c r="DV177" s="493" t="s">
        <v>6662</v>
      </c>
      <c r="DW177" s="493" t="s">
        <v>6662</v>
      </c>
      <c r="DX177" s="493" t="s">
        <v>6662</v>
      </c>
      <c r="DY177" s="390" t="s">
        <v>6662</v>
      </c>
      <c r="DZ177" s="394" t="s">
        <v>6662</v>
      </c>
      <c r="EA177" s="492">
        <v>85</v>
      </c>
      <c r="EB177" s="493">
        <v>12232</v>
      </c>
      <c r="EC177" s="493">
        <v>6340</v>
      </c>
      <c r="ED177" s="493">
        <v>5398</v>
      </c>
      <c r="EE177" s="494">
        <v>494</v>
      </c>
      <c r="EF177" s="492">
        <v>181</v>
      </c>
      <c r="EG177" s="493">
        <v>141</v>
      </c>
      <c r="EH177" s="493">
        <v>61</v>
      </c>
      <c r="EI177" s="493">
        <v>71</v>
      </c>
      <c r="EJ177" s="493">
        <v>9</v>
      </c>
      <c r="EK177" s="493">
        <v>20</v>
      </c>
      <c r="EL177" s="493">
        <v>20</v>
      </c>
      <c r="EM177" s="394"/>
      <c r="EN177" s="492">
        <v>166</v>
      </c>
      <c r="EO177" s="493">
        <v>94</v>
      </c>
      <c r="EP177" s="493">
        <v>49</v>
      </c>
      <c r="EQ177" s="493">
        <v>38</v>
      </c>
      <c r="ER177" s="493">
        <v>7</v>
      </c>
      <c r="ES177" s="493">
        <v>9</v>
      </c>
      <c r="ET177" s="493">
        <v>63</v>
      </c>
      <c r="EU177" s="394"/>
    </row>
    <row r="178" spans="1:151" s="357" customFormat="1" ht="15" hidden="1" customHeight="1" x14ac:dyDescent="0.15">
      <c r="A178" s="442" t="s">
        <v>175</v>
      </c>
      <c r="B178" s="442" t="s">
        <v>313</v>
      </c>
      <c r="C178" s="442" t="s">
        <v>318</v>
      </c>
      <c r="D178" s="442" t="s">
        <v>733</v>
      </c>
      <c r="E178" s="387">
        <v>189</v>
      </c>
      <c r="F178" s="472">
        <v>189</v>
      </c>
      <c r="G178" s="472" t="s">
        <v>6663</v>
      </c>
      <c r="H178" s="472" t="s">
        <v>6663</v>
      </c>
      <c r="I178" s="472" t="s">
        <v>6663</v>
      </c>
      <c r="J178" s="388" t="s">
        <v>6662</v>
      </c>
      <c r="K178" s="395" t="s">
        <v>6662</v>
      </c>
      <c r="L178" s="387"/>
      <c r="M178" s="471" t="s">
        <v>6663</v>
      </c>
      <c r="N178" s="472" t="s">
        <v>6663</v>
      </c>
      <c r="O178" s="472" t="s">
        <v>6663</v>
      </c>
      <c r="P178" s="472" t="s">
        <v>6663</v>
      </c>
      <c r="Q178" s="472" t="s">
        <v>6663</v>
      </c>
      <c r="R178" s="472" t="s">
        <v>6663</v>
      </c>
      <c r="S178" s="472" t="s">
        <v>6663</v>
      </c>
      <c r="T178" s="472" t="s">
        <v>6663</v>
      </c>
      <c r="U178" s="472" t="s">
        <v>6663</v>
      </c>
      <c r="V178" s="472" t="s">
        <v>6663</v>
      </c>
      <c r="W178" s="472" t="s">
        <v>6663</v>
      </c>
      <c r="X178" s="472" t="s">
        <v>6663</v>
      </c>
      <c r="Y178" s="472" t="s">
        <v>6663</v>
      </c>
      <c r="Z178" s="472" t="s">
        <v>6663</v>
      </c>
      <c r="AA178" s="472" t="s">
        <v>6663</v>
      </c>
      <c r="AB178" s="473" t="s">
        <v>6663</v>
      </c>
      <c r="AC178" s="486" t="s">
        <v>6663</v>
      </c>
      <c r="AD178" s="487" t="s">
        <v>6663</v>
      </c>
      <c r="AE178" s="488" t="s">
        <v>6663</v>
      </c>
      <c r="AF178" s="387"/>
      <c r="AG178" s="388"/>
      <c r="AH178" s="388"/>
      <c r="AI178" s="388"/>
      <c r="AJ178" s="388"/>
      <c r="AK178" s="388"/>
      <c r="AL178" s="388"/>
      <c r="AM178" s="388"/>
      <c r="AN178" s="388"/>
      <c r="AO178" s="388"/>
      <c r="AP178" s="388"/>
      <c r="AQ178" s="388"/>
      <c r="AR178" s="388"/>
      <c r="AS178" s="388"/>
      <c r="AT178" s="388"/>
      <c r="AU178" s="388"/>
      <c r="AV178" s="449"/>
      <c r="AW178" s="450"/>
      <c r="AX178" s="451"/>
      <c r="AY178" s="471" t="s">
        <v>6663</v>
      </c>
      <c r="AZ178" s="472" t="s">
        <v>6663</v>
      </c>
      <c r="BA178" s="472" t="s">
        <v>6663</v>
      </c>
      <c r="BB178" s="472" t="s">
        <v>6663</v>
      </c>
      <c r="BC178" s="472" t="s">
        <v>6663</v>
      </c>
      <c r="BD178" s="472" t="s">
        <v>6663</v>
      </c>
      <c r="BE178" s="472" t="s">
        <v>6663</v>
      </c>
      <c r="BF178" s="472" t="s">
        <v>6663</v>
      </c>
      <c r="BG178" s="472" t="s">
        <v>6663</v>
      </c>
      <c r="BH178" s="472" t="s">
        <v>6663</v>
      </c>
      <c r="BI178" s="472" t="s">
        <v>6663</v>
      </c>
      <c r="BJ178" s="472" t="s">
        <v>6663</v>
      </c>
      <c r="BK178" s="472" t="s">
        <v>6663</v>
      </c>
      <c r="BL178" s="472" t="s">
        <v>6663</v>
      </c>
      <c r="BM178" s="472" t="s">
        <v>6663</v>
      </c>
      <c r="BN178" s="473" t="s">
        <v>6663</v>
      </c>
      <c r="BO178" s="504" t="s">
        <v>6663</v>
      </c>
      <c r="BP178" s="505" t="s">
        <v>6663</v>
      </c>
      <c r="BQ178" s="506" t="s">
        <v>6663</v>
      </c>
      <c r="BR178" s="492">
        <v>189</v>
      </c>
      <c r="BS178" s="493" t="s">
        <v>6662</v>
      </c>
      <c r="BT178" s="493" t="s">
        <v>6662</v>
      </c>
      <c r="BU178" s="493" t="s">
        <v>6662</v>
      </c>
      <c r="BV178" s="493">
        <v>1</v>
      </c>
      <c r="BW178" s="493">
        <v>2</v>
      </c>
      <c r="BX178" s="493">
        <v>6</v>
      </c>
      <c r="BY178" s="493">
        <v>4</v>
      </c>
      <c r="BZ178" s="493">
        <v>6</v>
      </c>
      <c r="CA178" s="493">
        <v>19</v>
      </c>
      <c r="CB178" s="493">
        <v>28</v>
      </c>
      <c r="CC178" s="493">
        <v>45</v>
      </c>
      <c r="CD178" s="493">
        <v>33</v>
      </c>
      <c r="CE178" s="493">
        <v>25</v>
      </c>
      <c r="CF178" s="493">
        <v>11</v>
      </c>
      <c r="CG178" s="494">
        <v>9</v>
      </c>
      <c r="CH178" s="466"/>
      <c r="CI178" s="467"/>
      <c r="CJ178" s="467"/>
      <c r="CK178" s="467"/>
      <c r="CL178" s="467"/>
      <c r="CM178" s="467"/>
      <c r="CN178" s="467"/>
      <c r="CO178" s="467"/>
      <c r="CP178" s="467"/>
      <c r="CQ178" s="467"/>
      <c r="CR178" s="467"/>
      <c r="CS178" s="467"/>
      <c r="CT178" s="467"/>
      <c r="CU178" s="468"/>
      <c r="CV178" s="389"/>
      <c r="CW178" s="390"/>
      <c r="CX178" s="390"/>
      <c r="CY178" s="390"/>
      <c r="CZ178" s="390"/>
      <c r="DA178" s="390"/>
      <c r="DB178" s="394"/>
      <c r="DC178" s="492">
        <v>702</v>
      </c>
      <c r="DD178" s="493">
        <v>528</v>
      </c>
      <c r="DE178" s="493">
        <v>235</v>
      </c>
      <c r="DF178" s="493">
        <v>247</v>
      </c>
      <c r="DG178" s="493">
        <v>46</v>
      </c>
      <c r="DH178" s="493">
        <v>56</v>
      </c>
      <c r="DI178" s="493">
        <v>118</v>
      </c>
      <c r="DJ178" s="394"/>
      <c r="DK178" s="492">
        <v>139</v>
      </c>
      <c r="DL178" s="493">
        <v>100</v>
      </c>
      <c r="DM178" s="493" t="s">
        <v>6662</v>
      </c>
      <c r="DN178" s="493" t="s">
        <v>6662</v>
      </c>
      <c r="DO178" s="493">
        <v>1</v>
      </c>
      <c r="DP178" s="493">
        <v>26</v>
      </c>
      <c r="DQ178" s="493">
        <v>1</v>
      </c>
      <c r="DR178" s="493">
        <v>3</v>
      </c>
      <c r="DS178" s="493">
        <v>2</v>
      </c>
      <c r="DT178" s="493">
        <v>4</v>
      </c>
      <c r="DU178" s="493">
        <v>1</v>
      </c>
      <c r="DV178" s="493">
        <v>1</v>
      </c>
      <c r="DW178" s="493" t="s">
        <v>6662</v>
      </c>
      <c r="DX178" s="493" t="s">
        <v>6662</v>
      </c>
      <c r="DY178" s="390" t="s">
        <v>6662</v>
      </c>
      <c r="DZ178" s="394" t="s">
        <v>6662</v>
      </c>
      <c r="EA178" s="492">
        <v>188</v>
      </c>
      <c r="EB178" s="493">
        <v>29749</v>
      </c>
      <c r="EC178" s="493">
        <v>15591</v>
      </c>
      <c r="ED178" s="493">
        <v>13516</v>
      </c>
      <c r="EE178" s="494">
        <v>642</v>
      </c>
      <c r="EF178" s="492">
        <v>342</v>
      </c>
      <c r="EG178" s="493">
        <v>293</v>
      </c>
      <c r="EH178" s="493">
        <v>138</v>
      </c>
      <c r="EI178" s="493">
        <v>127</v>
      </c>
      <c r="EJ178" s="493">
        <v>28</v>
      </c>
      <c r="EK178" s="493">
        <v>28</v>
      </c>
      <c r="EL178" s="493">
        <v>21</v>
      </c>
      <c r="EM178" s="394"/>
      <c r="EN178" s="492">
        <v>360</v>
      </c>
      <c r="EO178" s="493">
        <v>235</v>
      </c>
      <c r="EP178" s="493">
        <v>97</v>
      </c>
      <c r="EQ178" s="493">
        <v>120</v>
      </c>
      <c r="ER178" s="493">
        <v>18</v>
      </c>
      <c r="ES178" s="493">
        <v>28</v>
      </c>
      <c r="ET178" s="493">
        <v>97</v>
      </c>
      <c r="EU178" s="394"/>
    </row>
    <row r="179" spans="1:151" s="357" customFormat="1" ht="15" hidden="1" customHeight="1" x14ac:dyDescent="0.15">
      <c r="A179" s="442" t="s">
        <v>175</v>
      </c>
      <c r="B179" s="442" t="s">
        <v>313</v>
      </c>
      <c r="C179" s="442" t="s">
        <v>319</v>
      </c>
      <c r="D179" s="442" t="s">
        <v>734</v>
      </c>
      <c r="E179" s="387">
        <v>137</v>
      </c>
      <c r="F179" s="472">
        <v>133</v>
      </c>
      <c r="G179" s="472" t="s">
        <v>6663</v>
      </c>
      <c r="H179" s="472" t="s">
        <v>6663</v>
      </c>
      <c r="I179" s="472" t="s">
        <v>6663</v>
      </c>
      <c r="J179" s="388">
        <v>4</v>
      </c>
      <c r="K179" s="395">
        <v>4</v>
      </c>
      <c r="L179" s="387"/>
      <c r="M179" s="471" t="s">
        <v>6663</v>
      </c>
      <c r="N179" s="472" t="s">
        <v>6663</v>
      </c>
      <c r="O179" s="472" t="s">
        <v>6663</v>
      </c>
      <c r="P179" s="472" t="s">
        <v>6663</v>
      </c>
      <c r="Q179" s="472" t="s">
        <v>6663</v>
      </c>
      <c r="R179" s="472" t="s">
        <v>6663</v>
      </c>
      <c r="S179" s="472" t="s">
        <v>6663</v>
      </c>
      <c r="T179" s="472" t="s">
        <v>6663</v>
      </c>
      <c r="U179" s="472" t="s">
        <v>6663</v>
      </c>
      <c r="V179" s="472" t="s">
        <v>6663</v>
      </c>
      <c r="W179" s="472" t="s">
        <v>6663</v>
      </c>
      <c r="X179" s="472" t="s">
        <v>6663</v>
      </c>
      <c r="Y179" s="472" t="s">
        <v>6663</v>
      </c>
      <c r="Z179" s="472" t="s">
        <v>6663</v>
      </c>
      <c r="AA179" s="472" t="s">
        <v>6663</v>
      </c>
      <c r="AB179" s="473" t="s">
        <v>6663</v>
      </c>
      <c r="AC179" s="486" t="s">
        <v>6663</v>
      </c>
      <c r="AD179" s="487" t="s">
        <v>6663</v>
      </c>
      <c r="AE179" s="488" t="s">
        <v>6663</v>
      </c>
      <c r="AF179" s="387"/>
      <c r="AG179" s="388"/>
      <c r="AH179" s="388"/>
      <c r="AI179" s="388"/>
      <c r="AJ179" s="388"/>
      <c r="AK179" s="388"/>
      <c r="AL179" s="388"/>
      <c r="AM179" s="388"/>
      <c r="AN179" s="388"/>
      <c r="AO179" s="388"/>
      <c r="AP179" s="388"/>
      <c r="AQ179" s="388"/>
      <c r="AR179" s="388"/>
      <c r="AS179" s="388"/>
      <c r="AT179" s="388"/>
      <c r="AU179" s="388"/>
      <c r="AV179" s="449"/>
      <c r="AW179" s="450"/>
      <c r="AX179" s="451"/>
      <c r="AY179" s="471" t="s">
        <v>6663</v>
      </c>
      <c r="AZ179" s="472" t="s">
        <v>6663</v>
      </c>
      <c r="BA179" s="472" t="s">
        <v>6663</v>
      </c>
      <c r="BB179" s="472" t="s">
        <v>6663</v>
      </c>
      <c r="BC179" s="472" t="s">
        <v>6663</v>
      </c>
      <c r="BD179" s="472" t="s">
        <v>6663</v>
      </c>
      <c r="BE179" s="472" t="s">
        <v>6663</v>
      </c>
      <c r="BF179" s="472" t="s">
        <v>6663</v>
      </c>
      <c r="BG179" s="472" t="s">
        <v>6663</v>
      </c>
      <c r="BH179" s="472" t="s">
        <v>6663</v>
      </c>
      <c r="BI179" s="472" t="s">
        <v>6663</v>
      </c>
      <c r="BJ179" s="472" t="s">
        <v>6663</v>
      </c>
      <c r="BK179" s="472" t="s">
        <v>6663</v>
      </c>
      <c r="BL179" s="472" t="s">
        <v>6663</v>
      </c>
      <c r="BM179" s="472" t="s">
        <v>6663</v>
      </c>
      <c r="BN179" s="473" t="s">
        <v>6663</v>
      </c>
      <c r="BO179" s="504" t="s">
        <v>6663</v>
      </c>
      <c r="BP179" s="505" t="s">
        <v>6663</v>
      </c>
      <c r="BQ179" s="506" t="s">
        <v>6663</v>
      </c>
      <c r="BR179" s="492">
        <v>133</v>
      </c>
      <c r="BS179" s="493" t="s">
        <v>6662</v>
      </c>
      <c r="BT179" s="493" t="s">
        <v>6662</v>
      </c>
      <c r="BU179" s="493" t="s">
        <v>6662</v>
      </c>
      <c r="BV179" s="493" t="s">
        <v>6662</v>
      </c>
      <c r="BW179" s="493">
        <v>1</v>
      </c>
      <c r="BX179" s="493">
        <v>2</v>
      </c>
      <c r="BY179" s="493">
        <v>4</v>
      </c>
      <c r="BZ179" s="493">
        <v>9</v>
      </c>
      <c r="CA179" s="493">
        <v>13</v>
      </c>
      <c r="CB179" s="493">
        <v>25</v>
      </c>
      <c r="CC179" s="493">
        <v>30</v>
      </c>
      <c r="CD179" s="493">
        <v>19</v>
      </c>
      <c r="CE179" s="493">
        <v>15</v>
      </c>
      <c r="CF179" s="493">
        <v>12</v>
      </c>
      <c r="CG179" s="494">
        <v>3</v>
      </c>
      <c r="CH179" s="466"/>
      <c r="CI179" s="467"/>
      <c r="CJ179" s="467"/>
      <c r="CK179" s="467"/>
      <c r="CL179" s="467"/>
      <c r="CM179" s="467"/>
      <c r="CN179" s="467"/>
      <c r="CO179" s="467"/>
      <c r="CP179" s="467"/>
      <c r="CQ179" s="467"/>
      <c r="CR179" s="467"/>
      <c r="CS179" s="467"/>
      <c r="CT179" s="467"/>
      <c r="CU179" s="468"/>
      <c r="CV179" s="389"/>
      <c r="CW179" s="390"/>
      <c r="CX179" s="390"/>
      <c r="CY179" s="390"/>
      <c r="CZ179" s="390"/>
      <c r="DA179" s="390"/>
      <c r="DB179" s="394"/>
      <c r="DC179" s="492">
        <v>496</v>
      </c>
      <c r="DD179" s="493">
        <v>374</v>
      </c>
      <c r="DE179" s="493">
        <v>162</v>
      </c>
      <c r="DF179" s="493">
        <v>182</v>
      </c>
      <c r="DG179" s="493">
        <v>30</v>
      </c>
      <c r="DH179" s="493">
        <v>32</v>
      </c>
      <c r="DI179" s="493">
        <v>90</v>
      </c>
      <c r="DJ179" s="394"/>
      <c r="DK179" s="492">
        <v>110</v>
      </c>
      <c r="DL179" s="493">
        <v>83</v>
      </c>
      <c r="DM179" s="493" t="s">
        <v>6662</v>
      </c>
      <c r="DN179" s="493">
        <v>1</v>
      </c>
      <c r="DO179" s="493">
        <v>1</v>
      </c>
      <c r="DP179" s="493">
        <v>14</v>
      </c>
      <c r="DQ179" s="493">
        <v>2</v>
      </c>
      <c r="DR179" s="493">
        <v>2</v>
      </c>
      <c r="DS179" s="493">
        <v>1</v>
      </c>
      <c r="DT179" s="493">
        <v>6</v>
      </c>
      <c r="DU179" s="493" t="s">
        <v>6662</v>
      </c>
      <c r="DV179" s="493" t="s">
        <v>6662</v>
      </c>
      <c r="DW179" s="493" t="s">
        <v>6662</v>
      </c>
      <c r="DX179" s="493" t="s">
        <v>6662</v>
      </c>
      <c r="DY179" s="390" t="s">
        <v>6662</v>
      </c>
      <c r="DZ179" s="394" t="s">
        <v>6662</v>
      </c>
      <c r="EA179" s="492">
        <v>132</v>
      </c>
      <c r="EB179" s="493">
        <v>37669</v>
      </c>
      <c r="EC179" s="493">
        <v>28650</v>
      </c>
      <c r="ED179" s="493">
        <v>7719</v>
      </c>
      <c r="EE179" s="494">
        <v>1300</v>
      </c>
      <c r="EF179" s="492">
        <v>245</v>
      </c>
      <c r="EG179" s="493">
        <v>212</v>
      </c>
      <c r="EH179" s="493">
        <v>94</v>
      </c>
      <c r="EI179" s="493">
        <v>97</v>
      </c>
      <c r="EJ179" s="493">
        <v>21</v>
      </c>
      <c r="EK179" s="493">
        <v>14</v>
      </c>
      <c r="EL179" s="493">
        <v>19</v>
      </c>
      <c r="EM179" s="394"/>
      <c r="EN179" s="492">
        <v>251</v>
      </c>
      <c r="EO179" s="493">
        <v>162</v>
      </c>
      <c r="EP179" s="493">
        <v>68</v>
      </c>
      <c r="EQ179" s="493">
        <v>85</v>
      </c>
      <c r="ER179" s="493">
        <v>9</v>
      </c>
      <c r="ES179" s="493">
        <v>18</v>
      </c>
      <c r="ET179" s="493">
        <v>71</v>
      </c>
      <c r="EU179" s="394"/>
    </row>
    <row r="180" spans="1:151" s="357" customFormat="1" ht="15" hidden="1" customHeight="1" x14ac:dyDescent="0.15">
      <c r="A180" s="442" t="s">
        <v>175</v>
      </c>
      <c r="B180" s="442" t="s">
        <v>313</v>
      </c>
      <c r="C180" s="442" t="s">
        <v>1596</v>
      </c>
      <c r="D180" s="442" t="s">
        <v>735</v>
      </c>
      <c r="E180" s="387" t="s">
        <v>6663</v>
      </c>
      <c r="F180" s="472" t="s">
        <v>6663</v>
      </c>
      <c r="G180" s="472" t="s">
        <v>6663</v>
      </c>
      <c r="H180" s="472" t="s">
        <v>6663</v>
      </c>
      <c r="I180" s="472" t="s">
        <v>6663</v>
      </c>
      <c r="J180" s="388" t="s">
        <v>6663</v>
      </c>
      <c r="K180" s="395" t="s">
        <v>6663</v>
      </c>
      <c r="L180" s="387"/>
      <c r="M180" s="471" t="s">
        <v>6663</v>
      </c>
      <c r="N180" s="472" t="s">
        <v>6663</v>
      </c>
      <c r="O180" s="472" t="s">
        <v>6663</v>
      </c>
      <c r="P180" s="472" t="s">
        <v>6663</v>
      </c>
      <c r="Q180" s="472" t="s">
        <v>6663</v>
      </c>
      <c r="R180" s="472" t="s">
        <v>6663</v>
      </c>
      <c r="S180" s="472" t="s">
        <v>6663</v>
      </c>
      <c r="T180" s="472" t="s">
        <v>6663</v>
      </c>
      <c r="U180" s="472" t="s">
        <v>6663</v>
      </c>
      <c r="V180" s="472" t="s">
        <v>6663</v>
      </c>
      <c r="W180" s="472" t="s">
        <v>6663</v>
      </c>
      <c r="X180" s="472" t="s">
        <v>6663</v>
      </c>
      <c r="Y180" s="472" t="s">
        <v>6663</v>
      </c>
      <c r="Z180" s="472" t="s">
        <v>6663</v>
      </c>
      <c r="AA180" s="472" t="s">
        <v>6663</v>
      </c>
      <c r="AB180" s="473" t="s">
        <v>6663</v>
      </c>
      <c r="AC180" s="486" t="s">
        <v>6663</v>
      </c>
      <c r="AD180" s="487" t="s">
        <v>6663</v>
      </c>
      <c r="AE180" s="488" t="s">
        <v>6663</v>
      </c>
      <c r="AF180" s="387"/>
      <c r="AG180" s="388"/>
      <c r="AH180" s="388"/>
      <c r="AI180" s="388"/>
      <c r="AJ180" s="388"/>
      <c r="AK180" s="388"/>
      <c r="AL180" s="388"/>
      <c r="AM180" s="388"/>
      <c r="AN180" s="388"/>
      <c r="AO180" s="388"/>
      <c r="AP180" s="388"/>
      <c r="AQ180" s="388"/>
      <c r="AR180" s="388"/>
      <c r="AS180" s="388"/>
      <c r="AT180" s="388"/>
      <c r="AU180" s="388"/>
      <c r="AV180" s="449"/>
      <c r="AW180" s="450"/>
      <c r="AX180" s="451"/>
      <c r="AY180" s="471" t="s">
        <v>6663</v>
      </c>
      <c r="AZ180" s="472" t="s">
        <v>6663</v>
      </c>
      <c r="BA180" s="472" t="s">
        <v>6663</v>
      </c>
      <c r="BB180" s="472" t="s">
        <v>6663</v>
      </c>
      <c r="BC180" s="472" t="s">
        <v>6663</v>
      </c>
      <c r="BD180" s="472" t="s">
        <v>6663</v>
      </c>
      <c r="BE180" s="472" t="s">
        <v>6663</v>
      </c>
      <c r="BF180" s="472" t="s">
        <v>6663</v>
      </c>
      <c r="BG180" s="472" t="s">
        <v>6663</v>
      </c>
      <c r="BH180" s="472" t="s">
        <v>6663</v>
      </c>
      <c r="BI180" s="472" t="s">
        <v>6663</v>
      </c>
      <c r="BJ180" s="472" t="s">
        <v>6663</v>
      </c>
      <c r="BK180" s="472" t="s">
        <v>6663</v>
      </c>
      <c r="BL180" s="472" t="s">
        <v>6663</v>
      </c>
      <c r="BM180" s="472" t="s">
        <v>6663</v>
      </c>
      <c r="BN180" s="473" t="s">
        <v>6663</v>
      </c>
      <c r="BO180" s="504" t="s">
        <v>6663</v>
      </c>
      <c r="BP180" s="505" t="s">
        <v>6663</v>
      </c>
      <c r="BQ180" s="506" t="s">
        <v>6663</v>
      </c>
      <c r="BR180" s="492">
        <v>126</v>
      </c>
      <c r="BS180" s="493" t="s">
        <v>6662</v>
      </c>
      <c r="BT180" s="493" t="s">
        <v>6662</v>
      </c>
      <c r="BU180" s="493" t="s">
        <v>6662</v>
      </c>
      <c r="BV180" s="493" t="s">
        <v>6662</v>
      </c>
      <c r="BW180" s="493" t="s">
        <v>6662</v>
      </c>
      <c r="BX180" s="493" t="s">
        <v>6662</v>
      </c>
      <c r="BY180" s="493">
        <v>5</v>
      </c>
      <c r="BZ180" s="493">
        <v>8</v>
      </c>
      <c r="CA180" s="493">
        <v>12</v>
      </c>
      <c r="CB180" s="493">
        <v>23</v>
      </c>
      <c r="CC180" s="493">
        <v>35</v>
      </c>
      <c r="CD180" s="493">
        <v>16</v>
      </c>
      <c r="CE180" s="493">
        <v>14</v>
      </c>
      <c r="CF180" s="493">
        <v>8</v>
      </c>
      <c r="CG180" s="494">
        <v>5</v>
      </c>
      <c r="CH180" s="466"/>
      <c r="CI180" s="467"/>
      <c r="CJ180" s="467"/>
      <c r="CK180" s="467"/>
      <c r="CL180" s="467"/>
      <c r="CM180" s="467"/>
      <c r="CN180" s="467"/>
      <c r="CO180" s="467"/>
      <c r="CP180" s="467"/>
      <c r="CQ180" s="467"/>
      <c r="CR180" s="467"/>
      <c r="CS180" s="467"/>
      <c r="CT180" s="467"/>
      <c r="CU180" s="468"/>
      <c r="CV180" s="389"/>
      <c r="CW180" s="390"/>
      <c r="CX180" s="390"/>
      <c r="CY180" s="390"/>
      <c r="CZ180" s="390"/>
      <c r="DA180" s="390"/>
      <c r="DB180" s="394"/>
      <c r="DC180" s="492" t="s">
        <v>6663</v>
      </c>
      <c r="DD180" s="493" t="s">
        <v>6663</v>
      </c>
      <c r="DE180" s="493" t="s">
        <v>6663</v>
      </c>
      <c r="DF180" s="493" t="s">
        <v>6663</v>
      </c>
      <c r="DG180" s="493" t="s">
        <v>6663</v>
      </c>
      <c r="DH180" s="493" t="s">
        <v>6663</v>
      </c>
      <c r="DI180" s="493" t="s">
        <v>6663</v>
      </c>
      <c r="DJ180" s="394"/>
      <c r="DK180" s="492" t="s">
        <v>6663</v>
      </c>
      <c r="DL180" s="493" t="s">
        <v>6663</v>
      </c>
      <c r="DM180" s="493" t="s">
        <v>6663</v>
      </c>
      <c r="DN180" s="493" t="s">
        <v>6663</v>
      </c>
      <c r="DO180" s="493" t="s">
        <v>6663</v>
      </c>
      <c r="DP180" s="493" t="s">
        <v>6663</v>
      </c>
      <c r="DQ180" s="493" t="s">
        <v>6663</v>
      </c>
      <c r="DR180" s="493" t="s">
        <v>6663</v>
      </c>
      <c r="DS180" s="493" t="s">
        <v>6663</v>
      </c>
      <c r="DT180" s="493" t="s">
        <v>6663</v>
      </c>
      <c r="DU180" s="493" t="s">
        <v>6663</v>
      </c>
      <c r="DV180" s="493" t="s">
        <v>6663</v>
      </c>
      <c r="DW180" s="493" t="s">
        <v>6663</v>
      </c>
      <c r="DX180" s="493" t="s">
        <v>6663</v>
      </c>
      <c r="DY180" s="390" t="s">
        <v>6663</v>
      </c>
      <c r="DZ180" s="394" t="s">
        <v>6663</v>
      </c>
      <c r="EA180" s="492" t="s">
        <v>6663</v>
      </c>
      <c r="EB180" s="493" t="s">
        <v>6663</v>
      </c>
      <c r="EC180" s="493" t="s">
        <v>6663</v>
      </c>
      <c r="ED180" s="493" t="s">
        <v>6663</v>
      </c>
      <c r="EE180" s="494" t="s">
        <v>6663</v>
      </c>
      <c r="EF180" s="492" t="s">
        <v>6663</v>
      </c>
      <c r="EG180" s="493" t="s">
        <v>6663</v>
      </c>
      <c r="EH180" s="493" t="s">
        <v>6663</v>
      </c>
      <c r="EI180" s="493" t="s">
        <v>6663</v>
      </c>
      <c r="EJ180" s="493" t="s">
        <v>6663</v>
      </c>
      <c r="EK180" s="493" t="s">
        <v>6663</v>
      </c>
      <c r="EL180" s="493" t="s">
        <v>6663</v>
      </c>
      <c r="EM180" s="394"/>
      <c r="EN180" s="492" t="s">
        <v>6663</v>
      </c>
      <c r="EO180" s="493" t="s">
        <v>6663</v>
      </c>
      <c r="EP180" s="493" t="s">
        <v>6663</v>
      </c>
      <c r="EQ180" s="493" t="s">
        <v>6663</v>
      </c>
      <c r="ER180" s="493" t="s">
        <v>6663</v>
      </c>
      <c r="ES180" s="493" t="s">
        <v>6663</v>
      </c>
      <c r="ET180" s="493" t="s">
        <v>6663</v>
      </c>
      <c r="EU180" s="394"/>
    </row>
    <row r="181" spans="1:151" s="357" customFormat="1" ht="15" hidden="1" customHeight="1" x14ac:dyDescent="0.15">
      <c r="A181" s="442" t="s">
        <v>175</v>
      </c>
      <c r="B181" s="442" t="s">
        <v>313</v>
      </c>
      <c r="C181" s="442" t="s">
        <v>320</v>
      </c>
      <c r="D181" s="442" t="s">
        <v>736</v>
      </c>
      <c r="E181" s="387">
        <v>208</v>
      </c>
      <c r="F181" s="472">
        <v>205</v>
      </c>
      <c r="G181" s="472" t="s">
        <v>6663</v>
      </c>
      <c r="H181" s="472" t="s">
        <v>6663</v>
      </c>
      <c r="I181" s="472" t="s">
        <v>6663</v>
      </c>
      <c r="J181" s="388">
        <v>3</v>
      </c>
      <c r="K181" s="395">
        <v>2</v>
      </c>
      <c r="L181" s="387"/>
      <c r="M181" s="471" t="s">
        <v>6663</v>
      </c>
      <c r="N181" s="472" t="s">
        <v>6663</v>
      </c>
      <c r="O181" s="472" t="s">
        <v>6663</v>
      </c>
      <c r="P181" s="472" t="s">
        <v>6663</v>
      </c>
      <c r="Q181" s="472" t="s">
        <v>6663</v>
      </c>
      <c r="R181" s="472" t="s">
        <v>6663</v>
      </c>
      <c r="S181" s="472" t="s">
        <v>6663</v>
      </c>
      <c r="T181" s="472" t="s">
        <v>6663</v>
      </c>
      <c r="U181" s="472" t="s">
        <v>6663</v>
      </c>
      <c r="V181" s="472" t="s">
        <v>6663</v>
      </c>
      <c r="W181" s="472" t="s">
        <v>6663</v>
      </c>
      <c r="X181" s="472" t="s">
        <v>6663</v>
      </c>
      <c r="Y181" s="472" t="s">
        <v>6663</v>
      </c>
      <c r="Z181" s="472" t="s">
        <v>6663</v>
      </c>
      <c r="AA181" s="472" t="s">
        <v>6663</v>
      </c>
      <c r="AB181" s="473" t="s">
        <v>6663</v>
      </c>
      <c r="AC181" s="486" t="s">
        <v>6663</v>
      </c>
      <c r="AD181" s="487" t="s">
        <v>6663</v>
      </c>
      <c r="AE181" s="488" t="s">
        <v>6663</v>
      </c>
      <c r="AF181" s="387"/>
      <c r="AG181" s="388"/>
      <c r="AH181" s="388"/>
      <c r="AI181" s="388"/>
      <c r="AJ181" s="388"/>
      <c r="AK181" s="388"/>
      <c r="AL181" s="388"/>
      <c r="AM181" s="388"/>
      <c r="AN181" s="388"/>
      <c r="AO181" s="388"/>
      <c r="AP181" s="388"/>
      <c r="AQ181" s="388"/>
      <c r="AR181" s="388"/>
      <c r="AS181" s="388"/>
      <c r="AT181" s="388"/>
      <c r="AU181" s="388"/>
      <c r="AV181" s="449"/>
      <c r="AW181" s="450"/>
      <c r="AX181" s="451"/>
      <c r="AY181" s="471" t="s">
        <v>6663</v>
      </c>
      <c r="AZ181" s="472" t="s">
        <v>6663</v>
      </c>
      <c r="BA181" s="472" t="s">
        <v>6663</v>
      </c>
      <c r="BB181" s="472" t="s">
        <v>6663</v>
      </c>
      <c r="BC181" s="472" t="s">
        <v>6663</v>
      </c>
      <c r="BD181" s="472" t="s">
        <v>6663</v>
      </c>
      <c r="BE181" s="472" t="s">
        <v>6663</v>
      </c>
      <c r="BF181" s="472" t="s">
        <v>6663</v>
      </c>
      <c r="BG181" s="472" t="s">
        <v>6663</v>
      </c>
      <c r="BH181" s="472" t="s">
        <v>6663</v>
      </c>
      <c r="BI181" s="472" t="s">
        <v>6663</v>
      </c>
      <c r="BJ181" s="472" t="s">
        <v>6663</v>
      </c>
      <c r="BK181" s="472" t="s">
        <v>6663</v>
      </c>
      <c r="BL181" s="472" t="s">
        <v>6663</v>
      </c>
      <c r="BM181" s="472" t="s">
        <v>6663</v>
      </c>
      <c r="BN181" s="473" t="s">
        <v>6663</v>
      </c>
      <c r="BO181" s="504" t="s">
        <v>6663</v>
      </c>
      <c r="BP181" s="505" t="s">
        <v>6663</v>
      </c>
      <c r="BQ181" s="506" t="s">
        <v>6663</v>
      </c>
      <c r="BR181" s="492">
        <v>205</v>
      </c>
      <c r="BS181" s="493" t="s">
        <v>6662</v>
      </c>
      <c r="BT181" s="493" t="s">
        <v>6662</v>
      </c>
      <c r="BU181" s="493">
        <v>1</v>
      </c>
      <c r="BV181" s="493" t="s">
        <v>6662</v>
      </c>
      <c r="BW181" s="493" t="s">
        <v>6662</v>
      </c>
      <c r="BX181" s="493">
        <v>4</v>
      </c>
      <c r="BY181" s="493">
        <v>7</v>
      </c>
      <c r="BZ181" s="493">
        <v>9</v>
      </c>
      <c r="CA181" s="493">
        <v>17</v>
      </c>
      <c r="CB181" s="493">
        <v>29</v>
      </c>
      <c r="CC181" s="493">
        <v>31</v>
      </c>
      <c r="CD181" s="493">
        <v>45</v>
      </c>
      <c r="CE181" s="493">
        <v>30</v>
      </c>
      <c r="CF181" s="493">
        <v>28</v>
      </c>
      <c r="CG181" s="494">
        <v>4</v>
      </c>
      <c r="CH181" s="466"/>
      <c r="CI181" s="467"/>
      <c r="CJ181" s="467"/>
      <c r="CK181" s="467"/>
      <c r="CL181" s="467"/>
      <c r="CM181" s="467"/>
      <c r="CN181" s="467"/>
      <c r="CO181" s="467"/>
      <c r="CP181" s="467"/>
      <c r="CQ181" s="467"/>
      <c r="CR181" s="467"/>
      <c r="CS181" s="467"/>
      <c r="CT181" s="467"/>
      <c r="CU181" s="468"/>
      <c r="CV181" s="389"/>
      <c r="CW181" s="390"/>
      <c r="CX181" s="390"/>
      <c r="CY181" s="390"/>
      <c r="CZ181" s="390"/>
      <c r="DA181" s="390"/>
      <c r="DB181" s="394"/>
      <c r="DC181" s="492">
        <v>797</v>
      </c>
      <c r="DD181" s="493">
        <v>583</v>
      </c>
      <c r="DE181" s="493">
        <v>239</v>
      </c>
      <c r="DF181" s="493">
        <v>302</v>
      </c>
      <c r="DG181" s="493">
        <v>42</v>
      </c>
      <c r="DH181" s="493">
        <v>65</v>
      </c>
      <c r="DI181" s="493">
        <v>149</v>
      </c>
      <c r="DJ181" s="394"/>
      <c r="DK181" s="492">
        <v>171</v>
      </c>
      <c r="DL181" s="493">
        <v>114</v>
      </c>
      <c r="DM181" s="493" t="s">
        <v>6662</v>
      </c>
      <c r="DN181" s="493">
        <v>1</v>
      </c>
      <c r="DO181" s="493">
        <v>3</v>
      </c>
      <c r="DP181" s="493">
        <v>7</v>
      </c>
      <c r="DQ181" s="493">
        <v>4</v>
      </c>
      <c r="DR181" s="493">
        <v>1</v>
      </c>
      <c r="DS181" s="493">
        <v>2</v>
      </c>
      <c r="DT181" s="493">
        <v>37</v>
      </c>
      <c r="DU181" s="493" t="s">
        <v>6662</v>
      </c>
      <c r="DV181" s="493">
        <v>1</v>
      </c>
      <c r="DW181" s="493">
        <v>1</v>
      </c>
      <c r="DX181" s="493" t="s">
        <v>6662</v>
      </c>
      <c r="DY181" s="390" t="s">
        <v>6662</v>
      </c>
      <c r="DZ181" s="394" t="s">
        <v>6662</v>
      </c>
      <c r="EA181" s="492">
        <v>204</v>
      </c>
      <c r="EB181" s="493">
        <v>29526</v>
      </c>
      <c r="EC181" s="493">
        <v>17711</v>
      </c>
      <c r="ED181" s="493">
        <v>11523</v>
      </c>
      <c r="EE181" s="494">
        <v>292</v>
      </c>
      <c r="EF181" s="492">
        <v>406</v>
      </c>
      <c r="EG181" s="493">
        <v>341</v>
      </c>
      <c r="EH181" s="493">
        <v>147</v>
      </c>
      <c r="EI181" s="493">
        <v>167</v>
      </c>
      <c r="EJ181" s="493">
        <v>27</v>
      </c>
      <c r="EK181" s="493">
        <v>35</v>
      </c>
      <c r="EL181" s="493">
        <v>30</v>
      </c>
      <c r="EM181" s="394"/>
      <c r="EN181" s="492">
        <v>391</v>
      </c>
      <c r="EO181" s="493">
        <v>242</v>
      </c>
      <c r="EP181" s="493">
        <v>92</v>
      </c>
      <c r="EQ181" s="493">
        <v>135</v>
      </c>
      <c r="ER181" s="493">
        <v>15</v>
      </c>
      <c r="ES181" s="493">
        <v>30</v>
      </c>
      <c r="ET181" s="493">
        <v>119</v>
      </c>
      <c r="EU181" s="394"/>
    </row>
    <row r="182" spans="1:151" s="357" customFormat="1" ht="15" hidden="1" customHeight="1" x14ac:dyDescent="0.15">
      <c r="A182" s="442" t="s">
        <v>175</v>
      </c>
      <c r="B182" s="442" t="s">
        <v>313</v>
      </c>
      <c r="C182" s="442" t="s">
        <v>1597</v>
      </c>
      <c r="D182" s="442" t="s">
        <v>737</v>
      </c>
      <c r="E182" s="387" t="s">
        <v>6663</v>
      </c>
      <c r="F182" s="472" t="s">
        <v>6663</v>
      </c>
      <c r="G182" s="472" t="s">
        <v>6663</v>
      </c>
      <c r="H182" s="472" t="s">
        <v>6663</v>
      </c>
      <c r="I182" s="472" t="s">
        <v>6663</v>
      </c>
      <c r="J182" s="388" t="s">
        <v>6663</v>
      </c>
      <c r="K182" s="395" t="s">
        <v>6663</v>
      </c>
      <c r="L182" s="387"/>
      <c r="M182" s="471" t="s">
        <v>6663</v>
      </c>
      <c r="N182" s="472" t="s">
        <v>6663</v>
      </c>
      <c r="O182" s="472" t="s">
        <v>6663</v>
      </c>
      <c r="P182" s="472" t="s">
        <v>6663</v>
      </c>
      <c r="Q182" s="472" t="s">
        <v>6663</v>
      </c>
      <c r="R182" s="472" t="s">
        <v>6663</v>
      </c>
      <c r="S182" s="472" t="s">
        <v>6663</v>
      </c>
      <c r="T182" s="472" t="s">
        <v>6663</v>
      </c>
      <c r="U182" s="472" t="s">
        <v>6663</v>
      </c>
      <c r="V182" s="472" t="s">
        <v>6663</v>
      </c>
      <c r="W182" s="472" t="s">
        <v>6663</v>
      </c>
      <c r="X182" s="472" t="s">
        <v>6663</v>
      </c>
      <c r="Y182" s="472" t="s">
        <v>6663</v>
      </c>
      <c r="Z182" s="472" t="s">
        <v>6663</v>
      </c>
      <c r="AA182" s="472" t="s">
        <v>6663</v>
      </c>
      <c r="AB182" s="473" t="s">
        <v>6663</v>
      </c>
      <c r="AC182" s="486" t="s">
        <v>6663</v>
      </c>
      <c r="AD182" s="487" t="s">
        <v>6663</v>
      </c>
      <c r="AE182" s="488" t="s">
        <v>6663</v>
      </c>
      <c r="AF182" s="387"/>
      <c r="AG182" s="388"/>
      <c r="AH182" s="388"/>
      <c r="AI182" s="388"/>
      <c r="AJ182" s="388"/>
      <c r="AK182" s="388"/>
      <c r="AL182" s="388"/>
      <c r="AM182" s="388"/>
      <c r="AN182" s="388"/>
      <c r="AO182" s="388"/>
      <c r="AP182" s="388"/>
      <c r="AQ182" s="388"/>
      <c r="AR182" s="388"/>
      <c r="AS182" s="388"/>
      <c r="AT182" s="388"/>
      <c r="AU182" s="388"/>
      <c r="AV182" s="449"/>
      <c r="AW182" s="450"/>
      <c r="AX182" s="451"/>
      <c r="AY182" s="471" t="s">
        <v>6663</v>
      </c>
      <c r="AZ182" s="472" t="s">
        <v>6663</v>
      </c>
      <c r="BA182" s="472" t="s">
        <v>6663</v>
      </c>
      <c r="BB182" s="472" t="s">
        <v>6663</v>
      </c>
      <c r="BC182" s="472" t="s">
        <v>6663</v>
      </c>
      <c r="BD182" s="472" t="s">
        <v>6663</v>
      </c>
      <c r="BE182" s="472" t="s">
        <v>6663</v>
      </c>
      <c r="BF182" s="472" t="s">
        <v>6663</v>
      </c>
      <c r="BG182" s="472" t="s">
        <v>6663</v>
      </c>
      <c r="BH182" s="472" t="s">
        <v>6663</v>
      </c>
      <c r="BI182" s="472" t="s">
        <v>6663</v>
      </c>
      <c r="BJ182" s="472" t="s">
        <v>6663</v>
      </c>
      <c r="BK182" s="472" t="s">
        <v>6663</v>
      </c>
      <c r="BL182" s="472" t="s">
        <v>6663</v>
      </c>
      <c r="BM182" s="472" t="s">
        <v>6663</v>
      </c>
      <c r="BN182" s="473" t="s">
        <v>6663</v>
      </c>
      <c r="BO182" s="504" t="s">
        <v>6663</v>
      </c>
      <c r="BP182" s="505" t="s">
        <v>6663</v>
      </c>
      <c r="BQ182" s="506" t="s">
        <v>6663</v>
      </c>
      <c r="BR182" s="492">
        <v>269</v>
      </c>
      <c r="BS182" s="493" t="s">
        <v>6662</v>
      </c>
      <c r="BT182" s="493" t="s">
        <v>6662</v>
      </c>
      <c r="BU182" s="493" t="s">
        <v>6662</v>
      </c>
      <c r="BV182" s="493" t="s">
        <v>6662</v>
      </c>
      <c r="BW182" s="493">
        <v>1</v>
      </c>
      <c r="BX182" s="493">
        <v>4</v>
      </c>
      <c r="BY182" s="493">
        <v>11</v>
      </c>
      <c r="BZ182" s="493">
        <v>15</v>
      </c>
      <c r="CA182" s="493">
        <v>26</v>
      </c>
      <c r="CB182" s="493">
        <v>42</v>
      </c>
      <c r="CC182" s="493">
        <v>62</v>
      </c>
      <c r="CD182" s="493">
        <v>41</v>
      </c>
      <c r="CE182" s="493">
        <v>38</v>
      </c>
      <c r="CF182" s="493">
        <v>19</v>
      </c>
      <c r="CG182" s="494">
        <v>10</v>
      </c>
      <c r="CH182" s="466"/>
      <c r="CI182" s="467"/>
      <c r="CJ182" s="467"/>
      <c r="CK182" s="467"/>
      <c r="CL182" s="467"/>
      <c r="CM182" s="467"/>
      <c r="CN182" s="467"/>
      <c r="CO182" s="467"/>
      <c r="CP182" s="467"/>
      <c r="CQ182" s="467"/>
      <c r="CR182" s="467"/>
      <c r="CS182" s="467"/>
      <c r="CT182" s="467"/>
      <c r="CU182" s="468"/>
      <c r="CV182" s="389"/>
      <c r="CW182" s="390"/>
      <c r="CX182" s="390"/>
      <c r="CY182" s="390"/>
      <c r="CZ182" s="390"/>
      <c r="DA182" s="390"/>
      <c r="DB182" s="394"/>
      <c r="DC182" s="492" t="s">
        <v>6663</v>
      </c>
      <c r="DD182" s="493" t="s">
        <v>6663</v>
      </c>
      <c r="DE182" s="493" t="s">
        <v>6663</v>
      </c>
      <c r="DF182" s="493" t="s">
        <v>6663</v>
      </c>
      <c r="DG182" s="493" t="s">
        <v>6663</v>
      </c>
      <c r="DH182" s="493" t="s">
        <v>6663</v>
      </c>
      <c r="DI182" s="493" t="s">
        <v>6663</v>
      </c>
      <c r="DJ182" s="394"/>
      <c r="DK182" s="492" t="s">
        <v>6663</v>
      </c>
      <c r="DL182" s="493" t="s">
        <v>6663</v>
      </c>
      <c r="DM182" s="493" t="s">
        <v>6663</v>
      </c>
      <c r="DN182" s="493" t="s">
        <v>6663</v>
      </c>
      <c r="DO182" s="493" t="s">
        <v>6663</v>
      </c>
      <c r="DP182" s="493" t="s">
        <v>6663</v>
      </c>
      <c r="DQ182" s="493" t="s">
        <v>6663</v>
      </c>
      <c r="DR182" s="493" t="s">
        <v>6663</v>
      </c>
      <c r="DS182" s="493" t="s">
        <v>6663</v>
      </c>
      <c r="DT182" s="493" t="s">
        <v>6663</v>
      </c>
      <c r="DU182" s="493" t="s">
        <v>6663</v>
      </c>
      <c r="DV182" s="493" t="s">
        <v>6663</v>
      </c>
      <c r="DW182" s="493" t="s">
        <v>6663</v>
      </c>
      <c r="DX182" s="493" t="s">
        <v>6663</v>
      </c>
      <c r="DY182" s="390" t="s">
        <v>6663</v>
      </c>
      <c r="DZ182" s="394" t="s">
        <v>6663</v>
      </c>
      <c r="EA182" s="492" t="s">
        <v>6663</v>
      </c>
      <c r="EB182" s="493" t="s">
        <v>6663</v>
      </c>
      <c r="EC182" s="493" t="s">
        <v>6663</v>
      </c>
      <c r="ED182" s="493" t="s">
        <v>6663</v>
      </c>
      <c r="EE182" s="494" t="s">
        <v>6663</v>
      </c>
      <c r="EF182" s="492" t="s">
        <v>6663</v>
      </c>
      <c r="EG182" s="493" t="s">
        <v>6663</v>
      </c>
      <c r="EH182" s="493" t="s">
        <v>6663</v>
      </c>
      <c r="EI182" s="493" t="s">
        <v>6663</v>
      </c>
      <c r="EJ182" s="493" t="s">
        <v>6663</v>
      </c>
      <c r="EK182" s="493" t="s">
        <v>6663</v>
      </c>
      <c r="EL182" s="493" t="s">
        <v>6663</v>
      </c>
      <c r="EM182" s="394"/>
      <c r="EN182" s="492" t="s">
        <v>6663</v>
      </c>
      <c r="EO182" s="493" t="s">
        <v>6663</v>
      </c>
      <c r="EP182" s="493" t="s">
        <v>6663</v>
      </c>
      <c r="EQ182" s="493" t="s">
        <v>6663</v>
      </c>
      <c r="ER182" s="493" t="s">
        <v>6663</v>
      </c>
      <c r="ES182" s="493" t="s">
        <v>6663</v>
      </c>
      <c r="ET182" s="493" t="s">
        <v>6663</v>
      </c>
      <c r="EU182" s="394"/>
    </row>
    <row r="183" spans="1:151" s="357" customFormat="1" ht="15" hidden="1" customHeight="1" x14ac:dyDescent="0.15">
      <c r="A183" s="442" t="s">
        <v>175</v>
      </c>
      <c r="B183" s="442" t="s">
        <v>313</v>
      </c>
      <c r="C183" s="442" t="s">
        <v>1598</v>
      </c>
      <c r="D183" s="442" t="s">
        <v>738</v>
      </c>
      <c r="E183" s="387" t="s">
        <v>6663</v>
      </c>
      <c r="F183" s="472" t="s">
        <v>6663</v>
      </c>
      <c r="G183" s="472" t="s">
        <v>6663</v>
      </c>
      <c r="H183" s="472" t="s">
        <v>6663</v>
      </c>
      <c r="I183" s="472" t="s">
        <v>6663</v>
      </c>
      <c r="J183" s="388" t="s">
        <v>6663</v>
      </c>
      <c r="K183" s="395" t="s">
        <v>6663</v>
      </c>
      <c r="L183" s="387"/>
      <c r="M183" s="471" t="s">
        <v>6663</v>
      </c>
      <c r="N183" s="472" t="s">
        <v>6663</v>
      </c>
      <c r="O183" s="472" t="s">
        <v>6663</v>
      </c>
      <c r="P183" s="472" t="s">
        <v>6663</v>
      </c>
      <c r="Q183" s="472" t="s">
        <v>6663</v>
      </c>
      <c r="R183" s="472" t="s">
        <v>6663</v>
      </c>
      <c r="S183" s="472" t="s">
        <v>6663</v>
      </c>
      <c r="T183" s="472" t="s">
        <v>6663</v>
      </c>
      <c r="U183" s="472" t="s">
        <v>6663</v>
      </c>
      <c r="V183" s="472" t="s">
        <v>6663</v>
      </c>
      <c r="W183" s="472" t="s">
        <v>6663</v>
      </c>
      <c r="X183" s="472" t="s">
        <v>6663</v>
      </c>
      <c r="Y183" s="472" t="s">
        <v>6663</v>
      </c>
      <c r="Z183" s="472" t="s">
        <v>6663</v>
      </c>
      <c r="AA183" s="472" t="s">
        <v>6663</v>
      </c>
      <c r="AB183" s="473" t="s">
        <v>6663</v>
      </c>
      <c r="AC183" s="486" t="s">
        <v>6663</v>
      </c>
      <c r="AD183" s="487" t="s">
        <v>6663</v>
      </c>
      <c r="AE183" s="488" t="s">
        <v>6663</v>
      </c>
      <c r="AF183" s="387"/>
      <c r="AG183" s="388"/>
      <c r="AH183" s="388"/>
      <c r="AI183" s="388"/>
      <c r="AJ183" s="388"/>
      <c r="AK183" s="388"/>
      <c r="AL183" s="388"/>
      <c r="AM183" s="388"/>
      <c r="AN183" s="388"/>
      <c r="AO183" s="388"/>
      <c r="AP183" s="388"/>
      <c r="AQ183" s="388"/>
      <c r="AR183" s="388"/>
      <c r="AS183" s="388"/>
      <c r="AT183" s="388"/>
      <c r="AU183" s="388"/>
      <c r="AV183" s="449"/>
      <c r="AW183" s="450"/>
      <c r="AX183" s="451"/>
      <c r="AY183" s="471" t="s">
        <v>6663</v>
      </c>
      <c r="AZ183" s="472" t="s">
        <v>6663</v>
      </c>
      <c r="BA183" s="472" t="s">
        <v>6663</v>
      </c>
      <c r="BB183" s="472" t="s">
        <v>6663</v>
      </c>
      <c r="BC183" s="472" t="s">
        <v>6663</v>
      </c>
      <c r="BD183" s="472" t="s">
        <v>6663</v>
      </c>
      <c r="BE183" s="472" t="s">
        <v>6663</v>
      </c>
      <c r="BF183" s="472" t="s">
        <v>6663</v>
      </c>
      <c r="BG183" s="472" t="s">
        <v>6663</v>
      </c>
      <c r="BH183" s="472" t="s">
        <v>6663</v>
      </c>
      <c r="BI183" s="472" t="s">
        <v>6663</v>
      </c>
      <c r="BJ183" s="472" t="s">
        <v>6663</v>
      </c>
      <c r="BK183" s="472" t="s">
        <v>6663</v>
      </c>
      <c r="BL183" s="472" t="s">
        <v>6663</v>
      </c>
      <c r="BM183" s="472" t="s">
        <v>6663</v>
      </c>
      <c r="BN183" s="473" t="s">
        <v>6663</v>
      </c>
      <c r="BO183" s="504" t="s">
        <v>6663</v>
      </c>
      <c r="BP183" s="505" t="s">
        <v>6663</v>
      </c>
      <c r="BQ183" s="506" t="s">
        <v>6663</v>
      </c>
      <c r="BR183" s="492">
        <v>53</v>
      </c>
      <c r="BS183" s="493" t="s">
        <v>6662</v>
      </c>
      <c r="BT183" s="493" t="s">
        <v>6662</v>
      </c>
      <c r="BU183" s="493" t="s">
        <v>6662</v>
      </c>
      <c r="BV183" s="493" t="s">
        <v>6662</v>
      </c>
      <c r="BW183" s="493" t="s">
        <v>6662</v>
      </c>
      <c r="BX183" s="493" t="s">
        <v>6662</v>
      </c>
      <c r="BY183" s="493">
        <v>1</v>
      </c>
      <c r="BZ183" s="493">
        <v>1</v>
      </c>
      <c r="CA183" s="493">
        <v>10</v>
      </c>
      <c r="CB183" s="493">
        <v>14</v>
      </c>
      <c r="CC183" s="493">
        <v>15</v>
      </c>
      <c r="CD183" s="493">
        <v>6</v>
      </c>
      <c r="CE183" s="493">
        <v>5</v>
      </c>
      <c r="CF183" s="493">
        <v>1</v>
      </c>
      <c r="CG183" s="494" t="s">
        <v>6662</v>
      </c>
      <c r="CH183" s="466"/>
      <c r="CI183" s="467"/>
      <c r="CJ183" s="467"/>
      <c r="CK183" s="467"/>
      <c r="CL183" s="467"/>
      <c r="CM183" s="467"/>
      <c r="CN183" s="467"/>
      <c r="CO183" s="467"/>
      <c r="CP183" s="467"/>
      <c r="CQ183" s="467"/>
      <c r="CR183" s="467"/>
      <c r="CS183" s="467"/>
      <c r="CT183" s="467"/>
      <c r="CU183" s="468"/>
      <c r="CV183" s="389"/>
      <c r="CW183" s="390"/>
      <c r="CX183" s="390"/>
      <c r="CY183" s="390"/>
      <c r="CZ183" s="390"/>
      <c r="DA183" s="390"/>
      <c r="DB183" s="394"/>
      <c r="DC183" s="492" t="s">
        <v>6663</v>
      </c>
      <c r="DD183" s="493" t="s">
        <v>6663</v>
      </c>
      <c r="DE183" s="493" t="s">
        <v>6663</v>
      </c>
      <c r="DF183" s="493" t="s">
        <v>6663</v>
      </c>
      <c r="DG183" s="493" t="s">
        <v>6663</v>
      </c>
      <c r="DH183" s="493" t="s">
        <v>6663</v>
      </c>
      <c r="DI183" s="493" t="s">
        <v>6663</v>
      </c>
      <c r="DJ183" s="394"/>
      <c r="DK183" s="492" t="s">
        <v>6663</v>
      </c>
      <c r="DL183" s="493" t="s">
        <v>6663</v>
      </c>
      <c r="DM183" s="493" t="s">
        <v>6663</v>
      </c>
      <c r="DN183" s="493" t="s">
        <v>6663</v>
      </c>
      <c r="DO183" s="493" t="s">
        <v>6663</v>
      </c>
      <c r="DP183" s="493" t="s">
        <v>6663</v>
      </c>
      <c r="DQ183" s="493" t="s">
        <v>6663</v>
      </c>
      <c r="DR183" s="493" t="s">
        <v>6663</v>
      </c>
      <c r="DS183" s="493" t="s">
        <v>6663</v>
      </c>
      <c r="DT183" s="493" t="s">
        <v>6663</v>
      </c>
      <c r="DU183" s="493" t="s">
        <v>6663</v>
      </c>
      <c r="DV183" s="493" t="s">
        <v>6663</v>
      </c>
      <c r="DW183" s="493" t="s">
        <v>6663</v>
      </c>
      <c r="DX183" s="493" t="s">
        <v>6663</v>
      </c>
      <c r="DY183" s="390" t="s">
        <v>6663</v>
      </c>
      <c r="DZ183" s="394" t="s">
        <v>6663</v>
      </c>
      <c r="EA183" s="492" t="s">
        <v>6663</v>
      </c>
      <c r="EB183" s="493" t="s">
        <v>6663</v>
      </c>
      <c r="EC183" s="493" t="s">
        <v>6663</v>
      </c>
      <c r="ED183" s="493" t="s">
        <v>6663</v>
      </c>
      <c r="EE183" s="494" t="s">
        <v>6663</v>
      </c>
      <c r="EF183" s="492" t="s">
        <v>6663</v>
      </c>
      <c r="EG183" s="493" t="s">
        <v>6663</v>
      </c>
      <c r="EH183" s="493" t="s">
        <v>6663</v>
      </c>
      <c r="EI183" s="493" t="s">
        <v>6663</v>
      </c>
      <c r="EJ183" s="493" t="s">
        <v>6663</v>
      </c>
      <c r="EK183" s="493" t="s">
        <v>6663</v>
      </c>
      <c r="EL183" s="493" t="s">
        <v>6663</v>
      </c>
      <c r="EM183" s="394"/>
      <c r="EN183" s="492" t="s">
        <v>6663</v>
      </c>
      <c r="EO183" s="493" t="s">
        <v>6663</v>
      </c>
      <c r="EP183" s="493" t="s">
        <v>6663</v>
      </c>
      <c r="EQ183" s="493" t="s">
        <v>6663</v>
      </c>
      <c r="ER183" s="493" t="s">
        <v>6663</v>
      </c>
      <c r="ES183" s="493" t="s">
        <v>6663</v>
      </c>
      <c r="ET183" s="493" t="s">
        <v>6663</v>
      </c>
      <c r="EU183" s="394"/>
    </row>
    <row r="184" spans="1:151" s="357" customFormat="1" ht="15" hidden="1" customHeight="1" x14ac:dyDescent="0.15">
      <c r="A184" s="442" t="s">
        <v>175</v>
      </c>
      <c r="B184" s="442" t="s">
        <v>313</v>
      </c>
      <c r="C184" s="442" t="s">
        <v>321</v>
      </c>
      <c r="D184" s="442" t="s">
        <v>739</v>
      </c>
      <c r="E184" s="387">
        <v>61</v>
      </c>
      <c r="F184" s="472">
        <v>61</v>
      </c>
      <c r="G184" s="472" t="s">
        <v>6663</v>
      </c>
      <c r="H184" s="472" t="s">
        <v>6663</v>
      </c>
      <c r="I184" s="472" t="s">
        <v>6663</v>
      </c>
      <c r="J184" s="388" t="s">
        <v>6662</v>
      </c>
      <c r="K184" s="395" t="s">
        <v>6662</v>
      </c>
      <c r="L184" s="387"/>
      <c r="M184" s="471" t="s">
        <v>6663</v>
      </c>
      <c r="N184" s="472" t="s">
        <v>6663</v>
      </c>
      <c r="O184" s="472" t="s">
        <v>6663</v>
      </c>
      <c r="P184" s="472" t="s">
        <v>6663</v>
      </c>
      <c r="Q184" s="472" t="s">
        <v>6663</v>
      </c>
      <c r="R184" s="472" t="s">
        <v>6663</v>
      </c>
      <c r="S184" s="472" t="s">
        <v>6663</v>
      </c>
      <c r="T184" s="472" t="s">
        <v>6663</v>
      </c>
      <c r="U184" s="472" t="s">
        <v>6663</v>
      </c>
      <c r="V184" s="472" t="s">
        <v>6663</v>
      </c>
      <c r="W184" s="472" t="s">
        <v>6663</v>
      </c>
      <c r="X184" s="472" t="s">
        <v>6663</v>
      </c>
      <c r="Y184" s="472" t="s">
        <v>6663</v>
      </c>
      <c r="Z184" s="472" t="s">
        <v>6663</v>
      </c>
      <c r="AA184" s="472" t="s">
        <v>6663</v>
      </c>
      <c r="AB184" s="473" t="s">
        <v>6663</v>
      </c>
      <c r="AC184" s="486" t="s">
        <v>6663</v>
      </c>
      <c r="AD184" s="487" t="s">
        <v>6663</v>
      </c>
      <c r="AE184" s="488" t="s">
        <v>6663</v>
      </c>
      <c r="AF184" s="387"/>
      <c r="AG184" s="388"/>
      <c r="AH184" s="388"/>
      <c r="AI184" s="388"/>
      <c r="AJ184" s="388"/>
      <c r="AK184" s="388"/>
      <c r="AL184" s="388"/>
      <c r="AM184" s="388"/>
      <c r="AN184" s="388"/>
      <c r="AO184" s="388"/>
      <c r="AP184" s="388"/>
      <c r="AQ184" s="388"/>
      <c r="AR184" s="388"/>
      <c r="AS184" s="388"/>
      <c r="AT184" s="388"/>
      <c r="AU184" s="388"/>
      <c r="AV184" s="449"/>
      <c r="AW184" s="450"/>
      <c r="AX184" s="451"/>
      <c r="AY184" s="471" t="s">
        <v>6663</v>
      </c>
      <c r="AZ184" s="472" t="s">
        <v>6663</v>
      </c>
      <c r="BA184" s="472" t="s">
        <v>6663</v>
      </c>
      <c r="BB184" s="472" t="s">
        <v>6663</v>
      </c>
      <c r="BC184" s="472" t="s">
        <v>6663</v>
      </c>
      <c r="BD184" s="472" t="s">
        <v>6663</v>
      </c>
      <c r="BE184" s="472" t="s">
        <v>6663</v>
      </c>
      <c r="BF184" s="472" t="s">
        <v>6663</v>
      </c>
      <c r="BG184" s="472" t="s">
        <v>6663</v>
      </c>
      <c r="BH184" s="472" t="s">
        <v>6663</v>
      </c>
      <c r="BI184" s="472" t="s">
        <v>6663</v>
      </c>
      <c r="BJ184" s="472" t="s">
        <v>6663</v>
      </c>
      <c r="BK184" s="472" t="s">
        <v>6663</v>
      </c>
      <c r="BL184" s="472" t="s">
        <v>6663</v>
      </c>
      <c r="BM184" s="472" t="s">
        <v>6663</v>
      </c>
      <c r="BN184" s="473" t="s">
        <v>6663</v>
      </c>
      <c r="BO184" s="504" t="s">
        <v>6663</v>
      </c>
      <c r="BP184" s="505" t="s">
        <v>6663</v>
      </c>
      <c r="BQ184" s="506" t="s">
        <v>6663</v>
      </c>
      <c r="BR184" s="492">
        <v>61</v>
      </c>
      <c r="BS184" s="493" t="s">
        <v>6662</v>
      </c>
      <c r="BT184" s="493" t="s">
        <v>6662</v>
      </c>
      <c r="BU184" s="493" t="s">
        <v>6662</v>
      </c>
      <c r="BV184" s="493" t="s">
        <v>6662</v>
      </c>
      <c r="BW184" s="493" t="s">
        <v>6662</v>
      </c>
      <c r="BX184" s="493">
        <v>1</v>
      </c>
      <c r="BY184" s="493">
        <v>4</v>
      </c>
      <c r="BZ184" s="493">
        <v>1</v>
      </c>
      <c r="CA184" s="493">
        <v>4</v>
      </c>
      <c r="CB184" s="493">
        <v>10</v>
      </c>
      <c r="CC184" s="493">
        <v>11</v>
      </c>
      <c r="CD184" s="493">
        <v>6</v>
      </c>
      <c r="CE184" s="493">
        <v>7</v>
      </c>
      <c r="CF184" s="493">
        <v>12</v>
      </c>
      <c r="CG184" s="494">
        <v>5</v>
      </c>
      <c r="CH184" s="466"/>
      <c r="CI184" s="467"/>
      <c r="CJ184" s="467"/>
      <c r="CK184" s="467"/>
      <c r="CL184" s="467"/>
      <c r="CM184" s="467"/>
      <c r="CN184" s="467"/>
      <c r="CO184" s="467"/>
      <c r="CP184" s="467"/>
      <c r="CQ184" s="467"/>
      <c r="CR184" s="467"/>
      <c r="CS184" s="467"/>
      <c r="CT184" s="467"/>
      <c r="CU184" s="468"/>
      <c r="CV184" s="389"/>
      <c r="CW184" s="390"/>
      <c r="CX184" s="390"/>
      <c r="CY184" s="390"/>
      <c r="CZ184" s="390"/>
      <c r="DA184" s="390"/>
      <c r="DB184" s="394"/>
      <c r="DC184" s="492">
        <v>192</v>
      </c>
      <c r="DD184" s="493">
        <v>117</v>
      </c>
      <c r="DE184" s="493">
        <v>42</v>
      </c>
      <c r="DF184" s="493">
        <v>70</v>
      </c>
      <c r="DG184" s="493">
        <v>5</v>
      </c>
      <c r="DH184" s="493">
        <v>12</v>
      </c>
      <c r="DI184" s="493">
        <v>63</v>
      </c>
      <c r="DJ184" s="394"/>
      <c r="DK184" s="492">
        <v>44</v>
      </c>
      <c r="DL184" s="493">
        <v>41</v>
      </c>
      <c r="DM184" s="493" t="s">
        <v>6662</v>
      </c>
      <c r="DN184" s="493" t="s">
        <v>6662</v>
      </c>
      <c r="DO184" s="493" t="s">
        <v>6662</v>
      </c>
      <c r="DP184" s="493">
        <v>1</v>
      </c>
      <c r="DQ184" s="493" t="s">
        <v>6662</v>
      </c>
      <c r="DR184" s="493" t="s">
        <v>6662</v>
      </c>
      <c r="DS184" s="493">
        <v>1</v>
      </c>
      <c r="DT184" s="493" t="s">
        <v>6662</v>
      </c>
      <c r="DU184" s="493" t="s">
        <v>6662</v>
      </c>
      <c r="DV184" s="493">
        <v>1</v>
      </c>
      <c r="DW184" s="493" t="s">
        <v>6662</v>
      </c>
      <c r="DX184" s="493" t="s">
        <v>6662</v>
      </c>
      <c r="DY184" s="390" t="s">
        <v>6662</v>
      </c>
      <c r="DZ184" s="394" t="s">
        <v>6662</v>
      </c>
      <c r="EA184" s="492">
        <v>61</v>
      </c>
      <c r="EB184" s="493">
        <v>12754</v>
      </c>
      <c r="EC184" s="493">
        <v>11401</v>
      </c>
      <c r="ED184" s="493">
        <v>1253</v>
      </c>
      <c r="EE184" s="494">
        <v>100</v>
      </c>
      <c r="EF184" s="492">
        <v>102</v>
      </c>
      <c r="EG184" s="493">
        <v>76</v>
      </c>
      <c r="EH184" s="493">
        <v>27</v>
      </c>
      <c r="EI184" s="493">
        <v>44</v>
      </c>
      <c r="EJ184" s="493">
        <v>5</v>
      </c>
      <c r="EK184" s="493">
        <v>8</v>
      </c>
      <c r="EL184" s="493">
        <v>18</v>
      </c>
      <c r="EM184" s="394"/>
      <c r="EN184" s="492">
        <v>90</v>
      </c>
      <c r="EO184" s="493">
        <v>41</v>
      </c>
      <c r="EP184" s="493">
        <v>15</v>
      </c>
      <c r="EQ184" s="493">
        <v>26</v>
      </c>
      <c r="ER184" s="493" t="s">
        <v>6662</v>
      </c>
      <c r="ES184" s="493">
        <v>4</v>
      </c>
      <c r="ET184" s="493">
        <v>45</v>
      </c>
      <c r="EU184" s="394"/>
    </row>
    <row r="185" spans="1:151" s="357" customFormat="1" ht="15" hidden="1" customHeight="1" x14ac:dyDescent="0.15">
      <c r="A185" s="442" t="s">
        <v>175</v>
      </c>
      <c r="B185" s="442" t="s">
        <v>313</v>
      </c>
      <c r="C185" s="442" t="s">
        <v>322</v>
      </c>
      <c r="D185" s="442" t="s">
        <v>740</v>
      </c>
      <c r="E185" s="387">
        <v>97</v>
      </c>
      <c r="F185" s="472">
        <v>95</v>
      </c>
      <c r="G185" s="472" t="s">
        <v>6663</v>
      </c>
      <c r="H185" s="472" t="s">
        <v>6663</v>
      </c>
      <c r="I185" s="472" t="s">
        <v>6663</v>
      </c>
      <c r="J185" s="388">
        <v>2</v>
      </c>
      <c r="K185" s="395">
        <v>2</v>
      </c>
      <c r="L185" s="387"/>
      <c r="M185" s="471" t="s">
        <v>6663</v>
      </c>
      <c r="N185" s="472" t="s">
        <v>6663</v>
      </c>
      <c r="O185" s="472" t="s">
        <v>6663</v>
      </c>
      <c r="P185" s="472" t="s">
        <v>6663</v>
      </c>
      <c r="Q185" s="472" t="s">
        <v>6663</v>
      </c>
      <c r="R185" s="472" t="s">
        <v>6663</v>
      </c>
      <c r="S185" s="472" t="s">
        <v>6663</v>
      </c>
      <c r="T185" s="472" t="s">
        <v>6663</v>
      </c>
      <c r="U185" s="472" t="s">
        <v>6663</v>
      </c>
      <c r="V185" s="472" t="s">
        <v>6663</v>
      </c>
      <c r="W185" s="472" t="s">
        <v>6663</v>
      </c>
      <c r="X185" s="472" t="s">
        <v>6663</v>
      </c>
      <c r="Y185" s="472" t="s">
        <v>6663</v>
      </c>
      <c r="Z185" s="472" t="s">
        <v>6663</v>
      </c>
      <c r="AA185" s="472" t="s">
        <v>6663</v>
      </c>
      <c r="AB185" s="473" t="s">
        <v>6663</v>
      </c>
      <c r="AC185" s="486" t="s">
        <v>6663</v>
      </c>
      <c r="AD185" s="487" t="s">
        <v>6663</v>
      </c>
      <c r="AE185" s="488" t="s">
        <v>6663</v>
      </c>
      <c r="AF185" s="387"/>
      <c r="AG185" s="388"/>
      <c r="AH185" s="388"/>
      <c r="AI185" s="388"/>
      <c r="AJ185" s="388"/>
      <c r="AK185" s="388"/>
      <c r="AL185" s="388"/>
      <c r="AM185" s="388"/>
      <c r="AN185" s="388"/>
      <c r="AO185" s="388"/>
      <c r="AP185" s="388"/>
      <c r="AQ185" s="388"/>
      <c r="AR185" s="388"/>
      <c r="AS185" s="388"/>
      <c r="AT185" s="388"/>
      <c r="AU185" s="388"/>
      <c r="AV185" s="449"/>
      <c r="AW185" s="450"/>
      <c r="AX185" s="451"/>
      <c r="AY185" s="471" t="s">
        <v>6663</v>
      </c>
      <c r="AZ185" s="472" t="s">
        <v>6663</v>
      </c>
      <c r="BA185" s="472" t="s">
        <v>6663</v>
      </c>
      <c r="BB185" s="472" t="s">
        <v>6663</v>
      </c>
      <c r="BC185" s="472" t="s">
        <v>6663</v>
      </c>
      <c r="BD185" s="472" t="s">
        <v>6663</v>
      </c>
      <c r="BE185" s="472" t="s">
        <v>6663</v>
      </c>
      <c r="BF185" s="472" t="s">
        <v>6663</v>
      </c>
      <c r="BG185" s="472" t="s">
        <v>6663</v>
      </c>
      <c r="BH185" s="472" t="s">
        <v>6663</v>
      </c>
      <c r="BI185" s="472" t="s">
        <v>6663</v>
      </c>
      <c r="BJ185" s="472" t="s">
        <v>6663</v>
      </c>
      <c r="BK185" s="472" t="s">
        <v>6663</v>
      </c>
      <c r="BL185" s="472" t="s">
        <v>6663</v>
      </c>
      <c r="BM185" s="472" t="s">
        <v>6663</v>
      </c>
      <c r="BN185" s="473" t="s">
        <v>6663</v>
      </c>
      <c r="BO185" s="504" t="s">
        <v>6663</v>
      </c>
      <c r="BP185" s="505" t="s">
        <v>6663</v>
      </c>
      <c r="BQ185" s="506" t="s">
        <v>6663</v>
      </c>
      <c r="BR185" s="492">
        <v>95</v>
      </c>
      <c r="BS185" s="493" t="s">
        <v>6662</v>
      </c>
      <c r="BT185" s="493" t="s">
        <v>6662</v>
      </c>
      <c r="BU185" s="493" t="s">
        <v>6662</v>
      </c>
      <c r="BV185" s="493" t="s">
        <v>6662</v>
      </c>
      <c r="BW185" s="493" t="s">
        <v>6662</v>
      </c>
      <c r="BX185" s="493" t="s">
        <v>6662</v>
      </c>
      <c r="BY185" s="493">
        <v>2</v>
      </c>
      <c r="BZ185" s="493">
        <v>5</v>
      </c>
      <c r="CA185" s="493">
        <v>12</v>
      </c>
      <c r="CB185" s="493">
        <v>21</v>
      </c>
      <c r="CC185" s="493">
        <v>13</v>
      </c>
      <c r="CD185" s="493">
        <v>21</v>
      </c>
      <c r="CE185" s="493">
        <v>12</v>
      </c>
      <c r="CF185" s="493">
        <v>4</v>
      </c>
      <c r="CG185" s="494">
        <v>5</v>
      </c>
      <c r="CH185" s="466"/>
      <c r="CI185" s="467"/>
      <c r="CJ185" s="467"/>
      <c r="CK185" s="467"/>
      <c r="CL185" s="467"/>
      <c r="CM185" s="467"/>
      <c r="CN185" s="467"/>
      <c r="CO185" s="467"/>
      <c r="CP185" s="467"/>
      <c r="CQ185" s="467"/>
      <c r="CR185" s="467"/>
      <c r="CS185" s="467"/>
      <c r="CT185" s="467"/>
      <c r="CU185" s="468"/>
      <c r="CV185" s="389"/>
      <c r="CW185" s="390"/>
      <c r="CX185" s="390"/>
      <c r="CY185" s="390"/>
      <c r="CZ185" s="390"/>
      <c r="DA185" s="390"/>
      <c r="DB185" s="394"/>
      <c r="DC185" s="492">
        <v>340</v>
      </c>
      <c r="DD185" s="493">
        <v>250</v>
      </c>
      <c r="DE185" s="493">
        <v>102</v>
      </c>
      <c r="DF185" s="493">
        <v>122</v>
      </c>
      <c r="DG185" s="493">
        <v>26</v>
      </c>
      <c r="DH185" s="493">
        <v>17</v>
      </c>
      <c r="DI185" s="493">
        <v>73</v>
      </c>
      <c r="DJ185" s="394"/>
      <c r="DK185" s="492">
        <v>89</v>
      </c>
      <c r="DL185" s="493">
        <v>87</v>
      </c>
      <c r="DM185" s="493" t="s">
        <v>6662</v>
      </c>
      <c r="DN185" s="493" t="s">
        <v>6662</v>
      </c>
      <c r="DO185" s="493" t="s">
        <v>6662</v>
      </c>
      <c r="DP185" s="493" t="s">
        <v>6662</v>
      </c>
      <c r="DQ185" s="493">
        <v>1</v>
      </c>
      <c r="DR185" s="493" t="s">
        <v>6662</v>
      </c>
      <c r="DS185" s="493" t="s">
        <v>6662</v>
      </c>
      <c r="DT185" s="493">
        <v>1</v>
      </c>
      <c r="DU185" s="493" t="s">
        <v>6662</v>
      </c>
      <c r="DV185" s="493" t="s">
        <v>6662</v>
      </c>
      <c r="DW185" s="493" t="s">
        <v>6662</v>
      </c>
      <c r="DX185" s="493" t="s">
        <v>6662</v>
      </c>
      <c r="DY185" s="390" t="s">
        <v>6662</v>
      </c>
      <c r="DZ185" s="394" t="s">
        <v>6662</v>
      </c>
      <c r="EA185" s="492">
        <v>95</v>
      </c>
      <c r="EB185" s="493">
        <v>26300</v>
      </c>
      <c r="EC185" s="493">
        <v>24145</v>
      </c>
      <c r="ED185" s="493">
        <v>2086</v>
      </c>
      <c r="EE185" s="494">
        <v>69</v>
      </c>
      <c r="EF185" s="492">
        <v>174</v>
      </c>
      <c r="EG185" s="493">
        <v>155</v>
      </c>
      <c r="EH185" s="493">
        <v>62</v>
      </c>
      <c r="EI185" s="493">
        <v>76</v>
      </c>
      <c r="EJ185" s="493">
        <v>17</v>
      </c>
      <c r="EK185" s="493">
        <v>9</v>
      </c>
      <c r="EL185" s="493">
        <v>10</v>
      </c>
      <c r="EM185" s="394"/>
      <c r="EN185" s="492">
        <v>166</v>
      </c>
      <c r="EO185" s="493">
        <v>95</v>
      </c>
      <c r="EP185" s="493">
        <v>40</v>
      </c>
      <c r="EQ185" s="493">
        <v>46</v>
      </c>
      <c r="ER185" s="493">
        <v>9</v>
      </c>
      <c r="ES185" s="493">
        <v>8</v>
      </c>
      <c r="ET185" s="493">
        <v>63</v>
      </c>
      <c r="EU185" s="394"/>
    </row>
    <row r="186" spans="1:151" s="357" customFormat="1" ht="15" hidden="1" customHeight="1" x14ac:dyDescent="0.15">
      <c r="A186" s="442" t="s">
        <v>175</v>
      </c>
      <c r="B186" s="442" t="s">
        <v>313</v>
      </c>
      <c r="C186" s="442" t="s">
        <v>323</v>
      </c>
      <c r="D186" s="442" t="s">
        <v>741</v>
      </c>
      <c r="E186" s="387">
        <v>124</v>
      </c>
      <c r="F186" s="472">
        <v>120</v>
      </c>
      <c r="G186" s="472" t="s">
        <v>6663</v>
      </c>
      <c r="H186" s="472" t="s">
        <v>6663</v>
      </c>
      <c r="I186" s="472" t="s">
        <v>6663</v>
      </c>
      <c r="J186" s="388">
        <v>4</v>
      </c>
      <c r="K186" s="395">
        <v>4</v>
      </c>
      <c r="L186" s="387"/>
      <c r="M186" s="471" t="s">
        <v>6663</v>
      </c>
      <c r="N186" s="472" t="s">
        <v>6663</v>
      </c>
      <c r="O186" s="472" t="s">
        <v>6663</v>
      </c>
      <c r="P186" s="472" t="s">
        <v>6663</v>
      </c>
      <c r="Q186" s="472" t="s">
        <v>6663</v>
      </c>
      <c r="R186" s="472" t="s">
        <v>6663</v>
      </c>
      <c r="S186" s="472" t="s">
        <v>6663</v>
      </c>
      <c r="T186" s="472" t="s">
        <v>6663</v>
      </c>
      <c r="U186" s="472" t="s">
        <v>6663</v>
      </c>
      <c r="V186" s="472" t="s">
        <v>6663</v>
      </c>
      <c r="W186" s="472" t="s">
        <v>6663</v>
      </c>
      <c r="X186" s="472" t="s">
        <v>6663</v>
      </c>
      <c r="Y186" s="472" t="s">
        <v>6663</v>
      </c>
      <c r="Z186" s="472" t="s">
        <v>6663</v>
      </c>
      <c r="AA186" s="472" t="s">
        <v>6663</v>
      </c>
      <c r="AB186" s="473" t="s">
        <v>6663</v>
      </c>
      <c r="AC186" s="486" t="s">
        <v>6663</v>
      </c>
      <c r="AD186" s="487" t="s">
        <v>6663</v>
      </c>
      <c r="AE186" s="488" t="s">
        <v>6663</v>
      </c>
      <c r="AF186" s="387"/>
      <c r="AG186" s="388"/>
      <c r="AH186" s="388"/>
      <c r="AI186" s="388"/>
      <c r="AJ186" s="388"/>
      <c r="AK186" s="388"/>
      <c r="AL186" s="388"/>
      <c r="AM186" s="388"/>
      <c r="AN186" s="388"/>
      <c r="AO186" s="388"/>
      <c r="AP186" s="388"/>
      <c r="AQ186" s="388"/>
      <c r="AR186" s="388"/>
      <c r="AS186" s="388"/>
      <c r="AT186" s="388"/>
      <c r="AU186" s="388"/>
      <c r="AV186" s="449"/>
      <c r="AW186" s="450"/>
      <c r="AX186" s="451"/>
      <c r="AY186" s="471" t="s">
        <v>6663</v>
      </c>
      <c r="AZ186" s="472" t="s">
        <v>6663</v>
      </c>
      <c r="BA186" s="472" t="s">
        <v>6663</v>
      </c>
      <c r="BB186" s="472" t="s">
        <v>6663</v>
      </c>
      <c r="BC186" s="472" t="s">
        <v>6663</v>
      </c>
      <c r="BD186" s="472" t="s">
        <v>6663</v>
      </c>
      <c r="BE186" s="472" t="s">
        <v>6663</v>
      </c>
      <c r="BF186" s="472" t="s">
        <v>6663</v>
      </c>
      <c r="BG186" s="472" t="s">
        <v>6663</v>
      </c>
      <c r="BH186" s="472" t="s">
        <v>6663</v>
      </c>
      <c r="BI186" s="472" t="s">
        <v>6663</v>
      </c>
      <c r="BJ186" s="472" t="s">
        <v>6663</v>
      </c>
      <c r="BK186" s="472" t="s">
        <v>6663</v>
      </c>
      <c r="BL186" s="472" t="s">
        <v>6663</v>
      </c>
      <c r="BM186" s="472" t="s">
        <v>6663</v>
      </c>
      <c r="BN186" s="473" t="s">
        <v>6663</v>
      </c>
      <c r="BO186" s="504" t="s">
        <v>6663</v>
      </c>
      <c r="BP186" s="505" t="s">
        <v>6663</v>
      </c>
      <c r="BQ186" s="506" t="s">
        <v>6663</v>
      </c>
      <c r="BR186" s="492">
        <v>121</v>
      </c>
      <c r="BS186" s="493" t="s">
        <v>6662</v>
      </c>
      <c r="BT186" s="493" t="s">
        <v>6662</v>
      </c>
      <c r="BU186" s="493" t="s">
        <v>6662</v>
      </c>
      <c r="BV186" s="493">
        <v>1</v>
      </c>
      <c r="BW186" s="493">
        <v>1</v>
      </c>
      <c r="BX186" s="493">
        <v>2</v>
      </c>
      <c r="BY186" s="493">
        <v>3</v>
      </c>
      <c r="BZ186" s="493">
        <v>6</v>
      </c>
      <c r="CA186" s="493">
        <v>11</v>
      </c>
      <c r="CB186" s="493">
        <v>25</v>
      </c>
      <c r="CC186" s="493">
        <v>23</v>
      </c>
      <c r="CD186" s="493">
        <v>18</v>
      </c>
      <c r="CE186" s="493">
        <v>17</v>
      </c>
      <c r="CF186" s="493">
        <v>7</v>
      </c>
      <c r="CG186" s="494">
        <v>7</v>
      </c>
      <c r="CH186" s="466"/>
      <c r="CI186" s="467"/>
      <c r="CJ186" s="467"/>
      <c r="CK186" s="467"/>
      <c r="CL186" s="467"/>
      <c r="CM186" s="467"/>
      <c r="CN186" s="467"/>
      <c r="CO186" s="467"/>
      <c r="CP186" s="467"/>
      <c r="CQ186" s="467"/>
      <c r="CR186" s="467"/>
      <c r="CS186" s="467"/>
      <c r="CT186" s="467"/>
      <c r="CU186" s="468"/>
      <c r="CV186" s="389"/>
      <c r="CW186" s="390"/>
      <c r="CX186" s="390"/>
      <c r="CY186" s="390"/>
      <c r="CZ186" s="390"/>
      <c r="DA186" s="390"/>
      <c r="DB186" s="394"/>
      <c r="DC186" s="492">
        <v>427</v>
      </c>
      <c r="DD186" s="493">
        <v>293</v>
      </c>
      <c r="DE186" s="493">
        <v>119</v>
      </c>
      <c r="DF186" s="493">
        <v>156</v>
      </c>
      <c r="DG186" s="493">
        <v>18</v>
      </c>
      <c r="DH186" s="493">
        <v>31</v>
      </c>
      <c r="DI186" s="493">
        <v>103</v>
      </c>
      <c r="DJ186" s="394"/>
      <c r="DK186" s="492">
        <v>101</v>
      </c>
      <c r="DL186" s="493">
        <v>93</v>
      </c>
      <c r="DM186" s="493" t="s">
        <v>6662</v>
      </c>
      <c r="DN186" s="493" t="s">
        <v>6662</v>
      </c>
      <c r="DO186" s="493" t="s">
        <v>6662</v>
      </c>
      <c r="DP186" s="493">
        <v>3</v>
      </c>
      <c r="DQ186" s="493" t="s">
        <v>6662</v>
      </c>
      <c r="DR186" s="493">
        <v>3</v>
      </c>
      <c r="DS186" s="493">
        <v>1</v>
      </c>
      <c r="DT186" s="493">
        <v>1</v>
      </c>
      <c r="DU186" s="493" t="s">
        <v>6662</v>
      </c>
      <c r="DV186" s="493" t="s">
        <v>6662</v>
      </c>
      <c r="DW186" s="493" t="s">
        <v>6662</v>
      </c>
      <c r="DX186" s="493" t="s">
        <v>6662</v>
      </c>
      <c r="DY186" s="390" t="s">
        <v>6662</v>
      </c>
      <c r="DZ186" s="394" t="s">
        <v>6662</v>
      </c>
      <c r="EA186" s="492">
        <v>120</v>
      </c>
      <c r="EB186" s="493">
        <v>25368</v>
      </c>
      <c r="EC186" s="493">
        <v>23122</v>
      </c>
      <c r="ED186" s="493">
        <v>1995</v>
      </c>
      <c r="EE186" s="494">
        <v>251</v>
      </c>
      <c r="EF186" s="492">
        <v>212</v>
      </c>
      <c r="EG186" s="493">
        <v>177</v>
      </c>
      <c r="EH186" s="493">
        <v>74</v>
      </c>
      <c r="EI186" s="493">
        <v>89</v>
      </c>
      <c r="EJ186" s="493">
        <v>14</v>
      </c>
      <c r="EK186" s="493">
        <v>13</v>
      </c>
      <c r="EL186" s="493">
        <v>22</v>
      </c>
      <c r="EM186" s="394"/>
      <c r="EN186" s="492">
        <v>215</v>
      </c>
      <c r="EO186" s="493">
        <v>116</v>
      </c>
      <c r="EP186" s="493">
        <v>45</v>
      </c>
      <c r="EQ186" s="493">
        <v>67</v>
      </c>
      <c r="ER186" s="493">
        <v>4</v>
      </c>
      <c r="ES186" s="493">
        <v>18</v>
      </c>
      <c r="ET186" s="493">
        <v>81</v>
      </c>
      <c r="EU186" s="394"/>
    </row>
    <row r="187" spans="1:151" s="357" customFormat="1" ht="15" hidden="1" customHeight="1" x14ac:dyDescent="0.15">
      <c r="A187" s="442" t="s">
        <v>175</v>
      </c>
      <c r="B187" s="442" t="s">
        <v>313</v>
      </c>
      <c r="C187" s="442" t="s">
        <v>324</v>
      </c>
      <c r="D187" s="442" t="s">
        <v>742</v>
      </c>
      <c r="E187" s="387">
        <v>92</v>
      </c>
      <c r="F187" s="472">
        <v>90</v>
      </c>
      <c r="G187" s="472" t="s">
        <v>6663</v>
      </c>
      <c r="H187" s="472" t="s">
        <v>6663</v>
      </c>
      <c r="I187" s="472" t="s">
        <v>6663</v>
      </c>
      <c r="J187" s="388">
        <v>2</v>
      </c>
      <c r="K187" s="395">
        <v>2</v>
      </c>
      <c r="L187" s="387"/>
      <c r="M187" s="471" t="s">
        <v>6663</v>
      </c>
      <c r="N187" s="472" t="s">
        <v>6663</v>
      </c>
      <c r="O187" s="472" t="s">
        <v>6663</v>
      </c>
      <c r="P187" s="472" t="s">
        <v>6663</v>
      </c>
      <c r="Q187" s="472" t="s">
        <v>6663</v>
      </c>
      <c r="R187" s="472" t="s">
        <v>6663</v>
      </c>
      <c r="S187" s="472" t="s">
        <v>6663</v>
      </c>
      <c r="T187" s="472" t="s">
        <v>6663</v>
      </c>
      <c r="U187" s="472" t="s">
        <v>6663</v>
      </c>
      <c r="V187" s="472" t="s">
        <v>6663</v>
      </c>
      <c r="W187" s="472" t="s">
        <v>6663</v>
      </c>
      <c r="X187" s="472" t="s">
        <v>6663</v>
      </c>
      <c r="Y187" s="472" t="s">
        <v>6663</v>
      </c>
      <c r="Z187" s="472" t="s">
        <v>6663</v>
      </c>
      <c r="AA187" s="472" t="s">
        <v>6663</v>
      </c>
      <c r="AB187" s="473" t="s">
        <v>6663</v>
      </c>
      <c r="AC187" s="486" t="s">
        <v>6663</v>
      </c>
      <c r="AD187" s="487" t="s">
        <v>6663</v>
      </c>
      <c r="AE187" s="488" t="s">
        <v>6663</v>
      </c>
      <c r="AF187" s="387"/>
      <c r="AG187" s="388"/>
      <c r="AH187" s="388"/>
      <c r="AI187" s="388"/>
      <c r="AJ187" s="388"/>
      <c r="AK187" s="388"/>
      <c r="AL187" s="388"/>
      <c r="AM187" s="388"/>
      <c r="AN187" s="388"/>
      <c r="AO187" s="388"/>
      <c r="AP187" s="388"/>
      <c r="AQ187" s="388"/>
      <c r="AR187" s="388"/>
      <c r="AS187" s="388"/>
      <c r="AT187" s="388"/>
      <c r="AU187" s="388"/>
      <c r="AV187" s="449"/>
      <c r="AW187" s="450"/>
      <c r="AX187" s="451"/>
      <c r="AY187" s="471" t="s">
        <v>6663</v>
      </c>
      <c r="AZ187" s="472" t="s">
        <v>6663</v>
      </c>
      <c r="BA187" s="472" t="s">
        <v>6663</v>
      </c>
      <c r="BB187" s="472" t="s">
        <v>6663</v>
      </c>
      <c r="BC187" s="472" t="s">
        <v>6663</v>
      </c>
      <c r="BD187" s="472" t="s">
        <v>6663</v>
      </c>
      <c r="BE187" s="472" t="s">
        <v>6663</v>
      </c>
      <c r="BF187" s="472" t="s">
        <v>6663</v>
      </c>
      <c r="BG187" s="472" t="s">
        <v>6663</v>
      </c>
      <c r="BH187" s="472" t="s">
        <v>6663</v>
      </c>
      <c r="BI187" s="472" t="s">
        <v>6663</v>
      </c>
      <c r="BJ187" s="472" t="s">
        <v>6663</v>
      </c>
      <c r="BK187" s="472" t="s">
        <v>6663</v>
      </c>
      <c r="BL187" s="472" t="s">
        <v>6663</v>
      </c>
      <c r="BM187" s="472" t="s">
        <v>6663</v>
      </c>
      <c r="BN187" s="473" t="s">
        <v>6663</v>
      </c>
      <c r="BO187" s="504" t="s">
        <v>6663</v>
      </c>
      <c r="BP187" s="505" t="s">
        <v>6663</v>
      </c>
      <c r="BQ187" s="506" t="s">
        <v>6663</v>
      </c>
      <c r="BR187" s="492">
        <v>90</v>
      </c>
      <c r="BS187" s="493" t="s">
        <v>6662</v>
      </c>
      <c r="BT187" s="493" t="s">
        <v>6662</v>
      </c>
      <c r="BU187" s="493" t="s">
        <v>6662</v>
      </c>
      <c r="BV187" s="493" t="s">
        <v>6662</v>
      </c>
      <c r="BW187" s="493" t="s">
        <v>6662</v>
      </c>
      <c r="BX187" s="493" t="s">
        <v>6662</v>
      </c>
      <c r="BY187" s="493">
        <v>4</v>
      </c>
      <c r="BZ187" s="493">
        <v>3</v>
      </c>
      <c r="CA187" s="493">
        <v>9</v>
      </c>
      <c r="CB187" s="493">
        <v>12</v>
      </c>
      <c r="CC187" s="493">
        <v>10</v>
      </c>
      <c r="CD187" s="493">
        <v>21</v>
      </c>
      <c r="CE187" s="493">
        <v>11</v>
      </c>
      <c r="CF187" s="493">
        <v>17</v>
      </c>
      <c r="CG187" s="494">
        <v>3</v>
      </c>
      <c r="CH187" s="466"/>
      <c r="CI187" s="467"/>
      <c r="CJ187" s="467"/>
      <c r="CK187" s="467"/>
      <c r="CL187" s="467"/>
      <c r="CM187" s="467"/>
      <c r="CN187" s="467"/>
      <c r="CO187" s="467"/>
      <c r="CP187" s="467"/>
      <c r="CQ187" s="467"/>
      <c r="CR187" s="467"/>
      <c r="CS187" s="467"/>
      <c r="CT187" s="467"/>
      <c r="CU187" s="468"/>
      <c r="CV187" s="389"/>
      <c r="CW187" s="390"/>
      <c r="CX187" s="390"/>
      <c r="CY187" s="390"/>
      <c r="CZ187" s="390"/>
      <c r="DA187" s="390"/>
      <c r="DB187" s="394"/>
      <c r="DC187" s="492">
        <v>314</v>
      </c>
      <c r="DD187" s="493">
        <v>210</v>
      </c>
      <c r="DE187" s="493">
        <v>81</v>
      </c>
      <c r="DF187" s="493">
        <v>117</v>
      </c>
      <c r="DG187" s="493">
        <v>12</v>
      </c>
      <c r="DH187" s="493">
        <v>23</v>
      </c>
      <c r="DI187" s="493">
        <v>81</v>
      </c>
      <c r="DJ187" s="394"/>
      <c r="DK187" s="492">
        <v>64</v>
      </c>
      <c r="DL187" s="493">
        <v>63</v>
      </c>
      <c r="DM187" s="493" t="s">
        <v>6662</v>
      </c>
      <c r="DN187" s="493" t="s">
        <v>6662</v>
      </c>
      <c r="DO187" s="493" t="s">
        <v>6662</v>
      </c>
      <c r="DP187" s="493" t="s">
        <v>6662</v>
      </c>
      <c r="DQ187" s="493" t="s">
        <v>6662</v>
      </c>
      <c r="DR187" s="493">
        <v>1</v>
      </c>
      <c r="DS187" s="493" t="s">
        <v>6662</v>
      </c>
      <c r="DT187" s="493" t="s">
        <v>6662</v>
      </c>
      <c r="DU187" s="493" t="s">
        <v>6662</v>
      </c>
      <c r="DV187" s="493" t="s">
        <v>6662</v>
      </c>
      <c r="DW187" s="493" t="s">
        <v>6662</v>
      </c>
      <c r="DX187" s="493" t="s">
        <v>6662</v>
      </c>
      <c r="DY187" s="390" t="s">
        <v>6662</v>
      </c>
      <c r="DZ187" s="394" t="s">
        <v>6662</v>
      </c>
      <c r="EA187" s="492">
        <v>90</v>
      </c>
      <c r="EB187" s="493">
        <v>15031</v>
      </c>
      <c r="EC187" s="493">
        <v>13980</v>
      </c>
      <c r="ED187" s="493">
        <v>1016</v>
      </c>
      <c r="EE187" s="494">
        <v>35</v>
      </c>
      <c r="EF187" s="492">
        <v>160</v>
      </c>
      <c r="EG187" s="493">
        <v>132</v>
      </c>
      <c r="EH187" s="493">
        <v>51</v>
      </c>
      <c r="EI187" s="493">
        <v>71</v>
      </c>
      <c r="EJ187" s="493">
        <v>10</v>
      </c>
      <c r="EK187" s="493">
        <v>12</v>
      </c>
      <c r="EL187" s="493">
        <v>16</v>
      </c>
      <c r="EM187" s="394"/>
      <c r="EN187" s="492">
        <v>154</v>
      </c>
      <c r="EO187" s="493">
        <v>78</v>
      </c>
      <c r="EP187" s="493">
        <v>30</v>
      </c>
      <c r="EQ187" s="493">
        <v>46</v>
      </c>
      <c r="ER187" s="493">
        <v>2</v>
      </c>
      <c r="ES187" s="493">
        <v>11</v>
      </c>
      <c r="ET187" s="493">
        <v>65</v>
      </c>
      <c r="EU187" s="394"/>
    </row>
    <row r="188" spans="1:151" s="357" customFormat="1" ht="15" hidden="1" customHeight="1" x14ac:dyDescent="0.15">
      <c r="A188" s="442" t="s">
        <v>175</v>
      </c>
      <c r="B188" s="442" t="s">
        <v>313</v>
      </c>
      <c r="C188" s="442" t="s">
        <v>325</v>
      </c>
      <c r="D188" s="442" t="s">
        <v>743</v>
      </c>
      <c r="E188" s="387">
        <v>157</v>
      </c>
      <c r="F188" s="472">
        <v>152</v>
      </c>
      <c r="G188" s="472" t="s">
        <v>6663</v>
      </c>
      <c r="H188" s="472" t="s">
        <v>6663</v>
      </c>
      <c r="I188" s="472" t="s">
        <v>6663</v>
      </c>
      <c r="J188" s="388">
        <v>5</v>
      </c>
      <c r="K188" s="395">
        <v>5</v>
      </c>
      <c r="L188" s="387"/>
      <c r="M188" s="471" t="s">
        <v>6663</v>
      </c>
      <c r="N188" s="472" t="s">
        <v>6663</v>
      </c>
      <c r="O188" s="472" t="s">
        <v>6663</v>
      </c>
      <c r="P188" s="472" t="s">
        <v>6663</v>
      </c>
      <c r="Q188" s="472" t="s">
        <v>6663</v>
      </c>
      <c r="R188" s="472" t="s">
        <v>6663</v>
      </c>
      <c r="S188" s="472" t="s">
        <v>6663</v>
      </c>
      <c r="T188" s="472" t="s">
        <v>6663</v>
      </c>
      <c r="U188" s="472" t="s">
        <v>6663</v>
      </c>
      <c r="V188" s="472" t="s">
        <v>6663</v>
      </c>
      <c r="W188" s="472" t="s">
        <v>6663</v>
      </c>
      <c r="X188" s="472" t="s">
        <v>6663</v>
      </c>
      <c r="Y188" s="472" t="s">
        <v>6663</v>
      </c>
      <c r="Z188" s="472" t="s">
        <v>6663</v>
      </c>
      <c r="AA188" s="472" t="s">
        <v>6663</v>
      </c>
      <c r="AB188" s="473" t="s">
        <v>6663</v>
      </c>
      <c r="AC188" s="486" t="s">
        <v>6663</v>
      </c>
      <c r="AD188" s="487" t="s">
        <v>6663</v>
      </c>
      <c r="AE188" s="488" t="s">
        <v>6663</v>
      </c>
      <c r="AF188" s="387"/>
      <c r="AG188" s="388"/>
      <c r="AH188" s="388"/>
      <c r="AI188" s="388"/>
      <c r="AJ188" s="388"/>
      <c r="AK188" s="388"/>
      <c r="AL188" s="388"/>
      <c r="AM188" s="388"/>
      <c r="AN188" s="388"/>
      <c r="AO188" s="388"/>
      <c r="AP188" s="388"/>
      <c r="AQ188" s="388"/>
      <c r="AR188" s="388"/>
      <c r="AS188" s="388"/>
      <c r="AT188" s="388"/>
      <c r="AU188" s="388"/>
      <c r="AV188" s="449"/>
      <c r="AW188" s="450"/>
      <c r="AX188" s="451"/>
      <c r="AY188" s="471" t="s">
        <v>6663</v>
      </c>
      <c r="AZ188" s="472" t="s">
        <v>6663</v>
      </c>
      <c r="BA188" s="472" t="s">
        <v>6663</v>
      </c>
      <c r="BB188" s="472" t="s">
        <v>6663</v>
      </c>
      <c r="BC188" s="472" t="s">
        <v>6663</v>
      </c>
      <c r="BD188" s="472" t="s">
        <v>6663</v>
      </c>
      <c r="BE188" s="472" t="s">
        <v>6663</v>
      </c>
      <c r="BF188" s="472" t="s">
        <v>6663</v>
      </c>
      <c r="BG188" s="472" t="s">
        <v>6663</v>
      </c>
      <c r="BH188" s="472" t="s">
        <v>6663</v>
      </c>
      <c r="BI188" s="472" t="s">
        <v>6663</v>
      </c>
      <c r="BJ188" s="472" t="s">
        <v>6663</v>
      </c>
      <c r="BK188" s="472" t="s">
        <v>6663</v>
      </c>
      <c r="BL188" s="472" t="s">
        <v>6663</v>
      </c>
      <c r="BM188" s="472" t="s">
        <v>6663</v>
      </c>
      <c r="BN188" s="473" t="s">
        <v>6663</v>
      </c>
      <c r="BO188" s="504" t="s">
        <v>6663</v>
      </c>
      <c r="BP188" s="505" t="s">
        <v>6663</v>
      </c>
      <c r="BQ188" s="506" t="s">
        <v>6663</v>
      </c>
      <c r="BR188" s="492">
        <v>152</v>
      </c>
      <c r="BS188" s="493" t="s">
        <v>6662</v>
      </c>
      <c r="BT188" s="493" t="s">
        <v>6662</v>
      </c>
      <c r="BU188" s="493" t="s">
        <v>6662</v>
      </c>
      <c r="BV188" s="493" t="s">
        <v>6662</v>
      </c>
      <c r="BW188" s="493" t="s">
        <v>6662</v>
      </c>
      <c r="BX188" s="493">
        <v>3</v>
      </c>
      <c r="BY188" s="493">
        <v>1</v>
      </c>
      <c r="BZ188" s="493">
        <v>12</v>
      </c>
      <c r="CA188" s="493">
        <v>17</v>
      </c>
      <c r="CB188" s="493">
        <v>35</v>
      </c>
      <c r="CC188" s="493">
        <v>30</v>
      </c>
      <c r="CD188" s="493">
        <v>17</v>
      </c>
      <c r="CE188" s="493">
        <v>19</v>
      </c>
      <c r="CF188" s="493">
        <v>12</v>
      </c>
      <c r="CG188" s="494">
        <v>6</v>
      </c>
      <c r="CH188" s="466"/>
      <c r="CI188" s="467"/>
      <c r="CJ188" s="467"/>
      <c r="CK188" s="467"/>
      <c r="CL188" s="467"/>
      <c r="CM188" s="467"/>
      <c r="CN188" s="467"/>
      <c r="CO188" s="467"/>
      <c r="CP188" s="467"/>
      <c r="CQ188" s="467"/>
      <c r="CR188" s="467"/>
      <c r="CS188" s="467"/>
      <c r="CT188" s="467"/>
      <c r="CU188" s="468"/>
      <c r="CV188" s="389"/>
      <c r="CW188" s="390"/>
      <c r="CX188" s="390"/>
      <c r="CY188" s="390"/>
      <c r="CZ188" s="390"/>
      <c r="DA188" s="390"/>
      <c r="DB188" s="394"/>
      <c r="DC188" s="492">
        <v>535</v>
      </c>
      <c r="DD188" s="493">
        <v>399</v>
      </c>
      <c r="DE188" s="493">
        <v>156</v>
      </c>
      <c r="DF188" s="493">
        <v>214</v>
      </c>
      <c r="DG188" s="493">
        <v>29</v>
      </c>
      <c r="DH188" s="493">
        <v>28</v>
      </c>
      <c r="DI188" s="493">
        <v>108</v>
      </c>
      <c r="DJ188" s="394"/>
      <c r="DK188" s="492">
        <v>138</v>
      </c>
      <c r="DL188" s="493">
        <v>67</v>
      </c>
      <c r="DM188" s="493" t="s">
        <v>6662</v>
      </c>
      <c r="DN188" s="493" t="s">
        <v>6662</v>
      </c>
      <c r="DO188" s="493">
        <v>2</v>
      </c>
      <c r="DP188" s="493">
        <v>2</v>
      </c>
      <c r="DQ188" s="493" t="s">
        <v>6662</v>
      </c>
      <c r="DR188" s="493">
        <v>3</v>
      </c>
      <c r="DS188" s="493">
        <v>1</v>
      </c>
      <c r="DT188" s="493">
        <v>62</v>
      </c>
      <c r="DU188" s="493" t="s">
        <v>6662</v>
      </c>
      <c r="DV188" s="493" t="s">
        <v>6662</v>
      </c>
      <c r="DW188" s="493" t="s">
        <v>6662</v>
      </c>
      <c r="DX188" s="493">
        <v>1</v>
      </c>
      <c r="DY188" s="390" t="s">
        <v>6662</v>
      </c>
      <c r="DZ188" s="394" t="s">
        <v>6662</v>
      </c>
      <c r="EA188" s="492">
        <v>151</v>
      </c>
      <c r="EB188" s="493">
        <v>26284</v>
      </c>
      <c r="EC188" s="493">
        <v>12021</v>
      </c>
      <c r="ED188" s="493">
        <v>14041</v>
      </c>
      <c r="EE188" s="494">
        <v>222</v>
      </c>
      <c r="EF188" s="492">
        <v>262</v>
      </c>
      <c r="EG188" s="493">
        <v>233</v>
      </c>
      <c r="EH188" s="493">
        <v>95</v>
      </c>
      <c r="EI188" s="493">
        <v>117</v>
      </c>
      <c r="EJ188" s="493">
        <v>21</v>
      </c>
      <c r="EK188" s="493">
        <v>12</v>
      </c>
      <c r="EL188" s="493">
        <v>17</v>
      </c>
      <c r="EM188" s="394"/>
      <c r="EN188" s="492">
        <v>273</v>
      </c>
      <c r="EO188" s="493">
        <v>166</v>
      </c>
      <c r="EP188" s="493">
        <v>61</v>
      </c>
      <c r="EQ188" s="493">
        <v>97</v>
      </c>
      <c r="ER188" s="493">
        <v>8</v>
      </c>
      <c r="ES188" s="493">
        <v>16</v>
      </c>
      <c r="ET188" s="493">
        <v>91</v>
      </c>
      <c r="EU188" s="394"/>
    </row>
    <row r="189" spans="1:151" s="357" customFormat="1" ht="15" hidden="1" customHeight="1" x14ac:dyDescent="0.15">
      <c r="A189" s="442" t="s">
        <v>175</v>
      </c>
      <c r="B189" s="442" t="s">
        <v>313</v>
      </c>
      <c r="C189" s="442" t="s">
        <v>326</v>
      </c>
      <c r="D189" s="442" t="s">
        <v>744</v>
      </c>
      <c r="E189" s="387">
        <v>74</v>
      </c>
      <c r="F189" s="472">
        <v>73</v>
      </c>
      <c r="G189" s="472" t="s">
        <v>6663</v>
      </c>
      <c r="H189" s="472" t="s">
        <v>6663</v>
      </c>
      <c r="I189" s="472" t="s">
        <v>6663</v>
      </c>
      <c r="J189" s="388">
        <v>1</v>
      </c>
      <c r="K189" s="395">
        <v>1</v>
      </c>
      <c r="L189" s="387"/>
      <c r="M189" s="471" t="s">
        <v>6663</v>
      </c>
      <c r="N189" s="472" t="s">
        <v>6663</v>
      </c>
      <c r="O189" s="472" t="s">
        <v>6663</v>
      </c>
      <c r="P189" s="472" t="s">
        <v>6663</v>
      </c>
      <c r="Q189" s="472" t="s">
        <v>6663</v>
      </c>
      <c r="R189" s="472" t="s">
        <v>6663</v>
      </c>
      <c r="S189" s="472" t="s">
        <v>6663</v>
      </c>
      <c r="T189" s="472" t="s">
        <v>6663</v>
      </c>
      <c r="U189" s="472" t="s">
        <v>6663</v>
      </c>
      <c r="V189" s="472" t="s">
        <v>6663</v>
      </c>
      <c r="W189" s="472" t="s">
        <v>6663</v>
      </c>
      <c r="X189" s="472" t="s">
        <v>6663</v>
      </c>
      <c r="Y189" s="472" t="s">
        <v>6663</v>
      </c>
      <c r="Z189" s="472" t="s">
        <v>6663</v>
      </c>
      <c r="AA189" s="472" t="s">
        <v>6663</v>
      </c>
      <c r="AB189" s="473" t="s">
        <v>6663</v>
      </c>
      <c r="AC189" s="486" t="s">
        <v>6663</v>
      </c>
      <c r="AD189" s="487" t="s">
        <v>6663</v>
      </c>
      <c r="AE189" s="488" t="s">
        <v>6663</v>
      </c>
      <c r="AF189" s="387"/>
      <c r="AG189" s="388"/>
      <c r="AH189" s="388"/>
      <c r="AI189" s="388"/>
      <c r="AJ189" s="388"/>
      <c r="AK189" s="388"/>
      <c r="AL189" s="388"/>
      <c r="AM189" s="388"/>
      <c r="AN189" s="388"/>
      <c r="AO189" s="388"/>
      <c r="AP189" s="388"/>
      <c r="AQ189" s="388"/>
      <c r="AR189" s="388"/>
      <c r="AS189" s="388"/>
      <c r="AT189" s="388"/>
      <c r="AU189" s="388"/>
      <c r="AV189" s="449"/>
      <c r="AW189" s="450"/>
      <c r="AX189" s="451"/>
      <c r="AY189" s="471" t="s">
        <v>6663</v>
      </c>
      <c r="AZ189" s="472" t="s">
        <v>6663</v>
      </c>
      <c r="BA189" s="472" t="s">
        <v>6663</v>
      </c>
      <c r="BB189" s="472" t="s">
        <v>6663</v>
      </c>
      <c r="BC189" s="472" t="s">
        <v>6663</v>
      </c>
      <c r="BD189" s="472" t="s">
        <v>6663</v>
      </c>
      <c r="BE189" s="472" t="s">
        <v>6663</v>
      </c>
      <c r="BF189" s="472" t="s">
        <v>6663</v>
      </c>
      <c r="BG189" s="472" t="s">
        <v>6663</v>
      </c>
      <c r="BH189" s="472" t="s">
        <v>6663</v>
      </c>
      <c r="BI189" s="472" t="s">
        <v>6663</v>
      </c>
      <c r="BJ189" s="472" t="s">
        <v>6663</v>
      </c>
      <c r="BK189" s="472" t="s">
        <v>6663</v>
      </c>
      <c r="BL189" s="472" t="s">
        <v>6663</v>
      </c>
      <c r="BM189" s="472" t="s">
        <v>6663</v>
      </c>
      <c r="BN189" s="473" t="s">
        <v>6663</v>
      </c>
      <c r="BO189" s="504" t="s">
        <v>6663</v>
      </c>
      <c r="BP189" s="505" t="s">
        <v>6663</v>
      </c>
      <c r="BQ189" s="506" t="s">
        <v>6663</v>
      </c>
      <c r="BR189" s="492">
        <v>73</v>
      </c>
      <c r="BS189" s="493" t="s">
        <v>6662</v>
      </c>
      <c r="BT189" s="493" t="s">
        <v>6662</v>
      </c>
      <c r="BU189" s="493" t="s">
        <v>6662</v>
      </c>
      <c r="BV189" s="493">
        <v>1</v>
      </c>
      <c r="BW189" s="493" t="s">
        <v>6662</v>
      </c>
      <c r="BX189" s="493">
        <v>1</v>
      </c>
      <c r="BY189" s="493">
        <v>3</v>
      </c>
      <c r="BZ189" s="493">
        <v>7</v>
      </c>
      <c r="CA189" s="493">
        <v>7</v>
      </c>
      <c r="CB189" s="493">
        <v>16</v>
      </c>
      <c r="CC189" s="493">
        <v>7</v>
      </c>
      <c r="CD189" s="493">
        <v>12</v>
      </c>
      <c r="CE189" s="493">
        <v>9</v>
      </c>
      <c r="CF189" s="493">
        <v>10</v>
      </c>
      <c r="CG189" s="494" t="s">
        <v>6662</v>
      </c>
      <c r="CH189" s="466"/>
      <c r="CI189" s="467"/>
      <c r="CJ189" s="467"/>
      <c r="CK189" s="467"/>
      <c r="CL189" s="467"/>
      <c r="CM189" s="467"/>
      <c r="CN189" s="467"/>
      <c r="CO189" s="467"/>
      <c r="CP189" s="467"/>
      <c r="CQ189" s="467"/>
      <c r="CR189" s="467"/>
      <c r="CS189" s="467"/>
      <c r="CT189" s="467"/>
      <c r="CU189" s="468"/>
      <c r="CV189" s="389"/>
      <c r="CW189" s="390"/>
      <c r="CX189" s="390"/>
      <c r="CY189" s="390"/>
      <c r="CZ189" s="390"/>
      <c r="DA189" s="390"/>
      <c r="DB189" s="394"/>
      <c r="DC189" s="492">
        <v>231</v>
      </c>
      <c r="DD189" s="493">
        <v>175</v>
      </c>
      <c r="DE189" s="493">
        <v>70</v>
      </c>
      <c r="DF189" s="493">
        <v>98</v>
      </c>
      <c r="DG189" s="493">
        <v>7</v>
      </c>
      <c r="DH189" s="493">
        <v>19</v>
      </c>
      <c r="DI189" s="493">
        <v>37</v>
      </c>
      <c r="DJ189" s="394"/>
      <c r="DK189" s="492">
        <v>52</v>
      </c>
      <c r="DL189" s="493">
        <v>45</v>
      </c>
      <c r="DM189" s="493" t="s">
        <v>6662</v>
      </c>
      <c r="DN189" s="493">
        <v>1</v>
      </c>
      <c r="DO189" s="493" t="s">
        <v>6662</v>
      </c>
      <c r="DP189" s="493" t="s">
        <v>6662</v>
      </c>
      <c r="DQ189" s="493">
        <v>1</v>
      </c>
      <c r="DR189" s="493" t="s">
        <v>6662</v>
      </c>
      <c r="DS189" s="493">
        <v>1</v>
      </c>
      <c r="DT189" s="493">
        <v>4</v>
      </c>
      <c r="DU189" s="493" t="s">
        <v>6662</v>
      </c>
      <c r="DV189" s="493" t="s">
        <v>6662</v>
      </c>
      <c r="DW189" s="493" t="s">
        <v>6662</v>
      </c>
      <c r="DX189" s="493" t="s">
        <v>6662</v>
      </c>
      <c r="DY189" s="390" t="s">
        <v>6662</v>
      </c>
      <c r="DZ189" s="394" t="s">
        <v>6662</v>
      </c>
      <c r="EA189" s="492">
        <v>73</v>
      </c>
      <c r="EB189" s="493">
        <v>12820</v>
      </c>
      <c r="EC189" s="493">
        <v>10460</v>
      </c>
      <c r="ED189" s="493">
        <v>2310</v>
      </c>
      <c r="EE189" s="494">
        <v>50</v>
      </c>
      <c r="EF189" s="492">
        <v>120</v>
      </c>
      <c r="EG189" s="493">
        <v>105</v>
      </c>
      <c r="EH189" s="493">
        <v>43</v>
      </c>
      <c r="EI189" s="493">
        <v>57</v>
      </c>
      <c r="EJ189" s="493">
        <v>5</v>
      </c>
      <c r="EK189" s="493">
        <v>8</v>
      </c>
      <c r="EL189" s="493">
        <v>7</v>
      </c>
      <c r="EM189" s="394"/>
      <c r="EN189" s="492">
        <v>111</v>
      </c>
      <c r="EO189" s="493">
        <v>70</v>
      </c>
      <c r="EP189" s="493">
        <v>27</v>
      </c>
      <c r="EQ189" s="493">
        <v>41</v>
      </c>
      <c r="ER189" s="493">
        <v>2</v>
      </c>
      <c r="ES189" s="493">
        <v>11</v>
      </c>
      <c r="ET189" s="493">
        <v>30</v>
      </c>
      <c r="EU189" s="394"/>
    </row>
    <row r="190" spans="1:151" s="357" customFormat="1" ht="15" hidden="1" customHeight="1" x14ac:dyDescent="0.15">
      <c r="A190" s="442" t="s">
        <v>175</v>
      </c>
      <c r="B190" s="442" t="s">
        <v>313</v>
      </c>
      <c r="C190" s="442" t="s">
        <v>327</v>
      </c>
      <c r="D190" s="442" t="s">
        <v>745</v>
      </c>
      <c r="E190" s="387">
        <v>109</v>
      </c>
      <c r="F190" s="472">
        <v>107</v>
      </c>
      <c r="G190" s="472" t="s">
        <v>6663</v>
      </c>
      <c r="H190" s="472" t="s">
        <v>6663</v>
      </c>
      <c r="I190" s="472" t="s">
        <v>6663</v>
      </c>
      <c r="J190" s="388">
        <v>2</v>
      </c>
      <c r="K190" s="395">
        <v>1</v>
      </c>
      <c r="L190" s="387"/>
      <c r="M190" s="471" t="s">
        <v>6663</v>
      </c>
      <c r="N190" s="472" t="s">
        <v>6663</v>
      </c>
      <c r="O190" s="472" t="s">
        <v>6663</v>
      </c>
      <c r="P190" s="472" t="s">
        <v>6663</v>
      </c>
      <c r="Q190" s="472" t="s">
        <v>6663</v>
      </c>
      <c r="R190" s="472" t="s">
        <v>6663</v>
      </c>
      <c r="S190" s="472" t="s">
        <v>6663</v>
      </c>
      <c r="T190" s="472" t="s">
        <v>6663</v>
      </c>
      <c r="U190" s="472" t="s">
        <v>6663</v>
      </c>
      <c r="V190" s="472" t="s">
        <v>6663</v>
      </c>
      <c r="W190" s="472" t="s">
        <v>6663</v>
      </c>
      <c r="X190" s="472" t="s">
        <v>6663</v>
      </c>
      <c r="Y190" s="472" t="s">
        <v>6663</v>
      </c>
      <c r="Z190" s="472" t="s">
        <v>6663</v>
      </c>
      <c r="AA190" s="472" t="s">
        <v>6663</v>
      </c>
      <c r="AB190" s="473" t="s">
        <v>6663</v>
      </c>
      <c r="AC190" s="486" t="s">
        <v>6663</v>
      </c>
      <c r="AD190" s="487" t="s">
        <v>6663</v>
      </c>
      <c r="AE190" s="488" t="s">
        <v>6663</v>
      </c>
      <c r="AF190" s="387"/>
      <c r="AG190" s="388"/>
      <c r="AH190" s="388"/>
      <c r="AI190" s="388"/>
      <c r="AJ190" s="388"/>
      <c r="AK190" s="388"/>
      <c r="AL190" s="388"/>
      <c r="AM190" s="388"/>
      <c r="AN190" s="388"/>
      <c r="AO190" s="388"/>
      <c r="AP190" s="388"/>
      <c r="AQ190" s="388"/>
      <c r="AR190" s="388"/>
      <c r="AS190" s="388"/>
      <c r="AT190" s="388"/>
      <c r="AU190" s="388"/>
      <c r="AV190" s="449"/>
      <c r="AW190" s="450"/>
      <c r="AX190" s="451"/>
      <c r="AY190" s="471" t="s">
        <v>6663</v>
      </c>
      <c r="AZ190" s="472" t="s">
        <v>6663</v>
      </c>
      <c r="BA190" s="472" t="s">
        <v>6663</v>
      </c>
      <c r="BB190" s="472" t="s">
        <v>6663</v>
      </c>
      <c r="BC190" s="472" t="s">
        <v>6663</v>
      </c>
      <c r="BD190" s="472" t="s">
        <v>6663</v>
      </c>
      <c r="BE190" s="472" t="s">
        <v>6663</v>
      </c>
      <c r="BF190" s="472" t="s">
        <v>6663</v>
      </c>
      <c r="BG190" s="472" t="s">
        <v>6663</v>
      </c>
      <c r="BH190" s="472" t="s">
        <v>6663</v>
      </c>
      <c r="BI190" s="472" t="s">
        <v>6663</v>
      </c>
      <c r="BJ190" s="472" t="s">
        <v>6663</v>
      </c>
      <c r="BK190" s="472" t="s">
        <v>6663</v>
      </c>
      <c r="BL190" s="472" t="s">
        <v>6663</v>
      </c>
      <c r="BM190" s="472" t="s">
        <v>6663</v>
      </c>
      <c r="BN190" s="473" t="s">
        <v>6663</v>
      </c>
      <c r="BO190" s="504" t="s">
        <v>6663</v>
      </c>
      <c r="BP190" s="505" t="s">
        <v>6663</v>
      </c>
      <c r="BQ190" s="506" t="s">
        <v>6663</v>
      </c>
      <c r="BR190" s="492">
        <v>107</v>
      </c>
      <c r="BS190" s="493" t="s">
        <v>6662</v>
      </c>
      <c r="BT190" s="493" t="s">
        <v>6662</v>
      </c>
      <c r="BU190" s="493" t="s">
        <v>6662</v>
      </c>
      <c r="BV190" s="493">
        <v>1</v>
      </c>
      <c r="BW190" s="493" t="s">
        <v>6662</v>
      </c>
      <c r="BX190" s="493">
        <v>2</v>
      </c>
      <c r="BY190" s="493">
        <v>1</v>
      </c>
      <c r="BZ190" s="493">
        <v>13</v>
      </c>
      <c r="CA190" s="493">
        <v>10</v>
      </c>
      <c r="CB190" s="493">
        <v>19</v>
      </c>
      <c r="CC190" s="493">
        <v>25</v>
      </c>
      <c r="CD190" s="493">
        <v>14</v>
      </c>
      <c r="CE190" s="493">
        <v>11</v>
      </c>
      <c r="CF190" s="493">
        <v>8</v>
      </c>
      <c r="CG190" s="494">
        <v>3</v>
      </c>
      <c r="CH190" s="466"/>
      <c r="CI190" s="467"/>
      <c r="CJ190" s="467"/>
      <c r="CK190" s="467"/>
      <c r="CL190" s="467"/>
      <c r="CM190" s="467"/>
      <c r="CN190" s="467"/>
      <c r="CO190" s="467"/>
      <c r="CP190" s="467"/>
      <c r="CQ190" s="467"/>
      <c r="CR190" s="467"/>
      <c r="CS190" s="467"/>
      <c r="CT190" s="467"/>
      <c r="CU190" s="468"/>
      <c r="CV190" s="389"/>
      <c r="CW190" s="390"/>
      <c r="CX190" s="390"/>
      <c r="CY190" s="390"/>
      <c r="CZ190" s="390"/>
      <c r="DA190" s="390"/>
      <c r="DB190" s="394"/>
      <c r="DC190" s="492">
        <v>400</v>
      </c>
      <c r="DD190" s="493">
        <v>290</v>
      </c>
      <c r="DE190" s="493">
        <v>103</v>
      </c>
      <c r="DF190" s="493">
        <v>178</v>
      </c>
      <c r="DG190" s="493">
        <v>9</v>
      </c>
      <c r="DH190" s="493">
        <v>23</v>
      </c>
      <c r="DI190" s="493">
        <v>87</v>
      </c>
      <c r="DJ190" s="394"/>
      <c r="DK190" s="492">
        <v>88</v>
      </c>
      <c r="DL190" s="493">
        <v>74</v>
      </c>
      <c r="DM190" s="493" t="s">
        <v>6662</v>
      </c>
      <c r="DN190" s="493" t="s">
        <v>6662</v>
      </c>
      <c r="DO190" s="493">
        <v>1</v>
      </c>
      <c r="DP190" s="493">
        <v>3</v>
      </c>
      <c r="DQ190" s="493" t="s">
        <v>6662</v>
      </c>
      <c r="DR190" s="493">
        <v>1</v>
      </c>
      <c r="DS190" s="493">
        <v>2</v>
      </c>
      <c r="DT190" s="493">
        <v>7</v>
      </c>
      <c r="DU190" s="493" t="s">
        <v>6662</v>
      </c>
      <c r="DV190" s="493" t="s">
        <v>6662</v>
      </c>
      <c r="DW190" s="493" t="s">
        <v>6662</v>
      </c>
      <c r="DX190" s="493" t="s">
        <v>6662</v>
      </c>
      <c r="DY190" s="390" t="s">
        <v>6662</v>
      </c>
      <c r="DZ190" s="394" t="s">
        <v>6662</v>
      </c>
      <c r="EA190" s="492">
        <v>107</v>
      </c>
      <c r="EB190" s="493">
        <v>30514</v>
      </c>
      <c r="EC190" s="493">
        <v>23220</v>
      </c>
      <c r="ED190" s="493">
        <v>7059</v>
      </c>
      <c r="EE190" s="494">
        <v>235</v>
      </c>
      <c r="EF190" s="492">
        <v>201</v>
      </c>
      <c r="EG190" s="493">
        <v>166</v>
      </c>
      <c r="EH190" s="493">
        <v>61</v>
      </c>
      <c r="EI190" s="493">
        <v>98</v>
      </c>
      <c r="EJ190" s="493">
        <v>7</v>
      </c>
      <c r="EK190" s="493">
        <v>15</v>
      </c>
      <c r="EL190" s="493">
        <v>20</v>
      </c>
      <c r="EM190" s="394"/>
      <c r="EN190" s="492">
        <v>199</v>
      </c>
      <c r="EO190" s="493">
        <v>124</v>
      </c>
      <c r="EP190" s="493">
        <v>42</v>
      </c>
      <c r="EQ190" s="493">
        <v>80</v>
      </c>
      <c r="ER190" s="493">
        <v>2</v>
      </c>
      <c r="ES190" s="493">
        <v>8</v>
      </c>
      <c r="ET190" s="493">
        <v>67</v>
      </c>
      <c r="EU190" s="394"/>
    </row>
    <row r="191" spans="1:151" s="357" customFormat="1" ht="15" hidden="1" customHeight="1" x14ac:dyDescent="0.15">
      <c r="A191" s="442" t="s">
        <v>175</v>
      </c>
      <c r="B191" s="442" t="s">
        <v>313</v>
      </c>
      <c r="C191" s="442" t="s">
        <v>1599</v>
      </c>
      <c r="D191" s="442" t="s">
        <v>746</v>
      </c>
      <c r="E191" s="387" t="s">
        <v>6663</v>
      </c>
      <c r="F191" s="472" t="s">
        <v>6663</v>
      </c>
      <c r="G191" s="472" t="s">
        <v>6663</v>
      </c>
      <c r="H191" s="472" t="s">
        <v>6663</v>
      </c>
      <c r="I191" s="472" t="s">
        <v>6663</v>
      </c>
      <c r="J191" s="388" t="s">
        <v>6663</v>
      </c>
      <c r="K191" s="395" t="s">
        <v>6663</v>
      </c>
      <c r="L191" s="387"/>
      <c r="M191" s="471" t="s">
        <v>6663</v>
      </c>
      <c r="N191" s="472" t="s">
        <v>6663</v>
      </c>
      <c r="O191" s="472" t="s">
        <v>6663</v>
      </c>
      <c r="P191" s="472" t="s">
        <v>6663</v>
      </c>
      <c r="Q191" s="472" t="s">
        <v>6663</v>
      </c>
      <c r="R191" s="472" t="s">
        <v>6663</v>
      </c>
      <c r="S191" s="472" t="s">
        <v>6663</v>
      </c>
      <c r="T191" s="472" t="s">
        <v>6663</v>
      </c>
      <c r="U191" s="472" t="s">
        <v>6663</v>
      </c>
      <c r="V191" s="472" t="s">
        <v>6663</v>
      </c>
      <c r="W191" s="472" t="s">
        <v>6663</v>
      </c>
      <c r="X191" s="472" t="s">
        <v>6663</v>
      </c>
      <c r="Y191" s="472" t="s">
        <v>6663</v>
      </c>
      <c r="Z191" s="472" t="s">
        <v>6663</v>
      </c>
      <c r="AA191" s="472" t="s">
        <v>6663</v>
      </c>
      <c r="AB191" s="473" t="s">
        <v>6663</v>
      </c>
      <c r="AC191" s="486" t="s">
        <v>6663</v>
      </c>
      <c r="AD191" s="487" t="s">
        <v>6663</v>
      </c>
      <c r="AE191" s="488" t="s">
        <v>6663</v>
      </c>
      <c r="AF191" s="387"/>
      <c r="AG191" s="388"/>
      <c r="AH191" s="388"/>
      <c r="AI191" s="388"/>
      <c r="AJ191" s="388"/>
      <c r="AK191" s="388"/>
      <c r="AL191" s="388"/>
      <c r="AM191" s="388"/>
      <c r="AN191" s="388"/>
      <c r="AO191" s="388"/>
      <c r="AP191" s="388"/>
      <c r="AQ191" s="388"/>
      <c r="AR191" s="388"/>
      <c r="AS191" s="388"/>
      <c r="AT191" s="388"/>
      <c r="AU191" s="388"/>
      <c r="AV191" s="449"/>
      <c r="AW191" s="450"/>
      <c r="AX191" s="451"/>
      <c r="AY191" s="471" t="s">
        <v>6663</v>
      </c>
      <c r="AZ191" s="472" t="s">
        <v>6663</v>
      </c>
      <c r="BA191" s="472" t="s">
        <v>6663</v>
      </c>
      <c r="BB191" s="472" t="s">
        <v>6663</v>
      </c>
      <c r="BC191" s="472" t="s">
        <v>6663</v>
      </c>
      <c r="BD191" s="472" t="s">
        <v>6663</v>
      </c>
      <c r="BE191" s="472" t="s">
        <v>6663</v>
      </c>
      <c r="BF191" s="472" t="s">
        <v>6663</v>
      </c>
      <c r="BG191" s="472" t="s">
        <v>6663</v>
      </c>
      <c r="BH191" s="472" t="s">
        <v>6663</v>
      </c>
      <c r="BI191" s="472" t="s">
        <v>6663</v>
      </c>
      <c r="BJ191" s="472" t="s">
        <v>6663</v>
      </c>
      <c r="BK191" s="472" t="s">
        <v>6663</v>
      </c>
      <c r="BL191" s="472" t="s">
        <v>6663</v>
      </c>
      <c r="BM191" s="472" t="s">
        <v>6663</v>
      </c>
      <c r="BN191" s="473" t="s">
        <v>6663</v>
      </c>
      <c r="BO191" s="504" t="s">
        <v>6663</v>
      </c>
      <c r="BP191" s="505" t="s">
        <v>6663</v>
      </c>
      <c r="BQ191" s="506" t="s">
        <v>6663</v>
      </c>
      <c r="BR191" s="492">
        <v>11</v>
      </c>
      <c r="BS191" s="493" t="s">
        <v>6662</v>
      </c>
      <c r="BT191" s="493" t="s">
        <v>6662</v>
      </c>
      <c r="BU191" s="493" t="s">
        <v>6662</v>
      </c>
      <c r="BV191" s="493" t="s">
        <v>6662</v>
      </c>
      <c r="BW191" s="493" t="s">
        <v>6662</v>
      </c>
      <c r="BX191" s="493" t="s">
        <v>6662</v>
      </c>
      <c r="BY191" s="493" t="s">
        <v>6662</v>
      </c>
      <c r="BZ191" s="493" t="s">
        <v>6662</v>
      </c>
      <c r="CA191" s="493" t="s">
        <v>6662</v>
      </c>
      <c r="CB191" s="493">
        <v>3</v>
      </c>
      <c r="CC191" s="493">
        <v>3</v>
      </c>
      <c r="CD191" s="493">
        <v>1</v>
      </c>
      <c r="CE191" s="493">
        <v>3</v>
      </c>
      <c r="CF191" s="493">
        <v>1</v>
      </c>
      <c r="CG191" s="494" t="s">
        <v>6662</v>
      </c>
      <c r="CH191" s="466"/>
      <c r="CI191" s="467"/>
      <c r="CJ191" s="467"/>
      <c r="CK191" s="467"/>
      <c r="CL191" s="467"/>
      <c r="CM191" s="467"/>
      <c r="CN191" s="467"/>
      <c r="CO191" s="467"/>
      <c r="CP191" s="467"/>
      <c r="CQ191" s="467"/>
      <c r="CR191" s="467"/>
      <c r="CS191" s="467"/>
      <c r="CT191" s="467"/>
      <c r="CU191" s="468"/>
      <c r="CV191" s="389"/>
      <c r="CW191" s="390"/>
      <c r="CX191" s="390"/>
      <c r="CY191" s="390"/>
      <c r="CZ191" s="390"/>
      <c r="DA191" s="390"/>
      <c r="DB191" s="394"/>
      <c r="DC191" s="492" t="s">
        <v>6663</v>
      </c>
      <c r="DD191" s="493" t="s">
        <v>6663</v>
      </c>
      <c r="DE191" s="493" t="s">
        <v>6663</v>
      </c>
      <c r="DF191" s="493" t="s">
        <v>6663</v>
      </c>
      <c r="DG191" s="493" t="s">
        <v>6663</v>
      </c>
      <c r="DH191" s="493" t="s">
        <v>6663</v>
      </c>
      <c r="DI191" s="493" t="s">
        <v>6663</v>
      </c>
      <c r="DJ191" s="394"/>
      <c r="DK191" s="492" t="s">
        <v>6663</v>
      </c>
      <c r="DL191" s="493" t="s">
        <v>6663</v>
      </c>
      <c r="DM191" s="493" t="s">
        <v>6663</v>
      </c>
      <c r="DN191" s="493" t="s">
        <v>6663</v>
      </c>
      <c r="DO191" s="493" t="s">
        <v>6663</v>
      </c>
      <c r="DP191" s="493" t="s">
        <v>6663</v>
      </c>
      <c r="DQ191" s="493" t="s">
        <v>6663</v>
      </c>
      <c r="DR191" s="493" t="s">
        <v>6663</v>
      </c>
      <c r="DS191" s="493" t="s">
        <v>6663</v>
      </c>
      <c r="DT191" s="493" t="s">
        <v>6663</v>
      </c>
      <c r="DU191" s="493" t="s">
        <v>6663</v>
      </c>
      <c r="DV191" s="493" t="s">
        <v>6663</v>
      </c>
      <c r="DW191" s="493" t="s">
        <v>6663</v>
      </c>
      <c r="DX191" s="493" t="s">
        <v>6663</v>
      </c>
      <c r="DY191" s="390" t="s">
        <v>6663</v>
      </c>
      <c r="DZ191" s="394" t="s">
        <v>6663</v>
      </c>
      <c r="EA191" s="492" t="s">
        <v>6663</v>
      </c>
      <c r="EB191" s="493" t="s">
        <v>6663</v>
      </c>
      <c r="EC191" s="493" t="s">
        <v>6663</v>
      </c>
      <c r="ED191" s="493" t="s">
        <v>6663</v>
      </c>
      <c r="EE191" s="494" t="s">
        <v>6663</v>
      </c>
      <c r="EF191" s="492" t="s">
        <v>6663</v>
      </c>
      <c r="EG191" s="493" t="s">
        <v>6663</v>
      </c>
      <c r="EH191" s="493" t="s">
        <v>6663</v>
      </c>
      <c r="EI191" s="493" t="s">
        <v>6663</v>
      </c>
      <c r="EJ191" s="493" t="s">
        <v>6663</v>
      </c>
      <c r="EK191" s="493" t="s">
        <v>6663</v>
      </c>
      <c r="EL191" s="493" t="s">
        <v>6663</v>
      </c>
      <c r="EM191" s="394"/>
      <c r="EN191" s="492" t="s">
        <v>6663</v>
      </c>
      <c r="EO191" s="493" t="s">
        <v>6663</v>
      </c>
      <c r="EP191" s="493" t="s">
        <v>6663</v>
      </c>
      <c r="EQ191" s="493" t="s">
        <v>6663</v>
      </c>
      <c r="ER191" s="493" t="s">
        <v>6663</v>
      </c>
      <c r="ES191" s="493" t="s">
        <v>6663</v>
      </c>
      <c r="ET191" s="493" t="s">
        <v>6663</v>
      </c>
      <c r="EU191" s="394"/>
    </row>
    <row r="192" spans="1:151" s="357" customFormat="1" ht="15" hidden="1" customHeight="1" x14ac:dyDescent="0.15">
      <c r="A192" s="442" t="s">
        <v>175</v>
      </c>
      <c r="B192" s="442" t="s">
        <v>313</v>
      </c>
      <c r="C192" s="442" t="s">
        <v>328</v>
      </c>
      <c r="D192" s="442" t="s">
        <v>747</v>
      </c>
      <c r="E192" s="387">
        <v>201</v>
      </c>
      <c r="F192" s="472">
        <v>199</v>
      </c>
      <c r="G192" s="472" t="s">
        <v>6663</v>
      </c>
      <c r="H192" s="472" t="s">
        <v>6663</v>
      </c>
      <c r="I192" s="472" t="s">
        <v>6663</v>
      </c>
      <c r="J192" s="388">
        <v>2</v>
      </c>
      <c r="K192" s="395">
        <v>2</v>
      </c>
      <c r="L192" s="387"/>
      <c r="M192" s="471" t="s">
        <v>6663</v>
      </c>
      <c r="N192" s="472" t="s">
        <v>6663</v>
      </c>
      <c r="O192" s="472" t="s">
        <v>6663</v>
      </c>
      <c r="P192" s="472" t="s">
        <v>6663</v>
      </c>
      <c r="Q192" s="472" t="s">
        <v>6663</v>
      </c>
      <c r="R192" s="472" t="s">
        <v>6663</v>
      </c>
      <c r="S192" s="472" t="s">
        <v>6663</v>
      </c>
      <c r="T192" s="472" t="s">
        <v>6663</v>
      </c>
      <c r="U192" s="472" t="s">
        <v>6663</v>
      </c>
      <c r="V192" s="472" t="s">
        <v>6663</v>
      </c>
      <c r="W192" s="472" t="s">
        <v>6663</v>
      </c>
      <c r="X192" s="472" t="s">
        <v>6663</v>
      </c>
      <c r="Y192" s="472" t="s">
        <v>6663</v>
      </c>
      <c r="Z192" s="472" t="s">
        <v>6663</v>
      </c>
      <c r="AA192" s="472" t="s">
        <v>6663</v>
      </c>
      <c r="AB192" s="473" t="s">
        <v>6663</v>
      </c>
      <c r="AC192" s="486" t="s">
        <v>6663</v>
      </c>
      <c r="AD192" s="487" t="s">
        <v>6663</v>
      </c>
      <c r="AE192" s="488" t="s">
        <v>6663</v>
      </c>
      <c r="AF192" s="387"/>
      <c r="AG192" s="388"/>
      <c r="AH192" s="388"/>
      <c r="AI192" s="388"/>
      <c r="AJ192" s="388"/>
      <c r="AK192" s="388"/>
      <c r="AL192" s="388"/>
      <c r="AM192" s="388"/>
      <c r="AN192" s="388"/>
      <c r="AO192" s="388"/>
      <c r="AP192" s="388"/>
      <c r="AQ192" s="388"/>
      <c r="AR192" s="388"/>
      <c r="AS192" s="388"/>
      <c r="AT192" s="388"/>
      <c r="AU192" s="388"/>
      <c r="AV192" s="449"/>
      <c r="AW192" s="450"/>
      <c r="AX192" s="451"/>
      <c r="AY192" s="471" t="s">
        <v>6663</v>
      </c>
      <c r="AZ192" s="472" t="s">
        <v>6663</v>
      </c>
      <c r="BA192" s="472" t="s">
        <v>6663</v>
      </c>
      <c r="BB192" s="472" t="s">
        <v>6663</v>
      </c>
      <c r="BC192" s="472" t="s">
        <v>6663</v>
      </c>
      <c r="BD192" s="472" t="s">
        <v>6663</v>
      </c>
      <c r="BE192" s="472" t="s">
        <v>6663</v>
      </c>
      <c r="BF192" s="472" t="s">
        <v>6663</v>
      </c>
      <c r="BG192" s="472" t="s">
        <v>6663</v>
      </c>
      <c r="BH192" s="472" t="s">
        <v>6663</v>
      </c>
      <c r="BI192" s="472" t="s">
        <v>6663</v>
      </c>
      <c r="BJ192" s="472" t="s">
        <v>6663</v>
      </c>
      <c r="BK192" s="472" t="s">
        <v>6663</v>
      </c>
      <c r="BL192" s="472" t="s">
        <v>6663</v>
      </c>
      <c r="BM192" s="472" t="s">
        <v>6663</v>
      </c>
      <c r="BN192" s="473" t="s">
        <v>6663</v>
      </c>
      <c r="BO192" s="504" t="s">
        <v>6663</v>
      </c>
      <c r="BP192" s="505" t="s">
        <v>6663</v>
      </c>
      <c r="BQ192" s="506" t="s">
        <v>6663</v>
      </c>
      <c r="BR192" s="492">
        <v>199</v>
      </c>
      <c r="BS192" s="493" t="s">
        <v>6662</v>
      </c>
      <c r="BT192" s="493" t="s">
        <v>6662</v>
      </c>
      <c r="BU192" s="493">
        <v>1</v>
      </c>
      <c r="BV192" s="493" t="s">
        <v>6662</v>
      </c>
      <c r="BW192" s="493" t="s">
        <v>6662</v>
      </c>
      <c r="BX192" s="493" t="s">
        <v>6662</v>
      </c>
      <c r="BY192" s="493">
        <v>9</v>
      </c>
      <c r="BZ192" s="493">
        <v>11</v>
      </c>
      <c r="CA192" s="493">
        <v>23</v>
      </c>
      <c r="CB192" s="493">
        <v>30</v>
      </c>
      <c r="CC192" s="493">
        <v>37</v>
      </c>
      <c r="CD192" s="493">
        <v>24</v>
      </c>
      <c r="CE192" s="493">
        <v>34</v>
      </c>
      <c r="CF192" s="493">
        <v>20</v>
      </c>
      <c r="CG192" s="494">
        <v>10</v>
      </c>
      <c r="CH192" s="466"/>
      <c r="CI192" s="467"/>
      <c r="CJ192" s="467"/>
      <c r="CK192" s="467"/>
      <c r="CL192" s="467"/>
      <c r="CM192" s="467"/>
      <c r="CN192" s="467"/>
      <c r="CO192" s="467"/>
      <c r="CP192" s="467"/>
      <c r="CQ192" s="467"/>
      <c r="CR192" s="467"/>
      <c r="CS192" s="467"/>
      <c r="CT192" s="467"/>
      <c r="CU192" s="468"/>
      <c r="CV192" s="389"/>
      <c r="CW192" s="390"/>
      <c r="CX192" s="390"/>
      <c r="CY192" s="390"/>
      <c r="CZ192" s="390"/>
      <c r="DA192" s="390"/>
      <c r="DB192" s="394"/>
      <c r="DC192" s="492">
        <v>715</v>
      </c>
      <c r="DD192" s="493">
        <v>498</v>
      </c>
      <c r="DE192" s="493">
        <v>183</v>
      </c>
      <c r="DF192" s="493">
        <v>276</v>
      </c>
      <c r="DG192" s="493">
        <v>39</v>
      </c>
      <c r="DH192" s="493">
        <v>46</v>
      </c>
      <c r="DI192" s="493">
        <v>171</v>
      </c>
      <c r="DJ192" s="394"/>
      <c r="DK192" s="492">
        <v>147</v>
      </c>
      <c r="DL192" s="493">
        <v>63</v>
      </c>
      <c r="DM192" s="493" t="s">
        <v>6662</v>
      </c>
      <c r="DN192" s="493">
        <v>2</v>
      </c>
      <c r="DO192" s="493">
        <v>4</v>
      </c>
      <c r="DP192" s="493">
        <v>2</v>
      </c>
      <c r="DQ192" s="493">
        <v>2</v>
      </c>
      <c r="DR192" s="493">
        <v>3</v>
      </c>
      <c r="DS192" s="493">
        <v>2</v>
      </c>
      <c r="DT192" s="493">
        <v>67</v>
      </c>
      <c r="DU192" s="493">
        <v>1</v>
      </c>
      <c r="DV192" s="493">
        <v>1</v>
      </c>
      <c r="DW192" s="493" t="s">
        <v>6662</v>
      </c>
      <c r="DX192" s="493" t="s">
        <v>6662</v>
      </c>
      <c r="DY192" s="390" t="s">
        <v>6662</v>
      </c>
      <c r="DZ192" s="394" t="s">
        <v>6662</v>
      </c>
      <c r="EA192" s="492">
        <v>198</v>
      </c>
      <c r="EB192" s="493">
        <v>35730</v>
      </c>
      <c r="EC192" s="493">
        <v>20919</v>
      </c>
      <c r="ED192" s="493">
        <v>14384</v>
      </c>
      <c r="EE192" s="494">
        <v>427</v>
      </c>
      <c r="EF192" s="492">
        <v>358</v>
      </c>
      <c r="EG192" s="493">
        <v>283</v>
      </c>
      <c r="EH192" s="493">
        <v>103</v>
      </c>
      <c r="EI192" s="493">
        <v>151</v>
      </c>
      <c r="EJ192" s="493">
        <v>29</v>
      </c>
      <c r="EK192" s="493">
        <v>25</v>
      </c>
      <c r="EL192" s="493">
        <v>50</v>
      </c>
      <c r="EM192" s="394"/>
      <c r="EN192" s="492">
        <v>357</v>
      </c>
      <c r="EO192" s="493">
        <v>215</v>
      </c>
      <c r="EP192" s="493">
        <v>80</v>
      </c>
      <c r="EQ192" s="493">
        <v>125</v>
      </c>
      <c r="ER192" s="493">
        <v>10</v>
      </c>
      <c r="ES192" s="493">
        <v>21</v>
      </c>
      <c r="ET192" s="493">
        <v>121</v>
      </c>
      <c r="EU192" s="394"/>
    </row>
    <row r="193" spans="1:151" s="357" customFormat="1" ht="15" hidden="1" customHeight="1" x14ac:dyDescent="0.15">
      <c r="A193" s="442" t="s">
        <v>175</v>
      </c>
      <c r="B193" s="442" t="s">
        <v>313</v>
      </c>
      <c r="C193" s="442" t="s">
        <v>1600</v>
      </c>
      <c r="D193" s="442" t="s">
        <v>748</v>
      </c>
      <c r="E193" s="387" t="s">
        <v>6663</v>
      </c>
      <c r="F193" s="472" t="s">
        <v>6663</v>
      </c>
      <c r="G193" s="472" t="s">
        <v>6663</v>
      </c>
      <c r="H193" s="472" t="s">
        <v>6663</v>
      </c>
      <c r="I193" s="472" t="s">
        <v>6663</v>
      </c>
      <c r="J193" s="388" t="s">
        <v>6663</v>
      </c>
      <c r="K193" s="395" t="s">
        <v>6663</v>
      </c>
      <c r="L193" s="387"/>
      <c r="M193" s="471" t="s">
        <v>6663</v>
      </c>
      <c r="N193" s="472" t="s">
        <v>6663</v>
      </c>
      <c r="O193" s="472" t="s">
        <v>6663</v>
      </c>
      <c r="P193" s="472" t="s">
        <v>6663</v>
      </c>
      <c r="Q193" s="472" t="s">
        <v>6663</v>
      </c>
      <c r="R193" s="472" t="s">
        <v>6663</v>
      </c>
      <c r="S193" s="472" t="s">
        <v>6663</v>
      </c>
      <c r="T193" s="472" t="s">
        <v>6663</v>
      </c>
      <c r="U193" s="472" t="s">
        <v>6663</v>
      </c>
      <c r="V193" s="472" t="s">
        <v>6663</v>
      </c>
      <c r="W193" s="472" t="s">
        <v>6663</v>
      </c>
      <c r="X193" s="472" t="s">
        <v>6663</v>
      </c>
      <c r="Y193" s="472" t="s">
        <v>6663</v>
      </c>
      <c r="Z193" s="472" t="s">
        <v>6663</v>
      </c>
      <c r="AA193" s="472" t="s">
        <v>6663</v>
      </c>
      <c r="AB193" s="473" t="s">
        <v>6663</v>
      </c>
      <c r="AC193" s="486" t="s">
        <v>6663</v>
      </c>
      <c r="AD193" s="487" t="s">
        <v>6663</v>
      </c>
      <c r="AE193" s="488" t="s">
        <v>6663</v>
      </c>
      <c r="AF193" s="387"/>
      <c r="AG193" s="388"/>
      <c r="AH193" s="388"/>
      <c r="AI193" s="388"/>
      <c r="AJ193" s="388"/>
      <c r="AK193" s="388"/>
      <c r="AL193" s="388"/>
      <c r="AM193" s="388"/>
      <c r="AN193" s="388"/>
      <c r="AO193" s="388"/>
      <c r="AP193" s="388"/>
      <c r="AQ193" s="388"/>
      <c r="AR193" s="388"/>
      <c r="AS193" s="388"/>
      <c r="AT193" s="388"/>
      <c r="AU193" s="388"/>
      <c r="AV193" s="449"/>
      <c r="AW193" s="450"/>
      <c r="AX193" s="451"/>
      <c r="AY193" s="471" t="s">
        <v>6663</v>
      </c>
      <c r="AZ193" s="472" t="s">
        <v>6663</v>
      </c>
      <c r="BA193" s="472" t="s">
        <v>6663</v>
      </c>
      <c r="BB193" s="472" t="s">
        <v>6663</v>
      </c>
      <c r="BC193" s="472" t="s">
        <v>6663</v>
      </c>
      <c r="BD193" s="472" t="s">
        <v>6663</v>
      </c>
      <c r="BE193" s="472" t="s">
        <v>6663</v>
      </c>
      <c r="BF193" s="472" t="s">
        <v>6663</v>
      </c>
      <c r="BG193" s="472" t="s">
        <v>6663</v>
      </c>
      <c r="BH193" s="472" t="s">
        <v>6663</v>
      </c>
      <c r="BI193" s="472" t="s">
        <v>6663</v>
      </c>
      <c r="BJ193" s="472" t="s">
        <v>6663</v>
      </c>
      <c r="BK193" s="472" t="s">
        <v>6663</v>
      </c>
      <c r="BL193" s="472" t="s">
        <v>6663</v>
      </c>
      <c r="BM193" s="472" t="s">
        <v>6663</v>
      </c>
      <c r="BN193" s="473" t="s">
        <v>6663</v>
      </c>
      <c r="BO193" s="504" t="s">
        <v>6663</v>
      </c>
      <c r="BP193" s="505" t="s">
        <v>6663</v>
      </c>
      <c r="BQ193" s="506" t="s">
        <v>6663</v>
      </c>
      <c r="BR193" s="492">
        <v>203</v>
      </c>
      <c r="BS193" s="493" t="s">
        <v>6662</v>
      </c>
      <c r="BT193" s="493" t="s">
        <v>6662</v>
      </c>
      <c r="BU193" s="493" t="s">
        <v>6662</v>
      </c>
      <c r="BV193" s="493" t="s">
        <v>6662</v>
      </c>
      <c r="BW193" s="493" t="s">
        <v>6662</v>
      </c>
      <c r="BX193" s="493">
        <v>1</v>
      </c>
      <c r="BY193" s="493">
        <v>6</v>
      </c>
      <c r="BZ193" s="493">
        <v>13</v>
      </c>
      <c r="CA193" s="493">
        <v>33</v>
      </c>
      <c r="CB193" s="493">
        <v>39</v>
      </c>
      <c r="CC193" s="493">
        <v>31</v>
      </c>
      <c r="CD193" s="493">
        <v>40</v>
      </c>
      <c r="CE193" s="493">
        <v>23</v>
      </c>
      <c r="CF193" s="493">
        <v>13</v>
      </c>
      <c r="CG193" s="494">
        <v>4</v>
      </c>
      <c r="CH193" s="466"/>
      <c r="CI193" s="467"/>
      <c r="CJ193" s="467"/>
      <c r="CK193" s="467"/>
      <c r="CL193" s="467"/>
      <c r="CM193" s="467"/>
      <c r="CN193" s="467"/>
      <c r="CO193" s="467"/>
      <c r="CP193" s="467"/>
      <c r="CQ193" s="467"/>
      <c r="CR193" s="467"/>
      <c r="CS193" s="467"/>
      <c r="CT193" s="467"/>
      <c r="CU193" s="468"/>
      <c r="CV193" s="389"/>
      <c r="CW193" s="390"/>
      <c r="CX193" s="390"/>
      <c r="CY193" s="390"/>
      <c r="CZ193" s="390"/>
      <c r="DA193" s="390"/>
      <c r="DB193" s="394"/>
      <c r="DC193" s="492" t="s">
        <v>6663</v>
      </c>
      <c r="DD193" s="493" t="s">
        <v>6663</v>
      </c>
      <c r="DE193" s="493" t="s">
        <v>6663</v>
      </c>
      <c r="DF193" s="493" t="s">
        <v>6663</v>
      </c>
      <c r="DG193" s="493" t="s">
        <v>6663</v>
      </c>
      <c r="DH193" s="493" t="s">
        <v>6663</v>
      </c>
      <c r="DI193" s="493" t="s">
        <v>6663</v>
      </c>
      <c r="DJ193" s="394"/>
      <c r="DK193" s="492" t="s">
        <v>6663</v>
      </c>
      <c r="DL193" s="493" t="s">
        <v>6663</v>
      </c>
      <c r="DM193" s="493" t="s">
        <v>6663</v>
      </c>
      <c r="DN193" s="493" t="s">
        <v>6663</v>
      </c>
      <c r="DO193" s="493" t="s">
        <v>6663</v>
      </c>
      <c r="DP193" s="493" t="s">
        <v>6663</v>
      </c>
      <c r="DQ193" s="493" t="s">
        <v>6663</v>
      </c>
      <c r="DR193" s="493" t="s">
        <v>6663</v>
      </c>
      <c r="DS193" s="493" t="s">
        <v>6663</v>
      </c>
      <c r="DT193" s="493" t="s">
        <v>6663</v>
      </c>
      <c r="DU193" s="493" t="s">
        <v>6663</v>
      </c>
      <c r="DV193" s="493" t="s">
        <v>6663</v>
      </c>
      <c r="DW193" s="493" t="s">
        <v>6663</v>
      </c>
      <c r="DX193" s="493" t="s">
        <v>6663</v>
      </c>
      <c r="DY193" s="390" t="s">
        <v>6663</v>
      </c>
      <c r="DZ193" s="394" t="s">
        <v>6663</v>
      </c>
      <c r="EA193" s="492" t="s">
        <v>6663</v>
      </c>
      <c r="EB193" s="493" t="s">
        <v>6663</v>
      </c>
      <c r="EC193" s="493" t="s">
        <v>6663</v>
      </c>
      <c r="ED193" s="493" t="s">
        <v>6663</v>
      </c>
      <c r="EE193" s="494" t="s">
        <v>6663</v>
      </c>
      <c r="EF193" s="492" t="s">
        <v>6663</v>
      </c>
      <c r="EG193" s="493" t="s">
        <v>6663</v>
      </c>
      <c r="EH193" s="493" t="s">
        <v>6663</v>
      </c>
      <c r="EI193" s="493" t="s">
        <v>6663</v>
      </c>
      <c r="EJ193" s="493" t="s">
        <v>6663</v>
      </c>
      <c r="EK193" s="493" t="s">
        <v>6663</v>
      </c>
      <c r="EL193" s="493" t="s">
        <v>6663</v>
      </c>
      <c r="EM193" s="394"/>
      <c r="EN193" s="492" t="s">
        <v>6663</v>
      </c>
      <c r="EO193" s="493" t="s">
        <v>6663</v>
      </c>
      <c r="EP193" s="493" t="s">
        <v>6663</v>
      </c>
      <c r="EQ193" s="493" t="s">
        <v>6663</v>
      </c>
      <c r="ER193" s="493" t="s">
        <v>6663</v>
      </c>
      <c r="ES193" s="493" t="s">
        <v>6663</v>
      </c>
      <c r="ET193" s="493" t="s">
        <v>6663</v>
      </c>
      <c r="EU193" s="394"/>
    </row>
    <row r="194" spans="1:151" s="357" customFormat="1" ht="15" hidden="1" customHeight="1" x14ac:dyDescent="0.15">
      <c r="A194" s="442" t="s">
        <v>175</v>
      </c>
      <c r="B194" s="442" t="s">
        <v>313</v>
      </c>
      <c r="C194" s="442" t="s">
        <v>1601</v>
      </c>
      <c r="D194" s="442" t="s">
        <v>749</v>
      </c>
      <c r="E194" s="387" t="s">
        <v>6663</v>
      </c>
      <c r="F194" s="472" t="s">
        <v>6663</v>
      </c>
      <c r="G194" s="472" t="s">
        <v>6663</v>
      </c>
      <c r="H194" s="472" t="s">
        <v>6663</v>
      </c>
      <c r="I194" s="472" t="s">
        <v>6663</v>
      </c>
      <c r="J194" s="388" t="s">
        <v>6663</v>
      </c>
      <c r="K194" s="395" t="s">
        <v>6663</v>
      </c>
      <c r="L194" s="387"/>
      <c r="M194" s="471" t="s">
        <v>6663</v>
      </c>
      <c r="N194" s="472" t="s">
        <v>6663</v>
      </c>
      <c r="O194" s="472" t="s">
        <v>6663</v>
      </c>
      <c r="P194" s="472" t="s">
        <v>6663</v>
      </c>
      <c r="Q194" s="472" t="s">
        <v>6663</v>
      </c>
      <c r="R194" s="472" t="s">
        <v>6663</v>
      </c>
      <c r="S194" s="472" t="s">
        <v>6663</v>
      </c>
      <c r="T194" s="472" t="s">
        <v>6663</v>
      </c>
      <c r="U194" s="472" t="s">
        <v>6663</v>
      </c>
      <c r="V194" s="472" t="s">
        <v>6663</v>
      </c>
      <c r="W194" s="472" t="s">
        <v>6663</v>
      </c>
      <c r="X194" s="472" t="s">
        <v>6663</v>
      </c>
      <c r="Y194" s="472" t="s">
        <v>6663</v>
      </c>
      <c r="Z194" s="472" t="s">
        <v>6663</v>
      </c>
      <c r="AA194" s="472" t="s">
        <v>6663</v>
      </c>
      <c r="AB194" s="473" t="s">
        <v>6663</v>
      </c>
      <c r="AC194" s="486" t="s">
        <v>6663</v>
      </c>
      <c r="AD194" s="487" t="s">
        <v>6663</v>
      </c>
      <c r="AE194" s="488" t="s">
        <v>6663</v>
      </c>
      <c r="AF194" s="387"/>
      <c r="AG194" s="388"/>
      <c r="AH194" s="388"/>
      <c r="AI194" s="388"/>
      <c r="AJ194" s="388"/>
      <c r="AK194" s="388"/>
      <c r="AL194" s="388"/>
      <c r="AM194" s="388"/>
      <c r="AN194" s="388"/>
      <c r="AO194" s="388"/>
      <c r="AP194" s="388"/>
      <c r="AQ194" s="388"/>
      <c r="AR194" s="388"/>
      <c r="AS194" s="388"/>
      <c r="AT194" s="388"/>
      <c r="AU194" s="388"/>
      <c r="AV194" s="449"/>
      <c r="AW194" s="450"/>
      <c r="AX194" s="451"/>
      <c r="AY194" s="471" t="s">
        <v>6663</v>
      </c>
      <c r="AZ194" s="472" t="s">
        <v>6663</v>
      </c>
      <c r="BA194" s="472" t="s">
        <v>6663</v>
      </c>
      <c r="BB194" s="472" t="s">
        <v>6663</v>
      </c>
      <c r="BC194" s="472" t="s">
        <v>6663</v>
      </c>
      <c r="BD194" s="472" t="s">
        <v>6663</v>
      </c>
      <c r="BE194" s="472" t="s">
        <v>6663</v>
      </c>
      <c r="BF194" s="472" t="s">
        <v>6663</v>
      </c>
      <c r="BG194" s="472" t="s">
        <v>6663</v>
      </c>
      <c r="BH194" s="472" t="s">
        <v>6663</v>
      </c>
      <c r="BI194" s="472" t="s">
        <v>6663</v>
      </c>
      <c r="BJ194" s="472" t="s">
        <v>6663</v>
      </c>
      <c r="BK194" s="472" t="s">
        <v>6663</v>
      </c>
      <c r="BL194" s="472" t="s">
        <v>6663</v>
      </c>
      <c r="BM194" s="472" t="s">
        <v>6663</v>
      </c>
      <c r="BN194" s="473" t="s">
        <v>6663</v>
      </c>
      <c r="BO194" s="504" t="s">
        <v>6663</v>
      </c>
      <c r="BP194" s="505" t="s">
        <v>6663</v>
      </c>
      <c r="BQ194" s="506" t="s">
        <v>6663</v>
      </c>
      <c r="BR194" s="492">
        <v>47</v>
      </c>
      <c r="BS194" s="493" t="s">
        <v>6662</v>
      </c>
      <c r="BT194" s="493" t="s">
        <v>6662</v>
      </c>
      <c r="BU194" s="493" t="s">
        <v>6662</v>
      </c>
      <c r="BV194" s="493" t="s">
        <v>6662</v>
      </c>
      <c r="BW194" s="493" t="s">
        <v>6662</v>
      </c>
      <c r="BX194" s="493" t="s">
        <v>6662</v>
      </c>
      <c r="BY194" s="493">
        <v>2</v>
      </c>
      <c r="BZ194" s="493">
        <v>4</v>
      </c>
      <c r="CA194" s="493">
        <v>5</v>
      </c>
      <c r="CB194" s="493">
        <v>9</v>
      </c>
      <c r="CC194" s="493">
        <v>6</v>
      </c>
      <c r="CD194" s="493">
        <v>8</v>
      </c>
      <c r="CE194" s="493">
        <v>6</v>
      </c>
      <c r="CF194" s="493">
        <v>3</v>
      </c>
      <c r="CG194" s="494">
        <v>4</v>
      </c>
      <c r="CH194" s="466"/>
      <c r="CI194" s="467"/>
      <c r="CJ194" s="467"/>
      <c r="CK194" s="467"/>
      <c r="CL194" s="467"/>
      <c r="CM194" s="467"/>
      <c r="CN194" s="467"/>
      <c r="CO194" s="467"/>
      <c r="CP194" s="467"/>
      <c r="CQ194" s="467"/>
      <c r="CR194" s="467"/>
      <c r="CS194" s="467"/>
      <c r="CT194" s="467"/>
      <c r="CU194" s="468"/>
      <c r="CV194" s="389"/>
      <c r="CW194" s="390"/>
      <c r="CX194" s="390"/>
      <c r="CY194" s="390"/>
      <c r="CZ194" s="390"/>
      <c r="DA194" s="390"/>
      <c r="DB194" s="394"/>
      <c r="DC194" s="492" t="s">
        <v>6663</v>
      </c>
      <c r="DD194" s="493" t="s">
        <v>6663</v>
      </c>
      <c r="DE194" s="493" t="s">
        <v>6663</v>
      </c>
      <c r="DF194" s="493" t="s">
        <v>6663</v>
      </c>
      <c r="DG194" s="493" t="s">
        <v>6663</v>
      </c>
      <c r="DH194" s="493" t="s">
        <v>6663</v>
      </c>
      <c r="DI194" s="493" t="s">
        <v>6663</v>
      </c>
      <c r="DJ194" s="394"/>
      <c r="DK194" s="492" t="s">
        <v>6663</v>
      </c>
      <c r="DL194" s="493" t="s">
        <v>6663</v>
      </c>
      <c r="DM194" s="493" t="s">
        <v>6663</v>
      </c>
      <c r="DN194" s="493" t="s">
        <v>6663</v>
      </c>
      <c r="DO194" s="493" t="s">
        <v>6663</v>
      </c>
      <c r="DP194" s="493" t="s">
        <v>6663</v>
      </c>
      <c r="DQ194" s="493" t="s">
        <v>6663</v>
      </c>
      <c r="DR194" s="493" t="s">
        <v>6663</v>
      </c>
      <c r="DS194" s="493" t="s">
        <v>6663</v>
      </c>
      <c r="DT194" s="493" t="s">
        <v>6663</v>
      </c>
      <c r="DU194" s="493" t="s">
        <v>6663</v>
      </c>
      <c r="DV194" s="493" t="s">
        <v>6663</v>
      </c>
      <c r="DW194" s="493" t="s">
        <v>6663</v>
      </c>
      <c r="DX194" s="493" t="s">
        <v>6663</v>
      </c>
      <c r="DY194" s="390" t="s">
        <v>6663</v>
      </c>
      <c r="DZ194" s="394" t="s">
        <v>6663</v>
      </c>
      <c r="EA194" s="492" t="s">
        <v>6663</v>
      </c>
      <c r="EB194" s="493" t="s">
        <v>6663</v>
      </c>
      <c r="EC194" s="493" t="s">
        <v>6663</v>
      </c>
      <c r="ED194" s="493" t="s">
        <v>6663</v>
      </c>
      <c r="EE194" s="494" t="s">
        <v>6663</v>
      </c>
      <c r="EF194" s="492" t="s">
        <v>6663</v>
      </c>
      <c r="EG194" s="493" t="s">
        <v>6663</v>
      </c>
      <c r="EH194" s="493" t="s">
        <v>6663</v>
      </c>
      <c r="EI194" s="493" t="s">
        <v>6663</v>
      </c>
      <c r="EJ194" s="493" t="s">
        <v>6663</v>
      </c>
      <c r="EK194" s="493" t="s">
        <v>6663</v>
      </c>
      <c r="EL194" s="493" t="s">
        <v>6663</v>
      </c>
      <c r="EM194" s="394"/>
      <c r="EN194" s="492" t="s">
        <v>6663</v>
      </c>
      <c r="EO194" s="493" t="s">
        <v>6663</v>
      </c>
      <c r="EP194" s="493" t="s">
        <v>6663</v>
      </c>
      <c r="EQ194" s="493" t="s">
        <v>6663</v>
      </c>
      <c r="ER194" s="493" t="s">
        <v>6663</v>
      </c>
      <c r="ES194" s="493" t="s">
        <v>6663</v>
      </c>
      <c r="ET194" s="493" t="s">
        <v>6663</v>
      </c>
      <c r="EU194" s="394"/>
    </row>
    <row r="195" spans="1:151" s="357" customFormat="1" ht="15" hidden="1" customHeight="1" x14ac:dyDescent="0.15">
      <c r="A195" s="442" t="s">
        <v>175</v>
      </c>
      <c r="B195" s="442" t="s">
        <v>313</v>
      </c>
      <c r="C195" s="442" t="s">
        <v>329</v>
      </c>
      <c r="D195" s="442" t="s">
        <v>750</v>
      </c>
      <c r="E195" s="387">
        <v>282</v>
      </c>
      <c r="F195" s="472">
        <v>277</v>
      </c>
      <c r="G195" s="472" t="s">
        <v>6663</v>
      </c>
      <c r="H195" s="472" t="s">
        <v>6663</v>
      </c>
      <c r="I195" s="472" t="s">
        <v>6663</v>
      </c>
      <c r="J195" s="388">
        <v>5</v>
      </c>
      <c r="K195" s="395">
        <v>5</v>
      </c>
      <c r="L195" s="387"/>
      <c r="M195" s="471" t="s">
        <v>6663</v>
      </c>
      <c r="N195" s="472" t="s">
        <v>6663</v>
      </c>
      <c r="O195" s="472" t="s">
        <v>6663</v>
      </c>
      <c r="P195" s="472" t="s">
        <v>6663</v>
      </c>
      <c r="Q195" s="472" t="s">
        <v>6663</v>
      </c>
      <c r="R195" s="472" t="s">
        <v>6663</v>
      </c>
      <c r="S195" s="472" t="s">
        <v>6663</v>
      </c>
      <c r="T195" s="472" t="s">
        <v>6663</v>
      </c>
      <c r="U195" s="472" t="s">
        <v>6663</v>
      </c>
      <c r="V195" s="472" t="s">
        <v>6663</v>
      </c>
      <c r="W195" s="472" t="s">
        <v>6663</v>
      </c>
      <c r="X195" s="472" t="s">
        <v>6663</v>
      </c>
      <c r="Y195" s="472" t="s">
        <v>6663</v>
      </c>
      <c r="Z195" s="472" t="s">
        <v>6663</v>
      </c>
      <c r="AA195" s="472" t="s">
        <v>6663</v>
      </c>
      <c r="AB195" s="473" t="s">
        <v>6663</v>
      </c>
      <c r="AC195" s="486" t="s">
        <v>6663</v>
      </c>
      <c r="AD195" s="487" t="s">
        <v>6663</v>
      </c>
      <c r="AE195" s="488" t="s">
        <v>6663</v>
      </c>
      <c r="AF195" s="387"/>
      <c r="AG195" s="388"/>
      <c r="AH195" s="388"/>
      <c r="AI195" s="388"/>
      <c r="AJ195" s="388"/>
      <c r="AK195" s="388"/>
      <c r="AL195" s="388"/>
      <c r="AM195" s="388"/>
      <c r="AN195" s="388"/>
      <c r="AO195" s="388"/>
      <c r="AP195" s="388"/>
      <c r="AQ195" s="388"/>
      <c r="AR195" s="388"/>
      <c r="AS195" s="388"/>
      <c r="AT195" s="388"/>
      <c r="AU195" s="388"/>
      <c r="AV195" s="449"/>
      <c r="AW195" s="450"/>
      <c r="AX195" s="451"/>
      <c r="AY195" s="471" t="s">
        <v>6663</v>
      </c>
      <c r="AZ195" s="472" t="s">
        <v>6663</v>
      </c>
      <c r="BA195" s="472" t="s">
        <v>6663</v>
      </c>
      <c r="BB195" s="472" t="s">
        <v>6663</v>
      </c>
      <c r="BC195" s="472" t="s">
        <v>6663</v>
      </c>
      <c r="BD195" s="472" t="s">
        <v>6663</v>
      </c>
      <c r="BE195" s="472" t="s">
        <v>6663</v>
      </c>
      <c r="BF195" s="472" t="s">
        <v>6663</v>
      </c>
      <c r="BG195" s="472" t="s">
        <v>6663</v>
      </c>
      <c r="BH195" s="472" t="s">
        <v>6663</v>
      </c>
      <c r="BI195" s="472" t="s">
        <v>6663</v>
      </c>
      <c r="BJ195" s="472" t="s">
        <v>6663</v>
      </c>
      <c r="BK195" s="472" t="s">
        <v>6663</v>
      </c>
      <c r="BL195" s="472" t="s">
        <v>6663</v>
      </c>
      <c r="BM195" s="472" t="s">
        <v>6663</v>
      </c>
      <c r="BN195" s="473" t="s">
        <v>6663</v>
      </c>
      <c r="BO195" s="504" t="s">
        <v>6663</v>
      </c>
      <c r="BP195" s="505" t="s">
        <v>6663</v>
      </c>
      <c r="BQ195" s="506" t="s">
        <v>6663</v>
      </c>
      <c r="BR195" s="492">
        <v>277</v>
      </c>
      <c r="BS195" s="493" t="s">
        <v>6662</v>
      </c>
      <c r="BT195" s="493" t="s">
        <v>6662</v>
      </c>
      <c r="BU195" s="493" t="s">
        <v>6662</v>
      </c>
      <c r="BV195" s="493">
        <v>1</v>
      </c>
      <c r="BW195" s="493">
        <v>2</v>
      </c>
      <c r="BX195" s="493">
        <v>5</v>
      </c>
      <c r="BY195" s="493">
        <v>5</v>
      </c>
      <c r="BZ195" s="493">
        <v>11</v>
      </c>
      <c r="CA195" s="493">
        <v>36</v>
      </c>
      <c r="CB195" s="493">
        <v>49</v>
      </c>
      <c r="CC195" s="493">
        <v>55</v>
      </c>
      <c r="CD195" s="493">
        <v>52</v>
      </c>
      <c r="CE195" s="493">
        <v>34</v>
      </c>
      <c r="CF195" s="493">
        <v>20</v>
      </c>
      <c r="CG195" s="494">
        <v>7</v>
      </c>
      <c r="CH195" s="466"/>
      <c r="CI195" s="467"/>
      <c r="CJ195" s="467"/>
      <c r="CK195" s="467"/>
      <c r="CL195" s="467"/>
      <c r="CM195" s="467"/>
      <c r="CN195" s="467"/>
      <c r="CO195" s="467"/>
      <c r="CP195" s="467"/>
      <c r="CQ195" s="467"/>
      <c r="CR195" s="467"/>
      <c r="CS195" s="467"/>
      <c r="CT195" s="467"/>
      <c r="CU195" s="468"/>
      <c r="CV195" s="389"/>
      <c r="CW195" s="390"/>
      <c r="CX195" s="390"/>
      <c r="CY195" s="390"/>
      <c r="CZ195" s="390"/>
      <c r="DA195" s="390"/>
      <c r="DB195" s="394"/>
      <c r="DC195" s="492">
        <v>1034</v>
      </c>
      <c r="DD195" s="493">
        <v>781</v>
      </c>
      <c r="DE195" s="493">
        <v>378</v>
      </c>
      <c r="DF195" s="493">
        <v>349</v>
      </c>
      <c r="DG195" s="493">
        <v>54</v>
      </c>
      <c r="DH195" s="493">
        <v>74</v>
      </c>
      <c r="DI195" s="493">
        <v>179</v>
      </c>
      <c r="DJ195" s="394"/>
      <c r="DK195" s="492">
        <v>234</v>
      </c>
      <c r="DL195" s="493">
        <v>150</v>
      </c>
      <c r="DM195" s="493" t="s">
        <v>6662</v>
      </c>
      <c r="DN195" s="493">
        <v>1</v>
      </c>
      <c r="DO195" s="493">
        <v>2</v>
      </c>
      <c r="DP195" s="493">
        <v>67</v>
      </c>
      <c r="DQ195" s="493">
        <v>10</v>
      </c>
      <c r="DR195" s="493">
        <v>3</v>
      </c>
      <c r="DS195" s="493">
        <v>1</v>
      </c>
      <c r="DT195" s="493" t="s">
        <v>6662</v>
      </c>
      <c r="DU195" s="493" t="s">
        <v>6662</v>
      </c>
      <c r="DV195" s="493" t="s">
        <v>6662</v>
      </c>
      <c r="DW195" s="493" t="s">
        <v>6662</v>
      </c>
      <c r="DX195" s="493" t="s">
        <v>6662</v>
      </c>
      <c r="DY195" s="390" t="s">
        <v>6662</v>
      </c>
      <c r="DZ195" s="394" t="s">
        <v>6662</v>
      </c>
      <c r="EA195" s="492">
        <v>277</v>
      </c>
      <c r="EB195" s="493">
        <v>52533</v>
      </c>
      <c r="EC195" s="493">
        <v>28897</v>
      </c>
      <c r="ED195" s="493">
        <v>23084</v>
      </c>
      <c r="EE195" s="494">
        <v>552</v>
      </c>
      <c r="EF195" s="492">
        <v>517</v>
      </c>
      <c r="EG195" s="493">
        <v>437</v>
      </c>
      <c r="EH195" s="493">
        <v>202</v>
      </c>
      <c r="EI195" s="493">
        <v>208</v>
      </c>
      <c r="EJ195" s="493">
        <v>27</v>
      </c>
      <c r="EK195" s="493">
        <v>41</v>
      </c>
      <c r="EL195" s="493">
        <v>39</v>
      </c>
      <c r="EM195" s="394"/>
      <c r="EN195" s="492">
        <v>517</v>
      </c>
      <c r="EO195" s="493">
        <v>344</v>
      </c>
      <c r="EP195" s="493">
        <v>176</v>
      </c>
      <c r="EQ195" s="493">
        <v>141</v>
      </c>
      <c r="ER195" s="493">
        <v>27</v>
      </c>
      <c r="ES195" s="493">
        <v>33</v>
      </c>
      <c r="ET195" s="493">
        <v>140</v>
      </c>
      <c r="EU195" s="394"/>
    </row>
    <row r="196" spans="1:151" s="357" customFormat="1" ht="15" customHeight="1" x14ac:dyDescent="0.15">
      <c r="A196" s="442" t="s">
        <v>175</v>
      </c>
      <c r="B196" s="442" t="s">
        <v>330</v>
      </c>
      <c r="C196" s="442"/>
      <c r="D196" s="442" t="s">
        <v>751</v>
      </c>
      <c r="E196" s="387">
        <v>1054</v>
      </c>
      <c r="F196" s="472">
        <v>1047</v>
      </c>
      <c r="G196" s="472">
        <v>262</v>
      </c>
      <c r="H196" s="472">
        <v>232</v>
      </c>
      <c r="I196" s="472">
        <v>553</v>
      </c>
      <c r="J196" s="388">
        <v>7</v>
      </c>
      <c r="K196" s="395">
        <v>6</v>
      </c>
      <c r="L196" s="387"/>
      <c r="M196" s="471">
        <v>2685</v>
      </c>
      <c r="N196" s="472">
        <v>15</v>
      </c>
      <c r="O196" s="472">
        <v>53</v>
      </c>
      <c r="P196" s="472">
        <v>82</v>
      </c>
      <c r="Q196" s="472">
        <v>85</v>
      </c>
      <c r="R196" s="472">
        <v>112</v>
      </c>
      <c r="S196" s="472">
        <v>103</v>
      </c>
      <c r="T196" s="472">
        <v>133</v>
      </c>
      <c r="U196" s="472">
        <v>202</v>
      </c>
      <c r="V196" s="472">
        <v>306</v>
      </c>
      <c r="W196" s="472">
        <v>368</v>
      </c>
      <c r="X196" s="472">
        <v>307</v>
      </c>
      <c r="Y196" s="472">
        <v>299</v>
      </c>
      <c r="Z196" s="472">
        <v>263</v>
      </c>
      <c r="AA196" s="472">
        <v>235</v>
      </c>
      <c r="AB196" s="473">
        <v>122</v>
      </c>
      <c r="AC196" s="486">
        <v>61.1</v>
      </c>
      <c r="AD196" s="487">
        <v>60.4</v>
      </c>
      <c r="AE196" s="488">
        <v>62</v>
      </c>
      <c r="AF196" s="387"/>
      <c r="AG196" s="388"/>
      <c r="AH196" s="388"/>
      <c r="AI196" s="388"/>
      <c r="AJ196" s="388"/>
      <c r="AK196" s="388"/>
      <c r="AL196" s="388"/>
      <c r="AM196" s="388"/>
      <c r="AN196" s="388"/>
      <c r="AO196" s="388"/>
      <c r="AP196" s="388"/>
      <c r="AQ196" s="388"/>
      <c r="AR196" s="388"/>
      <c r="AS196" s="388"/>
      <c r="AT196" s="388"/>
      <c r="AU196" s="388"/>
      <c r="AV196" s="449"/>
      <c r="AW196" s="450"/>
      <c r="AX196" s="451"/>
      <c r="AY196" s="471">
        <v>1634</v>
      </c>
      <c r="AZ196" s="472">
        <v>2</v>
      </c>
      <c r="BA196" s="472">
        <v>5</v>
      </c>
      <c r="BB196" s="472">
        <v>15</v>
      </c>
      <c r="BC196" s="472">
        <v>23</v>
      </c>
      <c r="BD196" s="472">
        <v>34</v>
      </c>
      <c r="BE196" s="472">
        <v>29</v>
      </c>
      <c r="BF196" s="472">
        <v>53</v>
      </c>
      <c r="BG196" s="472">
        <v>77</v>
      </c>
      <c r="BH196" s="472">
        <v>132</v>
      </c>
      <c r="BI196" s="472">
        <v>236</v>
      </c>
      <c r="BJ196" s="472">
        <v>238</v>
      </c>
      <c r="BK196" s="472">
        <v>259</v>
      </c>
      <c r="BL196" s="472">
        <v>244</v>
      </c>
      <c r="BM196" s="472">
        <v>203</v>
      </c>
      <c r="BN196" s="473">
        <v>84</v>
      </c>
      <c r="BO196" s="504">
        <v>67.2</v>
      </c>
      <c r="BP196" s="505">
        <v>67.099999999999994</v>
      </c>
      <c r="BQ196" s="506">
        <v>67.400000000000006</v>
      </c>
      <c r="BR196" s="492">
        <v>1045</v>
      </c>
      <c r="BS196" s="493" t="s">
        <v>6662</v>
      </c>
      <c r="BT196" s="493" t="s">
        <v>6662</v>
      </c>
      <c r="BU196" s="493" t="s">
        <v>6662</v>
      </c>
      <c r="BV196" s="493">
        <v>3</v>
      </c>
      <c r="BW196" s="493">
        <v>4</v>
      </c>
      <c r="BX196" s="493">
        <v>9</v>
      </c>
      <c r="BY196" s="493">
        <v>24</v>
      </c>
      <c r="BZ196" s="493">
        <v>53</v>
      </c>
      <c r="CA196" s="493">
        <v>121</v>
      </c>
      <c r="CB196" s="493">
        <v>189</v>
      </c>
      <c r="CC196" s="493">
        <v>161</v>
      </c>
      <c r="CD196" s="493">
        <v>162</v>
      </c>
      <c r="CE196" s="493">
        <v>146</v>
      </c>
      <c r="CF196" s="493">
        <v>125</v>
      </c>
      <c r="CG196" s="494">
        <v>48</v>
      </c>
      <c r="CH196" s="466"/>
      <c r="CI196" s="467"/>
      <c r="CJ196" s="467"/>
      <c r="CK196" s="467"/>
      <c r="CL196" s="467"/>
      <c r="CM196" s="467"/>
      <c r="CN196" s="467"/>
      <c r="CO196" s="467"/>
      <c r="CP196" s="467"/>
      <c r="CQ196" s="467"/>
      <c r="CR196" s="467"/>
      <c r="CS196" s="467"/>
      <c r="CT196" s="467"/>
      <c r="CU196" s="468"/>
      <c r="CV196" s="389"/>
      <c r="CW196" s="390"/>
      <c r="CX196" s="390"/>
      <c r="CY196" s="390"/>
      <c r="CZ196" s="390"/>
      <c r="DA196" s="390"/>
      <c r="DB196" s="394"/>
      <c r="DC196" s="492">
        <v>3385</v>
      </c>
      <c r="DD196" s="493">
        <v>2728</v>
      </c>
      <c r="DE196" s="493">
        <v>1632</v>
      </c>
      <c r="DF196" s="493">
        <v>960</v>
      </c>
      <c r="DG196" s="493">
        <v>136</v>
      </c>
      <c r="DH196" s="493">
        <v>162</v>
      </c>
      <c r="DI196" s="493">
        <v>495</v>
      </c>
      <c r="DJ196" s="394"/>
      <c r="DK196" s="492">
        <v>962</v>
      </c>
      <c r="DL196" s="493">
        <v>447</v>
      </c>
      <c r="DM196" s="493" t="s">
        <v>6662</v>
      </c>
      <c r="DN196" s="493">
        <v>447</v>
      </c>
      <c r="DO196" s="493">
        <v>1</v>
      </c>
      <c r="DP196" s="493">
        <v>33</v>
      </c>
      <c r="DQ196" s="493">
        <v>16</v>
      </c>
      <c r="DR196" s="493">
        <v>6</v>
      </c>
      <c r="DS196" s="493">
        <v>10</v>
      </c>
      <c r="DT196" s="493">
        <v>1</v>
      </c>
      <c r="DU196" s="493">
        <v>1</v>
      </c>
      <c r="DV196" s="493" t="s">
        <v>6662</v>
      </c>
      <c r="DW196" s="493" t="s">
        <v>6662</v>
      </c>
      <c r="DX196" s="493" t="s">
        <v>6662</v>
      </c>
      <c r="DY196" s="390" t="s">
        <v>6662</v>
      </c>
      <c r="DZ196" s="394" t="s">
        <v>6662</v>
      </c>
      <c r="EA196" s="492">
        <v>1046</v>
      </c>
      <c r="EB196" s="493">
        <v>164819</v>
      </c>
      <c r="EC196" s="493">
        <v>79369</v>
      </c>
      <c r="ED196" s="493">
        <v>84996</v>
      </c>
      <c r="EE196" s="494">
        <v>454</v>
      </c>
      <c r="EF196" s="492">
        <v>1677</v>
      </c>
      <c r="EG196" s="493">
        <v>1502</v>
      </c>
      <c r="EH196" s="493">
        <v>845</v>
      </c>
      <c r="EI196" s="493">
        <v>568</v>
      </c>
      <c r="EJ196" s="493">
        <v>89</v>
      </c>
      <c r="EK196" s="493">
        <v>79</v>
      </c>
      <c r="EL196" s="493">
        <v>96</v>
      </c>
      <c r="EM196" s="394"/>
      <c r="EN196" s="492">
        <v>1708</v>
      </c>
      <c r="EO196" s="493">
        <v>1226</v>
      </c>
      <c r="EP196" s="493">
        <v>787</v>
      </c>
      <c r="EQ196" s="493">
        <v>392</v>
      </c>
      <c r="ER196" s="493">
        <v>47</v>
      </c>
      <c r="ES196" s="493">
        <v>83</v>
      </c>
      <c r="ET196" s="493">
        <v>399</v>
      </c>
      <c r="EU196" s="394"/>
    </row>
    <row r="197" spans="1:151" s="357" customFormat="1" ht="15" hidden="1" customHeight="1" x14ac:dyDescent="0.15">
      <c r="A197" s="442" t="s">
        <v>175</v>
      </c>
      <c r="B197" s="442" t="s">
        <v>330</v>
      </c>
      <c r="C197" s="442" t="s">
        <v>331</v>
      </c>
      <c r="D197" s="442" t="s">
        <v>752</v>
      </c>
      <c r="E197" s="387">
        <v>136</v>
      </c>
      <c r="F197" s="472">
        <v>133</v>
      </c>
      <c r="G197" s="472" t="s">
        <v>6663</v>
      </c>
      <c r="H197" s="472" t="s">
        <v>6663</v>
      </c>
      <c r="I197" s="472" t="s">
        <v>6663</v>
      </c>
      <c r="J197" s="388">
        <v>3</v>
      </c>
      <c r="K197" s="395">
        <v>2</v>
      </c>
      <c r="L197" s="387"/>
      <c r="M197" s="471" t="s">
        <v>6663</v>
      </c>
      <c r="N197" s="472" t="s">
        <v>6663</v>
      </c>
      <c r="O197" s="472" t="s">
        <v>6663</v>
      </c>
      <c r="P197" s="472" t="s">
        <v>6663</v>
      </c>
      <c r="Q197" s="472" t="s">
        <v>6663</v>
      </c>
      <c r="R197" s="472" t="s">
        <v>6663</v>
      </c>
      <c r="S197" s="472" t="s">
        <v>6663</v>
      </c>
      <c r="T197" s="472" t="s">
        <v>6663</v>
      </c>
      <c r="U197" s="472" t="s">
        <v>6663</v>
      </c>
      <c r="V197" s="472" t="s">
        <v>6663</v>
      </c>
      <c r="W197" s="472" t="s">
        <v>6663</v>
      </c>
      <c r="X197" s="472" t="s">
        <v>6663</v>
      </c>
      <c r="Y197" s="472" t="s">
        <v>6663</v>
      </c>
      <c r="Z197" s="472" t="s">
        <v>6663</v>
      </c>
      <c r="AA197" s="472" t="s">
        <v>6663</v>
      </c>
      <c r="AB197" s="473" t="s">
        <v>6663</v>
      </c>
      <c r="AC197" s="486" t="s">
        <v>6663</v>
      </c>
      <c r="AD197" s="487" t="s">
        <v>6663</v>
      </c>
      <c r="AE197" s="488" t="s">
        <v>6663</v>
      </c>
      <c r="AF197" s="387"/>
      <c r="AG197" s="388"/>
      <c r="AH197" s="388"/>
      <c r="AI197" s="388"/>
      <c r="AJ197" s="388"/>
      <c r="AK197" s="388"/>
      <c r="AL197" s="388"/>
      <c r="AM197" s="388"/>
      <c r="AN197" s="388"/>
      <c r="AO197" s="388"/>
      <c r="AP197" s="388"/>
      <c r="AQ197" s="388"/>
      <c r="AR197" s="388"/>
      <c r="AS197" s="388"/>
      <c r="AT197" s="388"/>
      <c r="AU197" s="388"/>
      <c r="AV197" s="449"/>
      <c r="AW197" s="450"/>
      <c r="AX197" s="451"/>
      <c r="AY197" s="471" t="s">
        <v>6663</v>
      </c>
      <c r="AZ197" s="472" t="s">
        <v>6663</v>
      </c>
      <c r="BA197" s="472" t="s">
        <v>6663</v>
      </c>
      <c r="BB197" s="472" t="s">
        <v>6663</v>
      </c>
      <c r="BC197" s="472" t="s">
        <v>6663</v>
      </c>
      <c r="BD197" s="472" t="s">
        <v>6663</v>
      </c>
      <c r="BE197" s="472" t="s">
        <v>6663</v>
      </c>
      <c r="BF197" s="472" t="s">
        <v>6663</v>
      </c>
      <c r="BG197" s="472" t="s">
        <v>6663</v>
      </c>
      <c r="BH197" s="472" t="s">
        <v>6663</v>
      </c>
      <c r="BI197" s="472" t="s">
        <v>6663</v>
      </c>
      <c r="BJ197" s="472" t="s">
        <v>6663</v>
      </c>
      <c r="BK197" s="472" t="s">
        <v>6663</v>
      </c>
      <c r="BL197" s="472" t="s">
        <v>6663</v>
      </c>
      <c r="BM197" s="472" t="s">
        <v>6663</v>
      </c>
      <c r="BN197" s="473" t="s">
        <v>6663</v>
      </c>
      <c r="BO197" s="504" t="s">
        <v>6663</v>
      </c>
      <c r="BP197" s="505" t="s">
        <v>6663</v>
      </c>
      <c r="BQ197" s="506" t="s">
        <v>6663</v>
      </c>
      <c r="BR197" s="492">
        <v>133</v>
      </c>
      <c r="BS197" s="493" t="s">
        <v>6662</v>
      </c>
      <c r="BT197" s="493" t="s">
        <v>6662</v>
      </c>
      <c r="BU197" s="493" t="s">
        <v>6662</v>
      </c>
      <c r="BV197" s="493" t="s">
        <v>6662</v>
      </c>
      <c r="BW197" s="493">
        <v>1</v>
      </c>
      <c r="BX197" s="493">
        <v>1</v>
      </c>
      <c r="BY197" s="493">
        <v>8</v>
      </c>
      <c r="BZ197" s="493">
        <v>9</v>
      </c>
      <c r="CA197" s="493">
        <v>25</v>
      </c>
      <c r="CB197" s="493">
        <v>19</v>
      </c>
      <c r="CC197" s="493">
        <v>23</v>
      </c>
      <c r="CD197" s="493">
        <v>18</v>
      </c>
      <c r="CE197" s="493">
        <v>17</v>
      </c>
      <c r="CF197" s="493">
        <v>9</v>
      </c>
      <c r="CG197" s="494">
        <v>3</v>
      </c>
      <c r="CH197" s="466"/>
      <c r="CI197" s="467"/>
      <c r="CJ197" s="467"/>
      <c r="CK197" s="467"/>
      <c r="CL197" s="467"/>
      <c r="CM197" s="467"/>
      <c r="CN197" s="467"/>
      <c r="CO197" s="467"/>
      <c r="CP197" s="467"/>
      <c r="CQ197" s="467"/>
      <c r="CR197" s="467"/>
      <c r="CS197" s="467"/>
      <c r="CT197" s="467"/>
      <c r="CU197" s="468"/>
      <c r="CV197" s="389"/>
      <c r="CW197" s="390"/>
      <c r="CX197" s="390"/>
      <c r="CY197" s="390"/>
      <c r="CZ197" s="390"/>
      <c r="DA197" s="390"/>
      <c r="DB197" s="394"/>
      <c r="DC197" s="492">
        <v>462</v>
      </c>
      <c r="DD197" s="493">
        <v>374</v>
      </c>
      <c r="DE197" s="493">
        <v>237</v>
      </c>
      <c r="DF197" s="493">
        <v>123</v>
      </c>
      <c r="DG197" s="493">
        <v>14</v>
      </c>
      <c r="DH197" s="493">
        <v>29</v>
      </c>
      <c r="DI197" s="493">
        <v>59</v>
      </c>
      <c r="DJ197" s="394"/>
      <c r="DK197" s="492">
        <v>128</v>
      </c>
      <c r="DL197" s="493">
        <v>53</v>
      </c>
      <c r="DM197" s="493" t="s">
        <v>6662</v>
      </c>
      <c r="DN197" s="493">
        <v>69</v>
      </c>
      <c r="DO197" s="493" t="s">
        <v>6662</v>
      </c>
      <c r="DP197" s="493">
        <v>1</v>
      </c>
      <c r="DQ197" s="493">
        <v>2</v>
      </c>
      <c r="DR197" s="493">
        <v>1</v>
      </c>
      <c r="DS197" s="493">
        <v>1</v>
      </c>
      <c r="DT197" s="493" t="s">
        <v>6662</v>
      </c>
      <c r="DU197" s="493">
        <v>1</v>
      </c>
      <c r="DV197" s="493" t="s">
        <v>6662</v>
      </c>
      <c r="DW197" s="493" t="s">
        <v>6662</v>
      </c>
      <c r="DX197" s="493" t="s">
        <v>6662</v>
      </c>
      <c r="DY197" s="390" t="s">
        <v>6662</v>
      </c>
      <c r="DZ197" s="394" t="s">
        <v>6662</v>
      </c>
      <c r="EA197" s="492">
        <v>133</v>
      </c>
      <c r="EB197" s="493">
        <v>27094</v>
      </c>
      <c r="EC197" s="493">
        <v>13243</v>
      </c>
      <c r="ED197" s="493">
        <v>13786</v>
      </c>
      <c r="EE197" s="494">
        <v>65</v>
      </c>
      <c r="EF197" s="492">
        <v>227</v>
      </c>
      <c r="EG197" s="493">
        <v>198</v>
      </c>
      <c r="EH197" s="493">
        <v>127</v>
      </c>
      <c r="EI197" s="493">
        <v>64</v>
      </c>
      <c r="EJ197" s="493">
        <v>7</v>
      </c>
      <c r="EK197" s="493">
        <v>12</v>
      </c>
      <c r="EL197" s="493">
        <v>17</v>
      </c>
      <c r="EM197" s="394"/>
      <c r="EN197" s="492">
        <v>235</v>
      </c>
      <c r="EO197" s="493">
        <v>176</v>
      </c>
      <c r="EP197" s="493">
        <v>110</v>
      </c>
      <c r="EQ197" s="493">
        <v>59</v>
      </c>
      <c r="ER197" s="493">
        <v>7</v>
      </c>
      <c r="ES197" s="493">
        <v>17</v>
      </c>
      <c r="ET197" s="493">
        <v>42</v>
      </c>
      <c r="EU197" s="394"/>
    </row>
    <row r="198" spans="1:151" s="357" customFormat="1" ht="15" hidden="1" customHeight="1" x14ac:dyDescent="0.15">
      <c r="A198" s="442" t="s">
        <v>175</v>
      </c>
      <c r="B198" s="442" t="s">
        <v>330</v>
      </c>
      <c r="C198" s="442" t="s">
        <v>332</v>
      </c>
      <c r="D198" s="442" t="s">
        <v>753</v>
      </c>
      <c r="E198" s="387">
        <v>22</v>
      </c>
      <c r="F198" s="472">
        <v>22</v>
      </c>
      <c r="G198" s="472" t="s">
        <v>6663</v>
      </c>
      <c r="H198" s="472" t="s">
        <v>6663</v>
      </c>
      <c r="I198" s="472" t="s">
        <v>6663</v>
      </c>
      <c r="J198" s="388" t="s">
        <v>6662</v>
      </c>
      <c r="K198" s="395" t="s">
        <v>6662</v>
      </c>
      <c r="L198" s="387"/>
      <c r="M198" s="471" t="s">
        <v>6663</v>
      </c>
      <c r="N198" s="472" t="s">
        <v>6663</v>
      </c>
      <c r="O198" s="472" t="s">
        <v>6663</v>
      </c>
      <c r="P198" s="472" t="s">
        <v>6663</v>
      </c>
      <c r="Q198" s="472" t="s">
        <v>6663</v>
      </c>
      <c r="R198" s="472" t="s">
        <v>6663</v>
      </c>
      <c r="S198" s="472" t="s">
        <v>6663</v>
      </c>
      <c r="T198" s="472" t="s">
        <v>6663</v>
      </c>
      <c r="U198" s="472" t="s">
        <v>6663</v>
      </c>
      <c r="V198" s="472" t="s">
        <v>6663</v>
      </c>
      <c r="W198" s="472" t="s">
        <v>6663</v>
      </c>
      <c r="X198" s="472" t="s">
        <v>6663</v>
      </c>
      <c r="Y198" s="472" t="s">
        <v>6663</v>
      </c>
      <c r="Z198" s="472" t="s">
        <v>6663</v>
      </c>
      <c r="AA198" s="472" t="s">
        <v>6663</v>
      </c>
      <c r="AB198" s="473" t="s">
        <v>6663</v>
      </c>
      <c r="AC198" s="471" t="s">
        <v>6663</v>
      </c>
      <c r="AD198" s="472" t="s">
        <v>6663</v>
      </c>
      <c r="AE198" s="473" t="s">
        <v>6663</v>
      </c>
      <c r="AF198" s="389"/>
      <c r="AG198" s="390"/>
      <c r="AH198" s="390"/>
      <c r="AI198" s="390"/>
      <c r="AJ198" s="390"/>
      <c r="AK198" s="390"/>
      <c r="AL198" s="390"/>
      <c r="AM198" s="390"/>
      <c r="AN198" s="390"/>
      <c r="AO198" s="390"/>
      <c r="AP198" s="390"/>
      <c r="AQ198" s="390"/>
      <c r="AR198" s="390"/>
      <c r="AS198" s="390"/>
      <c r="AT198" s="390"/>
      <c r="AU198" s="390"/>
      <c r="AV198" s="391"/>
      <c r="AW198" s="392"/>
      <c r="AX198" s="393"/>
      <c r="AY198" s="492" t="s">
        <v>6663</v>
      </c>
      <c r="AZ198" s="493" t="s">
        <v>6663</v>
      </c>
      <c r="BA198" s="493" t="s">
        <v>6663</v>
      </c>
      <c r="BB198" s="493" t="s">
        <v>6663</v>
      </c>
      <c r="BC198" s="493" t="s">
        <v>6663</v>
      </c>
      <c r="BD198" s="493" t="s">
        <v>6663</v>
      </c>
      <c r="BE198" s="493" t="s">
        <v>6663</v>
      </c>
      <c r="BF198" s="493" t="s">
        <v>6663</v>
      </c>
      <c r="BG198" s="493" t="s">
        <v>6663</v>
      </c>
      <c r="BH198" s="493" t="s">
        <v>6663</v>
      </c>
      <c r="BI198" s="493" t="s">
        <v>6663</v>
      </c>
      <c r="BJ198" s="493" t="s">
        <v>6663</v>
      </c>
      <c r="BK198" s="493" t="s">
        <v>6663</v>
      </c>
      <c r="BL198" s="493" t="s">
        <v>6663</v>
      </c>
      <c r="BM198" s="493" t="s">
        <v>6663</v>
      </c>
      <c r="BN198" s="494" t="s">
        <v>6663</v>
      </c>
      <c r="BO198" s="492" t="s">
        <v>6663</v>
      </c>
      <c r="BP198" s="493" t="s">
        <v>6663</v>
      </c>
      <c r="BQ198" s="494" t="s">
        <v>6663</v>
      </c>
      <c r="BR198" s="492">
        <v>22</v>
      </c>
      <c r="BS198" s="493" t="s">
        <v>6662</v>
      </c>
      <c r="BT198" s="493" t="s">
        <v>6662</v>
      </c>
      <c r="BU198" s="493" t="s">
        <v>6662</v>
      </c>
      <c r="BV198" s="493" t="s">
        <v>6662</v>
      </c>
      <c r="BW198" s="493" t="s">
        <v>6662</v>
      </c>
      <c r="BX198" s="493">
        <v>1</v>
      </c>
      <c r="BY198" s="493" t="s">
        <v>6662</v>
      </c>
      <c r="BZ198" s="493" t="s">
        <v>6662</v>
      </c>
      <c r="CA198" s="493">
        <v>2</v>
      </c>
      <c r="CB198" s="493">
        <v>2</v>
      </c>
      <c r="CC198" s="493">
        <v>4</v>
      </c>
      <c r="CD198" s="493">
        <v>4</v>
      </c>
      <c r="CE198" s="493">
        <v>6</v>
      </c>
      <c r="CF198" s="493">
        <v>3</v>
      </c>
      <c r="CG198" s="494" t="s">
        <v>6662</v>
      </c>
      <c r="CH198" s="389"/>
      <c r="CI198" s="390"/>
      <c r="CJ198" s="390"/>
      <c r="CK198" s="390"/>
      <c r="CL198" s="390"/>
      <c r="CM198" s="390"/>
      <c r="CN198" s="390"/>
      <c r="CO198" s="390"/>
      <c r="CP198" s="390"/>
      <c r="CQ198" s="390"/>
      <c r="CR198" s="390"/>
      <c r="CS198" s="390"/>
      <c r="CT198" s="390"/>
      <c r="CU198" s="394"/>
      <c r="CV198" s="389"/>
      <c r="CW198" s="390"/>
      <c r="CX198" s="390"/>
      <c r="CY198" s="390"/>
      <c r="CZ198" s="390"/>
      <c r="DA198" s="390"/>
      <c r="DB198" s="394"/>
      <c r="DC198" s="492">
        <v>66</v>
      </c>
      <c r="DD198" s="493">
        <v>57</v>
      </c>
      <c r="DE198" s="493">
        <v>37</v>
      </c>
      <c r="DF198" s="493">
        <v>16</v>
      </c>
      <c r="DG198" s="493">
        <v>4</v>
      </c>
      <c r="DH198" s="493">
        <v>2</v>
      </c>
      <c r="DI198" s="493">
        <v>7</v>
      </c>
      <c r="DJ198" s="394"/>
      <c r="DK198" s="492">
        <v>21</v>
      </c>
      <c r="DL198" s="493" t="s">
        <v>6662</v>
      </c>
      <c r="DM198" s="493" t="s">
        <v>6662</v>
      </c>
      <c r="DN198" s="493">
        <v>20</v>
      </c>
      <c r="DO198" s="493" t="s">
        <v>6662</v>
      </c>
      <c r="DP198" s="493">
        <v>1</v>
      </c>
      <c r="DQ198" s="493" t="s">
        <v>6662</v>
      </c>
      <c r="DR198" s="493" t="s">
        <v>6662</v>
      </c>
      <c r="DS198" s="493" t="s">
        <v>6662</v>
      </c>
      <c r="DT198" s="493" t="s">
        <v>6662</v>
      </c>
      <c r="DU198" s="493" t="s">
        <v>6662</v>
      </c>
      <c r="DV198" s="493" t="s">
        <v>6662</v>
      </c>
      <c r="DW198" s="493" t="s">
        <v>6662</v>
      </c>
      <c r="DX198" s="493" t="s">
        <v>6662</v>
      </c>
      <c r="DY198" s="390" t="s">
        <v>6662</v>
      </c>
      <c r="DZ198" s="394" t="s">
        <v>6662</v>
      </c>
      <c r="EA198" s="492">
        <v>22</v>
      </c>
      <c r="EB198" s="493">
        <v>2564</v>
      </c>
      <c r="EC198" s="493">
        <v>274</v>
      </c>
      <c r="ED198" s="493">
        <v>2290</v>
      </c>
      <c r="EE198" s="494" t="s">
        <v>6662</v>
      </c>
      <c r="EF198" s="492">
        <v>39</v>
      </c>
      <c r="EG198" s="493">
        <v>35</v>
      </c>
      <c r="EH198" s="493">
        <v>20</v>
      </c>
      <c r="EI198" s="493">
        <v>11</v>
      </c>
      <c r="EJ198" s="493">
        <v>4</v>
      </c>
      <c r="EK198" s="493">
        <v>2</v>
      </c>
      <c r="EL198" s="493">
        <v>2</v>
      </c>
      <c r="EM198" s="394"/>
      <c r="EN198" s="492">
        <v>27</v>
      </c>
      <c r="EO198" s="493">
        <v>22</v>
      </c>
      <c r="EP198" s="493">
        <v>17</v>
      </c>
      <c r="EQ198" s="493">
        <v>5</v>
      </c>
      <c r="ER198" s="493" t="s">
        <v>6662</v>
      </c>
      <c r="ES198" s="493" t="s">
        <v>6662</v>
      </c>
      <c r="ET198" s="493">
        <v>5</v>
      </c>
      <c r="EU198" s="394"/>
    </row>
    <row r="199" spans="1:151" s="357" customFormat="1" ht="15" hidden="1" customHeight="1" x14ac:dyDescent="0.15">
      <c r="A199" s="442" t="s">
        <v>175</v>
      </c>
      <c r="B199" s="442" t="s">
        <v>330</v>
      </c>
      <c r="C199" s="442" t="s">
        <v>1602</v>
      </c>
      <c r="D199" s="442" t="s">
        <v>754</v>
      </c>
      <c r="E199" s="387" t="s">
        <v>6663</v>
      </c>
      <c r="F199" s="472" t="s">
        <v>6663</v>
      </c>
      <c r="G199" s="472" t="s">
        <v>6663</v>
      </c>
      <c r="H199" s="472" t="s">
        <v>6663</v>
      </c>
      <c r="I199" s="472" t="s">
        <v>6663</v>
      </c>
      <c r="J199" s="388" t="s">
        <v>6663</v>
      </c>
      <c r="K199" s="395" t="s">
        <v>6663</v>
      </c>
      <c r="L199" s="387"/>
      <c r="M199" s="471" t="s">
        <v>6663</v>
      </c>
      <c r="N199" s="472" t="s">
        <v>6663</v>
      </c>
      <c r="O199" s="472" t="s">
        <v>6663</v>
      </c>
      <c r="P199" s="472" t="s">
        <v>6663</v>
      </c>
      <c r="Q199" s="472" t="s">
        <v>6663</v>
      </c>
      <c r="R199" s="472" t="s">
        <v>6663</v>
      </c>
      <c r="S199" s="472" t="s">
        <v>6663</v>
      </c>
      <c r="T199" s="472" t="s">
        <v>6663</v>
      </c>
      <c r="U199" s="472" t="s">
        <v>6663</v>
      </c>
      <c r="V199" s="472" t="s">
        <v>6663</v>
      </c>
      <c r="W199" s="472" t="s">
        <v>6663</v>
      </c>
      <c r="X199" s="472" t="s">
        <v>6663</v>
      </c>
      <c r="Y199" s="472" t="s">
        <v>6663</v>
      </c>
      <c r="Z199" s="472" t="s">
        <v>6663</v>
      </c>
      <c r="AA199" s="472" t="s">
        <v>6663</v>
      </c>
      <c r="AB199" s="473" t="s">
        <v>6663</v>
      </c>
      <c r="AC199" s="471" t="s">
        <v>6663</v>
      </c>
      <c r="AD199" s="472" t="s">
        <v>6663</v>
      </c>
      <c r="AE199" s="473" t="s">
        <v>6663</v>
      </c>
      <c r="AF199" s="389"/>
      <c r="AG199" s="390"/>
      <c r="AH199" s="390"/>
      <c r="AI199" s="390"/>
      <c r="AJ199" s="390"/>
      <c r="AK199" s="390"/>
      <c r="AL199" s="390"/>
      <c r="AM199" s="390"/>
      <c r="AN199" s="390"/>
      <c r="AO199" s="390"/>
      <c r="AP199" s="390"/>
      <c r="AQ199" s="390"/>
      <c r="AR199" s="390"/>
      <c r="AS199" s="390"/>
      <c r="AT199" s="390"/>
      <c r="AU199" s="390"/>
      <c r="AV199" s="391"/>
      <c r="AW199" s="392"/>
      <c r="AX199" s="393"/>
      <c r="AY199" s="492" t="s">
        <v>6663</v>
      </c>
      <c r="AZ199" s="493" t="s">
        <v>6663</v>
      </c>
      <c r="BA199" s="493" t="s">
        <v>6663</v>
      </c>
      <c r="BB199" s="493" t="s">
        <v>6663</v>
      </c>
      <c r="BC199" s="493" t="s">
        <v>6663</v>
      </c>
      <c r="BD199" s="493" t="s">
        <v>6663</v>
      </c>
      <c r="BE199" s="493" t="s">
        <v>6663</v>
      </c>
      <c r="BF199" s="493" t="s">
        <v>6663</v>
      </c>
      <c r="BG199" s="493" t="s">
        <v>6663</v>
      </c>
      <c r="BH199" s="493" t="s">
        <v>6663</v>
      </c>
      <c r="BI199" s="493" t="s">
        <v>6663</v>
      </c>
      <c r="BJ199" s="493" t="s">
        <v>6663</v>
      </c>
      <c r="BK199" s="493" t="s">
        <v>6663</v>
      </c>
      <c r="BL199" s="493" t="s">
        <v>6663</v>
      </c>
      <c r="BM199" s="493" t="s">
        <v>6663</v>
      </c>
      <c r="BN199" s="494" t="s">
        <v>6663</v>
      </c>
      <c r="BO199" s="492" t="s">
        <v>6663</v>
      </c>
      <c r="BP199" s="493" t="s">
        <v>6663</v>
      </c>
      <c r="BQ199" s="494" t="s">
        <v>6663</v>
      </c>
      <c r="BR199" s="492">
        <v>95</v>
      </c>
      <c r="BS199" s="493" t="s">
        <v>6662</v>
      </c>
      <c r="BT199" s="493" t="s">
        <v>6662</v>
      </c>
      <c r="BU199" s="493" t="s">
        <v>6662</v>
      </c>
      <c r="BV199" s="493">
        <v>1</v>
      </c>
      <c r="BW199" s="493">
        <v>1</v>
      </c>
      <c r="BX199" s="493">
        <v>1</v>
      </c>
      <c r="BY199" s="493">
        <v>1</v>
      </c>
      <c r="BZ199" s="493">
        <v>7</v>
      </c>
      <c r="CA199" s="493">
        <v>15</v>
      </c>
      <c r="CB199" s="493">
        <v>11</v>
      </c>
      <c r="CC199" s="493">
        <v>17</v>
      </c>
      <c r="CD199" s="493">
        <v>20</v>
      </c>
      <c r="CE199" s="493">
        <v>8</v>
      </c>
      <c r="CF199" s="493">
        <v>9</v>
      </c>
      <c r="CG199" s="494">
        <v>4</v>
      </c>
      <c r="CH199" s="389"/>
      <c r="CI199" s="390"/>
      <c r="CJ199" s="390"/>
      <c r="CK199" s="390"/>
      <c r="CL199" s="390"/>
      <c r="CM199" s="390"/>
      <c r="CN199" s="390"/>
      <c r="CO199" s="390"/>
      <c r="CP199" s="390"/>
      <c r="CQ199" s="390"/>
      <c r="CR199" s="390"/>
      <c r="CS199" s="390"/>
      <c r="CT199" s="390"/>
      <c r="CU199" s="394"/>
      <c r="CV199" s="389"/>
      <c r="CW199" s="390"/>
      <c r="CX199" s="390"/>
      <c r="CY199" s="390"/>
      <c r="CZ199" s="390"/>
      <c r="DA199" s="390"/>
      <c r="DB199" s="394"/>
      <c r="DC199" s="492" t="s">
        <v>6663</v>
      </c>
      <c r="DD199" s="493" t="s">
        <v>6663</v>
      </c>
      <c r="DE199" s="493" t="s">
        <v>6663</v>
      </c>
      <c r="DF199" s="493" t="s">
        <v>6663</v>
      </c>
      <c r="DG199" s="493" t="s">
        <v>6663</v>
      </c>
      <c r="DH199" s="493" t="s">
        <v>6663</v>
      </c>
      <c r="DI199" s="493" t="s">
        <v>6663</v>
      </c>
      <c r="DJ199" s="394"/>
      <c r="DK199" s="492" t="s">
        <v>6663</v>
      </c>
      <c r="DL199" s="493" t="s">
        <v>6663</v>
      </c>
      <c r="DM199" s="493" t="s">
        <v>6663</v>
      </c>
      <c r="DN199" s="493" t="s">
        <v>6663</v>
      </c>
      <c r="DO199" s="493" t="s">
        <v>6663</v>
      </c>
      <c r="DP199" s="493" t="s">
        <v>6663</v>
      </c>
      <c r="DQ199" s="493" t="s">
        <v>6663</v>
      </c>
      <c r="DR199" s="493" t="s">
        <v>6663</v>
      </c>
      <c r="DS199" s="493" t="s">
        <v>6663</v>
      </c>
      <c r="DT199" s="493" t="s">
        <v>6663</v>
      </c>
      <c r="DU199" s="493" t="s">
        <v>6663</v>
      </c>
      <c r="DV199" s="493" t="s">
        <v>6663</v>
      </c>
      <c r="DW199" s="493" t="s">
        <v>6663</v>
      </c>
      <c r="DX199" s="493" t="s">
        <v>6663</v>
      </c>
      <c r="DY199" s="390" t="s">
        <v>6663</v>
      </c>
      <c r="DZ199" s="394" t="s">
        <v>6663</v>
      </c>
      <c r="EA199" s="492" t="s">
        <v>6663</v>
      </c>
      <c r="EB199" s="493" t="s">
        <v>6663</v>
      </c>
      <c r="EC199" s="493" t="s">
        <v>6663</v>
      </c>
      <c r="ED199" s="493" t="s">
        <v>6663</v>
      </c>
      <c r="EE199" s="494" t="s">
        <v>6663</v>
      </c>
      <c r="EF199" s="492" t="s">
        <v>6663</v>
      </c>
      <c r="EG199" s="493" t="s">
        <v>6663</v>
      </c>
      <c r="EH199" s="493" t="s">
        <v>6663</v>
      </c>
      <c r="EI199" s="493" t="s">
        <v>6663</v>
      </c>
      <c r="EJ199" s="493" t="s">
        <v>6663</v>
      </c>
      <c r="EK199" s="493" t="s">
        <v>6663</v>
      </c>
      <c r="EL199" s="493" t="s">
        <v>6663</v>
      </c>
      <c r="EM199" s="394"/>
      <c r="EN199" s="492" t="s">
        <v>6663</v>
      </c>
      <c r="EO199" s="493" t="s">
        <v>6663</v>
      </c>
      <c r="EP199" s="493" t="s">
        <v>6663</v>
      </c>
      <c r="EQ199" s="493" t="s">
        <v>6663</v>
      </c>
      <c r="ER199" s="493" t="s">
        <v>6663</v>
      </c>
      <c r="ES199" s="493" t="s">
        <v>6663</v>
      </c>
      <c r="ET199" s="493" t="s">
        <v>6663</v>
      </c>
      <c r="EU199" s="394"/>
    </row>
    <row r="200" spans="1:151" s="357" customFormat="1" ht="15" hidden="1" customHeight="1" x14ac:dyDescent="0.15">
      <c r="A200" s="442" t="s">
        <v>175</v>
      </c>
      <c r="B200" s="442" t="s">
        <v>330</v>
      </c>
      <c r="C200" s="442" t="s">
        <v>333</v>
      </c>
      <c r="D200" s="442" t="s">
        <v>755</v>
      </c>
      <c r="E200" s="387">
        <v>405</v>
      </c>
      <c r="F200" s="472">
        <v>403</v>
      </c>
      <c r="G200" s="472" t="s">
        <v>6663</v>
      </c>
      <c r="H200" s="472" t="s">
        <v>6663</v>
      </c>
      <c r="I200" s="472" t="s">
        <v>6663</v>
      </c>
      <c r="J200" s="388">
        <v>2</v>
      </c>
      <c r="K200" s="395">
        <v>2</v>
      </c>
      <c r="L200" s="387"/>
      <c r="M200" s="471" t="s">
        <v>6663</v>
      </c>
      <c r="N200" s="472" t="s">
        <v>6663</v>
      </c>
      <c r="O200" s="472" t="s">
        <v>6663</v>
      </c>
      <c r="P200" s="472" t="s">
        <v>6663</v>
      </c>
      <c r="Q200" s="472" t="s">
        <v>6663</v>
      </c>
      <c r="R200" s="472" t="s">
        <v>6663</v>
      </c>
      <c r="S200" s="472" t="s">
        <v>6663</v>
      </c>
      <c r="T200" s="472" t="s">
        <v>6663</v>
      </c>
      <c r="U200" s="472" t="s">
        <v>6663</v>
      </c>
      <c r="V200" s="472" t="s">
        <v>6663</v>
      </c>
      <c r="W200" s="472" t="s">
        <v>6663</v>
      </c>
      <c r="X200" s="472" t="s">
        <v>6663</v>
      </c>
      <c r="Y200" s="472" t="s">
        <v>6663</v>
      </c>
      <c r="Z200" s="472" t="s">
        <v>6663</v>
      </c>
      <c r="AA200" s="472" t="s">
        <v>6663</v>
      </c>
      <c r="AB200" s="473" t="s">
        <v>6663</v>
      </c>
      <c r="AC200" s="471" t="s">
        <v>6663</v>
      </c>
      <c r="AD200" s="472" t="s">
        <v>6663</v>
      </c>
      <c r="AE200" s="473" t="s">
        <v>6663</v>
      </c>
      <c r="AF200" s="389"/>
      <c r="AG200" s="390"/>
      <c r="AH200" s="390"/>
      <c r="AI200" s="390"/>
      <c r="AJ200" s="390"/>
      <c r="AK200" s="390"/>
      <c r="AL200" s="390"/>
      <c r="AM200" s="390"/>
      <c r="AN200" s="390"/>
      <c r="AO200" s="390"/>
      <c r="AP200" s="390"/>
      <c r="AQ200" s="390"/>
      <c r="AR200" s="390"/>
      <c r="AS200" s="390"/>
      <c r="AT200" s="390"/>
      <c r="AU200" s="390"/>
      <c r="AV200" s="391"/>
      <c r="AW200" s="392"/>
      <c r="AX200" s="393"/>
      <c r="AY200" s="492" t="s">
        <v>6663</v>
      </c>
      <c r="AZ200" s="493" t="s">
        <v>6663</v>
      </c>
      <c r="BA200" s="493" t="s">
        <v>6663</v>
      </c>
      <c r="BB200" s="493" t="s">
        <v>6663</v>
      </c>
      <c r="BC200" s="493" t="s">
        <v>6663</v>
      </c>
      <c r="BD200" s="493" t="s">
        <v>6663</v>
      </c>
      <c r="BE200" s="493" t="s">
        <v>6663</v>
      </c>
      <c r="BF200" s="493" t="s">
        <v>6663</v>
      </c>
      <c r="BG200" s="493" t="s">
        <v>6663</v>
      </c>
      <c r="BH200" s="493" t="s">
        <v>6663</v>
      </c>
      <c r="BI200" s="493" t="s">
        <v>6663</v>
      </c>
      <c r="BJ200" s="493" t="s">
        <v>6663</v>
      </c>
      <c r="BK200" s="493" t="s">
        <v>6663</v>
      </c>
      <c r="BL200" s="493" t="s">
        <v>6663</v>
      </c>
      <c r="BM200" s="493" t="s">
        <v>6663</v>
      </c>
      <c r="BN200" s="494" t="s">
        <v>6663</v>
      </c>
      <c r="BO200" s="492" t="s">
        <v>6663</v>
      </c>
      <c r="BP200" s="493" t="s">
        <v>6663</v>
      </c>
      <c r="BQ200" s="494" t="s">
        <v>6663</v>
      </c>
      <c r="BR200" s="492">
        <v>402</v>
      </c>
      <c r="BS200" s="493" t="s">
        <v>6662</v>
      </c>
      <c r="BT200" s="493" t="s">
        <v>6662</v>
      </c>
      <c r="BU200" s="493" t="s">
        <v>6662</v>
      </c>
      <c r="BV200" s="493" t="s">
        <v>6662</v>
      </c>
      <c r="BW200" s="493">
        <v>1</v>
      </c>
      <c r="BX200" s="493">
        <v>2</v>
      </c>
      <c r="BY200" s="493">
        <v>9</v>
      </c>
      <c r="BZ200" s="493">
        <v>19</v>
      </c>
      <c r="CA200" s="493">
        <v>47</v>
      </c>
      <c r="CB200" s="493">
        <v>86</v>
      </c>
      <c r="CC200" s="493">
        <v>56</v>
      </c>
      <c r="CD200" s="493">
        <v>53</v>
      </c>
      <c r="CE200" s="493">
        <v>64</v>
      </c>
      <c r="CF200" s="493">
        <v>50</v>
      </c>
      <c r="CG200" s="494">
        <v>15</v>
      </c>
      <c r="CH200" s="389"/>
      <c r="CI200" s="390"/>
      <c r="CJ200" s="390"/>
      <c r="CK200" s="390"/>
      <c r="CL200" s="390"/>
      <c r="CM200" s="390"/>
      <c r="CN200" s="390"/>
      <c r="CO200" s="390"/>
      <c r="CP200" s="390"/>
      <c r="CQ200" s="390"/>
      <c r="CR200" s="390"/>
      <c r="CS200" s="390"/>
      <c r="CT200" s="390"/>
      <c r="CU200" s="394"/>
      <c r="CV200" s="389"/>
      <c r="CW200" s="390"/>
      <c r="CX200" s="390"/>
      <c r="CY200" s="390"/>
      <c r="CZ200" s="390"/>
      <c r="DA200" s="390"/>
      <c r="DB200" s="394"/>
      <c r="DC200" s="492">
        <v>1278</v>
      </c>
      <c r="DD200" s="493">
        <v>1005</v>
      </c>
      <c r="DE200" s="493">
        <v>535</v>
      </c>
      <c r="DF200" s="493">
        <v>400</v>
      </c>
      <c r="DG200" s="493">
        <v>70</v>
      </c>
      <c r="DH200" s="493">
        <v>59</v>
      </c>
      <c r="DI200" s="493">
        <v>214</v>
      </c>
      <c r="DJ200" s="394"/>
      <c r="DK200" s="492">
        <v>367</v>
      </c>
      <c r="DL200" s="493">
        <v>253</v>
      </c>
      <c r="DM200" s="493" t="s">
        <v>6662</v>
      </c>
      <c r="DN200" s="493">
        <v>88</v>
      </c>
      <c r="DO200" s="493" t="s">
        <v>6662</v>
      </c>
      <c r="DP200" s="493">
        <v>15</v>
      </c>
      <c r="DQ200" s="493">
        <v>5</v>
      </c>
      <c r="DR200" s="493">
        <v>2</v>
      </c>
      <c r="DS200" s="493">
        <v>4</v>
      </c>
      <c r="DT200" s="493" t="s">
        <v>6662</v>
      </c>
      <c r="DU200" s="493" t="s">
        <v>6662</v>
      </c>
      <c r="DV200" s="493" t="s">
        <v>6662</v>
      </c>
      <c r="DW200" s="493" t="s">
        <v>6662</v>
      </c>
      <c r="DX200" s="493" t="s">
        <v>6662</v>
      </c>
      <c r="DY200" s="390" t="s">
        <v>6662</v>
      </c>
      <c r="DZ200" s="394" t="s">
        <v>6662</v>
      </c>
      <c r="EA200" s="492">
        <v>402</v>
      </c>
      <c r="EB200" s="493">
        <v>59082</v>
      </c>
      <c r="EC200" s="493">
        <v>36752</v>
      </c>
      <c r="ED200" s="493">
        <v>22225</v>
      </c>
      <c r="EE200" s="494">
        <v>105</v>
      </c>
      <c r="EF200" s="492">
        <v>632</v>
      </c>
      <c r="EG200" s="493">
        <v>561</v>
      </c>
      <c r="EH200" s="493">
        <v>285</v>
      </c>
      <c r="EI200" s="493">
        <v>233</v>
      </c>
      <c r="EJ200" s="493">
        <v>43</v>
      </c>
      <c r="EK200" s="493">
        <v>29</v>
      </c>
      <c r="EL200" s="493">
        <v>42</v>
      </c>
      <c r="EM200" s="394"/>
      <c r="EN200" s="492">
        <v>646</v>
      </c>
      <c r="EO200" s="493">
        <v>444</v>
      </c>
      <c r="EP200" s="493">
        <v>250</v>
      </c>
      <c r="EQ200" s="493">
        <v>167</v>
      </c>
      <c r="ER200" s="493">
        <v>27</v>
      </c>
      <c r="ES200" s="493">
        <v>30</v>
      </c>
      <c r="ET200" s="493">
        <v>172</v>
      </c>
      <c r="EU200" s="394"/>
    </row>
    <row r="201" spans="1:151" s="357" customFormat="1" ht="15" hidden="1" customHeight="1" x14ac:dyDescent="0.15">
      <c r="A201" s="442" t="s">
        <v>175</v>
      </c>
      <c r="B201" s="442" t="s">
        <v>330</v>
      </c>
      <c r="C201" s="442" t="s">
        <v>334</v>
      </c>
      <c r="D201" s="442" t="s">
        <v>756</v>
      </c>
      <c r="E201" s="387">
        <v>198</v>
      </c>
      <c r="F201" s="472">
        <v>198</v>
      </c>
      <c r="G201" s="472" t="s">
        <v>6663</v>
      </c>
      <c r="H201" s="472" t="s">
        <v>6663</v>
      </c>
      <c r="I201" s="472" t="s">
        <v>6663</v>
      </c>
      <c r="J201" s="388" t="s">
        <v>6662</v>
      </c>
      <c r="K201" s="395" t="s">
        <v>6662</v>
      </c>
      <c r="L201" s="387"/>
      <c r="M201" s="471" t="s">
        <v>6663</v>
      </c>
      <c r="N201" s="472" t="s">
        <v>6663</v>
      </c>
      <c r="O201" s="472" t="s">
        <v>6663</v>
      </c>
      <c r="P201" s="472" t="s">
        <v>6663</v>
      </c>
      <c r="Q201" s="472" t="s">
        <v>6663</v>
      </c>
      <c r="R201" s="472" t="s">
        <v>6663</v>
      </c>
      <c r="S201" s="472" t="s">
        <v>6663</v>
      </c>
      <c r="T201" s="472" t="s">
        <v>6663</v>
      </c>
      <c r="U201" s="472" t="s">
        <v>6663</v>
      </c>
      <c r="V201" s="472" t="s">
        <v>6663</v>
      </c>
      <c r="W201" s="472" t="s">
        <v>6663</v>
      </c>
      <c r="X201" s="472" t="s">
        <v>6663</v>
      </c>
      <c r="Y201" s="472" t="s">
        <v>6663</v>
      </c>
      <c r="Z201" s="472" t="s">
        <v>6663</v>
      </c>
      <c r="AA201" s="472" t="s">
        <v>6663</v>
      </c>
      <c r="AB201" s="473" t="s">
        <v>6663</v>
      </c>
      <c r="AC201" s="471" t="s">
        <v>6663</v>
      </c>
      <c r="AD201" s="472" t="s">
        <v>6663</v>
      </c>
      <c r="AE201" s="473" t="s">
        <v>6663</v>
      </c>
      <c r="AF201" s="389"/>
      <c r="AG201" s="390"/>
      <c r="AH201" s="390"/>
      <c r="AI201" s="390"/>
      <c r="AJ201" s="390"/>
      <c r="AK201" s="390"/>
      <c r="AL201" s="390"/>
      <c r="AM201" s="390"/>
      <c r="AN201" s="390"/>
      <c r="AO201" s="390"/>
      <c r="AP201" s="390"/>
      <c r="AQ201" s="390"/>
      <c r="AR201" s="390"/>
      <c r="AS201" s="390"/>
      <c r="AT201" s="390"/>
      <c r="AU201" s="390"/>
      <c r="AV201" s="391"/>
      <c r="AW201" s="392"/>
      <c r="AX201" s="393"/>
      <c r="AY201" s="492" t="s">
        <v>6663</v>
      </c>
      <c r="AZ201" s="493" t="s">
        <v>6663</v>
      </c>
      <c r="BA201" s="493" t="s">
        <v>6663</v>
      </c>
      <c r="BB201" s="493" t="s">
        <v>6663</v>
      </c>
      <c r="BC201" s="493" t="s">
        <v>6663</v>
      </c>
      <c r="BD201" s="493" t="s">
        <v>6663</v>
      </c>
      <c r="BE201" s="493" t="s">
        <v>6663</v>
      </c>
      <c r="BF201" s="493" t="s">
        <v>6663</v>
      </c>
      <c r="BG201" s="493" t="s">
        <v>6663</v>
      </c>
      <c r="BH201" s="493" t="s">
        <v>6663</v>
      </c>
      <c r="BI201" s="493" t="s">
        <v>6663</v>
      </c>
      <c r="BJ201" s="493" t="s">
        <v>6663</v>
      </c>
      <c r="BK201" s="493" t="s">
        <v>6663</v>
      </c>
      <c r="BL201" s="493" t="s">
        <v>6663</v>
      </c>
      <c r="BM201" s="493" t="s">
        <v>6663</v>
      </c>
      <c r="BN201" s="494" t="s">
        <v>6663</v>
      </c>
      <c r="BO201" s="492" t="s">
        <v>6663</v>
      </c>
      <c r="BP201" s="493" t="s">
        <v>6663</v>
      </c>
      <c r="BQ201" s="494" t="s">
        <v>6663</v>
      </c>
      <c r="BR201" s="492">
        <v>197</v>
      </c>
      <c r="BS201" s="493" t="s">
        <v>6662</v>
      </c>
      <c r="BT201" s="493" t="s">
        <v>6662</v>
      </c>
      <c r="BU201" s="493" t="s">
        <v>6662</v>
      </c>
      <c r="BV201" s="493">
        <v>1</v>
      </c>
      <c r="BW201" s="493">
        <v>1</v>
      </c>
      <c r="BX201" s="493">
        <v>2</v>
      </c>
      <c r="BY201" s="493">
        <v>1</v>
      </c>
      <c r="BZ201" s="493">
        <v>11</v>
      </c>
      <c r="CA201" s="493">
        <v>19</v>
      </c>
      <c r="CB201" s="493">
        <v>30</v>
      </c>
      <c r="CC201" s="493">
        <v>29</v>
      </c>
      <c r="CD201" s="493">
        <v>38</v>
      </c>
      <c r="CE201" s="493">
        <v>31</v>
      </c>
      <c r="CF201" s="493">
        <v>24</v>
      </c>
      <c r="CG201" s="494">
        <v>10</v>
      </c>
      <c r="CH201" s="389"/>
      <c r="CI201" s="390"/>
      <c r="CJ201" s="390"/>
      <c r="CK201" s="390"/>
      <c r="CL201" s="390"/>
      <c r="CM201" s="390"/>
      <c r="CN201" s="390"/>
      <c r="CO201" s="390"/>
      <c r="CP201" s="390"/>
      <c r="CQ201" s="390"/>
      <c r="CR201" s="390"/>
      <c r="CS201" s="390"/>
      <c r="CT201" s="390"/>
      <c r="CU201" s="394"/>
      <c r="CV201" s="389"/>
      <c r="CW201" s="390"/>
      <c r="CX201" s="390"/>
      <c r="CY201" s="390"/>
      <c r="CZ201" s="390"/>
      <c r="DA201" s="390"/>
      <c r="DB201" s="394"/>
      <c r="DC201" s="492">
        <v>646</v>
      </c>
      <c r="DD201" s="493">
        <v>512</v>
      </c>
      <c r="DE201" s="493">
        <v>299</v>
      </c>
      <c r="DF201" s="493">
        <v>194</v>
      </c>
      <c r="DG201" s="493">
        <v>19</v>
      </c>
      <c r="DH201" s="493">
        <v>36</v>
      </c>
      <c r="DI201" s="493">
        <v>98</v>
      </c>
      <c r="DJ201" s="394"/>
      <c r="DK201" s="492">
        <v>169</v>
      </c>
      <c r="DL201" s="493">
        <v>90</v>
      </c>
      <c r="DM201" s="493" t="s">
        <v>6662</v>
      </c>
      <c r="DN201" s="493">
        <v>54</v>
      </c>
      <c r="DO201" s="493">
        <v>1</v>
      </c>
      <c r="DP201" s="493">
        <v>14</v>
      </c>
      <c r="DQ201" s="493">
        <v>3</v>
      </c>
      <c r="DR201" s="493">
        <v>3</v>
      </c>
      <c r="DS201" s="493">
        <v>3</v>
      </c>
      <c r="DT201" s="493">
        <v>1</v>
      </c>
      <c r="DU201" s="493" t="s">
        <v>6662</v>
      </c>
      <c r="DV201" s="493" t="s">
        <v>6662</v>
      </c>
      <c r="DW201" s="493" t="s">
        <v>6662</v>
      </c>
      <c r="DX201" s="493" t="s">
        <v>6662</v>
      </c>
      <c r="DY201" s="390" t="s">
        <v>6662</v>
      </c>
      <c r="DZ201" s="394" t="s">
        <v>6662</v>
      </c>
      <c r="EA201" s="492">
        <v>198</v>
      </c>
      <c r="EB201" s="493">
        <v>24533</v>
      </c>
      <c r="EC201" s="493">
        <v>11002</v>
      </c>
      <c r="ED201" s="493">
        <v>13267</v>
      </c>
      <c r="EE201" s="494">
        <v>264</v>
      </c>
      <c r="EF201" s="492">
        <v>320</v>
      </c>
      <c r="EG201" s="493">
        <v>286</v>
      </c>
      <c r="EH201" s="493">
        <v>150</v>
      </c>
      <c r="EI201" s="493">
        <v>122</v>
      </c>
      <c r="EJ201" s="493">
        <v>14</v>
      </c>
      <c r="EK201" s="493">
        <v>19</v>
      </c>
      <c r="EL201" s="493">
        <v>15</v>
      </c>
      <c r="EM201" s="394"/>
      <c r="EN201" s="492">
        <v>326</v>
      </c>
      <c r="EO201" s="493">
        <v>226</v>
      </c>
      <c r="EP201" s="493">
        <v>149</v>
      </c>
      <c r="EQ201" s="493">
        <v>72</v>
      </c>
      <c r="ER201" s="493">
        <v>5</v>
      </c>
      <c r="ES201" s="493">
        <v>17</v>
      </c>
      <c r="ET201" s="493">
        <v>83</v>
      </c>
      <c r="EU201" s="394"/>
    </row>
    <row r="202" spans="1:151" s="357" customFormat="1" ht="15" hidden="1" customHeight="1" x14ac:dyDescent="0.15">
      <c r="A202" s="442" t="s">
        <v>175</v>
      </c>
      <c r="B202" s="442" t="s">
        <v>330</v>
      </c>
      <c r="C202" s="442" t="s">
        <v>1603</v>
      </c>
      <c r="D202" s="442" t="s">
        <v>757</v>
      </c>
      <c r="E202" s="387" t="s">
        <v>6663</v>
      </c>
      <c r="F202" s="472" t="s">
        <v>6663</v>
      </c>
      <c r="G202" s="472" t="s">
        <v>6663</v>
      </c>
      <c r="H202" s="472" t="s">
        <v>6663</v>
      </c>
      <c r="I202" s="472" t="s">
        <v>6663</v>
      </c>
      <c r="J202" s="388" t="s">
        <v>6663</v>
      </c>
      <c r="K202" s="395" t="s">
        <v>6663</v>
      </c>
      <c r="L202" s="387"/>
      <c r="M202" s="471" t="s">
        <v>6663</v>
      </c>
      <c r="N202" s="472" t="s">
        <v>6663</v>
      </c>
      <c r="O202" s="472" t="s">
        <v>6663</v>
      </c>
      <c r="P202" s="472" t="s">
        <v>6663</v>
      </c>
      <c r="Q202" s="472" t="s">
        <v>6663</v>
      </c>
      <c r="R202" s="472" t="s">
        <v>6663</v>
      </c>
      <c r="S202" s="472" t="s">
        <v>6663</v>
      </c>
      <c r="T202" s="472" t="s">
        <v>6663</v>
      </c>
      <c r="U202" s="472" t="s">
        <v>6663</v>
      </c>
      <c r="V202" s="472" t="s">
        <v>6663</v>
      </c>
      <c r="W202" s="472" t="s">
        <v>6663</v>
      </c>
      <c r="X202" s="472" t="s">
        <v>6663</v>
      </c>
      <c r="Y202" s="472" t="s">
        <v>6663</v>
      </c>
      <c r="Z202" s="472" t="s">
        <v>6663</v>
      </c>
      <c r="AA202" s="472" t="s">
        <v>6663</v>
      </c>
      <c r="AB202" s="473" t="s">
        <v>6663</v>
      </c>
      <c r="AC202" s="471" t="s">
        <v>6663</v>
      </c>
      <c r="AD202" s="472" t="s">
        <v>6663</v>
      </c>
      <c r="AE202" s="473" t="s">
        <v>6663</v>
      </c>
      <c r="AF202" s="389"/>
      <c r="AG202" s="390"/>
      <c r="AH202" s="390"/>
      <c r="AI202" s="390"/>
      <c r="AJ202" s="390"/>
      <c r="AK202" s="390"/>
      <c r="AL202" s="390"/>
      <c r="AM202" s="390"/>
      <c r="AN202" s="390"/>
      <c r="AO202" s="390"/>
      <c r="AP202" s="390"/>
      <c r="AQ202" s="390"/>
      <c r="AR202" s="390"/>
      <c r="AS202" s="390"/>
      <c r="AT202" s="390"/>
      <c r="AU202" s="390"/>
      <c r="AV202" s="391"/>
      <c r="AW202" s="392"/>
      <c r="AX202" s="393"/>
      <c r="AY202" s="492" t="s">
        <v>6663</v>
      </c>
      <c r="AZ202" s="493" t="s">
        <v>6663</v>
      </c>
      <c r="BA202" s="493" t="s">
        <v>6663</v>
      </c>
      <c r="BB202" s="493" t="s">
        <v>6663</v>
      </c>
      <c r="BC202" s="493" t="s">
        <v>6663</v>
      </c>
      <c r="BD202" s="493" t="s">
        <v>6663</v>
      </c>
      <c r="BE202" s="493" t="s">
        <v>6663</v>
      </c>
      <c r="BF202" s="493" t="s">
        <v>6663</v>
      </c>
      <c r="BG202" s="493" t="s">
        <v>6663</v>
      </c>
      <c r="BH202" s="493" t="s">
        <v>6663</v>
      </c>
      <c r="BI202" s="493" t="s">
        <v>6663</v>
      </c>
      <c r="BJ202" s="493" t="s">
        <v>6663</v>
      </c>
      <c r="BK202" s="493" t="s">
        <v>6663</v>
      </c>
      <c r="BL202" s="493" t="s">
        <v>6663</v>
      </c>
      <c r="BM202" s="493" t="s">
        <v>6663</v>
      </c>
      <c r="BN202" s="494" t="s">
        <v>6663</v>
      </c>
      <c r="BO202" s="492" t="s">
        <v>6663</v>
      </c>
      <c r="BP202" s="493" t="s">
        <v>6663</v>
      </c>
      <c r="BQ202" s="494" t="s">
        <v>6663</v>
      </c>
      <c r="BR202" s="492">
        <v>196</v>
      </c>
      <c r="BS202" s="493" t="s">
        <v>6662</v>
      </c>
      <c r="BT202" s="493" t="s">
        <v>6662</v>
      </c>
      <c r="BU202" s="493" t="s">
        <v>6662</v>
      </c>
      <c r="BV202" s="493">
        <v>1</v>
      </c>
      <c r="BW202" s="493" t="s">
        <v>6662</v>
      </c>
      <c r="BX202" s="493">
        <v>2</v>
      </c>
      <c r="BY202" s="493">
        <v>5</v>
      </c>
      <c r="BZ202" s="493">
        <v>7</v>
      </c>
      <c r="CA202" s="493">
        <v>13</v>
      </c>
      <c r="CB202" s="493">
        <v>41</v>
      </c>
      <c r="CC202" s="493">
        <v>32</v>
      </c>
      <c r="CD202" s="493">
        <v>29</v>
      </c>
      <c r="CE202" s="493">
        <v>20</v>
      </c>
      <c r="CF202" s="493">
        <v>30</v>
      </c>
      <c r="CG202" s="494">
        <v>16</v>
      </c>
      <c r="CH202" s="389"/>
      <c r="CI202" s="390"/>
      <c r="CJ202" s="390"/>
      <c r="CK202" s="390"/>
      <c r="CL202" s="390"/>
      <c r="CM202" s="390"/>
      <c r="CN202" s="390"/>
      <c r="CO202" s="390"/>
      <c r="CP202" s="390"/>
      <c r="CQ202" s="390"/>
      <c r="CR202" s="390"/>
      <c r="CS202" s="390"/>
      <c r="CT202" s="390"/>
      <c r="CU202" s="394"/>
      <c r="CV202" s="389"/>
      <c r="CW202" s="390"/>
      <c r="CX202" s="390"/>
      <c r="CY202" s="390"/>
      <c r="CZ202" s="390"/>
      <c r="DA202" s="390"/>
      <c r="DB202" s="394"/>
      <c r="DC202" s="492" t="s">
        <v>6663</v>
      </c>
      <c r="DD202" s="493" t="s">
        <v>6663</v>
      </c>
      <c r="DE202" s="493" t="s">
        <v>6663</v>
      </c>
      <c r="DF202" s="493" t="s">
        <v>6663</v>
      </c>
      <c r="DG202" s="493" t="s">
        <v>6663</v>
      </c>
      <c r="DH202" s="493" t="s">
        <v>6663</v>
      </c>
      <c r="DI202" s="493" t="s">
        <v>6663</v>
      </c>
      <c r="DJ202" s="394"/>
      <c r="DK202" s="492" t="s">
        <v>6663</v>
      </c>
      <c r="DL202" s="493" t="s">
        <v>6663</v>
      </c>
      <c r="DM202" s="493" t="s">
        <v>6663</v>
      </c>
      <c r="DN202" s="493" t="s">
        <v>6663</v>
      </c>
      <c r="DO202" s="493" t="s">
        <v>6663</v>
      </c>
      <c r="DP202" s="493" t="s">
        <v>6663</v>
      </c>
      <c r="DQ202" s="493" t="s">
        <v>6663</v>
      </c>
      <c r="DR202" s="493" t="s">
        <v>6663</v>
      </c>
      <c r="DS202" s="493" t="s">
        <v>6663</v>
      </c>
      <c r="DT202" s="493" t="s">
        <v>6663</v>
      </c>
      <c r="DU202" s="493" t="s">
        <v>6663</v>
      </c>
      <c r="DV202" s="493" t="s">
        <v>6663</v>
      </c>
      <c r="DW202" s="493" t="s">
        <v>6663</v>
      </c>
      <c r="DX202" s="493" t="s">
        <v>6663</v>
      </c>
      <c r="DY202" s="390" t="s">
        <v>6663</v>
      </c>
      <c r="DZ202" s="394" t="s">
        <v>6663</v>
      </c>
      <c r="EA202" s="492" t="s">
        <v>6663</v>
      </c>
      <c r="EB202" s="493" t="s">
        <v>6663</v>
      </c>
      <c r="EC202" s="493" t="s">
        <v>6663</v>
      </c>
      <c r="ED202" s="493" t="s">
        <v>6663</v>
      </c>
      <c r="EE202" s="494" t="s">
        <v>6663</v>
      </c>
      <c r="EF202" s="492" t="s">
        <v>6663</v>
      </c>
      <c r="EG202" s="493" t="s">
        <v>6663</v>
      </c>
      <c r="EH202" s="493" t="s">
        <v>6663</v>
      </c>
      <c r="EI202" s="493" t="s">
        <v>6663</v>
      </c>
      <c r="EJ202" s="493" t="s">
        <v>6663</v>
      </c>
      <c r="EK202" s="493" t="s">
        <v>6663</v>
      </c>
      <c r="EL202" s="493" t="s">
        <v>6663</v>
      </c>
      <c r="EM202" s="394"/>
      <c r="EN202" s="492" t="s">
        <v>6663</v>
      </c>
      <c r="EO202" s="493" t="s">
        <v>6663</v>
      </c>
      <c r="EP202" s="493" t="s">
        <v>6663</v>
      </c>
      <c r="EQ202" s="493" t="s">
        <v>6663</v>
      </c>
      <c r="ER202" s="493" t="s">
        <v>6663</v>
      </c>
      <c r="ES202" s="493" t="s">
        <v>6663</v>
      </c>
      <c r="ET202" s="493" t="s">
        <v>6663</v>
      </c>
      <c r="EU202" s="394"/>
    </row>
    <row r="203" spans="1:151" s="357" customFormat="1" ht="15" customHeight="1" x14ac:dyDescent="0.15">
      <c r="A203" s="442" t="s">
        <v>175</v>
      </c>
      <c r="B203" s="442" t="s">
        <v>335</v>
      </c>
      <c r="C203" s="442"/>
      <c r="D203" s="442" t="s">
        <v>758</v>
      </c>
      <c r="E203" s="387">
        <v>627</v>
      </c>
      <c r="F203" s="472">
        <v>621</v>
      </c>
      <c r="G203" s="472">
        <v>119</v>
      </c>
      <c r="H203" s="472">
        <v>106</v>
      </c>
      <c r="I203" s="472">
        <v>396</v>
      </c>
      <c r="J203" s="388">
        <v>6</v>
      </c>
      <c r="K203" s="395">
        <v>6</v>
      </c>
      <c r="L203" s="387"/>
      <c r="M203" s="471">
        <v>1691</v>
      </c>
      <c r="N203" s="472">
        <v>25</v>
      </c>
      <c r="O203" s="472">
        <v>43</v>
      </c>
      <c r="P203" s="472">
        <v>38</v>
      </c>
      <c r="Q203" s="472">
        <v>65</v>
      </c>
      <c r="R203" s="472">
        <v>70</v>
      </c>
      <c r="S203" s="472">
        <v>84</v>
      </c>
      <c r="T203" s="472">
        <v>112</v>
      </c>
      <c r="U203" s="472">
        <v>153</v>
      </c>
      <c r="V203" s="472">
        <v>156</v>
      </c>
      <c r="W203" s="472">
        <v>217</v>
      </c>
      <c r="X203" s="472">
        <v>247</v>
      </c>
      <c r="Y203" s="472">
        <v>172</v>
      </c>
      <c r="Z203" s="472">
        <v>182</v>
      </c>
      <c r="AA203" s="472">
        <v>90</v>
      </c>
      <c r="AB203" s="473">
        <v>37</v>
      </c>
      <c r="AC203" s="471">
        <v>58.9</v>
      </c>
      <c r="AD203" s="472">
        <v>57.4</v>
      </c>
      <c r="AE203" s="473">
        <v>60.9</v>
      </c>
      <c r="AF203" s="389"/>
      <c r="AG203" s="390"/>
      <c r="AH203" s="390"/>
      <c r="AI203" s="390"/>
      <c r="AJ203" s="390"/>
      <c r="AK203" s="390"/>
      <c r="AL203" s="390"/>
      <c r="AM203" s="390"/>
      <c r="AN203" s="390"/>
      <c r="AO203" s="390"/>
      <c r="AP203" s="390"/>
      <c r="AQ203" s="390"/>
      <c r="AR203" s="390"/>
      <c r="AS203" s="390"/>
      <c r="AT203" s="390"/>
      <c r="AU203" s="390"/>
      <c r="AV203" s="391"/>
      <c r="AW203" s="392"/>
      <c r="AX203" s="393"/>
      <c r="AY203" s="492">
        <v>844</v>
      </c>
      <c r="AZ203" s="493" t="s">
        <v>6662</v>
      </c>
      <c r="BA203" s="493">
        <v>5</v>
      </c>
      <c r="BB203" s="493">
        <v>7</v>
      </c>
      <c r="BC203" s="493">
        <v>15</v>
      </c>
      <c r="BD203" s="493">
        <v>20</v>
      </c>
      <c r="BE203" s="493">
        <v>14</v>
      </c>
      <c r="BF203" s="493">
        <v>27</v>
      </c>
      <c r="BG203" s="493">
        <v>28</v>
      </c>
      <c r="BH203" s="493">
        <v>48</v>
      </c>
      <c r="BI203" s="493">
        <v>116</v>
      </c>
      <c r="BJ203" s="493">
        <v>182</v>
      </c>
      <c r="BK203" s="493">
        <v>150</v>
      </c>
      <c r="BL203" s="493">
        <v>147</v>
      </c>
      <c r="BM203" s="493">
        <v>68</v>
      </c>
      <c r="BN203" s="494">
        <v>17</v>
      </c>
      <c r="BO203" s="492">
        <v>66.400000000000006</v>
      </c>
      <c r="BP203" s="493">
        <v>65.8</v>
      </c>
      <c r="BQ203" s="494">
        <v>67.2</v>
      </c>
      <c r="BR203" s="492">
        <v>623</v>
      </c>
      <c r="BS203" s="493" t="s">
        <v>6662</v>
      </c>
      <c r="BT203" s="493" t="s">
        <v>6662</v>
      </c>
      <c r="BU203" s="493" t="s">
        <v>6662</v>
      </c>
      <c r="BV203" s="493">
        <v>2</v>
      </c>
      <c r="BW203" s="493">
        <v>3</v>
      </c>
      <c r="BX203" s="493">
        <v>8</v>
      </c>
      <c r="BY203" s="493">
        <v>33</v>
      </c>
      <c r="BZ203" s="493">
        <v>45</v>
      </c>
      <c r="CA203" s="493">
        <v>66</v>
      </c>
      <c r="CB203" s="493">
        <v>112</v>
      </c>
      <c r="CC203" s="493">
        <v>143</v>
      </c>
      <c r="CD203" s="493">
        <v>85</v>
      </c>
      <c r="CE203" s="493">
        <v>80</v>
      </c>
      <c r="CF203" s="493">
        <v>38</v>
      </c>
      <c r="CG203" s="494">
        <v>8</v>
      </c>
      <c r="CH203" s="389"/>
      <c r="CI203" s="390"/>
      <c r="CJ203" s="390"/>
      <c r="CK203" s="390"/>
      <c r="CL203" s="390"/>
      <c r="CM203" s="390"/>
      <c r="CN203" s="390"/>
      <c r="CO203" s="390"/>
      <c r="CP203" s="390"/>
      <c r="CQ203" s="390"/>
      <c r="CR203" s="390"/>
      <c r="CS203" s="390"/>
      <c r="CT203" s="390"/>
      <c r="CU203" s="394"/>
      <c r="CV203" s="389"/>
      <c r="CW203" s="390"/>
      <c r="CX203" s="390"/>
      <c r="CY203" s="390"/>
      <c r="CZ203" s="390"/>
      <c r="DA203" s="390"/>
      <c r="DB203" s="394"/>
      <c r="DC203" s="492">
        <v>2387</v>
      </c>
      <c r="DD203" s="493">
        <v>1764</v>
      </c>
      <c r="DE203" s="493">
        <v>844</v>
      </c>
      <c r="DF203" s="493">
        <v>794</v>
      </c>
      <c r="DG203" s="493">
        <v>126</v>
      </c>
      <c r="DH203" s="493">
        <v>168</v>
      </c>
      <c r="DI203" s="493">
        <v>455</v>
      </c>
      <c r="DJ203" s="394"/>
      <c r="DK203" s="492">
        <v>575</v>
      </c>
      <c r="DL203" s="493">
        <v>386</v>
      </c>
      <c r="DM203" s="493">
        <v>1</v>
      </c>
      <c r="DN203" s="493">
        <v>24</v>
      </c>
      <c r="DO203" s="493" t="s">
        <v>6662</v>
      </c>
      <c r="DP203" s="493">
        <v>73</v>
      </c>
      <c r="DQ203" s="493">
        <v>73</v>
      </c>
      <c r="DR203" s="493" t="s">
        <v>6662</v>
      </c>
      <c r="DS203" s="493">
        <v>13</v>
      </c>
      <c r="DT203" s="493">
        <v>2</v>
      </c>
      <c r="DU203" s="493">
        <v>1</v>
      </c>
      <c r="DV203" s="493" t="s">
        <v>6662</v>
      </c>
      <c r="DW203" s="493">
        <v>1</v>
      </c>
      <c r="DX203" s="493" t="s">
        <v>6662</v>
      </c>
      <c r="DY203" s="390">
        <v>1</v>
      </c>
      <c r="DZ203" s="394" t="s">
        <v>6662</v>
      </c>
      <c r="EA203" s="492">
        <v>620</v>
      </c>
      <c r="EB203" s="493">
        <v>93945</v>
      </c>
      <c r="EC203" s="493">
        <v>63353</v>
      </c>
      <c r="ED203" s="493">
        <v>30561</v>
      </c>
      <c r="EE203" s="494">
        <v>31</v>
      </c>
      <c r="EF203" s="492">
        <v>1208</v>
      </c>
      <c r="EG203" s="493">
        <v>1018</v>
      </c>
      <c r="EH203" s="493">
        <v>470</v>
      </c>
      <c r="EI203" s="493">
        <v>465</v>
      </c>
      <c r="EJ203" s="493">
        <v>83</v>
      </c>
      <c r="EK203" s="493">
        <v>86</v>
      </c>
      <c r="EL203" s="493">
        <v>104</v>
      </c>
      <c r="EM203" s="394"/>
      <c r="EN203" s="492">
        <v>1179</v>
      </c>
      <c r="EO203" s="493">
        <v>746</v>
      </c>
      <c r="EP203" s="493">
        <v>374</v>
      </c>
      <c r="EQ203" s="493">
        <v>329</v>
      </c>
      <c r="ER203" s="493">
        <v>43</v>
      </c>
      <c r="ES203" s="493">
        <v>82</v>
      </c>
      <c r="ET203" s="493">
        <v>351</v>
      </c>
      <c r="EU203" s="394"/>
    </row>
    <row r="204" spans="1:151" s="357" customFormat="1" ht="15" hidden="1" customHeight="1" x14ac:dyDescent="0.15">
      <c r="A204" s="442" t="s">
        <v>175</v>
      </c>
      <c r="B204" s="442" t="s">
        <v>335</v>
      </c>
      <c r="C204" s="442" t="s">
        <v>336</v>
      </c>
      <c r="D204" s="442" t="s">
        <v>759</v>
      </c>
      <c r="E204" s="387">
        <v>208</v>
      </c>
      <c r="F204" s="472">
        <v>205</v>
      </c>
      <c r="G204" s="472" t="s">
        <v>6663</v>
      </c>
      <c r="H204" s="472" t="s">
        <v>6663</v>
      </c>
      <c r="I204" s="472" t="s">
        <v>6663</v>
      </c>
      <c r="J204" s="388">
        <v>3</v>
      </c>
      <c r="K204" s="395">
        <v>3</v>
      </c>
      <c r="L204" s="387"/>
      <c r="M204" s="471" t="s">
        <v>6663</v>
      </c>
      <c r="N204" s="472" t="s">
        <v>6663</v>
      </c>
      <c r="O204" s="472" t="s">
        <v>6663</v>
      </c>
      <c r="P204" s="472" t="s">
        <v>6663</v>
      </c>
      <c r="Q204" s="472" t="s">
        <v>6663</v>
      </c>
      <c r="R204" s="472" t="s">
        <v>6663</v>
      </c>
      <c r="S204" s="472" t="s">
        <v>6663</v>
      </c>
      <c r="T204" s="472" t="s">
        <v>6663</v>
      </c>
      <c r="U204" s="472" t="s">
        <v>6663</v>
      </c>
      <c r="V204" s="472" t="s">
        <v>6663</v>
      </c>
      <c r="W204" s="472" t="s">
        <v>6663</v>
      </c>
      <c r="X204" s="472" t="s">
        <v>6663</v>
      </c>
      <c r="Y204" s="472" t="s">
        <v>6663</v>
      </c>
      <c r="Z204" s="472" t="s">
        <v>6663</v>
      </c>
      <c r="AA204" s="472" t="s">
        <v>6663</v>
      </c>
      <c r="AB204" s="473" t="s">
        <v>6663</v>
      </c>
      <c r="AC204" s="471" t="s">
        <v>6663</v>
      </c>
      <c r="AD204" s="472" t="s">
        <v>6663</v>
      </c>
      <c r="AE204" s="473" t="s">
        <v>6663</v>
      </c>
      <c r="AF204" s="389"/>
      <c r="AG204" s="390"/>
      <c r="AH204" s="390"/>
      <c r="AI204" s="390"/>
      <c r="AJ204" s="390"/>
      <c r="AK204" s="390"/>
      <c r="AL204" s="390"/>
      <c r="AM204" s="390"/>
      <c r="AN204" s="390"/>
      <c r="AO204" s="390"/>
      <c r="AP204" s="390"/>
      <c r="AQ204" s="390"/>
      <c r="AR204" s="390"/>
      <c r="AS204" s="390"/>
      <c r="AT204" s="390"/>
      <c r="AU204" s="390"/>
      <c r="AV204" s="391"/>
      <c r="AW204" s="392"/>
      <c r="AX204" s="393"/>
      <c r="AY204" s="492" t="s">
        <v>6663</v>
      </c>
      <c r="AZ204" s="493" t="s">
        <v>6663</v>
      </c>
      <c r="BA204" s="493" t="s">
        <v>6663</v>
      </c>
      <c r="BB204" s="493" t="s">
        <v>6663</v>
      </c>
      <c r="BC204" s="493" t="s">
        <v>6663</v>
      </c>
      <c r="BD204" s="493" t="s">
        <v>6663</v>
      </c>
      <c r="BE204" s="493" t="s">
        <v>6663</v>
      </c>
      <c r="BF204" s="493" t="s">
        <v>6663</v>
      </c>
      <c r="BG204" s="493" t="s">
        <v>6663</v>
      </c>
      <c r="BH204" s="493" t="s">
        <v>6663</v>
      </c>
      <c r="BI204" s="493" t="s">
        <v>6663</v>
      </c>
      <c r="BJ204" s="493" t="s">
        <v>6663</v>
      </c>
      <c r="BK204" s="493" t="s">
        <v>6663</v>
      </c>
      <c r="BL204" s="493" t="s">
        <v>6663</v>
      </c>
      <c r="BM204" s="493" t="s">
        <v>6663</v>
      </c>
      <c r="BN204" s="494" t="s">
        <v>6663</v>
      </c>
      <c r="BO204" s="492" t="s">
        <v>6663</v>
      </c>
      <c r="BP204" s="493" t="s">
        <v>6663</v>
      </c>
      <c r="BQ204" s="494" t="s">
        <v>6663</v>
      </c>
      <c r="BR204" s="492">
        <v>205</v>
      </c>
      <c r="BS204" s="493" t="s">
        <v>6662</v>
      </c>
      <c r="BT204" s="493" t="s">
        <v>6662</v>
      </c>
      <c r="BU204" s="493" t="s">
        <v>6662</v>
      </c>
      <c r="BV204" s="493">
        <v>1</v>
      </c>
      <c r="BW204" s="493" t="s">
        <v>6662</v>
      </c>
      <c r="BX204" s="493">
        <v>3</v>
      </c>
      <c r="BY204" s="493">
        <v>16</v>
      </c>
      <c r="BZ204" s="493">
        <v>15</v>
      </c>
      <c r="CA204" s="493">
        <v>23</v>
      </c>
      <c r="CB204" s="493">
        <v>47</v>
      </c>
      <c r="CC204" s="493">
        <v>40</v>
      </c>
      <c r="CD204" s="493">
        <v>28</v>
      </c>
      <c r="CE204" s="493">
        <v>26</v>
      </c>
      <c r="CF204" s="493">
        <v>5</v>
      </c>
      <c r="CG204" s="494">
        <v>1</v>
      </c>
      <c r="CH204" s="389"/>
      <c r="CI204" s="390"/>
      <c r="CJ204" s="390"/>
      <c r="CK204" s="390"/>
      <c r="CL204" s="390"/>
      <c r="CM204" s="390"/>
      <c r="CN204" s="390"/>
      <c r="CO204" s="390"/>
      <c r="CP204" s="390"/>
      <c r="CQ204" s="390"/>
      <c r="CR204" s="390"/>
      <c r="CS204" s="390"/>
      <c r="CT204" s="390"/>
      <c r="CU204" s="394"/>
      <c r="CV204" s="389"/>
      <c r="CW204" s="390"/>
      <c r="CX204" s="390"/>
      <c r="CY204" s="390"/>
      <c r="CZ204" s="390"/>
      <c r="DA204" s="390"/>
      <c r="DB204" s="394"/>
      <c r="DC204" s="492">
        <v>815</v>
      </c>
      <c r="DD204" s="493">
        <v>588</v>
      </c>
      <c r="DE204" s="493">
        <v>300</v>
      </c>
      <c r="DF204" s="493">
        <v>248</v>
      </c>
      <c r="DG204" s="493">
        <v>40</v>
      </c>
      <c r="DH204" s="493">
        <v>63</v>
      </c>
      <c r="DI204" s="493">
        <v>164</v>
      </c>
      <c r="DJ204" s="394"/>
      <c r="DK204" s="492">
        <v>185</v>
      </c>
      <c r="DL204" s="493">
        <v>97</v>
      </c>
      <c r="DM204" s="493" t="s">
        <v>6662</v>
      </c>
      <c r="DN204" s="493">
        <v>16</v>
      </c>
      <c r="DO204" s="493" t="s">
        <v>6662</v>
      </c>
      <c r="DP204" s="493">
        <v>18</v>
      </c>
      <c r="DQ204" s="493">
        <v>48</v>
      </c>
      <c r="DR204" s="493" t="s">
        <v>6662</v>
      </c>
      <c r="DS204" s="493">
        <v>3</v>
      </c>
      <c r="DT204" s="493">
        <v>1</v>
      </c>
      <c r="DU204" s="493" t="s">
        <v>6662</v>
      </c>
      <c r="DV204" s="493" t="s">
        <v>6662</v>
      </c>
      <c r="DW204" s="493">
        <v>1</v>
      </c>
      <c r="DX204" s="493" t="s">
        <v>6662</v>
      </c>
      <c r="DY204" s="390">
        <v>1</v>
      </c>
      <c r="DZ204" s="394" t="s">
        <v>6662</v>
      </c>
      <c r="EA204" s="492">
        <v>204</v>
      </c>
      <c r="EB204" s="493">
        <v>28330</v>
      </c>
      <c r="EC204" s="493">
        <v>15216</v>
      </c>
      <c r="ED204" s="493">
        <v>13099</v>
      </c>
      <c r="EE204" s="494">
        <v>15</v>
      </c>
      <c r="EF204" s="492">
        <v>414</v>
      </c>
      <c r="EG204" s="493">
        <v>338</v>
      </c>
      <c r="EH204" s="493">
        <v>173</v>
      </c>
      <c r="EI204" s="493">
        <v>140</v>
      </c>
      <c r="EJ204" s="493">
        <v>25</v>
      </c>
      <c r="EK204" s="493">
        <v>32</v>
      </c>
      <c r="EL204" s="493">
        <v>44</v>
      </c>
      <c r="EM204" s="394"/>
      <c r="EN204" s="492">
        <v>401</v>
      </c>
      <c r="EO204" s="493">
        <v>250</v>
      </c>
      <c r="EP204" s="493">
        <v>127</v>
      </c>
      <c r="EQ204" s="493">
        <v>108</v>
      </c>
      <c r="ER204" s="493">
        <v>15</v>
      </c>
      <c r="ES204" s="493">
        <v>31</v>
      </c>
      <c r="ET204" s="493">
        <v>120</v>
      </c>
      <c r="EU204" s="394"/>
    </row>
    <row r="205" spans="1:151" s="357" customFormat="1" ht="15" hidden="1" customHeight="1" x14ac:dyDescent="0.15">
      <c r="A205" s="442" t="s">
        <v>175</v>
      </c>
      <c r="B205" s="442" t="s">
        <v>335</v>
      </c>
      <c r="C205" s="442" t="s">
        <v>337</v>
      </c>
      <c r="D205" s="442" t="s">
        <v>760</v>
      </c>
      <c r="E205" s="387">
        <v>84</v>
      </c>
      <c r="F205" s="472">
        <v>83</v>
      </c>
      <c r="G205" s="472" t="s">
        <v>6663</v>
      </c>
      <c r="H205" s="472" t="s">
        <v>6663</v>
      </c>
      <c r="I205" s="472" t="s">
        <v>6663</v>
      </c>
      <c r="J205" s="388">
        <v>1</v>
      </c>
      <c r="K205" s="395">
        <v>1</v>
      </c>
      <c r="L205" s="387"/>
      <c r="M205" s="471" t="s">
        <v>6663</v>
      </c>
      <c r="N205" s="472" t="s">
        <v>6663</v>
      </c>
      <c r="O205" s="472" t="s">
        <v>6663</v>
      </c>
      <c r="P205" s="472" t="s">
        <v>6663</v>
      </c>
      <c r="Q205" s="472" t="s">
        <v>6663</v>
      </c>
      <c r="R205" s="472" t="s">
        <v>6663</v>
      </c>
      <c r="S205" s="472" t="s">
        <v>6663</v>
      </c>
      <c r="T205" s="472" t="s">
        <v>6663</v>
      </c>
      <c r="U205" s="472" t="s">
        <v>6663</v>
      </c>
      <c r="V205" s="472" t="s">
        <v>6663</v>
      </c>
      <c r="W205" s="472" t="s">
        <v>6663</v>
      </c>
      <c r="X205" s="472" t="s">
        <v>6663</v>
      </c>
      <c r="Y205" s="472" t="s">
        <v>6663</v>
      </c>
      <c r="Z205" s="472" t="s">
        <v>6663</v>
      </c>
      <c r="AA205" s="472" t="s">
        <v>6663</v>
      </c>
      <c r="AB205" s="473" t="s">
        <v>6663</v>
      </c>
      <c r="AC205" s="471" t="s">
        <v>6663</v>
      </c>
      <c r="AD205" s="472" t="s">
        <v>6663</v>
      </c>
      <c r="AE205" s="473" t="s">
        <v>6663</v>
      </c>
      <c r="AF205" s="389"/>
      <c r="AG205" s="390"/>
      <c r="AH205" s="390"/>
      <c r="AI205" s="390"/>
      <c r="AJ205" s="390"/>
      <c r="AK205" s="390"/>
      <c r="AL205" s="390"/>
      <c r="AM205" s="390"/>
      <c r="AN205" s="390"/>
      <c r="AO205" s="390"/>
      <c r="AP205" s="390"/>
      <c r="AQ205" s="390"/>
      <c r="AR205" s="390"/>
      <c r="AS205" s="390"/>
      <c r="AT205" s="390"/>
      <c r="AU205" s="390"/>
      <c r="AV205" s="391"/>
      <c r="AW205" s="392"/>
      <c r="AX205" s="393"/>
      <c r="AY205" s="492" t="s">
        <v>6663</v>
      </c>
      <c r="AZ205" s="493" t="s">
        <v>6663</v>
      </c>
      <c r="BA205" s="493" t="s">
        <v>6663</v>
      </c>
      <c r="BB205" s="493" t="s">
        <v>6663</v>
      </c>
      <c r="BC205" s="493" t="s">
        <v>6663</v>
      </c>
      <c r="BD205" s="493" t="s">
        <v>6663</v>
      </c>
      <c r="BE205" s="493" t="s">
        <v>6663</v>
      </c>
      <c r="BF205" s="493" t="s">
        <v>6663</v>
      </c>
      <c r="BG205" s="493" t="s">
        <v>6663</v>
      </c>
      <c r="BH205" s="493" t="s">
        <v>6663</v>
      </c>
      <c r="BI205" s="493" t="s">
        <v>6663</v>
      </c>
      <c r="BJ205" s="493" t="s">
        <v>6663</v>
      </c>
      <c r="BK205" s="493" t="s">
        <v>6663</v>
      </c>
      <c r="BL205" s="493" t="s">
        <v>6663</v>
      </c>
      <c r="BM205" s="493" t="s">
        <v>6663</v>
      </c>
      <c r="BN205" s="494" t="s">
        <v>6663</v>
      </c>
      <c r="BO205" s="492" t="s">
        <v>6663</v>
      </c>
      <c r="BP205" s="493" t="s">
        <v>6663</v>
      </c>
      <c r="BQ205" s="494" t="s">
        <v>6663</v>
      </c>
      <c r="BR205" s="492">
        <v>84</v>
      </c>
      <c r="BS205" s="493" t="s">
        <v>6662</v>
      </c>
      <c r="BT205" s="493" t="s">
        <v>6662</v>
      </c>
      <c r="BU205" s="493" t="s">
        <v>6662</v>
      </c>
      <c r="BV205" s="493" t="s">
        <v>6662</v>
      </c>
      <c r="BW205" s="493" t="s">
        <v>6662</v>
      </c>
      <c r="BX205" s="493">
        <v>1</v>
      </c>
      <c r="BY205" s="493">
        <v>2</v>
      </c>
      <c r="BZ205" s="493">
        <v>7</v>
      </c>
      <c r="CA205" s="493">
        <v>8</v>
      </c>
      <c r="CB205" s="493">
        <v>12</v>
      </c>
      <c r="CC205" s="493">
        <v>28</v>
      </c>
      <c r="CD205" s="493">
        <v>11</v>
      </c>
      <c r="CE205" s="493">
        <v>10</v>
      </c>
      <c r="CF205" s="493">
        <v>5</v>
      </c>
      <c r="CG205" s="494" t="s">
        <v>6662</v>
      </c>
      <c r="CH205" s="389"/>
      <c r="CI205" s="390"/>
      <c r="CJ205" s="390"/>
      <c r="CK205" s="390"/>
      <c r="CL205" s="390"/>
      <c r="CM205" s="390"/>
      <c r="CN205" s="390"/>
      <c r="CO205" s="390"/>
      <c r="CP205" s="390"/>
      <c r="CQ205" s="390"/>
      <c r="CR205" s="390"/>
      <c r="CS205" s="390"/>
      <c r="CT205" s="390"/>
      <c r="CU205" s="394"/>
      <c r="CV205" s="389"/>
      <c r="CW205" s="390"/>
      <c r="CX205" s="390"/>
      <c r="CY205" s="390"/>
      <c r="CZ205" s="390"/>
      <c r="DA205" s="390"/>
      <c r="DB205" s="394"/>
      <c r="DC205" s="492">
        <v>311</v>
      </c>
      <c r="DD205" s="493">
        <v>224</v>
      </c>
      <c r="DE205" s="493">
        <v>110</v>
      </c>
      <c r="DF205" s="493">
        <v>98</v>
      </c>
      <c r="DG205" s="493">
        <v>16</v>
      </c>
      <c r="DH205" s="493">
        <v>33</v>
      </c>
      <c r="DI205" s="493">
        <v>54</v>
      </c>
      <c r="DJ205" s="394"/>
      <c r="DK205" s="492">
        <v>81</v>
      </c>
      <c r="DL205" s="493">
        <v>56</v>
      </c>
      <c r="DM205" s="493" t="s">
        <v>6662</v>
      </c>
      <c r="DN205" s="493">
        <v>6</v>
      </c>
      <c r="DO205" s="493" t="s">
        <v>6662</v>
      </c>
      <c r="DP205" s="493">
        <v>4</v>
      </c>
      <c r="DQ205" s="493">
        <v>14</v>
      </c>
      <c r="DR205" s="493" t="s">
        <v>6662</v>
      </c>
      <c r="DS205" s="493">
        <v>1</v>
      </c>
      <c r="DT205" s="493" t="s">
        <v>6662</v>
      </c>
      <c r="DU205" s="493" t="s">
        <v>6662</v>
      </c>
      <c r="DV205" s="493" t="s">
        <v>6662</v>
      </c>
      <c r="DW205" s="493" t="s">
        <v>6662</v>
      </c>
      <c r="DX205" s="493" t="s">
        <v>6662</v>
      </c>
      <c r="DY205" s="390" t="s">
        <v>6662</v>
      </c>
      <c r="DZ205" s="394" t="s">
        <v>6662</v>
      </c>
      <c r="EA205" s="492">
        <v>83</v>
      </c>
      <c r="EB205" s="493">
        <v>16352</v>
      </c>
      <c r="EC205" s="493">
        <v>13048</v>
      </c>
      <c r="ED205" s="493">
        <v>3304</v>
      </c>
      <c r="EE205" s="494" t="s">
        <v>6662</v>
      </c>
      <c r="EF205" s="492">
        <v>166</v>
      </c>
      <c r="EG205" s="493">
        <v>130</v>
      </c>
      <c r="EH205" s="493">
        <v>58</v>
      </c>
      <c r="EI205" s="493">
        <v>60</v>
      </c>
      <c r="EJ205" s="493">
        <v>12</v>
      </c>
      <c r="EK205" s="493">
        <v>17</v>
      </c>
      <c r="EL205" s="493">
        <v>19</v>
      </c>
      <c r="EM205" s="394"/>
      <c r="EN205" s="492">
        <v>145</v>
      </c>
      <c r="EO205" s="493">
        <v>94</v>
      </c>
      <c r="EP205" s="493">
        <v>52</v>
      </c>
      <c r="EQ205" s="493">
        <v>38</v>
      </c>
      <c r="ER205" s="493">
        <v>4</v>
      </c>
      <c r="ES205" s="493">
        <v>16</v>
      </c>
      <c r="ET205" s="493">
        <v>35</v>
      </c>
      <c r="EU205" s="394"/>
    </row>
    <row r="206" spans="1:151" s="357" customFormat="1" ht="15" hidden="1" customHeight="1" x14ac:dyDescent="0.15">
      <c r="A206" s="442" t="s">
        <v>175</v>
      </c>
      <c r="B206" s="442" t="s">
        <v>335</v>
      </c>
      <c r="C206" s="442" t="s">
        <v>338</v>
      </c>
      <c r="D206" s="442" t="s">
        <v>761</v>
      </c>
      <c r="E206" s="387">
        <v>78</v>
      </c>
      <c r="F206" s="472">
        <v>78</v>
      </c>
      <c r="G206" s="472" t="s">
        <v>6663</v>
      </c>
      <c r="H206" s="472" t="s">
        <v>6663</v>
      </c>
      <c r="I206" s="472" t="s">
        <v>6663</v>
      </c>
      <c r="J206" s="388" t="s">
        <v>6662</v>
      </c>
      <c r="K206" s="395" t="s">
        <v>6662</v>
      </c>
      <c r="L206" s="387"/>
      <c r="M206" s="471" t="s">
        <v>6663</v>
      </c>
      <c r="N206" s="472" t="s">
        <v>6663</v>
      </c>
      <c r="O206" s="472" t="s">
        <v>6663</v>
      </c>
      <c r="P206" s="472" t="s">
        <v>6663</v>
      </c>
      <c r="Q206" s="472" t="s">
        <v>6663</v>
      </c>
      <c r="R206" s="472" t="s">
        <v>6663</v>
      </c>
      <c r="S206" s="472" t="s">
        <v>6663</v>
      </c>
      <c r="T206" s="472" t="s">
        <v>6663</v>
      </c>
      <c r="U206" s="472" t="s">
        <v>6663</v>
      </c>
      <c r="V206" s="472" t="s">
        <v>6663</v>
      </c>
      <c r="W206" s="472" t="s">
        <v>6663</v>
      </c>
      <c r="X206" s="472" t="s">
        <v>6663</v>
      </c>
      <c r="Y206" s="472" t="s">
        <v>6663</v>
      </c>
      <c r="Z206" s="472" t="s">
        <v>6663</v>
      </c>
      <c r="AA206" s="472" t="s">
        <v>6663</v>
      </c>
      <c r="AB206" s="473" t="s">
        <v>6663</v>
      </c>
      <c r="AC206" s="471" t="s">
        <v>6663</v>
      </c>
      <c r="AD206" s="472" t="s">
        <v>6663</v>
      </c>
      <c r="AE206" s="473" t="s">
        <v>6663</v>
      </c>
      <c r="AF206" s="389"/>
      <c r="AG206" s="390"/>
      <c r="AH206" s="390"/>
      <c r="AI206" s="390"/>
      <c r="AJ206" s="390"/>
      <c r="AK206" s="390"/>
      <c r="AL206" s="390"/>
      <c r="AM206" s="390"/>
      <c r="AN206" s="390"/>
      <c r="AO206" s="390"/>
      <c r="AP206" s="390"/>
      <c r="AQ206" s="390"/>
      <c r="AR206" s="390"/>
      <c r="AS206" s="390"/>
      <c r="AT206" s="390"/>
      <c r="AU206" s="390"/>
      <c r="AV206" s="391"/>
      <c r="AW206" s="392"/>
      <c r="AX206" s="393"/>
      <c r="AY206" s="492" t="s">
        <v>6663</v>
      </c>
      <c r="AZ206" s="493" t="s">
        <v>6663</v>
      </c>
      <c r="BA206" s="493" t="s">
        <v>6663</v>
      </c>
      <c r="BB206" s="493" t="s">
        <v>6663</v>
      </c>
      <c r="BC206" s="493" t="s">
        <v>6663</v>
      </c>
      <c r="BD206" s="493" t="s">
        <v>6663</v>
      </c>
      <c r="BE206" s="493" t="s">
        <v>6663</v>
      </c>
      <c r="BF206" s="493" t="s">
        <v>6663</v>
      </c>
      <c r="BG206" s="493" t="s">
        <v>6663</v>
      </c>
      <c r="BH206" s="493" t="s">
        <v>6663</v>
      </c>
      <c r="BI206" s="493" t="s">
        <v>6663</v>
      </c>
      <c r="BJ206" s="493" t="s">
        <v>6663</v>
      </c>
      <c r="BK206" s="493" t="s">
        <v>6663</v>
      </c>
      <c r="BL206" s="493" t="s">
        <v>6663</v>
      </c>
      <c r="BM206" s="493" t="s">
        <v>6663</v>
      </c>
      <c r="BN206" s="494" t="s">
        <v>6663</v>
      </c>
      <c r="BO206" s="492" t="s">
        <v>6663</v>
      </c>
      <c r="BP206" s="493" t="s">
        <v>6663</v>
      </c>
      <c r="BQ206" s="494" t="s">
        <v>6663</v>
      </c>
      <c r="BR206" s="492">
        <v>78</v>
      </c>
      <c r="BS206" s="493" t="s">
        <v>6662</v>
      </c>
      <c r="BT206" s="493" t="s">
        <v>6662</v>
      </c>
      <c r="BU206" s="493" t="s">
        <v>6662</v>
      </c>
      <c r="BV206" s="493">
        <v>1</v>
      </c>
      <c r="BW206" s="493" t="s">
        <v>6662</v>
      </c>
      <c r="BX206" s="493">
        <v>2</v>
      </c>
      <c r="BY206" s="493">
        <v>5</v>
      </c>
      <c r="BZ206" s="493">
        <v>3</v>
      </c>
      <c r="CA206" s="493">
        <v>7</v>
      </c>
      <c r="CB206" s="493">
        <v>15</v>
      </c>
      <c r="CC206" s="493">
        <v>16</v>
      </c>
      <c r="CD206" s="493">
        <v>9</v>
      </c>
      <c r="CE206" s="493">
        <v>9</v>
      </c>
      <c r="CF206" s="493">
        <v>8</v>
      </c>
      <c r="CG206" s="494">
        <v>3</v>
      </c>
      <c r="CH206" s="389"/>
      <c r="CI206" s="390"/>
      <c r="CJ206" s="390"/>
      <c r="CK206" s="390"/>
      <c r="CL206" s="390"/>
      <c r="CM206" s="390"/>
      <c r="CN206" s="390"/>
      <c r="CO206" s="390"/>
      <c r="CP206" s="390"/>
      <c r="CQ206" s="390"/>
      <c r="CR206" s="390"/>
      <c r="CS206" s="390"/>
      <c r="CT206" s="390"/>
      <c r="CU206" s="394"/>
      <c r="CV206" s="389"/>
      <c r="CW206" s="390"/>
      <c r="CX206" s="390"/>
      <c r="CY206" s="390"/>
      <c r="CZ206" s="390"/>
      <c r="DA206" s="390"/>
      <c r="DB206" s="394"/>
      <c r="DC206" s="492">
        <v>284</v>
      </c>
      <c r="DD206" s="493">
        <v>219</v>
      </c>
      <c r="DE206" s="493">
        <v>132</v>
      </c>
      <c r="DF206" s="493">
        <v>71</v>
      </c>
      <c r="DG206" s="493">
        <v>16</v>
      </c>
      <c r="DH206" s="493">
        <v>19</v>
      </c>
      <c r="DI206" s="493">
        <v>46</v>
      </c>
      <c r="DJ206" s="394"/>
      <c r="DK206" s="492">
        <v>73</v>
      </c>
      <c r="DL206" s="493">
        <v>13</v>
      </c>
      <c r="DM206" s="493">
        <v>1</v>
      </c>
      <c r="DN206" s="493">
        <v>2</v>
      </c>
      <c r="DO206" s="493" t="s">
        <v>6662</v>
      </c>
      <c r="DP206" s="493">
        <v>51</v>
      </c>
      <c r="DQ206" s="493">
        <v>4</v>
      </c>
      <c r="DR206" s="493" t="s">
        <v>6662</v>
      </c>
      <c r="DS206" s="493">
        <v>2</v>
      </c>
      <c r="DT206" s="493" t="s">
        <v>6662</v>
      </c>
      <c r="DU206" s="493" t="s">
        <v>6662</v>
      </c>
      <c r="DV206" s="493" t="s">
        <v>6662</v>
      </c>
      <c r="DW206" s="493" t="s">
        <v>6662</v>
      </c>
      <c r="DX206" s="493" t="s">
        <v>6662</v>
      </c>
      <c r="DY206" s="390" t="s">
        <v>6662</v>
      </c>
      <c r="DZ206" s="394" t="s">
        <v>6662</v>
      </c>
      <c r="EA206" s="492">
        <v>78</v>
      </c>
      <c r="EB206" s="493">
        <v>9481</v>
      </c>
      <c r="EC206" s="493">
        <v>2826</v>
      </c>
      <c r="ED206" s="493">
        <v>6655</v>
      </c>
      <c r="EE206" s="494" t="s">
        <v>6662</v>
      </c>
      <c r="EF206" s="492">
        <v>138</v>
      </c>
      <c r="EG206" s="493">
        <v>121</v>
      </c>
      <c r="EH206" s="493">
        <v>72</v>
      </c>
      <c r="EI206" s="493">
        <v>37</v>
      </c>
      <c r="EJ206" s="493">
        <v>12</v>
      </c>
      <c r="EK206" s="493">
        <v>8</v>
      </c>
      <c r="EL206" s="493">
        <v>9</v>
      </c>
      <c r="EM206" s="394"/>
      <c r="EN206" s="492">
        <v>146</v>
      </c>
      <c r="EO206" s="493">
        <v>98</v>
      </c>
      <c r="EP206" s="493">
        <v>60</v>
      </c>
      <c r="EQ206" s="493">
        <v>34</v>
      </c>
      <c r="ER206" s="493">
        <v>4</v>
      </c>
      <c r="ES206" s="493">
        <v>11</v>
      </c>
      <c r="ET206" s="493">
        <v>37</v>
      </c>
      <c r="EU206" s="394"/>
    </row>
    <row r="207" spans="1:151" s="357" customFormat="1" ht="15" hidden="1" customHeight="1" x14ac:dyDescent="0.15">
      <c r="A207" s="442" t="s">
        <v>175</v>
      </c>
      <c r="B207" s="442" t="s">
        <v>335</v>
      </c>
      <c r="C207" s="442" t="s">
        <v>339</v>
      </c>
      <c r="D207" s="442" t="s">
        <v>762</v>
      </c>
      <c r="E207" s="387">
        <v>75</v>
      </c>
      <c r="F207" s="472">
        <v>75</v>
      </c>
      <c r="G207" s="472" t="s">
        <v>6663</v>
      </c>
      <c r="H207" s="472" t="s">
        <v>6663</v>
      </c>
      <c r="I207" s="472" t="s">
        <v>6663</v>
      </c>
      <c r="J207" s="388" t="s">
        <v>6662</v>
      </c>
      <c r="K207" s="395" t="s">
        <v>6662</v>
      </c>
      <c r="L207" s="387"/>
      <c r="M207" s="471" t="s">
        <v>6663</v>
      </c>
      <c r="N207" s="472" t="s">
        <v>6663</v>
      </c>
      <c r="O207" s="472" t="s">
        <v>6663</v>
      </c>
      <c r="P207" s="472" t="s">
        <v>6663</v>
      </c>
      <c r="Q207" s="472" t="s">
        <v>6663</v>
      </c>
      <c r="R207" s="472" t="s">
        <v>6663</v>
      </c>
      <c r="S207" s="472" t="s">
        <v>6663</v>
      </c>
      <c r="T207" s="472" t="s">
        <v>6663</v>
      </c>
      <c r="U207" s="472" t="s">
        <v>6663</v>
      </c>
      <c r="V207" s="472" t="s">
        <v>6663</v>
      </c>
      <c r="W207" s="472" t="s">
        <v>6663</v>
      </c>
      <c r="X207" s="472" t="s">
        <v>6663</v>
      </c>
      <c r="Y207" s="472" t="s">
        <v>6663</v>
      </c>
      <c r="Z207" s="472" t="s">
        <v>6663</v>
      </c>
      <c r="AA207" s="472" t="s">
        <v>6663</v>
      </c>
      <c r="AB207" s="473" t="s">
        <v>6663</v>
      </c>
      <c r="AC207" s="471" t="s">
        <v>6663</v>
      </c>
      <c r="AD207" s="472" t="s">
        <v>6663</v>
      </c>
      <c r="AE207" s="473" t="s">
        <v>6663</v>
      </c>
      <c r="AF207" s="389"/>
      <c r="AG207" s="390"/>
      <c r="AH207" s="390"/>
      <c r="AI207" s="390"/>
      <c r="AJ207" s="390"/>
      <c r="AK207" s="390"/>
      <c r="AL207" s="390"/>
      <c r="AM207" s="390"/>
      <c r="AN207" s="390"/>
      <c r="AO207" s="390"/>
      <c r="AP207" s="390"/>
      <c r="AQ207" s="390"/>
      <c r="AR207" s="390"/>
      <c r="AS207" s="390"/>
      <c r="AT207" s="390"/>
      <c r="AU207" s="390"/>
      <c r="AV207" s="391"/>
      <c r="AW207" s="392"/>
      <c r="AX207" s="393"/>
      <c r="AY207" s="492" t="s">
        <v>6663</v>
      </c>
      <c r="AZ207" s="493" t="s">
        <v>6663</v>
      </c>
      <c r="BA207" s="493" t="s">
        <v>6663</v>
      </c>
      <c r="BB207" s="493" t="s">
        <v>6663</v>
      </c>
      <c r="BC207" s="493" t="s">
        <v>6663</v>
      </c>
      <c r="BD207" s="493" t="s">
        <v>6663</v>
      </c>
      <c r="BE207" s="493" t="s">
        <v>6663</v>
      </c>
      <c r="BF207" s="493" t="s">
        <v>6663</v>
      </c>
      <c r="BG207" s="493" t="s">
        <v>6663</v>
      </c>
      <c r="BH207" s="493" t="s">
        <v>6663</v>
      </c>
      <c r="BI207" s="493" t="s">
        <v>6663</v>
      </c>
      <c r="BJ207" s="493" t="s">
        <v>6663</v>
      </c>
      <c r="BK207" s="493" t="s">
        <v>6663</v>
      </c>
      <c r="BL207" s="493" t="s">
        <v>6663</v>
      </c>
      <c r="BM207" s="493" t="s">
        <v>6663</v>
      </c>
      <c r="BN207" s="494" t="s">
        <v>6663</v>
      </c>
      <c r="BO207" s="492" t="s">
        <v>6663</v>
      </c>
      <c r="BP207" s="493" t="s">
        <v>6663</v>
      </c>
      <c r="BQ207" s="494" t="s">
        <v>6663</v>
      </c>
      <c r="BR207" s="492">
        <v>75</v>
      </c>
      <c r="BS207" s="493" t="s">
        <v>6662</v>
      </c>
      <c r="BT207" s="493" t="s">
        <v>6662</v>
      </c>
      <c r="BU207" s="493" t="s">
        <v>6662</v>
      </c>
      <c r="BV207" s="493" t="s">
        <v>6662</v>
      </c>
      <c r="BW207" s="493">
        <v>1</v>
      </c>
      <c r="BX207" s="493">
        <v>1</v>
      </c>
      <c r="BY207" s="493">
        <v>3</v>
      </c>
      <c r="BZ207" s="493">
        <v>7</v>
      </c>
      <c r="CA207" s="493">
        <v>4</v>
      </c>
      <c r="CB207" s="493">
        <v>14</v>
      </c>
      <c r="CC207" s="493">
        <v>19</v>
      </c>
      <c r="CD207" s="493">
        <v>10</v>
      </c>
      <c r="CE207" s="493">
        <v>10</v>
      </c>
      <c r="CF207" s="493">
        <v>5</v>
      </c>
      <c r="CG207" s="494">
        <v>1</v>
      </c>
      <c r="CH207" s="389"/>
      <c r="CI207" s="390"/>
      <c r="CJ207" s="390"/>
      <c r="CK207" s="390"/>
      <c r="CL207" s="390"/>
      <c r="CM207" s="390"/>
      <c r="CN207" s="390"/>
      <c r="CO207" s="390"/>
      <c r="CP207" s="390"/>
      <c r="CQ207" s="390"/>
      <c r="CR207" s="390"/>
      <c r="CS207" s="390"/>
      <c r="CT207" s="390"/>
      <c r="CU207" s="394"/>
      <c r="CV207" s="389"/>
      <c r="CW207" s="390"/>
      <c r="CX207" s="390"/>
      <c r="CY207" s="390"/>
      <c r="CZ207" s="390"/>
      <c r="DA207" s="390"/>
      <c r="DB207" s="394"/>
      <c r="DC207" s="492">
        <v>278</v>
      </c>
      <c r="DD207" s="493">
        <v>209</v>
      </c>
      <c r="DE207" s="493">
        <v>88</v>
      </c>
      <c r="DF207" s="493">
        <v>108</v>
      </c>
      <c r="DG207" s="493">
        <v>13</v>
      </c>
      <c r="DH207" s="493">
        <v>14</v>
      </c>
      <c r="DI207" s="493">
        <v>55</v>
      </c>
      <c r="DJ207" s="394"/>
      <c r="DK207" s="492">
        <v>71</v>
      </c>
      <c r="DL207" s="493">
        <v>71</v>
      </c>
      <c r="DM207" s="493" t="s">
        <v>6662</v>
      </c>
      <c r="DN207" s="493" t="s">
        <v>6662</v>
      </c>
      <c r="DO207" s="493" t="s">
        <v>6662</v>
      </c>
      <c r="DP207" s="493" t="s">
        <v>6662</v>
      </c>
      <c r="DQ207" s="493" t="s">
        <v>6662</v>
      </c>
      <c r="DR207" s="493" t="s">
        <v>6662</v>
      </c>
      <c r="DS207" s="493" t="s">
        <v>6662</v>
      </c>
      <c r="DT207" s="493" t="s">
        <v>6662</v>
      </c>
      <c r="DU207" s="493" t="s">
        <v>6662</v>
      </c>
      <c r="DV207" s="493" t="s">
        <v>6662</v>
      </c>
      <c r="DW207" s="493" t="s">
        <v>6662</v>
      </c>
      <c r="DX207" s="493" t="s">
        <v>6662</v>
      </c>
      <c r="DY207" s="390" t="s">
        <v>6662</v>
      </c>
      <c r="DZ207" s="394" t="s">
        <v>6662</v>
      </c>
      <c r="EA207" s="492">
        <v>75</v>
      </c>
      <c r="EB207" s="493">
        <v>12143</v>
      </c>
      <c r="EC207" s="493">
        <v>11798</v>
      </c>
      <c r="ED207" s="493">
        <v>345</v>
      </c>
      <c r="EE207" s="494" t="s">
        <v>6662</v>
      </c>
      <c r="EF207" s="492">
        <v>143</v>
      </c>
      <c r="EG207" s="493">
        <v>124</v>
      </c>
      <c r="EH207" s="493">
        <v>51</v>
      </c>
      <c r="EI207" s="493">
        <v>64</v>
      </c>
      <c r="EJ207" s="493">
        <v>9</v>
      </c>
      <c r="EK207" s="493">
        <v>9</v>
      </c>
      <c r="EL207" s="493">
        <v>10</v>
      </c>
      <c r="EM207" s="394"/>
      <c r="EN207" s="492">
        <v>135</v>
      </c>
      <c r="EO207" s="493">
        <v>85</v>
      </c>
      <c r="EP207" s="493">
        <v>37</v>
      </c>
      <c r="EQ207" s="493">
        <v>44</v>
      </c>
      <c r="ER207" s="493">
        <v>4</v>
      </c>
      <c r="ES207" s="493">
        <v>5</v>
      </c>
      <c r="ET207" s="493">
        <v>45</v>
      </c>
      <c r="EU207" s="394"/>
    </row>
    <row r="208" spans="1:151" s="357" customFormat="1" ht="15" hidden="1" customHeight="1" x14ac:dyDescent="0.15">
      <c r="A208" s="442" t="s">
        <v>175</v>
      </c>
      <c r="B208" s="442" t="s">
        <v>335</v>
      </c>
      <c r="C208" s="442" t="s">
        <v>340</v>
      </c>
      <c r="D208" s="442" t="s">
        <v>763</v>
      </c>
      <c r="E208" s="387">
        <v>34</v>
      </c>
      <c r="F208" s="472">
        <v>34</v>
      </c>
      <c r="G208" s="472" t="s">
        <v>6663</v>
      </c>
      <c r="H208" s="472" t="s">
        <v>6663</v>
      </c>
      <c r="I208" s="472" t="s">
        <v>6663</v>
      </c>
      <c r="J208" s="388" t="s">
        <v>6662</v>
      </c>
      <c r="K208" s="395" t="s">
        <v>6662</v>
      </c>
      <c r="L208" s="387"/>
      <c r="M208" s="471" t="s">
        <v>6663</v>
      </c>
      <c r="N208" s="472" t="s">
        <v>6663</v>
      </c>
      <c r="O208" s="472" t="s">
        <v>6663</v>
      </c>
      <c r="P208" s="472" t="s">
        <v>6663</v>
      </c>
      <c r="Q208" s="472" t="s">
        <v>6663</v>
      </c>
      <c r="R208" s="472" t="s">
        <v>6663</v>
      </c>
      <c r="S208" s="472" t="s">
        <v>6663</v>
      </c>
      <c r="T208" s="472" t="s">
        <v>6663</v>
      </c>
      <c r="U208" s="472" t="s">
        <v>6663</v>
      </c>
      <c r="V208" s="472" t="s">
        <v>6663</v>
      </c>
      <c r="W208" s="472" t="s">
        <v>6663</v>
      </c>
      <c r="X208" s="472" t="s">
        <v>6663</v>
      </c>
      <c r="Y208" s="472" t="s">
        <v>6663</v>
      </c>
      <c r="Z208" s="472" t="s">
        <v>6663</v>
      </c>
      <c r="AA208" s="472" t="s">
        <v>6663</v>
      </c>
      <c r="AB208" s="473" t="s">
        <v>6663</v>
      </c>
      <c r="AC208" s="471" t="s">
        <v>6663</v>
      </c>
      <c r="AD208" s="472" t="s">
        <v>6663</v>
      </c>
      <c r="AE208" s="473" t="s">
        <v>6663</v>
      </c>
      <c r="AF208" s="389"/>
      <c r="AG208" s="390"/>
      <c r="AH208" s="390"/>
      <c r="AI208" s="390"/>
      <c r="AJ208" s="390"/>
      <c r="AK208" s="390"/>
      <c r="AL208" s="390"/>
      <c r="AM208" s="390"/>
      <c r="AN208" s="390"/>
      <c r="AO208" s="390"/>
      <c r="AP208" s="390"/>
      <c r="AQ208" s="390"/>
      <c r="AR208" s="390"/>
      <c r="AS208" s="390"/>
      <c r="AT208" s="390"/>
      <c r="AU208" s="390"/>
      <c r="AV208" s="391"/>
      <c r="AW208" s="392"/>
      <c r="AX208" s="393"/>
      <c r="AY208" s="492" t="s">
        <v>6663</v>
      </c>
      <c r="AZ208" s="493" t="s">
        <v>6663</v>
      </c>
      <c r="BA208" s="493" t="s">
        <v>6663</v>
      </c>
      <c r="BB208" s="493" t="s">
        <v>6663</v>
      </c>
      <c r="BC208" s="493" t="s">
        <v>6663</v>
      </c>
      <c r="BD208" s="493" t="s">
        <v>6663</v>
      </c>
      <c r="BE208" s="493" t="s">
        <v>6663</v>
      </c>
      <c r="BF208" s="493" t="s">
        <v>6663</v>
      </c>
      <c r="BG208" s="493" t="s">
        <v>6663</v>
      </c>
      <c r="BH208" s="493" t="s">
        <v>6663</v>
      </c>
      <c r="BI208" s="493" t="s">
        <v>6663</v>
      </c>
      <c r="BJ208" s="493" t="s">
        <v>6663</v>
      </c>
      <c r="BK208" s="493" t="s">
        <v>6663</v>
      </c>
      <c r="BL208" s="493" t="s">
        <v>6663</v>
      </c>
      <c r="BM208" s="493" t="s">
        <v>6663</v>
      </c>
      <c r="BN208" s="494" t="s">
        <v>6663</v>
      </c>
      <c r="BO208" s="492" t="s">
        <v>6663</v>
      </c>
      <c r="BP208" s="493" t="s">
        <v>6663</v>
      </c>
      <c r="BQ208" s="494" t="s">
        <v>6663</v>
      </c>
      <c r="BR208" s="492">
        <v>34</v>
      </c>
      <c r="BS208" s="493" t="s">
        <v>6662</v>
      </c>
      <c r="BT208" s="493" t="s">
        <v>6662</v>
      </c>
      <c r="BU208" s="493" t="s">
        <v>6662</v>
      </c>
      <c r="BV208" s="493" t="s">
        <v>6662</v>
      </c>
      <c r="BW208" s="493" t="s">
        <v>6662</v>
      </c>
      <c r="BX208" s="493" t="s">
        <v>6662</v>
      </c>
      <c r="BY208" s="493">
        <v>1</v>
      </c>
      <c r="BZ208" s="493">
        <v>3</v>
      </c>
      <c r="CA208" s="493">
        <v>6</v>
      </c>
      <c r="CB208" s="493">
        <v>4</v>
      </c>
      <c r="CC208" s="493">
        <v>7</v>
      </c>
      <c r="CD208" s="493">
        <v>3</v>
      </c>
      <c r="CE208" s="493">
        <v>5</v>
      </c>
      <c r="CF208" s="493">
        <v>4</v>
      </c>
      <c r="CG208" s="494">
        <v>1</v>
      </c>
      <c r="CH208" s="389"/>
      <c r="CI208" s="390"/>
      <c r="CJ208" s="390"/>
      <c r="CK208" s="390"/>
      <c r="CL208" s="390"/>
      <c r="CM208" s="390"/>
      <c r="CN208" s="390"/>
      <c r="CO208" s="390"/>
      <c r="CP208" s="390"/>
      <c r="CQ208" s="390"/>
      <c r="CR208" s="390"/>
      <c r="CS208" s="390"/>
      <c r="CT208" s="390"/>
      <c r="CU208" s="394"/>
      <c r="CV208" s="389"/>
      <c r="CW208" s="390"/>
      <c r="CX208" s="390"/>
      <c r="CY208" s="390"/>
      <c r="CZ208" s="390"/>
      <c r="DA208" s="390"/>
      <c r="DB208" s="394"/>
      <c r="DC208" s="492">
        <v>118</v>
      </c>
      <c r="DD208" s="493">
        <v>87</v>
      </c>
      <c r="DE208" s="493">
        <v>44</v>
      </c>
      <c r="DF208" s="493">
        <v>33</v>
      </c>
      <c r="DG208" s="493">
        <v>10</v>
      </c>
      <c r="DH208" s="493">
        <v>3</v>
      </c>
      <c r="DI208" s="493">
        <v>28</v>
      </c>
      <c r="DJ208" s="394"/>
      <c r="DK208" s="492">
        <v>33</v>
      </c>
      <c r="DL208" s="493">
        <v>30</v>
      </c>
      <c r="DM208" s="493" t="s">
        <v>6662</v>
      </c>
      <c r="DN208" s="493" t="s">
        <v>6662</v>
      </c>
      <c r="DO208" s="493" t="s">
        <v>6662</v>
      </c>
      <c r="DP208" s="493" t="s">
        <v>6662</v>
      </c>
      <c r="DQ208" s="493" t="s">
        <v>6662</v>
      </c>
      <c r="DR208" s="493" t="s">
        <v>6662</v>
      </c>
      <c r="DS208" s="493">
        <v>3</v>
      </c>
      <c r="DT208" s="493" t="s">
        <v>6662</v>
      </c>
      <c r="DU208" s="493" t="s">
        <v>6662</v>
      </c>
      <c r="DV208" s="493" t="s">
        <v>6662</v>
      </c>
      <c r="DW208" s="493" t="s">
        <v>6662</v>
      </c>
      <c r="DX208" s="493" t="s">
        <v>6662</v>
      </c>
      <c r="DY208" s="390" t="s">
        <v>6662</v>
      </c>
      <c r="DZ208" s="394" t="s">
        <v>6662</v>
      </c>
      <c r="EA208" s="492">
        <v>34</v>
      </c>
      <c r="EB208" s="493">
        <v>5793</v>
      </c>
      <c r="EC208" s="493">
        <v>2852</v>
      </c>
      <c r="ED208" s="493">
        <v>2941</v>
      </c>
      <c r="EE208" s="494" t="s">
        <v>6662</v>
      </c>
      <c r="EF208" s="492">
        <v>57</v>
      </c>
      <c r="EG208" s="493">
        <v>52</v>
      </c>
      <c r="EH208" s="493">
        <v>26</v>
      </c>
      <c r="EI208" s="493">
        <v>20</v>
      </c>
      <c r="EJ208" s="493">
        <v>6</v>
      </c>
      <c r="EK208" s="493">
        <v>2</v>
      </c>
      <c r="EL208" s="493">
        <v>3</v>
      </c>
      <c r="EM208" s="394"/>
      <c r="EN208" s="492">
        <v>61</v>
      </c>
      <c r="EO208" s="493">
        <v>35</v>
      </c>
      <c r="EP208" s="493">
        <v>18</v>
      </c>
      <c r="EQ208" s="493">
        <v>13</v>
      </c>
      <c r="ER208" s="493">
        <v>4</v>
      </c>
      <c r="ES208" s="493">
        <v>1</v>
      </c>
      <c r="ET208" s="493">
        <v>25</v>
      </c>
      <c r="EU208" s="394"/>
    </row>
    <row r="209" spans="1:151" s="357" customFormat="1" ht="15" hidden="1" customHeight="1" x14ac:dyDescent="0.15">
      <c r="A209" s="442" t="s">
        <v>175</v>
      </c>
      <c r="B209" s="442" t="s">
        <v>335</v>
      </c>
      <c r="C209" s="442" t="s">
        <v>341</v>
      </c>
      <c r="D209" s="442" t="s">
        <v>764</v>
      </c>
      <c r="E209" s="387">
        <v>93</v>
      </c>
      <c r="F209" s="472">
        <v>92</v>
      </c>
      <c r="G209" s="472" t="s">
        <v>6663</v>
      </c>
      <c r="H209" s="472" t="s">
        <v>6663</v>
      </c>
      <c r="I209" s="472" t="s">
        <v>6663</v>
      </c>
      <c r="J209" s="388">
        <v>1</v>
      </c>
      <c r="K209" s="395">
        <v>1</v>
      </c>
      <c r="L209" s="387"/>
      <c r="M209" s="471" t="s">
        <v>6663</v>
      </c>
      <c r="N209" s="472" t="s">
        <v>6663</v>
      </c>
      <c r="O209" s="472" t="s">
        <v>6663</v>
      </c>
      <c r="P209" s="472" t="s">
        <v>6663</v>
      </c>
      <c r="Q209" s="472" t="s">
        <v>6663</v>
      </c>
      <c r="R209" s="472" t="s">
        <v>6663</v>
      </c>
      <c r="S209" s="472" t="s">
        <v>6663</v>
      </c>
      <c r="T209" s="472" t="s">
        <v>6663</v>
      </c>
      <c r="U209" s="472" t="s">
        <v>6663</v>
      </c>
      <c r="V209" s="472" t="s">
        <v>6663</v>
      </c>
      <c r="W209" s="472" t="s">
        <v>6663</v>
      </c>
      <c r="X209" s="472" t="s">
        <v>6663</v>
      </c>
      <c r="Y209" s="472" t="s">
        <v>6663</v>
      </c>
      <c r="Z209" s="472" t="s">
        <v>6663</v>
      </c>
      <c r="AA209" s="472" t="s">
        <v>6663</v>
      </c>
      <c r="AB209" s="473" t="s">
        <v>6663</v>
      </c>
      <c r="AC209" s="489" t="s">
        <v>6663</v>
      </c>
      <c r="AD209" s="490" t="s">
        <v>6663</v>
      </c>
      <c r="AE209" s="491" t="s">
        <v>6663</v>
      </c>
      <c r="AF209" s="389"/>
      <c r="AG209" s="390"/>
      <c r="AH209" s="390"/>
      <c r="AI209" s="390"/>
      <c r="AJ209" s="390"/>
      <c r="AK209" s="390"/>
      <c r="AL209" s="390"/>
      <c r="AM209" s="390"/>
      <c r="AN209" s="390"/>
      <c r="AO209" s="390"/>
      <c r="AP209" s="390"/>
      <c r="AQ209" s="390"/>
      <c r="AR209" s="390"/>
      <c r="AS209" s="390"/>
      <c r="AT209" s="390"/>
      <c r="AU209" s="390"/>
      <c r="AV209" s="391"/>
      <c r="AW209" s="392"/>
      <c r="AX209" s="393"/>
      <c r="AY209" s="492" t="s">
        <v>6663</v>
      </c>
      <c r="AZ209" s="493" t="s">
        <v>6663</v>
      </c>
      <c r="BA209" s="493" t="s">
        <v>6663</v>
      </c>
      <c r="BB209" s="493" t="s">
        <v>6663</v>
      </c>
      <c r="BC209" s="493" t="s">
        <v>6663</v>
      </c>
      <c r="BD209" s="493" t="s">
        <v>6663</v>
      </c>
      <c r="BE209" s="493" t="s">
        <v>6663</v>
      </c>
      <c r="BF209" s="493" t="s">
        <v>6663</v>
      </c>
      <c r="BG209" s="493" t="s">
        <v>6663</v>
      </c>
      <c r="BH209" s="493" t="s">
        <v>6663</v>
      </c>
      <c r="BI209" s="493" t="s">
        <v>6663</v>
      </c>
      <c r="BJ209" s="493" t="s">
        <v>6663</v>
      </c>
      <c r="BK209" s="493" t="s">
        <v>6663</v>
      </c>
      <c r="BL209" s="493" t="s">
        <v>6663</v>
      </c>
      <c r="BM209" s="493" t="s">
        <v>6663</v>
      </c>
      <c r="BN209" s="494" t="s">
        <v>6663</v>
      </c>
      <c r="BO209" s="489" t="s">
        <v>6663</v>
      </c>
      <c r="BP209" s="490" t="s">
        <v>6663</v>
      </c>
      <c r="BQ209" s="491" t="s">
        <v>6663</v>
      </c>
      <c r="BR209" s="492">
        <v>93</v>
      </c>
      <c r="BS209" s="493" t="s">
        <v>6662</v>
      </c>
      <c r="BT209" s="493" t="s">
        <v>6662</v>
      </c>
      <c r="BU209" s="493" t="s">
        <v>6662</v>
      </c>
      <c r="BV209" s="493" t="s">
        <v>6662</v>
      </c>
      <c r="BW209" s="493">
        <v>1</v>
      </c>
      <c r="BX209" s="493">
        <v>1</v>
      </c>
      <c r="BY209" s="493">
        <v>4</v>
      </c>
      <c r="BZ209" s="493">
        <v>4</v>
      </c>
      <c r="CA209" s="493">
        <v>12</v>
      </c>
      <c r="CB209" s="493">
        <v>12</v>
      </c>
      <c r="CC209" s="493">
        <v>24</v>
      </c>
      <c r="CD209" s="493">
        <v>16</v>
      </c>
      <c r="CE209" s="493">
        <v>12</v>
      </c>
      <c r="CF209" s="493">
        <v>7</v>
      </c>
      <c r="CG209" s="494" t="s">
        <v>6662</v>
      </c>
      <c r="CH209" s="389"/>
      <c r="CI209" s="390"/>
      <c r="CJ209" s="390"/>
      <c r="CK209" s="390"/>
      <c r="CL209" s="390"/>
      <c r="CM209" s="390"/>
      <c r="CN209" s="390"/>
      <c r="CO209" s="390"/>
      <c r="CP209" s="390"/>
      <c r="CQ209" s="390"/>
      <c r="CR209" s="390"/>
      <c r="CS209" s="390"/>
      <c r="CT209" s="390"/>
      <c r="CU209" s="394"/>
      <c r="CV209" s="389"/>
      <c r="CW209" s="390"/>
      <c r="CX209" s="390"/>
      <c r="CY209" s="390"/>
      <c r="CZ209" s="390"/>
      <c r="DA209" s="390"/>
      <c r="DB209" s="394"/>
      <c r="DC209" s="492">
        <v>365</v>
      </c>
      <c r="DD209" s="493">
        <v>285</v>
      </c>
      <c r="DE209" s="493">
        <v>124</v>
      </c>
      <c r="DF209" s="493">
        <v>139</v>
      </c>
      <c r="DG209" s="493">
        <v>22</v>
      </c>
      <c r="DH209" s="493">
        <v>18</v>
      </c>
      <c r="DI209" s="493">
        <v>62</v>
      </c>
      <c r="DJ209" s="394"/>
      <c r="DK209" s="492">
        <v>86</v>
      </c>
      <c r="DL209" s="493">
        <v>78</v>
      </c>
      <c r="DM209" s="493" t="s">
        <v>6662</v>
      </c>
      <c r="DN209" s="493" t="s">
        <v>6662</v>
      </c>
      <c r="DO209" s="493" t="s">
        <v>6662</v>
      </c>
      <c r="DP209" s="493" t="s">
        <v>6662</v>
      </c>
      <c r="DQ209" s="493">
        <v>5</v>
      </c>
      <c r="DR209" s="493" t="s">
        <v>6662</v>
      </c>
      <c r="DS209" s="493">
        <v>1</v>
      </c>
      <c r="DT209" s="493">
        <v>1</v>
      </c>
      <c r="DU209" s="493">
        <v>1</v>
      </c>
      <c r="DV209" s="493" t="s">
        <v>6662</v>
      </c>
      <c r="DW209" s="493" t="s">
        <v>6662</v>
      </c>
      <c r="DX209" s="493" t="s">
        <v>6662</v>
      </c>
      <c r="DY209" s="390" t="s">
        <v>6662</v>
      </c>
      <c r="DZ209" s="394" t="s">
        <v>6662</v>
      </c>
      <c r="EA209" s="492">
        <v>92</v>
      </c>
      <c r="EB209" s="493">
        <v>13593</v>
      </c>
      <c r="EC209" s="493">
        <v>12096</v>
      </c>
      <c r="ED209" s="493">
        <v>1497</v>
      </c>
      <c r="EE209" s="494" t="s">
        <v>6662</v>
      </c>
      <c r="EF209" s="492">
        <v>180</v>
      </c>
      <c r="EG209" s="493">
        <v>161</v>
      </c>
      <c r="EH209" s="493">
        <v>61</v>
      </c>
      <c r="EI209" s="493">
        <v>87</v>
      </c>
      <c r="EJ209" s="493">
        <v>13</v>
      </c>
      <c r="EK209" s="493">
        <v>8</v>
      </c>
      <c r="EL209" s="493">
        <v>11</v>
      </c>
      <c r="EM209" s="394"/>
      <c r="EN209" s="492">
        <v>185</v>
      </c>
      <c r="EO209" s="493">
        <v>124</v>
      </c>
      <c r="EP209" s="493">
        <v>63</v>
      </c>
      <c r="EQ209" s="493">
        <v>52</v>
      </c>
      <c r="ER209" s="493">
        <v>9</v>
      </c>
      <c r="ES209" s="493">
        <v>10</v>
      </c>
      <c r="ET209" s="493">
        <v>51</v>
      </c>
      <c r="EU209" s="394"/>
    </row>
    <row r="210" spans="1:151" s="357" customFormat="1" ht="15" hidden="1" customHeight="1" x14ac:dyDescent="0.15">
      <c r="A210" s="442" t="s">
        <v>175</v>
      </c>
      <c r="B210" s="442" t="s">
        <v>335</v>
      </c>
      <c r="C210" s="442" t="s">
        <v>342</v>
      </c>
      <c r="D210" s="442" t="s">
        <v>765</v>
      </c>
      <c r="E210" s="387">
        <v>55</v>
      </c>
      <c r="F210" s="472">
        <v>54</v>
      </c>
      <c r="G210" s="472" t="s">
        <v>6663</v>
      </c>
      <c r="H210" s="472" t="s">
        <v>6663</v>
      </c>
      <c r="I210" s="472" t="s">
        <v>6663</v>
      </c>
      <c r="J210" s="388">
        <v>1</v>
      </c>
      <c r="K210" s="395">
        <v>1</v>
      </c>
      <c r="L210" s="387"/>
      <c r="M210" s="471" t="s">
        <v>6663</v>
      </c>
      <c r="N210" s="472" t="s">
        <v>6663</v>
      </c>
      <c r="O210" s="472" t="s">
        <v>6663</v>
      </c>
      <c r="P210" s="472" t="s">
        <v>6663</v>
      </c>
      <c r="Q210" s="472" t="s">
        <v>6663</v>
      </c>
      <c r="R210" s="472" t="s">
        <v>6663</v>
      </c>
      <c r="S210" s="472" t="s">
        <v>6663</v>
      </c>
      <c r="T210" s="472" t="s">
        <v>6663</v>
      </c>
      <c r="U210" s="472" t="s">
        <v>6663</v>
      </c>
      <c r="V210" s="472" t="s">
        <v>6663</v>
      </c>
      <c r="W210" s="472" t="s">
        <v>6663</v>
      </c>
      <c r="X210" s="472" t="s">
        <v>6663</v>
      </c>
      <c r="Y210" s="472" t="s">
        <v>6663</v>
      </c>
      <c r="Z210" s="472" t="s">
        <v>6663</v>
      </c>
      <c r="AA210" s="472" t="s">
        <v>6663</v>
      </c>
      <c r="AB210" s="473" t="s">
        <v>6663</v>
      </c>
      <c r="AC210" s="489" t="s">
        <v>6663</v>
      </c>
      <c r="AD210" s="490" t="s">
        <v>6663</v>
      </c>
      <c r="AE210" s="491" t="s">
        <v>6663</v>
      </c>
      <c r="AF210" s="389"/>
      <c r="AG210" s="390"/>
      <c r="AH210" s="390"/>
      <c r="AI210" s="390"/>
      <c r="AJ210" s="390"/>
      <c r="AK210" s="390"/>
      <c r="AL210" s="390"/>
      <c r="AM210" s="390"/>
      <c r="AN210" s="390"/>
      <c r="AO210" s="390"/>
      <c r="AP210" s="390"/>
      <c r="AQ210" s="390"/>
      <c r="AR210" s="390"/>
      <c r="AS210" s="390"/>
      <c r="AT210" s="390"/>
      <c r="AU210" s="390"/>
      <c r="AV210" s="391"/>
      <c r="AW210" s="392"/>
      <c r="AX210" s="393"/>
      <c r="AY210" s="492" t="s">
        <v>6663</v>
      </c>
      <c r="AZ210" s="493" t="s">
        <v>6663</v>
      </c>
      <c r="BA210" s="493" t="s">
        <v>6663</v>
      </c>
      <c r="BB210" s="493" t="s">
        <v>6663</v>
      </c>
      <c r="BC210" s="493" t="s">
        <v>6663</v>
      </c>
      <c r="BD210" s="493" t="s">
        <v>6663</v>
      </c>
      <c r="BE210" s="493" t="s">
        <v>6663</v>
      </c>
      <c r="BF210" s="493" t="s">
        <v>6663</v>
      </c>
      <c r="BG210" s="493" t="s">
        <v>6663</v>
      </c>
      <c r="BH210" s="493" t="s">
        <v>6663</v>
      </c>
      <c r="BI210" s="493" t="s">
        <v>6663</v>
      </c>
      <c r="BJ210" s="493" t="s">
        <v>6663</v>
      </c>
      <c r="BK210" s="493" t="s">
        <v>6663</v>
      </c>
      <c r="BL210" s="493" t="s">
        <v>6663</v>
      </c>
      <c r="BM210" s="493" t="s">
        <v>6663</v>
      </c>
      <c r="BN210" s="494" t="s">
        <v>6663</v>
      </c>
      <c r="BO210" s="489" t="s">
        <v>6663</v>
      </c>
      <c r="BP210" s="490" t="s">
        <v>6663</v>
      </c>
      <c r="BQ210" s="491" t="s">
        <v>6663</v>
      </c>
      <c r="BR210" s="492">
        <v>54</v>
      </c>
      <c r="BS210" s="493" t="s">
        <v>6662</v>
      </c>
      <c r="BT210" s="493" t="s">
        <v>6662</v>
      </c>
      <c r="BU210" s="493" t="s">
        <v>6662</v>
      </c>
      <c r="BV210" s="493" t="s">
        <v>6662</v>
      </c>
      <c r="BW210" s="493">
        <v>1</v>
      </c>
      <c r="BX210" s="493" t="s">
        <v>6662</v>
      </c>
      <c r="BY210" s="493">
        <v>2</v>
      </c>
      <c r="BZ210" s="493">
        <v>6</v>
      </c>
      <c r="CA210" s="493">
        <v>6</v>
      </c>
      <c r="CB210" s="493">
        <v>8</v>
      </c>
      <c r="CC210" s="493">
        <v>9</v>
      </c>
      <c r="CD210" s="493">
        <v>8</v>
      </c>
      <c r="CE210" s="493">
        <v>8</v>
      </c>
      <c r="CF210" s="493">
        <v>4</v>
      </c>
      <c r="CG210" s="494">
        <v>2</v>
      </c>
      <c r="CH210" s="389"/>
      <c r="CI210" s="390"/>
      <c r="CJ210" s="390"/>
      <c r="CK210" s="390"/>
      <c r="CL210" s="390"/>
      <c r="CM210" s="390"/>
      <c r="CN210" s="390"/>
      <c r="CO210" s="390"/>
      <c r="CP210" s="390"/>
      <c r="CQ210" s="390"/>
      <c r="CR210" s="390"/>
      <c r="CS210" s="390"/>
      <c r="CT210" s="390"/>
      <c r="CU210" s="394"/>
      <c r="CV210" s="389"/>
      <c r="CW210" s="390"/>
      <c r="CX210" s="390"/>
      <c r="CY210" s="390"/>
      <c r="CZ210" s="390"/>
      <c r="DA210" s="390"/>
      <c r="DB210" s="394"/>
      <c r="DC210" s="492">
        <v>216</v>
      </c>
      <c r="DD210" s="493">
        <v>152</v>
      </c>
      <c r="DE210" s="493">
        <v>46</v>
      </c>
      <c r="DF210" s="493">
        <v>97</v>
      </c>
      <c r="DG210" s="493">
        <v>9</v>
      </c>
      <c r="DH210" s="493">
        <v>18</v>
      </c>
      <c r="DI210" s="493">
        <v>46</v>
      </c>
      <c r="DJ210" s="394"/>
      <c r="DK210" s="492">
        <v>46</v>
      </c>
      <c r="DL210" s="493">
        <v>41</v>
      </c>
      <c r="DM210" s="493" t="s">
        <v>6662</v>
      </c>
      <c r="DN210" s="493" t="s">
        <v>6662</v>
      </c>
      <c r="DO210" s="493" t="s">
        <v>6662</v>
      </c>
      <c r="DP210" s="493" t="s">
        <v>6662</v>
      </c>
      <c r="DQ210" s="493">
        <v>2</v>
      </c>
      <c r="DR210" s="493" t="s">
        <v>6662</v>
      </c>
      <c r="DS210" s="493">
        <v>3</v>
      </c>
      <c r="DT210" s="493" t="s">
        <v>6662</v>
      </c>
      <c r="DU210" s="493" t="s">
        <v>6662</v>
      </c>
      <c r="DV210" s="493" t="s">
        <v>6662</v>
      </c>
      <c r="DW210" s="493" t="s">
        <v>6662</v>
      </c>
      <c r="DX210" s="493" t="s">
        <v>6662</v>
      </c>
      <c r="DY210" s="390" t="s">
        <v>6662</v>
      </c>
      <c r="DZ210" s="394" t="s">
        <v>6662</v>
      </c>
      <c r="EA210" s="492">
        <v>54</v>
      </c>
      <c r="EB210" s="493">
        <v>8253</v>
      </c>
      <c r="EC210" s="493">
        <v>5517</v>
      </c>
      <c r="ED210" s="493">
        <v>2720</v>
      </c>
      <c r="EE210" s="494">
        <v>16</v>
      </c>
      <c r="EF210" s="492">
        <v>110</v>
      </c>
      <c r="EG210" s="493">
        <v>92</v>
      </c>
      <c r="EH210" s="493">
        <v>29</v>
      </c>
      <c r="EI210" s="493">
        <v>57</v>
      </c>
      <c r="EJ210" s="493">
        <v>6</v>
      </c>
      <c r="EK210" s="493">
        <v>10</v>
      </c>
      <c r="EL210" s="493">
        <v>8</v>
      </c>
      <c r="EM210" s="394"/>
      <c r="EN210" s="492">
        <v>106</v>
      </c>
      <c r="EO210" s="493">
        <v>60</v>
      </c>
      <c r="EP210" s="493">
        <v>17</v>
      </c>
      <c r="EQ210" s="493">
        <v>40</v>
      </c>
      <c r="ER210" s="493">
        <v>3</v>
      </c>
      <c r="ES210" s="493">
        <v>8</v>
      </c>
      <c r="ET210" s="493">
        <v>38</v>
      </c>
      <c r="EU210" s="394"/>
    </row>
    <row r="211" spans="1:151" s="357" customFormat="1" ht="15" customHeight="1" x14ac:dyDescent="0.15">
      <c r="A211" s="442" t="s">
        <v>175</v>
      </c>
      <c r="B211" s="442" t="s">
        <v>343</v>
      </c>
      <c r="C211" s="442"/>
      <c r="D211" s="442" t="s">
        <v>766</v>
      </c>
      <c r="E211" s="387">
        <v>733</v>
      </c>
      <c r="F211" s="472">
        <v>729</v>
      </c>
      <c r="G211" s="472">
        <v>101</v>
      </c>
      <c r="H211" s="472">
        <v>226</v>
      </c>
      <c r="I211" s="472">
        <v>402</v>
      </c>
      <c r="J211" s="388">
        <v>4</v>
      </c>
      <c r="K211" s="395">
        <v>3</v>
      </c>
      <c r="L211" s="387"/>
      <c r="M211" s="471">
        <v>2089</v>
      </c>
      <c r="N211" s="472">
        <v>23</v>
      </c>
      <c r="O211" s="472">
        <v>53</v>
      </c>
      <c r="P211" s="472">
        <v>83</v>
      </c>
      <c r="Q211" s="472">
        <v>81</v>
      </c>
      <c r="R211" s="472">
        <v>113</v>
      </c>
      <c r="S211" s="472">
        <v>114</v>
      </c>
      <c r="T211" s="472">
        <v>133</v>
      </c>
      <c r="U211" s="472">
        <v>184</v>
      </c>
      <c r="V211" s="472">
        <v>229</v>
      </c>
      <c r="W211" s="472">
        <v>263</v>
      </c>
      <c r="X211" s="472">
        <v>271</v>
      </c>
      <c r="Y211" s="472">
        <v>175</v>
      </c>
      <c r="Z211" s="472">
        <v>193</v>
      </c>
      <c r="AA211" s="472">
        <v>122</v>
      </c>
      <c r="AB211" s="473">
        <v>52</v>
      </c>
      <c r="AC211" s="489">
        <v>57.8</v>
      </c>
      <c r="AD211" s="490">
        <v>57.1</v>
      </c>
      <c r="AE211" s="491">
        <v>58.6</v>
      </c>
      <c r="AF211" s="389"/>
      <c r="AG211" s="390"/>
      <c r="AH211" s="390"/>
      <c r="AI211" s="390"/>
      <c r="AJ211" s="390"/>
      <c r="AK211" s="390"/>
      <c r="AL211" s="390"/>
      <c r="AM211" s="390"/>
      <c r="AN211" s="390"/>
      <c r="AO211" s="390"/>
      <c r="AP211" s="390"/>
      <c r="AQ211" s="390"/>
      <c r="AR211" s="390"/>
      <c r="AS211" s="390"/>
      <c r="AT211" s="390"/>
      <c r="AU211" s="390"/>
      <c r="AV211" s="391"/>
      <c r="AW211" s="392"/>
      <c r="AX211" s="393"/>
      <c r="AY211" s="492">
        <v>815</v>
      </c>
      <c r="AZ211" s="493">
        <v>1</v>
      </c>
      <c r="BA211" s="493">
        <v>2</v>
      </c>
      <c r="BB211" s="493">
        <v>2</v>
      </c>
      <c r="BC211" s="493">
        <v>7</v>
      </c>
      <c r="BD211" s="493">
        <v>13</v>
      </c>
      <c r="BE211" s="493">
        <v>12</v>
      </c>
      <c r="BF211" s="493">
        <v>22</v>
      </c>
      <c r="BG211" s="493">
        <v>27</v>
      </c>
      <c r="BH211" s="493">
        <v>43</v>
      </c>
      <c r="BI211" s="493">
        <v>91</v>
      </c>
      <c r="BJ211" s="493">
        <v>189</v>
      </c>
      <c r="BK211" s="493">
        <v>127</v>
      </c>
      <c r="BL211" s="493">
        <v>150</v>
      </c>
      <c r="BM211" s="493">
        <v>97</v>
      </c>
      <c r="BN211" s="494">
        <v>32</v>
      </c>
      <c r="BO211" s="489">
        <v>68.7</v>
      </c>
      <c r="BP211" s="490">
        <v>68.599999999999994</v>
      </c>
      <c r="BQ211" s="491">
        <v>68.8</v>
      </c>
      <c r="BR211" s="492">
        <v>729</v>
      </c>
      <c r="BS211" s="493" t="s">
        <v>6662</v>
      </c>
      <c r="BT211" s="493" t="s">
        <v>6662</v>
      </c>
      <c r="BU211" s="493" t="s">
        <v>6662</v>
      </c>
      <c r="BV211" s="493" t="s">
        <v>6662</v>
      </c>
      <c r="BW211" s="493">
        <v>8</v>
      </c>
      <c r="BX211" s="493">
        <v>11</v>
      </c>
      <c r="BY211" s="493">
        <v>21</v>
      </c>
      <c r="BZ211" s="493">
        <v>64</v>
      </c>
      <c r="CA211" s="493">
        <v>105</v>
      </c>
      <c r="CB211" s="493">
        <v>118</v>
      </c>
      <c r="CC211" s="493">
        <v>160</v>
      </c>
      <c r="CD211" s="493">
        <v>102</v>
      </c>
      <c r="CE211" s="493">
        <v>80</v>
      </c>
      <c r="CF211" s="493">
        <v>45</v>
      </c>
      <c r="CG211" s="494">
        <v>15</v>
      </c>
      <c r="CH211" s="389"/>
      <c r="CI211" s="390"/>
      <c r="CJ211" s="390"/>
      <c r="CK211" s="390"/>
      <c r="CL211" s="390"/>
      <c r="CM211" s="390"/>
      <c r="CN211" s="390"/>
      <c r="CO211" s="390"/>
      <c r="CP211" s="390"/>
      <c r="CQ211" s="390"/>
      <c r="CR211" s="390"/>
      <c r="CS211" s="390"/>
      <c r="CT211" s="390"/>
      <c r="CU211" s="394"/>
      <c r="CV211" s="389"/>
      <c r="CW211" s="390"/>
      <c r="CX211" s="390"/>
      <c r="CY211" s="390"/>
      <c r="CZ211" s="390"/>
      <c r="DA211" s="390"/>
      <c r="DB211" s="394"/>
      <c r="DC211" s="492">
        <v>2747</v>
      </c>
      <c r="DD211" s="493">
        <v>2089</v>
      </c>
      <c r="DE211" s="493">
        <v>817</v>
      </c>
      <c r="DF211" s="493">
        <v>1101</v>
      </c>
      <c r="DG211" s="493">
        <v>171</v>
      </c>
      <c r="DH211" s="493">
        <v>160</v>
      </c>
      <c r="DI211" s="493">
        <v>498</v>
      </c>
      <c r="DJ211" s="394"/>
      <c r="DK211" s="492">
        <v>700</v>
      </c>
      <c r="DL211" s="493">
        <v>662</v>
      </c>
      <c r="DM211" s="493" t="s">
        <v>6662</v>
      </c>
      <c r="DN211" s="493">
        <v>2</v>
      </c>
      <c r="DO211" s="493">
        <v>1</v>
      </c>
      <c r="DP211" s="493">
        <v>12</v>
      </c>
      <c r="DQ211" s="493">
        <v>12</v>
      </c>
      <c r="DR211" s="493">
        <v>1</v>
      </c>
      <c r="DS211" s="493">
        <v>5</v>
      </c>
      <c r="DT211" s="493">
        <v>3</v>
      </c>
      <c r="DU211" s="493">
        <v>2</v>
      </c>
      <c r="DV211" s="493" t="s">
        <v>6662</v>
      </c>
      <c r="DW211" s="493" t="s">
        <v>6662</v>
      </c>
      <c r="DX211" s="493" t="s">
        <v>6662</v>
      </c>
      <c r="DY211" s="390" t="s">
        <v>6662</v>
      </c>
      <c r="DZ211" s="394" t="s">
        <v>6662</v>
      </c>
      <c r="EA211" s="492">
        <v>729</v>
      </c>
      <c r="EB211" s="493">
        <v>155139</v>
      </c>
      <c r="EC211" s="493">
        <v>144930</v>
      </c>
      <c r="ED211" s="493">
        <v>9554</v>
      </c>
      <c r="EE211" s="494">
        <v>655</v>
      </c>
      <c r="EF211" s="492">
        <v>1404</v>
      </c>
      <c r="EG211" s="493">
        <v>1218</v>
      </c>
      <c r="EH211" s="493">
        <v>475</v>
      </c>
      <c r="EI211" s="493">
        <v>631</v>
      </c>
      <c r="EJ211" s="493">
        <v>112</v>
      </c>
      <c r="EK211" s="493">
        <v>83</v>
      </c>
      <c r="EL211" s="493">
        <v>103</v>
      </c>
      <c r="EM211" s="394"/>
      <c r="EN211" s="492">
        <v>1343</v>
      </c>
      <c r="EO211" s="493">
        <v>871</v>
      </c>
      <c r="EP211" s="493">
        <v>342</v>
      </c>
      <c r="EQ211" s="493">
        <v>470</v>
      </c>
      <c r="ER211" s="493">
        <v>59</v>
      </c>
      <c r="ES211" s="493">
        <v>77</v>
      </c>
      <c r="ET211" s="493">
        <v>395</v>
      </c>
      <c r="EU211" s="394"/>
    </row>
    <row r="212" spans="1:151" s="357" customFormat="1" ht="15" hidden="1" customHeight="1" x14ac:dyDescent="0.15">
      <c r="A212" s="442" t="s">
        <v>175</v>
      </c>
      <c r="B212" s="442" t="s">
        <v>343</v>
      </c>
      <c r="C212" s="442" t="s">
        <v>344</v>
      </c>
      <c r="D212" s="442" t="s">
        <v>767</v>
      </c>
      <c r="E212" s="387">
        <v>125</v>
      </c>
      <c r="F212" s="472">
        <v>125</v>
      </c>
      <c r="G212" s="472" t="s">
        <v>6663</v>
      </c>
      <c r="H212" s="472" t="s">
        <v>6663</v>
      </c>
      <c r="I212" s="472" t="s">
        <v>6663</v>
      </c>
      <c r="J212" s="388" t="s">
        <v>6662</v>
      </c>
      <c r="K212" s="395" t="s">
        <v>6662</v>
      </c>
      <c r="L212" s="387"/>
      <c r="M212" s="471" t="s">
        <v>6663</v>
      </c>
      <c r="N212" s="472" t="s">
        <v>6663</v>
      </c>
      <c r="O212" s="472" t="s">
        <v>6663</v>
      </c>
      <c r="P212" s="472" t="s">
        <v>6663</v>
      </c>
      <c r="Q212" s="472" t="s">
        <v>6663</v>
      </c>
      <c r="R212" s="472" t="s">
        <v>6663</v>
      </c>
      <c r="S212" s="472" t="s">
        <v>6663</v>
      </c>
      <c r="T212" s="472" t="s">
        <v>6663</v>
      </c>
      <c r="U212" s="472" t="s">
        <v>6663</v>
      </c>
      <c r="V212" s="472" t="s">
        <v>6663</v>
      </c>
      <c r="W212" s="472" t="s">
        <v>6663</v>
      </c>
      <c r="X212" s="472" t="s">
        <v>6663</v>
      </c>
      <c r="Y212" s="472" t="s">
        <v>6663</v>
      </c>
      <c r="Z212" s="472" t="s">
        <v>6663</v>
      </c>
      <c r="AA212" s="472" t="s">
        <v>6663</v>
      </c>
      <c r="AB212" s="473" t="s">
        <v>6663</v>
      </c>
      <c r="AC212" s="489" t="s">
        <v>6663</v>
      </c>
      <c r="AD212" s="490" t="s">
        <v>6663</v>
      </c>
      <c r="AE212" s="491" t="s">
        <v>6663</v>
      </c>
      <c r="AF212" s="389"/>
      <c r="AG212" s="390"/>
      <c r="AH212" s="390"/>
      <c r="AI212" s="390"/>
      <c r="AJ212" s="390"/>
      <c r="AK212" s="390"/>
      <c r="AL212" s="390"/>
      <c r="AM212" s="390"/>
      <c r="AN212" s="390"/>
      <c r="AO212" s="390"/>
      <c r="AP212" s="390"/>
      <c r="AQ212" s="390"/>
      <c r="AR212" s="390"/>
      <c r="AS212" s="390"/>
      <c r="AT212" s="390"/>
      <c r="AU212" s="390"/>
      <c r="AV212" s="391"/>
      <c r="AW212" s="392"/>
      <c r="AX212" s="393"/>
      <c r="AY212" s="492" t="s">
        <v>6663</v>
      </c>
      <c r="AZ212" s="493" t="s">
        <v>6663</v>
      </c>
      <c r="BA212" s="493" t="s">
        <v>6663</v>
      </c>
      <c r="BB212" s="493" t="s">
        <v>6663</v>
      </c>
      <c r="BC212" s="493" t="s">
        <v>6663</v>
      </c>
      <c r="BD212" s="493" t="s">
        <v>6663</v>
      </c>
      <c r="BE212" s="493" t="s">
        <v>6663</v>
      </c>
      <c r="BF212" s="493" t="s">
        <v>6663</v>
      </c>
      <c r="BG212" s="493" t="s">
        <v>6663</v>
      </c>
      <c r="BH212" s="493" t="s">
        <v>6663</v>
      </c>
      <c r="BI212" s="493" t="s">
        <v>6663</v>
      </c>
      <c r="BJ212" s="493" t="s">
        <v>6663</v>
      </c>
      <c r="BK212" s="493" t="s">
        <v>6663</v>
      </c>
      <c r="BL212" s="493" t="s">
        <v>6663</v>
      </c>
      <c r="BM212" s="493" t="s">
        <v>6663</v>
      </c>
      <c r="BN212" s="494" t="s">
        <v>6663</v>
      </c>
      <c r="BO212" s="489" t="s">
        <v>6663</v>
      </c>
      <c r="BP212" s="490" t="s">
        <v>6663</v>
      </c>
      <c r="BQ212" s="491" t="s">
        <v>6663</v>
      </c>
      <c r="BR212" s="492">
        <v>125</v>
      </c>
      <c r="BS212" s="493" t="s">
        <v>6662</v>
      </c>
      <c r="BT212" s="493" t="s">
        <v>6662</v>
      </c>
      <c r="BU212" s="493" t="s">
        <v>6662</v>
      </c>
      <c r="BV212" s="493" t="s">
        <v>6662</v>
      </c>
      <c r="BW212" s="493">
        <v>2</v>
      </c>
      <c r="BX212" s="493">
        <v>1</v>
      </c>
      <c r="BY212" s="493">
        <v>4</v>
      </c>
      <c r="BZ212" s="493">
        <v>12</v>
      </c>
      <c r="CA212" s="493">
        <v>21</v>
      </c>
      <c r="CB212" s="493">
        <v>17</v>
      </c>
      <c r="CC212" s="493">
        <v>23</v>
      </c>
      <c r="CD212" s="493">
        <v>20</v>
      </c>
      <c r="CE212" s="493">
        <v>17</v>
      </c>
      <c r="CF212" s="493">
        <v>6</v>
      </c>
      <c r="CG212" s="494">
        <v>2</v>
      </c>
      <c r="CH212" s="389"/>
      <c r="CI212" s="390"/>
      <c r="CJ212" s="390"/>
      <c r="CK212" s="390"/>
      <c r="CL212" s="390"/>
      <c r="CM212" s="390"/>
      <c r="CN212" s="390"/>
      <c r="CO212" s="390"/>
      <c r="CP212" s="390"/>
      <c r="CQ212" s="390"/>
      <c r="CR212" s="390"/>
      <c r="CS212" s="390"/>
      <c r="CT212" s="390"/>
      <c r="CU212" s="394"/>
      <c r="CV212" s="389"/>
      <c r="CW212" s="390"/>
      <c r="CX212" s="390"/>
      <c r="CY212" s="390"/>
      <c r="CZ212" s="390"/>
      <c r="DA212" s="390"/>
      <c r="DB212" s="394"/>
      <c r="DC212" s="492">
        <v>469</v>
      </c>
      <c r="DD212" s="493">
        <v>369</v>
      </c>
      <c r="DE212" s="493">
        <v>145</v>
      </c>
      <c r="DF212" s="493">
        <v>187</v>
      </c>
      <c r="DG212" s="493">
        <v>37</v>
      </c>
      <c r="DH212" s="493">
        <v>29</v>
      </c>
      <c r="DI212" s="493">
        <v>71</v>
      </c>
      <c r="DJ212" s="394"/>
      <c r="DK212" s="492">
        <v>124</v>
      </c>
      <c r="DL212" s="493">
        <v>120</v>
      </c>
      <c r="DM212" s="493" t="s">
        <v>6662</v>
      </c>
      <c r="DN212" s="493" t="s">
        <v>6662</v>
      </c>
      <c r="DO212" s="493" t="s">
        <v>6662</v>
      </c>
      <c r="DP212" s="493">
        <v>1</v>
      </c>
      <c r="DQ212" s="493">
        <v>1</v>
      </c>
      <c r="DR212" s="493" t="s">
        <v>6662</v>
      </c>
      <c r="DS212" s="493">
        <v>2</v>
      </c>
      <c r="DT212" s="493" t="s">
        <v>6662</v>
      </c>
      <c r="DU212" s="493" t="s">
        <v>6662</v>
      </c>
      <c r="DV212" s="493" t="s">
        <v>6662</v>
      </c>
      <c r="DW212" s="493" t="s">
        <v>6662</v>
      </c>
      <c r="DX212" s="493" t="s">
        <v>6662</v>
      </c>
      <c r="DY212" s="390" t="s">
        <v>6662</v>
      </c>
      <c r="DZ212" s="394" t="s">
        <v>6662</v>
      </c>
      <c r="EA212" s="492">
        <v>125</v>
      </c>
      <c r="EB212" s="493">
        <v>31144</v>
      </c>
      <c r="EC212" s="493">
        <v>30609</v>
      </c>
      <c r="ED212" s="493">
        <v>535</v>
      </c>
      <c r="EE212" s="494" t="s">
        <v>6662</v>
      </c>
      <c r="EF212" s="492">
        <v>234</v>
      </c>
      <c r="EG212" s="493">
        <v>209</v>
      </c>
      <c r="EH212" s="493">
        <v>83</v>
      </c>
      <c r="EI212" s="493">
        <v>102</v>
      </c>
      <c r="EJ212" s="493">
        <v>24</v>
      </c>
      <c r="EK212" s="493">
        <v>15</v>
      </c>
      <c r="EL212" s="493">
        <v>10</v>
      </c>
      <c r="EM212" s="394"/>
      <c r="EN212" s="492">
        <v>235</v>
      </c>
      <c r="EO212" s="493">
        <v>160</v>
      </c>
      <c r="EP212" s="493">
        <v>62</v>
      </c>
      <c r="EQ212" s="493">
        <v>85</v>
      </c>
      <c r="ER212" s="493">
        <v>13</v>
      </c>
      <c r="ES212" s="493">
        <v>14</v>
      </c>
      <c r="ET212" s="493">
        <v>61</v>
      </c>
      <c r="EU212" s="394"/>
    </row>
    <row r="213" spans="1:151" s="357" customFormat="1" ht="15" hidden="1" customHeight="1" x14ac:dyDescent="0.15">
      <c r="A213" s="452" t="s">
        <v>175</v>
      </c>
      <c r="B213" s="452" t="s">
        <v>343</v>
      </c>
      <c r="C213" s="452" t="s">
        <v>345</v>
      </c>
      <c r="D213" s="452" t="s">
        <v>768</v>
      </c>
      <c r="E213" s="387">
        <v>52</v>
      </c>
      <c r="F213" s="472">
        <v>51</v>
      </c>
      <c r="G213" s="472" t="s">
        <v>6663</v>
      </c>
      <c r="H213" s="472" t="s">
        <v>6663</v>
      </c>
      <c r="I213" s="472" t="s">
        <v>6663</v>
      </c>
      <c r="J213" s="388">
        <v>1</v>
      </c>
      <c r="K213" s="395">
        <v>1</v>
      </c>
      <c r="L213" s="387"/>
      <c r="M213" s="471" t="s">
        <v>6663</v>
      </c>
      <c r="N213" s="472" t="s">
        <v>6663</v>
      </c>
      <c r="O213" s="472" t="s">
        <v>6663</v>
      </c>
      <c r="P213" s="472" t="s">
        <v>6663</v>
      </c>
      <c r="Q213" s="472" t="s">
        <v>6663</v>
      </c>
      <c r="R213" s="472" t="s">
        <v>6663</v>
      </c>
      <c r="S213" s="472" t="s">
        <v>6663</v>
      </c>
      <c r="T213" s="472" t="s">
        <v>6663</v>
      </c>
      <c r="U213" s="472" t="s">
        <v>6663</v>
      </c>
      <c r="V213" s="472" t="s">
        <v>6663</v>
      </c>
      <c r="W213" s="472" t="s">
        <v>6663</v>
      </c>
      <c r="X213" s="472" t="s">
        <v>6663</v>
      </c>
      <c r="Y213" s="472" t="s">
        <v>6663</v>
      </c>
      <c r="Z213" s="472" t="s">
        <v>6663</v>
      </c>
      <c r="AA213" s="472" t="s">
        <v>6663</v>
      </c>
      <c r="AB213" s="473" t="s">
        <v>6663</v>
      </c>
      <c r="AC213" s="489" t="s">
        <v>6663</v>
      </c>
      <c r="AD213" s="490" t="s">
        <v>6663</v>
      </c>
      <c r="AE213" s="491" t="s">
        <v>6663</v>
      </c>
      <c r="AF213" s="389"/>
      <c r="AG213" s="390"/>
      <c r="AH213" s="390"/>
      <c r="AI213" s="390"/>
      <c r="AJ213" s="390"/>
      <c r="AK213" s="390"/>
      <c r="AL213" s="390"/>
      <c r="AM213" s="390"/>
      <c r="AN213" s="390"/>
      <c r="AO213" s="390"/>
      <c r="AP213" s="390"/>
      <c r="AQ213" s="390"/>
      <c r="AR213" s="390"/>
      <c r="AS213" s="390"/>
      <c r="AT213" s="390"/>
      <c r="AU213" s="390"/>
      <c r="AV213" s="391"/>
      <c r="AW213" s="392"/>
      <c r="AX213" s="393"/>
      <c r="AY213" s="492" t="s">
        <v>6663</v>
      </c>
      <c r="AZ213" s="493" t="s">
        <v>6663</v>
      </c>
      <c r="BA213" s="493" t="s">
        <v>6663</v>
      </c>
      <c r="BB213" s="493" t="s">
        <v>6663</v>
      </c>
      <c r="BC213" s="493" t="s">
        <v>6663</v>
      </c>
      <c r="BD213" s="493" t="s">
        <v>6663</v>
      </c>
      <c r="BE213" s="493" t="s">
        <v>6663</v>
      </c>
      <c r="BF213" s="493" t="s">
        <v>6663</v>
      </c>
      <c r="BG213" s="493" t="s">
        <v>6663</v>
      </c>
      <c r="BH213" s="493" t="s">
        <v>6663</v>
      </c>
      <c r="BI213" s="493" t="s">
        <v>6663</v>
      </c>
      <c r="BJ213" s="493" t="s">
        <v>6663</v>
      </c>
      <c r="BK213" s="493" t="s">
        <v>6663</v>
      </c>
      <c r="BL213" s="493" t="s">
        <v>6663</v>
      </c>
      <c r="BM213" s="493" t="s">
        <v>6663</v>
      </c>
      <c r="BN213" s="494" t="s">
        <v>6663</v>
      </c>
      <c r="BO213" s="489" t="s">
        <v>6663</v>
      </c>
      <c r="BP213" s="490" t="s">
        <v>6663</v>
      </c>
      <c r="BQ213" s="491" t="s">
        <v>6663</v>
      </c>
      <c r="BR213" s="492">
        <v>51</v>
      </c>
      <c r="BS213" s="493" t="s">
        <v>6662</v>
      </c>
      <c r="BT213" s="493" t="s">
        <v>6662</v>
      </c>
      <c r="BU213" s="493" t="s">
        <v>6662</v>
      </c>
      <c r="BV213" s="493" t="s">
        <v>6662</v>
      </c>
      <c r="BW213" s="493">
        <v>1</v>
      </c>
      <c r="BX213" s="493">
        <v>1</v>
      </c>
      <c r="BY213" s="493">
        <v>1</v>
      </c>
      <c r="BZ213" s="493">
        <v>6</v>
      </c>
      <c r="CA213" s="493">
        <v>9</v>
      </c>
      <c r="CB213" s="493">
        <v>11</v>
      </c>
      <c r="CC213" s="493">
        <v>3</v>
      </c>
      <c r="CD213" s="493">
        <v>7</v>
      </c>
      <c r="CE213" s="493">
        <v>9</v>
      </c>
      <c r="CF213" s="493">
        <v>3</v>
      </c>
      <c r="CG213" s="494" t="s">
        <v>6662</v>
      </c>
      <c r="CH213" s="389"/>
      <c r="CI213" s="390"/>
      <c r="CJ213" s="390"/>
      <c r="CK213" s="390"/>
      <c r="CL213" s="390"/>
      <c r="CM213" s="390"/>
      <c r="CN213" s="390"/>
      <c r="CO213" s="390"/>
      <c r="CP213" s="390"/>
      <c r="CQ213" s="390"/>
      <c r="CR213" s="390"/>
      <c r="CS213" s="390"/>
      <c r="CT213" s="390"/>
      <c r="CU213" s="394"/>
      <c r="CV213" s="389"/>
      <c r="CW213" s="390"/>
      <c r="CX213" s="390"/>
      <c r="CY213" s="390"/>
      <c r="CZ213" s="390"/>
      <c r="DA213" s="390"/>
      <c r="DB213" s="394"/>
      <c r="DC213" s="492">
        <v>185</v>
      </c>
      <c r="DD213" s="493">
        <v>136</v>
      </c>
      <c r="DE213" s="493">
        <v>43</v>
      </c>
      <c r="DF213" s="493">
        <v>79</v>
      </c>
      <c r="DG213" s="493">
        <v>14</v>
      </c>
      <c r="DH213" s="493">
        <v>13</v>
      </c>
      <c r="DI213" s="493">
        <v>36</v>
      </c>
      <c r="DJ213" s="394"/>
      <c r="DK213" s="492">
        <v>49</v>
      </c>
      <c r="DL213" s="493">
        <v>47</v>
      </c>
      <c r="DM213" s="493" t="s">
        <v>6662</v>
      </c>
      <c r="DN213" s="493" t="s">
        <v>6662</v>
      </c>
      <c r="DO213" s="493" t="s">
        <v>6662</v>
      </c>
      <c r="DP213" s="493">
        <v>1</v>
      </c>
      <c r="DQ213" s="493">
        <v>1</v>
      </c>
      <c r="DR213" s="493" t="s">
        <v>6662</v>
      </c>
      <c r="DS213" s="493" t="s">
        <v>6662</v>
      </c>
      <c r="DT213" s="493" t="s">
        <v>6662</v>
      </c>
      <c r="DU213" s="493" t="s">
        <v>6662</v>
      </c>
      <c r="DV213" s="493" t="s">
        <v>6662</v>
      </c>
      <c r="DW213" s="493" t="s">
        <v>6662</v>
      </c>
      <c r="DX213" s="493" t="s">
        <v>6662</v>
      </c>
      <c r="DY213" s="390" t="s">
        <v>6662</v>
      </c>
      <c r="DZ213" s="394" t="s">
        <v>6662</v>
      </c>
      <c r="EA213" s="492">
        <v>51</v>
      </c>
      <c r="EB213" s="493">
        <v>6894</v>
      </c>
      <c r="EC213" s="493">
        <v>6095</v>
      </c>
      <c r="ED213" s="493">
        <v>799</v>
      </c>
      <c r="EE213" s="494" t="s">
        <v>6662</v>
      </c>
      <c r="EF213" s="492">
        <v>96</v>
      </c>
      <c r="EG213" s="493">
        <v>84</v>
      </c>
      <c r="EH213" s="493">
        <v>27</v>
      </c>
      <c r="EI213" s="493">
        <v>49</v>
      </c>
      <c r="EJ213" s="493">
        <v>8</v>
      </c>
      <c r="EK213" s="493">
        <v>7</v>
      </c>
      <c r="EL213" s="493">
        <v>5</v>
      </c>
      <c r="EM213" s="394"/>
      <c r="EN213" s="492">
        <v>89</v>
      </c>
      <c r="EO213" s="493">
        <v>52</v>
      </c>
      <c r="EP213" s="493">
        <v>16</v>
      </c>
      <c r="EQ213" s="493">
        <v>30</v>
      </c>
      <c r="ER213" s="493">
        <v>6</v>
      </c>
      <c r="ES213" s="493">
        <v>6</v>
      </c>
      <c r="ET213" s="493">
        <v>31</v>
      </c>
      <c r="EU213" s="394"/>
    </row>
    <row r="214" spans="1:151" s="357" customFormat="1" ht="15" hidden="1" customHeight="1" x14ac:dyDescent="0.15">
      <c r="A214" s="452" t="s">
        <v>175</v>
      </c>
      <c r="B214" s="452" t="s">
        <v>343</v>
      </c>
      <c r="C214" s="452" t="s">
        <v>346</v>
      </c>
      <c r="D214" s="452" t="s">
        <v>769</v>
      </c>
      <c r="E214" s="387">
        <v>246</v>
      </c>
      <c r="F214" s="472">
        <v>245</v>
      </c>
      <c r="G214" s="472" t="s">
        <v>6663</v>
      </c>
      <c r="H214" s="472" t="s">
        <v>6663</v>
      </c>
      <c r="I214" s="472" t="s">
        <v>6663</v>
      </c>
      <c r="J214" s="388">
        <v>1</v>
      </c>
      <c r="K214" s="395">
        <v>1</v>
      </c>
      <c r="L214" s="387"/>
      <c r="M214" s="471" t="s">
        <v>6663</v>
      </c>
      <c r="N214" s="472" t="s">
        <v>6663</v>
      </c>
      <c r="O214" s="472" t="s">
        <v>6663</v>
      </c>
      <c r="P214" s="472" t="s">
        <v>6663</v>
      </c>
      <c r="Q214" s="472" t="s">
        <v>6663</v>
      </c>
      <c r="R214" s="472" t="s">
        <v>6663</v>
      </c>
      <c r="S214" s="472" t="s">
        <v>6663</v>
      </c>
      <c r="T214" s="472" t="s">
        <v>6663</v>
      </c>
      <c r="U214" s="472" t="s">
        <v>6663</v>
      </c>
      <c r="V214" s="472" t="s">
        <v>6663</v>
      </c>
      <c r="W214" s="472" t="s">
        <v>6663</v>
      </c>
      <c r="X214" s="472" t="s">
        <v>6663</v>
      </c>
      <c r="Y214" s="472" t="s">
        <v>6663</v>
      </c>
      <c r="Z214" s="472" t="s">
        <v>6663</v>
      </c>
      <c r="AA214" s="472" t="s">
        <v>6663</v>
      </c>
      <c r="AB214" s="473" t="s">
        <v>6663</v>
      </c>
      <c r="AC214" s="489" t="s">
        <v>6663</v>
      </c>
      <c r="AD214" s="490" t="s">
        <v>6663</v>
      </c>
      <c r="AE214" s="491" t="s">
        <v>6663</v>
      </c>
      <c r="AF214" s="389"/>
      <c r="AG214" s="390"/>
      <c r="AH214" s="390"/>
      <c r="AI214" s="390"/>
      <c r="AJ214" s="390"/>
      <c r="AK214" s="390"/>
      <c r="AL214" s="390"/>
      <c r="AM214" s="390"/>
      <c r="AN214" s="390"/>
      <c r="AO214" s="390"/>
      <c r="AP214" s="390"/>
      <c r="AQ214" s="390"/>
      <c r="AR214" s="390"/>
      <c r="AS214" s="390"/>
      <c r="AT214" s="390"/>
      <c r="AU214" s="390"/>
      <c r="AV214" s="391"/>
      <c r="AW214" s="392"/>
      <c r="AX214" s="393"/>
      <c r="AY214" s="492" t="s">
        <v>6663</v>
      </c>
      <c r="AZ214" s="493" t="s">
        <v>6663</v>
      </c>
      <c r="BA214" s="493" t="s">
        <v>6663</v>
      </c>
      <c r="BB214" s="493" t="s">
        <v>6663</v>
      </c>
      <c r="BC214" s="493" t="s">
        <v>6663</v>
      </c>
      <c r="BD214" s="493" t="s">
        <v>6663</v>
      </c>
      <c r="BE214" s="493" t="s">
        <v>6663</v>
      </c>
      <c r="BF214" s="493" t="s">
        <v>6663</v>
      </c>
      <c r="BG214" s="493" t="s">
        <v>6663</v>
      </c>
      <c r="BH214" s="493" t="s">
        <v>6663</v>
      </c>
      <c r="BI214" s="493" t="s">
        <v>6663</v>
      </c>
      <c r="BJ214" s="493" t="s">
        <v>6663</v>
      </c>
      <c r="BK214" s="493" t="s">
        <v>6663</v>
      </c>
      <c r="BL214" s="493" t="s">
        <v>6663</v>
      </c>
      <c r="BM214" s="493" t="s">
        <v>6663</v>
      </c>
      <c r="BN214" s="494" t="s">
        <v>6663</v>
      </c>
      <c r="BO214" s="489" t="s">
        <v>6663</v>
      </c>
      <c r="BP214" s="490" t="s">
        <v>6663</v>
      </c>
      <c r="BQ214" s="491" t="s">
        <v>6663</v>
      </c>
      <c r="BR214" s="492">
        <v>245</v>
      </c>
      <c r="BS214" s="493" t="s">
        <v>6662</v>
      </c>
      <c r="BT214" s="493" t="s">
        <v>6662</v>
      </c>
      <c r="BU214" s="493" t="s">
        <v>6662</v>
      </c>
      <c r="BV214" s="493" t="s">
        <v>6662</v>
      </c>
      <c r="BW214" s="493">
        <v>2</v>
      </c>
      <c r="BX214" s="493">
        <v>6</v>
      </c>
      <c r="BY214" s="493">
        <v>9</v>
      </c>
      <c r="BZ214" s="493">
        <v>21</v>
      </c>
      <c r="CA214" s="493">
        <v>34</v>
      </c>
      <c r="CB214" s="493">
        <v>42</v>
      </c>
      <c r="CC214" s="493">
        <v>59</v>
      </c>
      <c r="CD214" s="493">
        <v>21</v>
      </c>
      <c r="CE214" s="493">
        <v>30</v>
      </c>
      <c r="CF214" s="493">
        <v>15</v>
      </c>
      <c r="CG214" s="494">
        <v>6</v>
      </c>
      <c r="CH214" s="389"/>
      <c r="CI214" s="390"/>
      <c r="CJ214" s="390"/>
      <c r="CK214" s="390"/>
      <c r="CL214" s="390"/>
      <c r="CM214" s="390"/>
      <c r="CN214" s="390"/>
      <c r="CO214" s="390"/>
      <c r="CP214" s="390"/>
      <c r="CQ214" s="390"/>
      <c r="CR214" s="390"/>
      <c r="CS214" s="390"/>
      <c r="CT214" s="390"/>
      <c r="CU214" s="394"/>
      <c r="CV214" s="389"/>
      <c r="CW214" s="390"/>
      <c r="CX214" s="390"/>
      <c r="CY214" s="390"/>
      <c r="CZ214" s="390"/>
      <c r="DA214" s="390"/>
      <c r="DB214" s="394"/>
      <c r="DC214" s="492">
        <v>916</v>
      </c>
      <c r="DD214" s="493">
        <v>690</v>
      </c>
      <c r="DE214" s="493">
        <v>260</v>
      </c>
      <c r="DF214" s="493">
        <v>386</v>
      </c>
      <c r="DG214" s="493">
        <v>44</v>
      </c>
      <c r="DH214" s="493">
        <v>55</v>
      </c>
      <c r="DI214" s="493">
        <v>171</v>
      </c>
      <c r="DJ214" s="394"/>
      <c r="DK214" s="492">
        <v>240</v>
      </c>
      <c r="DL214" s="493">
        <v>235</v>
      </c>
      <c r="DM214" s="493" t="s">
        <v>6662</v>
      </c>
      <c r="DN214" s="493" t="s">
        <v>6662</v>
      </c>
      <c r="DO214" s="493" t="s">
        <v>6662</v>
      </c>
      <c r="DP214" s="493">
        <v>1</v>
      </c>
      <c r="DQ214" s="493">
        <v>2</v>
      </c>
      <c r="DR214" s="493" t="s">
        <v>6662</v>
      </c>
      <c r="DS214" s="493" t="s">
        <v>6662</v>
      </c>
      <c r="DT214" s="493">
        <v>2</v>
      </c>
      <c r="DU214" s="493" t="s">
        <v>6662</v>
      </c>
      <c r="DV214" s="493" t="s">
        <v>6662</v>
      </c>
      <c r="DW214" s="493" t="s">
        <v>6662</v>
      </c>
      <c r="DX214" s="493" t="s">
        <v>6662</v>
      </c>
      <c r="DY214" s="390" t="s">
        <v>6662</v>
      </c>
      <c r="DZ214" s="394" t="s">
        <v>6662</v>
      </c>
      <c r="EA214" s="492">
        <v>245</v>
      </c>
      <c r="EB214" s="493">
        <v>51408</v>
      </c>
      <c r="EC214" s="493">
        <v>50376</v>
      </c>
      <c r="ED214" s="493">
        <v>1019</v>
      </c>
      <c r="EE214" s="494">
        <v>13</v>
      </c>
      <c r="EF214" s="492">
        <v>478</v>
      </c>
      <c r="EG214" s="493">
        <v>417</v>
      </c>
      <c r="EH214" s="493">
        <v>148</v>
      </c>
      <c r="EI214" s="493">
        <v>239</v>
      </c>
      <c r="EJ214" s="493">
        <v>30</v>
      </c>
      <c r="EK214" s="493">
        <v>28</v>
      </c>
      <c r="EL214" s="493">
        <v>33</v>
      </c>
      <c r="EM214" s="394"/>
      <c r="EN214" s="492">
        <v>438</v>
      </c>
      <c r="EO214" s="493">
        <v>273</v>
      </c>
      <c r="EP214" s="493">
        <v>112</v>
      </c>
      <c r="EQ214" s="493">
        <v>147</v>
      </c>
      <c r="ER214" s="493">
        <v>14</v>
      </c>
      <c r="ES214" s="493">
        <v>27</v>
      </c>
      <c r="ET214" s="493">
        <v>138</v>
      </c>
      <c r="EU214" s="394"/>
    </row>
    <row r="215" spans="1:151" s="357" customFormat="1" ht="15" hidden="1" customHeight="1" x14ac:dyDescent="0.15">
      <c r="A215" s="452" t="s">
        <v>175</v>
      </c>
      <c r="B215" s="452" t="s">
        <v>343</v>
      </c>
      <c r="C215" s="452" t="s">
        <v>347</v>
      </c>
      <c r="D215" s="452" t="s">
        <v>770</v>
      </c>
      <c r="E215" s="387">
        <v>111</v>
      </c>
      <c r="F215" s="472">
        <v>110</v>
      </c>
      <c r="G215" s="472" t="s">
        <v>6663</v>
      </c>
      <c r="H215" s="472" t="s">
        <v>6663</v>
      </c>
      <c r="I215" s="472" t="s">
        <v>6663</v>
      </c>
      <c r="J215" s="388">
        <v>1</v>
      </c>
      <c r="K215" s="395">
        <v>1</v>
      </c>
      <c r="L215" s="387"/>
      <c r="M215" s="471" t="s">
        <v>6663</v>
      </c>
      <c r="N215" s="472" t="s">
        <v>6663</v>
      </c>
      <c r="O215" s="472" t="s">
        <v>6663</v>
      </c>
      <c r="P215" s="472" t="s">
        <v>6663</v>
      </c>
      <c r="Q215" s="472" t="s">
        <v>6663</v>
      </c>
      <c r="R215" s="472" t="s">
        <v>6663</v>
      </c>
      <c r="S215" s="472" t="s">
        <v>6663</v>
      </c>
      <c r="T215" s="472" t="s">
        <v>6663</v>
      </c>
      <c r="U215" s="472" t="s">
        <v>6663</v>
      </c>
      <c r="V215" s="472" t="s">
        <v>6663</v>
      </c>
      <c r="W215" s="472" t="s">
        <v>6663</v>
      </c>
      <c r="X215" s="472" t="s">
        <v>6663</v>
      </c>
      <c r="Y215" s="472" t="s">
        <v>6663</v>
      </c>
      <c r="Z215" s="472" t="s">
        <v>6663</v>
      </c>
      <c r="AA215" s="472" t="s">
        <v>6663</v>
      </c>
      <c r="AB215" s="473" t="s">
        <v>6663</v>
      </c>
      <c r="AC215" s="489" t="s">
        <v>6663</v>
      </c>
      <c r="AD215" s="490" t="s">
        <v>6663</v>
      </c>
      <c r="AE215" s="491" t="s">
        <v>6663</v>
      </c>
      <c r="AF215" s="389"/>
      <c r="AG215" s="390"/>
      <c r="AH215" s="390"/>
      <c r="AI215" s="390"/>
      <c r="AJ215" s="390"/>
      <c r="AK215" s="390"/>
      <c r="AL215" s="390"/>
      <c r="AM215" s="390"/>
      <c r="AN215" s="390"/>
      <c r="AO215" s="390"/>
      <c r="AP215" s="390"/>
      <c r="AQ215" s="390"/>
      <c r="AR215" s="390"/>
      <c r="AS215" s="390"/>
      <c r="AT215" s="390"/>
      <c r="AU215" s="390"/>
      <c r="AV215" s="391"/>
      <c r="AW215" s="392"/>
      <c r="AX215" s="393"/>
      <c r="AY215" s="492" t="s">
        <v>6663</v>
      </c>
      <c r="AZ215" s="493" t="s">
        <v>6663</v>
      </c>
      <c r="BA215" s="493" t="s">
        <v>6663</v>
      </c>
      <c r="BB215" s="493" t="s">
        <v>6663</v>
      </c>
      <c r="BC215" s="493" t="s">
        <v>6663</v>
      </c>
      <c r="BD215" s="493" t="s">
        <v>6663</v>
      </c>
      <c r="BE215" s="493" t="s">
        <v>6663</v>
      </c>
      <c r="BF215" s="493" t="s">
        <v>6663</v>
      </c>
      <c r="BG215" s="493" t="s">
        <v>6663</v>
      </c>
      <c r="BH215" s="493" t="s">
        <v>6663</v>
      </c>
      <c r="BI215" s="493" t="s">
        <v>6663</v>
      </c>
      <c r="BJ215" s="493" t="s">
        <v>6663</v>
      </c>
      <c r="BK215" s="493" t="s">
        <v>6663</v>
      </c>
      <c r="BL215" s="493" t="s">
        <v>6663</v>
      </c>
      <c r="BM215" s="493" t="s">
        <v>6663</v>
      </c>
      <c r="BN215" s="494" t="s">
        <v>6663</v>
      </c>
      <c r="BO215" s="489" t="s">
        <v>6663</v>
      </c>
      <c r="BP215" s="490" t="s">
        <v>6663</v>
      </c>
      <c r="BQ215" s="491" t="s">
        <v>6663</v>
      </c>
      <c r="BR215" s="492">
        <v>110</v>
      </c>
      <c r="BS215" s="493" t="s">
        <v>6662</v>
      </c>
      <c r="BT215" s="493" t="s">
        <v>6662</v>
      </c>
      <c r="BU215" s="493" t="s">
        <v>6662</v>
      </c>
      <c r="BV215" s="493" t="s">
        <v>6662</v>
      </c>
      <c r="BW215" s="493" t="s">
        <v>6662</v>
      </c>
      <c r="BX215" s="493">
        <v>1</v>
      </c>
      <c r="BY215" s="493">
        <v>3</v>
      </c>
      <c r="BZ215" s="493">
        <v>8</v>
      </c>
      <c r="CA215" s="493">
        <v>15</v>
      </c>
      <c r="CB215" s="493">
        <v>14</v>
      </c>
      <c r="CC215" s="493">
        <v>31</v>
      </c>
      <c r="CD215" s="493">
        <v>18</v>
      </c>
      <c r="CE215" s="493">
        <v>12</v>
      </c>
      <c r="CF215" s="493">
        <v>6</v>
      </c>
      <c r="CG215" s="494">
        <v>2</v>
      </c>
      <c r="CH215" s="389"/>
      <c r="CI215" s="390"/>
      <c r="CJ215" s="390"/>
      <c r="CK215" s="390"/>
      <c r="CL215" s="390"/>
      <c r="CM215" s="390"/>
      <c r="CN215" s="390"/>
      <c r="CO215" s="390"/>
      <c r="CP215" s="390"/>
      <c r="CQ215" s="390"/>
      <c r="CR215" s="390"/>
      <c r="CS215" s="390"/>
      <c r="CT215" s="390"/>
      <c r="CU215" s="394"/>
      <c r="CV215" s="389"/>
      <c r="CW215" s="390"/>
      <c r="CX215" s="390"/>
      <c r="CY215" s="390"/>
      <c r="CZ215" s="390"/>
      <c r="DA215" s="390"/>
      <c r="DB215" s="394"/>
      <c r="DC215" s="492">
        <v>407</v>
      </c>
      <c r="DD215" s="493">
        <v>318</v>
      </c>
      <c r="DE215" s="493">
        <v>132</v>
      </c>
      <c r="DF215" s="493">
        <v>150</v>
      </c>
      <c r="DG215" s="493">
        <v>36</v>
      </c>
      <c r="DH215" s="493">
        <v>20</v>
      </c>
      <c r="DI215" s="493">
        <v>69</v>
      </c>
      <c r="DJ215" s="394"/>
      <c r="DK215" s="492">
        <v>97</v>
      </c>
      <c r="DL215" s="493">
        <v>90</v>
      </c>
      <c r="DM215" s="493" t="s">
        <v>6662</v>
      </c>
      <c r="DN215" s="493" t="s">
        <v>6662</v>
      </c>
      <c r="DO215" s="493">
        <v>1</v>
      </c>
      <c r="DP215" s="493">
        <v>1</v>
      </c>
      <c r="DQ215" s="493">
        <v>4</v>
      </c>
      <c r="DR215" s="493" t="s">
        <v>6662</v>
      </c>
      <c r="DS215" s="493" t="s">
        <v>6662</v>
      </c>
      <c r="DT215" s="493" t="s">
        <v>6662</v>
      </c>
      <c r="DU215" s="493">
        <v>1</v>
      </c>
      <c r="DV215" s="493" t="s">
        <v>6662</v>
      </c>
      <c r="DW215" s="493" t="s">
        <v>6662</v>
      </c>
      <c r="DX215" s="493" t="s">
        <v>6662</v>
      </c>
      <c r="DY215" s="390" t="s">
        <v>6662</v>
      </c>
      <c r="DZ215" s="394" t="s">
        <v>6662</v>
      </c>
      <c r="EA215" s="492">
        <v>110</v>
      </c>
      <c r="EB215" s="493">
        <v>16319</v>
      </c>
      <c r="EC215" s="493">
        <v>14649</v>
      </c>
      <c r="ED215" s="493">
        <v>1670</v>
      </c>
      <c r="EE215" s="494" t="s">
        <v>6662</v>
      </c>
      <c r="EF215" s="492">
        <v>202</v>
      </c>
      <c r="EG215" s="493">
        <v>176</v>
      </c>
      <c r="EH215" s="493">
        <v>75</v>
      </c>
      <c r="EI215" s="493">
        <v>82</v>
      </c>
      <c r="EJ215" s="493">
        <v>19</v>
      </c>
      <c r="EK215" s="493">
        <v>11</v>
      </c>
      <c r="EL215" s="493">
        <v>15</v>
      </c>
      <c r="EM215" s="394"/>
      <c r="EN215" s="492">
        <v>205</v>
      </c>
      <c r="EO215" s="493">
        <v>142</v>
      </c>
      <c r="EP215" s="493">
        <v>57</v>
      </c>
      <c r="EQ215" s="493">
        <v>68</v>
      </c>
      <c r="ER215" s="493">
        <v>17</v>
      </c>
      <c r="ES215" s="493">
        <v>9</v>
      </c>
      <c r="ET215" s="493">
        <v>54</v>
      </c>
      <c r="EU215" s="394"/>
    </row>
    <row r="216" spans="1:151" s="357" customFormat="1" ht="15" hidden="1" customHeight="1" x14ac:dyDescent="0.15">
      <c r="A216" s="452" t="s">
        <v>175</v>
      </c>
      <c r="B216" s="452" t="s">
        <v>343</v>
      </c>
      <c r="C216" s="452" t="s">
        <v>348</v>
      </c>
      <c r="D216" s="452" t="s">
        <v>771</v>
      </c>
      <c r="E216" s="387">
        <v>121</v>
      </c>
      <c r="F216" s="472">
        <v>121</v>
      </c>
      <c r="G216" s="472" t="s">
        <v>6663</v>
      </c>
      <c r="H216" s="472" t="s">
        <v>6663</v>
      </c>
      <c r="I216" s="472" t="s">
        <v>6663</v>
      </c>
      <c r="J216" s="388" t="s">
        <v>6662</v>
      </c>
      <c r="K216" s="395" t="s">
        <v>6662</v>
      </c>
      <c r="L216" s="387"/>
      <c r="M216" s="471" t="s">
        <v>6663</v>
      </c>
      <c r="N216" s="472" t="s">
        <v>6663</v>
      </c>
      <c r="O216" s="472" t="s">
        <v>6663</v>
      </c>
      <c r="P216" s="472" t="s">
        <v>6663</v>
      </c>
      <c r="Q216" s="472" t="s">
        <v>6663</v>
      </c>
      <c r="R216" s="472" t="s">
        <v>6663</v>
      </c>
      <c r="S216" s="472" t="s">
        <v>6663</v>
      </c>
      <c r="T216" s="472" t="s">
        <v>6663</v>
      </c>
      <c r="U216" s="472" t="s">
        <v>6663</v>
      </c>
      <c r="V216" s="472" t="s">
        <v>6663</v>
      </c>
      <c r="W216" s="472" t="s">
        <v>6663</v>
      </c>
      <c r="X216" s="472" t="s">
        <v>6663</v>
      </c>
      <c r="Y216" s="472" t="s">
        <v>6663</v>
      </c>
      <c r="Z216" s="472" t="s">
        <v>6663</v>
      </c>
      <c r="AA216" s="472" t="s">
        <v>6663</v>
      </c>
      <c r="AB216" s="473" t="s">
        <v>6663</v>
      </c>
      <c r="AC216" s="489" t="s">
        <v>6663</v>
      </c>
      <c r="AD216" s="490" t="s">
        <v>6663</v>
      </c>
      <c r="AE216" s="491" t="s">
        <v>6663</v>
      </c>
      <c r="AF216" s="389"/>
      <c r="AG216" s="390"/>
      <c r="AH216" s="390"/>
      <c r="AI216" s="390"/>
      <c r="AJ216" s="390"/>
      <c r="AK216" s="390"/>
      <c r="AL216" s="390"/>
      <c r="AM216" s="390"/>
      <c r="AN216" s="390"/>
      <c r="AO216" s="390"/>
      <c r="AP216" s="390"/>
      <c r="AQ216" s="390"/>
      <c r="AR216" s="390"/>
      <c r="AS216" s="390"/>
      <c r="AT216" s="390"/>
      <c r="AU216" s="390"/>
      <c r="AV216" s="391"/>
      <c r="AW216" s="392"/>
      <c r="AX216" s="393"/>
      <c r="AY216" s="492" t="s">
        <v>6663</v>
      </c>
      <c r="AZ216" s="493" t="s">
        <v>6663</v>
      </c>
      <c r="BA216" s="493" t="s">
        <v>6663</v>
      </c>
      <c r="BB216" s="493" t="s">
        <v>6663</v>
      </c>
      <c r="BC216" s="493" t="s">
        <v>6663</v>
      </c>
      <c r="BD216" s="493" t="s">
        <v>6663</v>
      </c>
      <c r="BE216" s="493" t="s">
        <v>6663</v>
      </c>
      <c r="BF216" s="493" t="s">
        <v>6663</v>
      </c>
      <c r="BG216" s="493" t="s">
        <v>6663</v>
      </c>
      <c r="BH216" s="493" t="s">
        <v>6663</v>
      </c>
      <c r="BI216" s="493" t="s">
        <v>6663</v>
      </c>
      <c r="BJ216" s="493" t="s">
        <v>6663</v>
      </c>
      <c r="BK216" s="493" t="s">
        <v>6663</v>
      </c>
      <c r="BL216" s="493" t="s">
        <v>6663</v>
      </c>
      <c r="BM216" s="493" t="s">
        <v>6663</v>
      </c>
      <c r="BN216" s="494" t="s">
        <v>6663</v>
      </c>
      <c r="BO216" s="489" t="s">
        <v>6663</v>
      </c>
      <c r="BP216" s="490" t="s">
        <v>6663</v>
      </c>
      <c r="BQ216" s="491" t="s">
        <v>6663</v>
      </c>
      <c r="BR216" s="492">
        <v>121</v>
      </c>
      <c r="BS216" s="493" t="s">
        <v>6662</v>
      </c>
      <c r="BT216" s="493" t="s">
        <v>6662</v>
      </c>
      <c r="BU216" s="493" t="s">
        <v>6662</v>
      </c>
      <c r="BV216" s="493" t="s">
        <v>6662</v>
      </c>
      <c r="BW216" s="493">
        <v>3</v>
      </c>
      <c r="BX216" s="493">
        <v>1</v>
      </c>
      <c r="BY216" s="493">
        <v>2</v>
      </c>
      <c r="BZ216" s="493">
        <v>10</v>
      </c>
      <c r="CA216" s="493">
        <v>16</v>
      </c>
      <c r="CB216" s="493">
        <v>22</v>
      </c>
      <c r="CC216" s="493">
        <v>27</v>
      </c>
      <c r="CD216" s="493">
        <v>21</v>
      </c>
      <c r="CE216" s="493">
        <v>6</v>
      </c>
      <c r="CF216" s="493">
        <v>9</v>
      </c>
      <c r="CG216" s="494">
        <v>4</v>
      </c>
      <c r="CH216" s="389"/>
      <c r="CI216" s="390"/>
      <c r="CJ216" s="390"/>
      <c r="CK216" s="390"/>
      <c r="CL216" s="390"/>
      <c r="CM216" s="390"/>
      <c r="CN216" s="390"/>
      <c r="CO216" s="390"/>
      <c r="CP216" s="390"/>
      <c r="CQ216" s="390"/>
      <c r="CR216" s="390"/>
      <c r="CS216" s="390"/>
      <c r="CT216" s="390"/>
      <c r="CU216" s="394"/>
      <c r="CV216" s="389"/>
      <c r="CW216" s="390"/>
      <c r="CX216" s="390"/>
      <c r="CY216" s="390"/>
      <c r="CZ216" s="390"/>
      <c r="DA216" s="390"/>
      <c r="DB216" s="394"/>
      <c r="DC216" s="492">
        <v>472</v>
      </c>
      <c r="DD216" s="493">
        <v>347</v>
      </c>
      <c r="DE216" s="493">
        <v>134</v>
      </c>
      <c r="DF216" s="493">
        <v>176</v>
      </c>
      <c r="DG216" s="493">
        <v>37</v>
      </c>
      <c r="DH216" s="493">
        <v>25</v>
      </c>
      <c r="DI216" s="493">
        <v>100</v>
      </c>
      <c r="DJ216" s="394"/>
      <c r="DK216" s="492">
        <v>116</v>
      </c>
      <c r="DL216" s="493">
        <v>109</v>
      </c>
      <c r="DM216" s="493" t="s">
        <v>6662</v>
      </c>
      <c r="DN216" s="493">
        <v>1</v>
      </c>
      <c r="DO216" s="493" t="s">
        <v>6662</v>
      </c>
      <c r="DP216" s="493">
        <v>5</v>
      </c>
      <c r="DQ216" s="493">
        <v>1</v>
      </c>
      <c r="DR216" s="493" t="s">
        <v>6662</v>
      </c>
      <c r="DS216" s="493" t="s">
        <v>6662</v>
      </c>
      <c r="DT216" s="493" t="s">
        <v>6662</v>
      </c>
      <c r="DU216" s="493" t="s">
        <v>6662</v>
      </c>
      <c r="DV216" s="493" t="s">
        <v>6662</v>
      </c>
      <c r="DW216" s="493" t="s">
        <v>6662</v>
      </c>
      <c r="DX216" s="493" t="s">
        <v>6662</v>
      </c>
      <c r="DY216" s="390" t="s">
        <v>6662</v>
      </c>
      <c r="DZ216" s="394" t="s">
        <v>6662</v>
      </c>
      <c r="EA216" s="492">
        <v>121</v>
      </c>
      <c r="EB216" s="493">
        <v>28540</v>
      </c>
      <c r="EC216" s="493">
        <v>25434</v>
      </c>
      <c r="ED216" s="493">
        <v>3039</v>
      </c>
      <c r="EE216" s="494">
        <v>67</v>
      </c>
      <c r="EF216" s="492">
        <v>248</v>
      </c>
      <c r="EG216" s="493">
        <v>209</v>
      </c>
      <c r="EH216" s="493">
        <v>81</v>
      </c>
      <c r="EI216" s="493">
        <v>99</v>
      </c>
      <c r="EJ216" s="493">
        <v>29</v>
      </c>
      <c r="EK216" s="493">
        <v>12</v>
      </c>
      <c r="EL216" s="493">
        <v>27</v>
      </c>
      <c r="EM216" s="394"/>
      <c r="EN216" s="492">
        <v>224</v>
      </c>
      <c r="EO216" s="493">
        <v>138</v>
      </c>
      <c r="EP216" s="493">
        <v>53</v>
      </c>
      <c r="EQ216" s="493">
        <v>77</v>
      </c>
      <c r="ER216" s="493">
        <v>8</v>
      </c>
      <c r="ES216" s="493">
        <v>13</v>
      </c>
      <c r="ET216" s="493">
        <v>73</v>
      </c>
      <c r="EU216" s="394"/>
    </row>
    <row r="217" spans="1:151" s="357" customFormat="1" ht="15" hidden="1" customHeight="1" x14ac:dyDescent="0.15">
      <c r="A217" s="452" t="s">
        <v>175</v>
      </c>
      <c r="B217" s="452" t="s">
        <v>343</v>
      </c>
      <c r="C217" s="452" t="s">
        <v>349</v>
      </c>
      <c r="D217" s="452" t="s">
        <v>772</v>
      </c>
      <c r="E217" s="387">
        <v>78</v>
      </c>
      <c r="F217" s="472">
        <v>77</v>
      </c>
      <c r="G217" s="472" t="s">
        <v>6663</v>
      </c>
      <c r="H217" s="472" t="s">
        <v>6663</v>
      </c>
      <c r="I217" s="472" t="s">
        <v>6663</v>
      </c>
      <c r="J217" s="388">
        <v>1</v>
      </c>
      <c r="K217" s="395" t="s">
        <v>6662</v>
      </c>
      <c r="L217" s="387"/>
      <c r="M217" s="471" t="s">
        <v>6663</v>
      </c>
      <c r="N217" s="472" t="s">
        <v>6663</v>
      </c>
      <c r="O217" s="472" t="s">
        <v>6663</v>
      </c>
      <c r="P217" s="472" t="s">
        <v>6663</v>
      </c>
      <c r="Q217" s="472" t="s">
        <v>6663</v>
      </c>
      <c r="R217" s="472" t="s">
        <v>6663</v>
      </c>
      <c r="S217" s="472" t="s">
        <v>6663</v>
      </c>
      <c r="T217" s="472" t="s">
        <v>6663</v>
      </c>
      <c r="U217" s="472" t="s">
        <v>6663</v>
      </c>
      <c r="V217" s="472" t="s">
        <v>6663</v>
      </c>
      <c r="W217" s="472" t="s">
        <v>6663</v>
      </c>
      <c r="X217" s="472" t="s">
        <v>6663</v>
      </c>
      <c r="Y217" s="472" t="s">
        <v>6663</v>
      </c>
      <c r="Z217" s="472" t="s">
        <v>6663</v>
      </c>
      <c r="AA217" s="472" t="s">
        <v>6663</v>
      </c>
      <c r="AB217" s="473" t="s">
        <v>6663</v>
      </c>
      <c r="AC217" s="489" t="s">
        <v>6663</v>
      </c>
      <c r="AD217" s="490" t="s">
        <v>6663</v>
      </c>
      <c r="AE217" s="491" t="s">
        <v>6663</v>
      </c>
      <c r="AF217" s="389"/>
      <c r="AG217" s="390"/>
      <c r="AH217" s="390"/>
      <c r="AI217" s="390"/>
      <c r="AJ217" s="390"/>
      <c r="AK217" s="390"/>
      <c r="AL217" s="390"/>
      <c r="AM217" s="390"/>
      <c r="AN217" s="390"/>
      <c r="AO217" s="390"/>
      <c r="AP217" s="390"/>
      <c r="AQ217" s="390"/>
      <c r="AR217" s="390"/>
      <c r="AS217" s="390"/>
      <c r="AT217" s="390"/>
      <c r="AU217" s="390"/>
      <c r="AV217" s="391"/>
      <c r="AW217" s="392"/>
      <c r="AX217" s="393"/>
      <c r="AY217" s="492" t="s">
        <v>6663</v>
      </c>
      <c r="AZ217" s="493" t="s">
        <v>6663</v>
      </c>
      <c r="BA217" s="493" t="s">
        <v>6663</v>
      </c>
      <c r="BB217" s="493" t="s">
        <v>6663</v>
      </c>
      <c r="BC217" s="493" t="s">
        <v>6663</v>
      </c>
      <c r="BD217" s="493" t="s">
        <v>6663</v>
      </c>
      <c r="BE217" s="493" t="s">
        <v>6663</v>
      </c>
      <c r="BF217" s="493" t="s">
        <v>6663</v>
      </c>
      <c r="BG217" s="493" t="s">
        <v>6663</v>
      </c>
      <c r="BH217" s="493" t="s">
        <v>6663</v>
      </c>
      <c r="BI217" s="493" t="s">
        <v>6663</v>
      </c>
      <c r="BJ217" s="493" t="s">
        <v>6663</v>
      </c>
      <c r="BK217" s="493" t="s">
        <v>6663</v>
      </c>
      <c r="BL217" s="493" t="s">
        <v>6663</v>
      </c>
      <c r="BM217" s="493" t="s">
        <v>6663</v>
      </c>
      <c r="BN217" s="494" t="s">
        <v>6663</v>
      </c>
      <c r="BO217" s="489" t="s">
        <v>6663</v>
      </c>
      <c r="BP217" s="490" t="s">
        <v>6663</v>
      </c>
      <c r="BQ217" s="491" t="s">
        <v>6663</v>
      </c>
      <c r="BR217" s="492">
        <v>77</v>
      </c>
      <c r="BS217" s="493" t="s">
        <v>6662</v>
      </c>
      <c r="BT217" s="493" t="s">
        <v>6662</v>
      </c>
      <c r="BU217" s="493" t="s">
        <v>6662</v>
      </c>
      <c r="BV217" s="493" t="s">
        <v>6662</v>
      </c>
      <c r="BW217" s="493" t="s">
        <v>6662</v>
      </c>
      <c r="BX217" s="493">
        <v>1</v>
      </c>
      <c r="BY217" s="493">
        <v>2</v>
      </c>
      <c r="BZ217" s="493">
        <v>7</v>
      </c>
      <c r="CA217" s="493">
        <v>10</v>
      </c>
      <c r="CB217" s="493">
        <v>12</v>
      </c>
      <c r="CC217" s="493">
        <v>17</v>
      </c>
      <c r="CD217" s="493">
        <v>15</v>
      </c>
      <c r="CE217" s="493">
        <v>6</v>
      </c>
      <c r="CF217" s="493">
        <v>6</v>
      </c>
      <c r="CG217" s="494">
        <v>1</v>
      </c>
      <c r="CH217" s="389"/>
      <c r="CI217" s="390"/>
      <c r="CJ217" s="390"/>
      <c r="CK217" s="390"/>
      <c r="CL217" s="390"/>
      <c r="CM217" s="390"/>
      <c r="CN217" s="390"/>
      <c r="CO217" s="390"/>
      <c r="CP217" s="390"/>
      <c r="CQ217" s="390"/>
      <c r="CR217" s="390"/>
      <c r="CS217" s="390"/>
      <c r="CT217" s="390"/>
      <c r="CU217" s="394"/>
      <c r="CV217" s="389"/>
      <c r="CW217" s="390"/>
      <c r="CX217" s="390"/>
      <c r="CY217" s="390"/>
      <c r="CZ217" s="390"/>
      <c r="DA217" s="390"/>
      <c r="DB217" s="394"/>
      <c r="DC217" s="492">
        <v>298</v>
      </c>
      <c r="DD217" s="493">
        <v>229</v>
      </c>
      <c r="DE217" s="493">
        <v>103</v>
      </c>
      <c r="DF217" s="493">
        <v>123</v>
      </c>
      <c r="DG217" s="493">
        <v>3</v>
      </c>
      <c r="DH217" s="493">
        <v>18</v>
      </c>
      <c r="DI217" s="493">
        <v>51</v>
      </c>
      <c r="DJ217" s="394"/>
      <c r="DK217" s="492">
        <v>74</v>
      </c>
      <c r="DL217" s="493">
        <v>61</v>
      </c>
      <c r="DM217" s="493" t="s">
        <v>6662</v>
      </c>
      <c r="DN217" s="493">
        <v>1</v>
      </c>
      <c r="DO217" s="493" t="s">
        <v>6662</v>
      </c>
      <c r="DP217" s="493">
        <v>3</v>
      </c>
      <c r="DQ217" s="493">
        <v>3</v>
      </c>
      <c r="DR217" s="493">
        <v>1</v>
      </c>
      <c r="DS217" s="493">
        <v>3</v>
      </c>
      <c r="DT217" s="493">
        <v>1</v>
      </c>
      <c r="DU217" s="493">
        <v>1</v>
      </c>
      <c r="DV217" s="493" t="s">
        <v>6662</v>
      </c>
      <c r="DW217" s="493" t="s">
        <v>6662</v>
      </c>
      <c r="DX217" s="493" t="s">
        <v>6662</v>
      </c>
      <c r="DY217" s="390" t="s">
        <v>6662</v>
      </c>
      <c r="DZ217" s="394" t="s">
        <v>6662</v>
      </c>
      <c r="EA217" s="492">
        <v>77</v>
      </c>
      <c r="EB217" s="493">
        <v>20834</v>
      </c>
      <c r="EC217" s="493">
        <v>17767</v>
      </c>
      <c r="ED217" s="493">
        <v>2492</v>
      </c>
      <c r="EE217" s="494">
        <v>575</v>
      </c>
      <c r="EF217" s="492">
        <v>146</v>
      </c>
      <c r="EG217" s="493">
        <v>123</v>
      </c>
      <c r="EH217" s="493">
        <v>61</v>
      </c>
      <c r="EI217" s="493">
        <v>60</v>
      </c>
      <c r="EJ217" s="493">
        <v>2</v>
      </c>
      <c r="EK217" s="493">
        <v>10</v>
      </c>
      <c r="EL217" s="493">
        <v>13</v>
      </c>
      <c r="EM217" s="394"/>
      <c r="EN217" s="492">
        <v>152</v>
      </c>
      <c r="EO217" s="493">
        <v>106</v>
      </c>
      <c r="EP217" s="493">
        <v>42</v>
      </c>
      <c r="EQ217" s="493">
        <v>63</v>
      </c>
      <c r="ER217" s="493">
        <v>1</v>
      </c>
      <c r="ES217" s="493">
        <v>8</v>
      </c>
      <c r="ET217" s="493">
        <v>38</v>
      </c>
      <c r="EU217" s="394"/>
    </row>
    <row r="218" spans="1:151" s="357" customFormat="1" ht="15" customHeight="1" x14ac:dyDescent="0.15">
      <c r="A218" s="452" t="s">
        <v>175</v>
      </c>
      <c r="B218" s="452" t="s">
        <v>350</v>
      </c>
      <c r="C218" s="452"/>
      <c r="D218" s="452" t="s">
        <v>773</v>
      </c>
      <c r="E218" s="387">
        <v>167</v>
      </c>
      <c r="F218" s="472">
        <v>165</v>
      </c>
      <c r="G218" s="472">
        <v>34</v>
      </c>
      <c r="H218" s="472">
        <v>26</v>
      </c>
      <c r="I218" s="472">
        <v>105</v>
      </c>
      <c r="J218" s="388">
        <v>2</v>
      </c>
      <c r="K218" s="395">
        <v>1</v>
      </c>
      <c r="L218" s="387"/>
      <c r="M218" s="471">
        <v>434</v>
      </c>
      <c r="N218" s="472">
        <v>4</v>
      </c>
      <c r="O218" s="472">
        <v>18</v>
      </c>
      <c r="P218" s="472">
        <v>10</v>
      </c>
      <c r="Q218" s="472">
        <v>18</v>
      </c>
      <c r="R218" s="472">
        <v>16</v>
      </c>
      <c r="S218" s="472">
        <v>18</v>
      </c>
      <c r="T218" s="472">
        <v>16</v>
      </c>
      <c r="U218" s="472">
        <v>32</v>
      </c>
      <c r="V218" s="472">
        <v>49</v>
      </c>
      <c r="W218" s="472">
        <v>65</v>
      </c>
      <c r="X218" s="472">
        <v>58</v>
      </c>
      <c r="Y218" s="472">
        <v>41</v>
      </c>
      <c r="Z218" s="472">
        <v>40</v>
      </c>
      <c r="AA218" s="472">
        <v>30</v>
      </c>
      <c r="AB218" s="473">
        <v>19</v>
      </c>
      <c r="AC218" s="489">
        <v>59.8</v>
      </c>
      <c r="AD218" s="490">
        <v>58.6</v>
      </c>
      <c r="AE218" s="491">
        <v>61.3</v>
      </c>
      <c r="AF218" s="389"/>
      <c r="AG218" s="390"/>
      <c r="AH218" s="390"/>
      <c r="AI218" s="390"/>
      <c r="AJ218" s="390"/>
      <c r="AK218" s="390"/>
      <c r="AL218" s="390"/>
      <c r="AM218" s="390"/>
      <c r="AN218" s="390"/>
      <c r="AO218" s="390"/>
      <c r="AP218" s="390"/>
      <c r="AQ218" s="390"/>
      <c r="AR218" s="390"/>
      <c r="AS218" s="390"/>
      <c r="AT218" s="390"/>
      <c r="AU218" s="390"/>
      <c r="AV218" s="391"/>
      <c r="AW218" s="392"/>
      <c r="AX218" s="393"/>
      <c r="AY218" s="492">
        <v>219</v>
      </c>
      <c r="AZ218" s="493" t="s">
        <v>6662</v>
      </c>
      <c r="BA218" s="493" t="s">
        <v>6662</v>
      </c>
      <c r="BB218" s="493">
        <v>1</v>
      </c>
      <c r="BC218" s="493">
        <v>6</v>
      </c>
      <c r="BD218" s="493">
        <v>6</v>
      </c>
      <c r="BE218" s="493">
        <v>4</v>
      </c>
      <c r="BF218" s="493">
        <v>3</v>
      </c>
      <c r="BG218" s="493">
        <v>4</v>
      </c>
      <c r="BH218" s="493">
        <v>13</v>
      </c>
      <c r="BI218" s="493">
        <v>41</v>
      </c>
      <c r="BJ218" s="493">
        <v>40</v>
      </c>
      <c r="BK218" s="493">
        <v>27</v>
      </c>
      <c r="BL218" s="493">
        <v>35</v>
      </c>
      <c r="BM218" s="493">
        <v>25</v>
      </c>
      <c r="BN218" s="494">
        <v>14</v>
      </c>
      <c r="BO218" s="489">
        <v>67.8</v>
      </c>
      <c r="BP218" s="490">
        <v>66.599999999999994</v>
      </c>
      <c r="BQ218" s="491">
        <v>69.5</v>
      </c>
      <c r="BR218" s="492">
        <v>164</v>
      </c>
      <c r="BS218" s="493" t="s">
        <v>6662</v>
      </c>
      <c r="BT218" s="493" t="s">
        <v>6662</v>
      </c>
      <c r="BU218" s="493">
        <v>1</v>
      </c>
      <c r="BV218" s="493">
        <v>1</v>
      </c>
      <c r="BW218" s="493" t="s">
        <v>6662</v>
      </c>
      <c r="BX218" s="493">
        <v>3</v>
      </c>
      <c r="BY218" s="493">
        <v>3</v>
      </c>
      <c r="BZ218" s="493">
        <v>11</v>
      </c>
      <c r="CA218" s="493">
        <v>14</v>
      </c>
      <c r="CB218" s="493">
        <v>32</v>
      </c>
      <c r="CC218" s="493">
        <v>36</v>
      </c>
      <c r="CD218" s="493">
        <v>21</v>
      </c>
      <c r="CE218" s="493">
        <v>21</v>
      </c>
      <c r="CF218" s="493">
        <v>14</v>
      </c>
      <c r="CG218" s="494">
        <v>7</v>
      </c>
      <c r="CH218" s="389"/>
      <c r="CI218" s="390"/>
      <c r="CJ218" s="390"/>
      <c r="CK218" s="390"/>
      <c r="CL218" s="390"/>
      <c r="CM218" s="390"/>
      <c r="CN218" s="390"/>
      <c r="CO218" s="390"/>
      <c r="CP218" s="390"/>
      <c r="CQ218" s="390"/>
      <c r="CR218" s="390"/>
      <c r="CS218" s="390"/>
      <c r="CT218" s="390"/>
      <c r="CU218" s="394"/>
      <c r="CV218" s="389"/>
      <c r="CW218" s="390"/>
      <c r="CX218" s="390"/>
      <c r="CY218" s="390"/>
      <c r="CZ218" s="390"/>
      <c r="DA218" s="390"/>
      <c r="DB218" s="394"/>
      <c r="DC218" s="492">
        <v>628</v>
      </c>
      <c r="DD218" s="493">
        <v>468</v>
      </c>
      <c r="DE218" s="493">
        <v>217</v>
      </c>
      <c r="DF218" s="493">
        <v>207</v>
      </c>
      <c r="DG218" s="493">
        <v>44</v>
      </c>
      <c r="DH218" s="493">
        <v>37</v>
      </c>
      <c r="DI218" s="493">
        <v>123</v>
      </c>
      <c r="DJ218" s="394"/>
      <c r="DK218" s="492">
        <v>149</v>
      </c>
      <c r="DL218" s="493">
        <v>94</v>
      </c>
      <c r="DM218" s="493" t="s">
        <v>6662</v>
      </c>
      <c r="DN218" s="493" t="s">
        <v>6662</v>
      </c>
      <c r="DO218" s="493" t="s">
        <v>6662</v>
      </c>
      <c r="DP218" s="493">
        <v>32</v>
      </c>
      <c r="DQ218" s="493">
        <v>3</v>
      </c>
      <c r="DR218" s="493">
        <v>2</v>
      </c>
      <c r="DS218" s="493">
        <v>2</v>
      </c>
      <c r="DT218" s="493">
        <v>2</v>
      </c>
      <c r="DU218" s="493">
        <v>12</v>
      </c>
      <c r="DV218" s="493">
        <v>2</v>
      </c>
      <c r="DW218" s="493" t="s">
        <v>6662</v>
      </c>
      <c r="DX218" s="493" t="s">
        <v>6662</v>
      </c>
      <c r="DY218" s="390" t="s">
        <v>6662</v>
      </c>
      <c r="DZ218" s="394" t="s">
        <v>6662</v>
      </c>
      <c r="EA218" s="492">
        <v>165</v>
      </c>
      <c r="EB218" s="493">
        <v>42288</v>
      </c>
      <c r="EC218" s="493">
        <v>28207</v>
      </c>
      <c r="ED218" s="493">
        <v>13732</v>
      </c>
      <c r="EE218" s="494">
        <v>349</v>
      </c>
      <c r="EF218" s="492">
        <v>325</v>
      </c>
      <c r="EG218" s="493">
        <v>283</v>
      </c>
      <c r="EH218" s="493">
        <v>129</v>
      </c>
      <c r="EI218" s="493">
        <v>128</v>
      </c>
      <c r="EJ218" s="493">
        <v>26</v>
      </c>
      <c r="EK218" s="493">
        <v>21</v>
      </c>
      <c r="EL218" s="493">
        <v>21</v>
      </c>
      <c r="EM218" s="394"/>
      <c r="EN218" s="492">
        <v>303</v>
      </c>
      <c r="EO218" s="493">
        <v>185</v>
      </c>
      <c r="EP218" s="493">
        <v>88</v>
      </c>
      <c r="EQ218" s="493">
        <v>79</v>
      </c>
      <c r="ER218" s="493">
        <v>18</v>
      </c>
      <c r="ES218" s="493">
        <v>16</v>
      </c>
      <c r="ET218" s="493">
        <v>102</v>
      </c>
      <c r="EU218" s="394"/>
    </row>
    <row r="219" spans="1:151" s="357" customFormat="1" ht="15" hidden="1" customHeight="1" x14ac:dyDescent="0.15">
      <c r="A219" s="452" t="s">
        <v>175</v>
      </c>
      <c r="B219" s="452" t="s">
        <v>350</v>
      </c>
      <c r="C219" s="452" t="s">
        <v>351</v>
      </c>
      <c r="D219" s="452" t="s">
        <v>774</v>
      </c>
      <c r="E219" s="387">
        <v>22</v>
      </c>
      <c r="F219" s="472">
        <v>22</v>
      </c>
      <c r="G219" s="472" t="s">
        <v>6663</v>
      </c>
      <c r="H219" s="472" t="s">
        <v>6663</v>
      </c>
      <c r="I219" s="472" t="s">
        <v>6663</v>
      </c>
      <c r="J219" s="388" t="s">
        <v>6662</v>
      </c>
      <c r="K219" s="395" t="s">
        <v>6662</v>
      </c>
      <c r="L219" s="387"/>
      <c r="M219" s="471" t="s">
        <v>6663</v>
      </c>
      <c r="N219" s="472" t="s">
        <v>6663</v>
      </c>
      <c r="O219" s="472" t="s">
        <v>6663</v>
      </c>
      <c r="P219" s="472" t="s">
        <v>6663</v>
      </c>
      <c r="Q219" s="472" t="s">
        <v>6663</v>
      </c>
      <c r="R219" s="472" t="s">
        <v>6663</v>
      </c>
      <c r="S219" s="472" t="s">
        <v>6663</v>
      </c>
      <c r="T219" s="472" t="s">
        <v>6663</v>
      </c>
      <c r="U219" s="472" t="s">
        <v>6663</v>
      </c>
      <c r="V219" s="472" t="s">
        <v>6663</v>
      </c>
      <c r="W219" s="472" t="s">
        <v>6663</v>
      </c>
      <c r="X219" s="472" t="s">
        <v>6663</v>
      </c>
      <c r="Y219" s="472" t="s">
        <v>6663</v>
      </c>
      <c r="Z219" s="472" t="s">
        <v>6663</v>
      </c>
      <c r="AA219" s="472" t="s">
        <v>6663</v>
      </c>
      <c r="AB219" s="473" t="s">
        <v>6663</v>
      </c>
      <c r="AC219" s="489" t="s">
        <v>6663</v>
      </c>
      <c r="AD219" s="490" t="s">
        <v>6663</v>
      </c>
      <c r="AE219" s="491" t="s">
        <v>6663</v>
      </c>
      <c r="AF219" s="389"/>
      <c r="AG219" s="390"/>
      <c r="AH219" s="390"/>
      <c r="AI219" s="390"/>
      <c r="AJ219" s="390"/>
      <c r="AK219" s="390"/>
      <c r="AL219" s="390"/>
      <c r="AM219" s="390"/>
      <c r="AN219" s="390"/>
      <c r="AO219" s="390"/>
      <c r="AP219" s="390"/>
      <c r="AQ219" s="390"/>
      <c r="AR219" s="390"/>
      <c r="AS219" s="390"/>
      <c r="AT219" s="390"/>
      <c r="AU219" s="390"/>
      <c r="AV219" s="391"/>
      <c r="AW219" s="392"/>
      <c r="AX219" s="393"/>
      <c r="AY219" s="492" t="s">
        <v>6663</v>
      </c>
      <c r="AZ219" s="493" t="s">
        <v>6663</v>
      </c>
      <c r="BA219" s="493" t="s">
        <v>6663</v>
      </c>
      <c r="BB219" s="493" t="s">
        <v>6663</v>
      </c>
      <c r="BC219" s="493" t="s">
        <v>6663</v>
      </c>
      <c r="BD219" s="493" t="s">
        <v>6663</v>
      </c>
      <c r="BE219" s="493" t="s">
        <v>6663</v>
      </c>
      <c r="BF219" s="493" t="s">
        <v>6663</v>
      </c>
      <c r="BG219" s="493" t="s">
        <v>6663</v>
      </c>
      <c r="BH219" s="493" t="s">
        <v>6663</v>
      </c>
      <c r="BI219" s="493" t="s">
        <v>6663</v>
      </c>
      <c r="BJ219" s="493" t="s">
        <v>6663</v>
      </c>
      <c r="BK219" s="493" t="s">
        <v>6663</v>
      </c>
      <c r="BL219" s="493" t="s">
        <v>6663</v>
      </c>
      <c r="BM219" s="493" t="s">
        <v>6663</v>
      </c>
      <c r="BN219" s="494" t="s">
        <v>6663</v>
      </c>
      <c r="BO219" s="489" t="s">
        <v>6663</v>
      </c>
      <c r="BP219" s="490" t="s">
        <v>6663</v>
      </c>
      <c r="BQ219" s="491" t="s">
        <v>6663</v>
      </c>
      <c r="BR219" s="492">
        <v>22</v>
      </c>
      <c r="BS219" s="493" t="s">
        <v>6662</v>
      </c>
      <c r="BT219" s="493" t="s">
        <v>6662</v>
      </c>
      <c r="BU219" s="493">
        <v>1</v>
      </c>
      <c r="BV219" s="493" t="s">
        <v>6662</v>
      </c>
      <c r="BW219" s="493" t="s">
        <v>6662</v>
      </c>
      <c r="BX219" s="493">
        <v>1</v>
      </c>
      <c r="BY219" s="493" t="s">
        <v>6662</v>
      </c>
      <c r="BZ219" s="493">
        <v>2</v>
      </c>
      <c r="CA219" s="493">
        <v>2</v>
      </c>
      <c r="CB219" s="493">
        <v>3</v>
      </c>
      <c r="CC219" s="493">
        <v>6</v>
      </c>
      <c r="CD219" s="493">
        <v>2</v>
      </c>
      <c r="CE219" s="493">
        <v>2</v>
      </c>
      <c r="CF219" s="493">
        <v>2</v>
      </c>
      <c r="CG219" s="494">
        <v>1</v>
      </c>
      <c r="CH219" s="389"/>
      <c r="CI219" s="390"/>
      <c r="CJ219" s="390"/>
      <c r="CK219" s="390"/>
      <c r="CL219" s="390"/>
      <c r="CM219" s="390"/>
      <c r="CN219" s="390"/>
      <c r="CO219" s="390"/>
      <c r="CP219" s="390"/>
      <c r="CQ219" s="390"/>
      <c r="CR219" s="390"/>
      <c r="CS219" s="390"/>
      <c r="CT219" s="390"/>
      <c r="CU219" s="394"/>
      <c r="CV219" s="389"/>
      <c r="CW219" s="390"/>
      <c r="CX219" s="390"/>
      <c r="CY219" s="390"/>
      <c r="CZ219" s="390"/>
      <c r="DA219" s="390"/>
      <c r="DB219" s="394"/>
      <c r="DC219" s="492">
        <v>90</v>
      </c>
      <c r="DD219" s="493">
        <v>63</v>
      </c>
      <c r="DE219" s="493">
        <v>25</v>
      </c>
      <c r="DF219" s="493">
        <v>25</v>
      </c>
      <c r="DG219" s="493">
        <v>13</v>
      </c>
      <c r="DH219" s="493">
        <v>5</v>
      </c>
      <c r="DI219" s="493">
        <v>22</v>
      </c>
      <c r="DJ219" s="394"/>
      <c r="DK219" s="492">
        <v>19</v>
      </c>
      <c r="DL219" s="493">
        <v>12</v>
      </c>
      <c r="DM219" s="493" t="s">
        <v>6662</v>
      </c>
      <c r="DN219" s="493" t="s">
        <v>6662</v>
      </c>
      <c r="DO219" s="493" t="s">
        <v>6662</v>
      </c>
      <c r="DP219" s="493">
        <v>2</v>
      </c>
      <c r="DQ219" s="493" t="s">
        <v>6662</v>
      </c>
      <c r="DR219" s="493" t="s">
        <v>6662</v>
      </c>
      <c r="DS219" s="493">
        <v>1</v>
      </c>
      <c r="DT219" s="493" t="s">
        <v>6662</v>
      </c>
      <c r="DU219" s="493">
        <v>2</v>
      </c>
      <c r="DV219" s="493">
        <v>2</v>
      </c>
      <c r="DW219" s="493" t="s">
        <v>6662</v>
      </c>
      <c r="DX219" s="493" t="s">
        <v>6662</v>
      </c>
      <c r="DY219" s="390" t="s">
        <v>6662</v>
      </c>
      <c r="DZ219" s="394" t="s">
        <v>6662</v>
      </c>
      <c r="EA219" s="492">
        <v>22</v>
      </c>
      <c r="EB219" s="493">
        <v>4304</v>
      </c>
      <c r="EC219" s="493">
        <v>1299</v>
      </c>
      <c r="ED219" s="493">
        <v>2925</v>
      </c>
      <c r="EE219" s="494">
        <v>80</v>
      </c>
      <c r="EF219" s="492">
        <v>50</v>
      </c>
      <c r="EG219" s="493">
        <v>41</v>
      </c>
      <c r="EH219" s="493">
        <v>16</v>
      </c>
      <c r="EI219" s="493">
        <v>17</v>
      </c>
      <c r="EJ219" s="493">
        <v>8</v>
      </c>
      <c r="EK219" s="493">
        <v>4</v>
      </c>
      <c r="EL219" s="493">
        <v>5</v>
      </c>
      <c r="EM219" s="394"/>
      <c r="EN219" s="492">
        <v>40</v>
      </c>
      <c r="EO219" s="493">
        <v>22</v>
      </c>
      <c r="EP219" s="493">
        <v>9</v>
      </c>
      <c r="EQ219" s="493">
        <v>8</v>
      </c>
      <c r="ER219" s="493">
        <v>5</v>
      </c>
      <c r="ES219" s="493">
        <v>1</v>
      </c>
      <c r="ET219" s="493">
        <v>17</v>
      </c>
      <c r="EU219" s="394"/>
    </row>
    <row r="220" spans="1:151" s="357" customFormat="1" ht="15" hidden="1" customHeight="1" x14ac:dyDescent="0.15">
      <c r="A220" s="452" t="s">
        <v>175</v>
      </c>
      <c r="B220" s="452" t="s">
        <v>350</v>
      </c>
      <c r="C220" s="452" t="s">
        <v>352</v>
      </c>
      <c r="D220" s="452" t="s">
        <v>775</v>
      </c>
      <c r="E220" s="387">
        <v>26</v>
      </c>
      <c r="F220" s="472">
        <v>25</v>
      </c>
      <c r="G220" s="472" t="s">
        <v>6663</v>
      </c>
      <c r="H220" s="472" t="s">
        <v>6663</v>
      </c>
      <c r="I220" s="472" t="s">
        <v>6663</v>
      </c>
      <c r="J220" s="388">
        <v>1</v>
      </c>
      <c r="K220" s="395" t="s">
        <v>6662</v>
      </c>
      <c r="L220" s="387"/>
      <c r="M220" s="471" t="s">
        <v>6663</v>
      </c>
      <c r="N220" s="472" t="s">
        <v>6663</v>
      </c>
      <c r="O220" s="472" t="s">
        <v>6663</v>
      </c>
      <c r="P220" s="472" t="s">
        <v>6663</v>
      </c>
      <c r="Q220" s="472" t="s">
        <v>6663</v>
      </c>
      <c r="R220" s="472" t="s">
        <v>6663</v>
      </c>
      <c r="S220" s="472" t="s">
        <v>6663</v>
      </c>
      <c r="T220" s="472" t="s">
        <v>6663</v>
      </c>
      <c r="U220" s="472" t="s">
        <v>6663</v>
      </c>
      <c r="V220" s="472" t="s">
        <v>6663</v>
      </c>
      <c r="W220" s="472" t="s">
        <v>6663</v>
      </c>
      <c r="X220" s="472" t="s">
        <v>6663</v>
      </c>
      <c r="Y220" s="472" t="s">
        <v>6663</v>
      </c>
      <c r="Z220" s="472" t="s">
        <v>6663</v>
      </c>
      <c r="AA220" s="472" t="s">
        <v>6663</v>
      </c>
      <c r="AB220" s="473" t="s">
        <v>6663</v>
      </c>
      <c r="AC220" s="489" t="s">
        <v>6663</v>
      </c>
      <c r="AD220" s="490" t="s">
        <v>6663</v>
      </c>
      <c r="AE220" s="491" t="s">
        <v>6663</v>
      </c>
      <c r="AF220" s="389"/>
      <c r="AG220" s="390"/>
      <c r="AH220" s="390"/>
      <c r="AI220" s="390"/>
      <c r="AJ220" s="390"/>
      <c r="AK220" s="390"/>
      <c r="AL220" s="390"/>
      <c r="AM220" s="390"/>
      <c r="AN220" s="390"/>
      <c r="AO220" s="390"/>
      <c r="AP220" s="390"/>
      <c r="AQ220" s="390"/>
      <c r="AR220" s="390"/>
      <c r="AS220" s="390"/>
      <c r="AT220" s="390"/>
      <c r="AU220" s="390"/>
      <c r="AV220" s="391"/>
      <c r="AW220" s="392"/>
      <c r="AX220" s="393"/>
      <c r="AY220" s="492" t="s">
        <v>6663</v>
      </c>
      <c r="AZ220" s="493" t="s">
        <v>6663</v>
      </c>
      <c r="BA220" s="493" t="s">
        <v>6663</v>
      </c>
      <c r="BB220" s="493" t="s">
        <v>6663</v>
      </c>
      <c r="BC220" s="493" t="s">
        <v>6663</v>
      </c>
      <c r="BD220" s="493" t="s">
        <v>6663</v>
      </c>
      <c r="BE220" s="493" t="s">
        <v>6663</v>
      </c>
      <c r="BF220" s="493" t="s">
        <v>6663</v>
      </c>
      <c r="BG220" s="493" t="s">
        <v>6663</v>
      </c>
      <c r="BH220" s="493" t="s">
        <v>6663</v>
      </c>
      <c r="BI220" s="493" t="s">
        <v>6663</v>
      </c>
      <c r="BJ220" s="493" t="s">
        <v>6663</v>
      </c>
      <c r="BK220" s="493" t="s">
        <v>6663</v>
      </c>
      <c r="BL220" s="493" t="s">
        <v>6663</v>
      </c>
      <c r="BM220" s="493" t="s">
        <v>6663</v>
      </c>
      <c r="BN220" s="494" t="s">
        <v>6663</v>
      </c>
      <c r="BO220" s="489" t="s">
        <v>6663</v>
      </c>
      <c r="BP220" s="490" t="s">
        <v>6663</v>
      </c>
      <c r="BQ220" s="491" t="s">
        <v>6663</v>
      </c>
      <c r="BR220" s="492">
        <v>25</v>
      </c>
      <c r="BS220" s="493" t="s">
        <v>6662</v>
      </c>
      <c r="BT220" s="493" t="s">
        <v>6662</v>
      </c>
      <c r="BU220" s="493" t="s">
        <v>6662</v>
      </c>
      <c r="BV220" s="493">
        <v>1</v>
      </c>
      <c r="BW220" s="493" t="s">
        <v>6662</v>
      </c>
      <c r="BX220" s="493" t="s">
        <v>6662</v>
      </c>
      <c r="BY220" s="493" t="s">
        <v>6662</v>
      </c>
      <c r="BZ220" s="493">
        <v>2</v>
      </c>
      <c r="CA220" s="493">
        <v>1</v>
      </c>
      <c r="CB220" s="493">
        <v>5</v>
      </c>
      <c r="CC220" s="493">
        <v>7</v>
      </c>
      <c r="CD220" s="493">
        <v>3</v>
      </c>
      <c r="CE220" s="493">
        <v>2</v>
      </c>
      <c r="CF220" s="493">
        <v>4</v>
      </c>
      <c r="CG220" s="494" t="s">
        <v>6662</v>
      </c>
      <c r="CH220" s="389"/>
      <c r="CI220" s="390"/>
      <c r="CJ220" s="390"/>
      <c r="CK220" s="390"/>
      <c r="CL220" s="390"/>
      <c r="CM220" s="390"/>
      <c r="CN220" s="390"/>
      <c r="CO220" s="390"/>
      <c r="CP220" s="390"/>
      <c r="CQ220" s="390"/>
      <c r="CR220" s="390"/>
      <c r="CS220" s="390"/>
      <c r="CT220" s="390"/>
      <c r="CU220" s="394"/>
      <c r="CV220" s="389"/>
      <c r="CW220" s="390"/>
      <c r="CX220" s="390"/>
      <c r="CY220" s="390"/>
      <c r="CZ220" s="390"/>
      <c r="DA220" s="390"/>
      <c r="DB220" s="394"/>
      <c r="DC220" s="492">
        <v>90</v>
      </c>
      <c r="DD220" s="493">
        <v>72</v>
      </c>
      <c r="DE220" s="493">
        <v>43</v>
      </c>
      <c r="DF220" s="493">
        <v>27</v>
      </c>
      <c r="DG220" s="493">
        <v>2</v>
      </c>
      <c r="DH220" s="493">
        <v>1</v>
      </c>
      <c r="DI220" s="493">
        <v>17</v>
      </c>
      <c r="DJ220" s="394"/>
      <c r="DK220" s="492">
        <v>24</v>
      </c>
      <c r="DL220" s="493">
        <v>13</v>
      </c>
      <c r="DM220" s="493" t="s">
        <v>6662</v>
      </c>
      <c r="DN220" s="493" t="s">
        <v>6662</v>
      </c>
      <c r="DO220" s="493" t="s">
        <v>6662</v>
      </c>
      <c r="DP220" s="493">
        <v>10</v>
      </c>
      <c r="DQ220" s="493">
        <v>1</v>
      </c>
      <c r="DR220" s="493" t="s">
        <v>6662</v>
      </c>
      <c r="DS220" s="493" t="s">
        <v>6662</v>
      </c>
      <c r="DT220" s="493" t="s">
        <v>6662</v>
      </c>
      <c r="DU220" s="493" t="s">
        <v>6662</v>
      </c>
      <c r="DV220" s="493" t="s">
        <v>6662</v>
      </c>
      <c r="DW220" s="493" t="s">
        <v>6662</v>
      </c>
      <c r="DX220" s="493" t="s">
        <v>6662</v>
      </c>
      <c r="DY220" s="390" t="s">
        <v>6662</v>
      </c>
      <c r="DZ220" s="394" t="s">
        <v>6662</v>
      </c>
      <c r="EA220" s="492">
        <v>25</v>
      </c>
      <c r="EB220" s="493">
        <v>7607</v>
      </c>
      <c r="EC220" s="493">
        <v>5959</v>
      </c>
      <c r="ED220" s="493">
        <v>1574</v>
      </c>
      <c r="EE220" s="494">
        <v>74</v>
      </c>
      <c r="EF220" s="492">
        <v>46</v>
      </c>
      <c r="EG220" s="493">
        <v>43</v>
      </c>
      <c r="EH220" s="493">
        <v>25</v>
      </c>
      <c r="EI220" s="493">
        <v>17</v>
      </c>
      <c r="EJ220" s="493">
        <v>1</v>
      </c>
      <c r="EK220" s="493" t="s">
        <v>6662</v>
      </c>
      <c r="EL220" s="493">
        <v>3</v>
      </c>
      <c r="EM220" s="394"/>
      <c r="EN220" s="492">
        <v>44</v>
      </c>
      <c r="EO220" s="493">
        <v>29</v>
      </c>
      <c r="EP220" s="493">
        <v>18</v>
      </c>
      <c r="EQ220" s="493">
        <v>10</v>
      </c>
      <c r="ER220" s="493">
        <v>1</v>
      </c>
      <c r="ES220" s="493">
        <v>1</v>
      </c>
      <c r="ET220" s="493">
        <v>14</v>
      </c>
      <c r="EU220" s="394"/>
    </row>
    <row r="221" spans="1:151" s="357" customFormat="1" ht="15" hidden="1" customHeight="1" x14ac:dyDescent="0.15">
      <c r="A221" s="452" t="s">
        <v>175</v>
      </c>
      <c r="B221" s="452" t="s">
        <v>350</v>
      </c>
      <c r="C221" s="452" t="s">
        <v>353</v>
      </c>
      <c r="D221" s="452" t="s">
        <v>776</v>
      </c>
      <c r="E221" s="387">
        <v>73</v>
      </c>
      <c r="F221" s="472">
        <v>73</v>
      </c>
      <c r="G221" s="472" t="s">
        <v>6663</v>
      </c>
      <c r="H221" s="472" t="s">
        <v>6663</v>
      </c>
      <c r="I221" s="472" t="s">
        <v>6663</v>
      </c>
      <c r="J221" s="388" t="s">
        <v>6662</v>
      </c>
      <c r="K221" s="395" t="s">
        <v>6662</v>
      </c>
      <c r="L221" s="387"/>
      <c r="M221" s="471" t="s">
        <v>6663</v>
      </c>
      <c r="N221" s="472" t="s">
        <v>6663</v>
      </c>
      <c r="O221" s="472" t="s">
        <v>6663</v>
      </c>
      <c r="P221" s="472" t="s">
        <v>6663</v>
      </c>
      <c r="Q221" s="472" t="s">
        <v>6663</v>
      </c>
      <c r="R221" s="472" t="s">
        <v>6663</v>
      </c>
      <c r="S221" s="472" t="s">
        <v>6663</v>
      </c>
      <c r="T221" s="472" t="s">
        <v>6663</v>
      </c>
      <c r="U221" s="472" t="s">
        <v>6663</v>
      </c>
      <c r="V221" s="472" t="s">
        <v>6663</v>
      </c>
      <c r="W221" s="472" t="s">
        <v>6663</v>
      </c>
      <c r="X221" s="472" t="s">
        <v>6663</v>
      </c>
      <c r="Y221" s="472" t="s">
        <v>6663</v>
      </c>
      <c r="Z221" s="472" t="s">
        <v>6663</v>
      </c>
      <c r="AA221" s="472" t="s">
        <v>6663</v>
      </c>
      <c r="AB221" s="473" t="s">
        <v>6663</v>
      </c>
      <c r="AC221" s="489" t="s">
        <v>6663</v>
      </c>
      <c r="AD221" s="490" t="s">
        <v>6663</v>
      </c>
      <c r="AE221" s="491" t="s">
        <v>6663</v>
      </c>
      <c r="AF221" s="389"/>
      <c r="AG221" s="390"/>
      <c r="AH221" s="390"/>
      <c r="AI221" s="390"/>
      <c r="AJ221" s="390"/>
      <c r="AK221" s="390"/>
      <c r="AL221" s="390"/>
      <c r="AM221" s="390"/>
      <c r="AN221" s="390"/>
      <c r="AO221" s="390"/>
      <c r="AP221" s="390"/>
      <c r="AQ221" s="390"/>
      <c r="AR221" s="390"/>
      <c r="AS221" s="390"/>
      <c r="AT221" s="390"/>
      <c r="AU221" s="390"/>
      <c r="AV221" s="391"/>
      <c r="AW221" s="392"/>
      <c r="AX221" s="393"/>
      <c r="AY221" s="492" t="s">
        <v>6663</v>
      </c>
      <c r="AZ221" s="493" t="s">
        <v>6663</v>
      </c>
      <c r="BA221" s="493" t="s">
        <v>6663</v>
      </c>
      <c r="BB221" s="493" t="s">
        <v>6663</v>
      </c>
      <c r="BC221" s="493" t="s">
        <v>6663</v>
      </c>
      <c r="BD221" s="493" t="s">
        <v>6663</v>
      </c>
      <c r="BE221" s="493" t="s">
        <v>6663</v>
      </c>
      <c r="BF221" s="493" t="s">
        <v>6663</v>
      </c>
      <c r="BG221" s="493" t="s">
        <v>6663</v>
      </c>
      <c r="BH221" s="493" t="s">
        <v>6663</v>
      </c>
      <c r="BI221" s="493" t="s">
        <v>6663</v>
      </c>
      <c r="BJ221" s="493" t="s">
        <v>6663</v>
      </c>
      <c r="BK221" s="493" t="s">
        <v>6663</v>
      </c>
      <c r="BL221" s="493" t="s">
        <v>6663</v>
      </c>
      <c r="BM221" s="493" t="s">
        <v>6663</v>
      </c>
      <c r="BN221" s="494" t="s">
        <v>6663</v>
      </c>
      <c r="BO221" s="489" t="s">
        <v>6663</v>
      </c>
      <c r="BP221" s="490" t="s">
        <v>6663</v>
      </c>
      <c r="BQ221" s="491" t="s">
        <v>6663</v>
      </c>
      <c r="BR221" s="492">
        <v>73</v>
      </c>
      <c r="BS221" s="493" t="s">
        <v>6662</v>
      </c>
      <c r="BT221" s="493" t="s">
        <v>6662</v>
      </c>
      <c r="BU221" s="493" t="s">
        <v>6662</v>
      </c>
      <c r="BV221" s="493" t="s">
        <v>6662</v>
      </c>
      <c r="BW221" s="493" t="s">
        <v>6662</v>
      </c>
      <c r="BX221" s="493">
        <v>2</v>
      </c>
      <c r="BY221" s="493">
        <v>1</v>
      </c>
      <c r="BZ221" s="493">
        <v>6</v>
      </c>
      <c r="CA221" s="493">
        <v>6</v>
      </c>
      <c r="CB221" s="493">
        <v>19</v>
      </c>
      <c r="CC221" s="493">
        <v>15</v>
      </c>
      <c r="CD221" s="493">
        <v>9</v>
      </c>
      <c r="CE221" s="493">
        <v>10</v>
      </c>
      <c r="CF221" s="493">
        <v>2</v>
      </c>
      <c r="CG221" s="494">
        <v>3</v>
      </c>
      <c r="CH221" s="389"/>
      <c r="CI221" s="390"/>
      <c r="CJ221" s="390"/>
      <c r="CK221" s="390"/>
      <c r="CL221" s="390"/>
      <c r="CM221" s="390"/>
      <c r="CN221" s="390"/>
      <c r="CO221" s="390"/>
      <c r="CP221" s="390"/>
      <c r="CQ221" s="390"/>
      <c r="CR221" s="390"/>
      <c r="CS221" s="390"/>
      <c r="CT221" s="390"/>
      <c r="CU221" s="394"/>
      <c r="CV221" s="389"/>
      <c r="CW221" s="390"/>
      <c r="CX221" s="390"/>
      <c r="CY221" s="390"/>
      <c r="CZ221" s="390"/>
      <c r="DA221" s="390"/>
      <c r="DB221" s="394"/>
      <c r="DC221" s="492">
        <v>269</v>
      </c>
      <c r="DD221" s="493">
        <v>197</v>
      </c>
      <c r="DE221" s="493">
        <v>100</v>
      </c>
      <c r="DF221" s="493">
        <v>87</v>
      </c>
      <c r="DG221" s="493">
        <v>10</v>
      </c>
      <c r="DH221" s="493">
        <v>16</v>
      </c>
      <c r="DI221" s="493">
        <v>56</v>
      </c>
      <c r="DJ221" s="394"/>
      <c r="DK221" s="492">
        <v>68</v>
      </c>
      <c r="DL221" s="493">
        <v>43</v>
      </c>
      <c r="DM221" s="493" t="s">
        <v>6662</v>
      </c>
      <c r="DN221" s="493" t="s">
        <v>6662</v>
      </c>
      <c r="DO221" s="493" t="s">
        <v>6662</v>
      </c>
      <c r="DP221" s="493">
        <v>12</v>
      </c>
      <c r="DQ221" s="493" t="s">
        <v>6662</v>
      </c>
      <c r="DR221" s="493">
        <v>1</v>
      </c>
      <c r="DS221" s="493">
        <v>1</v>
      </c>
      <c r="DT221" s="493">
        <v>1</v>
      </c>
      <c r="DU221" s="493">
        <v>10</v>
      </c>
      <c r="DV221" s="493" t="s">
        <v>6662</v>
      </c>
      <c r="DW221" s="493" t="s">
        <v>6662</v>
      </c>
      <c r="DX221" s="493" t="s">
        <v>6662</v>
      </c>
      <c r="DY221" s="390" t="s">
        <v>6662</v>
      </c>
      <c r="DZ221" s="394" t="s">
        <v>6662</v>
      </c>
      <c r="EA221" s="492">
        <v>73</v>
      </c>
      <c r="EB221" s="493">
        <v>21332</v>
      </c>
      <c r="EC221" s="493">
        <v>13732</v>
      </c>
      <c r="ED221" s="493">
        <v>7445</v>
      </c>
      <c r="EE221" s="494">
        <v>155</v>
      </c>
      <c r="EF221" s="492">
        <v>133</v>
      </c>
      <c r="EG221" s="493">
        <v>115</v>
      </c>
      <c r="EH221" s="493">
        <v>60</v>
      </c>
      <c r="EI221" s="493">
        <v>48</v>
      </c>
      <c r="EJ221" s="493">
        <v>7</v>
      </c>
      <c r="EK221" s="493">
        <v>9</v>
      </c>
      <c r="EL221" s="493">
        <v>9</v>
      </c>
      <c r="EM221" s="394"/>
      <c r="EN221" s="492">
        <v>136</v>
      </c>
      <c r="EO221" s="493">
        <v>82</v>
      </c>
      <c r="EP221" s="493">
        <v>40</v>
      </c>
      <c r="EQ221" s="493">
        <v>39</v>
      </c>
      <c r="ER221" s="493">
        <v>3</v>
      </c>
      <c r="ES221" s="493">
        <v>7</v>
      </c>
      <c r="ET221" s="493">
        <v>47</v>
      </c>
      <c r="EU221" s="394"/>
    </row>
    <row r="222" spans="1:151" s="357" customFormat="1" ht="15" hidden="1" customHeight="1" x14ac:dyDescent="0.15">
      <c r="A222" s="452" t="s">
        <v>175</v>
      </c>
      <c r="B222" s="452" t="s">
        <v>350</v>
      </c>
      <c r="C222" s="452" t="s">
        <v>354</v>
      </c>
      <c r="D222" s="452" t="s">
        <v>777</v>
      </c>
      <c r="E222" s="387">
        <v>37</v>
      </c>
      <c r="F222" s="472">
        <v>36</v>
      </c>
      <c r="G222" s="472" t="s">
        <v>6663</v>
      </c>
      <c r="H222" s="472" t="s">
        <v>6663</v>
      </c>
      <c r="I222" s="472" t="s">
        <v>6663</v>
      </c>
      <c r="J222" s="388">
        <v>1</v>
      </c>
      <c r="K222" s="395">
        <v>1</v>
      </c>
      <c r="L222" s="387"/>
      <c r="M222" s="471" t="s">
        <v>6663</v>
      </c>
      <c r="N222" s="472" t="s">
        <v>6663</v>
      </c>
      <c r="O222" s="472" t="s">
        <v>6663</v>
      </c>
      <c r="P222" s="472" t="s">
        <v>6663</v>
      </c>
      <c r="Q222" s="472" t="s">
        <v>6663</v>
      </c>
      <c r="R222" s="472" t="s">
        <v>6663</v>
      </c>
      <c r="S222" s="472" t="s">
        <v>6663</v>
      </c>
      <c r="T222" s="472" t="s">
        <v>6663</v>
      </c>
      <c r="U222" s="472" t="s">
        <v>6663</v>
      </c>
      <c r="V222" s="472" t="s">
        <v>6663</v>
      </c>
      <c r="W222" s="472" t="s">
        <v>6663</v>
      </c>
      <c r="X222" s="472" t="s">
        <v>6663</v>
      </c>
      <c r="Y222" s="472" t="s">
        <v>6663</v>
      </c>
      <c r="Z222" s="472" t="s">
        <v>6663</v>
      </c>
      <c r="AA222" s="472" t="s">
        <v>6663</v>
      </c>
      <c r="AB222" s="473" t="s">
        <v>6663</v>
      </c>
      <c r="AC222" s="489" t="s">
        <v>6663</v>
      </c>
      <c r="AD222" s="490" t="s">
        <v>6663</v>
      </c>
      <c r="AE222" s="491" t="s">
        <v>6663</v>
      </c>
      <c r="AF222" s="389"/>
      <c r="AG222" s="390"/>
      <c r="AH222" s="390"/>
      <c r="AI222" s="390"/>
      <c r="AJ222" s="390"/>
      <c r="AK222" s="390"/>
      <c r="AL222" s="390"/>
      <c r="AM222" s="390"/>
      <c r="AN222" s="390"/>
      <c r="AO222" s="390"/>
      <c r="AP222" s="390"/>
      <c r="AQ222" s="390"/>
      <c r="AR222" s="390"/>
      <c r="AS222" s="390"/>
      <c r="AT222" s="390"/>
      <c r="AU222" s="390"/>
      <c r="AV222" s="391"/>
      <c r="AW222" s="392"/>
      <c r="AX222" s="393"/>
      <c r="AY222" s="492" t="s">
        <v>6663</v>
      </c>
      <c r="AZ222" s="493" t="s">
        <v>6663</v>
      </c>
      <c r="BA222" s="493" t="s">
        <v>6663</v>
      </c>
      <c r="BB222" s="493" t="s">
        <v>6663</v>
      </c>
      <c r="BC222" s="493" t="s">
        <v>6663</v>
      </c>
      <c r="BD222" s="493" t="s">
        <v>6663</v>
      </c>
      <c r="BE222" s="493" t="s">
        <v>6663</v>
      </c>
      <c r="BF222" s="493" t="s">
        <v>6663</v>
      </c>
      <c r="BG222" s="493" t="s">
        <v>6663</v>
      </c>
      <c r="BH222" s="493" t="s">
        <v>6663</v>
      </c>
      <c r="BI222" s="493" t="s">
        <v>6663</v>
      </c>
      <c r="BJ222" s="493" t="s">
        <v>6663</v>
      </c>
      <c r="BK222" s="493" t="s">
        <v>6663</v>
      </c>
      <c r="BL222" s="493" t="s">
        <v>6663</v>
      </c>
      <c r="BM222" s="493" t="s">
        <v>6663</v>
      </c>
      <c r="BN222" s="494" t="s">
        <v>6663</v>
      </c>
      <c r="BO222" s="489" t="s">
        <v>6663</v>
      </c>
      <c r="BP222" s="490" t="s">
        <v>6663</v>
      </c>
      <c r="BQ222" s="491" t="s">
        <v>6663</v>
      </c>
      <c r="BR222" s="492">
        <v>35</v>
      </c>
      <c r="BS222" s="493" t="s">
        <v>6662</v>
      </c>
      <c r="BT222" s="493" t="s">
        <v>6662</v>
      </c>
      <c r="BU222" s="493" t="s">
        <v>6662</v>
      </c>
      <c r="BV222" s="493" t="s">
        <v>6662</v>
      </c>
      <c r="BW222" s="493" t="s">
        <v>6662</v>
      </c>
      <c r="BX222" s="493" t="s">
        <v>6662</v>
      </c>
      <c r="BY222" s="493">
        <v>2</v>
      </c>
      <c r="BZ222" s="493">
        <v>1</v>
      </c>
      <c r="CA222" s="493">
        <v>4</v>
      </c>
      <c r="CB222" s="493">
        <v>4</v>
      </c>
      <c r="CC222" s="493">
        <v>7</v>
      </c>
      <c r="CD222" s="493">
        <v>5</v>
      </c>
      <c r="CE222" s="493">
        <v>5</v>
      </c>
      <c r="CF222" s="493">
        <v>6</v>
      </c>
      <c r="CG222" s="494">
        <v>1</v>
      </c>
      <c r="CH222" s="389"/>
      <c r="CI222" s="390"/>
      <c r="CJ222" s="390"/>
      <c r="CK222" s="390"/>
      <c r="CL222" s="390"/>
      <c r="CM222" s="390"/>
      <c r="CN222" s="390"/>
      <c r="CO222" s="390"/>
      <c r="CP222" s="390"/>
      <c r="CQ222" s="390"/>
      <c r="CR222" s="390"/>
      <c r="CS222" s="390"/>
      <c r="CT222" s="390"/>
      <c r="CU222" s="394"/>
      <c r="CV222" s="389"/>
      <c r="CW222" s="390"/>
      <c r="CX222" s="390"/>
      <c r="CY222" s="390"/>
      <c r="CZ222" s="390"/>
      <c r="DA222" s="390"/>
      <c r="DB222" s="394"/>
      <c r="DC222" s="492">
        <v>141</v>
      </c>
      <c r="DD222" s="493">
        <v>108</v>
      </c>
      <c r="DE222" s="493">
        <v>42</v>
      </c>
      <c r="DF222" s="493">
        <v>51</v>
      </c>
      <c r="DG222" s="493">
        <v>15</v>
      </c>
      <c r="DH222" s="493">
        <v>11</v>
      </c>
      <c r="DI222" s="493">
        <v>22</v>
      </c>
      <c r="DJ222" s="394"/>
      <c r="DK222" s="492">
        <v>29</v>
      </c>
      <c r="DL222" s="493">
        <v>17</v>
      </c>
      <c r="DM222" s="493" t="s">
        <v>6662</v>
      </c>
      <c r="DN222" s="493" t="s">
        <v>6662</v>
      </c>
      <c r="DO222" s="493" t="s">
        <v>6662</v>
      </c>
      <c r="DP222" s="493">
        <v>8</v>
      </c>
      <c r="DQ222" s="493">
        <v>2</v>
      </c>
      <c r="DR222" s="493">
        <v>1</v>
      </c>
      <c r="DS222" s="493" t="s">
        <v>6662</v>
      </c>
      <c r="DT222" s="493">
        <v>1</v>
      </c>
      <c r="DU222" s="493" t="s">
        <v>6662</v>
      </c>
      <c r="DV222" s="493" t="s">
        <v>6662</v>
      </c>
      <c r="DW222" s="493" t="s">
        <v>6662</v>
      </c>
      <c r="DX222" s="493" t="s">
        <v>6662</v>
      </c>
      <c r="DY222" s="390" t="s">
        <v>6662</v>
      </c>
      <c r="DZ222" s="394" t="s">
        <v>6662</v>
      </c>
      <c r="EA222" s="492">
        <v>36</v>
      </c>
      <c r="EB222" s="493">
        <v>7549</v>
      </c>
      <c r="EC222" s="493">
        <v>5938</v>
      </c>
      <c r="ED222" s="493">
        <v>1571</v>
      </c>
      <c r="EE222" s="494">
        <v>40</v>
      </c>
      <c r="EF222" s="492">
        <v>77</v>
      </c>
      <c r="EG222" s="493">
        <v>66</v>
      </c>
      <c r="EH222" s="493">
        <v>22</v>
      </c>
      <c r="EI222" s="493">
        <v>37</v>
      </c>
      <c r="EJ222" s="493">
        <v>7</v>
      </c>
      <c r="EK222" s="493">
        <v>8</v>
      </c>
      <c r="EL222" s="493">
        <v>3</v>
      </c>
      <c r="EM222" s="394"/>
      <c r="EN222" s="492">
        <v>64</v>
      </c>
      <c r="EO222" s="493">
        <v>42</v>
      </c>
      <c r="EP222" s="493">
        <v>20</v>
      </c>
      <c r="EQ222" s="493">
        <v>14</v>
      </c>
      <c r="ER222" s="493">
        <v>8</v>
      </c>
      <c r="ES222" s="493">
        <v>3</v>
      </c>
      <c r="ET222" s="493">
        <v>19</v>
      </c>
      <c r="EU222" s="394"/>
    </row>
    <row r="223" spans="1:151" s="357" customFormat="1" ht="15" hidden="1" customHeight="1" x14ac:dyDescent="0.15">
      <c r="A223" s="452" t="s">
        <v>175</v>
      </c>
      <c r="B223" s="452" t="s">
        <v>350</v>
      </c>
      <c r="C223" s="452" t="s">
        <v>1604</v>
      </c>
      <c r="D223" s="452" t="s">
        <v>778</v>
      </c>
      <c r="E223" s="387" t="s">
        <v>6663</v>
      </c>
      <c r="F223" s="472" t="s">
        <v>6663</v>
      </c>
      <c r="G223" s="472" t="s">
        <v>6663</v>
      </c>
      <c r="H223" s="472" t="s">
        <v>6663</v>
      </c>
      <c r="I223" s="472" t="s">
        <v>6663</v>
      </c>
      <c r="J223" s="388" t="s">
        <v>6663</v>
      </c>
      <c r="K223" s="395" t="s">
        <v>6663</v>
      </c>
      <c r="L223" s="387"/>
      <c r="M223" s="471" t="s">
        <v>6663</v>
      </c>
      <c r="N223" s="472" t="s">
        <v>6663</v>
      </c>
      <c r="O223" s="472" t="s">
        <v>6663</v>
      </c>
      <c r="P223" s="472" t="s">
        <v>6663</v>
      </c>
      <c r="Q223" s="472" t="s">
        <v>6663</v>
      </c>
      <c r="R223" s="472" t="s">
        <v>6663</v>
      </c>
      <c r="S223" s="472" t="s">
        <v>6663</v>
      </c>
      <c r="T223" s="472" t="s">
        <v>6663</v>
      </c>
      <c r="U223" s="472" t="s">
        <v>6663</v>
      </c>
      <c r="V223" s="472" t="s">
        <v>6663</v>
      </c>
      <c r="W223" s="472" t="s">
        <v>6663</v>
      </c>
      <c r="X223" s="472" t="s">
        <v>6663</v>
      </c>
      <c r="Y223" s="472" t="s">
        <v>6663</v>
      </c>
      <c r="Z223" s="472" t="s">
        <v>6663</v>
      </c>
      <c r="AA223" s="472" t="s">
        <v>6663</v>
      </c>
      <c r="AB223" s="473" t="s">
        <v>6663</v>
      </c>
      <c r="AC223" s="489" t="s">
        <v>6663</v>
      </c>
      <c r="AD223" s="490" t="s">
        <v>6663</v>
      </c>
      <c r="AE223" s="491" t="s">
        <v>6663</v>
      </c>
      <c r="AF223" s="389"/>
      <c r="AG223" s="390"/>
      <c r="AH223" s="390"/>
      <c r="AI223" s="390"/>
      <c r="AJ223" s="390"/>
      <c r="AK223" s="390"/>
      <c r="AL223" s="390"/>
      <c r="AM223" s="390"/>
      <c r="AN223" s="390"/>
      <c r="AO223" s="390"/>
      <c r="AP223" s="390"/>
      <c r="AQ223" s="390"/>
      <c r="AR223" s="390"/>
      <c r="AS223" s="390"/>
      <c r="AT223" s="390"/>
      <c r="AU223" s="390"/>
      <c r="AV223" s="391"/>
      <c r="AW223" s="392"/>
      <c r="AX223" s="393"/>
      <c r="AY223" s="492" t="s">
        <v>6663</v>
      </c>
      <c r="AZ223" s="493" t="s">
        <v>6663</v>
      </c>
      <c r="BA223" s="493" t="s">
        <v>6663</v>
      </c>
      <c r="BB223" s="493" t="s">
        <v>6663</v>
      </c>
      <c r="BC223" s="493" t="s">
        <v>6663</v>
      </c>
      <c r="BD223" s="493" t="s">
        <v>6663</v>
      </c>
      <c r="BE223" s="493" t="s">
        <v>6663</v>
      </c>
      <c r="BF223" s="493" t="s">
        <v>6663</v>
      </c>
      <c r="BG223" s="493" t="s">
        <v>6663</v>
      </c>
      <c r="BH223" s="493" t="s">
        <v>6663</v>
      </c>
      <c r="BI223" s="493" t="s">
        <v>6663</v>
      </c>
      <c r="BJ223" s="493" t="s">
        <v>6663</v>
      </c>
      <c r="BK223" s="493" t="s">
        <v>6663</v>
      </c>
      <c r="BL223" s="493" t="s">
        <v>6663</v>
      </c>
      <c r="BM223" s="493" t="s">
        <v>6663</v>
      </c>
      <c r="BN223" s="494" t="s">
        <v>6663</v>
      </c>
      <c r="BO223" s="489" t="s">
        <v>6663</v>
      </c>
      <c r="BP223" s="490" t="s">
        <v>6663</v>
      </c>
      <c r="BQ223" s="491" t="s">
        <v>6663</v>
      </c>
      <c r="BR223" s="492">
        <v>9</v>
      </c>
      <c r="BS223" s="493" t="s">
        <v>6662</v>
      </c>
      <c r="BT223" s="493" t="s">
        <v>6662</v>
      </c>
      <c r="BU223" s="493" t="s">
        <v>6662</v>
      </c>
      <c r="BV223" s="493" t="s">
        <v>6662</v>
      </c>
      <c r="BW223" s="493" t="s">
        <v>6662</v>
      </c>
      <c r="BX223" s="493" t="s">
        <v>6662</v>
      </c>
      <c r="BY223" s="493" t="s">
        <v>6662</v>
      </c>
      <c r="BZ223" s="493" t="s">
        <v>6662</v>
      </c>
      <c r="CA223" s="493">
        <v>1</v>
      </c>
      <c r="CB223" s="493">
        <v>1</v>
      </c>
      <c r="CC223" s="493">
        <v>1</v>
      </c>
      <c r="CD223" s="493">
        <v>2</v>
      </c>
      <c r="CE223" s="493">
        <v>2</v>
      </c>
      <c r="CF223" s="493" t="s">
        <v>6662</v>
      </c>
      <c r="CG223" s="494">
        <v>2</v>
      </c>
      <c r="CH223" s="389"/>
      <c r="CI223" s="390"/>
      <c r="CJ223" s="390"/>
      <c r="CK223" s="390"/>
      <c r="CL223" s="390"/>
      <c r="CM223" s="390"/>
      <c r="CN223" s="390"/>
      <c r="CO223" s="390"/>
      <c r="CP223" s="390"/>
      <c r="CQ223" s="390"/>
      <c r="CR223" s="390"/>
      <c r="CS223" s="390"/>
      <c r="CT223" s="390"/>
      <c r="CU223" s="394"/>
      <c r="CV223" s="389"/>
      <c r="CW223" s="390"/>
      <c r="CX223" s="390"/>
      <c r="CY223" s="390"/>
      <c r="CZ223" s="390"/>
      <c r="DA223" s="390"/>
      <c r="DB223" s="394"/>
      <c r="DC223" s="492" t="s">
        <v>6663</v>
      </c>
      <c r="DD223" s="493" t="s">
        <v>6663</v>
      </c>
      <c r="DE223" s="493" t="s">
        <v>6663</v>
      </c>
      <c r="DF223" s="493" t="s">
        <v>6663</v>
      </c>
      <c r="DG223" s="493" t="s">
        <v>6663</v>
      </c>
      <c r="DH223" s="493" t="s">
        <v>6663</v>
      </c>
      <c r="DI223" s="493" t="s">
        <v>6663</v>
      </c>
      <c r="DJ223" s="394"/>
      <c r="DK223" s="492" t="s">
        <v>6663</v>
      </c>
      <c r="DL223" s="493" t="s">
        <v>6663</v>
      </c>
      <c r="DM223" s="493" t="s">
        <v>6663</v>
      </c>
      <c r="DN223" s="493" t="s">
        <v>6663</v>
      </c>
      <c r="DO223" s="493" t="s">
        <v>6663</v>
      </c>
      <c r="DP223" s="493" t="s">
        <v>6663</v>
      </c>
      <c r="DQ223" s="493" t="s">
        <v>6663</v>
      </c>
      <c r="DR223" s="493" t="s">
        <v>6663</v>
      </c>
      <c r="DS223" s="493" t="s">
        <v>6663</v>
      </c>
      <c r="DT223" s="493" t="s">
        <v>6663</v>
      </c>
      <c r="DU223" s="493" t="s">
        <v>6663</v>
      </c>
      <c r="DV223" s="493" t="s">
        <v>6663</v>
      </c>
      <c r="DW223" s="493" t="s">
        <v>6663</v>
      </c>
      <c r="DX223" s="493" t="s">
        <v>6663</v>
      </c>
      <c r="DY223" s="390" t="s">
        <v>6663</v>
      </c>
      <c r="DZ223" s="394" t="s">
        <v>6663</v>
      </c>
      <c r="EA223" s="492" t="s">
        <v>6663</v>
      </c>
      <c r="EB223" s="493" t="s">
        <v>6663</v>
      </c>
      <c r="EC223" s="493" t="s">
        <v>6663</v>
      </c>
      <c r="ED223" s="493" t="s">
        <v>6663</v>
      </c>
      <c r="EE223" s="494" t="s">
        <v>6663</v>
      </c>
      <c r="EF223" s="492" t="s">
        <v>6663</v>
      </c>
      <c r="EG223" s="493" t="s">
        <v>6663</v>
      </c>
      <c r="EH223" s="493" t="s">
        <v>6663</v>
      </c>
      <c r="EI223" s="493" t="s">
        <v>6663</v>
      </c>
      <c r="EJ223" s="493" t="s">
        <v>6663</v>
      </c>
      <c r="EK223" s="493" t="s">
        <v>6663</v>
      </c>
      <c r="EL223" s="493" t="s">
        <v>6663</v>
      </c>
      <c r="EM223" s="394"/>
      <c r="EN223" s="492" t="s">
        <v>6663</v>
      </c>
      <c r="EO223" s="493" t="s">
        <v>6663</v>
      </c>
      <c r="EP223" s="493" t="s">
        <v>6663</v>
      </c>
      <c r="EQ223" s="493" t="s">
        <v>6663</v>
      </c>
      <c r="ER223" s="493" t="s">
        <v>6663</v>
      </c>
      <c r="ES223" s="493" t="s">
        <v>6663</v>
      </c>
      <c r="ET223" s="493" t="s">
        <v>6663</v>
      </c>
      <c r="EU223" s="394"/>
    </row>
    <row r="224" spans="1:151" s="357" customFormat="1" ht="15" customHeight="1" x14ac:dyDescent="0.15">
      <c r="A224" s="452" t="s">
        <v>175</v>
      </c>
      <c r="B224" s="452" t="s">
        <v>355</v>
      </c>
      <c r="C224" s="452"/>
      <c r="D224" s="452" t="s">
        <v>779</v>
      </c>
      <c r="E224" s="387">
        <v>1802</v>
      </c>
      <c r="F224" s="472">
        <v>1782</v>
      </c>
      <c r="G224" s="472">
        <v>131</v>
      </c>
      <c r="H224" s="472">
        <v>229</v>
      </c>
      <c r="I224" s="472">
        <v>1422</v>
      </c>
      <c r="J224" s="388">
        <v>20</v>
      </c>
      <c r="K224" s="395">
        <v>17</v>
      </c>
      <c r="L224" s="387"/>
      <c r="M224" s="471">
        <v>4167</v>
      </c>
      <c r="N224" s="472">
        <v>35</v>
      </c>
      <c r="O224" s="472">
        <v>59</v>
      </c>
      <c r="P224" s="472">
        <v>93</v>
      </c>
      <c r="Q224" s="472">
        <v>80</v>
      </c>
      <c r="R224" s="472">
        <v>109</v>
      </c>
      <c r="S224" s="472">
        <v>137</v>
      </c>
      <c r="T224" s="472">
        <v>204</v>
      </c>
      <c r="U224" s="472">
        <v>309</v>
      </c>
      <c r="V224" s="472">
        <v>415</v>
      </c>
      <c r="W224" s="472">
        <v>528</v>
      </c>
      <c r="X224" s="472">
        <v>530</v>
      </c>
      <c r="Y224" s="472">
        <v>489</v>
      </c>
      <c r="Z224" s="472">
        <v>533</v>
      </c>
      <c r="AA224" s="472">
        <v>416</v>
      </c>
      <c r="AB224" s="473">
        <v>230</v>
      </c>
      <c r="AC224" s="489">
        <v>63.6</v>
      </c>
      <c r="AD224" s="490">
        <v>62.5</v>
      </c>
      <c r="AE224" s="491">
        <v>65</v>
      </c>
      <c r="AF224" s="389"/>
      <c r="AG224" s="390"/>
      <c r="AH224" s="390"/>
      <c r="AI224" s="390"/>
      <c r="AJ224" s="390"/>
      <c r="AK224" s="390"/>
      <c r="AL224" s="390"/>
      <c r="AM224" s="390"/>
      <c r="AN224" s="390"/>
      <c r="AO224" s="390"/>
      <c r="AP224" s="390"/>
      <c r="AQ224" s="390"/>
      <c r="AR224" s="390"/>
      <c r="AS224" s="390"/>
      <c r="AT224" s="390"/>
      <c r="AU224" s="390"/>
      <c r="AV224" s="391"/>
      <c r="AW224" s="392"/>
      <c r="AX224" s="393"/>
      <c r="AY224" s="492">
        <v>2156</v>
      </c>
      <c r="AZ224" s="493">
        <v>1</v>
      </c>
      <c r="BA224" s="493">
        <v>4</v>
      </c>
      <c r="BB224" s="493">
        <v>5</v>
      </c>
      <c r="BC224" s="493">
        <v>5</v>
      </c>
      <c r="BD224" s="493">
        <v>10</v>
      </c>
      <c r="BE224" s="493">
        <v>12</v>
      </c>
      <c r="BF224" s="493">
        <v>22</v>
      </c>
      <c r="BG224" s="493">
        <v>27</v>
      </c>
      <c r="BH224" s="493">
        <v>61</v>
      </c>
      <c r="BI224" s="493">
        <v>236</v>
      </c>
      <c r="BJ224" s="493">
        <v>368</v>
      </c>
      <c r="BK224" s="493">
        <v>415</v>
      </c>
      <c r="BL224" s="493">
        <v>471</v>
      </c>
      <c r="BM224" s="493">
        <v>341</v>
      </c>
      <c r="BN224" s="494">
        <v>178</v>
      </c>
      <c r="BO224" s="489">
        <v>72.5</v>
      </c>
      <c r="BP224" s="490">
        <v>72.8</v>
      </c>
      <c r="BQ224" s="491">
        <v>72.099999999999994</v>
      </c>
      <c r="BR224" s="492">
        <v>1782</v>
      </c>
      <c r="BS224" s="493" t="s">
        <v>6662</v>
      </c>
      <c r="BT224" s="493">
        <v>1</v>
      </c>
      <c r="BU224" s="493">
        <v>2</v>
      </c>
      <c r="BV224" s="493">
        <v>3</v>
      </c>
      <c r="BW224" s="493">
        <v>12</v>
      </c>
      <c r="BX224" s="493">
        <v>14</v>
      </c>
      <c r="BY224" s="493">
        <v>47</v>
      </c>
      <c r="BZ224" s="493">
        <v>98</v>
      </c>
      <c r="CA224" s="493">
        <v>187</v>
      </c>
      <c r="CB224" s="493">
        <v>261</v>
      </c>
      <c r="CC224" s="493">
        <v>275</v>
      </c>
      <c r="CD224" s="493">
        <v>255</v>
      </c>
      <c r="CE224" s="493">
        <v>290</v>
      </c>
      <c r="CF224" s="493">
        <v>207</v>
      </c>
      <c r="CG224" s="494">
        <v>130</v>
      </c>
      <c r="CH224" s="389"/>
      <c r="CI224" s="390"/>
      <c r="CJ224" s="390"/>
      <c r="CK224" s="390"/>
      <c r="CL224" s="390"/>
      <c r="CM224" s="390"/>
      <c r="CN224" s="390"/>
      <c r="CO224" s="390"/>
      <c r="CP224" s="390"/>
      <c r="CQ224" s="390"/>
      <c r="CR224" s="390"/>
      <c r="CS224" s="390"/>
      <c r="CT224" s="390"/>
      <c r="CU224" s="394"/>
      <c r="CV224" s="389"/>
      <c r="CW224" s="390"/>
      <c r="CX224" s="390"/>
      <c r="CY224" s="390"/>
      <c r="CZ224" s="390"/>
      <c r="DA224" s="390"/>
      <c r="DB224" s="394"/>
      <c r="DC224" s="492">
        <v>5488</v>
      </c>
      <c r="DD224" s="493">
        <v>4229</v>
      </c>
      <c r="DE224" s="493">
        <v>2156</v>
      </c>
      <c r="DF224" s="493">
        <v>1854</v>
      </c>
      <c r="DG224" s="493">
        <v>219</v>
      </c>
      <c r="DH224" s="493">
        <v>255</v>
      </c>
      <c r="DI224" s="493">
        <v>1004</v>
      </c>
      <c r="DJ224" s="394"/>
      <c r="DK224" s="492">
        <v>1503</v>
      </c>
      <c r="DL224" s="493">
        <v>1172</v>
      </c>
      <c r="DM224" s="493">
        <v>8</v>
      </c>
      <c r="DN224" s="493">
        <v>49</v>
      </c>
      <c r="DO224" s="493">
        <v>4</v>
      </c>
      <c r="DP224" s="493">
        <v>77</v>
      </c>
      <c r="DQ224" s="493">
        <v>26</v>
      </c>
      <c r="DR224" s="493">
        <v>38</v>
      </c>
      <c r="DS224" s="493">
        <v>20</v>
      </c>
      <c r="DT224" s="493">
        <v>68</v>
      </c>
      <c r="DU224" s="493">
        <v>7</v>
      </c>
      <c r="DV224" s="493">
        <v>26</v>
      </c>
      <c r="DW224" s="493">
        <v>3</v>
      </c>
      <c r="DX224" s="493">
        <v>4</v>
      </c>
      <c r="DY224" s="390">
        <v>1</v>
      </c>
      <c r="DZ224" s="394" t="s">
        <v>6662</v>
      </c>
      <c r="EA224" s="492">
        <v>1779</v>
      </c>
      <c r="EB224" s="493">
        <v>175011</v>
      </c>
      <c r="EC224" s="493">
        <v>122443</v>
      </c>
      <c r="ED224" s="493">
        <v>48335</v>
      </c>
      <c r="EE224" s="494">
        <v>4233</v>
      </c>
      <c r="EF224" s="492">
        <v>2755</v>
      </c>
      <c r="EG224" s="493">
        <v>2455</v>
      </c>
      <c r="EH224" s="493">
        <v>1238</v>
      </c>
      <c r="EI224" s="493">
        <v>1078</v>
      </c>
      <c r="EJ224" s="493">
        <v>139</v>
      </c>
      <c r="EK224" s="493">
        <v>127</v>
      </c>
      <c r="EL224" s="493">
        <v>173</v>
      </c>
      <c r="EM224" s="394"/>
      <c r="EN224" s="492">
        <v>2733</v>
      </c>
      <c r="EO224" s="493">
        <v>1774</v>
      </c>
      <c r="EP224" s="493">
        <v>918</v>
      </c>
      <c r="EQ224" s="493">
        <v>776</v>
      </c>
      <c r="ER224" s="493">
        <v>80</v>
      </c>
      <c r="ES224" s="493">
        <v>128</v>
      </c>
      <c r="ET224" s="493">
        <v>831</v>
      </c>
      <c r="EU224" s="394"/>
    </row>
    <row r="225" spans="1:151" s="357" customFormat="1" ht="15" hidden="1" customHeight="1" x14ac:dyDescent="0.15">
      <c r="A225" s="452" t="s">
        <v>175</v>
      </c>
      <c r="B225" s="452" t="s">
        <v>355</v>
      </c>
      <c r="C225" s="452" t="s">
        <v>356</v>
      </c>
      <c r="D225" s="452" t="s">
        <v>780</v>
      </c>
      <c r="E225" s="387">
        <v>43</v>
      </c>
      <c r="F225" s="472">
        <v>43</v>
      </c>
      <c r="G225" s="472" t="s">
        <v>6663</v>
      </c>
      <c r="H225" s="472" t="s">
        <v>6663</v>
      </c>
      <c r="I225" s="472" t="s">
        <v>6663</v>
      </c>
      <c r="J225" s="388" t="s">
        <v>6662</v>
      </c>
      <c r="K225" s="395" t="s">
        <v>6662</v>
      </c>
      <c r="L225" s="387"/>
      <c r="M225" s="471" t="s">
        <v>6663</v>
      </c>
      <c r="N225" s="472" t="s">
        <v>6663</v>
      </c>
      <c r="O225" s="472" t="s">
        <v>6663</v>
      </c>
      <c r="P225" s="472" t="s">
        <v>6663</v>
      </c>
      <c r="Q225" s="472" t="s">
        <v>6663</v>
      </c>
      <c r="R225" s="472" t="s">
        <v>6663</v>
      </c>
      <c r="S225" s="472" t="s">
        <v>6663</v>
      </c>
      <c r="T225" s="472" t="s">
        <v>6663</v>
      </c>
      <c r="U225" s="472" t="s">
        <v>6663</v>
      </c>
      <c r="V225" s="472" t="s">
        <v>6663</v>
      </c>
      <c r="W225" s="472" t="s">
        <v>6663</v>
      </c>
      <c r="X225" s="472" t="s">
        <v>6663</v>
      </c>
      <c r="Y225" s="472" t="s">
        <v>6663</v>
      </c>
      <c r="Z225" s="472" t="s">
        <v>6663</v>
      </c>
      <c r="AA225" s="472" t="s">
        <v>6663</v>
      </c>
      <c r="AB225" s="473" t="s">
        <v>6663</v>
      </c>
      <c r="AC225" s="489" t="s">
        <v>6663</v>
      </c>
      <c r="AD225" s="490" t="s">
        <v>6663</v>
      </c>
      <c r="AE225" s="491" t="s">
        <v>6663</v>
      </c>
      <c r="AF225" s="389"/>
      <c r="AG225" s="390"/>
      <c r="AH225" s="390"/>
      <c r="AI225" s="390"/>
      <c r="AJ225" s="390"/>
      <c r="AK225" s="390"/>
      <c r="AL225" s="390"/>
      <c r="AM225" s="390"/>
      <c r="AN225" s="390"/>
      <c r="AO225" s="390"/>
      <c r="AP225" s="390"/>
      <c r="AQ225" s="390"/>
      <c r="AR225" s="390"/>
      <c r="AS225" s="390"/>
      <c r="AT225" s="390"/>
      <c r="AU225" s="390"/>
      <c r="AV225" s="391"/>
      <c r="AW225" s="392"/>
      <c r="AX225" s="393"/>
      <c r="AY225" s="492" t="s">
        <v>6663</v>
      </c>
      <c r="AZ225" s="493" t="s">
        <v>6663</v>
      </c>
      <c r="BA225" s="493" t="s">
        <v>6663</v>
      </c>
      <c r="BB225" s="493" t="s">
        <v>6663</v>
      </c>
      <c r="BC225" s="493" t="s">
        <v>6663</v>
      </c>
      <c r="BD225" s="493" t="s">
        <v>6663</v>
      </c>
      <c r="BE225" s="493" t="s">
        <v>6663</v>
      </c>
      <c r="BF225" s="493" t="s">
        <v>6663</v>
      </c>
      <c r="BG225" s="493" t="s">
        <v>6663</v>
      </c>
      <c r="BH225" s="493" t="s">
        <v>6663</v>
      </c>
      <c r="BI225" s="493" t="s">
        <v>6663</v>
      </c>
      <c r="BJ225" s="493" t="s">
        <v>6663</v>
      </c>
      <c r="BK225" s="493" t="s">
        <v>6663</v>
      </c>
      <c r="BL225" s="493" t="s">
        <v>6663</v>
      </c>
      <c r="BM225" s="493" t="s">
        <v>6663</v>
      </c>
      <c r="BN225" s="494" t="s">
        <v>6663</v>
      </c>
      <c r="BO225" s="489" t="s">
        <v>6663</v>
      </c>
      <c r="BP225" s="490" t="s">
        <v>6663</v>
      </c>
      <c r="BQ225" s="491" t="s">
        <v>6663</v>
      </c>
      <c r="BR225" s="492">
        <v>43</v>
      </c>
      <c r="BS225" s="493" t="s">
        <v>6662</v>
      </c>
      <c r="BT225" s="493" t="s">
        <v>6662</v>
      </c>
      <c r="BU225" s="493" t="s">
        <v>6662</v>
      </c>
      <c r="BV225" s="493" t="s">
        <v>6662</v>
      </c>
      <c r="BW225" s="493" t="s">
        <v>6662</v>
      </c>
      <c r="BX225" s="493">
        <v>1</v>
      </c>
      <c r="BY225" s="493" t="s">
        <v>6662</v>
      </c>
      <c r="BZ225" s="493">
        <v>4</v>
      </c>
      <c r="CA225" s="493">
        <v>5</v>
      </c>
      <c r="CB225" s="493">
        <v>4</v>
      </c>
      <c r="CC225" s="493">
        <v>7</v>
      </c>
      <c r="CD225" s="493">
        <v>4</v>
      </c>
      <c r="CE225" s="493">
        <v>5</v>
      </c>
      <c r="CF225" s="493">
        <v>7</v>
      </c>
      <c r="CG225" s="494">
        <v>6</v>
      </c>
      <c r="CH225" s="389"/>
      <c r="CI225" s="390"/>
      <c r="CJ225" s="390"/>
      <c r="CK225" s="390"/>
      <c r="CL225" s="390"/>
      <c r="CM225" s="390"/>
      <c r="CN225" s="390"/>
      <c r="CO225" s="390"/>
      <c r="CP225" s="390"/>
      <c r="CQ225" s="390"/>
      <c r="CR225" s="390"/>
      <c r="CS225" s="390"/>
      <c r="CT225" s="390"/>
      <c r="CU225" s="394"/>
      <c r="CV225" s="389"/>
      <c r="CW225" s="390"/>
      <c r="CX225" s="390"/>
      <c r="CY225" s="390"/>
      <c r="CZ225" s="390"/>
      <c r="DA225" s="390"/>
      <c r="DB225" s="394"/>
      <c r="DC225" s="492">
        <v>128</v>
      </c>
      <c r="DD225" s="493">
        <v>91</v>
      </c>
      <c r="DE225" s="493">
        <v>51</v>
      </c>
      <c r="DF225" s="493">
        <v>29</v>
      </c>
      <c r="DG225" s="493">
        <v>11</v>
      </c>
      <c r="DH225" s="493">
        <v>8</v>
      </c>
      <c r="DI225" s="493">
        <v>29</v>
      </c>
      <c r="DJ225" s="394"/>
      <c r="DK225" s="492">
        <v>32</v>
      </c>
      <c r="DL225" s="493">
        <v>25</v>
      </c>
      <c r="DM225" s="493" t="s">
        <v>6662</v>
      </c>
      <c r="DN225" s="493">
        <v>1</v>
      </c>
      <c r="DO225" s="493" t="s">
        <v>6662</v>
      </c>
      <c r="DP225" s="493">
        <v>4</v>
      </c>
      <c r="DQ225" s="493">
        <v>1</v>
      </c>
      <c r="DR225" s="493" t="s">
        <v>6662</v>
      </c>
      <c r="DS225" s="493">
        <v>1</v>
      </c>
      <c r="DT225" s="493" t="s">
        <v>6662</v>
      </c>
      <c r="DU225" s="493" t="s">
        <v>6662</v>
      </c>
      <c r="DV225" s="493" t="s">
        <v>6662</v>
      </c>
      <c r="DW225" s="493" t="s">
        <v>6662</v>
      </c>
      <c r="DX225" s="493" t="s">
        <v>6662</v>
      </c>
      <c r="DY225" s="390" t="s">
        <v>6662</v>
      </c>
      <c r="DZ225" s="394" t="s">
        <v>6662</v>
      </c>
      <c r="EA225" s="492">
        <v>43</v>
      </c>
      <c r="EB225" s="493">
        <v>5426</v>
      </c>
      <c r="EC225" s="493">
        <v>4119</v>
      </c>
      <c r="ED225" s="493">
        <v>1132</v>
      </c>
      <c r="EE225" s="494">
        <v>175</v>
      </c>
      <c r="EF225" s="492">
        <v>69</v>
      </c>
      <c r="EG225" s="493">
        <v>59</v>
      </c>
      <c r="EH225" s="493">
        <v>33</v>
      </c>
      <c r="EI225" s="493">
        <v>20</v>
      </c>
      <c r="EJ225" s="493">
        <v>6</v>
      </c>
      <c r="EK225" s="493">
        <v>6</v>
      </c>
      <c r="EL225" s="493">
        <v>4</v>
      </c>
      <c r="EM225" s="394"/>
      <c r="EN225" s="492">
        <v>59</v>
      </c>
      <c r="EO225" s="493">
        <v>32</v>
      </c>
      <c r="EP225" s="493">
        <v>18</v>
      </c>
      <c r="EQ225" s="493">
        <v>9</v>
      </c>
      <c r="ER225" s="493">
        <v>5</v>
      </c>
      <c r="ES225" s="493">
        <v>2</v>
      </c>
      <c r="ET225" s="493">
        <v>25</v>
      </c>
      <c r="EU225" s="394"/>
    </row>
    <row r="226" spans="1:151" s="357" customFormat="1" ht="15" hidden="1" customHeight="1" x14ac:dyDescent="0.15">
      <c r="A226" s="452" t="s">
        <v>175</v>
      </c>
      <c r="B226" s="452" t="s">
        <v>355</v>
      </c>
      <c r="C226" s="452" t="s">
        <v>357</v>
      </c>
      <c r="D226" s="452" t="s">
        <v>781</v>
      </c>
      <c r="E226" s="387">
        <v>149</v>
      </c>
      <c r="F226" s="472">
        <v>145</v>
      </c>
      <c r="G226" s="472" t="s">
        <v>6663</v>
      </c>
      <c r="H226" s="472" t="s">
        <v>6663</v>
      </c>
      <c r="I226" s="472" t="s">
        <v>6663</v>
      </c>
      <c r="J226" s="388">
        <v>4</v>
      </c>
      <c r="K226" s="395">
        <v>3</v>
      </c>
      <c r="L226" s="387"/>
      <c r="M226" s="471" t="s">
        <v>6663</v>
      </c>
      <c r="N226" s="472" t="s">
        <v>6663</v>
      </c>
      <c r="O226" s="472" t="s">
        <v>6663</v>
      </c>
      <c r="P226" s="472" t="s">
        <v>6663</v>
      </c>
      <c r="Q226" s="472" t="s">
        <v>6663</v>
      </c>
      <c r="R226" s="472" t="s">
        <v>6663</v>
      </c>
      <c r="S226" s="472" t="s">
        <v>6663</v>
      </c>
      <c r="T226" s="472" t="s">
        <v>6663</v>
      </c>
      <c r="U226" s="472" t="s">
        <v>6663</v>
      </c>
      <c r="V226" s="472" t="s">
        <v>6663</v>
      </c>
      <c r="W226" s="472" t="s">
        <v>6663</v>
      </c>
      <c r="X226" s="472" t="s">
        <v>6663</v>
      </c>
      <c r="Y226" s="472" t="s">
        <v>6663</v>
      </c>
      <c r="Z226" s="472" t="s">
        <v>6663</v>
      </c>
      <c r="AA226" s="472" t="s">
        <v>6663</v>
      </c>
      <c r="AB226" s="473" t="s">
        <v>6663</v>
      </c>
      <c r="AC226" s="489" t="s">
        <v>6663</v>
      </c>
      <c r="AD226" s="490" t="s">
        <v>6663</v>
      </c>
      <c r="AE226" s="491" t="s">
        <v>6663</v>
      </c>
      <c r="AF226" s="389"/>
      <c r="AG226" s="390"/>
      <c r="AH226" s="390"/>
      <c r="AI226" s="390"/>
      <c r="AJ226" s="390"/>
      <c r="AK226" s="390"/>
      <c r="AL226" s="390"/>
      <c r="AM226" s="390"/>
      <c r="AN226" s="390"/>
      <c r="AO226" s="390"/>
      <c r="AP226" s="390"/>
      <c r="AQ226" s="390"/>
      <c r="AR226" s="390"/>
      <c r="AS226" s="390"/>
      <c r="AT226" s="390"/>
      <c r="AU226" s="390"/>
      <c r="AV226" s="391"/>
      <c r="AW226" s="392"/>
      <c r="AX226" s="393"/>
      <c r="AY226" s="492" t="s">
        <v>6663</v>
      </c>
      <c r="AZ226" s="493" t="s">
        <v>6663</v>
      </c>
      <c r="BA226" s="493" t="s">
        <v>6663</v>
      </c>
      <c r="BB226" s="493" t="s">
        <v>6663</v>
      </c>
      <c r="BC226" s="493" t="s">
        <v>6663</v>
      </c>
      <c r="BD226" s="493" t="s">
        <v>6663</v>
      </c>
      <c r="BE226" s="493" t="s">
        <v>6663</v>
      </c>
      <c r="BF226" s="493" t="s">
        <v>6663</v>
      </c>
      <c r="BG226" s="493" t="s">
        <v>6663</v>
      </c>
      <c r="BH226" s="493" t="s">
        <v>6663</v>
      </c>
      <c r="BI226" s="493" t="s">
        <v>6663</v>
      </c>
      <c r="BJ226" s="493" t="s">
        <v>6663</v>
      </c>
      <c r="BK226" s="493" t="s">
        <v>6663</v>
      </c>
      <c r="BL226" s="493" t="s">
        <v>6663</v>
      </c>
      <c r="BM226" s="493" t="s">
        <v>6663</v>
      </c>
      <c r="BN226" s="494" t="s">
        <v>6663</v>
      </c>
      <c r="BO226" s="489" t="s">
        <v>6663</v>
      </c>
      <c r="BP226" s="490" t="s">
        <v>6663</v>
      </c>
      <c r="BQ226" s="491" t="s">
        <v>6663</v>
      </c>
      <c r="BR226" s="492">
        <v>145</v>
      </c>
      <c r="BS226" s="493" t="s">
        <v>6662</v>
      </c>
      <c r="BT226" s="493" t="s">
        <v>6662</v>
      </c>
      <c r="BU226" s="493" t="s">
        <v>6662</v>
      </c>
      <c r="BV226" s="493" t="s">
        <v>6662</v>
      </c>
      <c r="BW226" s="493">
        <v>1</v>
      </c>
      <c r="BX226" s="493">
        <v>1</v>
      </c>
      <c r="BY226" s="493">
        <v>5</v>
      </c>
      <c r="BZ226" s="493">
        <v>7</v>
      </c>
      <c r="CA226" s="493">
        <v>16</v>
      </c>
      <c r="CB226" s="493">
        <v>22</v>
      </c>
      <c r="CC226" s="493">
        <v>20</v>
      </c>
      <c r="CD226" s="493">
        <v>22</v>
      </c>
      <c r="CE226" s="493">
        <v>23</v>
      </c>
      <c r="CF226" s="493">
        <v>18</v>
      </c>
      <c r="CG226" s="494">
        <v>10</v>
      </c>
      <c r="CH226" s="389"/>
      <c r="CI226" s="390"/>
      <c r="CJ226" s="390"/>
      <c r="CK226" s="390"/>
      <c r="CL226" s="390"/>
      <c r="CM226" s="390"/>
      <c r="CN226" s="390"/>
      <c r="CO226" s="390"/>
      <c r="CP226" s="390"/>
      <c r="CQ226" s="390"/>
      <c r="CR226" s="390"/>
      <c r="CS226" s="390"/>
      <c r="CT226" s="390"/>
      <c r="CU226" s="394"/>
      <c r="CV226" s="389"/>
      <c r="CW226" s="390"/>
      <c r="CX226" s="390"/>
      <c r="CY226" s="390"/>
      <c r="CZ226" s="390"/>
      <c r="DA226" s="390"/>
      <c r="DB226" s="394"/>
      <c r="DC226" s="492">
        <v>433</v>
      </c>
      <c r="DD226" s="493">
        <v>324</v>
      </c>
      <c r="DE226" s="493">
        <v>138</v>
      </c>
      <c r="DF226" s="493">
        <v>169</v>
      </c>
      <c r="DG226" s="493">
        <v>17</v>
      </c>
      <c r="DH226" s="493">
        <v>19</v>
      </c>
      <c r="DI226" s="493">
        <v>90</v>
      </c>
      <c r="DJ226" s="394"/>
      <c r="DK226" s="492">
        <v>128</v>
      </c>
      <c r="DL226" s="493">
        <v>107</v>
      </c>
      <c r="DM226" s="493">
        <v>4</v>
      </c>
      <c r="DN226" s="493">
        <v>4</v>
      </c>
      <c r="DO226" s="493" t="s">
        <v>6662</v>
      </c>
      <c r="DP226" s="493">
        <v>2</v>
      </c>
      <c r="DQ226" s="493">
        <v>1</v>
      </c>
      <c r="DR226" s="493">
        <v>7</v>
      </c>
      <c r="DS226" s="493" t="s">
        <v>6662</v>
      </c>
      <c r="DT226" s="493">
        <v>1</v>
      </c>
      <c r="DU226" s="493" t="s">
        <v>6662</v>
      </c>
      <c r="DV226" s="493">
        <v>1</v>
      </c>
      <c r="DW226" s="493" t="s">
        <v>6662</v>
      </c>
      <c r="DX226" s="493">
        <v>1</v>
      </c>
      <c r="DY226" s="390" t="s">
        <v>6662</v>
      </c>
      <c r="DZ226" s="394" t="s">
        <v>6662</v>
      </c>
      <c r="EA226" s="492">
        <v>145</v>
      </c>
      <c r="EB226" s="493">
        <v>14638</v>
      </c>
      <c r="EC226" s="493">
        <v>8751</v>
      </c>
      <c r="ED226" s="493">
        <v>5649</v>
      </c>
      <c r="EE226" s="494">
        <v>238</v>
      </c>
      <c r="EF226" s="492">
        <v>203</v>
      </c>
      <c r="EG226" s="493">
        <v>178</v>
      </c>
      <c r="EH226" s="493">
        <v>79</v>
      </c>
      <c r="EI226" s="493">
        <v>89</v>
      </c>
      <c r="EJ226" s="493">
        <v>10</v>
      </c>
      <c r="EK226" s="493">
        <v>12</v>
      </c>
      <c r="EL226" s="493">
        <v>13</v>
      </c>
      <c r="EM226" s="394"/>
      <c r="EN226" s="492">
        <v>230</v>
      </c>
      <c r="EO226" s="493">
        <v>146</v>
      </c>
      <c r="EP226" s="493">
        <v>59</v>
      </c>
      <c r="EQ226" s="493">
        <v>80</v>
      </c>
      <c r="ER226" s="493">
        <v>7</v>
      </c>
      <c r="ES226" s="493">
        <v>7</v>
      </c>
      <c r="ET226" s="493">
        <v>77</v>
      </c>
      <c r="EU226" s="394"/>
    </row>
    <row r="227" spans="1:151" s="357" customFormat="1" ht="15" hidden="1" customHeight="1" x14ac:dyDescent="0.15">
      <c r="A227" s="452" t="s">
        <v>175</v>
      </c>
      <c r="B227" s="452" t="s">
        <v>355</v>
      </c>
      <c r="C227" s="452" t="s">
        <v>1605</v>
      </c>
      <c r="D227" s="452" t="s">
        <v>782</v>
      </c>
      <c r="E227" s="387" t="s">
        <v>6663</v>
      </c>
      <c r="F227" s="472" t="s">
        <v>6663</v>
      </c>
      <c r="G227" s="472" t="s">
        <v>6663</v>
      </c>
      <c r="H227" s="472" t="s">
        <v>6663</v>
      </c>
      <c r="I227" s="472" t="s">
        <v>6663</v>
      </c>
      <c r="J227" s="388" t="s">
        <v>6663</v>
      </c>
      <c r="K227" s="395" t="s">
        <v>6663</v>
      </c>
      <c r="L227" s="387"/>
      <c r="M227" s="471" t="s">
        <v>6663</v>
      </c>
      <c r="N227" s="472" t="s">
        <v>6663</v>
      </c>
      <c r="O227" s="472" t="s">
        <v>6663</v>
      </c>
      <c r="P227" s="472" t="s">
        <v>6663</v>
      </c>
      <c r="Q227" s="472" t="s">
        <v>6663</v>
      </c>
      <c r="R227" s="472" t="s">
        <v>6663</v>
      </c>
      <c r="S227" s="472" t="s">
        <v>6663</v>
      </c>
      <c r="T227" s="472" t="s">
        <v>6663</v>
      </c>
      <c r="U227" s="472" t="s">
        <v>6663</v>
      </c>
      <c r="V227" s="472" t="s">
        <v>6663</v>
      </c>
      <c r="W227" s="472" t="s">
        <v>6663</v>
      </c>
      <c r="X227" s="472" t="s">
        <v>6663</v>
      </c>
      <c r="Y227" s="472" t="s">
        <v>6663</v>
      </c>
      <c r="Z227" s="472" t="s">
        <v>6663</v>
      </c>
      <c r="AA227" s="472" t="s">
        <v>6663</v>
      </c>
      <c r="AB227" s="473" t="s">
        <v>6663</v>
      </c>
      <c r="AC227" s="489" t="s">
        <v>6663</v>
      </c>
      <c r="AD227" s="490" t="s">
        <v>6663</v>
      </c>
      <c r="AE227" s="491" t="s">
        <v>6663</v>
      </c>
      <c r="AF227" s="389"/>
      <c r="AG227" s="390"/>
      <c r="AH227" s="390"/>
      <c r="AI227" s="390"/>
      <c r="AJ227" s="390"/>
      <c r="AK227" s="390"/>
      <c r="AL227" s="390"/>
      <c r="AM227" s="390"/>
      <c r="AN227" s="390"/>
      <c r="AO227" s="390"/>
      <c r="AP227" s="390"/>
      <c r="AQ227" s="390"/>
      <c r="AR227" s="390"/>
      <c r="AS227" s="390"/>
      <c r="AT227" s="390"/>
      <c r="AU227" s="390"/>
      <c r="AV227" s="389"/>
      <c r="AW227" s="390"/>
      <c r="AX227" s="394"/>
      <c r="AY227" s="492" t="s">
        <v>6663</v>
      </c>
      <c r="AZ227" s="493" t="s">
        <v>6663</v>
      </c>
      <c r="BA227" s="493" t="s">
        <v>6663</v>
      </c>
      <c r="BB227" s="493" t="s">
        <v>6663</v>
      </c>
      <c r="BC227" s="493" t="s">
        <v>6663</v>
      </c>
      <c r="BD227" s="493" t="s">
        <v>6663</v>
      </c>
      <c r="BE227" s="493" t="s">
        <v>6663</v>
      </c>
      <c r="BF227" s="493" t="s">
        <v>6663</v>
      </c>
      <c r="BG227" s="493" t="s">
        <v>6663</v>
      </c>
      <c r="BH227" s="493" t="s">
        <v>6663</v>
      </c>
      <c r="BI227" s="493" t="s">
        <v>6663</v>
      </c>
      <c r="BJ227" s="493" t="s">
        <v>6663</v>
      </c>
      <c r="BK227" s="493" t="s">
        <v>6663</v>
      </c>
      <c r="BL227" s="493" t="s">
        <v>6663</v>
      </c>
      <c r="BM227" s="493" t="s">
        <v>6663</v>
      </c>
      <c r="BN227" s="494" t="s">
        <v>6663</v>
      </c>
      <c r="BO227" s="489" t="s">
        <v>6663</v>
      </c>
      <c r="BP227" s="490" t="s">
        <v>6663</v>
      </c>
      <c r="BQ227" s="491" t="s">
        <v>6663</v>
      </c>
      <c r="BR227" s="492">
        <v>171</v>
      </c>
      <c r="BS227" s="493" t="s">
        <v>6662</v>
      </c>
      <c r="BT227" s="493" t="s">
        <v>6662</v>
      </c>
      <c r="BU227" s="493" t="s">
        <v>6662</v>
      </c>
      <c r="BV227" s="493">
        <v>1</v>
      </c>
      <c r="BW227" s="493">
        <v>2</v>
      </c>
      <c r="BX227" s="493">
        <v>1</v>
      </c>
      <c r="BY227" s="493">
        <v>2</v>
      </c>
      <c r="BZ227" s="493">
        <v>7</v>
      </c>
      <c r="CA227" s="493">
        <v>12</v>
      </c>
      <c r="CB227" s="493">
        <v>26</v>
      </c>
      <c r="CC227" s="493">
        <v>24</v>
      </c>
      <c r="CD227" s="493">
        <v>32</v>
      </c>
      <c r="CE227" s="493">
        <v>25</v>
      </c>
      <c r="CF227" s="493">
        <v>18</v>
      </c>
      <c r="CG227" s="494">
        <v>21</v>
      </c>
      <c r="CH227" s="389"/>
      <c r="CI227" s="390"/>
      <c r="CJ227" s="390"/>
      <c r="CK227" s="390"/>
      <c r="CL227" s="390"/>
      <c r="CM227" s="390"/>
      <c r="CN227" s="390"/>
      <c r="CO227" s="390"/>
      <c r="CP227" s="390"/>
      <c r="CQ227" s="390"/>
      <c r="CR227" s="390"/>
      <c r="CS227" s="390"/>
      <c r="CT227" s="390"/>
      <c r="CU227" s="394"/>
      <c r="CV227" s="389"/>
      <c r="CW227" s="390"/>
      <c r="CX227" s="390"/>
      <c r="CY227" s="390"/>
      <c r="CZ227" s="390"/>
      <c r="DA227" s="390"/>
      <c r="DB227" s="394"/>
      <c r="DC227" s="492" t="s">
        <v>6663</v>
      </c>
      <c r="DD227" s="493" t="s">
        <v>6663</v>
      </c>
      <c r="DE227" s="493" t="s">
        <v>6663</v>
      </c>
      <c r="DF227" s="493" t="s">
        <v>6663</v>
      </c>
      <c r="DG227" s="493" t="s">
        <v>6663</v>
      </c>
      <c r="DH227" s="493" t="s">
        <v>6663</v>
      </c>
      <c r="DI227" s="493" t="s">
        <v>6663</v>
      </c>
      <c r="DJ227" s="394"/>
      <c r="DK227" s="492" t="s">
        <v>6663</v>
      </c>
      <c r="DL227" s="493" t="s">
        <v>6663</v>
      </c>
      <c r="DM227" s="493" t="s">
        <v>6663</v>
      </c>
      <c r="DN227" s="493" t="s">
        <v>6663</v>
      </c>
      <c r="DO227" s="493" t="s">
        <v>6663</v>
      </c>
      <c r="DP227" s="493" t="s">
        <v>6663</v>
      </c>
      <c r="DQ227" s="493" t="s">
        <v>6663</v>
      </c>
      <c r="DR227" s="493" t="s">
        <v>6663</v>
      </c>
      <c r="DS227" s="493" t="s">
        <v>6663</v>
      </c>
      <c r="DT227" s="493" t="s">
        <v>6663</v>
      </c>
      <c r="DU227" s="493" t="s">
        <v>6663</v>
      </c>
      <c r="DV227" s="493" t="s">
        <v>6663</v>
      </c>
      <c r="DW227" s="493" t="s">
        <v>6663</v>
      </c>
      <c r="DX227" s="493" t="s">
        <v>6663</v>
      </c>
      <c r="DY227" s="390" t="s">
        <v>6663</v>
      </c>
      <c r="DZ227" s="394" t="s">
        <v>6663</v>
      </c>
      <c r="EA227" s="492" t="s">
        <v>6663</v>
      </c>
      <c r="EB227" s="493" t="s">
        <v>6663</v>
      </c>
      <c r="EC227" s="493" t="s">
        <v>6663</v>
      </c>
      <c r="ED227" s="493" t="s">
        <v>6663</v>
      </c>
      <c r="EE227" s="494" t="s">
        <v>6663</v>
      </c>
      <c r="EF227" s="492" t="s">
        <v>6663</v>
      </c>
      <c r="EG227" s="493" t="s">
        <v>6663</v>
      </c>
      <c r="EH227" s="493" t="s">
        <v>6663</v>
      </c>
      <c r="EI227" s="493" t="s">
        <v>6663</v>
      </c>
      <c r="EJ227" s="493" t="s">
        <v>6663</v>
      </c>
      <c r="EK227" s="493" t="s">
        <v>6663</v>
      </c>
      <c r="EL227" s="493" t="s">
        <v>6663</v>
      </c>
      <c r="EM227" s="394"/>
      <c r="EN227" s="492" t="s">
        <v>6663</v>
      </c>
      <c r="EO227" s="493" t="s">
        <v>6663</v>
      </c>
      <c r="EP227" s="493" t="s">
        <v>6663</v>
      </c>
      <c r="EQ227" s="493" t="s">
        <v>6663</v>
      </c>
      <c r="ER227" s="493" t="s">
        <v>6663</v>
      </c>
      <c r="ES227" s="493" t="s">
        <v>6663</v>
      </c>
      <c r="ET227" s="493" t="s">
        <v>6663</v>
      </c>
      <c r="EU227" s="394"/>
    </row>
    <row r="228" spans="1:151" s="357" customFormat="1" ht="15" hidden="1" customHeight="1" x14ac:dyDescent="0.15">
      <c r="A228" s="452" t="s">
        <v>175</v>
      </c>
      <c r="B228" s="452" t="s">
        <v>355</v>
      </c>
      <c r="C228" s="452" t="s">
        <v>783</v>
      </c>
      <c r="D228" s="452" t="s">
        <v>784</v>
      </c>
      <c r="E228" s="387">
        <v>184</v>
      </c>
      <c r="F228" s="472">
        <v>183</v>
      </c>
      <c r="G228" s="472" t="s">
        <v>6663</v>
      </c>
      <c r="H228" s="472" t="s">
        <v>6663</v>
      </c>
      <c r="I228" s="472" t="s">
        <v>6663</v>
      </c>
      <c r="J228" s="388">
        <v>1</v>
      </c>
      <c r="K228" s="395" t="s">
        <v>6662</v>
      </c>
      <c r="L228" s="387"/>
      <c r="M228" s="471" t="s">
        <v>6663</v>
      </c>
      <c r="N228" s="472" t="s">
        <v>6663</v>
      </c>
      <c r="O228" s="472" t="s">
        <v>6663</v>
      </c>
      <c r="P228" s="472" t="s">
        <v>6663</v>
      </c>
      <c r="Q228" s="472" t="s">
        <v>6663</v>
      </c>
      <c r="R228" s="472" t="s">
        <v>6663</v>
      </c>
      <c r="S228" s="472" t="s">
        <v>6663</v>
      </c>
      <c r="T228" s="472" t="s">
        <v>6663</v>
      </c>
      <c r="U228" s="472" t="s">
        <v>6663</v>
      </c>
      <c r="V228" s="472" t="s">
        <v>6663</v>
      </c>
      <c r="W228" s="472" t="s">
        <v>6663</v>
      </c>
      <c r="X228" s="472" t="s">
        <v>6663</v>
      </c>
      <c r="Y228" s="472" t="s">
        <v>6663</v>
      </c>
      <c r="Z228" s="472" t="s">
        <v>6663</v>
      </c>
      <c r="AA228" s="472" t="s">
        <v>6663</v>
      </c>
      <c r="AB228" s="473" t="s">
        <v>6663</v>
      </c>
      <c r="AC228" s="489" t="s">
        <v>6663</v>
      </c>
      <c r="AD228" s="490" t="s">
        <v>6663</v>
      </c>
      <c r="AE228" s="491" t="s">
        <v>6663</v>
      </c>
      <c r="AF228" s="389"/>
      <c r="AG228" s="390"/>
      <c r="AH228" s="390"/>
      <c r="AI228" s="390"/>
      <c r="AJ228" s="390"/>
      <c r="AK228" s="390"/>
      <c r="AL228" s="390"/>
      <c r="AM228" s="390"/>
      <c r="AN228" s="390"/>
      <c r="AO228" s="390"/>
      <c r="AP228" s="390"/>
      <c r="AQ228" s="390"/>
      <c r="AR228" s="390"/>
      <c r="AS228" s="390"/>
      <c r="AT228" s="390"/>
      <c r="AU228" s="390"/>
      <c r="AV228" s="389"/>
      <c r="AW228" s="390"/>
      <c r="AX228" s="394"/>
      <c r="AY228" s="492" t="s">
        <v>6663</v>
      </c>
      <c r="AZ228" s="493" t="s">
        <v>6663</v>
      </c>
      <c r="BA228" s="493" t="s">
        <v>6663</v>
      </c>
      <c r="BB228" s="493" t="s">
        <v>6663</v>
      </c>
      <c r="BC228" s="493" t="s">
        <v>6663</v>
      </c>
      <c r="BD228" s="493" t="s">
        <v>6663</v>
      </c>
      <c r="BE228" s="493" t="s">
        <v>6663</v>
      </c>
      <c r="BF228" s="493" t="s">
        <v>6663</v>
      </c>
      <c r="BG228" s="493" t="s">
        <v>6663</v>
      </c>
      <c r="BH228" s="493" t="s">
        <v>6663</v>
      </c>
      <c r="BI228" s="493" t="s">
        <v>6663</v>
      </c>
      <c r="BJ228" s="493" t="s">
        <v>6663</v>
      </c>
      <c r="BK228" s="493" t="s">
        <v>6663</v>
      </c>
      <c r="BL228" s="493" t="s">
        <v>6663</v>
      </c>
      <c r="BM228" s="493" t="s">
        <v>6663</v>
      </c>
      <c r="BN228" s="494" t="s">
        <v>6663</v>
      </c>
      <c r="BO228" s="489" t="s">
        <v>6663</v>
      </c>
      <c r="BP228" s="490" t="s">
        <v>6663</v>
      </c>
      <c r="BQ228" s="491" t="s">
        <v>6663</v>
      </c>
      <c r="BR228" s="492">
        <v>183</v>
      </c>
      <c r="BS228" s="493" t="s">
        <v>6662</v>
      </c>
      <c r="BT228" s="493" t="s">
        <v>6662</v>
      </c>
      <c r="BU228" s="493">
        <v>1</v>
      </c>
      <c r="BV228" s="493" t="s">
        <v>6662</v>
      </c>
      <c r="BW228" s="493">
        <v>1</v>
      </c>
      <c r="BX228" s="493">
        <v>1</v>
      </c>
      <c r="BY228" s="493">
        <v>4</v>
      </c>
      <c r="BZ228" s="493">
        <v>10</v>
      </c>
      <c r="CA228" s="493">
        <v>12</v>
      </c>
      <c r="CB228" s="493">
        <v>26</v>
      </c>
      <c r="CC228" s="493">
        <v>25</v>
      </c>
      <c r="CD228" s="493">
        <v>31</v>
      </c>
      <c r="CE228" s="493">
        <v>31</v>
      </c>
      <c r="CF228" s="493">
        <v>26</v>
      </c>
      <c r="CG228" s="494">
        <v>15</v>
      </c>
      <c r="CH228" s="389"/>
      <c r="CI228" s="390"/>
      <c r="CJ228" s="390"/>
      <c r="CK228" s="390"/>
      <c r="CL228" s="390"/>
      <c r="CM228" s="390"/>
      <c r="CN228" s="390"/>
      <c r="CO228" s="390"/>
      <c r="CP228" s="390"/>
      <c r="CQ228" s="390"/>
      <c r="CR228" s="390"/>
      <c r="CS228" s="390"/>
      <c r="CT228" s="390"/>
      <c r="CU228" s="394"/>
      <c r="CV228" s="389"/>
      <c r="CW228" s="390"/>
      <c r="CX228" s="390"/>
      <c r="CY228" s="390"/>
      <c r="CZ228" s="390"/>
      <c r="DA228" s="390"/>
      <c r="DB228" s="394"/>
      <c r="DC228" s="492">
        <v>545</v>
      </c>
      <c r="DD228" s="493">
        <v>443</v>
      </c>
      <c r="DE228" s="493">
        <v>228</v>
      </c>
      <c r="DF228" s="493">
        <v>195</v>
      </c>
      <c r="DG228" s="493">
        <v>20</v>
      </c>
      <c r="DH228" s="493">
        <v>23</v>
      </c>
      <c r="DI228" s="493">
        <v>79</v>
      </c>
      <c r="DJ228" s="394"/>
      <c r="DK228" s="492">
        <v>171</v>
      </c>
      <c r="DL228" s="493">
        <v>168</v>
      </c>
      <c r="DM228" s="493">
        <v>1</v>
      </c>
      <c r="DN228" s="493" t="s">
        <v>6662</v>
      </c>
      <c r="DO228" s="493" t="s">
        <v>6662</v>
      </c>
      <c r="DP228" s="493" t="s">
        <v>6662</v>
      </c>
      <c r="DQ228" s="493">
        <v>1</v>
      </c>
      <c r="DR228" s="493" t="s">
        <v>6662</v>
      </c>
      <c r="DS228" s="493" t="s">
        <v>6662</v>
      </c>
      <c r="DT228" s="493">
        <v>1</v>
      </c>
      <c r="DU228" s="493" t="s">
        <v>6662</v>
      </c>
      <c r="DV228" s="493" t="s">
        <v>6662</v>
      </c>
      <c r="DW228" s="493" t="s">
        <v>6662</v>
      </c>
      <c r="DX228" s="493" t="s">
        <v>6662</v>
      </c>
      <c r="DY228" s="390" t="s">
        <v>6662</v>
      </c>
      <c r="DZ228" s="394" t="s">
        <v>6662</v>
      </c>
      <c r="EA228" s="492">
        <v>182</v>
      </c>
      <c r="EB228" s="493">
        <v>19998</v>
      </c>
      <c r="EC228" s="493">
        <v>16605</v>
      </c>
      <c r="ED228" s="493">
        <v>3246</v>
      </c>
      <c r="EE228" s="494">
        <v>147</v>
      </c>
      <c r="EF228" s="492">
        <v>269</v>
      </c>
      <c r="EG228" s="493">
        <v>248</v>
      </c>
      <c r="EH228" s="493">
        <v>126</v>
      </c>
      <c r="EI228" s="493">
        <v>109</v>
      </c>
      <c r="EJ228" s="493">
        <v>13</v>
      </c>
      <c r="EK228" s="493">
        <v>11</v>
      </c>
      <c r="EL228" s="493">
        <v>10</v>
      </c>
      <c r="EM228" s="394"/>
      <c r="EN228" s="492">
        <v>276</v>
      </c>
      <c r="EO228" s="493">
        <v>195</v>
      </c>
      <c r="EP228" s="493">
        <v>102</v>
      </c>
      <c r="EQ228" s="493">
        <v>86</v>
      </c>
      <c r="ER228" s="493">
        <v>7</v>
      </c>
      <c r="ES228" s="493">
        <v>12</v>
      </c>
      <c r="ET228" s="493">
        <v>69</v>
      </c>
      <c r="EU228" s="394"/>
    </row>
    <row r="229" spans="1:151" s="357" customFormat="1" ht="15" hidden="1" customHeight="1" x14ac:dyDescent="0.15">
      <c r="A229" s="452" t="s">
        <v>175</v>
      </c>
      <c r="B229" s="452" t="s">
        <v>355</v>
      </c>
      <c r="C229" s="452" t="s">
        <v>1606</v>
      </c>
      <c r="D229" s="452" t="s">
        <v>785</v>
      </c>
      <c r="E229" s="387" t="s">
        <v>6663</v>
      </c>
      <c r="F229" s="472" t="s">
        <v>6663</v>
      </c>
      <c r="G229" s="472" t="s">
        <v>6663</v>
      </c>
      <c r="H229" s="472" t="s">
        <v>6663</v>
      </c>
      <c r="I229" s="472" t="s">
        <v>6663</v>
      </c>
      <c r="J229" s="388" t="s">
        <v>6663</v>
      </c>
      <c r="K229" s="395" t="s">
        <v>6663</v>
      </c>
      <c r="L229" s="387"/>
      <c r="M229" s="471" t="s">
        <v>6663</v>
      </c>
      <c r="N229" s="472" t="s">
        <v>6663</v>
      </c>
      <c r="O229" s="472" t="s">
        <v>6663</v>
      </c>
      <c r="P229" s="472" t="s">
        <v>6663</v>
      </c>
      <c r="Q229" s="472" t="s">
        <v>6663</v>
      </c>
      <c r="R229" s="472" t="s">
        <v>6663</v>
      </c>
      <c r="S229" s="472" t="s">
        <v>6663</v>
      </c>
      <c r="T229" s="472" t="s">
        <v>6663</v>
      </c>
      <c r="U229" s="472" t="s">
        <v>6663</v>
      </c>
      <c r="V229" s="472" t="s">
        <v>6663</v>
      </c>
      <c r="W229" s="472" t="s">
        <v>6663</v>
      </c>
      <c r="X229" s="472" t="s">
        <v>6663</v>
      </c>
      <c r="Y229" s="472" t="s">
        <v>6663</v>
      </c>
      <c r="Z229" s="472" t="s">
        <v>6663</v>
      </c>
      <c r="AA229" s="472" t="s">
        <v>6663</v>
      </c>
      <c r="AB229" s="473" t="s">
        <v>6663</v>
      </c>
      <c r="AC229" s="489" t="s">
        <v>6663</v>
      </c>
      <c r="AD229" s="490" t="s">
        <v>6663</v>
      </c>
      <c r="AE229" s="491" t="s">
        <v>6663</v>
      </c>
      <c r="AF229" s="389"/>
      <c r="AG229" s="390"/>
      <c r="AH229" s="390"/>
      <c r="AI229" s="390"/>
      <c r="AJ229" s="390"/>
      <c r="AK229" s="390"/>
      <c r="AL229" s="390"/>
      <c r="AM229" s="390"/>
      <c r="AN229" s="390"/>
      <c r="AO229" s="390"/>
      <c r="AP229" s="390"/>
      <c r="AQ229" s="390"/>
      <c r="AR229" s="390"/>
      <c r="AS229" s="390"/>
      <c r="AT229" s="390"/>
      <c r="AU229" s="390"/>
      <c r="AV229" s="389"/>
      <c r="AW229" s="390"/>
      <c r="AX229" s="394"/>
      <c r="AY229" s="492" t="s">
        <v>6663</v>
      </c>
      <c r="AZ229" s="493" t="s">
        <v>6663</v>
      </c>
      <c r="BA229" s="493" t="s">
        <v>6663</v>
      </c>
      <c r="BB229" s="493" t="s">
        <v>6663</v>
      </c>
      <c r="BC229" s="493" t="s">
        <v>6663</v>
      </c>
      <c r="BD229" s="493" t="s">
        <v>6663</v>
      </c>
      <c r="BE229" s="493" t="s">
        <v>6663</v>
      </c>
      <c r="BF229" s="493" t="s">
        <v>6663</v>
      </c>
      <c r="BG229" s="493" t="s">
        <v>6663</v>
      </c>
      <c r="BH229" s="493" t="s">
        <v>6663</v>
      </c>
      <c r="BI229" s="493" t="s">
        <v>6663</v>
      </c>
      <c r="BJ229" s="493" t="s">
        <v>6663</v>
      </c>
      <c r="BK229" s="493" t="s">
        <v>6663</v>
      </c>
      <c r="BL229" s="493" t="s">
        <v>6663</v>
      </c>
      <c r="BM229" s="493" t="s">
        <v>6663</v>
      </c>
      <c r="BN229" s="494" t="s">
        <v>6663</v>
      </c>
      <c r="BO229" s="489" t="s">
        <v>6663</v>
      </c>
      <c r="BP229" s="490" t="s">
        <v>6663</v>
      </c>
      <c r="BQ229" s="491" t="s">
        <v>6663</v>
      </c>
      <c r="BR229" s="492">
        <v>120</v>
      </c>
      <c r="BS229" s="493" t="s">
        <v>6662</v>
      </c>
      <c r="BT229" s="493" t="s">
        <v>6662</v>
      </c>
      <c r="BU229" s="493" t="s">
        <v>6662</v>
      </c>
      <c r="BV229" s="493">
        <v>1</v>
      </c>
      <c r="BW229" s="493" t="s">
        <v>6662</v>
      </c>
      <c r="BX229" s="493">
        <v>2</v>
      </c>
      <c r="BY229" s="493">
        <v>1</v>
      </c>
      <c r="BZ229" s="493">
        <v>11</v>
      </c>
      <c r="CA229" s="493">
        <v>11</v>
      </c>
      <c r="CB229" s="493">
        <v>18</v>
      </c>
      <c r="CC229" s="493">
        <v>14</v>
      </c>
      <c r="CD229" s="493">
        <v>11</v>
      </c>
      <c r="CE229" s="493">
        <v>27</v>
      </c>
      <c r="CF229" s="493">
        <v>19</v>
      </c>
      <c r="CG229" s="494">
        <v>5</v>
      </c>
      <c r="CH229" s="389"/>
      <c r="CI229" s="390"/>
      <c r="CJ229" s="390"/>
      <c r="CK229" s="390"/>
      <c r="CL229" s="390"/>
      <c r="CM229" s="390"/>
      <c r="CN229" s="390"/>
      <c r="CO229" s="390"/>
      <c r="CP229" s="390"/>
      <c r="CQ229" s="390"/>
      <c r="CR229" s="390"/>
      <c r="CS229" s="390"/>
      <c r="CT229" s="390"/>
      <c r="CU229" s="394"/>
      <c r="CV229" s="389"/>
      <c r="CW229" s="390"/>
      <c r="CX229" s="390"/>
      <c r="CY229" s="390"/>
      <c r="CZ229" s="390"/>
      <c r="DA229" s="390"/>
      <c r="DB229" s="394"/>
      <c r="DC229" s="492" t="s">
        <v>6663</v>
      </c>
      <c r="DD229" s="493" t="s">
        <v>6663</v>
      </c>
      <c r="DE229" s="493" t="s">
        <v>6663</v>
      </c>
      <c r="DF229" s="493" t="s">
        <v>6663</v>
      </c>
      <c r="DG229" s="493" t="s">
        <v>6663</v>
      </c>
      <c r="DH229" s="493" t="s">
        <v>6663</v>
      </c>
      <c r="DI229" s="493" t="s">
        <v>6663</v>
      </c>
      <c r="DJ229" s="394"/>
      <c r="DK229" s="492" t="s">
        <v>6663</v>
      </c>
      <c r="DL229" s="493" t="s">
        <v>6663</v>
      </c>
      <c r="DM229" s="493" t="s">
        <v>6663</v>
      </c>
      <c r="DN229" s="493" t="s">
        <v>6663</v>
      </c>
      <c r="DO229" s="493" t="s">
        <v>6663</v>
      </c>
      <c r="DP229" s="493" t="s">
        <v>6663</v>
      </c>
      <c r="DQ229" s="493" t="s">
        <v>6663</v>
      </c>
      <c r="DR229" s="493" t="s">
        <v>6663</v>
      </c>
      <c r="DS229" s="493" t="s">
        <v>6663</v>
      </c>
      <c r="DT229" s="493" t="s">
        <v>6663</v>
      </c>
      <c r="DU229" s="493" t="s">
        <v>6663</v>
      </c>
      <c r="DV229" s="493" t="s">
        <v>6663</v>
      </c>
      <c r="DW229" s="493" t="s">
        <v>6663</v>
      </c>
      <c r="DX229" s="493" t="s">
        <v>6663</v>
      </c>
      <c r="DY229" s="390" t="s">
        <v>6663</v>
      </c>
      <c r="DZ229" s="394" t="s">
        <v>6663</v>
      </c>
      <c r="EA229" s="492" t="s">
        <v>6663</v>
      </c>
      <c r="EB229" s="493" t="s">
        <v>6663</v>
      </c>
      <c r="EC229" s="493" t="s">
        <v>6663</v>
      </c>
      <c r="ED229" s="493" t="s">
        <v>6663</v>
      </c>
      <c r="EE229" s="494" t="s">
        <v>6663</v>
      </c>
      <c r="EF229" s="492" t="s">
        <v>6663</v>
      </c>
      <c r="EG229" s="493" t="s">
        <v>6663</v>
      </c>
      <c r="EH229" s="493" t="s">
        <v>6663</v>
      </c>
      <c r="EI229" s="493" t="s">
        <v>6663</v>
      </c>
      <c r="EJ229" s="493" t="s">
        <v>6663</v>
      </c>
      <c r="EK229" s="493" t="s">
        <v>6663</v>
      </c>
      <c r="EL229" s="493" t="s">
        <v>6663</v>
      </c>
      <c r="EM229" s="394"/>
      <c r="EN229" s="492" t="s">
        <v>6663</v>
      </c>
      <c r="EO229" s="493" t="s">
        <v>6663</v>
      </c>
      <c r="EP229" s="493" t="s">
        <v>6663</v>
      </c>
      <c r="EQ229" s="493" t="s">
        <v>6663</v>
      </c>
      <c r="ER229" s="493" t="s">
        <v>6663</v>
      </c>
      <c r="ES229" s="493" t="s">
        <v>6663</v>
      </c>
      <c r="ET229" s="493" t="s">
        <v>6663</v>
      </c>
      <c r="EU229" s="394"/>
    </row>
    <row r="230" spans="1:151" s="357" customFormat="1" ht="15" hidden="1" customHeight="1" x14ac:dyDescent="0.15">
      <c r="A230" s="452" t="s">
        <v>175</v>
      </c>
      <c r="B230" s="452" t="s">
        <v>355</v>
      </c>
      <c r="C230" s="452" t="s">
        <v>575</v>
      </c>
      <c r="D230" s="452" t="s">
        <v>786</v>
      </c>
      <c r="E230" s="387">
        <v>102</v>
      </c>
      <c r="F230" s="472">
        <v>101</v>
      </c>
      <c r="G230" s="472" t="s">
        <v>6663</v>
      </c>
      <c r="H230" s="472" t="s">
        <v>6663</v>
      </c>
      <c r="I230" s="472" t="s">
        <v>6663</v>
      </c>
      <c r="J230" s="388">
        <v>1</v>
      </c>
      <c r="K230" s="395">
        <v>1</v>
      </c>
      <c r="L230" s="387"/>
      <c r="M230" s="471" t="s">
        <v>6663</v>
      </c>
      <c r="N230" s="472" t="s">
        <v>6663</v>
      </c>
      <c r="O230" s="472" t="s">
        <v>6663</v>
      </c>
      <c r="P230" s="472" t="s">
        <v>6663</v>
      </c>
      <c r="Q230" s="472" t="s">
        <v>6663</v>
      </c>
      <c r="R230" s="472" t="s">
        <v>6663</v>
      </c>
      <c r="S230" s="472" t="s">
        <v>6663</v>
      </c>
      <c r="T230" s="472" t="s">
        <v>6663</v>
      </c>
      <c r="U230" s="472" t="s">
        <v>6663</v>
      </c>
      <c r="V230" s="472" t="s">
        <v>6663</v>
      </c>
      <c r="W230" s="472" t="s">
        <v>6663</v>
      </c>
      <c r="X230" s="472" t="s">
        <v>6663</v>
      </c>
      <c r="Y230" s="472" t="s">
        <v>6663</v>
      </c>
      <c r="Z230" s="472" t="s">
        <v>6663</v>
      </c>
      <c r="AA230" s="472" t="s">
        <v>6663</v>
      </c>
      <c r="AB230" s="473" t="s">
        <v>6663</v>
      </c>
      <c r="AC230" s="489" t="s">
        <v>6663</v>
      </c>
      <c r="AD230" s="490" t="s">
        <v>6663</v>
      </c>
      <c r="AE230" s="491" t="s">
        <v>6663</v>
      </c>
      <c r="AF230" s="389"/>
      <c r="AG230" s="390"/>
      <c r="AH230" s="390"/>
      <c r="AI230" s="390"/>
      <c r="AJ230" s="390"/>
      <c r="AK230" s="390"/>
      <c r="AL230" s="390"/>
      <c r="AM230" s="390"/>
      <c r="AN230" s="390"/>
      <c r="AO230" s="390"/>
      <c r="AP230" s="390"/>
      <c r="AQ230" s="390"/>
      <c r="AR230" s="390"/>
      <c r="AS230" s="390"/>
      <c r="AT230" s="390"/>
      <c r="AU230" s="390"/>
      <c r="AV230" s="389"/>
      <c r="AW230" s="390"/>
      <c r="AX230" s="394"/>
      <c r="AY230" s="492" t="s">
        <v>6663</v>
      </c>
      <c r="AZ230" s="493" t="s">
        <v>6663</v>
      </c>
      <c r="BA230" s="493" t="s">
        <v>6663</v>
      </c>
      <c r="BB230" s="493" t="s">
        <v>6663</v>
      </c>
      <c r="BC230" s="493" t="s">
        <v>6663</v>
      </c>
      <c r="BD230" s="493" t="s">
        <v>6663</v>
      </c>
      <c r="BE230" s="493" t="s">
        <v>6663</v>
      </c>
      <c r="BF230" s="493" t="s">
        <v>6663</v>
      </c>
      <c r="BG230" s="493" t="s">
        <v>6663</v>
      </c>
      <c r="BH230" s="493" t="s">
        <v>6663</v>
      </c>
      <c r="BI230" s="493" t="s">
        <v>6663</v>
      </c>
      <c r="BJ230" s="493" t="s">
        <v>6663</v>
      </c>
      <c r="BK230" s="493" t="s">
        <v>6663</v>
      </c>
      <c r="BL230" s="493" t="s">
        <v>6663</v>
      </c>
      <c r="BM230" s="493" t="s">
        <v>6663</v>
      </c>
      <c r="BN230" s="494" t="s">
        <v>6663</v>
      </c>
      <c r="BO230" s="489" t="s">
        <v>6663</v>
      </c>
      <c r="BP230" s="490" t="s">
        <v>6663</v>
      </c>
      <c r="BQ230" s="491" t="s">
        <v>6663</v>
      </c>
      <c r="BR230" s="492">
        <v>101</v>
      </c>
      <c r="BS230" s="493" t="s">
        <v>6662</v>
      </c>
      <c r="BT230" s="493" t="s">
        <v>6662</v>
      </c>
      <c r="BU230" s="493" t="s">
        <v>6662</v>
      </c>
      <c r="BV230" s="493" t="s">
        <v>6662</v>
      </c>
      <c r="BW230" s="493" t="s">
        <v>6662</v>
      </c>
      <c r="BX230" s="493" t="s">
        <v>6662</v>
      </c>
      <c r="BY230" s="493">
        <v>3</v>
      </c>
      <c r="BZ230" s="493">
        <v>8</v>
      </c>
      <c r="CA230" s="493">
        <v>10</v>
      </c>
      <c r="CB230" s="493">
        <v>12</v>
      </c>
      <c r="CC230" s="493">
        <v>13</v>
      </c>
      <c r="CD230" s="493">
        <v>12</v>
      </c>
      <c r="CE230" s="493">
        <v>24</v>
      </c>
      <c r="CF230" s="493">
        <v>10</v>
      </c>
      <c r="CG230" s="494">
        <v>9</v>
      </c>
      <c r="CH230" s="389"/>
      <c r="CI230" s="390"/>
      <c r="CJ230" s="390"/>
      <c r="CK230" s="390"/>
      <c r="CL230" s="390"/>
      <c r="CM230" s="390"/>
      <c r="CN230" s="390"/>
      <c r="CO230" s="390"/>
      <c r="CP230" s="390"/>
      <c r="CQ230" s="390"/>
      <c r="CR230" s="390"/>
      <c r="CS230" s="390"/>
      <c r="CT230" s="390"/>
      <c r="CU230" s="394"/>
      <c r="CV230" s="389"/>
      <c r="CW230" s="390"/>
      <c r="CX230" s="390"/>
      <c r="CY230" s="390"/>
      <c r="CZ230" s="390"/>
      <c r="DA230" s="390"/>
      <c r="DB230" s="394"/>
      <c r="DC230" s="492">
        <v>307</v>
      </c>
      <c r="DD230" s="493">
        <v>251</v>
      </c>
      <c r="DE230" s="493">
        <v>133</v>
      </c>
      <c r="DF230" s="493">
        <v>103</v>
      </c>
      <c r="DG230" s="493">
        <v>15</v>
      </c>
      <c r="DH230" s="493">
        <v>13</v>
      </c>
      <c r="DI230" s="493">
        <v>43</v>
      </c>
      <c r="DJ230" s="394"/>
      <c r="DK230" s="492">
        <v>82</v>
      </c>
      <c r="DL230" s="493">
        <v>69</v>
      </c>
      <c r="DM230" s="493" t="s">
        <v>6662</v>
      </c>
      <c r="DN230" s="493">
        <v>1</v>
      </c>
      <c r="DO230" s="493" t="s">
        <v>6662</v>
      </c>
      <c r="DP230" s="493">
        <v>7</v>
      </c>
      <c r="DQ230" s="493">
        <v>1</v>
      </c>
      <c r="DR230" s="493" t="s">
        <v>6662</v>
      </c>
      <c r="DS230" s="493">
        <v>2</v>
      </c>
      <c r="DT230" s="493" t="s">
        <v>6662</v>
      </c>
      <c r="DU230" s="493" t="s">
        <v>6662</v>
      </c>
      <c r="DV230" s="493">
        <v>2</v>
      </c>
      <c r="DW230" s="493" t="s">
        <v>6662</v>
      </c>
      <c r="DX230" s="493" t="s">
        <v>6662</v>
      </c>
      <c r="DY230" s="390" t="s">
        <v>6662</v>
      </c>
      <c r="DZ230" s="394" t="s">
        <v>6662</v>
      </c>
      <c r="EA230" s="492">
        <v>101</v>
      </c>
      <c r="EB230" s="493">
        <v>14614</v>
      </c>
      <c r="EC230" s="493">
        <v>10658</v>
      </c>
      <c r="ED230" s="493">
        <v>3793</v>
      </c>
      <c r="EE230" s="494">
        <v>163</v>
      </c>
      <c r="EF230" s="492">
        <v>156</v>
      </c>
      <c r="EG230" s="493">
        <v>141</v>
      </c>
      <c r="EH230" s="493">
        <v>74</v>
      </c>
      <c r="EI230" s="493">
        <v>57</v>
      </c>
      <c r="EJ230" s="493">
        <v>10</v>
      </c>
      <c r="EK230" s="493">
        <v>10</v>
      </c>
      <c r="EL230" s="493">
        <v>5</v>
      </c>
      <c r="EM230" s="394"/>
      <c r="EN230" s="492">
        <v>151</v>
      </c>
      <c r="EO230" s="493">
        <v>110</v>
      </c>
      <c r="EP230" s="493">
        <v>59</v>
      </c>
      <c r="EQ230" s="493">
        <v>46</v>
      </c>
      <c r="ER230" s="493">
        <v>5</v>
      </c>
      <c r="ES230" s="493">
        <v>3</v>
      </c>
      <c r="ET230" s="493">
        <v>38</v>
      </c>
      <c r="EU230" s="394"/>
    </row>
    <row r="231" spans="1:151" s="357" customFormat="1" ht="15" hidden="1" customHeight="1" x14ac:dyDescent="0.15">
      <c r="A231" s="452" t="s">
        <v>175</v>
      </c>
      <c r="B231" s="452" t="s">
        <v>355</v>
      </c>
      <c r="C231" s="452" t="s">
        <v>1607</v>
      </c>
      <c r="D231" s="452" t="s">
        <v>787</v>
      </c>
      <c r="E231" s="387" t="s">
        <v>6663</v>
      </c>
      <c r="F231" s="472" t="s">
        <v>6663</v>
      </c>
      <c r="G231" s="472" t="s">
        <v>6663</v>
      </c>
      <c r="H231" s="472" t="s">
        <v>6663</v>
      </c>
      <c r="I231" s="472" t="s">
        <v>6663</v>
      </c>
      <c r="J231" s="388" t="s">
        <v>6663</v>
      </c>
      <c r="K231" s="395" t="s">
        <v>6663</v>
      </c>
      <c r="L231" s="387"/>
      <c r="M231" s="471" t="s">
        <v>6663</v>
      </c>
      <c r="N231" s="472" t="s">
        <v>6663</v>
      </c>
      <c r="O231" s="472" t="s">
        <v>6663</v>
      </c>
      <c r="P231" s="472" t="s">
        <v>6663</v>
      </c>
      <c r="Q231" s="472" t="s">
        <v>6663</v>
      </c>
      <c r="R231" s="472" t="s">
        <v>6663</v>
      </c>
      <c r="S231" s="472" t="s">
        <v>6663</v>
      </c>
      <c r="T231" s="472" t="s">
        <v>6663</v>
      </c>
      <c r="U231" s="472" t="s">
        <v>6663</v>
      </c>
      <c r="V231" s="472" t="s">
        <v>6663</v>
      </c>
      <c r="W231" s="472" t="s">
        <v>6663</v>
      </c>
      <c r="X231" s="472" t="s">
        <v>6663</v>
      </c>
      <c r="Y231" s="472" t="s">
        <v>6663</v>
      </c>
      <c r="Z231" s="472" t="s">
        <v>6663</v>
      </c>
      <c r="AA231" s="472" t="s">
        <v>6663</v>
      </c>
      <c r="AB231" s="473" t="s">
        <v>6663</v>
      </c>
      <c r="AC231" s="489" t="s">
        <v>6663</v>
      </c>
      <c r="AD231" s="490" t="s">
        <v>6663</v>
      </c>
      <c r="AE231" s="491" t="s">
        <v>6663</v>
      </c>
      <c r="AF231" s="389"/>
      <c r="AG231" s="390"/>
      <c r="AH231" s="390"/>
      <c r="AI231" s="390"/>
      <c r="AJ231" s="390"/>
      <c r="AK231" s="390"/>
      <c r="AL231" s="390"/>
      <c r="AM231" s="390"/>
      <c r="AN231" s="390"/>
      <c r="AO231" s="390"/>
      <c r="AP231" s="390"/>
      <c r="AQ231" s="390"/>
      <c r="AR231" s="390"/>
      <c r="AS231" s="390"/>
      <c r="AT231" s="390"/>
      <c r="AU231" s="390"/>
      <c r="AV231" s="389"/>
      <c r="AW231" s="390"/>
      <c r="AX231" s="394"/>
      <c r="AY231" s="492" t="s">
        <v>6663</v>
      </c>
      <c r="AZ231" s="493" t="s">
        <v>6663</v>
      </c>
      <c r="BA231" s="493" t="s">
        <v>6663</v>
      </c>
      <c r="BB231" s="493" t="s">
        <v>6663</v>
      </c>
      <c r="BC231" s="493" t="s">
        <v>6663</v>
      </c>
      <c r="BD231" s="493" t="s">
        <v>6663</v>
      </c>
      <c r="BE231" s="493" t="s">
        <v>6663</v>
      </c>
      <c r="BF231" s="493" t="s">
        <v>6663</v>
      </c>
      <c r="BG231" s="493" t="s">
        <v>6663</v>
      </c>
      <c r="BH231" s="493" t="s">
        <v>6663</v>
      </c>
      <c r="BI231" s="493" t="s">
        <v>6663</v>
      </c>
      <c r="BJ231" s="493" t="s">
        <v>6663</v>
      </c>
      <c r="BK231" s="493" t="s">
        <v>6663</v>
      </c>
      <c r="BL231" s="493" t="s">
        <v>6663</v>
      </c>
      <c r="BM231" s="493" t="s">
        <v>6663</v>
      </c>
      <c r="BN231" s="494" t="s">
        <v>6663</v>
      </c>
      <c r="BO231" s="489" t="s">
        <v>6663</v>
      </c>
      <c r="BP231" s="490" t="s">
        <v>6663</v>
      </c>
      <c r="BQ231" s="491" t="s">
        <v>6663</v>
      </c>
      <c r="BR231" s="492">
        <v>71</v>
      </c>
      <c r="BS231" s="493" t="s">
        <v>6662</v>
      </c>
      <c r="BT231" s="493" t="s">
        <v>6662</v>
      </c>
      <c r="BU231" s="493" t="s">
        <v>6662</v>
      </c>
      <c r="BV231" s="493" t="s">
        <v>6662</v>
      </c>
      <c r="BW231" s="493">
        <v>1</v>
      </c>
      <c r="BX231" s="493">
        <v>1</v>
      </c>
      <c r="BY231" s="493">
        <v>3</v>
      </c>
      <c r="BZ231" s="493">
        <v>3</v>
      </c>
      <c r="CA231" s="493">
        <v>5</v>
      </c>
      <c r="CB231" s="493">
        <v>11</v>
      </c>
      <c r="CC231" s="493">
        <v>13</v>
      </c>
      <c r="CD231" s="493">
        <v>7</v>
      </c>
      <c r="CE231" s="493">
        <v>10</v>
      </c>
      <c r="CF231" s="493">
        <v>6</v>
      </c>
      <c r="CG231" s="494">
        <v>11</v>
      </c>
      <c r="CH231" s="389"/>
      <c r="CI231" s="390"/>
      <c r="CJ231" s="390"/>
      <c r="CK231" s="390"/>
      <c r="CL231" s="390"/>
      <c r="CM231" s="390"/>
      <c r="CN231" s="390"/>
      <c r="CO231" s="390"/>
      <c r="CP231" s="390"/>
      <c r="CQ231" s="390"/>
      <c r="CR231" s="390"/>
      <c r="CS231" s="390"/>
      <c r="CT231" s="390"/>
      <c r="CU231" s="394"/>
      <c r="CV231" s="389"/>
      <c r="CW231" s="390"/>
      <c r="CX231" s="390"/>
      <c r="CY231" s="390"/>
      <c r="CZ231" s="390"/>
      <c r="DA231" s="390"/>
      <c r="DB231" s="394"/>
      <c r="DC231" s="492" t="s">
        <v>6663</v>
      </c>
      <c r="DD231" s="493" t="s">
        <v>6663</v>
      </c>
      <c r="DE231" s="493" t="s">
        <v>6663</v>
      </c>
      <c r="DF231" s="493" t="s">
        <v>6663</v>
      </c>
      <c r="DG231" s="493" t="s">
        <v>6663</v>
      </c>
      <c r="DH231" s="493" t="s">
        <v>6663</v>
      </c>
      <c r="DI231" s="493" t="s">
        <v>6663</v>
      </c>
      <c r="DJ231" s="394"/>
      <c r="DK231" s="492" t="s">
        <v>6663</v>
      </c>
      <c r="DL231" s="493" t="s">
        <v>6663</v>
      </c>
      <c r="DM231" s="493" t="s">
        <v>6663</v>
      </c>
      <c r="DN231" s="493" t="s">
        <v>6663</v>
      </c>
      <c r="DO231" s="493" t="s">
        <v>6663</v>
      </c>
      <c r="DP231" s="493" t="s">
        <v>6663</v>
      </c>
      <c r="DQ231" s="493" t="s">
        <v>6663</v>
      </c>
      <c r="DR231" s="493" t="s">
        <v>6663</v>
      </c>
      <c r="DS231" s="493" t="s">
        <v>6663</v>
      </c>
      <c r="DT231" s="493" t="s">
        <v>6663</v>
      </c>
      <c r="DU231" s="493" t="s">
        <v>6663</v>
      </c>
      <c r="DV231" s="493" t="s">
        <v>6663</v>
      </c>
      <c r="DW231" s="493" t="s">
        <v>6663</v>
      </c>
      <c r="DX231" s="493" t="s">
        <v>6663</v>
      </c>
      <c r="DY231" s="390" t="s">
        <v>6663</v>
      </c>
      <c r="DZ231" s="394" t="s">
        <v>6663</v>
      </c>
      <c r="EA231" s="492" t="s">
        <v>6663</v>
      </c>
      <c r="EB231" s="493" t="s">
        <v>6663</v>
      </c>
      <c r="EC231" s="493" t="s">
        <v>6663</v>
      </c>
      <c r="ED231" s="493" t="s">
        <v>6663</v>
      </c>
      <c r="EE231" s="494" t="s">
        <v>6663</v>
      </c>
      <c r="EF231" s="492" t="s">
        <v>6663</v>
      </c>
      <c r="EG231" s="493" t="s">
        <v>6663</v>
      </c>
      <c r="EH231" s="493" t="s">
        <v>6663</v>
      </c>
      <c r="EI231" s="493" t="s">
        <v>6663</v>
      </c>
      <c r="EJ231" s="493" t="s">
        <v>6663</v>
      </c>
      <c r="EK231" s="493" t="s">
        <v>6663</v>
      </c>
      <c r="EL231" s="493" t="s">
        <v>6663</v>
      </c>
      <c r="EM231" s="394"/>
      <c r="EN231" s="492" t="s">
        <v>6663</v>
      </c>
      <c r="EO231" s="493" t="s">
        <v>6663</v>
      </c>
      <c r="EP231" s="493" t="s">
        <v>6663</v>
      </c>
      <c r="EQ231" s="493" t="s">
        <v>6663</v>
      </c>
      <c r="ER231" s="493" t="s">
        <v>6663</v>
      </c>
      <c r="ES231" s="493" t="s">
        <v>6663</v>
      </c>
      <c r="ET231" s="493" t="s">
        <v>6663</v>
      </c>
      <c r="EU231" s="394"/>
    </row>
    <row r="232" spans="1:151" s="357" customFormat="1" ht="15" hidden="1" customHeight="1" x14ac:dyDescent="0.15">
      <c r="A232" s="452" t="s">
        <v>175</v>
      </c>
      <c r="B232" s="452" t="s">
        <v>355</v>
      </c>
      <c r="C232" s="452" t="s">
        <v>117</v>
      </c>
      <c r="D232" s="452" t="s">
        <v>788</v>
      </c>
      <c r="E232" s="387">
        <v>101</v>
      </c>
      <c r="F232" s="472">
        <v>99</v>
      </c>
      <c r="G232" s="472" t="s">
        <v>6663</v>
      </c>
      <c r="H232" s="472" t="s">
        <v>6663</v>
      </c>
      <c r="I232" s="472" t="s">
        <v>6663</v>
      </c>
      <c r="J232" s="388">
        <v>2</v>
      </c>
      <c r="K232" s="395">
        <v>2</v>
      </c>
      <c r="L232" s="387"/>
      <c r="M232" s="471" t="s">
        <v>6663</v>
      </c>
      <c r="N232" s="472" t="s">
        <v>6663</v>
      </c>
      <c r="O232" s="472" t="s">
        <v>6663</v>
      </c>
      <c r="P232" s="472" t="s">
        <v>6663</v>
      </c>
      <c r="Q232" s="472" t="s">
        <v>6663</v>
      </c>
      <c r="R232" s="472" t="s">
        <v>6663</v>
      </c>
      <c r="S232" s="472" t="s">
        <v>6663</v>
      </c>
      <c r="T232" s="472" t="s">
        <v>6663</v>
      </c>
      <c r="U232" s="472" t="s">
        <v>6663</v>
      </c>
      <c r="V232" s="472" t="s">
        <v>6663</v>
      </c>
      <c r="W232" s="472" t="s">
        <v>6663</v>
      </c>
      <c r="X232" s="472" t="s">
        <v>6663</v>
      </c>
      <c r="Y232" s="472" t="s">
        <v>6663</v>
      </c>
      <c r="Z232" s="472" t="s">
        <v>6663</v>
      </c>
      <c r="AA232" s="472" t="s">
        <v>6663</v>
      </c>
      <c r="AB232" s="473" t="s">
        <v>6663</v>
      </c>
      <c r="AC232" s="489" t="s">
        <v>6663</v>
      </c>
      <c r="AD232" s="490" t="s">
        <v>6663</v>
      </c>
      <c r="AE232" s="491" t="s">
        <v>6663</v>
      </c>
      <c r="AF232" s="389"/>
      <c r="AG232" s="390"/>
      <c r="AH232" s="390"/>
      <c r="AI232" s="390"/>
      <c r="AJ232" s="390"/>
      <c r="AK232" s="390"/>
      <c r="AL232" s="390"/>
      <c r="AM232" s="390"/>
      <c r="AN232" s="390"/>
      <c r="AO232" s="390"/>
      <c r="AP232" s="390"/>
      <c r="AQ232" s="390"/>
      <c r="AR232" s="390"/>
      <c r="AS232" s="390"/>
      <c r="AT232" s="390"/>
      <c r="AU232" s="390"/>
      <c r="AV232" s="389"/>
      <c r="AW232" s="390"/>
      <c r="AX232" s="394"/>
      <c r="AY232" s="492" t="s">
        <v>6663</v>
      </c>
      <c r="AZ232" s="493" t="s">
        <v>6663</v>
      </c>
      <c r="BA232" s="493" t="s">
        <v>6663</v>
      </c>
      <c r="BB232" s="493" t="s">
        <v>6663</v>
      </c>
      <c r="BC232" s="493" t="s">
        <v>6663</v>
      </c>
      <c r="BD232" s="493" t="s">
        <v>6663</v>
      </c>
      <c r="BE232" s="493" t="s">
        <v>6663</v>
      </c>
      <c r="BF232" s="493" t="s">
        <v>6663</v>
      </c>
      <c r="BG232" s="493" t="s">
        <v>6663</v>
      </c>
      <c r="BH232" s="493" t="s">
        <v>6663</v>
      </c>
      <c r="BI232" s="493" t="s">
        <v>6663</v>
      </c>
      <c r="BJ232" s="493" t="s">
        <v>6663</v>
      </c>
      <c r="BK232" s="493" t="s">
        <v>6663</v>
      </c>
      <c r="BL232" s="493" t="s">
        <v>6663</v>
      </c>
      <c r="BM232" s="493" t="s">
        <v>6663</v>
      </c>
      <c r="BN232" s="494" t="s">
        <v>6663</v>
      </c>
      <c r="BO232" s="489" t="s">
        <v>6663</v>
      </c>
      <c r="BP232" s="490" t="s">
        <v>6663</v>
      </c>
      <c r="BQ232" s="491" t="s">
        <v>6663</v>
      </c>
      <c r="BR232" s="492">
        <v>99</v>
      </c>
      <c r="BS232" s="493" t="s">
        <v>6662</v>
      </c>
      <c r="BT232" s="493" t="s">
        <v>6662</v>
      </c>
      <c r="BU232" s="493" t="s">
        <v>6662</v>
      </c>
      <c r="BV232" s="493" t="s">
        <v>6662</v>
      </c>
      <c r="BW232" s="493" t="s">
        <v>6662</v>
      </c>
      <c r="BX232" s="493">
        <v>2</v>
      </c>
      <c r="BY232" s="493">
        <v>4</v>
      </c>
      <c r="BZ232" s="493">
        <v>4</v>
      </c>
      <c r="CA232" s="493">
        <v>16</v>
      </c>
      <c r="CB232" s="493">
        <v>13</v>
      </c>
      <c r="CC232" s="493">
        <v>18</v>
      </c>
      <c r="CD232" s="493">
        <v>7</v>
      </c>
      <c r="CE232" s="493">
        <v>19</v>
      </c>
      <c r="CF232" s="493">
        <v>9</v>
      </c>
      <c r="CG232" s="494">
        <v>7</v>
      </c>
      <c r="CH232" s="389"/>
      <c r="CI232" s="390"/>
      <c r="CJ232" s="390"/>
      <c r="CK232" s="390"/>
      <c r="CL232" s="390"/>
      <c r="CM232" s="390"/>
      <c r="CN232" s="390"/>
      <c r="CO232" s="390"/>
      <c r="CP232" s="390"/>
      <c r="CQ232" s="390"/>
      <c r="CR232" s="390"/>
      <c r="CS232" s="390"/>
      <c r="CT232" s="390"/>
      <c r="CU232" s="394"/>
      <c r="CV232" s="389"/>
      <c r="CW232" s="390"/>
      <c r="CX232" s="390"/>
      <c r="CY232" s="390"/>
      <c r="CZ232" s="390"/>
      <c r="DA232" s="390"/>
      <c r="DB232" s="394"/>
      <c r="DC232" s="492">
        <v>308</v>
      </c>
      <c r="DD232" s="493">
        <v>242</v>
      </c>
      <c r="DE232" s="493">
        <v>115</v>
      </c>
      <c r="DF232" s="493">
        <v>114</v>
      </c>
      <c r="DG232" s="493">
        <v>13</v>
      </c>
      <c r="DH232" s="493">
        <v>17</v>
      </c>
      <c r="DI232" s="493">
        <v>49</v>
      </c>
      <c r="DJ232" s="394"/>
      <c r="DK232" s="492">
        <v>88</v>
      </c>
      <c r="DL232" s="493">
        <v>81</v>
      </c>
      <c r="DM232" s="493" t="s">
        <v>6662</v>
      </c>
      <c r="DN232" s="493">
        <v>1</v>
      </c>
      <c r="DO232" s="493" t="s">
        <v>6662</v>
      </c>
      <c r="DP232" s="493">
        <v>1</v>
      </c>
      <c r="DQ232" s="493">
        <v>3</v>
      </c>
      <c r="DR232" s="493" t="s">
        <v>6662</v>
      </c>
      <c r="DS232" s="493">
        <v>1</v>
      </c>
      <c r="DT232" s="493" t="s">
        <v>6662</v>
      </c>
      <c r="DU232" s="493" t="s">
        <v>6662</v>
      </c>
      <c r="DV232" s="493">
        <v>1</v>
      </c>
      <c r="DW232" s="493" t="s">
        <v>6662</v>
      </c>
      <c r="DX232" s="493" t="s">
        <v>6662</v>
      </c>
      <c r="DY232" s="390" t="s">
        <v>6662</v>
      </c>
      <c r="DZ232" s="394" t="s">
        <v>6662</v>
      </c>
      <c r="EA232" s="492">
        <v>99</v>
      </c>
      <c r="EB232" s="493">
        <v>10695</v>
      </c>
      <c r="EC232" s="493">
        <v>8302</v>
      </c>
      <c r="ED232" s="493">
        <v>2213</v>
      </c>
      <c r="EE232" s="494">
        <v>180</v>
      </c>
      <c r="EF232" s="492">
        <v>159</v>
      </c>
      <c r="EG232" s="493">
        <v>141</v>
      </c>
      <c r="EH232" s="493">
        <v>65</v>
      </c>
      <c r="EI232" s="493">
        <v>67</v>
      </c>
      <c r="EJ232" s="493">
        <v>9</v>
      </c>
      <c r="EK232" s="493">
        <v>11</v>
      </c>
      <c r="EL232" s="493">
        <v>7</v>
      </c>
      <c r="EM232" s="394"/>
      <c r="EN232" s="492">
        <v>149</v>
      </c>
      <c r="EO232" s="493">
        <v>101</v>
      </c>
      <c r="EP232" s="493">
        <v>50</v>
      </c>
      <c r="EQ232" s="493">
        <v>47</v>
      </c>
      <c r="ER232" s="493">
        <v>4</v>
      </c>
      <c r="ES232" s="493">
        <v>6</v>
      </c>
      <c r="ET232" s="493">
        <v>42</v>
      </c>
      <c r="EU232" s="394"/>
    </row>
    <row r="233" spans="1:151" s="357" customFormat="1" ht="15" hidden="1" customHeight="1" x14ac:dyDescent="0.15">
      <c r="A233" s="452" t="s">
        <v>175</v>
      </c>
      <c r="B233" s="452" t="s">
        <v>355</v>
      </c>
      <c r="C233" s="452" t="s">
        <v>358</v>
      </c>
      <c r="D233" s="452" t="s">
        <v>789</v>
      </c>
      <c r="E233" s="387">
        <v>36</v>
      </c>
      <c r="F233" s="472">
        <v>36</v>
      </c>
      <c r="G233" s="472" t="s">
        <v>6663</v>
      </c>
      <c r="H233" s="472" t="s">
        <v>6663</v>
      </c>
      <c r="I233" s="472" t="s">
        <v>6663</v>
      </c>
      <c r="J233" s="388" t="s">
        <v>6662</v>
      </c>
      <c r="K233" s="395" t="s">
        <v>6662</v>
      </c>
      <c r="L233" s="387"/>
      <c r="M233" s="471" t="s">
        <v>6663</v>
      </c>
      <c r="N233" s="472" t="s">
        <v>6663</v>
      </c>
      <c r="O233" s="472" t="s">
        <v>6663</v>
      </c>
      <c r="P233" s="472" t="s">
        <v>6663</v>
      </c>
      <c r="Q233" s="472" t="s">
        <v>6663</v>
      </c>
      <c r="R233" s="472" t="s">
        <v>6663</v>
      </c>
      <c r="S233" s="472" t="s">
        <v>6663</v>
      </c>
      <c r="T233" s="472" t="s">
        <v>6663</v>
      </c>
      <c r="U233" s="472" t="s">
        <v>6663</v>
      </c>
      <c r="V233" s="472" t="s">
        <v>6663</v>
      </c>
      <c r="W233" s="472" t="s">
        <v>6663</v>
      </c>
      <c r="X233" s="472" t="s">
        <v>6663</v>
      </c>
      <c r="Y233" s="472" t="s">
        <v>6663</v>
      </c>
      <c r="Z233" s="472" t="s">
        <v>6663</v>
      </c>
      <c r="AA233" s="472" t="s">
        <v>6663</v>
      </c>
      <c r="AB233" s="473" t="s">
        <v>6663</v>
      </c>
      <c r="AC233" s="489" t="s">
        <v>6663</v>
      </c>
      <c r="AD233" s="490" t="s">
        <v>6663</v>
      </c>
      <c r="AE233" s="491" t="s">
        <v>6663</v>
      </c>
      <c r="AF233" s="389"/>
      <c r="AG233" s="390"/>
      <c r="AH233" s="390"/>
      <c r="AI233" s="390"/>
      <c r="AJ233" s="390"/>
      <c r="AK233" s="390"/>
      <c r="AL233" s="390"/>
      <c r="AM233" s="390"/>
      <c r="AN233" s="390"/>
      <c r="AO233" s="390"/>
      <c r="AP233" s="390"/>
      <c r="AQ233" s="390"/>
      <c r="AR233" s="390"/>
      <c r="AS233" s="390"/>
      <c r="AT233" s="390"/>
      <c r="AU233" s="390"/>
      <c r="AV233" s="389"/>
      <c r="AW233" s="390"/>
      <c r="AX233" s="394"/>
      <c r="AY233" s="492" t="s">
        <v>6663</v>
      </c>
      <c r="AZ233" s="493" t="s">
        <v>6663</v>
      </c>
      <c r="BA233" s="493" t="s">
        <v>6663</v>
      </c>
      <c r="BB233" s="493" t="s">
        <v>6663</v>
      </c>
      <c r="BC233" s="493" t="s">
        <v>6663</v>
      </c>
      <c r="BD233" s="493" t="s">
        <v>6663</v>
      </c>
      <c r="BE233" s="493" t="s">
        <v>6663</v>
      </c>
      <c r="BF233" s="493" t="s">
        <v>6663</v>
      </c>
      <c r="BG233" s="493" t="s">
        <v>6663</v>
      </c>
      <c r="BH233" s="493" t="s">
        <v>6663</v>
      </c>
      <c r="BI233" s="493" t="s">
        <v>6663</v>
      </c>
      <c r="BJ233" s="493" t="s">
        <v>6663</v>
      </c>
      <c r="BK233" s="493" t="s">
        <v>6663</v>
      </c>
      <c r="BL233" s="493" t="s">
        <v>6663</v>
      </c>
      <c r="BM233" s="493" t="s">
        <v>6663</v>
      </c>
      <c r="BN233" s="494" t="s">
        <v>6663</v>
      </c>
      <c r="BO233" s="489" t="s">
        <v>6663</v>
      </c>
      <c r="BP233" s="490" t="s">
        <v>6663</v>
      </c>
      <c r="BQ233" s="491" t="s">
        <v>6663</v>
      </c>
      <c r="BR233" s="492">
        <v>36</v>
      </c>
      <c r="BS233" s="493" t="s">
        <v>6662</v>
      </c>
      <c r="BT233" s="493" t="s">
        <v>6662</v>
      </c>
      <c r="BU233" s="493" t="s">
        <v>6662</v>
      </c>
      <c r="BV233" s="493" t="s">
        <v>6662</v>
      </c>
      <c r="BW233" s="493">
        <v>1</v>
      </c>
      <c r="BX233" s="493" t="s">
        <v>6662</v>
      </c>
      <c r="BY233" s="493">
        <v>2</v>
      </c>
      <c r="BZ233" s="493">
        <v>2</v>
      </c>
      <c r="CA233" s="493" t="s">
        <v>6662</v>
      </c>
      <c r="CB233" s="493">
        <v>7</v>
      </c>
      <c r="CC233" s="493">
        <v>7</v>
      </c>
      <c r="CD233" s="493">
        <v>2</v>
      </c>
      <c r="CE233" s="493">
        <v>11</v>
      </c>
      <c r="CF233" s="493">
        <v>4</v>
      </c>
      <c r="CG233" s="494" t="s">
        <v>6662</v>
      </c>
      <c r="CH233" s="389"/>
      <c r="CI233" s="390"/>
      <c r="CJ233" s="390"/>
      <c r="CK233" s="390"/>
      <c r="CL233" s="390"/>
      <c r="CM233" s="390"/>
      <c r="CN233" s="390"/>
      <c r="CO233" s="390"/>
      <c r="CP233" s="390"/>
      <c r="CQ233" s="390"/>
      <c r="CR233" s="390"/>
      <c r="CS233" s="390"/>
      <c r="CT233" s="390"/>
      <c r="CU233" s="394"/>
      <c r="CV233" s="389"/>
      <c r="CW233" s="390"/>
      <c r="CX233" s="390"/>
      <c r="CY233" s="390"/>
      <c r="CZ233" s="390"/>
      <c r="DA233" s="390"/>
      <c r="DB233" s="394"/>
      <c r="DC233" s="492">
        <v>111</v>
      </c>
      <c r="DD233" s="493">
        <v>86</v>
      </c>
      <c r="DE233" s="493">
        <v>43</v>
      </c>
      <c r="DF233" s="493">
        <v>40</v>
      </c>
      <c r="DG233" s="493">
        <v>3</v>
      </c>
      <c r="DH233" s="493">
        <v>1</v>
      </c>
      <c r="DI233" s="493">
        <v>24</v>
      </c>
      <c r="DJ233" s="394"/>
      <c r="DK233" s="492">
        <v>29</v>
      </c>
      <c r="DL233" s="493">
        <v>22</v>
      </c>
      <c r="DM233" s="493" t="s">
        <v>6662</v>
      </c>
      <c r="DN233" s="493" t="s">
        <v>6662</v>
      </c>
      <c r="DO233" s="493" t="s">
        <v>6662</v>
      </c>
      <c r="DP233" s="493">
        <v>4</v>
      </c>
      <c r="DQ233" s="493">
        <v>2</v>
      </c>
      <c r="DR233" s="493">
        <v>1</v>
      </c>
      <c r="DS233" s="493" t="s">
        <v>6662</v>
      </c>
      <c r="DT233" s="493" t="s">
        <v>6662</v>
      </c>
      <c r="DU233" s="493" t="s">
        <v>6662</v>
      </c>
      <c r="DV233" s="493" t="s">
        <v>6662</v>
      </c>
      <c r="DW233" s="493" t="s">
        <v>6662</v>
      </c>
      <c r="DX233" s="493" t="s">
        <v>6662</v>
      </c>
      <c r="DY233" s="390" t="s">
        <v>6662</v>
      </c>
      <c r="DZ233" s="394" t="s">
        <v>6662</v>
      </c>
      <c r="EA233" s="492">
        <v>36</v>
      </c>
      <c r="EB233" s="493">
        <v>2591</v>
      </c>
      <c r="EC233" s="493">
        <v>1627</v>
      </c>
      <c r="ED233" s="493">
        <v>924</v>
      </c>
      <c r="EE233" s="494">
        <v>40</v>
      </c>
      <c r="EF233" s="492">
        <v>57</v>
      </c>
      <c r="EG233" s="493">
        <v>51</v>
      </c>
      <c r="EH233" s="493">
        <v>26</v>
      </c>
      <c r="EI233" s="493">
        <v>23</v>
      </c>
      <c r="EJ233" s="493">
        <v>2</v>
      </c>
      <c r="EK233" s="493">
        <v>1</v>
      </c>
      <c r="EL233" s="493">
        <v>5</v>
      </c>
      <c r="EM233" s="394"/>
      <c r="EN233" s="492">
        <v>54</v>
      </c>
      <c r="EO233" s="493">
        <v>35</v>
      </c>
      <c r="EP233" s="493">
        <v>17</v>
      </c>
      <c r="EQ233" s="493">
        <v>17</v>
      </c>
      <c r="ER233" s="493">
        <v>1</v>
      </c>
      <c r="ES233" s="493" t="s">
        <v>6662</v>
      </c>
      <c r="ET233" s="493">
        <v>19</v>
      </c>
      <c r="EU233" s="394"/>
    </row>
    <row r="234" spans="1:151" s="357" customFormat="1" ht="15" hidden="1" customHeight="1" x14ac:dyDescent="0.15">
      <c r="A234" s="452" t="s">
        <v>175</v>
      </c>
      <c r="B234" s="452" t="s">
        <v>355</v>
      </c>
      <c r="C234" s="452" t="s">
        <v>359</v>
      </c>
      <c r="D234" s="452" t="s">
        <v>790</v>
      </c>
      <c r="E234" s="387">
        <v>92</v>
      </c>
      <c r="F234" s="472">
        <v>91</v>
      </c>
      <c r="G234" s="472" t="s">
        <v>6663</v>
      </c>
      <c r="H234" s="472" t="s">
        <v>6663</v>
      </c>
      <c r="I234" s="472" t="s">
        <v>6663</v>
      </c>
      <c r="J234" s="388">
        <v>1</v>
      </c>
      <c r="K234" s="395">
        <v>1</v>
      </c>
      <c r="L234" s="387"/>
      <c r="M234" s="471" t="s">
        <v>6663</v>
      </c>
      <c r="N234" s="472" t="s">
        <v>6663</v>
      </c>
      <c r="O234" s="472" t="s">
        <v>6663</v>
      </c>
      <c r="P234" s="472" t="s">
        <v>6663</v>
      </c>
      <c r="Q234" s="472" t="s">
        <v>6663</v>
      </c>
      <c r="R234" s="472" t="s">
        <v>6663</v>
      </c>
      <c r="S234" s="472" t="s">
        <v>6663</v>
      </c>
      <c r="T234" s="472" t="s">
        <v>6663</v>
      </c>
      <c r="U234" s="472" t="s">
        <v>6663</v>
      </c>
      <c r="V234" s="472" t="s">
        <v>6663</v>
      </c>
      <c r="W234" s="472" t="s">
        <v>6663</v>
      </c>
      <c r="X234" s="472" t="s">
        <v>6663</v>
      </c>
      <c r="Y234" s="472" t="s">
        <v>6663</v>
      </c>
      <c r="Z234" s="472" t="s">
        <v>6663</v>
      </c>
      <c r="AA234" s="472" t="s">
        <v>6663</v>
      </c>
      <c r="AB234" s="473" t="s">
        <v>6663</v>
      </c>
      <c r="AC234" s="489" t="s">
        <v>6663</v>
      </c>
      <c r="AD234" s="490" t="s">
        <v>6663</v>
      </c>
      <c r="AE234" s="491" t="s">
        <v>6663</v>
      </c>
      <c r="AF234" s="389"/>
      <c r="AG234" s="390"/>
      <c r="AH234" s="390"/>
      <c r="AI234" s="390"/>
      <c r="AJ234" s="390"/>
      <c r="AK234" s="390"/>
      <c r="AL234" s="390"/>
      <c r="AM234" s="390"/>
      <c r="AN234" s="390"/>
      <c r="AO234" s="390"/>
      <c r="AP234" s="390"/>
      <c r="AQ234" s="390"/>
      <c r="AR234" s="390"/>
      <c r="AS234" s="390"/>
      <c r="AT234" s="390"/>
      <c r="AU234" s="390"/>
      <c r="AV234" s="384"/>
      <c r="AW234" s="385"/>
      <c r="AX234" s="386"/>
      <c r="AY234" s="492" t="s">
        <v>6663</v>
      </c>
      <c r="AZ234" s="493" t="s">
        <v>6663</v>
      </c>
      <c r="BA234" s="493" t="s">
        <v>6663</v>
      </c>
      <c r="BB234" s="493" t="s">
        <v>6663</v>
      </c>
      <c r="BC234" s="493" t="s">
        <v>6663</v>
      </c>
      <c r="BD234" s="493" t="s">
        <v>6663</v>
      </c>
      <c r="BE234" s="493" t="s">
        <v>6663</v>
      </c>
      <c r="BF234" s="493" t="s">
        <v>6663</v>
      </c>
      <c r="BG234" s="493" t="s">
        <v>6663</v>
      </c>
      <c r="BH234" s="493" t="s">
        <v>6663</v>
      </c>
      <c r="BI234" s="493" t="s">
        <v>6663</v>
      </c>
      <c r="BJ234" s="493" t="s">
        <v>6663</v>
      </c>
      <c r="BK234" s="493" t="s">
        <v>6663</v>
      </c>
      <c r="BL234" s="493" t="s">
        <v>6663</v>
      </c>
      <c r="BM234" s="493" t="s">
        <v>6663</v>
      </c>
      <c r="BN234" s="494" t="s">
        <v>6663</v>
      </c>
      <c r="BO234" s="489" t="s">
        <v>6663</v>
      </c>
      <c r="BP234" s="490" t="s">
        <v>6663</v>
      </c>
      <c r="BQ234" s="491" t="s">
        <v>6663</v>
      </c>
      <c r="BR234" s="492">
        <v>91</v>
      </c>
      <c r="BS234" s="493" t="s">
        <v>6662</v>
      </c>
      <c r="BT234" s="493" t="s">
        <v>6662</v>
      </c>
      <c r="BU234" s="493" t="s">
        <v>6662</v>
      </c>
      <c r="BV234" s="493" t="s">
        <v>6662</v>
      </c>
      <c r="BW234" s="493" t="s">
        <v>6662</v>
      </c>
      <c r="BX234" s="493">
        <v>2</v>
      </c>
      <c r="BY234" s="493">
        <v>2</v>
      </c>
      <c r="BZ234" s="493">
        <v>3</v>
      </c>
      <c r="CA234" s="493">
        <v>17</v>
      </c>
      <c r="CB234" s="493">
        <v>15</v>
      </c>
      <c r="CC234" s="493">
        <v>14</v>
      </c>
      <c r="CD234" s="493">
        <v>10</v>
      </c>
      <c r="CE234" s="493">
        <v>12</v>
      </c>
      <c r="CF234" s="493">
        <v>11</v>
      </c>
      <c r="CG234" s="494">
        <v>5</v>
      </c>
      <c r="CH234" s="389"/>
      <c r="CI234" s="390"/>
      <c r="CJ234" s="390"/>
      <c r="CK234" s="390"/>
      <c r="CL234" s="390"/>
      <c r="CM234" s="390"/>
      <c r="CN234" s="390"/>
      <c r="CO234" s="390"/>
      <c r="CP234" s="390"/>
      <c r="CQ234" s="390"/>
      <c r="CR234" s="390"/>
      <c r="CS234" s="390"/>
      <c r="CT234" s="390"/>
      <c r="CU234" s="394"/>
      <c r="CV234" s="389"/>
      <c r="CW234" s="390"/>
      <c r="CX234" s="390"/>
      <c r="CY234" s="390"/>
      <c r="CZ234" s="390"/>
      <c r="DA234" s="390"/>
      <c r="DB234" s="394"/>
      <c r="DC234" s="492">
        <v>286</v>
      </c>
      <c r="DD234" s="493">
        <v>216</v>
      </c>
      <c r="DE234" s="493">
        <v>108</v>
      </c>
      <c r="DF234" s="493">
        <v>103</v>
      </c>
      <c r="DG234" s="493">
        <v>5</v>
      </c>
      <c r="DH234" s="493">
        <v>9</v>
      </c>
      <c r="DI234" s="493">
        <v>61</v>
      </c>
      <c r="DJ234" s="394"/>
      <c r="DK234" s="492">
        <v>81</v>
      </c>
      <c r="DL234" s="493">
        <v>65</v>
      </c>
      <c r="DM234" s="493" t="s">
        <v>6662</v>
      </c>
      <c r="DN234" s="493">
        <v>4</v>
      </c>
      <c r="DO234" s="493" t="s">
        <v>6662</v>
      </c>
      <c r="DP234" s="493" t="s">
        <v>6662</v>
      </c>
      <c r="DQ234" s="493">
        <v>4</v>
      </c>
      <c r="DR234" s="493">
        <v>2</v>
      </c>
      <c r="DS234" s="493">
        <v>1</v>
      </c>
      <c r="DT234" s="493" t="s">
        <v>6662</v>
      </c>
      <c r="DU234" s="493" t="s">
        <v>6662</v>
      </c>
      <c r="DV234" s="493">
        <v>4</v>
      </c>
      <c r="DW234" s="493">
        <v>1</v>
      </c>
      <c r="DX234" s="493" t="s">
        <v>6662</v>
      </c>
      <c r="DY234" s="390" t="s">
        <v>6662</v>
      </c>
      <c r="DZ234" s="394" t="s">
        <v>6662</v>
      </c>
      <c r="EA234" s="492">
        <v>90</v>
      </c>
      <c r="EB234" s="493">
        <v>10456</v>
      </c>
      <c r="EC234" s="493">
        <v>7534</v>
      </c>
      <c r="ED234" s="493">
        <v>2710</v>
      </c>
      <c r="EE234" s="494">
        <v>212</v>
      </c>
      <c r="EF234" s="492">
        <v>141</v>
      </c>
      <c r="EG234" s="493">
        <v>126</v>
      </c>
      <c r="EH234" s="493">
        <v>62</v>
      </c>
      <c r="EI234" s="493">
        <v>62</v>
      </c>
      <c r="EJ234" s="493">
        <v>2</v>
      </c>
      <c r="EK234" s="493">
        <v>1</v>
      </c>
      <c r="EL234" s="493">
        <v>14</v>
      </c>
      <c r="EM234" s="394"/>
      <c r="EN234" s="492">
        <v>145</v>
      </c>
      <c r="EO234" s="493">
        <v>90</v>
      </c>
      <c r="EP234" s="493">
        <v>46</v>
      </c>
      <c r="EQ234" s="493">
        <v>41</v>
      </c>
      <c r="ER234" s="493">
        <v>3</v>
      </c>
      <c r="ES234" s="493">
        <v>8</v>
      </c>
      <c r="ET234" s="493">
        <v>47</v>
      </c>
      <c r="EU234" s="394"/>
    </row>
    <row r="235" spans="1:151" s="357" customFormat="1" ht="15" hidden="1" customHeight="1" x14ac:dyDescent="0.15">
      <c r="A235" s="452" t="s">
        <v>175</v>
      </c>
      <c r="B235" s="452" t="s">
        <v>355</v>
      </c>
      <c r="C235" s="452" t="s">
        <v>360</v>
      </c>
      <c r="D235" s="452" t="s">
        <v>791</v>
      </c>
      <c r="E235" s="387">
        <v>52</v>
      </c>
      <c r="F235" s="472">
        <v>52</v>
      </c>
      <c r="G235" s="472" t="s">
        <v>6663</v>
      </c>
      <c r="H235" s="472" t="s">
        <v>6663</v>
      </c>
      <c r="I235" s="472" t="s">
        <v>6663</v>
      </c>
      <c r="J235" s="388" t="s">
        <v>6662</v>
      </c>
      <c r="K235" s="395" t="s">
        <v>6662</v>
      </c>
      <c r="L235" s="387"/>
      <c r="M235" s="471" t="s">
        <v>6663</v>
      </c>
      <c r="N235" s="472" t="s">
        <v>6663</v>
      </c>
      <c r="O235" s="472" t="s">
        <v>6663</v>
      </c>
      <c r="P235" s="472" t="s">
        <v>6663</v>
      </c>
      <c r="Q235" s="472" t="s">
        <v>6663</v>
      </c>
      <c r="R235" s="472" t="s">
        <v>6663</v>
      </c>
      <c r="S235" s="472" t="s">
        <v>6663</v>
      </c>
      <c r="T235" s="472" t="s">
        <v>6663</v>
      </c>
      <c r="U235" s="472" t="s">
        <v>6663</v>
      </c>
      <c r="V235" s="472" t="s">
        <v>6663</v>
      </c>
      <c r="W235" s="472" t="s">
        <v>6663</v>
      </c>
      <c r="X235" s="472" t="s">
        <v>6663</v>
      </c>
      <c r="Y235" s="472" t="s">
        <v>6663</v>
      </c>
      <c r="Z235" s="472" t="s">
        <v>6663</v>
      </c>
      <c r="AA235" s="472" t="s">
        <v>6663</v>
      </c>
      <c r="AB235" s="473" t="s">
        <v>6663</v>
      </c>
      <c r="AC235" s="489" t="s">
        <v>6663</v>
      </c>
      <c r="AD235" s="490" t="s">
        <v>6663</v>
      </c>
      <c r="AE235" s="491" t="s">
        <v>6663</v>
      </c>
      <c r="AF235" s="389"/>
      <c r="AG235" s="390"/>
      <c r="AH235" s="390"/>
      <c r="AI235" s="390"/>
      <c r="AJ235" s="390"/>
      <c r="AK235" s="390"/>
      <c r="AL235" s="390"/>
      <c r="AM235" s="390"/>
      <c r="AN235" s="390"/>
      <c r="AO235" s="390"/>
      <c r="AP235" s="390"/>
      <c r="AQ235" s="390"/>
      <c r="AR235" s="390"/>
      <c r="AS235" s="390"/>
      <c r="AT235" s="390"/>
      <c r="AU235" s="390"/>
      <c r="AV235" s="384"/>
      <c r="AW235" s="385"/>
      <c r="AX235" s="386"/>
      <c r="AY235" s="492" t="s">
        <v>6663</v>
      </c>
      <c r="AZ235" s="493" t="s">
        <v>6663</v>
      </c>
      <c r="BA235" s="493" t="s">
        <v>6663</v>
      </c>
      <c r="BB235" s="493" t="s">
        <v>6663</v>
      </c>
      <c r="BC235" s="493" t="s">
        <v>6663</v>
      </c>
      <c r="BD235" s="493" t="s">
        <v>6663</v>
      </c>
      <c r="BE235" s="493" t="s">
        <v>6663</v>
      </c>
      <c r="BF235" s="493" t="s">
        <v>6663</v>
      </c>
      <c r="BG235" s="493" t="s">
        <v>6663</v>
      </c>
      <c r="BH235" s="493" t="s">
        <v>6663</v>
      </c>
      <c r="BI235" s="493" t="s">
        <v>6663</v>
      </c>
      <c r="BJ235" s="493" t="s">
        <v>6663</v>
      </c>
      <c r="BK235" s="493" t="s">
        <v>6663</v>
      </c>
      <c r="BL235" s="493" t="s">
        <v>6663</v>
      </c>
      <c r="BM235" s="493" t="s">
        <v>6663</v>
      </c>
      <c r="BN235" s="494" t="s">
        <v>6663</v>
      </c>
      <c r="BO235" s="489" t="s">
        <v>6663</v>
      </c>
      <c r="BP235" s="490" t="s">
        <v>6663</v>
      </c>
      <c r="BQ235" s="491" t="s">
        <v>6663</v>
      </c>
      <c r="BR235" s="492">
        <v>52</v>
      </c>
      <c r="BS235" s="493" t="s">
        <v>6662</v>
      </c>
      <c r="BT235" s="493" t="s">
        <v>6662</v>
      </c>
      <c r="BU235" s="493" t="s">
        <v>6662</v>
      </c>
      <c r="BV235" s="493" t="s">
        <v>6662</v>
      </c>
      <c r="BW235" s="493" t="s">
        <v>6662</v>
      </c>
      <c r="BX235" s="493" t="s">
        <v>6662</v>
      </c>
      <c r="BY235" s="493">
        <v>1</v>
      </c>
      <c r="BZ235" s="493">
        <v>4</v>
      </c>
      <c r="CA235" s="493">
        <v>5</v>
      </c>
      <c r="CB235" s="493">
        <v>12</v>
      </c>
      <c r="CC235" s="493">
        <v>6</v>
      </c>
      <c r="CD235" s="493">
        <v>8</v>
      </c>
      <c r="CE235" s="493">
        <v>10</v>
      </c>
      <c r="CF235" s="493">
        <v>6</v>
      </c>
      <c r="CG235" s="494" t="s">
        <v>6662</v>
      </c>
      <c r="CH235" s="389"/>
      <c r="CI235" s="390"/>
      <c r="CJ235" s="390"/>
      <c r="CK235" s="390"/>
      <c r="CL235" s="390"/>
      <c r="CM235" s="390"/>
      <c r="CN235" s="390"/>
      <c r="CO235" s="390"/>
      <c r="CP235" s="390"/>
      <c r="CQ235" s="390"/>
      <c r="CR235" s="390"/>
      <c r="CS235" s="390"/>
      <c r="CT235" s="390"/>
      <c r="CU235" s="394"/>
      <c r="CV235" s="389"/>
      <c r="CW235" s="390"/>
      <c r="CX235" s="390"/>
      <c r="CY235" s="390"/>
      <c r="CZ235" s="390"/>
      <c r="DA235" s="390"/>
      <c r="DB235" s="394"/>
      <c r="DC235" s="492">
        <v>179</v>
      </c>
      <c r="DD235" s="493">
        <v>137</v>
      </c>
      <c r="DE235" s="493">
        <v>70</v>
      </c>
      <c r="DF235" s="493">
        <v>59</v>
      </c>
      <c r="DG235" s="493">
        <v>8</v>
      </c>
      <c r="DH235" s="493">
        <v>7</v>
      </c>
      <c r="DI235" s="493">
        <v>35</v>
      </c>
      <c r="DJ235" s="394"/>
      <c r="DK235" s="492">
        <v>41</v>
      </c>
      <c r="DL235" s="493">
        <v>26</v>
      </c>
      <c r="DM235" s="493" t="s">
        <v>6662</v>
      </c>
      <c r="DN235" s="493">
        <v>1</v>
      </c>
      <c r="DO235" s="493">
        <v>1</v>
      </c>
      <c r="DP235" s="493">
        <v>2</v>
      </c>
      <c r="DQ235" s="493">
        <v>3</v>
      </c>
      <c r="DR235" s="493">
        <v>4</v>
      </c>
      <c r="DS235" s="493" t="s">
        <v>6662</v>
      </c>
      <c r="DT235" s="493">
        <v>1</v>
      </c>
      <c r="DU235" s="493" t="s">
        <v>6662</v>
      </c>
      <c r="DV235" s="493">
        <v>2</v>
      </c>
      <c r="DW235" s="493">
        <v>1</v>
      </c>
      <c r="DX235" s="493" t="s">
        <v>6662</v>
      </c>
      <c r="DY235" s="390" t="s">
        <v>6662</v>
      </c>
      <c r="DZ235" s="394" t="s">
        <v>6662</v>
      </c>
      <c r="EA235" s="492">
        <v>52</v>
      </c>
      <c r="EB235" s="493">
        <v>3651</v>
      </c>
      <c r="EC235" s="493">
        <v>2136</v>
      </c>
      <c r="ED235" s="493">
        <v>1254</v>
      </c>
      <c r="EE235" s="494">
        <v>261</v>
      </c>
      <c r="EF235" s="492">
        <v>86</v>
      </c>
      <c r="EG235" s="493">
        <v>80</v>
      </c>
      <c r="EH235" s="493">
        <v>39</v>
      </c>
      <c r="EI235" s="493">
        <v>36</v>
      </c>
      <c r="EJ235" s="493">
        <v>5</v>
      </c>
      <c r="EK235" s="493">
        <v>1</v>
      </c>
      <c r="EL235" s="493">
        <v>5</v>
      </c>
      <c r="EM235" s="394"/>
      <c r="EN235" s="492">
        <v>93</v>
      </c>
      <c r="EO235" s="493">
        <v>57</v>
      </c>
      <c r="EP235" s="493">
        <v>31</v>
      </c>
      <c r="EQ235" s="493">
        <v>23</v>
      </c>
      <c r="ER235" s="493">
        <v>3</v>
      </c>
      <c r="ES235" s="493">
        <v>6</v>
      </c>
      <c r="ET235" s="493">
        <v>30</v>
      </c>
      <c r="EU235" s="394"/>
    </row>
    <row r="236" spans="1:151" s="357" customFormat="1" ht="15" hidden="1" customHeight="1" x14ac:dyDescent="0.15">
      <c r="A236" s="452" t="s">
        <v>175</v>
      </c>
      <c r="B236" s="452" t="s">
        <v>355</v>
      </c>
      <c r="C236" s="452" t="s">
        <v>361</v>
      </c>
      <c r="D236" s="452" t="s">
        <v>792</v>
      </c>
      <c r="E236" s="387">
        <v>114</v>
      </c>
      <c r="F236" s="472">
        <v>109</v>
      </c>
      <c r="G236" s="472" t="s">
        <v>6663</v>
      </c>
      <c r="H236" s="472" t="s">
        <v>6663</v>
      </c>
      <c r="I236" s="472" t="s">
        <v>6663</v>
      </c>
      <c r="J236" s="388">
        <v>5</v>
      </c>
      <c r="K236" s="395">
        <v>4</v>
      </c>
      <c r="L236" s="387"/>
      <c r="M236" s="471" t="s">
        <v>6663</v>
      </c>
      <c r="N236" s="472" t="s">
        <v>6663</v>
      </c>
      <c r="O236" s="472" t="s">
        <v>6663</v>
      </c>
      <c r="P236" s="472" t="s">
        <v>6663</v>
      </c>
      <c r="Q236" s="472" t="s">
        <v>6663</v>
      </c>
      <c r="R236" s="472" t="s">
        <v>6663</v>
      </c>
      <c r="S236" s="472" t="s">
        <v>6663</v>
      </c>
      <c r="T236" s="472" t="s">
        <v>6663</v>
      </c>
      <c r="U236" s="472" t="s">
        <v>6663</v>
      </c>
      <c r="V236" s="472" t="s">
        <v>6663</v>
      </c>
      <c r="W236" s="472" t="s">
        <v>6663</v>
      </c>
      <c r="X236" s="472" t="s">
        <v>6663</v>
      </c>
      <c r="Y236" s="472" t="s">
        <v>6663</v>
      </c>
      <c r="Z236" s="472" t="s">
        <v>6663</v>
      </c>
      <c r="AA236" s="472" t="s">
        <v>6663</v>
      </c>
      <c r="AB236" s="473" t="s">
        <v>6663</v>
      </c>
      <c r="AC236" s="489" t="s">
        <v>6663</v>
      </c>
      <c r="AD236" s="490" t="s">
        <v>6663</v>
      </c>
      <c r="AE236" s="491" t="s">
        <v>6663</v>
      </c>
      <c r="AF236" s="389"/>
      <c r="AG236" s="390"/>
      <c r="AH236" s="390"/>
      <c r="AI236" s="390"/>
      <c r="AJ236" s="390"/>
      <c r="AK236" s="390"/>
      <c r="AL236" s="390"/>
      <c r="AM236" s="390"/>
      <c r="AN236" s="390"/>
      <c r="AO236" s="390"/>
      <c r="AP236" s="390"/>
      <c r="AQ236" s="390"/>
      <c r="AR236" s="390"/>
      <c r="AS236" s="390"/>
      <c r="AT236" s="390"/>
      <c r="AU236" s="390"/>
      <c r="AV236" s="384"/>
      <c r="AW236" s="385"/>
      <c r="AX236" s="386"/>
      <c r="AY236" s="492" t="s">
        <v>6663</v>
      </c>
      <c r="AZ236" s="493" t="s">
        <v>6663</v>
      </c>
      <c r="BA236" s="493" t="s">
        <v>6663</v>
      </c>
      <c r="BB236" s="493" t="s">
        <v>6663</v>
      </c>
      <c r="BC236" s="493" t="s">
        <v>6663</v>
      </c>
      <c r="BD236" s="493" t="s">
        <v>6663</v>
      </c>
      <c r="BE236" s="493" t="s">
        <v>6663</v>
      </c>
      <c r="BF236" s="493" t="s">
        <v>6663</v>
      </c>
      <c r="BG236" s="493" t="s">
        <v>6663</v>
      </c>
      <c r="BH236" s="493" t="s">
        <v>6663</v>
      </c>
      <c r="BI236" s="493" t="s">
        <v>6663</v>
      </c>
      <c r="BJ236" s="493" t="s">
        <v>6663</v>
      </c>
      <c r="BK236" s="493" t="s">
        <v>6663</v>
      </c>
      <c r="BL236" s="493" t="s">
        <v>6663</v>
      </c>
      <c r="BM236" s="493" t="s">
        <v>6663</v>
      </c>
      <c r="BN236" s="494" t="s">
        <v>6663</v>
      </c>
      <c r="BO236" s="489" t="s">
        <v>6663</v>
      </c>
      <c r="BP236" s="490" t="s">
        <v>6663</v>
      </c>
      <c r="BQ236" s="491" t="s">
        <v>6663</v>
      </c>
      <c r="BR236" s="492">
        <v>109</v>
      </c>
      <c r="BS236" s="493" t="s">
        <v>6662</v>
      </c>
      <c r="BT236" s="493" t="s">
        <v>6662</v>
      </c>
      <c r="BU236" s="493">
        <v>1</v>
      </c>
      <c r="BV236" s="493" t="s">
        <v>6662</v>
      </c>
      <c r="BW236" s="493">
        <v>1</v>
      </c>
      <c r="BX236" s="493">
        <v>1</v>
      </c>
      <c r="BY236" s="493">
        <v>3</v>
      </c>
      <c r="BZ236" s="493">
        <v>2</v>
      </c>
      <c r="CA236" s="493">
        <v>20</v>
      </c>
      <c r="CB236" s="493">
        <v>12</v>
      </c>
      <c r="CC236" s="493">
        <v>17</v>
      </c>
      <c r="CD236" s="493">
        <v>18</v>
      </c>
      <c r="CE236" s="493">
        <v>13</v>
      </c>
      <c r="CF236" s="493">
        <v>16</v>
      </c>
      <c r="CG236" s="494">
        <v>5</v>
      </c>
      <c r="CH236" s="389"/>
      <c r="CI236" s="390"/>
      <c r="CJ236" s="390"/>
      <c r="CK236" s="390"/>
      <c r="CL236" s="390"/>
      <c r="CM236" s="390"/>
      <c r="CN236" s="390"/>
      <c r="CO236" s="390"/>
      <c r="CP236" s="390"/>
      <c r="CQ236" s="390"/>
      <c r="CR236" s="390"/>
      <c r="CS236" s="390"/>
      <c r="CT236" s="390"/>
      <c r="CU236" s="394"/>
      <c r="CV236" s="389"/>
      <c r="CW236" s="390"/>
      <c r="CX236" s="390"/>
      <c r="CY236" s="390"/>
      <c r="CZ236" s="390"/>
      <c r="DA236" s="390"/>
      <c r="DB236" s="394"/>
      <c r="DC236" s="492">
        <v>344</v>
      </c>
      <c r="DD236" s="493">
        <v>264</v>
      </c>
      <c r="DE236" s="493">
        <v>139</v>
      </c>
      <c r="DF236" s="493">
        <v>110</v>
      </c>
      <c r="DG236" s="493">
        <v>15</v>
      </c>
      <c r="DH236" s="493">
        <v>9</v>
      </c>
      <c r="DI236" s="493">
        <v>71</v>
      </c>
      <c r="DJ236" s="394"/>
      <c r="DK236" s="492">
        <v>90</v>
      </c>
      <c r="DL236" s="493">
        <v>28</v>
      </c>
      <c r="DM236" s="493">
        <v>3</v>
      </c>
      <c r="DN236" s="493">
        <v>21</v>
      </c>
      <c r="DO236" s="493" t="s">
        <v>6662</v>
      </c>
      <c r="DP236" s="493">
        <v>7</v>
      </c>
      <c r="DQ236" s="493">
        <v>2</v>
      </c>
      <c r="DR236" s="493">
        <v>6</v>
      </c>
      <c r="DS236" s="493" t="s">
        <v>6662</v>
      </c>
      <c r="DT236" s="493">
        <v>17</v>
      </c>
      <c r="DU236" s="493" t="s">
        <v>6662</v>
      </c>
      <c r="DV236" s="493">
        <v>6</v>
      </c>
      <c r="DW236" s="493" t="s">
        <v>6662</v>
      </c>
      <c r="DX236" s="493" t="s">
        <v>6662</v>
      </c>
      <c r="DY236" s="390" t="s">
        <v>6662</v>
      </c>
      <c r="DZ236" s="394" t="s">
        <v>6662</v>
      </c>
      <c r="EA236" s="492">
        <v>109</v>
      </c>
      <c r="EB236" s="493">
        <v>10742</v>
      </c>
      <c r="EC236" s="493">
        <v>4167</v>
      </c>
      <c r="ED236" s="493">
        <v>5962</v>
      </c>
      <c r="EE236" s="494">
        <v>613</v>
      </c>
      <c r="EF236" s="492">
        <v>174</v>
      </c>
      <c r="EG236" s="493">
        <v>157</v>
      </c>
      <c r="EH236" s="493">
        <v>81</v>
      </c>
      <c r="EI236" s="493">
        <v>68</v>
      </c>
      <c r="EJ236" s="493">
        <v>8</v>
      </c>
      <c r="EK236" s="493" t="s">
        <v>6662</v>
      </c>
      <c r="EL236" s="493">
        <v>17</v>
      </c>
      <c r="EM236" s="394"/>
      <c r="EN236" s="492">
        <v>170</v>
      </c>
      <c r="EO236" s="493">
        <v>107</v>
      </c>
      <c r="EP236" s="493">
        <v>58</v>
      </c>
      <c r="EQ236" s="493">
        <v>42</v>
      </c>
      <c r="ER236" s="493">
        <v>7</v>
      </c>
      <c r="ES236" s="493">
        <v>9</v>
      </c>
      <c r="ET236" s="493">
        <v>54</v>
      </c>
      <c r="EU236" s="394"/>
    </row>
    <row r="237" spans="1:151" s="357" customFormat="1" ht="15" hidden="1" customHeight="1" x14ac:dyDescent="0.15">
      <c r="A237" s="452" t="s">
        <v>175</v>
      </c>
      <c r="B237" s="452" t="s">
        <v>355</v>
      </c>
      <c r="C237" s="452" t="s">
        <v>1608</v>
      </c>
      <c r="D237" s="452" t="s">
        <v>793</v>
      </c>
      <c r="E237" s="387" t="s">
        <v>6663</v>
      </c>
      <c r="F237" s="472" t="s">
        <v>6663</v>
      </c>
      <c r="G237" s="472" t="s">
        <v>6663</v>
      </c>
      <c r="H237" s="472" t="s">
        <v>6663</v>
      </c>
      <c r="I237" s="472" t="s">
        <v>6663</v>
      </c>
      <c r="J237" s="388" t="s">
        <v>6663</v>
      </c>
      <c r="K237" s="395" t="s">
        <v>6663</v>
      </c>
      <c r="L237" s="387"/>
      <c r="M237" s="471" t="s">
        <v>6663</v>
      </c>
      <c r="N237" s="472" t="s">
        <v>6663</v>
      </c>
      <c r="O237" s="472" t="s">
        <v>6663</v>
      </c>
      <c r="P237" s="472" t="s">
        <v>6663</v>
      </c>
      <c r="Q237" s="472" t="s">
        <v>6663</v>
      </c>
      <c r="R237" s="472" t="s">
        <v>6663</v>
      </c>
      <c r="S237" s="472" t="s">
        <v>6663</v>
      </c>
      <c r="T237" s="472" t="s">
        <v>6663</v>
      </c>
      <c r="U237" s="472" t="s">
        <v>6663</v>
      </c>
      <c r="V237" s="472" t="s">
        <v>6663</v>
      </c>
      <c r="W237" s="472" t="s">
        <v>6663</v>
      </c>
      <c r="X237" s="472" t="s">
        <v>6663</v>
      </c>
      <c r="Y237" s="472" t="s">
        <v>6663</v>
      </c>
      <c r="Z237" s="472" t="s">
        <v>6663</v>
      </c>
      <c r="AA237" s="472" t="s">
        <v>6663</v>
      </c>
      <c r="AB237" s="473" t="s">
        <v>6663</v>
      </c>
      <c r="AC237" s="489" t="s">
        <v>6663</v>
      </c>
      <c r="AD237" s="490" t="s">
        <v>6663</v>
      </c>
      <c r="AE237" s="491" t="s">
        <v>6663</v>
      </c>
      <c r="AF237" s="389"/>
      <c r="AG237" s="390"/>
      <c r="AH237" s="390"/>
      <c r="AI237" s="390"/>
      <c r="AJ237" s="390"/>
      <c r="AK237" s="390"/>
      <c r="AL237" s="390"/>
      <c r="AM237" s="390"/>
      <c r="AN237" s="390"/>
      <c r="AO237" s="390"/>
      <c r="AP237" s="390"/>
      <c r="AQ237" s="390"/>
      <c r="AR237" s="390"/>
      <c r="AS237" s="390"/>
      <c r="AT237" s="390"/>
      <c r="AU237" s="390"/>
      <c r="AV237" s="384"/>
      <c r="AW237" s="385"/>
      <c r="AX237" s="386"/>
      <c r="AY237" s="492" t="s">
        <v>6663</v>
      </c>
      <c r="AZ237" s="493" t="s">
        <v>6663</v>
      </c>
      <c r="BA237" s="493" t="s">
        <v>6663</v>
      </c>
      <c r="BB237" s="493" t="s">
        <v>6663</v>
      </c>
      <c r="BC237" s="493" t="s">
        <v>6663</v>
      </c>
      <c r="BD237" s="493" t="s">
        <v>6663</v>
      </c>
      <c r="BE237" s="493" t="s">
        <v>6663</v>
      </c>
      <c r="BF237" s="493" t="s">
        <v>6663</v>
      </c>
      <c r="BG237" s="493" t="s">
        <v>6663</v>
      </c>
      <c r="BH237" s="493" t="s">
        <v>6663</v>
      </c>
      <c r="BI237" s="493" t="s">
        <v>6663</v>
      </c>
      <c r="BJ237" s="493" t="s">
        <v>6663</v>
      </c>
      <c r="BK237" s="493" t="s">
        <v>6663</v>
      </c>
      <c r="BL237" s="493" t="s">
        <v>6663</v>
      </c>
      <c r="BM237" s="493" t="s">
        <v>6663</v>
      </c>
      <c r="BN237" s="494" t="s">
        <v>6663</v>
      </c>
      <c r="BO237" s="489" t="s">
        <v>6663</v>
      </c>
      <c r="BP237" s="490" t="s">
        <v>6663</v>
      </c>
      <c r="BQ237" s="491" t="s">
        <v>6663</v>
      </c>
      <c r="BR237" s="492">
        <v>47</v>
      </c>
      <c r="BS237" s="493" t="s">
        <v>6662</v>
      </c>
      <c r="BT237" s="493" t="s">
        <v>6662</v>
      </c>
      <c r="BU237" s="493" t="s">
        <v>6662</v>
      </c>
      <c r="BV237" s="493" t="s">
        <v>6662</v>
      </c>
      <c r="BW237" s="493" t="s">
        <v>6662</v>
      </c>
      <c r="BX237" s="493" t="s">
        <v>6662</v>
      </c>
      <c r="BY237" s="493">
        <v>1</v>
      </c>
      <c r="BZ237" s="493">
        <v>4</v>
      </c>
      <c r="CA237" s="493">
        <v>1</v>
      </c>
      <c r="CB237" s="493">
        <v>7</v>
      </c>
      <c r="CC237" s="493">
        <v>3</v>
      </c>
      <c r="CD237" s="493">
        <v>8</v>
      </c>
      <c r="CE237" s="493">
        <v>12</v>
      </c>
      <c r="CF237" s="493">
        <v>6</v>
      </c>
      <c r="CG237" s="494">
        <v>5</v>
      </c>
      <c r="CH237" s="389"/>
      <c r="CI237" s="390"/>
      <c r="CJ237" s="390"/>
      <c r="CK237" s="390"/>
      <c r="CL237" s="390"/>
      <c r="CM237" s="390"/>
      <c r="CN237" s="390"/>
      <c r="CO237" s="390"/>
      <c r="CP237" s="390"/>
      <c r="CQ237" s="390"/>
      <c r="CR237" s="390"/>
      <c r="CS237" s="390"/>
      <c r="CT237" s="390"/>
      <c r="CU237" s="394"/>
      <c r="CV237" s="389"/>
      <c r="CW237" s="390"/>
      <c r="CX237" s="390"/>
      <c r="CY237" s="390"/>
      <c r="CZ237" s="390"/>
      <c r="DA237" s="390"/>
      <c r="DB237" s="394"/>
      <c r="DC237" s="492" t="s">
        <v>6663</v>
      </c>
      <c r="DD237" s="493" t="s">
        <v>6663</v>
      </c>
      <c r="DE237" s="493" t="s">
        <v>6663</v>
      </c>
      <c r="DF237" s="493" t="s">
        <v>6663</v>
      </c>
      <c r="DG237" s="493" t="s">
        <v>6663</v>
      </c>
      <c r="DH237" s="493" t="s">
        <v>6663</v>
      </c>
      <c r="DI237" s="493" t="s">
        <v>6663</v>
      </c>
      <c r="DJ237" s="394"/>
      <c r="DK237" s="492" t="s">
        <v>6663</v>
      </c>
      <c r="DL237" s="493" t="s">
        <v>6663</v>
      </c>
      <c r="DM237" s="493" t="s">
        <v>6663</v>
      </c>
      <c r="DN237" s="493" t="s">
        <v>6663</v>
      </c>
      <c r="DO237" s="493" t="s">
        <v>6663</v>
      </c>
      <c r="DP237" s="493" t="s">
        <v>6663</v>
      </c>
      <c r="DQ237" s="493" t="s">
        <v>6663</v>
      </c>
      <c r="DR237" s="493" t="s">
        <v>6663</v>
      </c>
      <c r="DS237" s="493" t="s">
        <v>6663</v>
      </c>
      <c r="DT237" s="493" t="s">
        <v>6663</v>
      </c>
      <c r="DU237" s="493" t="s">
        <v>6663</v>
      </c>
      <c r="DV237" s="493" t="s">
        <v>6663</v>
      </c>
      <c r="DW237" s="493" t="s">
        <v>6663</v>
      </c>
      <c r="DX237" s="493" t="s">
        <v>6663</v>
      </c>
      <c r="DY237" s="390" t="s">
        <v>6663</v>
      </c>
      <c r="DZ237" s="394" t="s">
        <v>6663</v>
      </c>
      <c r="EA237" s="492" t="s">
        <v>6663</v>
      </c>
      <c r="EB237" s="493" t="s">
        <v>6663</v>
      </c>
      <c r="EC237" s="493" t="s">
        <v>6663</v>
      </c>
      <c r="ED237" s="493" t="s">
        <v>6663</v>
      </c>
      <c r="EE237" s="494" t="s">
        <v>6663</v>
      </c>
      <c r="EF237" s="492" t="s">
        <v>6663</v>
      </c>
      <c r="EG237" s="493" t="s">
        <v>6663</v>
      </c>
      <c r="EH237" s="493" t="s">
        <v>6663</v>
      </c>
      <c r="EI237" s="493" t="s">
        <v>6663</v>
      </c>
      <c r="EJ237" s="493" t="s">
        <v>6663</v>
      </c>
      <c r="EK237" s="493" t="s">
        <v>6663</v>
      </c>
      <c r="EL237" s="493" t="s">
        <v>6663</v>
      </c>
      <c r="EM237" s="394"/>
      <c r="EN237" s="492" t="s">
        <v>6663</v>
      </c>
      <c r="EO237" s="493" t="s">
        <v>6663</v>
      </c>
      <c r="EP237" s="493" t="s">
        <v>6663</v>
      </c>
      <c r="EQ237" s="493" t="s">
        <v>6663</v>
      </c>
      <c r="ER237" s="493" t="s">
        <v>6663</v>
      </c>
      <c r="ES237" s="493" t="s">
        <v>6663</v>
      </c>
      <c r="ET237" s="493" t="s">
        <v>6663</v>
      </c>
      <c r="EU237" s="394"/>
    </row>
    <row r="238" spans="1:151" s="357" customFormat="1" ht="15" hidden="1" customHeight="1" x14ac:dyDescent="0.15">
      <c r="A238" s="452" t="s">
        <v>175</v>
      </c>
      <c r="B238" s="452" t="s">
        <v>355</v>
      </c>
      <c r="C238" s="452" t="s">
        <v>1609</v>
      </c>
      <c r="D238" s="452" t="s">
        <v>794</v>
      </c>
      <c r="E238" s="387" t="s">
        <v>6663</v>
      </c>
      <c r="F238" s="472" t="s">
        <v>6663</v>
      </c>
      <c r="G238" s="472" t="s">
        <v>6663</v>
      </c>
      <c r="H238" s="472" t="s">
        <v>6663</v>
      </c>
      <c r="I238" s="472" t="s">
        <v>6663</v>
      </c>
      <c r="J238" s="388" t="s">
        <v>6663</v>
      </c>
      <c r="K238" s="395" t="s">
        <v>6663</v>
      </c>
      <c r="L238" s="387"/>
      <c r="M238" s="471" t="s">
        <v>6663</v>
      </c>
      <c r="N238" s="472" t="s">
        <v>6663</v>
      </c>
      <c r="O238" s="472" t="s">
        <v>6663</v>
      </c>
      <c r="P238" s="472" t="s">
        <v>6663</v>
      </c>
      <c r="Q238" s="472" t="s">
        <v>6663</v>
      </c>
      <c r="R238" s="472" t="s">
        <v>6663</v>
      </c>
      <c r="S238" s="472" t="s">
        <v>6663</v>
      </c>
      <c r="T238" s="472" t="s">
        <v>6663</v>
      </c>
      <c r="U238" s="472" t="s">
        <v>6663</v>
      </c>
      <c r="V238" s="472" t="s">
        <v>6663</v>
      </c>
      <c r="W238" s="472" t="s">
        <v>6663</v>
      </c>
      <c r="X238" s="472" t="s">
        <v>6663</v>
      </c>
      <c r="Y238" s="472" t="s">
        <v>6663</v>
      </c>
      <c r="Z238" s="472" t="s">
        <v>6663</v>
      </c>
      <c r="AA238" s="472" t="s">
        <v>6663</v>
      </c>
      <c r="AB238" s="473" t="s">
        <v>6663</v>
      </c>
      <c r="AC238" s="489" t="s">
        <v>6663</v>
      </c>
      <c r="AD238" s="490" t="s">
        <v>6663</v>
      </c>
      <c r="AE238" s="491" t="s">
        <v>6663</v>
      </c>
      <c r="AF238" s="389"/>
      <c r="AG238" s="390"/>
      <c r="AH238" s="390"/>
      <c r="AI238" s="390"/>
      <c r="AJ238" s="390"/>
      <c r="AK238" s="390"/>
      <c r="AL238" s="390"/>
      <c r="AM238" s="390"/>
      <c r="AN238" s="390"/>
      <c r="AO238" s="390"/>
      <c r="AP238" s="390"/>
      <c r="AQ238" s="390"/>
      <c r="AR238" s="390"/>
      <c r="AS238" s="390"/>
      <c r="AT238" s="390"/>
      <c r="AU238" s="390"/>
      <c r="AV238" s="384"/>
      <c r="AW238" s="385"/>
      <c r="AX238" s="386"/>
      <c r="AY238" s="492" t="s">
        <v>6663</v>
      </c>
      <c r="AZ238" s="493" t="s">
        <v>6663</v>
      </c>
      <c r="BA238" s="493" t="s">
        <v>6663</v>
      </c>
      <c r="BB238" s="493" t="s">
        <v>6663</v>
      </c>
      <c r="BC238" s="493" t="s">
        <v>6663</v>
      </c>
      <c r="BD238" s="493" t="s">
        <v>6663</v>
      </c>
      <c r="BE238" s="493" t="s">
        <v>6663</v>
      </c>
      <c r="BF238" s="493" t="s">
        <v>6663</v>
      </c>
      <c r="BG238" s="493" t="s">
        <v>6663</v>
      </c>
      <c r="BH238" s="493" t="s">
        <v>6663</v>
      </c>
      <c r="BI238" s="493" t="s">
        <v>6663</v>
      </c>
      <c r="BJ238" s="493" t="s">
        <v>6663</v>
      </c>
      <c r="BK238" s="493" t="s">
        <v>6663</v>
      </c>
      <c r="BL238" s="493" t="s">
        <v>6663</v>
      </c>
      <c r="BM238" s="493" t="s">
        <v>6663</v>
      </c>
      <c r="BN238" s="494" t="s">
        <v>6663</v>
      </c>
      <c r="BO238" s="489" t="s">
        <v>6663</v>
      </c>
      <c r="BP238" s="490" t="s">
        <v>6663</v>
      </c>
      <c r="BQ238" s="491" t="s">
        <v>6663</v>
      </c>
      <c r="BR238" s="492">
        <v>56</v>
      </c>
      <c r="BS238" s="493" t="s">
        <v>6662</v>
      </c>
      <c r="BT238" s="493" t="s">
        <v>6662</v>
      </c>
      <c r="BU238" s="493" t="s">
        <v>6662</v>
      </c>
      <c r="BV238" s="493" t="s">
        <v>6662</v>
      </c>
      <c r="BW238" s="493" t="s">
        <v>6662</v>
      </c>
      <c r="BX238" s="493">
        <v>1</v>
      </c>
      <c r="BY238" s="493">
        <v>1</v>
      </c>
      <c r="BZ238" s="493">
        <v>2</v>
      </c>
      <c r="CA238" s="493">
        <v>7</v>
      </c>
      <c r="CB238" s="493">
        <v>4</v>
      </c>
      <c r="CC238" s="493">
        <v>10</v>
      </c>
      <c r="CD238" s="493">
        <v>10</v>
      </c>
      <c r="CE238" s="493">
        <v>7</v>
      </c>
      <c r="CF238" s="493">
        <v>9</v>
      </c>
      <c r="CG238" s="494">
        <v>5</v>
      </c>
      <c r="CH238" s="389"/>
      <c r="CI238" s="390"/>
      <c r="CJ238" s="390"/>
      <c r="CK238" s="390"/>
      <c r="CL238" s="390"/>
      <c r="CM238" s="390"/>
      <c r="CN238" s="390"/>
      <c r="CO238" s="390"/>
      <c r="CP238" s="390"/>
      <c r="CQ238" s="390"/>
      <c r="CR238" s="390"/>
      <c r="CS238" s="390"/>
      <c r="CT238" s="390"/>
      <c r="CU238" s="394"/>
      <c r="CV238" s="389"/>
      <c r="CW238" s="390"/>
      <c r="CX238" s="390"/>
      <c r="CY238" s="390"/>
      <c r="CZ238" s="390"/>
      <c r="DA238" s="390"/>
      <c r="DB238" s="394"/>
      <c r="DC238" s="492" t="s">
        <v>6663</v>
      </c>
      <c r="DD238" s="493" t="s">
        <v>6663</v>
      </c>
      <c r="DE238" s="493" t="s">
        <v>6663</v>
      </c>
      <c r="DF238" s="493" t="s">
        <v>6663</v>
      </c>
      <c r="DG238" s="493" t="s">
        <v>6663</v>
      </c>
      <c r="DH238" s="493" t="s">
        <v>6663</v>
      </c>
      <c r="DI238" s="493" t="s">
        <v>6663</v>
      </c>
      <c r="DJ238" s="394"/>
      <c r="DK238" s="492" t="s">
        <v>6663</v>
      </c>
      <c r="DL238" s="493" t="s">
        <v>6663</v>
      </c>
      <c r="DM238" s="493" t="s">
        <v>6663</v>
      </c>
      <c r="DN238" s="493" t="s">
        <v>6663</v>
      </c>
      <c r="DO238" s="493" t="s">
        <v>6663</v>
      </c>
      <c r="DP238" s="493" t="s">
        <v>6663</v>
      </c>
      <c r="DQ238" s="493" t="s">
        <v>6663</v>
      </c>
      <c r="DR238" s="493" t="s">
        <v>6663</v>
      </c>
      <c r="DS238" s="493" t="s">
        <v>6663</v>
      </c>
      <c r="DT238" s="493" t="s">
        <v>6663</v>
      </c>
      <c r="DU238" s="493" t="s">
        <v>6663</v>
      </c>
      <c r="DV238" s="493" t="s">
        <v>6663</v>
      </c>
      <c r="DW238" s="493" t="s">
        <v>6663</v>
      </c>
      <c r="DX238" s="493" t="s">
        <v>6663</v>
      </c>
      <c r="DY238" s="390" t="s">
        <v>6663</v>
      </c>
      <c r="DZ238" s="394" t="s">
        <v>6663</v>
      </c>
      <c r="EA238" s="492" t="s">
        <v>6663</v>
      </c>
      <c r="EB238" s="493" t="s">
        <v>6663</v>
      </c>
      <c r="EC238" s="493" t="s">
        <v>6663</v>
      </c>
      <c r="ED238" s="493" t="s">
        <v>6663</v>
      </c>
      <c r="EE238" s="494" t="s">
        <v>6663</v>
      </c>
      <c r="EF238" s="492" t="s">
        <v>6663</v>
      </c>
      <c r="EG238" s="493" t="s">
        <v>6663</v>
      </c>
      <c r="EH238" s="493" t="s">
        <v>6663</v>
      </c>
      <c r="EI238" s="493" t="s">
        <v>6663</v>
      </c>
      <c r="EJ238" s="493" t="s">
        <v>6663</v>
      </c>
      <c r="EK238" s="493" t="s">
        <v>6663</v>
      </c>
      <c r="EL238" s="493" t="s">
        <v>6663</v>
      </c>
      <c r="EM238" s="394"/>
      <c r="EN238" s="492" t="s">
        <v>6663</v>
      </c>
      <c r="EO238" s="493" t="s">
        <v>6663</v>
      </c>
      <c r="EP238" s="493" t="s">
        <v>6663</v>
      </c>
      <c r="EQ238" s="493" t="s">
        <v>6663</v>
      </c>
      <c r="ER238" s="493" t="s">
        <v>6663</v>
      </c>
      <c r="ES238" s="493" t="s">
        <v>6663</v>
      </c>
      <c r="ET238" s="493" t="s">
        <v>6663</v>
      </c>
      <c r="EU238" s="394"/>
    </row>
    <row r="239" spans="1:151" s="357" customFormat="1" ht="15" hidden="1" customHeight="1" x14ac:dyDescent="0.15">
      <c r="A239" s="452" t="s">
        <v>175</v>
      </c>
      <c r="B239" s="452" t="s">
        <v>355</v>
      </c>
      <c r="C239" s="452" t="s">
        <v>1610</v>
      </c>
      <c r="D239" s="452" t="s">
        <v>795</v>
      </c>
      <c r="E239" s="387" t="s">
        <v>6663</v>
      </c>
      <c r="F239" s="472" t="s">
        <v>6663</v>
      </c>
      <c r="G239" s="472" t="s">
        <v>6663</v>
      </c>
      <c r="H239" s="472" t="s">
        <v>6663</v>
      </c>
      <c r="I239" s="472" t="s">
        <v>6663</v>
      </c>
      <c r="J239" s="388" t="s">
        <v>6663</v>
      </c>
      <c r="K239" s="395" t="s">
        <v>6663</v>
      </c>
      <c r="L239" s="387"/>
      <c r="M239" s="471" t="s">
        <v>6663</v>
      </c>
      <c r="N239" s="472" t="s">
        <v>6663</v>
      </c>
      <c r="O239" s="472" t="s">
        <v>6663</v>
      </c>
      <c r="P239" s="472" t="s">
        <v>6663</v>
      </c>
      <c r="Q239" s="472" t="s">
        <v>6663</v>
      </c>
      <c r="R239" s="472" t="s">
        <v>6663</v>
      </c>
      <c r="S239" s="472" t="s">
        <v>6663</v>
      </c>
      <c r="T239" s="472" t="s">
        <v>6663</v>
      </c>
      <c r="U239" s="472" t="s">
        <v>6663</v>
      </c>
      <c r="V239" s="472" t="s">
        <v>6663</v>
      </c>
      <c r="W239" s="472" t="s">
        <v>6663</v>
      </c>
      <c r="X239" s="472" t="s">
        <v>6663</v>
      </c>
      <c r="Y239" s="472" t="s">
        <v>6663</v>
      </c>
      <c r="Z239" s="472" t="s">
        <v>6663</v>
      </c>
      <c r="AA239" s="472" t="s">
        <v>6663</v>
      </c>
      <c r="AB239" s="473" t="s">
        <v>6663</v>
      </c>
      <c r="AC239" s="489" t="s">
        <v>6663</v>
      </c>
      <c r="AD239" s="490" t="s">
        <v>6663</v>
      </c>
      <c r="AE239" s="491" t="s">
        <v>6663</v>
      </c>
      <c r="AF239" s="389"/>
      <c r="AG239" s="390"/>
      <c r="AH239" s="390"/>
      <c r="AI239" s="390"/>
      <c r="AJ239" s="390"/>
      <c r="AK239" s="390"/>
      <c r="AL239" s="390"/>
      <c r="AM239" s="390"/>
      <c r="AN239" s="390"/>
      <c r="AO239" s="390"/>
      <c r="AP239" s="390"/>
      <c r="AQ239" s="390"/>
      <c r="AR239" s="390"/>
      <c r="AS239" s="390"/>
      <c r="AT239" s="390"/>
      <c r="AU239" s="390"/>
      <c r="AV239" s="384"/>
      <c r="AW239" s="385"/>
      <c r="AX239" s="386"/>
      <c r="AY239" s="492" t="s">
        <v>6663</v>
      </c>
      <c r="AZ239" s="493" t="s">
        <v>6663</v>
      </c>
      <c r="BA239" s="493" t="s">
        <v>6663</v>
      </c>
      <c r="BB239" s="493" t="s">
        <v>6663</v>
      </c>
      <c r="BC239" s="493" t="s">
        <v>6663</v>
      </c>
      <c r="BD239" s="493" t="s">
        <v>6663</v>
      </c>
      <c r="BE239" s="493" t="s">
        <v>6663</v>
      </c>
      <c r="BF239" s="493" t="s">
        <v>6663</v>
      </c>
      <c r="BG239" s="493" t="s">
        <v>6663</v>
      </c>
      <c r="BH239" s="493" t="s">
        <v>6663</v>
      </c>
      <c r="BI239" s="493" t="s">
        <v>6663</v>
      </c>
      <c r="BJ239" s="493" t="s">
        <v>6663</v>
      </c>
      <c r="BK239" s="493" t="s">
        <v>6663</v>
      </c>
      <c r="BL239" s="493" t="s">
        <v>6663</v>
      </c>
      <c r="BM239" s="493" t="s">
        <v>6663</v>
      </c>
      <c r="BN239" s="494" t="s">
        <v>6663</v>
      </c>
      <c r="BO239" s="489" t="s">
        <v>6663</v>
      </c>
      <c r="BP239" s="490" t="s">
        <v>6663</v>
      </c>
      <c r="BQ239" s="491" t="s">
        <v>6663</v>
      </c>
      <c r="BR239" s="492">
        <v>48</v>
      </c>
      <c r="BS239" s="493" t="s">
        <v>6662</v>
      </c>
      <c r="BT239" s="493" t="s">
        <v>6662</v>
      </c>
      <c r="BU239" s="493" t="s">
        <v>6662</v>
      </c>
      <c r="BV239" s="493" t="s">
        <v>6662</v>
      </c>
      <c r="BW239" s="493" t="s">
        <v>6662</v>
      </c>
      <c r="BX239" s="493" t="s">
        <v>6662</v>
      </c>
      <c r="BY239" s="493">
        <v>1</v>
      </c>
      <c r="BZ239" s="493">
        <v>1</v>
      </c>
      <c r="CA239" s="493">
        <v>4</v>
      </c>
      <c r="CB239" s="493">
        <v>8</v>
      </c>
      <c r="CC239" s="493">
        <v>9</v>
      </c>
      <c r="CD239" s="493">
        <v>10</v>
      </c>
      <c r="CE239" s="493">
        <v>6</v>
      </c>
      <c r="CF239" s="493">
        <v>4</v>
      </c>
      <c r="CG239" s="494">
        <v>5</v>
      </c>
      <c r="CH239" s="389"/>
      <c r="CI239" s="390"/>
      <c r="CJ239" s="390"/>
      <c r="CK239" s="390"/>
      <c r="CL239" s="390"/>
      <c r="CM239" s="390"/>
      <c r="CN239" s="390"/>
      <c r="CO239" s="390"/>
      <c r="CP239" s="390"/>
      <c r="CQ239" s="390"/>
      <c r="CR239" s="390"/>
      <c r="CS239" s="390"/>
      <c r="CT239" s="390"/>
      <c r="CU239" s="394"/>
      <c r="CV239" s="389"/>
      <c r="CW239" s="390"/>
      <c r="CX239" s="390"/>
      <c r="CY239" s="390"/>
      <c r="CZ239" s="390"/>
      <c r="DA239" s="390"/>
      <c r="DB239" s="394"/>
      <c r="DC239" s="492" t="s">
        <v>6663</v>
      </c>
      <c r="DD239" s="493" t="s">
        <v>6663</v>
      </c>
      <c r="DE239" s="493" t="s">
        <v>6663</v>
      </c>
      <c r="DF239" s="493" t="s">
        <v>6663</v>
      </c>
      <c r="DG239" s="493" t="s">
        <v>6663</v>
      </c>
      <c r="DH239" s="493" t="s">
        <v>6663</v>
      </c>
      <c r="DI239" s="493" t="s">
        <v>6663</v>
      </c>
      <c r="DJ239" s="394"/>
      <c r="DK239" s="492" t="s">
        <v>6663</v>
      </c>
      <c r="DL239" s="493" t="s">
        <v>6663</v>
      </c>
      <c r="DM239" s="493" t="s">
        <v>6663</v>
      </c>
      <c r="DN239" s="493" t="s">
        <v>6663</v>
      </c>
      <c r="DO239" s="493" t="s">
        <v>6663</v>
      </c>
      <c r="DP239" s="493" t="s">
        <v>6663</v>
      </c>
      <c r="DQ239" s="493" t="s">
        <v>6663</v>
      </c>
      <c r="DR239" s="493" t="s">
        <v>6663</v>
      </c>
      <c r="DS239" s="493" t="s">
        <v>6663</v>
      </c>
      <c r="DT239" s="493" t="s">
        <v>6663</v>
      </c>
      <c r="DU239" s="493" t="s">
        <v>6663</v>
      </c>
      <c r="DV239" s="493" t="s">
        <v>6663</v>
      </c>
      <c r="DW239" s="493" t="s">
        <v>6663</v>
      </c>
      <c r="DX239" s="493" t="s">
        <v>6663</v>
      </c>
      <c r="DY239" s="390" t="s">
        <v>6663</v>
      </c>
      <c r="DZ239" s="394" t="s">
        <v>6663</v>
      </c>
      <c r="EA239" s="492" t="s">
        <v>6663</v>
      </c>
      <c r="EB239" s="493" t="s">
        <v>6663</v>
      </c>
      <c r="EC239" s="493" t="s">
        <v>6663</v>
      </c>
      <c r="ED239" s="493" t="s">
        <v>6663</v>
      </c>
      <c r="EE239" s="494" t="s">
        <v>6663</v>
      </c>
      <c r="EF239" s="492" t="s">
        <v>6663</v>
      </c>
      <c r="EG239" s="493" t="s">
        <v>6663</v>
      </c>
      <c r="EH239" s="493" t="s">
        <v>6663</v>
      </c>
      <c r="EI239" s="493" t="s">
        <v>6663</v>
      </c>
      <c r="EJ239" s="493" t="s">
        <v>6663</v>
      </c>
      <c r="EK239" s="493" t="s">
        <v>6663</v>
      </c>
      <c r="EL239" s="493" t="s">
        <v>6663</v>
      </c>
      <c r="EM239" s="394"/>
      <c r="EN239" s="492" t="s">
        <v>6663</v>
      </c>
      <c r="EO239" s="493" t="s">
        <v>6663</v>
      </c>
      <c r="EP239" s="493" t="s">
        <v>6663</v>
      </c>
      <c r="EQ239" s="493" t="s">
        <v>6663</v>
      </c>
      <c r="ER239" s="493" t="s">
        <v>6663</v>
      </c>
      <c r="ES239" s="493" t="s">
        <v>6663</v>
      </c>
      <c r="ET239" s="493" t="s">
        <v>6663</v>
      </c>
      <c r="EU239" s="394"/>
    </row>
    <row r="240" spans="1:151" s="357" customFormat="1" ht="15" hidden="1" customHeight="1" x14ac:dyDescent="0.15">
      <c r="A240" s="452" t="s">
        <v>175</v>
      </c>
      <c r="B240" s="452" t="s">
        <v>355</v>
      </c>
      <c r="C240" s="452" t="s">
        <v>1611</v>
      </c>
      <c r="D240" s="452" t="s">
        <v>796</v>
      </c>
      <c r="E240" s="387" t="s">
        <v>6663</v>
      </c>
      <c r="F240" s="472" t="s">
        <v>6663</v>
      </c>
      <c r="G240" s="472" t="s">
        <v>6663</v>
      </c>
      <c r="H240" s="472" t="s">
        <v>6663</v>
      </c>
      <c r="I240" s="472" t="s">
        <v>6663</v>
      </c>
      <c r="J240" s="388" t="s">
        <v>6663</v>
      </c>
      <c r="K240" s="395" t="s">
        <v>6663</v>
      </c>
      <c r="L240" s="387"/>
      <c r="M240" s="471" t="s">
        <v>6663</v>
      </c>
      <c r="N240" s="472" t="s">
        <v>6663</v>
      </c>
      <c r="O240" s="472" t="s">
        <v>6663</v>
      </c>
      <c r="P240" s="472" t="s">
        <v>6663</v>
      </c>
      <c r="Q240" s="472" t="s">
        <v>6663</v>
      </c>
      <c r="R240" s="472" t="s">
        <v>6663</v>
      </c>
      <c r="S240" s="472" t="s">
        <v>6663</v>
      </c>
      <c r="T240" s="472" t="s">
        <v>6663</v>
      </c>
      <c r="U240" s="472" t="s">
        <v>6663</v>
      </c>
      <c r="V240" s="472" t="s">
        <v>6663</v>
      </c>
      <c r="W240" s="472" t="s">
        <v>6663</v>
      </c>
      <c r="X240" s="472" t="s">
        <v>6663</v>
      </c>
      <c r="Y240" s="472" t="s">
        <v>6663</v>
      </c>
      <c r="Z240" s="472" t="s">
        <v>6663</v>
      </c>
      <c r="AA240" s="472" t="s">
        <v>6663</v>
      </c>
      <c r="AB240" s="473" t="s">
        <v>6663</v>
      </c>
      <c r="AC240" s="489" t="s">
        <v>6663</v>
      </c>
      <c r="AD240" s="490" t="s">
        <v>6663</v>
      </c>
      <c r="AE240" s="491" t="s">
        <v>6663</v>
      </c>
      <c r="AF240" s="389"/>
      <c r="AG240" s="390"/>
      <c r="AH240" s="390"/>
      <c r="AI240" s="390"/>
      <c r="AJ240" s="390"/>
      <c r="AK240" s="390"/>
      <c r="AL240" s="390"/>
      <c r="AM240" s="390"/>
      <c r="AN240" s="390"/>
      <c r="AO240" s="390"/>
      <c r="AP240" s="390"/>
      <c r="AQ240" s="390"/>
      <c r="AR240" s="390"/>
      <c r="AS240" s="390"/>
      <c r="AT240" s="390"/>
      <c r="AU240" s="390"/>
      <c r="AV240" s="384"/>
      <c r="AW240" s="385"/>
      <c r="AX240" s="386"/>
      <c r="AY240" s="492" t="s">
        <v>6663</v>
      </c>
      <c r="AZ240" s="493" t="s">
        <v>6663</v>
      </c>
      <c r="BA240" s="493" t="s">
        <v>6663</v>
      </c>
      <c r="BB240" s="493" t="s">
        <v>6663</v>
      </c>
      <c r="BC240" s="493" t="s">
        <v>6663</v>
      </c>
      <c r="BD240" s="493" t="s">
        <v>6663</v>
      </c>
      <c r="BE240" s="493" t="s">
        <v>6663</v>
      </c>
      <c r="BF240" s="493" t="s">
        <v>6663</v>
      </c>
      <c r="BG240" s="493" t="s">
        <v>6663</v>
      </c>
      <c r="BH240" s="493" t="s">
        <v>6663</v>
      </c>
      <c r="BI240" s="493" t="s">
        <v>6663</v>
      </c>
      <c r="BJ240" s="493" t="s">
        <v>6663</v>
      </c>
      <c r="BK240" s="493" t="s">
        <v>6663</v>
      </c>
      <c r="BL240" s="493" t="s">
        <v>6663</v>
      </c>
      <c r="BM240" s="493" t="s">
        <v>6663</v>
      </c>
      <c r="BN240" s="494" t="s">
        <v>6663</v>
      </c>
      <c r="BO240" s="489" t="s">
        <v>6663</v>
      </c>
      <c r="BP240" s="490" t="s">
        <v>6663</v>
      </c>
      <c r="BQ240" s="491" t="s">
        <v>6663</v>
      </c>
      <c r="BR240" s="492">
        <v>27</v>
      </c>
      <c r="BS240" s="493" t="s">
        <v>6662</v>
      </c>
      <c r="BT240" s="493" t="s">
        <v>6662</v>
      </c>
      <c r="BU240" s="493" t="s">
        <v>6662</v>
      </c>
      <c r="BV240" s="493" t="s">
        <v>6662</v>
      </c>
      <c r="BW240" s="493">
        <v>1</v>
      </c>
      <c r="BX240" s="493" t="s">
        <v>6662</v>
      </c>
      <c r="BY240" s="493">
        <v>1</v>
      </c>
      <c r="BZ240" s="493">
        <v>1</v>
      </c>
      <c r="CA240" s="493">
        <v>2</v>
      </c>
      <c r="CB240" s="493">
        <v>6</v>
      </c>
      <c r="CC240" s="493">
        <v>5</v>
      </c>
      <c r="CD240" s="493">
        <v>5</v>
      </c>
      <c r="CE240" s="493">
        <v>2</v>
      </c>
      <c r="CF240" s="493">
        <v>2</v>
      </c>
      <c r="CG240" s="494">
        <v>2</v>
      </c>
      <c r="CH240" s="389"/>
      <c r="CI240" s="390"/>
      <c r="CJ240" s="390"/>
      <c r="CK240" s="390"/>
      <c r="CL240" s="390"/>
      <c r="CM240" s="390"/>
      <c r="CN240" s="390"/>
      <c r="CO240" s="390"/>
      <c r="CP240" s="390"/>
      <c r="CQ240" s="390"/>
      <c r="CR240" s="390"/>
      <c r="CS240" s="390"/>
      <c r="CT240" s="390"/>
      <c r="CU240" s="394"/>
      <c r="CV240" s="389"/>
      <c r="CW240" s="390"/>
      <c r="CX240" s="390"/>
      <c r="CY240" s="390"/>
      <c r="CZ240" s="390"/>
      <c r="DA240" s="390"/>
      <c r="DB240" s="394"/>
      <c r="DC240" s="492" t="s">
        <v>6663</v>
      </c>
      <c r="DD240" s="493" t="s">
        <v>6663</v>
      </c>
      <c r="DE240" s="493" t="s">
        <v>6663</v>
      </c>
      <c r="DF240" s="493" t="s">
        <v>6663</v>
      </c>
      <c r="DG240" s="493" t="s">
        <v>6663</v>
      </c>
      <c r="DH240" s="493" t="s">
        <v>6663</v>
      </c>
      <c r="DI240" s="493" t="s">
        <v>6663</v>
      </c>
      <c r="DJ240" s="394"/>
      <c r="DK240" s="492" t="s">
        <v>6663</v>
      </c>
      <c r="DL240" s="493" t="s">
        <v>6663</v>
      </c>
      <c r="DM240" s="493" t="s">
        <v>6663</v>
      </c>
      <c r="DN240" s="493" t="s">
        <v>6663</v>
      </c>
      <c r="DO240" s="493" t="s">
        <v>6663</v>
      </c>
      <c r="DP240" s="493" t="s">
        <v>6663</v>
      </c>
      <c r="DQ240" s="493" t="s">
        <v>6663</v>
      </c>
      <c r="DR240" s="493" t="s">
        <v>6663</v>
      </c>
      <c r="DS240" s="493" t="s">
        <v>6663</v>
      </c>
      <c r="DT240" s="493" t="s">
        <v>6663</v>
      </c>
      <c r="DU240" s="493" t="s">
        <v>6663</v>
      </c>
      <c r="DV240" s="493" t="s">
        <v>6663</v>
      </c>
      <c r="DW240" s="493" t="s">
        <v>6663</v>
      </c>
      <c r="DX240" s="493" t="s">
        <v>6663</v>
      </c>
      <c r="DY240" s="390" t="s">
        <v>6663</v>
      </c>
      <c r="DZ240" s="394" t="s">
        <v>6663</v>
      </c>
      <c r="EA240" s="492" t="s">
        <v>6663</v>
      </c>
      <c r="EB240" s="493" t="s">
        <v>6663</v>
      </c>
      <c r="EC240" s="493" t="s">
        <v>6663</v>
      </c>
      <c r="ED240" s="493" t="s">
        <v>6663</v>
      </c>
      <c r="EE240" s="494" t="s">
        <v>6663</v>
      </c>
      <c r="EF240" s="492" t="s">
        <v>6663</v>
      </c>
      <c r="EG240" s="493" t="s">
        <v>6663</v>
      </c>
      <c r="EH240" s="493" t="s">
        <v>6663</v>
      </c>
      <c r="EI240" s="493" t="s">
        <v>6663</v>
      </c>
      <c r="EJ240" s="493" t="s">
        <v>6663</v>
      </c>
      <c r="EK240" s="493" t="s">
        <v>6663</v>
      </c>
      <c r="EL240" s="493" t="s">
        <v>6663</v>
      </c>
      <c r="EM240" s="394"/>
      <c r="EN240" s="492" t="s">
        <v>6663</v>
      </c>
      <c r="EO240" s="493" t="s">
        <v>6663</v>
      </c>
      <c r="EP240" s="493" t="s">
        <v>6663</v>
      </c>
      <c r="EQ240" s="493" t="s">
        <v>6663</v>
      </c>
      <c r="ER240" s="493" t="s">
        <v>6663</v>
      </c>
      <c r="ES240" s="493" t="s">
        <v>6663</v>
      </c>
      <c r="ET240" s="493" t="s">
        <v>6663</v>
      </c>
      <c r="EU240" s="394"/>
    </row>
    <row r="241" spans="1:151" s="357" customFormat="1" ht="15" hidden="1" customHeight="1" x14ac:dyDescent="0.15">
      <c r="A241" s="452" t="s">
        <v>175</v>
      </c>
      <c r="B241" s="452" t="s">
        <v>355</v>
      </c>
      <c r="C241" s="452" t="s">
        <v>362</v>
      </c>
      <c r="D241" s="452" t="s">
        <v>797</v>
      </c>
      <c r="E241" s="387">
        <v>32</v>
      </c>
      <c r="F241" s="472">
        <v>32</v>
      </c>
      <c r="G241" s="472" t="s">
        <v>6663</v>
      </c>
      <c r="H241" s="472" t="s">
        <v>6663</v>
      </c>
      <c r="I241" s="472" t="s">
        <v>6663</v>
      </c>
      <c r="J241" s="388" t="s">
        <v>6662</v>
      </c>
      <c r="K241" s="395" t="s">
        <v>6662</v>
      </c>
      <c r="L241" s="387"/>
      <c r="M241" s="471" t="s">
        <v>6663</v>
      </c>
      <c r="N241" s="472" t="s">
        <v>6663</v>
      </c>
      <c r="O241" s="472" t="s">
        <v>6663</v>
      </c>
      <c r="P241" s="472" t="s">
        <v>6663</v>
      </c>
      <c r="Q241" s="472" t="s">
        <v>6663</v>
      </c>
      <c r="R241" s="472" t="s">
        <v>6663</v>
      </c>
      <c r="S241" s="472" t="s">
        <v>6663</v>
      </c>
      <c r="T241" s="472" t="s">
        <v>6663</v>
      </c>
      <c r="U241" s="472" t="s">
        <v>6663</v>
      </c>
      <c r="V241" s="472" t="s">
        <v>6663</v>
      </c>
      <c r="W241" s="472" t="s">
        <v>6663</v>
      </c>
      <c r="X241" s="472" t="s">
        <v>6663</v>
      </c>
      <c r="Y241" s="472" t="s">
        <v>6663</v>
      </c>
      <c r="Z241" s="472" t="s">
        <v>6663</v>
      </c>
      <c r="AA241" s="472" t="s">
        <v>6663</v>
      </c>
      <c r="AB241" s="473" t="s">
        <v>6663</v>
      </c>
      <c r="AC241" s="489" t="s">
        <v>6663</v>
      </c>
      <c r="AD241" s="490" t="s">
        <v>6663</v>
      </c>
      <c r="AE241" s="491" t="s">
        <v>6663</v>
      </c>
      <c r="AF241" s="389"/>
      <c r="AG241" s="390"/>
      <c r="AH241" s="390"/>
      <c r="AI241" s="390"/>
      <c r="AJ241" s="390"/>
      <c r="AK241" s="390"/>
      <c r="AL241" s="390"/>
      <c r="AM241" s="390"/>
      <c r="AN241" s="390"/>
      <c r="AO241" s="390"/>
      <c r="AP241" s="390"/>
      <c r="AQ241" s="390"/>
      <c r="AR241" s="390"/>
      <c r="AS241" s="390"/>
      <c r="AT241" s="390"/>
      <c r="AU241" s="390"/>
      <c r="AV241" s="384"/>
      <c r="AW241" s="385"/>
      <c r="AX241" s="386"/>
      <c r="AY241" s="492" t="s">
        <v>6663</v>
      </c>
      <c r="AZ241" s="493" t="s">
        <v>6663</v>
      </c>
      <c r="BA241" s="493" t="s">
        <v>6663</v>
      </c>
      <c r="BB241" s="493" t="s">
        <v>6663</v>
      </c>
      <c r="BC241" s="493" t="s">
        <v>6663</v>
      </c>
      <c r="BD241" s="493" t="s">
        <v>6663</v>
      </c>
      <c r="BE241" s="493" t="s">
        <v>6663</v>
      </c>
      <c r="BF241" s="493" t="s">
        <v>6663</v>
      </c>
      <c r="BG241" s="493" t="s">
        <v>6663</v>
      </c>
      <c r="BH241" s="493" t="s">
        <v>6663</v>
      </c>
      <c r="BI241" s="493" t="s">
        <v>6663</v>
      </c>
      <c r="BJ241" s="493" t="s">
        <v>6663</v>
      </c>
      <c r="BK241" s="493" t="s">
        <v>6663</v>
      </c>
      <c r="BL241" s="493" t="s">
        <v>6663</v>
      </c>
      <c r="BM241" s="493" t="s">
        <v>6663</v>
      </c>
      <c r="BN241" s="494" t="s">
        <v>6663</v>
      </c>
      <c r="BO241" s="489" t="s">
        <v>6663</v>
      </c>
      <c r="BP241" s="490" t="s">
        <v>6663</v>
      </c>
      <c r="BQ241" s="491" t="s">
        <v>6663</v>
      </c>
      <c r="BR241" s="492">
        <v>32</v>
      </c>
      <c r="BS241" s="493" t="s">
        <v>6662</v>
      </c>
      <c r="BT241" s="493" t="s">
        <v>6662</v>
      </c>
      <c r="BU241" s="493" t="s">
        <v>6662</v>
      </c>
      <c r="BV241" s="493" t="s">
        <v>6662</v>
      </c>
      <c r="BW241" s="493" t="s">
        <v>6662</v>
      </c>
      <c r="BX241" s="493" t="s">
        <v>6662</v>
      </c>
      <c r="BY241" s="493">
        <v>1</v>
      </c>
      <c r="BZ241" s="493">
        <v>1</v>
      </c>
      <c r="CA241" s="493">
        <v>1</v>
      </c>
      <c r="CB241" s="493">
        <v>5</v>
      </c>
      <c r="CC241" s="493">
        <v>8</v>
      </c>
      <c r="CD241" s="493">
        <v>7</v>
      </c>
      <c r="CE241" s="493">
        <v>6</v>
      </c>
      <c r="CF241" s="493">
        <v>2</v>
      </c>
      <c r="CG241" s="494">
        <v>1</v>
      </c>
      <c r="CH241" s="389"/>
      <c r="CI241" s="390"/>
      <c r="CJ241" s="390"/>
      <c r="CK241" s="390"/>
      <c r="CL241" s="390"/>
      <c r="CM241" s="390"/>
      <c r="CN241" s="390"/>
      <c r="CO241" s="390"/>
      <c r="CP241" s="390"/>
      <c r="CQ241" s="390"/>
      <c r="CR241" s="390"/>
      <c r="CS241" s="390"/>
      <c r="CT241" s="390"/>
      <c r="CU241" s="394"/>
      <c r="CV241" s="389"/>
      <c r="CW241" s="390"/>
      <c r="CX241" s="390"/>
      <c r="CY241" s="390"/>
      <c r="CZ241" s="390"/>
      <c r="DA241" s="390"/>
      <c r="DB241" s="394"/>
      <c r="DC241" s="492">
        <v>93</v>
      </c>
      <c r="DD241" s="493">
        <v>79</v>
      </c>
      <c r="DE241" s="493">
        <v>50</v>
      </c>
      <c r="DF241" s="493">
        <v>24</v>
      </c>
      <c r="DG241" s="493">
        <v>5</v>
      </c>
      <c r="DH241" s="493">
        <v>3</v>
      </c>
      <c r="DI241" s="493">
        <v>11</v>
      </c>
      <c r="DJ241" s="394"/>
      <c r="DK241" s="492">
        <v>23</v>
      </c>
      <c r="DL241" s="493">
        <v>3</v>
      </c>
      <c r="DM241" s="493" t="s">
        <v>6662</v>
      </c>
      <c r="DN241" s="493">
        <v>1</v>
      </c>
      <c r="DO241" s="493" t="s">
        <v>6662</v>
      </c>
      <c r="DP241" s="493">
        <v>7</v>
      </c>
      <c r="DQ241" s="493">
        <v>1</v>
      </c>
      <c r="DR241" s="493">
        <v>4</v>
      </c>
      <c r="DS241" s="493">
        <v>1</v>
      </c>
      <c r="DT241" s="493">
        <v>1</v>
      </c>
      <c r="DU241" s="493">
        <v>4</v>
      </c>
      <c r="DV241" s="493" t="s">
        <v>6662</v>
      </c>
      <c r="DW241" s="493" t="s">
        <v>6662</v>
      </c>
      <c r="DX241" s="493">
        <v>1</v>
      </c>
      <c r="DY241" s="390" t="s">
        <v>6662</v>
      </c>
      <c r="DZ241" s="394" t="s">
        <v>6662</v>
      </c>
      <c r="EA241" s="492">
        <v>32</v>
      </c>
      <c r="EB241" s="493">
        <v>2548</v>
      </c>
      <c r="EC241" s="493">
        <v>699</v>
      </c>
      <c r="ED241" s="493">
        <v>1520</v>
      </c>
      <c r="EE241" s="494">
        <v>329</v>
      </c>
      <c r="EF241" s="492">
        <v>45</v>
      </c>
      <c r="EG241" s="493">
        <v>42</v>
      </c>
      <c r="EH241" s="493">
        <v>28</v>
      </c>
      <c r="EI241" s="493">
        <v>11</v>
      </c>
      <c r="EJ241" s="493">
        <v>3</v>
      </c>
      <c r="EK241" s="493">
        <v>2</v>
      </c>
      <c r="EL241" s="493">
        <v>1</v>
      </c>
      <c r="EM241" s="394"/>
      <c r="EN241" s="492">
        <v>48</v>
      </c>
      <c r="EO241" s="493">
        <v>37</v>
      </c>
      <c r="EP241" s="493">
        <v>22</v>
      </c>
      <c r="EQ241" s="493">
        <v>13</v>
      </c>
      <c r="ER241" s="493">
        <v>2</v>
      </c>
      <c r="ES241" s="493">
        <v>1</v>
      </c>
      <c r="ET241" s="493">
        <v>10</v>
      </c>
      <c r="EU241" s="394"/>
    </row>
    <row r="242" spans="1:151" s="357" customFormat="1" ht="15" hidden="1" customHeight="1" x14ac:dyDescent="0.15">
      <c r="A242" s="452" t="s">
        <v>175</v>
      </c>
      <c r="B242" s="452" t="s">
        <v>355</v>
      </c>
      <c r="C242" s="452" t="s">
        <v>363</v>
      </c>
      <c r="D242" s="452" t="s">
        <v>798</v>
      </c>
      <c r="E242" s="387">
        <v>104</v>
      </c>
      <c r="F242" s="472">
        <v>103</v>
      </c>
      <c r="G242" s="472" t="s">
        <v>6663</v>
      </c>
      <c r="H242" s="472" t="s">
        <v>6663</v>
      </c>
      <c r="I242" s="472" t="s">
        <v>6663</v>
      </c>
      <c r="J242" s="388">
        <v>1</v>
      </c>
      <c r="K242" s="395">
        <v>1</v>
      </c>
      <c r="L242" s="387"/>
      <c r="M242" s="471" t="s">
        <v>6663</v>
      </c>
      <c r="N242" s="472" t="s">
        <v>6663</v>
      </c>
      <c r="O242" s="472" t="s">
        <v>6663</v>
      </c>
      <c r="P242" s="472" t="s">
        <v>6663</v>
      </c>
      <c r="Q242" s="472" t="s">
        <v>6663</v>
      </c>
      <c r="R242" s="472" t="s">
        <v>6663</v>
      </c>
      <c r="S242" s="472" t="s">
        <v>6663</v>
      </c>
      <c r="T242" s="472" t="s">
        <v>6663</v>
      </c>
      <c r="U242" s="472" t="s">
        <v>6663</v>
      </c>
      <c r="V242" s="472" t="s">
        <v>6663</v>
      </c>
      <c r="W242" s="472" t="s">
        <v>6663</v>
      </c>
      <c r="X242" s="472" t="s">
        <v>6663</v>
      </c>
      <c r="Y242" s="472" t="s">
        <v>6663</v>
      </c>
      <c r="Z242" s="472" t="s">
        <v>6663</v>
      </c>
      <c r="AA242" s="472" t="s">
        <v>6663</v>
      </c>
      <c r="AB242" s="473" t="s">
        <v>6663</v>
      </c>
      <c r="AC242" s="489" t="s">
        <v>6663</v>
      </c>
      <c r="AD242" s="490" t="s">
        <v>6663</v>
      </c>
      <c r="AE242" s="491" t="s">
        <v>6663</v>
      </c>
      <c r="AF242" s="389"/>
      <c r="AG242" s="390"/>
      <c r="AH242" s="390"/>
      <c r="AI242" s="390"/>
      <c r="AJ242" s="390"/>
      <c r="AK242" s="390"/>
      <c r="AL242" s="390"/>
      <c r="AM242" s="390"/>
      <c r="AN242" s="390"/>
      <c r="AO242" s="390"/>
      <c r="AP242" s="390"/>
      <c r="AQ242" s="390"/>
      <c r="AR242" s="390"/>
      <c r="AS242" s="390"/>
      <c r="AT242" s="390"/>
      <c r="AU242" s="390"/>
      <c r="AV242" s="384"/>
      <c r="AW242" s="385"/>
      <c r="AX242" s="386"/>
      <c r="AY242" s="492" t="s">
        <v>6663</v>
      </c>
      <c r="AZ242" s="493" t="s">
        <v>6663</v>
      </c>
      <c r="BA242" s="493" t="s">
        <v>6663</v>
      </c>
      <c r="BB242" s="493" t="s">
        <v>6663</v>
      </c>
      <c r="BC242" s="493" t="s">
        <v>6663</v>
      </c>
      <c r="BD242" s="493" t="s">
        <v>6663</v>
      </c>
      <c r="BE242" s="493" t="s">
        <v>6663</v>
      </c>
      <c r="BF242" s="493" t="s">
        <v>6663</v>
      </c>
      <c r="BG242" s="493" t="s">
        <v>6663</v>
      </c>
      <c r="BH242" s="493" t="s">
        <v>6663</v>
      </c>
      <c r="BI242" s="493" t="s">
        <v>6663</v>
      </c>
      <c r="BJ242" s="493" t="s">
        <v>6663</v>
      </c>
      <c r="BK242" s="493" t="s">
        <v>6663</v>
      </c>
      <c r="BL242" s="493" t="s">
        <v>6663</v>
      </c>
      <c r="BM242" s="493" t="s">
        <v>6663</v>
      </c>
      <c r="BN242" s="494" t="s">
        <v>6663</v>
      </c>
      <c r="BO242" s="489" t="s">
        <v>6663</v>
      </c>
      <c r="BP242" s="490" t="s">
        <v>6663</v>
      </c>
      <c r="BQ242" s="491" t="s">
        <v>6663</v>
      </c>
      <c r="BR242" s="492">
        <v>103</v>
      </c>
      <c r="BS242" s="493" t="s">
        <v>6662</v>
      </c>
      <c r="BT242" s="493">
        <v>1</v>
      </c>
      <c r="BU242" s="493" t="s">
        <v>6662</v>
      </c>
      <c r="BV242" s="493" t="s">
        <v>6662</v>
      </c>
      <c r="BW242" s="493" t="s">
        <v>6662</v>
      </c>
      <c r="BX242" s="493" t="s">
        <v>6662</v>
      </c>
      <c r="BY242" s="493">
        <v>7</v>
      </c>
      <c r="BZ242" s="493">
        <v>5</v>
      </c>
      <c r="CA242" s="493">
        <v>13</v>
      </c>
      <c r="CB242" s="493">
        <v>18</v>
      </c>
      <c r="CC242" s="493">
        <v>21</v>
      </c>
      <c r="CD242" s="493">
        <v>17</v>
      </c>
      <c r="CE242" s="493">
        <v>13</v>
      </c>
      <c r="CF242" s="493">
        <v>6</v>
      </c>
      <c r="CG242" s="494">
        <v>2</v>
      </c>
      <c r="CH242" s="389"/>
      <c r="CI242" s="390"/>
      <c r="CJ242" s="390"/>
      <c r="CK242" s="390"/>
      <c r="CL242" s="390"/>
      <c r="CM242" s="390"/>
      <c r="CN242" s="390"/>
      <c r="CO242" s="390"/>
      <c r="CP242" s="390"/>
      <c r="CQ242" s="390"/>
      <c r="CR242" s="390"/>
      <c r="CS242" s="390"/>
      <c r="CT242" s="390"/>
      <c r="CU242" s="394"/>
      <c r="CV242" s="389"/>
      <c r="CW242" s="390"/>
      <c r="CX242" s="390"/>
      <c r="CY242" s="390"/>
      <c r="CZ242" s="390"/>
      <c r="DA242" s="390"/>
      <c r="DB242" s="394"/>
      <c r="DC242" s="492">
        <v>370</v>
      </c>
      <c r="DD242" s="493">
        <v>287</v>
      </c>
      <c r="DE242" s="493">
        <v>135</v>
      </c>
      <c r="DF242" s="493">
        <v>132</v>
      </c>
      <c r="DG242" s="493">
        <v>20</v>
      </c>
      <c r="DH242" s="493">
        <v>24</v>
      </c>
      <c r="DI242" s="493">
        <v>59</v>
      </c>
      <c r="DJ242" s="394"/>
      <c r="DK242" s="492">
        <v>61</v>
      </c>
      <c r="DL242" s="493">
        <v>35</v>
      </c>
      <c r="DM242" s="493" t="s">
        <v>6662</v>
      </c>
      <c r="DN242" s="493">
        <v>5</v>
      </c>
      <c r="DO242" s="493" t="s">
        <v>6662</v>
      </c>
      <c r="DP242" s="493">
        <v>11</v>
      </c>
      <c r="DQ242" s="493">
        <v>1</v>
      </c>
      <c r="DR242" s="493">
        <v>3</v>
      </c>
      <c r="DS242" s="493">
        <v>3</v>
      </c>
      <c r="DT242" s="493">
        <v>2</v>
      </c>
      <c r="DU242" s="493">
        <v>1</v>
      </c>
      <c r="DV242" s="493" t="s">
        <v>6662</v>
      </c>
      <c r="DW242" s="493" t="s">
        <v>6662</v>
      </c>
      <c r="DX242" s="493" t="s">
        <v>6662</v>
      </c>
      <c r="DY242" s="390" t="s">
        <v>6662</v>
      </c>
      <c r="DZ242" s="394" t="s">
        <v>6662</v>
      </c>
      <c r="EA242" s="492">
        <v>103</v>
      </c>
      <c r="EB242" s="493">
        <v>8674</v>
      </c>
      <c r="EC242" s="493">
        <v>4783</v>
      </c>
      <c r="ED242" s="493">
        <v>3558</v>
      </c>
      <c r="EE242" s="494">
        <v>333</v>
      </c>
      <c r="EF242" s="492">
        <v>180</v>
      </c>
      <c r="EG242" s="493">
        <v>163</v>
      </c>
      <c r="EH242" s="493">
        <v>68</v>
      </c>
      <c r="EI242" s="493">
        <v>81</v>
      </c>
      <c r="EJ242" s="493">
        <v>14</v>
      </c>
      <c r="EK242" s="493">
        <v>9</v>
      </c>
      <c r="EL242" s="493">
        <v>8</v>
      </c>
      <c r="EM242" s="394"/>
      <c r="EN242" s="492">
        <v>190</v>
      </c>
      <c r="EO242" s="493">
        <v>124</v>
      </c>
      <c r="EP242" s="493">
        <v>67</v>
      </c>
      <c r="EQ242" s="493">
        <v>51</v>
      </c>
      <c r="ER242" s="493">
        <v>6</v>
      </c>
      <c r="ES242" s="493">
        <v>15</v>
      </c>
      <c r="ET242" s="493">
        <v>51</v>
      </c>
      <c r="EU242" s="394"/>
    </row>
    <row r="243" spans="1:151" s="357" customFormat="1" ht="15" hidden="1" customHeight="1" x14ac:dyDescent="0.15">
      <c r="A243" s="452" t="s">
        <v>175</v>
      </c>
      <c r="B243" s="452" t="s">
        <v>355</v>
      </c>
      <c r="C243" s="452" t="s">
        <v>364</v>
      </c>
      <c r="D243" s="452" t="s">
        <v>799</v>
      </c>
      <c r="E243" s="387">
        <v>149</v>
      </c>
      <c r="F243" s="472">
        <v>148</v>
      </c>
      <c r="G243" s="472" t="s">
        <v>6663</v>
      </c>
      <c r="H243" s="472" t="s">
        <v>6663</v>
      </c>
      <c r="I243" s="472" t="s">
        <v>6663</v>
      </c>
      <c r="J243" s="388">
        <v>1</v>
      </c>
      <c r="K243" s="395">
        <v>1</v>
      </c>
      <c r="L243" s="387"/>
      <c r="M243" s="471" t="s">
        <v>6663</v>
      </c>
      <c r="N243" s="472" t="s">
        <v>6663</v>
      </c>
      <c r="O243" s="472" t="s">
        <v>6663</v>
      </c>
      <c r="P243" s="472" t="s">
        <v>6663</v>
      </c>
      <c r="Q243" s="472" t="s">
        <v>6663</v>
      </c>
      <c r="R243" s="472" t="s">
        <v>6663</v>
      </c>
      <c r="S243" s="472" t="s">
        <v>6663</v>
      </c>
      <c r="T243" s="472" t="s">
        <v>6663</v>
      </c>
      <c r="U243" s="472" t="s">
        <v>6663</v>
      </c>
      <c r="V243" s="472" t="s">
        <v>6663</v>
      </c>
      <c r="W243" s="472" t="s">
        <v>6663</v>
      </c>
      <c r="X243" s="472" t="s">
        <v>6663</v>
      </c>
      <c r="Y243" s="472" t="s">
        <v>6663</v>
      </c>
      <c r="Z243" s="472" t="s">
        <v>6663</v>
      </c>
      <c r="AA243" s="472" t="s">
        <v>6663</v>
      </c>
      <c r="AB243" s="473" t="s">
        <v>6663</v>
      </c>
      <c r="AC243" s="489" t="s">
        <v>6663</v>
      </c>
      <c r="AD243" s="490" t="s">
        <v>6663</v>
      </c>
      <c r="AE243" s="491" t="s">
        <v>6663</v>
      </c>
      <c r="AF243" s="389"/>
      <c r="AG243" s="390"/>
      <c r="AH243" s="390"/>
      <c r="AI243" s="390"/>
      <c r="AJ243" s="390"/>
      <c r="AK243" s="390"/>
      <c r="AL243" s="390"/>
      <c r="AM243" s="390"/>
      <c r="AN243" s="390"/>
      <c r="AO243" s="390"/>
      <c r="AP243" s="390"/>
      <c r="AQ243" s="390"/>
      <c r="AR243" s="390"/>
      <c r="AS243" s="390"/>
      <c r="AT243" s="390"/>
      <c r="AU243" s="390"/>
      <c r="AV243" s="384"/>
      <c r="AW243" s="385"/>
      <c r="AX243" s="386"/>
      <c r="AY243" s="492" t="s">
        <v>6663</v>
      </c>
      <c r="AZ243" s="493" t="s">
        <v>6663</v>
      </c>
      <c r="BA243" s="493" t="s">
        <v>6663</v>
      </c>
      <c r="BB243" s="493" t="s">
        <v>6663</v>
      </c>
      <c r="BC243" s="493" t="s">
        <v>6663</v>
      </c>
      <c r="BD243" s="493" t="s">
        <v>6663</v>
      </c>
      <c r="BE243" s="493" t="s">
        <v>6663</v>
      </c>
      <c r="BF243" s="493" t="s">
        <v>6663</v>
      </c>
      <c r="BG243" s="493" t="s">
        <v>6663</v>
      </c>
      <c r="BH243" s="493" t="s">
        <v>6663</v>
      </c>
      <c r="BI243" s="493" t="s">
        <v>6663</v>
      </c>
      <c r="BJ243" s="493" t="s">
        <v>6663</v>
      </c>
      <c r="BK243" s="493" t="s">
        <v>6663</v>
      </c>
      <c r="BL243" s="493" t="s">
        <v>6663</v>
      </c>
      <c r="BM243" s="493" t="s">
        <v>6663</v>
      </c>
      <c r="BN243" s="494" t="s">
        <v>6663</v>
      </c>
      <c r="BO243" s="489" t="s">
        <v>6663</v>
      </c>
      <c r="BP243" s="490" t="s">
        <v>6663</v>
      </c>
      <c r="BQ243" s="491" t="s">
        <v>6663</v>
      </c>
      <c r="BR243" s="492">
        <v>148</v>
      </c>
      <c r="BS243" s="493" t="s">
        <v>6662</v>
      </c>
      <c r="BT243" s="493" t="s">
        <v>6662</v>
      </c>
      <c r="BU243" s="493" t="s">
        <v>6662</v>
      </c>
      <c r="BV243" s="493" t="s">
        <v>6662</v>
      </c>
      <c r="BW243" s="493">
        <v>3</v>
      </c>
      <c r="BX243" s="493">
        <v>1</v>
      </c>
      <c r="BY243" s="493">
        <v>3</v>
      </c>
      <c r="BZ243" s="493">
        <v>12</v>
      </c>
      <c r="CA243" s="493">
        <v>23</v>
      </c>
      <c r="CB243" s="493">
        <v>20</v>
      </c>
      <c r="CC243" s="493">
        <v>23</v>
      </c>
      <c r="CD243" s="493">
        <v>16</v>
      </c>
      <c r="CE243" s="493">
        <v>22</v>
      </c>
      <c r="CF243" s="493">
        <v>16</v>
      </c>
      <c r="CG243" s="494">
        <v>9</v>
      </c>
      <c r="CH243" s="389"/>
      <c r="CI243" s="390"/>
      <c r="CJ243" s="390"/>
      <c r="CK243" s="390"/>
      <c r="CL243" s="390"/>
      <c r="CM243" s="390"/>
      <c r="CN243" s="390"/>
      <c r="CO243" s="390"/>
      <c r="CP243" s="390"/>
      <c r="CQ243" s="390"/>
      <c r="CR243" s="390"/>
      <c r="CS243" s="390"/>
      <c r="CT243" s="390"/>
      <c r="CU243" s="394"/>
      <c r="CV243" s="389"/>
      <c r="CW243" s="390"/>
      <c r="CX243" s="390"/>
      <c r="CY243" s="390"/>
      <c r="CZ243" s="390"/>
      <c r="DA243" s="390"/>
      <c r="DB243" s="394"/>
      <c r="DC243" s="492">
        <v>462</v>
      </c>
      <c r="DD243" s="493">
        <v>350</v>
      </c>
      <c r="DE243" s="493">
        <v>186</v>
      </c>
      <c r="DF243" s="493">
        <v>153</v>
      </c>
      <c r="DG243" s="493">
        <v>11</v>
      </c>
      <c r="DH243" s="493">
        <v>22</v>
      </c>
      <c r="DI243" s="493">
        <v>90</v>
      </c>
      <c r="DJ243" s="394"/>
      <c r="DK243" s="492">
        <v>119</v>
      </c>
      <c r="DL243" s="493">
        <v>81</v>
      </c>
      <c r="DM243" s="493" t="s">
        <v>6662</v>
      </c>
      <c r="DN243" s="493">
        <v>3</v>
      </c>
      <c r="DO243" s="493">
        <v>1</v>
      </c>
      <c r="DP243" s="493">
        <v>16</v>
      </c>
      <c r="DQ243" s="493">
        <v>2</v>
      </c>
      <c r="DR243" s="493">
        <v>1</v>
      </c>
      <c r="DS243" s="493">
        <v>8</v>
      </c>
      <c r="DT243" s="493">
        <v>1</v>
      </c>
      <c r="DU243" s="493" t="s">
        <v>6662</v>
      </c>
      <c r="DV243" s="493">
        <v>5</v>
      </c>
      <c r="DW243" s="493" t="s">
        <v>6662</v>
      </c>
      <c r="DX243" s="493">
        <v>1</v>
      </c>
      <c r="DY243" s="390" t="s">
        <v>6662</v>
      </c>
      <c r="DZ243" s="394" t="s">
        <v>6662</v>
      </c>
      <c r="EA243" s="492">
        <v>148</v>
      </c>
      <c r="EB243" s="493">
        <v>11679</v>
      </c>
      <c r="EC243" s="493">
        <v>6782</v>
      </c>
      <c r="ED243" s="493">
        <v>4707</v>
      </c>
      <c r="EE243" s="494">
        <v>190</v>
      </c>
      <c r="EF243" s="492">
        <v>237</v>
      </c>
      <c r="EG243" s="493">
        <v>214</v>
      </c>
      <c r="EH243" s="493">
        <v>117</v>
      </c>
      <c r="EI243" s="493">
        <v>91</v>
      </c>
      <c r="EJ243" s="493">
        <v>6</v>
      </c>
      <c r="EK243" s="493">
        <v>11</v>
      </c>
      <c r="EL243" s="493">
        <v>12</v>
      </c>
      <c r="EM243" s="394"/>
      <c r="EN243" s="492">
        <v>225</v>
      </c>
      <c r="EO243" s="493">
        <v>136</v>
      </c>
      <c r="EP243" s="493">
        <v>69</v>
      </c>
      <c r="EQ243" s="493">
        <v>62</v>
      </c>
      <c r="ER243" s="493">
        <v>5</v>
      </c>
      <c r="ES243" s="493">
        <v>11</v>
      </c>
      <c r="ET243" s="493">
        <v>78</v>
      </c>
      <c r="EU243" s="394"/>
    </row>
    <row r="244" spans="1:151" s="357" customFormat="1" ht="15" hidden="1" customHeight="1" x14ac:dyDescent="0.15">
      <c r="A244" s="452" t="s">
        <v>175</v>
      </c>
      <c r="B244" s="452" t="s">
        <v>355</v>
      </c>
      <c r="C244" s="452" t="s">
        <v>365</v>
      </c>
      <c r="D244" s="452" t="s">
        <v>800</v>
      </c>
      <c r="E244" s="387">
        <v>102</v>
      </c>
      <c r="F244" s="472">
        <v>100</v>
      </c>
      <c r="G244" s="472" t="s">
        <v>6663</v>
      </c>
      <c r="H244" s="472" t="s">
        <v>6663</v>
      </c>
      <c r="I244" s="472" t="s">
        <v>6663</v>
      </c>
      <c r="J244" s="388">
        <v>2</v>
      </c>
      <c r="K244" s="395">
        <v>2</v>
      </c>
      <c r="L244" s="387"/>
      <c r="M244" s="471" t="s">
        <v>6663</v>
      </c>
      <c r="N244" s="472" t="s">
        <v>6663</v>
      </c>
      <c r="O244" s="472" t="s">
        <v>6663</v>
      </c>
      <c r="P244" s="472" t="s">
        <v>6663</v>
      </c>
      <c r="Q244" s="472" t="s">
        <v>6663</v>
      </c>
      <c r="R244" s="472" t="s">
        <v>6663</v>
      </c>
      <c r="S244" s="472" t="s">
        <v>6663</v>
      </c>
      <c r="T244" s="472" t="s">
        <v>6663</v>
      </c>
      <c r="U244" s="472" t="s">
        <v>6663</v>
      </c>
      <c r="V244" s="472" t="s">
        <v>6663</v>
      </c>
      <c r="W244" s="472" t="s">
        <v>6663</v>
      </c>
      <c r="X244" s="472" t="s">
        <v>6663</v>
      </c>
      <c r="Y244" s="472" t="s">
        <v>6663</v>
      </c>
      <c r="Z244" s="472" t="s">
        <v>6663</v>
      </c>
      <c r="AA244" s="472" t="s">
        <v>6663</v>
      </c>
      <c r="AB244" s="473" t="s">
        <v>6663</v>
      </c>
      <c r="AC244" s="489" t="s">
        <v>6663</v>
      </c>
      <c r="AD244" s="490" t="s">
        <v>6663</v>
      </c>
      <c r="AE244" s="491" t="s">
        <v>6663</v>
      </c>
      <c r="AF244" s="389"/>
      <c r="AG244" s="390"/>
      <c r="AH244" s="390"/>
      <c r="AI244" s="390"/>
      <c r="AJ244" s="390"/>
      <c r="AK244" s="390"/>
      <c r="AL244" s="390"/>
      <c r="AM244" s="390"/>
      <c r="AN244" s="390"/>
      <c r="AO244" s="390"/>
      <c r="AP244" s="390"/>
      <c r="AQ244" s="390"/>
      <c r="AR244" s="390"/>
      <c r="AS244" s="390"/>
      <c r="AT244" s="390"/>
      <c r="AU244" s="390"/>
      <c r="AV244" s="384"/>
      <c r="AW244" s="385"/>
      <c r="AX244" s="386"/>
      <c r="AY244" s="492" t="s">
        <v>6663</v>
      </c>
      <c r="AZ244" s="493" t="s">
        <v>6663</v>
      </c>
      <c r="BA244" s="493" t="s">
        <v>6663</v>
      </c>
      <c r="BB244" s="493" t="s">
        <v>6663</v>
      </c>
      <c r="BC244" s="493" t="s">
        <v>6663</v>
      </c>
      <c r="BD244" s="493" t="s">
        <v>6663</v>
      </c>
      <c r="BE244" s="493" t="s">
        <v>6663</v>
      </c>
      <c r="BF244" s="493" t="s">
        <v>6663</v>
      </c>
      <c r="BG244" s="493" t="s">
        <v>6663</v>
      </c>
      <c r="BH244" s="493" t="s">
        <v>6663</v>
      </c>
      <c r="BI244" s="493" t="s">
        <v>6663</v>
      </c>
      <c r="BJ244" s="493" t="s">
        <v>6663</v>
      </c>
      <c r="BK244" s="493" t="s">
        <v>6663</v>
      </c>
      <c r="BL244" s="493" t="s">
        <v>6663</v>
      </c>
      <c r="BM244" s="493" t="s">
        <v>6663</v>
      </c>
      <c r="BN244" s="494" t="s">
        <v>6663</v>
      </c>
      <c r="BO244" s="489" t="s">
        <v>6663</v>
      </c>
      <c r="BP244" s="490" t="s">
        <v>6663</v>
      </c>
      <c r="BQ244" s="491" t="s">
        <v>6663</v>
      </c>
      <c r="BR244" s="492">
        <v>100</v>
      </c>
      <c r="BS244" s="493" t="s">
        <v>6662</v>
      </c>
      <c r="BT244" s="493" t="s">
        <v>6662</v>
      </c>
      <c r="BU244" s="493" t="s">
        <v>6662</v>
      </c>
      <c r="BV244" s="493">
        <v>1</v>
      </c>
      <c r="BW244" s="493">
        <v>1</v>
      </c>
      <c r="BX244" s="493" t="s">
        <v>6662</v>
      </c>
      <c r="BY244" s="493">
        <v>2</v>
      </c>
      <c r="BZ244" s="493">
        <v>7</v>
      </c>
      <c r="CA244" s="493">
        <v>7</v>
      </c>
      <c r="CB244" s="493">
        <v>15</v>
      </c>
      <c r="CC244" s="493">
        <v>18</v>
      </c>
      <c r="CD244" s="493">
        <v>18</v>
      </c>
      <c r="CE244" s="493">
        <v>12</v>
      </c>
      <c r="CF244" s="493">
        <v>12</v>
      </c>
      <c r="CG244" s="494">
        <v>7</v>
      </c>
      <c r="CH244" s="389"/>
      <c r="CI244" s="390"/>
      <c r="CJ244" s="390"/>
      <c r="CK244" s="390"/>
      <c r="CL244" s="390"/>
      <c r="CM244" s="390"/>
      <c r="CN244" s="390"/>
      <c r="CO244" s="390"/>
      <c r="CP244" s="390"/>
      <c r="CQ244" s="390"/>
      <c r="CR244" s="390"/>
      <c r="CS244" s="390"/>
      <c r="CT244" s="390"/>
      <c r="CU244" s="394"/>
      <c r="CV244" s="389"/>
      <c r="CW244" s="390"/>
      <c r="CX244" s="390"/>
      <c r="CY244" s="390"/>
      <c r="CZ244" s="390"/>
      <c r="DA244" s="390"/>
      <c r="DB244" s="394"/>
      <c r="DC244" s="492">
        <v>334</v>
      </c>
      <c r="DD244" s="493">
        <v>261</v>
      </c>
      <c r="DE244" s="493">
        <v>136</v>
      </c>
      <c r="DF244" s="493">
        <v>112</v>
      </c>
      <c r="DG244" s="493">
        <v>13</v>
      </c>
      <c r="DH244" s="493">
        <v>16</v>
      </c>
      <c r="DI244" s="493">
        <v>57</v>
      </c>
      <c r="DJ244" s="394"/>
      <c r="DK244" s="492">
        <v>74</v>
      </c>
      <c r="DL244" s="493">
        <v>52</v>
      </c>
      <c r="DM244" s="493" t="s">
        <v>6662</v>
      </c>
      <c r="DN244" s="493">
        <v>1</v>
      </c>
      <c r="DO244" s="493">
        <v>1</v>
      </c>
      <c r="DP244" s="493">
        <v>7</v>
      </c>
      <c r="DQ244" s="493">
        <v>1</v>
      </c>
      <c r="DR244" s="493">
        <v>6</v>
      </c>
      <c r="DS244" s="493">
        <v>1</v>
      </c>
      <c r="DT244" s="493">
        <v>2</v>
      </c>
      <c r="DU244" s="493">
        <v>1</v>
      </c>
      <c r="DV244" s="493" t="s">
        <v>6662</v>
      </c>
      <c r="DW244" s="493">
        <v>1</v>
      </c>
      <c r="DX244" s="493">
        <v>1</v>
      </c>
      <c r="DY244" s="390" t="s">
        <v>6662</v>
      </c>
      <c r="DZ244" s="394" t="s">
        <v>6662</v>
      </c>
      <c r="EA244" s="492">
        <v>99</v>
      </c>
      <c r="EB244" s="493">
        <v>6410</v>
      </c>
      <c r="EC244" s="493">
        <v>4159</v>
      </c>
      <c r="ED244" s="493">
        <v>1735</v>
      </c>
      <c r="EE244" s="494">
        <v>516</v>
      </c>
      <c r="EF244" s="492">
        <v>162</v>
      </c>
      <c r="EG244" s="493">
        <v>147</v>
      </c>
      <c r="EH244" s="493">
        <v>76</v>
      </c>
      <c r="EI244" s="493">
        <v>63</v>
      </c>
      <c r="EJ244" s="493">
        <v>8</v>
      </c>
      <c r="EK244" s="493">
        <v>6</v>
      </c>
      <c r="EL244" s="493">
        <v>9</v>
      </c>
      <c r="EM244" s="394"/>
      <c r="EN244" s="492">
        <v>172</v>
      </c>
      <c r="EO244" s="493">
        <v>114</v>
      </c>
      <c r="EP244" s="493">
        <v>60</v>
      </c>
      <c r="EQ244" s="493">
        <v>49</v>
      </c>
      <c r="ER244" s="493">
        <v>5</v>
      </c>
      <c r="ES244" s="493">
        <v>10</v>
      </c>
      <c r="ET244" s="493">
        <v>48</v>
      </c>
      <c r="EU244" s="394"/>
    </row>
    <row r="245" spans="1:151" s="357" customFormat="1" ht="15" customHeight="1" x14ac:dyDescent="0.15">
      <c r="A245" s="452" t="s">
        <v>175</v>
      </c>
      <c r="B245" s="452" t="s">
        <v>366</v>
      </c>
      <c r="C245" s="452"/>
      <c r="D245" s="452" t="s">
        <v>801</v>
      </c>
      <c r="E245" s="387">
        <v>1297</v>
      </c>
      <c r="F245" s="472">
        <v>1291</v>
      </c>
      <c r="G245" s="472">
        <v>131</v>
      </c>
      <c r="H245" s="472">
        <v>200</v>
      </c>
      <c r="I245" s="472">
        <v>960</v>
      </c>
      <c r="J245" s="388">
        <v>6</v>
      </c>
      <c r="K245" s="395">
        <v>6</v>
      </c>
      <c r="L245" s="387"/>
      <c r="M245" s="471">
        <v>2964</v>
      </c>
      <c r="N245" s="472">
        <v>21</v>
      </c>
      <c r="O245" s="472">
        <v>52</v>
      </c>
      <c r="P245" s="472">
        <v>65</v>
      </c>
      <c r="Q245" s="472">
        <v>82</v>
      </c>
      <c r="R245" s="472">
        <v>76</v>
      </c>
      <c r="S245" s="472">
        <v>94</v>
      </c>
      <c r="T245" s="472">
        <v>120</v>
      </c>
      <c r="U245" s="472">
        <v>173</v>
      </c>
      <c r="V245" s="472">
        <v>293</v>
      </c>
      <c r="W245" s="472">
        <v>422</v>
      </c>
      <c r="X245" s="472">
        <v>391</v>
      </c>
      <c r="Y245" s="472">
        <v>334</v>
      </c>
      <c r="Z245" s="472">
        <v>385</v>
      </c>
      <c r="AA245" s="472">
        <v>286</v>
      </c>
      <c r="AB245" s="473">
        <v>170</v>
      </c>
      <c r="AC245" s="489">
        <v>63.5</v>
      </c>
      <c r="AD245" s="490">
        <v>62.6</v>
      </c>
      <c r="AE245" s="491">
        <v>64.7</v>
      </c>
      <c r="AF245" s="389"/>
      <c r="AG245" s="390"/>
      <c r="AH245" s="390"/>
      <c r="AI245" s="390"/>
      <c r="AJ245" s="390"/>
      <c r="AK245" s="390"/>
      <c r="AL245" s="390"/>
      <c r="AM245" s="390"/>
      <c r="AN245" s="390"/>
      <c r="AO245" s="390"/>
      <c r="AP245" s="390"/>
      <c r="AQ245" s="390"/>
      <c r="AR245" s="390"/>
      <c r="AS245" s="390"/>
      <c r="AT245" s="390"/>
      <c r="AU245" s="390"/>
      <c r="AV245" s="384"/>
      <c r="AW245" s="385"/>
      <c r="AX245" s="386"/>
      <c r="AY245" s="492">
        <v>1665</v>
      </c>
      <c r="AZ245" s="493" t="s">
        <v>6662</v>
      </c>
      <c r="BA245" s="493">
        <v>2</v>
      </c>
      <c r="BB245" s="493">
        <v>9</v>
      </c>
      <c r="BC245" s="493">
        <v>8</v>
      </c>
      <c r="BD245" s="493">
        <v>8</v>
      </c>
      <c r="BE245" s="493">
        <v>14</v>
      </c>
      <c r="BF245" s="493">
        <v>21</v>
      </c>
      <c r="BG245" s="493">
        <v>22</v>
      </c>
      <c r="BH245" s="493">
        <v>62</v>
      </c>
      <c r="BI245" s="493">
        <v>186</v>
      </c>
      <c r="BJ245" s="493">
        <v>288</v>
      </c>
      <c r="BK245" s="493">
        <v>290</v>
      </c>
      <c r="BL245" s="493">
        <v>354</v>
      </c>
      <c r="BM245" s="493">
        <v>262</v>
      </c>
      <c r="BN245" s="494">
        <v>139</v>
      </c>
      <c r="BO245" s="489">
        <v>71.900000000000006</v>
      </c>
      <c r="BP245" s="490">
        <v>72</v>
      </c>
      <c r="BQ245" s="491">
        <v>71.7</v>
      </c>
      <c r="BR245" s="492">
        <v>1291</v>
      </c>
      <c r="BS245" s="493" t="s">
        <v>6662</v>
      </c>
      <c r="BT245" s="493" t="s">
        <v>6662</v>
      </c>
      <c r="BU245" s="493" t="s">
        <v>6662</v>
      </c>
      <c r="BV245" s="493">
        <v>2</v>
      </c>
      <c r="BW245" s="493">
        <v>4</v>
      </c>
      <c r="BX245" s="493">
        <v>11</v>
      </c>
      <c r="BY245" s="493">
        <v>19</v>
      </c>
      <c r="BZ245" s="493">
        <v>46</v>
      </c>
      <c r="CA245" s="493">
        <v>109</v>
      </c>
      <c r="CB245" s="493">
        <v>186</v>
      </c>
      <c r="CC245" s="493">
        <v>229</v>
      </c>
      <c r="CD245" s="493">
        <v>178</v>
      </c>
      <c r="CE245" s="493">
        <v>222</v>
      </c>
      <c r="CF245" s="493">
        <v>184</v>
      </c>
      <c r="CG245" s="494">
        <v>101</v>
      </c>
      <c r="CH245" s="389"/>
      <c r="CI245" s="390"/>
      <c r="CJ245" s="390"/>
      <c r="CK245" s="390"/>
      <c r="CL245" s="390"/>
      <c r="CM245" s="390"/>
      <c r="CN245" s="390"/>
      <c r="CO245" s="390"/>
      <c r="CP245" s="390"/>
      <c r="CQ245" s="390"/>
      <c r="CR245" s="390"/>
      <c r="CS245" s="390"/>
      <c r="CT245" s="390"/>
      <c r="CU245" s="394"/>
      <c r="CV245" s="389"/>
      <c r="CW245" s="390"/>
      <c r="CX245" s="390"/>
      <c r="CY245" s="390"/>
      <c r="CZ245" s="390"/>
      <c r="DA245" s="390"/>
      <c r="DB245" s="394"/>
      <c r="DC245" s="492">
        <v>3883</v>
      </c>
      <c r="DD245" s="493">
        <v>3121</v>
      </c>
      <c r="DE245" s="493">
        <v>1665</v>
      </c>
      <c r="DF245" s="493">
        <v>1321</v>
      </c>
      <c r="DG245" s="493">
        <v>135</v>
      </c>
      <c r="DH245" s="493">
        <v>158</v>
      </c>
      <c r="DI245" s="493">
        <v>604</v>
      </c>
      <c r="DJ245" s="394"/>
      <c r="DK245" s="492">
        <v>1102</v>
      </c>
      <c r="DL245" s="493">
        <v>915</v>
      </c>
      <c r="DM245" s="493" t="s">
        <v>6662</v>
      </c>
      <c r="DN245" s="493">
        <v>52</v>
      </c>
      <c r="DO245" s="493" t="s">
        <v>6662</v>
      </c>
      <c r="DP245" s="493">
        <v>78</v>
      </c>
      <c r="DQ245" s="493">
        <v>28</v>
      </c>
      <c r="DR245" s="493">
        <v>10</v>
      </c>
      <c r="DS245" s="493">
        <v>9</v>
      </c>
      <c r="DT245" s="493">
        <v>6</v>
      </c>
      <c r="DU245" s="493">
        <v>2</v>
      </c>
      <c r="DV245" s="493">
        <v>1</v>
      </c>
      <c r="DW245" s="493">
        <v>1</v>
      </c>
      <c r="DX245" s="493" t="s">
        <v>6662</v>
      </c>
      <c r="DY245" s="390" t="s">
        <v>6662</v>
      </c>
      <c r="DZ245" s="394" t="s">
        <v>6662</v>
      </c>
      <c r="EA245" s="492">
        <v>1289</v>
      </c>
      <c r="EB245" s="493">
        <v>194223</v>
      </c>
      <c r="EC245" s="493">
        <v>128020</v>
      </c>
      <c r="ED245" s="493">
        <v>64987</v>
      </c>
      <c r="EE245" s="494">
        <v>1216</v>
      </c>
      <c r="EF245" s="492">
        <v>1937</v>
      </c>
      <c r="EG245" s="493">
        <v>1764</v>
      </c>
      <c r="EH245" s="493">
        <v>896</v>
      </c>
      <c r="EI245" s="493">
        <v>776</v>
      </c>
      <c r="EJ245" s="493">
        <v>92</v>
      </c>
      <c r="EK245" s="493">
        <v>73</v>
      </c>
      <c r="EL245" s="493">
        <v>100</v>
      </c>
      <c r="EM245" s="394"/>
      <c r="EN245" s="492">
        <v>1946</v>
      </c>
      <c r="EO245" s="493">
        <v>1357</v>
      </c>
      <c r="EP245" s="493">
        <v>769</v>
      </c>
      <c r="EQ245" s="493">
        <v>545</v>
      </c>
      <c r="ER245" s="493">
        <v>43</v>
      </c>
      <c r="ES245" s="493">
        <v>85</v>
      </c>
      <c r="ET245" s="493">
        <v>504</v>
      </c>
      <c r="EU245" s="394"/>
    </row>
    <row r="246" spans="1:151" s="357" customFormat="1" ht="15" hidden="1" customHeight="1" x14ac:dyDescent="0.15">
      <c r="A246" s="452" t="s">
        <v>175</v>
      </c>
      <c r="B246" s="452" t="s">
        <v>366</v>
      </c>
      <c r="C246" s="452" t="s">
        <v>367</v>
      </c>
      <c r="D246" s="452" t="s">
        <v>802</v>
      </c>
      <c r="E246" s="387">
        <v>138</v>
      </c>
      <c r="F246" s="472">
        <v>138</v>
      </c>
      <c r="G246" s="472" t="s">
        <v>6663</v>
      </c>
      <c r="H246" s="472" t="s">
        <v>6663</v>
      </c>
      <c r="I246" s="472" t="s">
        <v>6663</v>
      </c>
      <c r="J246" s="388" t="s">
        <v>6662</v>
      </c>
      <c r="K246" s="395" t="s">
        <v>6662</v>
      </c>
      <c r="L246" s="387"/>
      <c r="M246" s="471" t="s">
        <v>6663</v>
      </c>
      <c r="N246" s="472" t="s">
        <v>6663</v>
      </c>
      <c r="O246" s="472" t="s">
        <v>6663</v>
      </c>
      <c r="P246" s="472" t="s">
        <v>6663</v>
      </c>
      <c r="Q246" s="472" t="s">
        <v>6663</v>
      </c>
      <c r="R246" s="472" t="s">
        <v>6663</v>
      </c>
      <c r="S246" s="472" t="s">
        <v>6663</v>
      </c>
      <c r="T246" s="472" t="s">
        <v>6663</v>
      </c>
      <c r="U246" s="472" t="s">
        <v>6663</v>
      </c>
      <c r="V246" s="472" t="s">
        <v>6663</v>
      </c>
      <c r="W246" s="472" t="s">
        <v>6663</v>
      </c>
      <c r="X246" s="472" t="s">
        <v>6663</v>
      </c>
      <c r="Y246" s="472" t="s">
        <v>6663</v>
      </c>
      <c r="Z246" s="472" t="s">
        <v>6663</v>
      </c>
      <c r="AA246" s="472" t="s">
        <v>6663</v>
      </c>
      <c r="AB246" s="473" t="s">
        <v>6663</v>
      </c>
      <c r="AC246" s="489" t="s">
        <v>6663</v>
      </c>
      <c r="AD246" s="490" t="s">
        <v>6663</v>
      </c>
      <c r="AE246" s="491" t="s">
        <v>6663</v>
      </c>
      <c r="AF246" s="389"/>
      <c r="AG246" s="390"/>
      <c r="AH246" s="390"/>
      <c r="AI246" s="390"/>
      <c r="AJ246" s="390"/>
      <c r="AK246" s="390"/>
      <c r="AL246" s="390"/>
      <c r="AM246" s="390"/>
      <c r="AN246" s="390"/>
      <c r="AO246" s="390"/>
      <c r="AP246" s="390"/>
      <c r="AQ246" s="390"/>
      <c r="AR246" s="390"/>
      <c r="AS246" s="390"/>
      <c r="AT246" s="390"/>
      <c r="AU246" s="390"/>
      <c r="AV246" s="384"/>
      <c r="AW246" s="385"/>
      <c r="AX246" s="386"/>
      <c r="AY246" s="492" t="s">
        <v>6663</v>
      </c>
      <c r="AZ246" s="493" t="s">
        <v>6663</v>
      </c>
      <c r="BA246" s="493" t="s">
        <v>6663</v>
      </c>
      <c r="BB246" s="493" t="s">
        <v>6663</v>
      </c>
      <c r="BC246" s="493" t="s">
        <v>6663</v>
      </c>
      <c r="BD246" s="493" t="s">
        <v>6663</v>
      </c>
      <c r="BE246" s="493" t="s">
        <v>6663</v>
      </c>
      <c r="BF246" s="493" t="s">
        <v>6663</v>
      </c>
      <c r="BG246" s="493" t="s">
        <v>6663</v>
      </c>
      <c r="BH246" s="493" t="s">
        <v>6663</v>
      </c>
      <c r="BI246" s="493" t="s">
        <v>6663</v>
      </c>
      <c r="BJ246" s="493" t="s">
        <v>6663</v>
      </c>
      <c r="BK246" s="493" t="s">
        <v>6663</v>
      </c>
      <c r="BL246" s="493" t="s">
        <v>6663</v>
      </c>
      <c r="BM246" s="493" t="s">
        <v>6663</v>
      </c>
      <c r="BN246" s="494" t="s">
        <v>6663</v>
      </c>
      <c r="BO246" s="489" t="s">
        <v>6663</v>
      </c>
      <c r="BP246" s="490" t="s">
        <v>6663</v>
      </c>
      <c r="BQ246" s="491" t="s">
        <v>6663</v>
      </c>
      <c r="BR246" s="492">
        <v>138</v>
      </c>
      <c r="BS246" s="493" t="s">
        <v>6662</v>
      </c>
      <c r="BT246" s="493" t="s">
        <v>6662</v>
      </c>
      <c r="BU246" s="493" t="s">
        <v>6662</v>
      </c>
      <c r="BV246" s="493" t="s">
        <v>6662</v>
      </c>
      <c r="BW246" s="493" t="s">
        <v>6662</v>
      </c>
      <c r="BX246" s="493">
        <v>3</v>
      </c>
      <c r="BY246" s="493">
        <v>1</v>
      </c>
      <c r="BZ246" s="493">
        <v>6</v>
      </c>
      <c r="CA246" s="493">
        <v>10</v>
      </c>
      <c r="CB246" s="493">
        <v>19</v>
      </c>
      <c r="CC246" s="493">
        <v>27</v>
      </c>
      <c r="CD246" s="493">
        <v>20</v>
      </c>
      <c r="CE246" s="493">
        <v>24</v>
      </c>
      <c r="CF246" s="493">
        <v>18</v>
      </c>
      <c r="CG246" s="494">
        <v>10</v>
      </c>
      <c r="CH246" s="389"/>
      <c r="CI246" s="390"/>
      <c r="CJ246" s="390"/>
      <c r="CK246" s="390"/>
      <c r="CL246" s="390"/>
      <c r="CM246" s="390"/>
      <c r="CN246" s="390"/>
      <c r="CO246" s="390"/>
      <c r="CP246" s="390"/>
      <c r="CQ246" s="390"/>
      <c r="CR246" s="390"/>
      <c r="CS246" s="390"/>
      <c r="CT246" s="390"/>
      <c r="CU246" s="394"/>
      <c r="CV246" s="389"/>
      <c r="CW246" s="390"/>
      <c r="CX246" s="390"/>
      <c r="CY246" s="390"/>
      <c r="CZ246" s="390"/>
      <c r="DA246" s="390"/>
      <c r="DB246" s="394"/>
      <c r="DC246" s="492">
        <v>392</v>
      </c>
      <c r="DD246" s="493">
        <v>322</v>
      </c>
      <c r="DE246" s="493">
        <v>174</v>
      </c>
      <c r="DF246" s="493">
        <v>133</v>
      </c>
      <c r="DG246" s="493">
        <v>15</v>
      </c>
      <c r="DH246" s="493">
        <v>13</v>
      </c>
      <c r="DI246" s="493">
        <v>57</v>
      </c>
      <c r="DJ246" s="394"/>
      <c r="DK246" s="492">
        <v>121</v>
      </c>
      <c r="DL246" s="493">
        <v>96</v>
      </c>
      <c r="DM246" s="493" t="s">
        <v>6662</v>
      </c>
      <c r="DN246" s="493">
        <v>3</v>
      </c>
      <c r="DO246" s="493" t="s">
        <v>6662</v>
      </c>
      <c r="DP246" s="493">
        <v>11</v>
      </c>
      <c r="DQ246" s="493">
        <v>9</v>
      </c>
      <c r="DR246" s="493" t="s">
        <v>6662</v>
      </c>
      <c r="DS246" s="493" t="s">
        <v>6662</v>
      </c>
      <c r="DT246" s="493">
        <v>2</v>
      </c>
      <c r="DU246" s="493" t="s">
        <v>6662</v>
      </c>
      <c r="DV246" s="493" t="s">
        <v>6662</v>
      </c>
      <c r="DW246" s="493" t="s">
        <v>6662</v>
      </c>
      <c r="DX246" s="493" t="s">
        <v>6662</v>
      </c>
      <c r="DY246" s="390" t="s">
        <v>6662</v>
      </c>
      <c r="DZ246" s="394" t="s">
        <v>6662</v>
      </c>
      <c r="EA246" s="492">
        <v>138</v>
      </c>
      <c r="EB246" s="493">
        <v>16728</v>
      </c>
      <c r="EC246" s="493">
        <v>10175</v>
      </c>
      <c r="ED246" s="493">
        <v>6473</v>
      </c>
      <c r="EE246" s="494">
        <v>80</v>
      </c>
      <c r="EF246" s="492">
        <v>190</v>
      </c>
      <c r="EG246" s="493">
        <v>170</v>
      </c>
      <c r="EH246" s="493">
        <v>89</v>
      </c>
      <c r="EI246" s="493">
        <v>73</v>
      </c>
      <c r="EJ246" s="493">
        <v>8</v>
      </c>
      <c r="EK246" s="493">
        <v>8</v>
      </c>
      <c r="EL246" s="493">
        <v>12</v>
      </c>
      <c r="EM246" s="394"/>
      <c r="EN246" s="492">
        <v>202</v>
      </c>
      <c r="EO246" s="493">
        <v>152</v>
      </c>
      <c r="EP246" s="493">
        <v>85</v>
      </c>
      <c r="EQ246" s="493">
        <v>60</v>
      </c>
      <c r="ER246" s="493">
        <v>7</v>
      </c>
      <c r="ES246" s="493">
        <v>5</v>
      </c>
      <c r="ET246" s="493">
        <v>45</v>
      </c>
      <c r="EU246" s="394"/>
    </row>
    <row r="247" spans="1:151" s="357" customFormat="1" ht="15" hidden="1" customHeight="1" x14ac:dyDescent="0.15">
      <c r="A247" s="452" t="s">
        <v>175</v>
      </c>
      <c r="B247" s="452" t="s">
        <v>366</v>
      </c>
      <c r="C247" s="452" t="s">
        <v>368</v>
      </c>
      <c r="D247" s="452" t="s">
        <v>803</v>
      </c>
      <c r="E247" s="387">
        <v>178</v>
      </c>
      <c r="F247" s="472">
        <v>177</v>
      </c>
      <c r="G247" s="472" t="s">
        <v>6663</v>
      </c>
      <c r="H247" s="472" t="s">
        <v>6663</v>
      </c>
      <c r="I247" s="472" t="s">
        <v>6663</v>
      </c>
      <c r="J247" s="388">
        <v>1</v>
      </c>
      <c r="K247" s="395">
        <v>1</v>
      </c>
      <c r="L247" s="387"/>
      <c r="M247" s="471" t="s">
        <v>6663</v>
      </c>
      <c r="N247" s="472" t="s">
        <v>6663</v>
      </c>
      <c r="O247" s="472" t="s">
        <v>6663</v>
      </c>
      <c r="P247" s="472" t="s">
        <v>6663</v>
      </c>
      <c r="Q247" s="472" t="s">
        <v>6663</v>
      </c>
      <c r="R247" s="472" t="s">
        <v>6663</v>
      </c>
      <c r="S247" s="472" t="s">
        <v>6663</v>
      </c>
      <c r="T247" s="472" t="s">
        <v>6663</v>
      </c>
      <c r="U247" s="472" t="s">
        <v>6663</v>
      </c>
      <c r="V247" s="472" t="s">
        <v>6663</v>
      </c>
      <c r="W247" s="472" t="s">
        <v>6663</v>
      </c>
      <c r="X247" s="472" t="s">
        <v>6663</v>
      </c>
      <c r="Y247" s="472" t="s">
        <v>6663</v>
      </c>
      <c r="Z247" s="472" t="s">
        <v>6663</v>
      </c>
      <c r="AA247" s="472" t="s">
        <v>6663</v>
      </c>
      <c r="AB247" s="473" t="s">
        <v>6663</v>
      </c>
      <c r="AC247" s="489" t="s">
        <v>6663</v>
      </c>
      <c r="AD247" s="490" t="s">
        <v>6663</v>
      </c>
      <c r="AE247" s="491" t="s">
        <v>6663</v>
      </c>
      <c r="AF247" s="389"/>
      <c r="AG247" s="390"/>
      <c r="AH247" s="390"/>
      <c r="AI247" s="390"/>
      <c r="AJ247" s="390"/>
      <c r="AK247" s="390"/>
      <c r="AL247" s="390"/>
      <c r="AM247" s="390"/>
      <c r="AN247" s="390"/>
      <c r="AO247" s="390"/>
      <c r="AP247" s="390"/>
      <c r="AQ247" s="390"/>
      <c r="AR247" s="390"/>
      <c r="AS247" s="390"/>
      <c r="AT247" s="390"/>
      <c r="AU247" s="390"/>
      <c r="AV247" s="384"/>
      <c r="AW247" s="385"/>
      <c r="AX247" s="386"/>
      <c r="AY247" s="492" t="s">
        <v>6663</v>
      </c>
      <c r="AZ247" s="493" t="s">
        <v>6663</v>
      </c>
      <c r="BA247" s="493" t="s">
        <v>6663</v>
      </c>
      <c r="BB247" s="493" t="s">
        <v>6663</v>
      </c>
      <c r="BC247" s="493" t="s">
        <v>6663</v>
      </c>
      <c r="BD247" s="493" t="s">
        <v>6663</v>
      </c>
      <c r="BE247" s="493" t="s">
        <v>6663</v>
      </c>
      <c r="BF247" s="493" t="s">
        <v>6663</v>
      </c>
      <c r="BG247" s="493" t="s">
        <v>6663</v>
      </c>
      <c r="BH247" s="493" t="s">
        <v>6663</v>
      </c>
      <c r="BI247" s="493" t="s">
        <v>6663</v>
      </c>
      <c r="BJ247" s="493" t="s">
        <v>6663</v>
      </c>
      <c r="BK247" s="493" t="s">
        <v>6663</v>
      </c>
      <c r="BL247" s="493" t="s">
        <v>6663</v>
      </c>
      <c r="BM247" s="493" t="s">
        <v>6663</v>
      </c>
      <c r="BN247" s="494" t="s">
        <v>6663</v>
      </c>
      <c r="BO247" s="489" t="s">
        <v>6663</v>
      </c>
      <c r="BP247" s="490" t="s">
        <v>6663</v>
      </c>
      <c r="BQ247" s="491" t="s">
        <v>6663</v>
      </c>
      <c r="BR247" s="492">
        <v>177</v>
      </c>
      <c r="BS247" s="493" t="s">
        <v>6662</v>
      </c>
      <c r="BT247" s="493" t="s">
        <v>6662</v>
      </c>
      <c r="BU247" s="493" t="s">
        <v>6662</v>
      </c>
      <c r="BV247" s="493" t="s">
        <v>6662</v>
      </c>
      <c r="BW247" s="493" t="s">
        <v>6662</v>
      </c>
      <c r="BX247" s="493">
        <v>1</v>
      </c>
      <c r="BY247" s="493" t="s">
        <v>6662</v>
      </c>
      <c r="BZ247" s="493">
        <v>6</v>
      </c>
      <c r="CA247" s="493">
        <v>14</v>
      </c>
      <c r="CB247" s="493">
        <v>29</v>
      </c>
      <c r="CC247" s="493">
        <v>29</v>
      </c>
      <c r="CD247" s="493">
        <v>23</v>
      </c>
      <c r="CE247" s="493">
        <v>24</v>
      </c>
      <c r="CF247" s="493">
        <v>28</v>
      </c>
      <c r="CG247" s="494">
        <v>23</v>
      </c>
      <c r="CH247" s="389"/>
      <c r="CI247" s="390"/>
      <c r="CJ247" s="390"/>
      <c r="CK247" s="390"/>
      <c r="CL247" s="390"/>
      <c r="CM247" s="390"/>
      <c r="CN247" s="390"/>
      <c r="CO247" s="390"/>
      <c r="CP247" s="390"/>
      <c r="CQ247" s="390"/>
      <c r="CR247" s="390"/>
      <c r="CS247" s="390"/>
      <c r="CT247" s="390"/>
      <c r="CU247" s="394"/>
      <c r="CV247" s="389"/>
      <c r="CW247" s="390"/>
      <c r="CX247" s="390"/>
      <c r="CY247" s="390"/>
      <c r="CZ247" s="390"/>
      <c r="DA247" s="390"/>
      <c r="DB247" s="394"/>
      <c r="DC247" s="492">
        <v>514</v>
      </c>
      <c r="DD247" s="493">
        <v>395</v>
      </c>
      <c r="DE247" s="493">
        <v>198</v>
      </c>
      <c r="DF247" s="493">
        <v>178</v>
      </c>
      <c r="DG247" s="493">
        <v>19</v>
      </c>
      <c r="DH247" s="493">
        <v>22</v>
      </c>
      <c r="DI247" s="493">
        <v>97</v>
      </c>
      <c r="DJ247" s="394"/>
      <c r="DK247" s="492">
        <v>163</v>
      </c>
      <c r="DL247" s="493">
        <v>148</v>
      </c>
      <c r="DM247" s="493" t="s">
        <v>6662</v>
      </c>
      <c r="DN247" s="493" t="s">
        <v>6662</v>
      </c>
      <c r="DO247" s="493" t="s">
        <v>6662</v>
      </c>
      <c r="DP247" s="493">
        <v>8</v>
      </c>
      <c r="DQ247" s="493">
        <v>4</v>
      </c>
      <c r="DR247" s="493" t="s">
        <v>6662</v>
      </c>
      <c r="DS247" s="493">
        <v>2</v>
      </c>
      <c r="DT247" s="493" t="s">
        <v>6662</v>
      </c>
      <c r="DU247" s="493">
        <v>1</v>
      </c>
      <c r="DV247" s="493" t="s">
        <v>6662</v>
      </c>
      <c r="DW247" s="493" t="s">
        <v>6662</v>
      </c>
      <c r="DX247" s="493" t="s">
        <v>6662</v>
      </c>
      <c r="DY247" s="390" t="s">
        <v>6662</v>
      </c>
      <c r="DZ247" s="394" t="s">
        <v>6662</v>
      </c>
      <c r="EA247" s="492">
        <v>176</v>
      </c>
      <c r="EB247" s="493">
        <v>24024</v>
      </c>
      <c r="EC247" s="493">
        <v>16389</v>
      </c>
      <c r="ED247" s="493">
        <v>7593</v>
      </c>
      <c r="EE247" s="494">
        <v>42</v>
      </c>
      <c r="EF247" s="492">
        <v>260</v>
      </c>
      <c r="EG247" s="493">
        <v>234</v>
      </c>
      <c r="EH247" s="493">
        <v>114</v>
      </c>
      <c r="EI247" s="493">
        <v>106</v>
      </c>
      <c r="EJ247" s="493">
        <v>14</v>
      </c>
      <c r="EK247" s="493">
        <v>12</v>
      </c>
      <c r="EL247" s="493">
        <v>14</v>
      </c>
      <c r="EM247" s="394"/>
      <c r="EN247" s="492">
        <v>254</v>
      </c>
      <c r="EO247" s="493">
        <v>161</v>
      </c>
      <c r="EP247" s="493">
        <v>84</v>
      </c>
      <c r="EQ247" s="493">
        <v>72</v>
      </c>
      <c r="ER247" s="493">
        <v>5</v>
      </c>
      <c r="ES247" s="493">
        <v>10</v>
      </c>
      <c r="ET247" s="493">
        <v>83</v>
      </c>
      <c r="EU247" s="394"/>
    </row>
    <row r="248" spans="1:151" s="357" customFormat="1" ht="15" hidden="1" customHeight="1" x14ac:dyDescent="0.15">
      <c r="A248" s="452" t="s">
        <v>175</v>
      </c>
      <c r="B248" s="452" t="s">
        <v>366</v>
      </c>
      <c r="C248" s="452" t="s">
        <v>369</v>
      </c>
      <c r="D248" s="452" t="s">
        <v>804</v>
      </c>
      <c r="E248" s="387">
        <v>203</v>
      </c>
      <c r="F248" s="472">
        <v>203</v>
      </c>
      <c r="G248" s="472" t="s">
        <v>6663</v>
      </c>
      <c r="H248" s="472" t="s">
        <v>6663</v>
      </c>
      <c r="I248" s="472" t="s">
        <v>6663</v>
      </c>
      <c r="J248" s="388" t="s">
        <v>6662</v>
      </c>
      <c r="K248" s="395" t="s">
        <v>6662</v>
      </c>
      <c r="L248" s="387"/>
      <c r="M248" s="471" t="s">
        <v>6663</v>
      </c>
      <c r="N248" s="472" t="s">
        <v>6663</v>
      </c>
      <c r="O248" s="472" t="s">
        <v>6663</v>
      </c>
      <c r="P248" s="472" t="s">
        <v>6663</v>
      </c>
      <c r="Q248" s="472" t="s">
        <v>6663</v>
      </c>
      <c r="R248" s="472" t="s">
        <v>6663</v>
      </c>
      <c r="S248" s="472" t="s">
        <v>6663</v>
      </c>
      <c r="T248" s="472" t="s">
        <v>6663</v>
      </c>
      <c r="U248" s="472" t="s">
        <v>6663</v>
      </c>
      <c r="V248" s="472" t="s">
        <v>6663</v>
      </c>
      <c r="W248" s="472" t="s">
        <v>6663</v>
      </c>
      <c r="X248" s="472" t="s">
        <v>6663</v>
      </c>
      <c r="Y248" s="472" t="s">
        <v>6663</v>
      </c>
      <c r="Z248" s="472" t="s">
        <v>6663</v>
      </c>
      <c r="AA248" s="472" t="s">
        <v>6663</v>
      </c>
      <c r="AB248" s="473" t="s">
        <v>6663</v>
      </c>
      <c r="AC248" s="489" t="s">
        <v>6663</v>
      </c>
      <c r="AD248" s="490" t="s">
        <v>6663</v>
      </c>
      <c r="AE248" s="491" t="s">
        <v>6663</v>
      </c>
      <c r="AF248" s="389"/>
      <c r="AG248" s="390"/>
      <c r="AH248" s="390"/>
      <c r="AI248" s="390"/>
      <c r="AJ248" s="390"/>
      <c r="AK248" s="390"/>
      <c r="AL248" s="390"/>
      <c r="AM248" s="390"/>
      <c r="AN248" s="390"/>
      <c r="AO248" s="390"/>
      <c r="AP248" s="390"/>
      <c r="AQ248" s="390"/>
      <c r="AR248" s="390"/>
      <c r="AS248" s="390"/>
      <c r="AT248" s="390"/>
      <c r="AU248" s="390"/>
      <c r="AV248" s="384"/>
      <c r="AW248" s="385"/>
      <c r="AX248" s="386"/>
      <c r="AY248" s="492" t="s">
        <v>6663</v>
      </c>
      <c r="AZ248" s="493" t="s">
        <v>6663</v>
      </c>
      <c r="BA248" s="493" t="s">
        <v>6663</v>
      </c>
      <c r="BB248" s="493" t="s">
        <v>6663</v>
      </c>
      <c r="BC248" s="493" t="s">
        <v>6663</v>
      </c>
      <c r="BD248" s="493" t="s">
        <v>6663</v>
      </c>
      <c r="BE248" s="493" t="s">
        <v>6663</v>
      </c>
      <c r="BF248" s="493" t="s">
        <v>6663</v>
      </c>
      <c r="BG248" s="493" t="s">
        <v>6663</v>
      </c>
      <c r="BH248" s="493" t="s">
        <v>6663</v>
      </c>
      <c r="BI248" s="493" t="s">
        <v>6663</v>
      </c>
      <c r="BJ248" s="493" t="s">
        <v>6663</v>
      </c>
      <c r="BK248" s="493" t="s">
        <v>6663</v>
      </c>
      <c r="BL248" s="493" t="s">
        <v>6663</v>
      </c>
      <c r="BM248" s="493" t="s">
        <v>6663</v>
      </c>
      <c r="BN248" s="494" t="s">
        <v>6663</v>
      </c>
      <c r="BO248" s="489" t="s">
        <v>6663</v>
      </c>
      <c r="BP248" s="490" t="s">
        <v>6663</v>
      </c>
      <c r="BQ248" s="491" t="s">
        <v>6663</v>
      </c>
      <c r="BR248" s="492">
        <v>203</v>
      </c>
      <c r="BS248" s="493" t="s">
        <v>6662</v>
      </c>
      <c r="BT248" s="493" t="s">
        <v>6662</v>
      </c>
      <c r="BU248" s="493" t="s">
        <v>6662</v>
      </c>
      <c r="BV248" s="493" t="s">
        <v>6662</v>
      </c>
      <c r="BW248" s="493">
        <v>1</v>
      </c>
      <c r="BX248" s="493" t="s">
        <v>6662</v>
      </c>
      <c r="BY248" s="493">
        <v>4</v>
      </c>
      <c r="BZ248" s="493">
        <v>2</v>
      </c>
      <c r="CA248" s="493">
        <v>23</v>
      </c>
      <c r="CB248" s="493">
        <v>36</v>
      </c>
      <c r="CC248" s="493">
        <v>35</v>
      </c>
      <c r="CD248" s="493">
        <v>28</v>
      </c>
      <c r="CE248" s="493">
        <v>38</v>
      </c>
      <c r="CF248" s="493">
        <v>20</v>
      </c>
      <c r="CG248" s="494">
        <v>16</v>
      </c>
      <c r="CH248" s="389"/>
      <c r="CI248" s="390"/>
      <c r="CJ248" s="390"/>
      <c r="CK248" s="390"/>
      <c r="CL248" s="390"/>
      <c r="CM248" s="390"/>
      <c r="CN248" s="390"/>
      <c r="CO248" s="390"/>
      <c r="CP248" s="390"/>
      <c r="CQ248" s="390"/>
      <c r="CR248" s="390"/>
      <c r="CS248" s="390"/>
      <c r="CT248" s="390"/>
      <c r="CU248" s="394"/>
      <c r="CV248" s="389"/>
      <c r="CW248" s="390"/>
      <c r="CX248" s="390"/>
      <c r="CY248" s="390"/>
      <c r="CZ248" s="390"/>
      <c r="DA248" s="390"/>
      <c r="DB248" s="394"/>
      <c r="DC248" s="492">
        <v>573</v>
      </c>
      <c r="DD248" s="493">
        <v>462</v>
      </c>
      <c r="DE248" s="493">
        <v>241</v>
      </c>
      <c r="DF248" s="493">
        <v>209</v>
      </c>
      <c r="DG248" s="493">
        <v>12</v>
      </c>
      <c r="DH248" s="493">
        <v>17</v>
      </c>
      <c r="DI248" s="493">
        <v>94</v>
      </c>
      <c r="DJ248" s="394"/>
      <c r="DK248" s="492">
        <v>170</v>
      </c>
      <c r="DL248" s="493">
        <v>137</v>
      </c>
      <c r="DM248" s="493" t="s">
        <v>6662</v>
      </c>
      <c r="DN248" s="493">
        <v>6</v>
      </c>
      <c r="DO248" s="493" t="s">
        <v>6662</v>
      </c>
      <c r="DP248" s="493">
        <v>20</v>
      </c>
      <c r="DQ248" s="493">
        <v>2</v>
      </c>
      <c r="DR248" s="493">
        <v>2</v>
      </c>
      <c r="DS248" s="493">
        <v>1</v>
      </c>
      <c r="DT248" s="493">
        <v>1</v>
      </c>
      <c r="DU248" s="493">
        <v>1</v>
      </c>
      <c r="DV248" s="493" t="s">
        <v>6662</v>
      </c>
      <c r="DW248" s="493" t="s">
        <v>6662</v>
      </c>
      <c r="DX248" s="493" t="s">
        <v>6662</v>
      </c>
      <c r="DY248" s="390" t="s">
        <v>6662</v>
      </c>
      <c r="DZ248" s="394" t="s">
        <v>6662</v>
      </c>
      <c r="EA248" s="492">
        <v>203</v>
      </c>
      <c r="EB248" s="493">
        <v>33015</v>
      </c>
      <c r="EC248" s="493">
        <v>20545</v>
      </c>
      <c r="ED248" s="493">
        <v>12426</v>
      </c>
      <c r="EE248" s="494">
        <v>44</v>
      </c>
      <c r="EF248" s="492">
        <v>280</v>
      </c>
      <c r="EG248" s="493">
        <v>260</v>
      </c>
      <c r="EH248" s="493">
        <v>116</v>
      </c>
      <c r="EI248" s="493">
        <v>134</v>
      </c>
      <c r="EJ248" s="493">
        <v>10</v>
      </c>
      <c r="EK248" s="493">
        <v>5</v>
      </c>
      <c r="EL248" s="493">
        <v>15</v>
      </c>
      <c r="EM248" s="394"/>
      <c r="EN248" s="492">
        <v>293</v>
      </c>
      <c r="EO248" s="493">
        <v>202</v>
      </c>
      <c r="EP248" s="493">
        <v>125</v>
      </c>
      <c r="EQ248" s="493">
        <v>75</v>
      </c>
      <c r="ER248" s="493">
        <v>2</v>
      </c>
      <c r="ES248" s="493">
        <v>12</v>
      </c>
      <c r="ET248" s="493">
        <v>79</v>
      </c>
      <c r="EU248" s="394"/>
    </row>
    <row r="249" spans="1:151" s="357" customFormat="1" ht="15" hidden="1" customHeight="1" x14ac:dyDescent="0.15">
      <c r="A249" s="452" t="s">
        <v>175</v>
      </c>
      <c r="B249" s="452" t="s">
        <v>366</v>
      </c>
      <c r="C249" s="452" t="s">
        <v>370</v>
      </c>
      <c r="D249" s="452" t="s">
        <v>805</v>
      </c>
      <c r="E249" s="387">
        <v>83</v>
      </c>
      <c r="F249" s="472">
        <v>83</v>
      </c>
      <c r="G249" s="472" t="s">
        <v>6663</v>
      </c>
      <c r="H249" s="472" t="s">
        <v>6663</v>
      </c>
      <c r="I249" s="472" t="s">
        <v>6663</v>
      </c>
      <c r="J249" s="388" t="s">
        <v>6662</v>
      </c>
      <c r="K249" s="395" t="s">
        <v>6662</v>
      </c>
      <c r="L249" s="387"/>
      <c r="M249" s="471" t="s">
        <v>6663</v>
      </c>
      <c r="N249" s="472" t="s">
        <v>6663</v>
      </c>
      <c r="O249" s="472" t="s">
        <v>6663</v>
      </c>
      <c r="P249" s="472" t="s">
        <v>6663</v>
      </c>
      <c r="Q249" s="472" t="s">
        <v>6663</v>
      </c>
      <c r="R249" s="472" t="s">
        <v>6663</v>
      </c>
      <c r="S249" s="472" t="s">
        <v>6663</v>
      </c>
      <c r="T249" s="472" t="s">
        <v>6663</v>
      </c>
      <c r="U249" s="472" t="s">
        <v>6663</v>
      </c>
      <c r="V249" s="472" t="s">
        <v>6663</v>
      </c>
      <c r="W249" s="472" t="s">
        <v>6663</v>
      </c>
      <c r="X249" s="472" t="s">
        <v>6663</v>
      </c>
      <c r="Y249" s="472" t="s">
        <v>6663</v>
      </c>
      <c r="Z249" s="472" t="s">
        <v>6663</v>
      </c>
      <c r="AA249" s="472" t="s">
        <v>6663</v>
      </c>
      <c r="AB249" s="473" t="s">
        <v>6663</v>
      </c>
      <c r="AC249" s="489" t="s">
        <v>6663</v>
      </c>
      <c r="AD249" s="490" t="s">
        <v>6663</v>
      </c>
      <c r="AE249" s="491" t="s">
        <v>6663</v>
      </c>
      <c r="AF249" s="389"/>
      <c r="AG249" s="390"/>
      <c r="AH249" s="390"/>
      <c r="AI249" s="390"/>
      <c r="AJ249" s="390"/>
      <c r="AK249" s="390"/>
      <c r="AL249" s="390"/>
      <c r="AM249" s="390"/>
      <c r="AN249" s="390"/>
      <c r="AO249" s="390"/>
      <c r="AP249" s="390"/>
      <c r="AQ249" s="390"/>
      <c r="AR249" s="390"/>
      <c r="AS249" s="390"/>
      <c r="AT249" s="390"/>
      <c r="AU249" s="390"/>
      <c r="AV249" s="384"/>
      <c r="AW249" s="385"/>
      <c r="AX249" s="386"/>
      <c r="AY249" s="492" t="s">
        <v>6663</v>
      </c>
      <c r="AZ249" s="493" t="s">
        <v>6663</v>
      </c>
      <c r="BA249" s="493" t="s">
        <v>6663</v>
      </c>
      <c r="BB249" s="493" t="s">
        <v>6663</v>
      </c>
      <c r="BC249" s="493" t="s">
        <v>6663</v>
      </c>
      <c r="BD249" s="493" t="s">
        <v>6663</v>
      </c>
      <c r="BE249" s="493" t="s">
        <v>6663</v>
      </c>
      <c r="BF249" s="493" t="s">
        <v>6663</v>
      </c>
      <c r="BG249" s="493" t="s">
        <v>6663</v>
      </c>
      <c r="BH249" s="493" t="s">
        <v>6663</v>
      </c>
      <c r="BI249" s="493" t="s">
        <v>6663</v>
      </c>
      <c r="BJ249" s="493" t="s">
        <v>6663</v>
      </c>
      <c r="BK249" s="493" t="s">
        <v>6663</v>
      </c>
      <c r="BL249" s="493" t="s">
        <v>6663</v>
      </c>
      <c r="BM249" s="493" t="s">
        <v>6663</v>
      </c>
      <c r="BN249" s="494" t="s">
        <v>6663</v>
      </c>
      <c r="BO249" s="489" t="s">
        <v>6663</v>
      </c>
      <c r="BP249" s="490" t="s">
        <v>6663</v>
      </c>
      <c r="BQ249" s="491" t="s">
        <v>6663</v>
      </c>
      <c r="BR249" s="492">
        <v>83</v>
      </c>
      <c r="BS249" s="493" t="s">
        <v>6662</v>
      </c>
      <c r="BT249" s="493" t="s">
        <v>6662</v>
      </c>
      <c r="BU249" s="493" t="s">
        <v>6662</v>
      </c>
      <c r="BV249" s="493" t="s">
        <v>6662</v>
      </c>
      <c r="BW249" s="493" t="s">
        <v>6662</v>
      </c>
      <c r="BX249" s="493" t="s">
        <v>6662</v>
      </c>
      <c r="BY249" s="493">
        <v>1</v>
      </c>
      <c r="BZ249" s="493">
        <v>3</v>
      </c>
      <c r="CA249" s="493">
        <v>9</v>
      </c>
      <c r="CB249" s="493">
        <v>18</v>
      </c>
      <c r="CC249" s="493">
        <v>14</v>
      </c>
      <c r="CD249" s="493">
        <v>9</v>
      </c>
      <c r="CE249" s="493">
        <v>16</v>
      </c>
      <c r="CF249" s="493">
        <v>10</v>
      </c>
      <c r="CG249" s="494">
        <v>3</v>
      </c>
      <c r="CH249" s="389"/>
      <c r="CI249" s="390"/>
      <c r="CJ249" s="390"/>
      <c r="CK249" s="390"/>
      <c r="CL249" s="390"/>
      <c r="CM249" s="390"/>
      <c r="CN249" s="390"/>
      <c r="CO249" s="390"/>
      <c r="CP249" s="390"/>
      <c r="CQ249" s="390"/>
      <c r="CR249" s="390"/>
      <c r="CS249" s="390"/>
      <c r="CT249" s="390"/>
      <c r="CU249" s="394"/>
      <c r="CV249" s="389"/>
      <c r="CW249" s="390"/>
      <c r="CX249" s="390"/>
      <c r="CY249" s="390"/>
      <c r="CZ249" s="390"/>
      <c r="DA249" s="390"/>
      <c r="DB249" s="394"/>
      <c r="DC249" s="492">
        <v>268</v>
      </c>
      <c r="DD249" s="493">
        <v>207</v>
      </c>
      <c r="DE249" s="493">
        <v>99</v>
      </c>
      <c r="DF249" s="493">
        <v>103</v>
      </c>
      <c r="DG249" s="493">
        <v>5</v>
      </c>
      <c r="DH249" s="493">
        <v>13</v>
      </c>
      <c r="DI249" s="493">
        <v>48</v>
      </c>
      <c r="DJ249" s="394"/>
      <c r="DK249" s="492">
        <v>65</v>
      </c>
      <c r="DL249" s="493">
        <v>47</v>
      </c>
      <c r="DM249" s="493" t="s">
        <v>6662</v>
      </c>
      <c r="DN249" s="493">
        <v>7</v>
      </c>
      <c r="DO249" s="493" t="s">
        <v>6662</v>
      </c>
      <c r="DP249" s="493">
        <v>7</v>
      </c>
      <c r="DQ249" s="493">
        <v>2</v>
      </c>
      <c r="DR249" s="493">
        <v>1</v>
      </c>
      <c r="DS249" s="493">
        <v>1</v>
      </c>
      <c r="DT249" s="493" t="s">
        <v>6662</v>
      </c>
      <c r="DU249" s="493" t="s">
        <v>6662</v>
      </c>
      <c r="DV249" s="493" t="s">
        <v>6662</v>
      </c>
      <c r="DW249" s="493" t="s">
        <v>6662</v>
      </c>
      <c r="DX249" s="493" t="s">
        <v>6662</v>
      </c>
      <c r="DY249" s="390" t="s">
        <v>6662</v>
      </c>
      <c r="DZ249" s="394" t="s">
        <v>6662</v>
      </c>
      <c r="EA249" s="492">
        <v>83</v>
      </c>
      <c r="EB249" s="493">
        <v>8210</v>
      </c>
      <c r="EC249" s="493">
        <v>4369</v>
      </c>
      <c r="ED249" s="493">
        <v>3826</v>
      </c>
      <c r="EE249" s="494">
        <v>15</v>
      </c>
      <c r="EF249" s="492">
        <v>135</v>
      </c>
      <c r="EG249" s="493">
        <v>121</v>
      </c>
      <c r="EH249" s="493">
        <v>54</v>
      </c>
      <c r="EI249" s="493">
        <v>63</v>
      </c>
      <c r="EJ249" s="493">
        <v>4</v>
      </c>
      <c r="EK249" s="493">
        <v>5</v>
      </c>
      <c r="EL249" s="493">
        <v>9</v>
      </c>
      <c r="EM249" s="394"/>
      <c r="EN249" s="492">
        <v>133</v>
      </c>
      <c r="EO249" s="493">
        <v>86</v>
      </c>
      <c r="EP249" s="493">
        <v>45</v>
      </c>
      <c r="EQ249" s="493">
        <v>40</v>
      </c>
      <c r="ER249" s="493">
        <v>1</v>
      </c>
      <c r="ES249" s="493">
        <v>8</v>
      </c>
      <c r="ET249" s="493">
        <v>39</v>
      </c>
      <c r="EU249" s="394"/>
    </row>
    <row r="250" spans="1:151" s="357" customFormat="1" ht="15" hidden="1" customHeight="1" x14ac:dyDescent="0.15">
      <c r="A250" s="452" t="s">
        <v>175</v>
      </c>
      <c r="B250" s="452" t="s">
        <v>366</v>
      </c>
      <c r="C250" s="452" t="s">
        <v>371</v>
      </c>
      <c r="D250" s="452" t="s">
        <v>806</v>
      </c>
      <c r="E250" s="387">
        <v>158</v>
      </c>
      <c r="F250" s="472">
        <v>156</v>
      </c>
      <c r="G250" s="472" t="s">
        <v>6663</v>
      </c>
      <c r="H250" s="472" t="s">
        <v>6663</v>
      </c>
      <c r="I250" s="472" t="s">
        <v>6663</v>
      </c>
      <c r="J250" s="388">
        <v>2</v>
      </c>
      <c r="K250" s="395">
        <v>2</v>
      </c>
      <c r="L250" s="387"/>
      <c r="M250" s="471" t="s">
        <v>6663</v>
      </c>
      <c r="N250" s="472" t="s">
        <v>6663</v>
      </c>
      <c r="O250" s="472" t="s">
        <v>6663</v>
      </c>
      <c r="P250" s="472" t="s">
        <v>6663</v>
      </c>
      <c r="Q250" s="472" t="s">
        <v>6663</v>
      </c>
      <c r="R250" s="472" t="s">
        <v>6663</v>
      </c>
      <c r="S250" s="472" t="s">
        <v>6663</v>
      </c>
      <c r="T250" s="472" t="s">
        <v>6663</v>
      </c>
      <c r="U250" s="472" t="s">
        <v>6663</v>
      </c>
      <c r="V250" s="472" t="s">
        <v>6663</v>
      </c>
      <c r="W250" s="472" t="s">
        <v>6663</v>
      </c>
      <c r="X250" s="472" t="s">
        <v>6663</v>
      </c>
      <c r="Y250" s="472" t="s">
        <v>6663</v>
      </c>
      <c r="Z250" s="472" t="s">
        <v>6663</v>
      </c>
      <c r="AA250" s="472" t="s">
        <v>6663</v>
      </c>
      <c r="AB250" s="473" t="s">
        <v>6663</v>
      </c>
      <c r="AC250" s="489" t="s">
        <v>6663</v>
      </c>
      <c r="AD250" s="490" t="s">
        <v>6663</v>
      </c>
      <c r="AE250" s="491" t="s">
        <v>6663</v>
      </c>
      <c r="AF250" s="389"/>
      <c r="AG250" s="390"/>
      <c r="AH250" s="390"/>
      <c r="AI250" s="390"/>
      <c r="AJ250" s="390"/>
      <c r="AK250" s="390"/>
      <c r="AL250" s="390"/>
      <c r="AM250" s="390"/>
      <c r="AN250" s="390"/>
      <c r="AO250" s="390"/>
      <c r="AP250" s="390"/>
      <c r="AQ250" s="390"/>
      <c r="AR250" s="390"/>
      <c r="AS250" s="390"/>
      <c r="AT250" s="390"/>
      <c r="AU250" s="390"/>
      <c r="AV250" s="384"/>
      <c r="AW250" s="385"/>
      <c r="AX250" s="386"/>
      <c r="AY250" s="492" t="s">
        <v>6663</v>
      </c>
      <c r="AZ250" s="493" t="s">
        <v>6663</v>
      </c>
      <c r="BA250" s="493" t="s">
        <v>6663</v>
      </c>
      <c r="BB250" s="493" t="s">
        <v>6663</v>
      </c>
      <c r="BC250" s="493" t="s">
        <v>6663</v>
      </c>
      <c r="BD250" s="493" t="s">
        <v>6663</v>
      </c>
      <c r="BE250" s="493" t="s">
        <v>6663</v>
      </c>
      <c r="BF250" s="493" t="s">
        <v>6663</v>
      </c>
      <c r="BG250" s="493" t="s">
        <v>6663</v>
      </c>
      <c r="BH250" s="493" t="s">
        <v>6663</v>
      </c>
      <c r="BI250" s="493" t="s">
        <v>6663</v>
      </c>
      <c r="BJ250" s="493" t="s">
        <v>6663</v>
      </c>
      <c r="BK250" s="493" t="s">
        <v>6663</v>
      </c>
      <c r="BL250" s="493" t="s">
        <v>6663</v>
      </c>
      <c r="BM250" s="493" t="s">
        <v>6663</v>
      </c>
      <c r="BN250" s="494" t="s">
        <v>6663</v>
      </c>
      <c r="BO250" s="489" t="s">
        <v>6663</v>
      </c>
      <c r="BP250" s="490" t="s">
        <v>6663</v>
      </c>
      <c r="BQ250" s="491" t="s">
        <v>6663</v>
      </c>
      <c r="BR250" s="492">
        <v>156</v>
      </c>
      <c r="BS250" s="493" t="s">
        <v>6662</v>
      </c>
      <c r="BT250" s="493" t="s">
        <v>6662</v>
      </c>
      <c r="BU250" s="493" t="s">
        <v>6662</v>
      </c>
      <c r="BV250" s="493" t="s">
        <v>6662</v>
      </c>
      <c r="BW250" s="493" t="s">
        <v>6662</v>
      </c>
      <c r="BX250" s="493">
        <v>1</v>
      </c>
      <c r="BY250" s="493">
        <v>2</v>
      </c>
      <c r="BZ250" s="493">
        <v>4</v>
      </c>
      <c r="CA250" s="493">
        <v>12</v>
      </c>
      <c r="CB250" s="493">
        <v>22</v>
      </c>
      <c r="CC250" s="493">
        <v>32</v>
      </c>
      <c r="CD250" s="493">
        <v>24</v>
      </c>
      <c r="CE250" s="493">
        <v>22</v>
      </c>
      <c r="CF250" s="493">
        <v>26</v>
      </c>
      <c r="CG250" s="494">
        <v>11</v>
      </c>
      <c r="CH250" s="389"/>
      <c r="CI250" s="390"/>
      <c r="CJ250" s="390"/>
      <c r="CK250" s="390"/>
      <c r="CL250" s="390"/>
      <c r="CM250" s="390"/>
      <c r="CN250" s="390"/>
      <c r="CO250" s="390"/>
      <c r="CP250" s="390"/>
      <c r="CQ250" s="390"/>
      <c r="CR250" s="390"/>
      <c r="CS250" s="390"/>
      <c r="CT250" s="390"/>
      <c r="CU250" s="394"/>
      <c r="CV250" s="389"/>
      <c r="CW250" s="390"/>
      <c r="CX250" s="390"/>
      <c r="CY250" s="390"/>
      <c r="CZ250" s="390"/>
      <c r="DA250" s="390"/>
      <c r="DB250" s="394"/>
      <c r="DC250" s="492">
        <v>476</v>
      </c>
      <c r="DD250" s="493">
        <v>381</v>
      </c>
      <c r="DE250" s="493">
        <v>215</v>
      </c>
      <c r="DF250" s="493">
        <v>146</v>
      </c>
      <c r="DG250" s="493">
        <v>20</v>
      </c>
      <c r="DH250" s="493">
        <v>22</v>
      </c>
      <c r="DI250" s="493">
        <v>73</v>
      </c>
      <c r="DJ250" s="394"/>
      <c r="DK250" s="492">
        <v>130</v>
      </c>
      <c r="DL250" s="493">
        <v>95</v>
      </c>
      <c r="DM250" s="493" t="s">
        <v>6662</v>
      </c>
      <c r="DN250" s="493">
        <v>19</v>
      </c>
      <c r="DO250" s="493" t="s">
        <v>6662</v>
      </c>
      <c r="DP250" s="493">
        <v>9</v>
      </c>
      <c r="DQ250" s="493">
        <v>3</v>
      </c>
      <c r="DR250" s="493" t="s">
        <v>6662</v>
      </c>
      <c r="DS250" s="493">
        <v>1</v>
      </c>
      <c r="DT250" s="493">
        <v>3</v>
      </c>
      <c r="DU250" s="493" t="s">
        <v>6662</v>
      </c>
      <c r="DV250" s="493" t="s">
        <v>6662</v>
      </c>
      <c r="DW250" s="493" t="s">
        <v>6662</v>
      </c>
      <c r="DX250" s="493" t="s">
        <v>6662</v>
      </c>
      <c r="DY250" s="390" t="s">
        <v>6662</v>
      </c>
      <c r="DZ250" s="394" t="s">
        <v>6662</v>
      </c>
      <c r="EA250" s="492">
        <v>156</v>
      </c>
      <c r="EB250" s="493">
        <v>20080</v>
      </c>
      <c r="EC250" s="493">
        <v>12594</v>
      </c>
      <c r="ED250" s="493">
        <v>7231</v>
      </c>
      <c r="EE250" s="494">
        <v>255</v>
      </c>
      <c r="EF250" s="492">
        <v>250</v>
      </c>
      <c r="EG250" s="493">
        <v>223</v>
      </c>
      <c r="EH250" s="493">
        <v>120</v>
      </c>
      <c r="EI250" s="493">
        <v>91</v>
      </c>
      <c r="EJ250" s="493">
        <v>12</v>
      </c>
      <c r="EK250" s="493">
        <v>14</v>
      </c>
      <c r="EL250" s="493">
        <v>13</v>
      </c>
      <c r="EM250" s="394"/>
      <c r="EN250" s="492">
        <v>226</v>
      </c>
      <c r="EO250" s="493">
        <v>158</v>
      </c>
      <c r="EP250" s="493">
        <v>95</v>
      </c>
      <c r="EQ250" s="493">
        <v>55</v>
      </c>
      <c r="ER250" s="493">
        <v>8</v>
      </c>
      <c r="ES250" s="493">
        <v>8</v>
      </c>
      <c r="ET250" s="493">
        <v>60</v>
      </c>
      <c r="EU250" s="394"/>
    </row>
    <row r="251" spans="1:151" s="357" customFormat="1" ht="15" hidden="1" customHeight="1" x14ac:dyDescent="0.15">
      <c r="A251" s="452" t="s">
        <v>175</v>
      </c>
      <c r="B251" s="452" t="s">
        <v>366</v>
      </c>
      <c r="C251" s="452" t="s">
        <v>372</v>
      </c>
      <c r="D251" s="452" t="s">
        <v>807</v>
      </c>
      <c r="E251" s="387">
        <v>181</v>
      </c>
      <c r="F251" s="472">
        <v>180</v>
      </c>
      <c r="G251" s="472" t="s">
        <v>6663</v>
      </c>
      <c r="H251" s="472" t="s">
        <v>6663</v>
      </c>
      <c r="I251" s="472" t="s">
        <v>6663</v>
      </c>
      <c r="J251" s="388">
        <v>1</v>
      </c>
      <c r="K251" s="395">
        <v>1</v>
      </c>
      <c r="L251" s="387"/>
      <c r="M251" s="471" t="s">
        <v>6663</v>
      </c>
      <c r="N251" s="472" t="s">
        <v>6663</v>
      </c>
      <c r="O251" s="472" t="s">
        <v>6663</v>
      </c>
      <c r="P251" s="472" t="s">
        <v>6663</v>
      </c>
      <c r="Q251" s="472" t="s">
        <v>6663</v>
      </c>
      <c r="R251" s="472" t="s">
        <v>6663</v>
      </c>
      <c r="S251" s="472" t="s">
        <v>6663</v>
      </c>
      <c r="T251" s="472" t="s">
        <v>6663</v>
      </c>
      <c r="U251" s="472" t="s">
        <v>6663</v>
      </c>
      <c r="V251" s="472" t="s">
        <v>6663</v>
      </c>
      <c r="W251" s="472" t="s">
        <v>6663</v>
      </c>
      <c r="X251" s="472" t="s">
        <v>6663</v>
      </c>
      <c r="Y251" s="472" t="s">
        <v>6663</v>
      </c>
      <c r="Z251" s="472" t="s">
        <v>6663</v>
      </c>
      <c r="AA251" s="472" t="s">
        <v>6663</v>
      </c>
      <c r="AB251" s="473" t="s">
        <v>6663</v>
      </c>
      <c r="AC251" s="489" t="s">
        <v>6663</v>
      </c>
      <c r="AD251" s="490" t="s">
        <v>6663</v>
      </c>
      <c r="AE251" s="491" t="s">
        <v>6663</v>
      </c>
      <c r="AF251" s="389"/>
      <c r="AG251" s="390"/>
      <c r="AH251" s="390"/>
      <c r="AI251" s="390"/>
      <c r="AJ251" s="390"/>
      <c r="AK251" s="390"/>
      <c r="AL251" s="390"/>
      <c r="AM251" s="390"/>
      <c r="AN251" s="390"/>
      <c r="AO251" s="390"/>
      <c r="AP251" s="390"/>
      <c r="AQ251" s="390"/>
      <c r="AR251" s="390"/>
      <c r="AS251" s="390"/>
      <c r="AT251" s="390"/>
      <c r="AU251" s="390"/>
      <c r="AV251" s="384"/>
      <c r="AW251" s="385"/>
      <c r="AX251" s="386"/>
      <c r="AY251" s="492" t="s">
        <v>6663</v>
      </c>
      <c r="AZ251" s="493" t="s">
        <v>6663</v>
      </c>
      <c r="BA251" s="493" t="s">
        <v>6663</v>
      </c>
      <c r="BB251" s="493" t="s">
        <v>6663</v>
      </c>
      <c r="BC251" s="493" t="s">
        <v>6663</v>
      </c>
      <c r="BD251" s="493" t="s">
        <v>6663</v>
      </c>
      <c r="BE251" s="493" t="s">
        <v>6663</v>
      </c>
      <c r="BF251" s="493" t="s">
        <v>6663</v>
      </c>
      <c r="BG251" s="493" t="s">
        <v>6663</v>
      </c>
      <c r="BH251" s="493" t="s">
        <v>6663</v>
      </c>
      <c r="BI251" s="493" t="s">
        <v>6663</v>
      </c>
      <c r="BJ251" s="493" t="s">
        <v>6663</v>
      </c>
      <c r="BK251" s="493" t="s">
        <v>6663</v>
      </c>
      <c r="BL251" s="493" t="s">
        <v>6663</v>
      </c>
      <c r="BM251" s="493" t="s">
        <v>6663</v>
      </c>
      <c r="BN251" s="494" t="s">
        <v>6663</v>
      </c>
      <c r="BO251" s="489" t="s">
        <v>6663</v>
      </c>
      <c r="BP251" s="490" t="s">
        <v>6663</v>
      </c>
      <c r="BQ251" s="491" t="s">
        <v>6663</v>
      </c>
      <c r="BR251" s="492">
        <v>180</v>
      </c>
      <c r="BS251" s="493" t="s">
        <v>6662</v>
      </c>
      <c r="BT251" s="493" t="s">
        <v>6662</v>
      </c>
      <c r="BU251" s="493" t="s">
        <v>6662</v>
      </c>
      <c r="BV251" s="493">
        <v>1</v>
      </c>
      <c r="BW251" s="493" t="s">
        <v>6662</v>
      </c>
      <c r="BX251" s="493">
        <v>4</v>
      </c>
      <c r="BY251" s="493">
        <v>5</v>
      </c>
      <c r="BZ251" s="493">
        <v>5</v>
      </c>
      <c r="CA251" s="493">
        <v>15</v>
      </c>
      <c r="CB251" s="493">
        <v>21</v>
      </c>
      <c r="CC251" s="493">
        <v>36</v>
      </c>
      <c r="CD251" s="493">
        <v>24</v>
      </c>
      <c r="CE251" s="493">
        <v>31</v>
      </c>
      <c r="CF251" s="493">
        <v>23</v>
      </c>
      <c r="CG251" s="494">
        <v>15</v>
      </c>
      <c r="CH251" s="389"/>
      <c r="CI251" s="390"/>
      <c r="CJ251" s="390"/>
      <c r="CK251" s="390"/>
      <c r="CL251" s="390"/>
      <c r="CM251" s="390"/>
      <c r="CN251" s="390"/>
      <c r="CO251" s="390"/>
      <c r="CP251" s="390"/>
      <c r="CQ251" s="390"/>
      <c r="CR251" s="390"/>
      <c r="CS251" s="390"/>
      <c r="CT251" s="390"/>
      <c r="CU251" s="394"/>
      <c r="CV251" s="389"/>
      <c r="CW251" s="390"/>
      <c r="CX251" s="390"/>
      <c r="CY251" s="390"/>
      <c r="CZ251" s="390"/>
      <c r="DA251" s="390"/>
      <c r="DB251" s="394"/>
      <c r="DC251" s="492">
        <v>582</v>
      </c>
      <c r="DD251" s="493">
        <v>471</v>
      </c>
      <c r="DE251" s="493">
        <v>259</v>
      </c>
      <c r="DF251" s="493">
        <v>188</v>
      </c>
      <c r="DG251" s="493">
        <v>24</v>
      </c>
      <c r="DH251" s="493">
        <v>21</v>
      </c>
      <c r="DI251" s="493">
        <v>90</v>
      </c>
      <c r="DJ251" s="394"/>
      <c r="DK251" s="492">
        <v>162</v>
      </c>
      <c r="DL251" s="493">
        <v>143</v>
      </c>
      <c r="DM251" s="493" t="s">
        <v>6662</v>
      </c>
      <c r="DN251" s="493">
        <v>7</v>
      </c>
      <c r="DO251" s="493" t="s">
        <v>6662</v>
      </c>
      <c r="DP251" s="493">
        <v>3</v>
      </c>
      <c r="DQ251" s="493">
        <v>3</v>
      </c>
      <c r="DR251" s="493">
        <v>2</v>
      </c>
      <c r="DS251" s="493">
        <v>2</v>
      </c>
      <c r="DT251" s="493" t="s">
        <v>6662</v>
      </c>
      <c r="DU251" s="493" t="s">
        <v>6662</v>
      </c>
      <c r="DV251" s="493">
        <v>1</v>
      </c>
      <c r="DW251" s="493">
        <v>1</v>
      </c>
      <c r="DX251" s="493" t="s">
        <v>6662</v>
      </c>
      <c r="DY251" s="390" t="s">
        <v>6662</v>
      </c>
      <c r="DZ251" s="394" t="s">
        <v>6662</v>
      </c>
      <c r="EA251" s="492">
        <v>180</v>
      </c>
      <c r="EB251" s="493">
        <v>37603</v>
      </c>
      <c r="EC251" s="493">
        <v>27527</v>
      </c>
      <c r="ED251" s="493">
        <v>9841</v>
      </c>
      <c r="EE251" s="494">
        <v>235</v>
      </c>
      <c r="EF251" s="492">
        <v>288</v>
      </c>
      <c r="EG251" s="493">
        <v>266</v>
      </c>
      <c r="EH251" s="493">
        <v>135</v>
      </c>
      <c r="EI251" s="493">
        <v>113</v>
      </c>
      <c r="EJ251" s="493">
        <v>18</v>
      </c>
      <c r="EK251" s="493">
        <v>9</v>
      </c>
      <c r="EL251" s="493">
        <v>13</v>
      </c>
      <c r="EM251" s="394"/>
      <c r="EN251" s="492">
        <v>294</v>
      </c>
      <c r="EO251" s="493">
        <v>205</v>
      </c>
      <c r="EP251" s="493">
        <v>124</v>
      </c>
      <c r="EQ251" s="493">
        <v>75</v>
      </c>
      <c r="ER251" s="493">
        <v>6</v>
      </c>
      <c r="ES251" s="493">
        <v>12</v>
      </c>
      <c r="ET251" s="493">
        <v>77</v>
      </c>
      <c r="EU251" s="394"/>
    </row>
    <row r="252" spans="1:151" s="357" customFormat="1" ht="15" hidden="1" customHeight="1" x14ac:dyDescent="0.15">
      <c r="A252" s="452" t="s">
        <v>175</v>
      </c>
      <c r="B252" s="452" t="s">
        <v>366</v>
      </c>
      <c r="C252" s="452" t="s">
        <v>1612</v>
      </c>
      <c r="D252" s="452" t="s">
        <v>808</v>
      </c>
      <c r="E252" s="387" t="s">
        <v>6663</v>
      </c>
      <c r="F252" s="472" t="s">
        <v>6663</v>
      </c>
      <c r="G252" s="472" t="s">
        <v>6663</v>
      </c>
      <c r="H252" s="472" t="s">
        <v>6663</v>
      </c>
      <c r="I252" s="472" t="s">
        <v>6663</v>
      </c>
      <c r="J252" s="388" t="s">
        <v>6663</v>
      </c>
      <c r="K252" s="395" t="s">
        <v>6663</v>
      </c>
      <c r="L252" s="387"/>
      <c r="M252" s="471" t="s">
        <v>6663</v>
      </c>
      <c r="N252" s="472" t="s">
        <v>6663</v>
      </c>
      <c r="O252" s="472" t="s">
        <v>6663</v>
      </c>
      <c r="P252" s="472" t="s">
        <v>6663</v>
      </c>
      <c r="Q252" s="472" t="s">
        <v>6663</v>
      </c>
      <c r="R252" s="472" t="s">
        <v>6663</v>
      </c>
      <c r="S252" s="472" t="s">
        <v>6663</v>
      </c>
      <c r="T252" s="472" t="s">
        <v>6663</v>
      </c>
      <c r="U252" s="472" t="s">
        <v>6663</v>
      </c>
      <c r="V252" s="472" t="s">
        <v>6663</v>
      </c>
      <c r="W252" s="472" t="s">
        <v>6663</v>
      </c>
      <c r="X252" s="472" t="s">
        <v>6663</v>
      </c>
      <c r="Y252" s="472" t="s">
        <v>6663</v>
      </c>
      <c r="Z252" s="472" t="s">
        <v>6663</v>
      </c>
      <c r="AA252" s="472" t="s">
        <v>6663</v>
      </c>
      <c r="AB252" s="473" t="s">
        <v>6663</v>
      </c>
      <c r="AC252" s="489" t="s">
        <v>6663</v>
      </c>
      <c r="AD252" s="490" t="s">
        <v>6663</v>
      </c>
      <c r="AE252" s="491" t="s">
        <v>6663</v>
      </c>
      <c r="AF252" s="389"/>
      <c r="AG252" s="390"/>
      <c r="AH252" s="390"/>
      <c r="AI252" s="390"/>
      <c r="AJ252" s="390"/>
      <c r="AK252" s="390"/>
      <c r="AL252" s="390"/>
      <c r="AM252" s="390"/>
      <c r="AN252" s="390"/>
      <c r="AO252" s="390"/>
      <c r="AP252" s="390"/>
      <c r="AQ252" s="390"/>
      <c r="AR252" s="390"/>
      <c r="AS252" s="390"/>
      <c r="AT252" s="390"/>
      <c r="AU252" s="390"/>
      <c r="AV252" s="384"/>
      <c r="AW252" s="385"/>
      <c r="AX252" s="386"/>
      <c r="AY252" s="492" t="s">
        <v>6663</v>
      </c>
      <c r="AZ252" s="493" t="s">
        <v>6663</v>
      </c>
      <c r="BA252" s="493" t="s">
        <v>6663</v>
      </c>
      <c r="BB252" s="493" t="s">
        <v>6663</v>
      </c>
      <c r="BC252" s="493" t="s">
        <v>6663</v>
      </c>
      <c r="BD252" s="493" t="s">
        <v>6663</v>
      </c>
      <c r="BE252" s="493" t="s">
        <v>6663</v>
      </c>
      <c r="BF252" s="493" t="s">
        <v>6663</v>
      </c>
      <c r="BG252" s="493" t="s">
        <v>6663</v>
      </c>
      <c r="BH252" s="493" t="s">
        <v>6663</v>
      </c>
      <c r="BI252" s="493" t="s">
        <v>6663</v>
      </c>
      <c r="BJ252" s="493" t="s">
        <v>6663</v>
      </c>
      <c r="BK252" s="493" t="s">
        <v>6663</v>
      </c>
      <c r="BL252" s="493" t="s">
        <v>6663</v>
      </c>
      <c r="BM252" s="493" t="s">
        <v>6663</v>
      </c>
      <c r="BN252" s="494" t="s">
        <v>6663</v>
      </c>
      <c r="BO252" s="489" t="s">
        <v>6663</v>
      </c>
      <c r="BP252" s="490" t="s">
        <v>6663</v>
      </c>
      <c r="BQ252" s="491" t="s">
        <v>6663</v>
      </c>
      <c r="BR252" s="492">
        <v>172</v>
      </c>
      <c r="BS252" s="493" t="s">
        <v>6662</v>
      </c>
      <c r="BT252" s="493" t="s">
        <v>6662</v>
      </c>
      <c r="BU252" s="493" t="s">
        <v>6662</v>
      </c>
      <c r="BV252" s="493">
        <v>1</v>
      </c>
      <c r="BW252" s="493">
        <v>2</v>
      </c>
      <c r="BX252" s="493">
        <v>1</v>
      </c>
      <c r="BY252" s="493">
        <v>5</v>
      </c>
      <c r="BZ252" s="493">
        <v>7</v>
      </c>
      <c r="CA252" s="493">
        <v>15</v>
      </c>
      <c r="CB252" s="493">
        <v>22</v>
      </c>
      <c r="CC252" s="493">
        <v>30</v>
      </c>
      <c r="CD252" s="493">
        <v>19</v>
      </c>
      <c r="CE252" s="493">
        <v>29</v>
      </c>
      <c r="CF252" s="493">
        <v>26</v>
      </c>
      <c r="CG252" s="494">
        <v>15</v>
      </c>
      <c r="CH252" s="389"/>
      <c r="CI252" s="390"/>
      <c r="CJ252" s="390"/>
      <c r="CK252" s="390"/>
      <c r="CL252" s="390"/>
      <c r="CM252" s="390"/>
      <c r="CN252" s="390"/>
      <c r="CO252" s="390"/>
      <c r="CP252" s="390"/>
      <c r="CQ252" s="390"/>
      <c r="CR252" s="390"/>
      <c r="CS252" s="390"/>
      <c r="CT252" s="390"/>
      <c r="CU252" s="394"/>
      <c r="CV252" s="389"/>
      <c r="CW252" s="390"/>
      <c r="CX252" s="390"/>
      <c r="CY252" s="390"/>
      <c r="CZ252" s="390"/>
      <c r="DA252" s="390"/>
      <c r="DB252" s="394"/>
      <c r="DC252" s="492" t="s">
        <v>6663</v>
      </c>
      <c r="DD252" s="493" t="s">
        <v>6663</v>
      </c>
      <c r="DE252" s="493" t="s">
        <v>6663</v>
      </c>
      <c r="DF252" s="493" t="s">
        <v>6663</v>
      </c>
      <c r="DG252" s="493" t="s">
        <v>6663</v>
      </c>
      <c r="DH252" s="493" t="s">
        <v>6663</v>
      </c>
      <c r="DI252" s="493" t="s">
        <v>6663</v>
      </c>
      <c r="DJ252" s="394"/>
      <c r="DK252" s="492" t="s">
        <v>6663</v>
      </c>
      <c r="DL252" s="493" t="s">
        <v>6663</v>
      </c>
      <c r="DM252" s="493" t="s">
        <v>6663</v>
      </c>
      <c r="DN252" s="493" t="s">
        <v>6663</v>
      </c>
      <c r="DO252" s="493" t="s">
        <v>6663</v>
      </c>
      <c r="DP252" s="493" t="s">
        <v>6663</v>
      </c>
      <c r="DQ252" s="493" t="s">
        <v>6663</v>
      </c>
      <c r="DR252" s="493" t="s">
        <v>6663</v>
      </c>
      <c r="DS252" s="493" t="s">
        <v>6663</v>
      </c>
      <c r="DT252" s="493" t="s">
        <v>6663</v>
      </c>
      <c r="DU252" s="493" t="s">
        <v>6663</v>
      </c>
      <c r="DV252" s="493" t="s">
        <v>6663</v>
      </c>
      <c r="DW252" s="493" t="s">
        <v>6663</v>
      </c>
      <c r="DX252" s="493" t="s">
        <v>6663</v>
      </c>
      <c r="DY252" s="390" t="s">
        <v>6663</v>
      </c>
      <c r="DZ252" s="394" t="s">
        <v>6663</v>
      </c>
      <c r="EA252" s="492" t="s">
        <v>6663</v>
      </c>
      <c r="EB252" s="493" t="s">
        <v>6663</v>
      </c>
      <c r="EC252" s="493" t="s">
        <v>6663</v>
      </c>
      <c r="ED252" s="493" t="s">
        <v>6663</v>
      </c>
      <c r="EE252" s="494" t="s">
        <v>6663</v>
      </c>
      <c r="EF252" s="492" t="s">
        <v>6663</v>
      </c>
      <c r="EG252" s="493" t="s">
        <v>6663</v>
      </c>
      <c r="EH252" s="493" t="s">
        <v>6663</v>
      </c>
      <c r="EI252" s="493" t="s">
        <v>6663</v>
      </c>
      <c r="EJ252" s="493" t="s">
        <v>6663</v>
      </c>
      <c r="EK252" s="493" t="s">
        <v>6663</v>
      </c>
      <c r="EL252" s="493" t="s">
        <v>6663</v>
      </c>
      <c r="EM252" s="394"/>
      <c r="EN252" s="492" t="s">
        <v>6663</v>
      </c>
      <c r="EO252" s="493" t="s">
        <v>6663</v>
      </c>
      <c r="EP252" s="493" t="s">
        <v>6663</v>
      </c>
      <c r="EQ252" s="493" t="s">
        <v>6663</v>
      </c>
      <c r="ER252" s="493" t="s">
        <v>6663</v>
      </c>
      <c r="ES252" s="493" t="s">
        <v>6663</v>
      </c>
      <c r="ET252" s="493" t="s">
        <v>6663</v>
      </c>
      <c r="EU252" s="394"/>
    </row>
    <row r="253" spans="1:151" s="357" customFormat="1" ht="15" hidden="1" customHeight="1" x14ac:dyDescent="0.15">
      <c r="A253" s="452" t="s">
        <v>175</v>
      </c>
      <c r="B253" s="452" t="s">
        <v>366</v>
      </c>
      <c r="C253" s="452" t="s">
        <v>373</v>
      </c>
      <c r="D253" s="452" t="s">
        <v>809</v>
      </c>
      <c r="E253" s="387">
        <v>89</v>
      </c>
      <c r="F253" s="472">
        <v>88</v>
      </c>
      <c r="G253" s="472" t="s">
        <v>6663</v>
      </c>
      <c r="H253" s="472" t="s">
        <v>6663</v>
      </c>
      <c r="I253" s="472" t="s">
        <v>6663</v>
      </c>
      <c r="J253" s="388">
        <v>1</v>
      </c>
      <c r="K253" s="395">
        <v>1</v>
      </c>
      <c r="L253" s="387"/>
      <c r="M253" s="471" t="s">
        <v>6663</v>
      </c>
      <c r="N253" s="472" t="s">
        <v>6663</v>
      </c>
      <c r="O253" s="472" t="s">
        <v>6663</v>
      </c>
      <c r="P253" s="472" t="s">
        <v>6663</v>
      </c>
      <c r="Q253" s="472" t="s">
        <v>6663</v>
      </c>
      <c r="R253" s="472" t="s">
        <v>6663</v>
      </c>
      <c r="S253" s="472" t="s">
        <v>6663</v>
      </c>
      <c r="T253" s="472" t="s">
        <v>6663</v>
      </c>
      <c r="U253" s="472" t="s">
        <v>6663</v>
      </c>
      <c r="V253" s="472" t="s">
        <v>6663</v>
      </c>
      <c r="W253" s="472" t="s">
        <v>6663</v>
      </c>
      <c r="X253" s="472" t="s">
        <v>6663</v>
      </c>
      <c r="Y253" s="472" t="s">
        <v>6663</v>
      </c>
      <c r="Z253" s="472" t="s">
        <v>6663</v>
      </c>
      <c r="AA253" s="472" t="s">
        <v>6663</v>
      </c>
      <c r="AB253" s="473" t="s">
        <v>6663</v>
      </c>
      <c r="AC253" s="489" t="s">
        <v>6663</v>
      </c>
      <c r="AD253" s="490" t="s">
        <v>6663</v>
      </c>
      <c r="AE253" s="491" t="s">
        <v>6663</v>
      </c>
      <c r="AF253" s="389"/>
      <c r="AG253" s="390"/>
      <c r="AH253" s="390"/>
      <c r="AI253" s="390"/>
      <c r="AJ253" s="390"/>
      <c r="AK253" s="390"/>
      <c r="AL253" s="390"/>
      <c r="AM253" s="390"/>
      <c r="AN253" s="390"/>
      <c r="AO253" s="390"/>
      <c r="AP253" s="390"/>
      <c r="AQ253" s="390"/>
      <c r="AR253" s="390"/>
      <c r="AS253" s="390"/>
      <c r="AT253" s="390"/>
      <c r="AU253" s="390"/>
      <c r="AV253" s="384"/>
      <c r="AW253" s="385"/>
      <c r="AX253" s="386"/>
      <c r="AY253" s="492" t="s">
        <v>6663</v>
      </c>
      <c r="AZ253" s="493" t="s">
        <v>6663</v>
      </c>
      <c r="BA253" s="493" t="s">
        <v>6663</v>
      </c>
      <c r="BB253" s="493" t="s">
        <v>6663</v>
      </c>
      <c r="BC253" s="493" t="s">
        <v>6663</v>
      </c>
      <c r="BD253" s="493" t="s">
        <v>6663</v>
      </c>
      <c r="BE253" s="493" t="s">
        <v>6663</v>
      </c>
      <c r="BF253" s="493" t="s">
        <v>6663</v>
      </c>
      <c r="BG253" s="493" t="s">
        <v>6663</v>
      </c>
      <c r="BH253" s="493" t="s">
        <v>6663</v>
      </c>
      <c r="BI253" s="493" t="s">
        <v>6663</v>
      </c>
      <c r="BJ253" s="493" t="s">
        <v>6663</v>
      </c>
      <c r="BK253" s="493" t="s">
        <v>6663</v>
      </c>
      <c r="BL253" s="493" t="s">
        <v>6663</v>
      </c>
      <c r="BM253" s="493" t="s">
        <v>6663</v>
      </c>
      <c r="BN253" s="494" t="s">
        <v>6663</v>
      </c>
      <c r="BO253" s="489" t="s">
        <v>6663</v>
      </c>
      <c r="BP253" s="490" t="s">
        <v>6663</v>
      </c>
      <c r="BQ253" s="491" t="s">
        <v>6663</v>
      </c>
      <c r="BR253" s="492">
        <v>88</v>
      </c>
      <c r="BS253" s="493" t="s">
        <v>6662</v>
      </c>
      <c r="BT253" s="493" t="s">
        <v>6662</v>
      </c>
      <c r="BU253" s="493" t="s">
        <v>6662</v>
      </c>
      <c r="BV253" s="493" t="s">
        <v>6662</v>
      </c>
      <c r="BW253" s="493" t="s">
        <v>6662</v>
      </c>
      <c r="BX253" s="493">
        <v>1</v>
      </c>
      <c r="BY253" s="493">
        <v>1</v>
      </c>
      <c r="BZ253" s="493">
        <v>6</v>
      </c>
      <c r="CA253" s="493">
        <v>7</v>
      </c>
      <c r="CB253" s="493">
        <v>11</v>
      </c>
      <c r="CC253" s="493">
        <v>8</v>
      </c>
      <c r="CD253" s="493">
        <v>14</v>
      </c>
      <c r="CE253" s="493">
        <v>21</v>
      </c>
      <c r="CF253" s="493">
        <v>17</v>
      </c>
      <c r="CG253" s="494">
        <v>2</v>
      </c>
      <c r="CH253" s="389"/>
      <c r="CI253" s="390"/>
      <c r="CJ253" s="390"/>
      <c r="CK253" s="390"/>
      <c r="CL253" s="390"/>
      <c r="CM253" s="390"/>
      <c r="CN253" s="390"/>
      <c r="CO253" s="390"/>
      <c r="CP253" s="390"/>
      <c r="CQ253" s="390"/>
      <c r="CR253" s="390"/>
      <c r="CS253" s="390"/>
      <c r="CT253" s="390"/>
      <c r="CU253" s="394"/>
      <c r="CV253" s="389"/>
      <c r="CW253" s="390"/>
      <c r="CX253" s="390"/>
      <c r="CY253" s="390"/>
      <c r="CZ253" s="390"/>
      <c r="DA253" s="390"/>
      <c r="DB253" s="394"/>
      <c r="DC253" s="492">
        <v>286</v>
      </c>
      <c r="DD253" s="493">
        <v>230</v>
      </c>
      <c r="DE253" s="493">
        <v>123</v>
      </c>
      <c r="DF253" s="493">
        <v>87</v>
      </c>
      <c r="DG253" s="493">
        <v>20</v>
      </c>
      <c r="DH253" s="493">
        <v>14</v>
      </c>
      <c r="DI253" s="493">
        <v>42</v>
      </c>
      <c r="DJ253" s="394"/>
      <c r="DK253" s="492">
        <v>66</v>
      </c>
      <c r="DL253" s="493">
        <v>63</v>
      </c>
      <c r="DM253" s="493" t="s">
        <v>6662</v>
      </c>
      <c r="DN253" s="493">
        <v>1</v>
      </c>
      <c r="DO253" s="493" t="s">
        <v>6662</v>
      </c>
      <c r="DP253" s="493">
        <v>1</v>
      </c>
      <c r="DQ253" s="493" t="s">
        <v>6662</v>
      </c>
      <c r="DR253" s="493">
        <v>1</v>
      </c>
      <c r="DS253" s="493" t="s">
        <v>6662</v>
      </c>
      <c r="DT253" s="493" t="s">
        <v>6662</v>
      </c>
      <c r="DU253" s="493" t="s">
        <v>6662</v>
      </c>
      <c r="DV253" s="493" t="s">
        <v>6662</v>
      </c>
      <c r="DW253" s="493" t="s">
        <v>6662</v>
      </c>
      <c r="DX253" s="493" t="s">
        <v>6662</v>
      </c>
      <c r="DY253" s="390" t="s">
        <v>6662</v>
      </c>
      <c r="DZ253" s="394" t="s">
        <v>6662</v>
      </c>
      <c r="EA253" s="492">
        <v>88</v>
      </c>
      <c r="EB253" s="493">
        <v>15623</v>
      </c>
      <c r="EC253" s="493">
        <v>12895</v>
      </c>
      <c r="ED253" s="493">
        <v>2514</v>
      </c>
      <c r="EE253" s="494">
        <v>214</v>
      </c>
      <c r="EF253" s="492">
        <v>141</v>
      </c>
      <c r="EG253" s="493">
        <v>130</v>
      </c>
      <c r="EH253" s="493">
        <v>67</v>
      </c>
      <c r="EI253" s="493">
        <v>49</v>
      </c>
      <c r="EJ253" s="493">
        <v>14</v>
      </c>
      <c r="EK253" s="493">
        <v>5</v>
      </c>
      <c r="EL253" s="493">
        <v>6</v>
      </c>
      <c r="EM253" s="394"/>
      <c r="EN253" s="492">
        <v>145</v>
      </c>
      <c r="EO253" s="493">
        <v>100</v>
      </c>
      <c r="EP253" s="493">
        <v>56</v>
      </c>
      <c r="EQ253" s="493">
        <v>38</v>
      </c>
      <c r="ER253" s="493">
        <v>6</v>
      </c>
      <c r="ES253" s="493">
        <v>9</v>
      </c>
      <c r="ET253" s="493">
        <v>36</v>
      </c>
      <c r="EU253" s="394"/>
    </row>
    <row r="254" spans="1:151" s="357" customFormat="1" ht="15" hidden="1" customHeight="1" x14ac:dyDescent="0.15">
      <c r="A254" s="452" t="s">
        <v>175</v>
      </c>
      <c r="B254" s="452" t="s">
        <v>366</v>
      </c>
      <c r="C254" s="452" t="s">
        <v>1613</v>
      </c>
      <c r="D254" s="452" t="s">
        <v>810</v>
      </c>
      <c r="E254" s="387" t="s">
        <v>6663</v>
      </c>
      <c r="F254" s="472" t="s">
        <v>6663</v>
      </c>
      <c r="G254" s="472" t="s">
        <v>6663</v>
      </c>
      <c r="H254" s="472" t="s">
        <v>6663</v>
      </c>
      <c r="I254" s="472" t="s">
        <v>6663</v>
      </c>
      <c r="J254" s="388" t="s">
        <v>6663</v>
      </c>
      <c r="K254" s="395" t="s">
        <v>6663</v>
      </c>
      <c r="L254" s="387"/>
      <c r="M254" s="471" t="s">
        <v>6663</v>
      </c>
      <c r="N254" s="472" t="s">
        <v>6663</v>
      </c>
      <c r="O254" s="472" t="s">
        <v>6663</v>
      </c>
      <c r="P254" s="472" t="s">
        <v>6663</v>
      </c>
      <c r="Q254" s="472" t="s">
        <v>6663</v>
      </c>
      <c r="R254" s="472" t="s">
        <v>6663</v>
      </c>
      <c r="S254" s="472" t="s">
        <v>6663</v>
      </c>
      <c r="T254" s="472" t="s">
        <v>6663</v>
      </c>
      <c r="U254" s="472" t="s">
        <v>6663</v>
      </c>
      <c r="V254" s="472" t="s">
        <v>6663</v>
      </c>
      <c r="W254" s="472" t="s">
        <v>6663</v>
      </c>
      <c r="X254" s="472" t="s">
        <v>6663</v>
      </c>
      <c r="Y254" s="472" t="s">
        <v>6663</v>
      </c>
      <c r="Z254" s="472" t="s">
        <v>6663</v>
      </c>
      <c r="AA254" s="472" t="s">
        <v>6663</v>
      </c>
      <c r="AB254" s="473" t="s">
        <v>6663</v>
      </c>
      <c r="AC254" s="471" t="s">
        <v>6663</v>
      </c>
      <c r="AD254" s="472" t="s">
        <v>6663</v>
      </c>
      <c r="AE254" s="473" t="s">
        <v>6663</v>
      </c>
      <c r="AF254" s="387"/>
      <c r="AG254" s="388"/>
      <c r="AH254" s="388"/>
      <c r="AI254" s="388"/>
      <c r="AJ254" s="388"/>
      <c r="AK254" s="388"/>
      <c r="AL254" s="388"/>
      <c r="AM254" s="388"/>
      <c r="AN254" s="388"/>
      <c r="AO254" s="388"/>
      <c r="AP254" s="388"/>
      <c r="AQ254" s="388"/>
      <c r="AR254" s="388"/>
      <c r="AS254" s="388"/>
      <c r="AT254" s="388"/>
      <c r="AU254" s="388"/>
      <c r="AV254" s="387"/>
      <c r="AW254" s="388"/>
      <c r="AX254" s="395"/>
      <c r="AY254" s="471" t="s">
        <v>6663</v>
      </c>
      <c r="AZ254" s="472" t="s">
        <v>6663</v>
      </c>
      <c r="BA254" s="472" t="s">
        <v>6663</v>
      </c>
      <c r="BB254" s="472" t="s">
        <v>6663</v>
      </c>
      <c r="BC254" s="472" t="s">
        <v>6663</v>
      </c>
      <c r="BD254" s="472" t="s">
        <v>6663</v>
      </c>
      <c r="BE254" s="472" t="s">
        <v>6663</v>
      </c>
      <c r="BF254" s="472" t="s">
        <v>6663</v>
      </c>
      <c r="BG254" s="472" t="s">
        <v>6663</v>
      </c>
      <c r="BH254" s="472" t="s">
        <v>6663</v>
      </c>
      <c r="BI254" s="472" t="s">
        <v>6663</v>
      </c>
      <c r="BJ254" s="472" t="s">
        <v>6663</v>
      </c>
      <c r="BK254" s="472" t="s">
        <v>6663</v>
      </c>
      <c r="BL254" s="472" t="s">
        <v>6663</v>
      </c>
      <c r="BM254" s="472" t="s">
        <v>6663</v>
      </c>
      <c r="BN254" s="473" t="s">
        <v>6663</v>
      </c>
      <c r="BO254" s="471" t="s">
        <v>6663</v>
      </c>
      <c r="BP254" s="472" t="s">
        <v>6663</v>
      </c>
      <c r="BQ254" s="473" t="s">
        <v>6663</v>
      </c>
      <c r="BR254" s="471">
        <v>69</v>
      </c>
      <c r="BS254" s="472" t="s">
        <v>6662</v>
      </c>
      <c r="BT254" s="472" t="s">
        <v>6662</v>
      </c>
      <c r="BU254" s="472" t="s">
        <v>6662</v>
      </c>
      <c r="BV254" s="472" t="s">
        <v>6662</v>
      </c>
      <c r="BW254" s="472">
        <v>1</v>
      </c>
      <c r="BX254" s="472" t="s">
        <v>6662</v>
      </c>
      <c r="BY254" s="472" t="s">
        <v>6662</v>
      </c>
      <c r="BZ254" s="472">
        <v>5</v>
      </c>
      <c r="CA254" s="472">
        <v>4</v>
      </c>
      <c r="CB254" s="472">
        <v>4</v>
      </c>
      <c r="CC254" s="472">
        <v>10</v>
      </c>
      <c r="CD254" s="472">
        <v>13</v>
      </c>
      <c r="CE254" s="472">
        <v>13</v>
      </c>
      <c r="CF254" s="472">
        <v>14</v>
      </c>
      <c r="CG254" s="473">
        <v>5</v>
      </c>
      <c r="CH254" s="387"/>
      <c r="CI254" s="388"/>
      <c r="CJ254" s="388"/>
      <c r="CK254" s="388"/>
      <c r="CL254" s="388"/>
      <c r="CM254" s="388"/>
      <c r="CN254" s="388"/>
      <c r="CO254" s="388"/>
      <c r="CP254" s="388"/>
      <c r="CQ254" s="388"/>
      <c r="CR254" s="388"/>
      <c r="CS254" s="388"/>
      <c r="CT254" s="388"/>
      <c r="CU254" s="395"/>
      <c r="CV254" s="389"/>
      <c r="CW254" s="390"/>
      <c r="CX254" s="390"/>
      <c r="CY254" s="390"/>
      <c r="CZ254" s="390"/>
      <c r="DA254" s="390"/>
      <c r="DB254" s="394"/>
      <c r="DC254" s="492" t="s">
        <v>6663</v>
      </c>
      <c r="DD254" s="493" t="s">
        <v>6663</v>
      </c>
      <c r="DE254" s="493" t="s">
        <v>6663</v>
      </c>
      <c r="DF254" s="493" t="s">
        <v>6663</v>
      </c>
      <c r="DG254" s="493" t="s">
        <v>6663</v>
      </c>
      <c r="DH254" s="493" t="s">
        <v>6663</v>
      </c>
      <c r="DI254" s="493" t="s">
        <v>6663</v>
      </c>
      <c r="DJ254" s="394"/>
      <c r="DK254" s="492" t="s">
        <v>6663</v>
      </c>
      <c r="DL254" s="493" t="s">
        <v>6663</v>
      </c>
      <c r="DM254" s="493" t="s">
        <v>6663</v>
      </c>
      <c r="DN254" s="493" t="s">
        <v>6663</v>
      </c>
      <c r="DO254" s="493" t="s">
        <v>6663</v>
      </c>
      <c r="DP254" s="493" t="s">
        <v>6663</v>
      </c>
      <c r="DQ254" s="493" t="s">
        <v>6663</v>
      </c>
      <c r="DR254" s="493" t="s">
        <v>6663</v>
      </c>
      <c r="DS254" s="493" t="s">
        <v>6663</v>
      </c>
      <c r="DT254" s="493" t="s">
        <v>6663</v>
      </c>
      <c r="DU254" s="493" t="s">
        <v>6663</v>
      </c>
      <c r="DV254" s="493" t="s">
        <v>6663</v>
      </c>
      <c r="DW254" s="493" t="s">
        <v>6663</v>
      </c>
      <c r="DX254" s="493" t="s">
        <v>6663</v>
      </c>
      <c r="DY254" s="390" t="s">
        <v>6663</v>
      </c>
      <c r="DZ254" s="394" t="s">
        <v>6663</v>
      </c>
      <c r="EA254" s="492" t="s">
        <v>6663</v>
      </c>
      <c r="EB254" s="493" t="s">
        <v>6663</v>
      </c>
      <c r="EC254" s="493" t="s">
        <v>6663</v>
      </c>
      <c r="ED254" s="493" t="s">
        <v>6663</v>
      </c>
      <c r="EE254" s="494" t="s">
        <v>6663</v>
      </c>
      <c r="EF254" s="492" t="s">
        <v>6663</v>
      </c>
      <c r="EG254" s="493" t="s">
        <v>6663</v>
      </c>
      <c r="EH254" s="493" t="s">
        <v>6663</v>
      </c>
      <c r="EI254" s="493" t="s">
        <v>6663</v>
      </c>
      <c r="EJ254" s="493" t="s">
        <v>6663</v>
      </c>
      <c r="EK254" s="493" t="s">
        <v>6663</v>
      </c>
      <c r="EL254" s="493" t="s">
        <v>6663</v>
      </c>
      <c r="EM254" s="394"/>
      <c r="EN254" s="492" t="s">
        <v>6663</v>
      </c>
      <c r="EO254" s="493" t="s">
        <v>6663</v>
      </c>
      <c r="EP254" s="493" t="s">
        <v>6663</v>
      </c>
      <c r="EQ254" s="493" t="s">
        <v>6663</v>
      </c>
      <c r="ER254" s="493" t="s">
        <v>6663</v>
      </c>
      <c r="ES254" s="493" t="s">
        <v>6663</v>
      </c>
      <c r="ET254" s="493" t="s">
        <v>6663</v>
      </c>
      <c r="EU254" s="394"/>
    </row>
    <row r="255" spans="1:151" s="357" customFormat="1" ht="15" hidden="1" customHeight="1" x14ac:dyDescent="0.15">
      <c r="A255" s="452" t="s">
        <v>175</v>
      </c>
      <c r="B255" s="452" t="s">
        <v>366</v>
      </c>
      <c r="C255" s="452" t="s">
        <v>1614</v>
      </c>
      <c r="D255" s="452" t="s">
        <v>811</v>
      </c>
      <c r="E255" s="387" t="s">
        <v>6663</v>
      </c>
      <c r="F255" s="472" t="s">
        <v>6663</v>
      </c>
      <c r="G255" s="472" t="s">
        <v>6663</v>
      </c>
      <c r="H255" s="472" t="s">
        <v>6663</v>
      </c>
      <c r="I255" s="472" t="s">
        <v>6663</v>
      </c>
      <c r="J255" s="388" t="s">
        <v>6663</v>
      </c>
      <c r="K255" s="395" t="s">
        <v>6663</v>
      </c>
      <c r="L255" s="387"/>
      <c r="M255" s="471" t="s">
        <v>6663</v>
      </c>
      <c r="N255" s="472" t="s">
        <v>6663</v>
      </c>
      <c r="O255" s="472" t="s">
        <v>6663</v>
      </c>
      <c r="P255" s="472" t="s">
        <v>6663</v>
      </c>
      <c r="Q255" s="472" t="s">
        <v>6663</v>
      </c>
      <c r="R255" s="472" t="s">
        <v>6663</v>
      </c>
      <c r="S255" s="472" t="s">
        <v>6663</v>
      </c>
      <c r="T255" s="472" t="s">
        <v>6663</v>
      </c>
      <c r="U255" s="472" t="s">
        <v>6663</v>
      </c>
      <c r="V255" s="472" t="s">
        <v>6663</v>
      </c>
      <c r="W255" s="472" t="s">
        <v>6663</v>
      </c>
      <c r="X255" s="472" t="s">
        <v>6663</v>
      </c>
      <c r="Y255" s="472" t="s">
        <v>6663</v>
      </c>
      <c r="Z255" s="472" t="s">
        <v>6663</v>
      </c>
      <c r="AA255" s="472" t="s">
        <v>6663</v>
      </c>
      <c r="AB255" s="473" t="s">
        <v>6663</v>
      </c>
      <c r="AC255" s="489" t="s">
        <v>6663</v>
      </c>
      <c r="AD255" s="490" t="s">
        <v>6663</v>
      </c>
      <c r="AE255" s="491" t="s">
        <v>6663</v>
      </c>
      <c r="AF255" s="389"/>
      <c r="AG255" s="390"/>
      <c r="AH255" s="390"/>
      <c r="AI255" s="390"/>
      <c r="AJ255" s="390"/>
      <c r="AK255" s="390"/>
      <c r="AL255" s="390"/>
      <c r="AM255" s="390"/>
      <c r="AN255" s="390"/>
      <c r="AO255" s="390"/>
      <c r="AP255" s="390"/>
      <c r="AQ255" s="390"/>
      <c r="AR255" s="390"/>
      <c r="AS255" s="390"/>
      <c r="AT255" s="390"/>
      <c r="AU255" s="390"/>
      <c r="AV255" s="384"/>
      <c r="AW255" s="385"/>
      <c r="AX255" s="386"/>
      <c r="AY255" s="492" t="s">
        <v>6663</v>
      </c>
      <c r="AZ255" s="493" t="s">
        <v>6663</v>
      </c>
      <c r="BA255" s="493" t="s">
        <v>6663</v>
      </c>
      <c r="BB255" s="493" t="s">
        <v>6663</v>
      </c>
      <c r="BC255" s="493" t="s">
        <v>6663</v>
      </c>
      <c r="BD255" s="493" t="s">
        <v>6663</v>
      </c>
      <c r="BE255" s="493" t="s">
        <v>6663</v>
      </c>
      <c r="BF255" s="493" t="s">
        <v>6663</v>
      </c>
      <c r="BG255" s="493" t="s">
        <v>6663</v>
      </c>
      <c r="BH255" s="493" t="s">
        <v>6663</v>
      </c>
      <c r="BI255" s="493" t="s">
        <v>6663</v>
      </c>
      <c r="BJ255" s="493" t="s">
        <v>6663</v>
      </c>
      <c r="BK255" s="493" t="s">
        <v>6663</v>
      </c>
      <c r="BL255" s="493" t="s">
        <v>6663</v>
      </c>
      <c r="BM255" s="493" t="s">
        <v>6663</v>
      </c>
      <c r="BN255" s="494" t="s">
        <v>6663</v>
      </c>
      <c r="BO255" s="489" t="s">
        <v>6663</v>
      </c>
      <c r="BP255" s="490" t="s">
        <v>6663</v>
      </c>
      <c r="BQ255" s="491" t="s">
        <v>6663</v>
      </c>
      <c r="BR255" s="492">
        <v>25</v>
      </c>
      <c r="BS255" s="493" t="s">
        <v>6662</v>
      </c>
      <c r="BT255" s="493" t="s">
        <v>6662</v>
      </c>
      <c r="BU255" s="493" t="s">
        <v>6662</v>
      </c>
      <c r="BV255" s="493" t="s">
        <v>6662</v>
      </c>
      <c r="BW255" s="493" t="s">
        <v>6662</v>
      </c>
      <c r="BX255" s="493" t="s">
        <v>6662</v>
      </c>
      <c r="BY255" s="493" t="s">
        <v>6662</v>
      </c>
      <c r="BZ255" s="493">
        <v>2</v>
      </c>
      <c r="CA255" s="493" t="s">
        <v>6662</v>
      </c>
      <c r="CB255" s="493">
        <v>4</v>
      </c>
      <c r="CC255" s="493">
        <v>8</v>
      </c>
      <c r="CD255" s="493">
        <v>4</v>
      </c>
      <c r="CE255" s="493">
        <v>4</v>
      </c>
      <c r="CF255" s="493">
        <v>2</v>
      </c>
      <c r="CG255" s="494">
        <v>1</v>
      </c>
      <c r="CH255" s="389"/>
      <c r="CI255" s="390"/>
      <c r="CJ255" s="390"/>
      <c r="CK255" s="390"/>
      <c r="CL255" s="390"/>
      <c r="CM255" s="390"/>
      <c r="CN255" s="390"/>
      <c r="CO255" s="390"/>
      <c r="CP255" s="390"/>
      <c r="CQ255" s="390"/>
      <c r="CR255" s="390"/>
      <c r="CS255" s="390"/>
      <c r="CT255" s="390"/>
      <c r="CU255" s="394"/>
      <c r="CV255" s="389"/>
      <c r="CW255" s="390"/>
      <c r="CX255" s="390"/>
      <c r="CY255" s="390"/>
      <c r="CZ255" s="390"/>
      <c r="DA255" s="390"/>
      <c r="DB255" s="394"/>
      <c r="DC255" s="492" t="s">
        <v>6663</v>
      </c>
      <c r="DD255" s="493" t="s">
        <v>6663</v>
      </c>
      <c r="DE255" s="493" t="s">
        <v>6663</v>
      </c>
      <c r="DF255" s="493" t="s">
        <v>6663</v>
      </c>
      <c r="DG255" s="493" t="s">
        <v>6663</v>
      </c>
      <c r="DH255" s="493" t="s">
        <v>6663</v>
      </c>
      <c r="DI255" s="493" t="s">
        <v>6663</v>
      </c>
      <c r="DJ255" s="394"/>
      <c r="DK255" s="492" t="s">
        <v>6663</v>
      </c>
      <c r="DL255" s="493" t="s">
        <v>6663</v>
      </c>
      <c r="DM255" s="493" t="s">
        <v>6663</v>
      </c>
      <c r="DN255" s="493" t="s">
        <v>6663</v>
      </c>
      <c r="DO255" s="493" t="s">
        <v>6663</v>
      </c>
      <c r="DP255" s="493" t="s">
        <v>6663</v>
      </c>
      <c r="DQ255" s="493" t="s">
        <v>6663</v>
      </c>
      <c r="DR255" s="493" t="s">
        <v>6663</v>
      </c>
      <c r="DS255" s="493" t="s">
        <v>6663</v>
      </c>
      <c r="DT255" s="493" t="s">
        <v>6663</v>
      </c>
      <c r="DU255" s="493" t="s">
        <v>6663</v>
      </c>
      <c r="DV255" s="493" t="s">
        <v>6663</v>
      </c>
      <c r="DW255" s="493" t="s">
        <v>6663</v>
      </c>
      <c r="DX255" s="493" t="s">
        <v>6663</v>
      </c>
      <c r="DY255" s="390" t="s">
        <v>6663</v>
      </c>
      <c r="DZ255" s="394" t="s">
        <v>6663</v>
      </c>
      <c r="EA255" s="492" t="s">
        <v>6663</v>
      </c>
      <c r="EB255" s="493" t="s">
        <v>6663</v>
      </c>
      <c r="EC255" s="493" t="s">
        <v>6663</v>
      </c>
      <c r="ED255" s="493" t="s">
        <v>6663</v>
      </c>
      <c r="EE255" s="494" t="s">
        <v>6663</v>
      </c>
      <c r="EF255" s="492" t="s">
        <v>6663</v>
      </c>
      <c r="EG255" s="493" t="s">
        <v>6663</v>
      </c>
      <c r="EH255" s="493" t="s">
        <v>6663</v>
      </c>
      <c r="EI255" s="493" t="s">
        <v>6663</v>
      </c>
      <c r="EJ255" s="493" t="s">
        <v>6663</v>
      </c>
      <c r="EK255" s="493" t="s">
        <v>6663</v>
      </c>
      <c r="EL255" s="493" t="s">
        <v>6663</v>
      </c>
      <c r="EM255" s="394"/>
      <c r="EN255" s="492" t="s">
        <v>6663</v>
      </c>
      <c r="EO255" s="493" t="s">
        <v>6663</v>
      </c>
      <c r="EP255" s="493" t="s">
        <v>6663</v>
      </c>
      <c r="EQ255" s="493" t="s">
        <v>6663</v>
      </c>
      <c r="ER255" s="493" t="s">
        <v>6663</v>
      </c>
      <c r="ES255" s="493" t="s">
        <v>6663</v>
      </c>
      <c r="ET255" s="493" t="s">
        <v>6663</v>
      </c>
      <c r="EU255" s="394"/>
    </row>
    <row r="256" spans="1:151" s="357" customFormat="1" ht="15" customHeight="1" x14ac:dyDescent="0.15">
      <c r="A256" s="452" t="s">
        <v>175</v>
      </c>
      <c r="B256" s="452" t="s">
        <v>374</v>
      </c>
      <c r="C256" s="452"/>
      <c r="D256" s="452" t="s">
        <v>812</v>
      </c>
      <c r="E256" s="387">
        <v>2951</v>
      </c>
      <c r="F256" s="472">
        <v>2882</v>
      </c>
      <c r="G256" s="472">
        <v>678</v>
      </c>
      <c r="H256" s="472">
        <v>524</v>
      </c>
      <c r="I256" s="472">
        <v>1680</v>
      </c>
      <c r="J256" s="388">
        <v>69</v>
      </c>
      <c r="K256" s="395">
        <v>47</v>
      </c>
      <c r="L256" s="387"/>
      <c r="M256" s="471">
        <v>7470</v>
      </c>
      <c r="N256" s="472">
        <v>73</v>
      </c>
      <c r="O256" s="472">
        <v>136</v>
      </c>
      <c r="P256" s="472">
        <v>214</v>
      </c>
      <c r="Q256" s="472">
        <v>303</v>
      </c>
      <c r="R256" s="472">
        <v>377</v>
      </c>
      <c r="S256" s="472">
        <v>445</v>
      </c>
      <c r="T256" s="472">
        <v>414</v>
      </c>
      <c r="U256" s="472">
        <v>583</v>
      </c>
      <c r="V256" s="472">
        <v>804</v>
      </c>
      <c r="W256" s="472">
        <v>1131</v>
      </c>
      <c r="X256" s="472">
        <v>996</v>
      </c>
      <c r="Y256" s="472">
        <v>689</v>
      </c>
      <c r="Z256" s="472">
        <v>650</v>
      </c>
      <c r="AA256" s="472">
        <v>445</v>
      </c>
      <c r="AB256" s="473">
        <v>210</v>
      </c>
      <c r="AC256" s="489">
        <v>58.8</v>
      </c>
      <c r="AD256" s="490">
        <v>57.8</v>
      </c>
      <c r="AE256" s="491">
        <v>60.2</v>
      </c>
      <c r="AF256" s="389"/>
      <c r="AG256" s="390"/>
      <c r="AH256" s="390"/>
      <c r="AI256" s="390"/>
      <c r="AJ256" s="390"/>
      <c r="AK256" s="390"/>
      <c r="AL256" s="390"/>
      <c r="AM256" s="390"/>
      <c r="AN256" s="390"/>
      <c r="AO256" s="390"/>
      <c r="AP256" s="390"/>
      <c r="AQ256" s="390"/>
      <c r="AR256" s="390"/>
      <c r="AS256" s="390"/>
      <c r="AT256" s="390"/>
      <c r="AU256" s="390"/>
      <c r="AV256" s="384"/>
      <c r="AW256" s="385"/>
      <c r="AX256" s="386"/>
      <c r="AY256" s="492">
        <v>3945</v>
      </c>
      <c r="AZ256" s="493">
        <v>1</v>
      </c>
      <c r="BA256" s="493">
        <v>14</v>
      </c>
      <c r="BB256" s="493">
        <v>38</v>
      </c>
      <c r="BC256" s="493">
        <v>66</v>
      </c>
      <c r="BD256" s="493">
        <v>107</v>
      </c>
      <c r="BE256" s="493">
        <v>97</v>
      </c>
      <c r="BF256" s="493">
        <v>106</v>
      </c>
      <c r="BG256" s="493">
        <v>191</v>
      </c>
      <c r="BH256" s="493">
        <v>311</v>
      </c>
      <c r="BI256" s="493">
        <v>605</v>
      </c>
      <c r="BJ256" s="493">
        <v>734</v>
      </c>
      <c r="BK256" s="493">
        <v>585</v>
      </c>
      <c r="BL256" s="493">
        <v>575</v>
      </c>
      <c r="BM256" s="493">
        <v>358</v>
      </c>
      <c r="BN256" s="494">
        <v>157</v>
      </c>
      <c r="BO256" s="489">
        <v>66</v>
      </c>
      <c r="BP256" s="490">
        <v>65.7</v>
      </c>
      <c r="BQ256" s="491">
        <v>66.400000000000006</v>
      </c>
      <c r="BR256" s="492">
        <v>2876</v>
      </c>
      <c r="BS256" s="493" t="s">
        <v>6662</v>
      </c>
      <c r="BT256" s="493" t="s">
        <v>6662</v>
      </c>
      <c r="BU256" s="493">
        <v>4</v>
      </c>
      <c r="BV256" s="493">
        <v>5</v>
      </c>
      <c r="BW256" s="493">
        <v>21</v>
      </c>
      <c r="BX256" s="493">
        <v>49</v>
      </c>
      <c r="BY256" s="493">
        <v>86</v>
      </c>
      <c r="BZ256" s="493">
        <v>221</v>
      </c>
      <c r="CA256" s="493">
        <v>356</v>
      </c>
      <c r="CB256" s="493">
        <v>589</v>
      </c>
      <c r="CC256" s="493">
        <v>575</v>
      </c>
      <c r="CD256" s="493">
        <v>387</v>
      </c>
      <c r="CE256" s="493">
        <v>343</v>
      </c>
      <c r="CF256" s="493">
        <v>176</v>
      </c>
      <c r="CG256" s="494">
        <v>64</v>
      </c>
      <c r="CH256" s="389"/>
      <c r="CI256" s="390"/>
      <c r="CJ256" s="390"/>
      <c r="CK256" s="390"/>
      <c r="CL256" s="390"/>
      <c r="CM256" s="390"/>
      <c r="CN256" s="390"/>
      <c r="CO256" s="390"/>
      <c r="CP256" s="390"/>
      <c r="CQ256" s="390"/>
      <c r="CR256" s="390"/>
      <c r="CS256" s="390"/>
      <c r="CT256" s="390"/>
      <c r="CU256" s="394"/>
      <c r="CV256" s="389"/>
      <c r="CW256" s="390"/>
      <c r="CX256" s="390"/>
      <c r="CY256" s="390"/>
      <c r="CZ256" s="390"/>
      <c r="DA256" s="390"/>
      <c r="DB256" s="394"/>
      <c r="DC256" s="492">
        <v>10680</v>
      </c>
      <c r="DD256" s="493">
        <v>8080</v>
      </c>
      <c r="DE256" s="493">
        <v>3931</v>
      </c>
      <c r="DF256" s="493">
        <v>3699</v>
      </c>
      <c r="DG256" s="493">
        <v>450</v>
      </c>
      <c r="DH256" s="493">
        <v>630</v>
      </c>
      <c r="DI256" s="493">
        <v>1970</v>
      </c>
      <c r="DJ256" s="394"/>
      <c r="DK256" s="492">
        <v>2771</v>
      </c>
      <c r="DL256" s="493">
        <v>1869</v>
      </c>
      <c r="DM256" s="493">
        <v>18</v>
      </c>
      <c r="DN256" s="493">
        <v>23</v>
      </c>
      <c r="DO256" s="493">
        <v>9</v>
      </c>
      <c r="DP256" s="493">
        <v>113</v>
      </c>
      <c r="DQ256" s="493">
        <v>394</v>
      </c>
      <c r="DR256" s="493">
        <v>237</v>
      </c>
      <c r="DS256" s="493">
        <v>47</v>
      </c>
      <c r="DT256" s="493">
        <v>31</v>
      </c>
      <c r="DU256" s="493">
        <v>6</v>
      </c>
      <c r="DV256" s="493">
        <v>14</v>
      </c>
      <c r="DW256" s="493">
        <v>4</v>
      </c>
      <c r="DX256" s="493">
        <v>5</v>
      </c>
      <c r="DY256" s="390">
        <v>1</v>
      </c>
      <c r="DZ256" s="394" t="s">
        <v>6662</v>
      </c>
      <c r="EA256" s="492">
        <v>2875</v>
      </c>
      <c r="EB256" s="493">
        <v>719841</v>
      </c>
      <c r="EC256" s="493">
        <v>533300</v>
      </c>
      <c r="ED256" s="493">
        <v>162651</v>
      </c>
      <c r="EE256" s="494">
        <v>23890</v>
      </c>
      <c r="EF256" s="492">
        <v>5400</v>
      </c>
      <c r="EG256" s="493">
        <v>4743</v>
      </c>
      <c r="EH256" s="493">
        <v>2294</v>
      </c>
      <c r="EI256" s="493">
        <v>2151</v>
      </c>
      <c r="EJ256" s="493">
        <v>298</v>
      </c>
      <c r="EK256" s="493">
        <v>320</v>
      </c>
      <c r="EL256" s="493">
        <v>337</v>
      </c>
      <c r="EM256" s="394"/>
      <c r="EN256" s="492">
        <v>5280</v>
      </c>
      <c r="EO256" s="493">
        <v>3337</v>
      </c>
      <c r="EP256" s="493">
        <v>1637</v>
      </c>
      <c r="EQ256" s="493">
        <v>1548</v>
      </c>
      <c r="ER256" s="493">
        <v>152</v>
      </c>
      <c r="ES256" s="493">
        <v>310</v>
      </c>
      <c r="ET256" s="493">
        <v>1633</v>
      </c>
      <c r="EU256" s="394"/>
    </row>
    <row r="257" spans="1:151" s="357" customFormat="1" ht="15" hidden="1" customHeight="1" x14ac:dyDescent="0.15">
      <c r="A257" s="452" t="s">
        <v>175</v>
      </c>
      <c r="B257" s="452" t="s">
        <v>374</v>
      </c>
      <c r="C257" s="452" t="s">
        <v>375</v>
      </c>
      <c r="D257" s="452" t="s">
        <v>813</v>
      </c>
      <c r="E257" s="387">
        <v>7</v>
      </c>
      <c r="F257" s="472">
        <v>7</v>
      </c>
      <c r="G257" s="472" t="s">
        <v>6663</v>
      </c>
      <c r="H257" s="472" t="s">
        <v>6663</v>
      </c>
      <c r="I257" s="472" t="s">
        <v>6663</v>
      </c>
      <c r="J257" s="388" t="s">
        <v>6662</v>
      </c>
      <c r="K257" s="395" t="s">
        <v>6662</v>
      </c>
      <c r="L257" s="387"/>
      <c r="M257" s="471" t="s">
        <v>6663</v>
      </c>
      <c r="N257" s="472" t="s">
        <v>6663</v>
      </c>
      <c r="O257" s="472" t="s">
        <v>6663</v>
      </c>
      <c r="P257" s="472" t="s">
        <v>6663</v>
      </c>
      <c r="Q257" s="472" t="s">
        <v>6663</v>
      </c>
      <c r="R257" s="472" t="s">
        <v>6663</v>
      </c>
      <c r="S257" s="472" t="s">
        <v>6663</v>
      </c>
      <c r="T257" s="472" t="s">
        <v>6663</v>
      </c>
      <c r="U257" s="472" t="s">
        <v>6663</v>
      </c>
      <c r="V257" s="472" t="s">
        <v>6663</v>
      </c>
      <c r="W257" s="472" t="s">
        <v>6663</v>
      </c>
      <c r="X257" s="472" t="s">
        <v>6663</v>
      </c>
      <c r="Y257" s="472" t="s">
        <v>6663</v>
      </c>
      <c r="Z257" s="472" t="s">
        <v>6663</v>
      </c>
      <c r="AA257" s="472" t="s">
        <v>6663</v>
      </c>
      <c r="AB257" s="473" t="s">
        <v>6663</v>
      </c>
      <c r="AC257" s="489" t="s">
        <v>6663</v>
      </c>
      <c r="AD257" s="490" t="s">
        <v>6663</v>
      </c>
      <c r="AE257" s="491" t="s">
        <v>6663</v>
      </c>
      <c r="AF257" s="389"/>
      <c r="AG257" s="390"/>
      <c r="AH257" s="390"/>
      <c r="AI257" s="390"/>
      <c r="AJ257" s="390"/>
      <c r="AK257" s="390"/>
      <c r="AL257" s="390"/>
      <c r="AM257" s="390"/>
      <c r="AN257" s="390"/>
      <c r="AO257" s="390"/>
      <c r="AP257" s="390"/>
      <c r="AQ257" s="390"/>
      <c r="AR257" s="390"/>
      <c r="AS257" s="390"/>
      <c r="AT257" s="390"/>
      <c r="AU257" s="390"/>
      <c r="AV257" s="384"/>
      <c r="AW257" s="385"/>
      <c r="AX257" s="386"/>
      <c r="AY257" s="492" t="s">
        <v>6663</v>
      </c>
      <c r="AZ257" s="493" t="s">
        <v>6663</v>
      </c>
      <c r="BA257" s="493" t="s">
        <v>6663</v>
      </c>
      <c r="BB257" s="493" t="s">
        <v>6663</v>
      </c>
      <c r="BC257" s="493" t="s">
        <v>6663</v>
      </c>
      <c r="BD257" s="493" t="s">
        <v>6663</v>
      </c>
      <c r="BE257" s="493" t="s">
        <v>6663</v>
      </c>
      <c r="BF257" s="493" t="s">
        <v>6663</v>
      </c>
      <c r="BG257" s="493" t="s">
        <v>6663</v>
      </c>
      <c r="BH257" s="493" t="s">
        <v>6663</v>
      </c>
      <c r="BI257" s="493" t="s">
        <v>6663</v>
      </c>
      <c r="BJ257" s="493" t="s">
        <v>6663</v>
      </c>
      <c r="BK257" s="493" t="s">
        <v>6663</v>
      </c>
      <c r="BL257" s="493" t="s">
        <v>6663</v>
      </c>
      <c r="BM257" s="493" t="s">
        <v>6663</v>
      </c>
      <c r="BN257" s="494" t="s">
        <v>6663</v>
      </c>
      <c r="BO257" s="489" t="s">
        <v>6663</v>
      </c>
      <c r="BP257" s="490" t="s">
        <v>6663</v>
      </c>
      <c r="BQ257" s="491" t="s">
        <v>6663</v>
      </c>
      <c r="BR257" s="492">
        <v>7</v>
      </c>
      <c r="BS257" s="493" t="s">
        <v>6662</v>
      </c>
      <c r="BT257" s="493" t="s">
        <v>6662</v>
      </c>
      <c r="BU257" s="493" t="s">
        <v>6662</v>
      </c>
      <c r="BV257" s="493" t="s">
        <v>6662</v>
      </c>
      <c r="BW257" s="493" t="s">
        <v>6662</v>
      </c>
      <c r="BX257" s="493" t="s">
        <v>6662</v>
      </c>
      <c r="BY257" s="493" t="s">
        <v>6662</v>
      </c>
      <c r="BZ257" s="493" t="s">
        <v>6662</v>
      </c>
      <c r="CA257" s="493">
        <v>1</v>
      </c>
      <c r="CB257" s="493">
        <v>1</v>
      </c>
      <c r="CC257" s="493">
        <v>1</v>
      </c>
      <c r="CD257" s="493">
        <v>1</v>
      </c>
      <c r="CE257" s="493" t="s">
        <v>6662</v>
      </c>
      <c r="CF257" s="493">
        <v>1</v>
      </c>
      <c r="CG257" s="494">
        <v>2</v>
      </c>
      <c r="CH257" s="389"/>
      <c r="CI257" s="390"/>
      <c r="CJ257" s="390"/>
      <c r="CK257" s="390"/>
      <c r="CL257" s="390"/>
      <c r="CM257" s="390"/>
      <c r="CN257" s="390"/>
      <c r="CO257" s="390"/>
      <c r="CP257" s="390"/>
      <c r="CQ257" s="390"/>
      <c r="CR257" s="390"/>
      <c r="CS257" s="390"/>
      <c r="CT257" s="390"/>
      <c r="CU257" s="394"/>
      <c r="CV257" s="389"/>
      <c r="CW257" s="390"/>
      <c r="CX257" s="390"/>
      <c r="CY257" s="390"/>
      <c r="CZ257" s="390"/>
      <c r="DA257" s="390"/>
      <c r="DB257" s="394"/>
      <c r="DC257" s="492">
        <v>26</v>
      </c>
      <c r="DD257" s="493">
        <v>16</v>
      </c>
      <c r="DE257" s="493">
        <v>8</v>
      </c>
      <c r="DF257" s="493">
        <v>3</v>
      </c>
      <c r="DG257" s="493">
        <v>5</v>
      </c>
      <c r="DH257" s="493">
        <v>4</v>
      </c>
      <c r="DI257" s="493">
        <v>6</v>
      </c>
      <c r="DJ257" s="394"/>
      <c r="DK257" s="492">
        <v>4</v>
      </c>
      <c r="DL257" s="493">
        <v>3</v>
      </c>
      <c r="DM257" s="493" t="s">
        <v>6662</v>
      </c>
      <c r="DN257" s="493" t="s">
        <v>6662</v>
      </c>
      <c r="DO257" s="493" t="s">
        <v>6662</v>
      </c>
      <c r="DP257" s="493" t="s">
        <v>6662</v>
      </c>
      <c r="DQ257" s="493" t="s">
        <v>6662</v>
      </c>
      <c r="DR257" s="493" t="s">
        <v>6662</v>
      </c>
      <c r="DS257" s="493">
        <v>1</v>
      </c>
      <c r="DT257" s="493" t="s">
        <v>6662</v>
      </c>
      <c r="DU257" s="493" t="s">
        <v>6662</v>
      </c>
      <c r="DV257" s="493" t="s">
        <v>6662</v>
      </c>
      <c r="DW257" s="493" t="s">
        <v>6662</v>
      </c>
      <c r="DX257" s="493" t="s">
        <v>6662</v>
      </c>
      <c r="DY257" s="390" t="s">
        <v>6662</v>
      </c>
      <c r="DZ257" s="394" t="s">
        <v>6662</v>
      </c>
      <c r="EA257" s="492">
        <v>7</v>
      </c>
      <c r="EB257" s="493">
        <v>441</v>
      </c>
      <c r="EC257" s="493">
        <v>391</v>
      </c>
      <c r="ED257" s="493">
        <v>50</v>
      </c>
      <c r="EE257" s="494" t="s">
        <v>6662</v>
      </c>
      <c r="EF257" s="492">
        <v>11</v>
      </c>
      <c r="EG257" s="493">
        <v>9</v>
      </c>
      <c r="EH257" s="493">
        <v>3</v>
      </c>
      <c r="EI257" s="493">
        <v>2</v>
      </c>
      <c r="EJ257" s="493">
        <v>4</v>
      </c>
      <c r="EK257" s="493">
        <v>1</v>
      </c>
      <c r="EL257" s="493">
        <v>1</v>
      </c>
      <c r="EM257" s="394"/>
      <c r="EN257" s="492">
        <v>15</v>
      </c>
      <c r="EO257" s="493">
        <v>7</v>
      </c>
      <c r="EP257" s="493">
        <v>5</v>
      </c>
      <c r="EQ257" s="493">
        <v>1</v>
      </c>
      <c r="ER257" s="493">
        <v>1</v>
      </c>
      <c r="ES257" s="493">
        <v>3</v>
      </c>
      <c r="ET257" s="493">
        <v>5</v>
      </c>
      <c r="EU257" s="394"/>
    </row>
    <row r="258" spans="1:151" s="357" customFormat="1" ht="15" hidden="1" customHeight="1" x14ac:dyDescent="0.15">
      <c r="A258" s="452" t="s">
        <v>175</v>
      </c>
      <c r="B258" s="452" t="s">
        <v>374</v>
      </c>
      <c r="C258" s="452" t="s">
        <v>376</v>
      </c>
      <c r="D258" s="452" t="s">
        <v>814</v>
      </c>
      <c r="E258" s="387">
        <v>200</v>
      </c>
      <c r="F258" s="472">
        <v>199</v>
      </c>
      <c r="G258" s="472" t="s">
        <v>6663</v>
      </c>
      <c r="H258" s="472" t="s">
        <v>6663</v>
      </c>
      <c r="I258" s="472" t="s">
        <v>6663</v>
      </c>
      <c r="J258" s="388">
        <v>1</v>
      </c>
      <c r="K258" s="395">
        <v>1</v>
      </c>
      <c r="L258" s="387"/>
      <c r="M258" s="471" t="s">
        <v>6663</v>
      </c>
      <c r="N258" s="472" t="s">
        <v>6663</v>
      </c>
      <c r="O258" s="472" t="s">
        <v>6663</v>
      </c>
      <c r="P258" s="472" t="s">
        <v>6663</v>
      </c>
      <c r="Q258" s="472" t="s">
        <v>6663</v>
      </c>
      <c r="R258" s="472" t="s">
        <v>6663</v>
      </c>
      <c r="S258" s="472" t="s">
        <v>6663</v>
      </c>
      <c r="T258" s="472" t="s">
        <v>6663</v>
      </c>
      <c r="U258" s="472" t="s">
        <v>6663</v>
      </c>
      <c r="V258" s="472" t="s">
        <v>6663</v>
      </c>
      <c r="W258" s="472" t="s">
        <v>6663</v>
      </c>
      <c r="X258" s="472" t="s">
        <v>6663</v>
      </c>
      <c r="Y258" s="472" t="s">
        <v>6663</v>
      </c>
      <c r="Z258" s="472" t="s">
        <v>6663</v>
      </c>
      <c r="AA258" s="472" t="s">
        <v>6663</v>
      </c>
      <c r="AB258" s="473" t="s">
        <v>6663</v>
      </c>
      <c r="AC258" s="489" t="s">
        <v>6663</v>
      </c>
      <c r="AD258" s="490" t="s">
        <v>6663</v>
      </c>
      <c r="AE258" s="491" t="s">
        <v>6663</v>
      </c>
      <c r="AF258" s="389"/>
      <c r="AG258" s="390"/>
      <c r="AH258" s="390"/>
      <c r="AI258" s="390"/>
      <c r="AJ258" s="390"/>
      <c r="AK258" s="390"/>
      <c r="AL258" s="390"/>
      <c r="AM258" s="390"/>
      <c r="AN258" s="390"/>
      <c r="AO258" s="390"/>
      <c r="AP258" s="390"/>
      <c r="AQ258" s="390"/>
      <c r="AR258" s="390"/>
      <c r="AS258" s="390"/>
      <c r="AT258" s="390"/>
      <c r="AU258" s="390"/>
      <c r="AV258" s="384"/>
      <c r="AW258" s="385"/>
      <c r="AX258" s="386"/>
      <c r="AY258" s="492" t="s">
        <v>6663</v>
      </c>
      <c r="AZ258" s="493" t="s">
        <v>6663</v>
      </c>
      <c r="BA258" s="493" t="s">
        <v>6663</v>
      </c>
      <c r="BB258" s="493" t="s">
        <v>6663</v>
      </c>
      <c r="BC258" s="493" t="s">
        <v>6663</v>
      </c>
      <c r="BD258" s="493" t="s">
        <v>6663</v>
      </c>
      <c r="BE258" s="493" t="s">
        <v>6663</v>
      </c>
      <c r="BF258" s="493" t="s">
        <v>6663</v>
      </c>
      <c r="BG258" s="493" t="s">
        <v>6663</v>
      </c>
      <c r="BH258" s="493" t="s">
        <v>6663</v>
      </c>
      <c r="BI258" s="493" t="s">
        <v>6663</v>
      </c>
      <c r="BJ258" s="493" t="s">
        <v>6663</v>
      </c>
      <c r="BK258" s="493" t="s">
        <v>6663</v>
      </c>
      <c r="BL258" s="493" t="s">
        <v>6663</v>
      </c>
      <c r="BM258" s="493" t="s">
        <v>6663</v>
      </c>
      <c r="BN258" s="494" t="s">
        <v>6663</v>
      </c>
      <c r="BO258" s="489" t="s">
        <v>6663</v>
      </c>
      <c r="BP258" s="490" t="s">
        <v>6663</v>
      </c>
      <c r="BQ258" s="491" t="s">
        <v>6663</v>
      </c>
      <c r="BR258" s="492">
        <v>199</v>
      </c>
      <c r="BS258" s="493" t="s">
        <v>6662</v>
      </c>
      <c r="BT258" s="493" t="s">
        <v>6662</v>
      </c>
      <c r="BU258" s="493">
        <v>1</v>
      </c>
      <c r="BV258" s="493" t="s">
        <v>6662</v>
      </c>
      <c r="BW258" s="493">
        <v>2</v>
      </c>
      <c r="BX258" s="493">
        <v>2</v>
      </c>
      <c r="BY258" s="493">
        <v>8</v>
      </c>
      <c r="BZ258" s="493">
        <v>16</v>
      </c>
      <c r="CA258" s="493">
        <v>20</v>
      </c>
      <c r="CB258" s="493">
        <v>45</v>
      </c>
      <c r="CC258" s="493">
        <v>37</v>
      </c>
      <c r="CD258" s="493">
        <v>21</v>
      </c>
      <c r="CE258" s="493">
        <v>21</v>
      </c>
      <c r="CF258" s="493">
        <v>13</v>
      </c>
      <c r="CG258" s="494">
        <v>13</v>
      </c>
      <c r="CH258" s="389"/>
      <c r="CI258" s="390"/>
      <c r="CJ258" s="390"/>
      <c r="CK258" s="390"/>
      <c r="CL258" s="390"/>
      <c r="CM258" s="390"/>
      <c r="CN258" s="390"/>
      <c r="CO258" s="390"/>
      <c r="CP258" s="390"/>
      <c r="CQ258" s="390"/>
      <c r="CR258" s="390"/>
      <c r="CS258" s="390"/>
      <c r="CT258" s="390"/>
      <c r="CU258" s="394"/>
      <c r="CV258" s="389"/>
      <c r="CW258" s="390"/>
      <c r="CX258" s="390"/>
      <c r="CY258" s="390"/>
      <c r="CZ258" s="390"/>
      <c r="DA258" s="390"/>
      <c r="DB258" s="394"/>
      <c r="DC258" s="492">
        <v>784</v>
      </c>
      <c r="DD258" s="493">
        <v>574</v>
      </c>
      <c r="DE258" s="493">
        <v>231</v>
      </c>
      <c r="DF258" s="493">
        <v>299</v>
      </c>
      <c r="DG258" s="493">
        <v>44</v>
      </c>
      <c r="DH258" s="493">
        <v>58</v>
      </c>
      <c r="DI258" s="493">
        <v>152</v>
      </c>
      <c r="DJ258" s="394"/>
      <c r="DK258" s="492">
        <v>192</v>
      </c>
      <c r="DL258" s="493">
        <v>157</v>
      </c>
      <c r="DM258" s="493">
        <v>8</v>
      </c>
      <c r="DN258" s="493" t="s">
        <v>6662</v>
      </c>
      <c r="DO258" s="493" t="s">
        <v>6662</v>
      </c>
      <c r="DP258" s="493">
        <v>10</v>
      </c>
      <c r="DQ258" s="493">
        <v>4</v>
      </c>
      <c r="DR258" s="493">
        <v>7</v>
      </c>
      <c r="DS258" s="493">
        <v>2</v>
      </c>
      <c r="DT258" s="493">
        <v>1</v>
      </c>
      <c r="DU258" s="493" t="s">
        <v>6662</v>
      </c>
      <c r="DV258" s="493">
        <v>2</v>
      </c>
      <c r="DW258" s="493" t="s">
        <v>6662</v>
      </c>
      <c r="DX258" s="493" t="s">
        <v>6662</v>
      </c>
      <c r="DY258" s="390">
        <v>1</v>
      </c>
      <c r="DZ258" s="394" t="s">
        <v>6662</v>
      </c>
      <c r="EA258" s="492">
        <v>199</v>
      </c>
      <c r="EB258" s="493">
        <v>63581</v>
      </c>
      <c r="EC258" s="493">
        <v>57346</v>
      </c>
      <c r="ED258" s="493">
        <v>5338</v>
      </c>
      <c r="EE258" s="494">
        <v>897</v>
      </c>
      <c r="EF258" s="492">
        <v>400</v>
      </c>
      <c r="EG258" s="493">
        <v>342</v>
      </c>
      <c r="EH258" s="493">
        <v>143</v>
      </c>
      <c r="EI258" s="493">
        <v>173</v>
      </c>
      <c r="EJ258" s="493">
        <v>26</v>
      </c>
      <c r="EK258" s="493">
        <v>35</v>
      </c>
      <c r="EL258" s="493">
        <v>23</v>
      </c>
      <c r="EM258" s="394"/>
      <c r="EN258" s="492">
        <v>384</v>
      </c>
      <c r="EO258" s="493">
        <v>232</v>
      </c>
      <c r="EP258" s="493">
        <v>88</v>
      </c>
      <c r="EQ258" s="493">
        <v>126</v>
      </c>
      <c r="ER258" s="493">
        <v>18</v>
      </c>
      <c r="ES258" s="493">
        <v>23</v>
      </c>
      <c r="ET258" s="493">
        <v>129</v>
      </c>
      <c r="EU258" s="394"/>
    </row>
    <row r="259" spans="1:151" s="357" customFormat="1" ht="15" hidden="1" customHeight="1" x14ac:dyDescent="0.15">
      <c r="A259" s="452" t="s">
        <v>175</v>
      </c>
      <c r="B259" s="452" t="s">
        <v>374</v>
      </c>
      <c r="C259" s="452" t="s">
        <v>377</v>
      </c>
      <c r="D259" s="452" t="s">
        <v>815</v>
      </c>
      <c r="E259" s="387">
        <v>91</v>
      </c>
      <c r="F259" s="472">
        <v>91</v>
      </c>
      <c r="G259" s="472" t="s">
        <v>6663</v>
      </c>
      <c r="H259" s="472" t="s">
        <v>6663</v>
      </c>
      <c r="I259" s="472" t="s">
        <v>6663</v>
      </c>
      <c r="J259" s="388" t="s">
        <v>6662</v>
      </c>
      <c r="K259" s="395" t="s">
        <v>6662</v>
      </c>
      <c r="L259" s="387"/>
      <c r="M259" s="471" t="s">
        <v>6663</v>
      </c>
      <c r="N259" s="472" t="s">
        <v>6663</v>
      </c>
      <c r="O259" s="472" t="s">
        <v>6663</v>
      </c>
      <c r="P259" s="472" t="s">
        <v>6663</v>
      </c>
      <c r="Q259" s="472" t="s">
        <v>6663</v>
      </c>
      <c r="R259" s="472" t="s">
        <v>6663</v>
      </c>
      <c r="S259" s="472" t="s">
        <v>6663</v>
      </c>
      <c r="T259" s="472" t="s">
        <v>6663</v>
      </c>
      <c r="U259" s="472" t="s">
        <v>6663</v>
      </c>
      <c r="V259" s="472" t="s">
        <v>6663</v>
      </c>
      <c r="W259" s="472" t="s">
        <v>6663</v>
      </c>
      <c r="X259" s="472" t="s">
        <v>6663</v>
      </c>
      <c r="Y259" s="472" t="s">
        <v>6663</v>
      </c>
      <c r="Z259" s="472" t="s">
        <v>6663</v>
      </c>
      <c r="AA259" s="472" t="s">
        <v>6663</v>
      </c>
      <c r="AB259" s="473" t="s">
        <v>6663</v>
      </c>
      <c r="AC259" s="489" t="s">
        <v>6663</v>
      </c>
      <c r="AD259" s="490" t="s">
        <v>6663</v>
      </c>
      <c r="AE259" s="491" t="s">
        <v>6663</v>
      </c>
      <c r="AF259" s="389"/>
      <c r="AG259" s="390"/>
      <c r="AH259" s="390"/>
      <c r="AI259" s="390"/>
      <c r="AJ259" s="390"/>
      <c r="AK259" s="390"/>
      <c r="AL259" s="390"/>
      <c r="AM259" s="390"/>
      <c r="AN259" s="390"/>
      <c r="AO259" s="390"/>
      <c r="AP259" s="390"/>
      <c r="AQ259" s="390"/>
      <c r="AR259" s="390"/>
      <c r="AS259" s="390"/>
      <c r="AT259" s="390"/>
      <c r="AU259" s="390"/>
      <c r="AV259" s="384"/>
      <c r="AW259" s="385"/>
      <c r="AX259" s="386"/>
      <c r="AY259" s="492" t="s">
        <v>6663</v>
      </c>
      <c r="AZ259" s="493" t="s">
        <v>6663</v>
      </c>
      <c r="BA259" s="493" t="s">
        <v>6663</v>
      </c>
      <c r="BB259" s="493" t="s">
        <v>6663</v>
      </c>
      <c r="BC259" s="493" t="s">
        <v>6663</v>
      </c>
      <c r="BD259" s="493" t="s">
        <v>6663</v>
      </c>
      <c r="BE259" s="493" t="s">
        <v>6663</v>
      </c>
      <c r="BF259" s="493" t="s">
        <v>6663</v>
      </c>
      <c r="BG259" s="493" t="s">
        <v>6663</v>
      </c>
      <c r="BH259" s="493" t="s">
        <v>6663</v>
      </c>
      <c r="BI259" s="493" t="s">
        <v>6663</v>
      </c>
      <c r="BJ259" s="493" t="s">
        <v>6663</v>
      </c>
      <c r="BK259" s="493" t="s">
        <v>6663</v>
      </c>
      <c r="BL259" s="493" t="s">
        <v>6663</v>
      </c>
      <c r="BM259" s="493" t="s">
        <v>6663</v>
      </c>
      <c r="BN259" s="494" t="s">
        <v>6663</v>
      </c>
      <c r="BO259" s="489" t="s">
        <v>6663</v>
      </c>
      <c r="BP259" s="490" t="s">
        <v>6663</v>
      </c>
      <c r="BQ259" s="491" t="s">
        <v>6663</v>
      </c>
      <c r="BR259" s="492">
        <v>91</v>
      </c>
      <c r="BS259" s="493" t="s">
        <v>6662</v>
      </c>
      <c r="BT259" s="493" t="s">
        <v>6662</v>
      </c>
      <c r="BU259" s="493" t="s">
        <v>6662</v>
      </c>
      <c r="BV259" s="493" t="s">
        <v>6662</v>
      </c>
      <c r="BW259" s="493">
        <v>1</v>
      </c>
      <c r="BX259" s="493" t="s">
        <v>6662</v>
      </c>
      <c r="BY259" s="493">
        <v>1</v>
      </c>
      <c r="BZ259" s="493">
        <v>5</v>
      </c>
      <c r="CA259" s="493">
        <v>13</v>
      </c>
      <c r="CB259" s="493">
        <v>16</v>
      </c>
      <c r="CC259" s="493">
        <v>16</v>
      </c>
      <c r="CD259" s="493">
        <v>11</v>
      </c>
      <c r="CE259" s="493">
        <v>18</v>
      </c>
      <c r="CF259" s="493">
        <v>7</v>
      </c>
      <c r="CG259" s="494">
        <v>3</v>
      </c>
      <c r="CH259" s="389"/>
      <c r="CI259" s="390"/>
      <c r="CJ259" s="390"/>
      <c r="CK259" s="390"/>
      <c r="CL259" s="390"/>
      <c r="CM259" s="390"/>
      <c r="CN259" s="390"/>
      <c r="CO259" s="390"/>
      <c r="CP259" s="390"/>
      <c r="CQ259" s="390"/>
      <c r="CR259" s="390"/>
      <c r="CS259" s="390"/>
      <c r="CT259" s="390"/>
      <c r="CU259" s="394"/>
      <c r="CV259" s="389"/>
      <c r="CW259" s="390"/>
      <c r="CX259" s="390"/>
      <c r="CY259" s="390"/>
      <c r="CZ259" s="390"/>
      <c r="DA259" s="390"/>
      <c r="DB259" s="394"/>
      <c r="DC259" s="492">
        <v>327</v>
      </c>
      <c r="DD259" s="493">
        <v>249</v>
      </c>
      <c r="DE259" s="493">
        <v>107</v>
      </c>
      <c r="DF259" s="493">
        <v>128</v>
      </c>
      <c r="DG259" s="493">
        <v>14</v>
      </c>
      <c r="DH259" s="493">
        <v>14</v>
      </c>
      <c r="DI259" s="493">
        <v>64</v>
      </c>
      <c r="DJ259" s="394"/>
      <c r="DK259" s="492">
        <v>89</v>
      </c>
      <c r="DL259" s="493">
        <v>81</v>
      </c>
      <c r="DM259" s="493" t="s">
        <v>6662</v>
      </c>
      <c r="DN259" s="493" t="s">
        <v>6662</v>
      </c>
      <c r="DO259" s="493" t="s">
        <v>6662</v>
      </c>
      <c r="DP259" s="493">
        <v>1</v>
      </c>
      <c r="DQ259" s="493">
        <v>5</v>
      </c>
      <c r="DR259" s="493" t="s">
        <v>6662</v>
      </c>
      <c r="DS259" s="493">
        <v>2</v>
      </c>
      <c r="DT259" s="493" t="s">
        <v>6662</v>
      </c>
      <c r="DU259" s="493" t="s">
        <v>6662</v>
      </c>
      <c r="DV259" s="493" t="s">
        <v>6662</v>
      </c>
      <c r="DW259" s="493" t="s">
        <v>6662</v>
      </c>
      <c r="DX259" s="493" t="s">
        <v>6662</v>
      </c>
      <c r="DY259" s="390" t="s">
        <v>6662</v>
      </c>
      <c r="DZ259" s="394" t="s">
        <v>6662</v>
      </c>
      <c r="EA259" s="492">
        <v>91</v>
      </c>
      <c r="EB259" s="493">
        <v>17693</v>
      </c>
      <c r="EC259" s="493">
        <v>16950</v>
      </c>
      <c r="ED259" s="493">
        <v>705</v>
      </c>
      <c r="EE259" s="494">
        <v>38</v>
      </c>
      <c r="EF259" s="492">
        <v>172</v>
      </c>
      <c r="EG259" s="493">
        <v>154</v>
      </c>
      <c r="EH259" s="493">
        <v>68</v>
      </c>
      <c r="EI259" s="493">
        <v>75</v>
      </c>
      <c r="EJ259" s="493">
        <v>11</v>
      </c>
      <c r="EK259" s="493">
        <v>9</v>
      </c>
      <c r="EL259" s="493">
        <v>9</v>
      </c>
      <c r="EM259" s="394"/>
      <c r="EN259" s="492">
        <v>155</v>
      </c>
      <c r="EO259" s="493">
        <v>95</v>
      </c>
      <c r="EP259" s="493">
        <v>39</v>
      </c>
      <c r="EQ259" s="493">
        <v>53</v>
      </c>
      <c r="ER259" s="493">
        <v>3</v>
      </c>
      <c r="ES259" s="493">
        <v>5</v>
      </c>
      <c r="ET259" s="493">
        <v>55</v>
      </c>
      <c r="EU259" s="394"/>
    </row>
    <row r="260" spans="1:151" s="357" customFormat="1" ht="15" hidden="1" customHeight="1" x14ac:dyDescent="0.15">
      <c r="A260" s="452" t="s">
        <v>175</v>
      </c>
      <c r="B260" s="452" t="s">
        <v>374</v>
      </c>
      <c r="C260" s="452" t="s">
        <v>378</v>
      </c>
      <c r="D260" s="452" t="s">
        <v>816</v>
      </c>
      <c r="E260" s="387">
        <v>119</v>
      </c>
      <c r="F260" s="472">
        <v>115</v>
      </c>
      <c r="G260" s="472" t="s">
        <v>6663</v>
      </c>
      <c r="H260" s="472" t="s">
        <v>6663</v>
      </c>
      <c r="I260" s="472" t="s">
        <v>6663</v>
      </c>
      <c r="J260" s="388">
        <v>4</v>
      </c>
      <c r="K260" s="395">
        <v>3</v>
      </c>
      <c r="L260" s="387"/>
      <c r="M260" s="471" t="s">
        <v>6663</v>
      </c>
      <c r="N260" s="472" t="s">
        <v>6663</v>
      </c>
      <c r="O260" s="472" t="s">
        <v>6663</v>
      </c>
      <c r="P260" s="472" t="s">
        <v>6663</v>
      </c>
      <c r="Q260" s="472" t="s">
        <v>6663</v>
      </c>
      <c r="R260" s="472" t="s">
        <v>6663</v>
      </c>
      <c r="S260" s="472" t="s">
        <v>6663</v>
      </c>
      <c r="T260" s="472" t="s">
        <v>6663</v>
      </c>
      <c r="U260" s="472" t="s">
        <v>6663</v>
      </c>
      <c r="V260" s="472" t="s">
        <v>6663</v>
      </c>
      <c r="W260" s="472" t="s">
        <v>6663</v>
      </c>
      <c r="X260" s="472" t="s">
        <v>6663</v>
      </c>
      <c r="Y260" s="472" t="s">
        <v>6663</v>
      </c>
      <c r="Z260" s="472" t="s">
        <v>6663</v>
      </c>
      <c r="AA260" s="472" t="s">
        <v>6663</v>
      </c>
      <c r="AB260" s="473" t="s">
        <v>6663</v>
      </c>
      <c r="AC260" s="489" t="s">
        <v>6663</v>
      </c>
      <c r="AD260" s="490" t="s">
        <v>6663</v>
      </c>
      <c r="AE260" s="491" t="s">
        <v>6663</v>
      </c>
      <c r="AF260" s="389"/>
      <c r="AG260" s="390"/>
      <c r="AH260" s="390"/>
      <c r="AI260" s="390"/>
      <c r="AJ260" s="390"/>
      <c r="AK260" s="390"/>
      <c r="AL260" s="390"/>
      <c r="AM260" s="390"/>
      <c r="AN260" s="390"/>
      <c r="AO260" s="390"/>
      <c r="AP260" s="390"/>
      <c r="AQ260" s="390"/>
      <c r="AR260" s="390"/>
      <c r="AS260" s="390"/>
      <c r="AT260" s="390"/>
      <c r="AU260" s="390"/>
      <c r="AV260" s="384"/>
      <c r="AW260" s="385"/>
      <c r="AX260" s="386"/>
      <c r="AY260" s="492" t="s">
        <v>6663</v>
      </c>
      <c r="AZ260" s="493" t="s">
        <v>6663</v>
      </c>
      <c r="BA260" s="493" t="s">
        <v>6663</v>
      </c>
      <c r="BB260" s="493" t="s">
        <v>6663</v>
      </c>
      <c r="BC260" s="493" t="s">
        <v>6663</v>
      </c>
      <c r="BD260" s="493" t="s">
        <v>6663</v>
      </c>
      <c r="BE260" s="493" t="s">
        <v>6663</v>
      </c>
      <c r="BF260" s="493" t="s">
        <v>6663</v>
      </c>
      <c r="BG260" s="493" t="s">
        <v>6663</v>
      </c>
      <c r="BH260" s="493" t="s">
        <v>6663</v>
      </c>
      <c r="BI260" s="493" t="s">
        <v>6663</v>
      </c>
      <c r="BJ260" s="493" t="s">
        <v>6663</v>
      </c>
      <c r="BK260" s="493" t="s">
        <v>6663</v>
      </c>
      <c r="BL260" s="493" t="s">
        <v>6663</v>
      </c>
      <c r="BM260" s="493" t="s">
        <v>6663</v>
      </c>
      <c r="BN260" s="494" t="s">
        <v>6663</v>
      </c>
      <c r="BO260" s="489" t="s">
        <v>6663</v>
      </c>
      <c r="BP260" s="490" t="s">
        <v>6663</v>
      </c>
      <c r="BQ260" s="491" t="s">
        <v>6663</v>
      </c>
      <c r="BR260" s="492">
        <v>114</v>
      </c>
      <c r="BS260" s="493" t="s">
        <v>6662</v>
      </c>
      <c r="BT260" s="493" t="s">
        <v>6662</v>
      </c>
      <c r="BU260" s="493" t="s">
        <v>6662</v>
      </c>
      <c r="BV260" s="493" t="s">
        <v>6662</v>
      </c>
      <c r="BW260" s="493">
        <v>3</v>
      </c>
      <c r="BX260" s="493" t="s">
        <v>6662</v>
      </c>
      <c r="BY260" s="493">
        <v>1</v>
      </c>
      <c r="BZ260" s="493">
        <v>4</v>
      </c>
      <c r="CA260" s="493">
        <v>11</v>
      </c>
      <c r="CB260" s="493">
        <v>26</v>
      </c>
      <c r="CC260" s="493">
        <v>22</v>
      </c>
      <c r="CD260" s="493">
        <v>24</v>
      </c>
      <c r="CE260" s="493">
        <v>14</v>
      </c>
      <c r="CF260" s="493">
        <v>5</v>
      </c>
      <c r="CG260" s="494">
        <v>4</v>
      </c>
      <c r="CH260" s="389"/>
      <c r="CI260" s="390"/>
      <c r="CJ260" s="390"/>
      <c r="CK260" s="390"/>
      <c r="CL260" s="390"/>
      <c r="CM260" s="390"/>
      <c r="CN260" s="390"/>
      <c r="CO260" s="390"/>
      <c r="CP260" s="390"/>
      <c r="CQ260" s="390"/>
      <c r="CR260" s="390"/>
      <c r="CS260" s="390"/>
      <c r="CT260" s="390"/>
      <c r="CU260" s="394"/>
      <c r="CV260" s="389"/>
      <c r="CW260" s="390"/>
      <c r="CX260" s="390"/>
      <c r="CY260" s="390"/>
      <c r="CZ260" s="390"/>
      <c r="DA260" s="390"/>
      <c r="DB260" s="394"/>
      <c r="DC260" s="492">
        <v>424</v>
      </c>
      <c r="DD260" s="493">
        <v>298</v>
      </c>
      <c r="DE260" s="493">
        <v>116</v>
      </c>
      <c r="DF260" s="493">
        <v>161</v>
      </c>
      <c r="DG260" s="493">
        <v>21</v>
      </c>
      <c r="DH260" s="493">
        <v>26</v>
      </c>
      <c r="DI260" s="493">
        <v>100</v>
      </c>
      <c r="DJ260" s="394"/>
      <c r="DK260" s="492">
        <v>111</v>
      </c>
      <c r="DL260" s="493">
        <v>101</v>
      </c>
      <c r="DM260" s="493" t="s">
        <v>6662</v>
      </c>
      <c r="DN260" s="493" t="s">
        <v>6662</v>
      </c>
      <c r="DO260" s="493">
        <v>2</v>
      </c>
      <c r="DP260" s="493" t="s">
        <v>6662</v>
      </c>
      <c r="DQ260" s="493">
        <v>4</v>
      </c>
      <c r="DR260" s="493" t="s">
        <v>6662</v>
      </c>
      <c r="DS260" s="493">
        <v>4</v>
      </c>
      <c r="DT260" s="493" t="s">
        <v>6662</v>
      </c>
      <c r="DU260" s="493" t="s">
        <v>6662</v>
      </c>
      <c r="DV260" s="493" t="s">
        <v>6662</v>
      </c>
      <c r="DW260" s="493" t="s">
        <v>6662</v>
      </c>
      <c r="DX260" s="493" t="s">
        <v>6662</v>
      </c>
      <c r="DY260" s="390" t="s">
        <v>6662</v>
      </c>
      <c r="DZ260" s="394" t="s">
        <v>6662</v>
      </c>
      <c r="EA260" s="492">
        <v>114</v>
      </c>
      <c r="EB260" s="493">
        <v>25281</v>
      </c>
      <c r="EC260" s="493">
        <v>21062</v>
      </c>
      <c r="ED260" s="493">
        <v>4219</v>
      </c>
      <c r="EE260" s="494" t="s">
        <v>6662</v>
      </c>
      <c r="EF260" s="492">
        <v>214</v>
      </c>
      <c r="EG260" s="493">
        <v>188</v>
      </c>
      <c r="EH260" s="493">
        <v>78</v>
      </c>
      <c r="EI260" s="493">
        <v>92</v>
      </c>
      <c r="EJ260" s="493">
        <v>18</v>
      </c>
      <c r="EK260" s="493">
        <v>10</v>
      </c>
      <c r="EL260" s="493">
        <v>16</v>
      </c>
      <c r="EM260" s="394"/>
      <c r="EN260" s="492">
        <v>210</v>
      </c>
      <c r="EO260" s="493">
        <v>110</v>
      </c>
      <c r="EP260" s="493">
        <v>38</v>
      </c>
      <c r="EQ260" s="493">
        <v>69</v>
      </c>
      <c r="ER260" s="493">
        <v>3</v>
      </c>
      <c r="ES260" s="493">
        <v>16</v>
      </c>
      <c r="ET260" s="493">
        <v>84</v>
      </c>
      <c r="EU260" s="394"/>
    </row>
    <row r="261" spans="1:151" s="357" customFormat="1" ht="15" hidden="1" customHeight="1" x14ac:dyDescent="0.15">
      <c r="A261" s="452" t="s">
        <v>175</v>
      </c>
      <c r="B261" s="452" t="s">
        <v>374</v>
      </c>
      <c r="C261" s="452" t="s">
        <v>379</v>
      </c>
      <c r="D261" s="452" t="s">
        <v>817</v>
      </c>
      <c r="E261" s="387">
        <v>158</v>
      </c>
      <c r="F261" s="472">
        <v>153</v>
      </c>
      <c r="G261" s="472" t="s">
        <v>6663</v>
      </c>
      <c r="H261" s="472" t="s">
        <v>6663</v>
      </c>
      <c r="I261" s="472" t="s">
        <v>6663</v>
      </c>
      <c r="J261" s="388">
        <v>5</v>
      </c>
      <c r="K261" s="395">
        <v>5</v>
      </c>
      <c r="L261" s="387"/>
      <c r="M261" s="471" t="s">
        <v>6663</v>
      </c>
      <c r="N261" s="472" t="s">
        <v>6663</v>
      </c>
      <c r="O261" s="472" t="s">
        <v>6663</v>
      </c>
      <c r="P261" s="472" t="s">
        <v>6663</v>
      </c>
      <c r="Q261" s="472" t="s">
        <v>6663</v>
      </c>
      <c r="R261" s="472" t="s">
        <v>6663</v>
      </c>
      <c r="S261" s="472" t="s">
        <v>6663</v>
      </c>
      <c r="T261" s="472" t="s">
        <v>6663</v>
      </c>
      <c r="U261" s="472" t="s">
        <v>6663</v>
      </c>
      <c r="V261" s="472" t="s">
        <v>6663</v>
      </c>
      <c r="W261" s="472" t="s">
        <v>6663</v>
      </c>
      <c r="X261" s="472" t="s">
        <v>6663</v>
      </c>
      <c r="Y261" s="472" t="s">
        <v>6663</v>
      </c>
      <c r="Z261" s="472" t="s">
        <v>6663</v>
      </c>
      <c r="AA261" s="472" t="s">
        <v>6663</v>
      </c>
      <c r="AB261" s="473" t="s">
        <v>6663</v>
      </c>
      <c r="AC261" s="489" t="s">
        <v>6663</v>
      </c>
      <c r="AD261" s="490" t="s">
        <v>6663</v>
      </c>
      <c r="AE261" s="491" t="s">
        <v>6663</v>
      </c>
      <c r="AF261" s="389"/>
      <c r="AG261" s="390"/>
      <c r="AH261" s="390"/>
      <c r="AI261" s="390"/>
      <c r="AJ261" s="390"/>
      <c r="AK261" s="390"/>
      <c r="AL261" s="390"/>
      <c r="AM261" s="390"/>
      <c r="AN261" s="390"/>
      <c r="AO261" s="390"/>
      <c r="AP261" s="390"/>
      <c r="AQ261" s="390"/>
      <c r="AR261" s="390"/>
      <c r="AS261" s="390"/>
      <c r="AT261" s="390"/>
      <c r="AU261" s="390"/>
      <c r="AV261" s="384"/>
      <c r="AW261" s="385"/>
      <c r="AX261" s="386"/>
      <c r="AY261" s="492" t="s">
        <v>6663</v>
      </c>
      <c r="AZ261" s="493" t="s">
        <v>6663</v>
      </c>
      <c r="BA261" s="493" t="s">
        <v>6663</v>
      </c>
      <c r="BB261" s="493" t="s">
        <v>6663</v>
      </c>
      <c r="BC261" s="493" t="s">
        <v>6663</v>
      </c>
      <c r="BD261" s="493" t="s">
        <v>6663</v>
      </c>
      <c r="BE261" s="493" t="s">
        <v>6663</v>
      </c>
      <c r="BF261" s="493" t="s">
        <v>6663</v>
      </c>
      <c r="BG261" s="493" t="s">
        <v>6663</v>
      </c>
      <c r="BH261" s="493" t="s">
        <v>6663</v>
      </c>
      <c r="BI261" s="493" t="s">
        <v>6663</v>
      </c>
      <c r="BJ261" s="493" t="s">
        <v>6663</v>
      </c>
      <c r="BK261" s="493" t="s">
        <v>6663</v>
      </c>
      <c r="BL261" s="493" t="s">
        <v>6663</v>
      </c>
      <c r="BM261" s="493" t="s">
        <v>6663</v>
      </c>
      <c r="BN261" s="494" t="s">
        <v>6663</v>
      </c>
      <c r="BO261" s="489" t="s">
        <v>6663</v>
      </c>
      <c r="BP261" s="490" t="s">
        <v>6663</v>
      </c>
      <c r="BQ261" s="491" t="s">
        <v>6663</v>
      </c>
      <c r="BR261" s="492">
        <v>153</v>
      </c>
      <c r="BS261" s="493" t="s">
        <v>6662</v>
      </c>
      <c r="BT261" s="493" t="s">
        <v>6662</v>
      </c>
      <c r="BU261" s="493">
        <v>1</v>
      </c>
      <c r="BV261" s="493">
        <v>1</v>
      </c>
      <c r="BW261" s="493" t="s">
        <v>6662</v>
      </c>
      <c r="BX261" s="493">
        <v>2</v>
      </c>
      <c r="BY261" s="493">
        <v>5</v>
      </c>
      <c r="BZ261" s="493">
        <v>12</v>
      </c>
      <c r="CA261" s="493">
        <v>24</v>
      </c>
      <c r="CB261" s="493">
        <v>27</v>
      </c>
      <c r="CC261" s="493">
        <v>34</v>
      </c>
      <c r="CD261" s="493">
        <v>14</v>
      </c>
      <c r="CE261" s="493">
        <v>21</v>
      </c>
      <c r="CF261" s="493">
        <v>9</v>
      </c>
      <c r="CG261" s="494">
        <v>3</v>
      </c>
      <c r="CH261" s="389"/>
      <c r="CI261" s="390"/>
      <c r="CJ261" s="390"/>
      <c r="CK261" s="390"/>
      <c r="CL261" s="390"/>
      <c r="CM261" s="390"/>
      <c r="CN261" s="390"/>
      <c r="CO261" s="390"/>
      <c r="CP261" s="390"/>
      <c r="CQ261" s="390"/>
      <c r="CR261" s="390"/>
      <c r="CS261" s="390"/>
      <c r="CT261" s="390"/>
      <c r="CU261" s="394"/>
      <c r="CV261" s="389"/>
      <c r="CW261" s="390"/>
      <c r="CX261" s="390"/>
      <c r="CY261" s="390"/>
      <c r="CZ261" s="390"/>
      <c r="DA261" s="390"/>
      <c r="DB261" s="394"/>
      <c r="DC261" s="492">
        <v>548</v>
      </c>
      <c r="DD261" s="493">
        <v>414</v>
      </c>
      <c r="DE261" s="493">
        <v>205</v>
      </c>
      <c r="DF261" s="493">
        <v>199</v>
      </c>
      <c r="DG261" s="493">
        <v>10</v>
      </c>
      <c r="DH261" s="493">
        <v>22</v>
      </c>
      <c r="DI261" s="493">
        <v>112</v>
      </c>
      <c r="DJ261" s="394"/>
      <c r="DK261" s="492">
        <v>144</v>
      </c>
      <c r="DL261" s="493">
        <v>118</v>
      </c>
      <c r="DM261" s="493" t="s">
        <v>6662</v>
      </c>
      <c r="DN261" s="493" t="s">
        <v>6662</v>
      </c>
      <c r="DO261" s="493">
        <v>1</v>
      </c>
      <c r="DP261" s="493">
        <v>8</v>
      </c>
      <c r="DQ261" s="493">
        <v>15</v>
      </c>
      <c r="DR261" s="493" t="s">
        <v>6662</v>
      </c>
      <c r="DS261" s="493">
        <v>2</v>
      </c>
      <c r="DT261" s="493" t="s">
        <v>6662</v>
      </c>
      <c r="DU261" s="493" t="s">
        <v>6662</v>
      </c>
      <c r="DV261" s="493" t="s">
        <v>6662</v>
      </c>
      <c r="DW261" s="493" t="s">
        <v>6662</v>
      </c>
      <c r="DX261" s="493" t="s">
        <v>6662</v>
      </c>
      <c r="DY261" s="390" t="s">
        <v>6662</v>
      </c>
      <c r="DZ261" s="394" t="s">
        <v>6662</v>
      </c>
      <c r="EA261" s="492">
        <v>153</v>
      </c>
      <c r="EB261" s="493">
        <v>44474</v>
      </c>
      <c r="EC261" s="493">
        <v>36465</v>
      </c>
      <c r="ED261" s="493">
        <v>8009</v>
      </c>
      <c r="EE261" s="494" t="s">
        <v>6662</v>
      </c>
      <c r="EF261" s="492">
        <v>275</v>
      </c>
      <c r="EG261" s="493">
        <v>246</v>
      </c>
      <c r="EH261" s="493">
        <v>113</v>
      </c>
      <c r="EI261" s="493">
        <v>124</v>
      </c>
      <c r="EJ261" s="493">
        <v>9</v>
      </c>
      <c r="EK261" s="493">
        <v>10</v>
      </c>
      <c r="EL261" s="493">
        <v>19</v>
      </c>
      <c r="EM261" s="394"/>
      <c r="EN261" s="492">
        <v>273</v>
      </c>
      <c r="EO261" s="493">
        <v>168</v>
      </c>
      <c r="EP261" s="493">
        <v>92</v>
      </c>
      <c r="EQ261" s="493">
        <v>75</v>
      </c>
      <c r="ER261" s="493">
        <v>1</v>
      </c>
      <c r="ES261" s="493">
        <v>12</v>
      </c>
      <c r="ET261" s="493">
        <v>93</v>
      </c>
      <c r="EU261" s="394"/>
    </row>
    <row r="262" spans="1:151" s="357" customFormat="1" ht="15" hidden="1" customHeight="1" x14ac:dyDescent="0.15">
      <c r="A262" s="452" t="s">
        <v>175</v>
      </c>
      <c r="B262" s="452" t="s">
        <v>374</v>
      </c>
      <c r="C262" s="452" t="s">
        <v>113</v>
      </c>
      <c r="D262" s="452" t="s">
        <v>818</v>
      </c>
      <c r="E262" s="387">
        <v>113</v>
      </c>
      <c r="F262" s="472">
        <v>113</v>
      </c>
      <c r="G262" s="472" t="s">
        <v>6663</v>
      </c>
      <c r="H262" s="472" t="s">
        <v>6663</v>
      </c>
      <c r="I262" s="472" t="s">
        <v>6663</v>
      </c>
      <c r="J262" s="388" t="s">
        <v>6662</v>
      </c>
      <c r="K262" s="395" t="s">
        <v>6662</v>
      </c>
      <c r="L262" s="387"/>
      <c r="M262" s="471" t="s">
        <v>6663</v>
      </c>
      <c r="N262" s="472" t="s">
        <v>6663</v>
      </c>
      <c r="O262" s="472" t="s">
        <v>6663</v>
      </c>
      <c r="P262" s="472" t="s">
        <v>6663</v>
      </c>
      <c r="Q262" s="472" t="s">
        <v>6663</v>
      </c>
      <c r="R262" s="472" t="s">
        <v>6663</v>
      </c>
      <c r="S262" s="472" t="s">
        <v>6663</v>
      </c>
      <c r="T262" s="472" t="s">
        <v>6663</v>
      </c>
      <c r="U262" s="472" t="s">
        <v>6663</v>
      </c>
      <c r="V262" s="472" t="s">
        <v>6663</v>
      </c>
      <c r="W262" s="472" t="s">
        <v>6663</v>
      </c>
      <c r="X262" s="472" t="s">
        <v>6663</v>
      </c>
      <c r="Y262" s="472" t="s">
        <v>6663</v>
      </c>
      <c r="Z262" s="472" t="s">
        <v>6663</v>
      </c>
      <c r="AA262" s="472" t="s">
        <v>6663</v>
      </c>
      <c r="AB262" s="473" t="s">
        <v>6663</v>
      </c>
      <c r="AC262" s="489" t="s">
        <v>6663</v>
      </c>
      <c r="AD262" s="490" t="s">
        <v>6663</v>
      </c>
      <c r="AE262" s="491" t="s">
        <v>6663</v>
      </c>
      <c r="AF262" s="389"/>
      <c r="AG262" s="390"/>
      <c r="AH262" s="390"/>
      <c r="AI262" s="390"/>
      <c r="AJ262" s="390"/>
      <c r="AK262" s="390"/>
      <c r="AL262" s="390"/>
      <c r="AM262" s="390"/>
      <c r="AN262" s="390"/>
      <c r="AO262" s="390"/>
      <c r="AP262" s="390"/>
      <c r="AQ262" s="390"/>
      <c r="AR262" s="390"/>
      <c r="AS262" s="390"/>
      <c r="AT262" s="390"/>
      <c r="AU262" s="390"/>
      <c r="AV262" s="384"/>
      <c r="AW262" s="385"/>
      <c r="AX262" s="386"/>
      <c r="AY262" s="492" t="s">
        <v>6663</v>
      </c>
      <c r="AZ262" s="493" t="s">
        <v>6663</v>
      </c>
      <c r="BA262" s="493" t="s">
        <v>6663</v>
      </c>
      <c r="BB262" s="493" t="s">
        <v>6663</v>
      </c>
      <c r="BC262" s="493" t="s">
        <v>6663</v>
      </c>
      <c r="BD262" s="493" t="s">
        <v>6663</v>
      </c>
      <c r="BE262" s="493" t="s">
        <v>6663</v>
      </c>
      <c r="BF262" s="493" t="s">
        <v>6663</v>
      </c>
      <c r="BG262" s="493" t="s">
        <v>6663</v>
      </c>
      <c r="BH262" s="493" t="s">
        <v>6663</v>
      </c>
      <c r="BI262" s="493" t="s">
        <v>6663</v>
      </c>
      <c r="BJ262" s="493" t="s">
        <v>6663</v>
      </c>
      <c r="BK262" s="493" t="s">
        <v>6663</v>
      </c>
      <c r="BL262" s="493" t="s">
        <v>6663</v>
      </c>
      <c r="BM262" s="493" t="s">
        <v>6663</v>
      </c>
      <c r="BN262" s="494" t="s">
        <v>6663</v>
      </c>
      <c r="BO262" s="489" t="s">
        <v>6663</v>
      </c>
      <c r="BP262" s="490" t="s">
        <v>6663</v>
      </c>
      <c r="BQ262" s="491" t="s">
        <v>6663</v>
      </c>
      <c r="BR262" s="492">
        <v>113</v>
      </c>
      <c r="BS262" s="493" t="s">
        <v>6662</v>
      </c>
      <c r="BT262" s="493" t="s">
        <v>6662</v>
      </c>
      <c r="BU262" s="493" t="s">
        <v>6662</v>
      </c>
      <c r="BV262" s="493" t="s">
        <v>6662</v>
      </c>
      <c r="BW262" s="493" t="s">
        <v>6662</v>
      </c>
      <c r="BX262" s="493">
        <v>1</v>
      </c>
      <c r="BY262" s="493">
        <v>1</v>
      </c>
      <c r="BZ262" s="493">
        <v>6</v>
      </c>
      <c r="CA262" s="493">
        <v>11</v>
      </c>
      <c r="CB262" s="493">
        <v>28</v>
      </c>
      <c r="CC262" s="493">
        <v>19</v>
      </c>
      <c r="CD262" s="493">
        <v>23</v>
      </c>
      <c r="CE262" s="493">
        <v>15</v>
      </c>
      <c r="CF262" s="493">
        <v>4</v>
      </c>
      <c r="CG262" s="494">
        <v>5</v>
      </c>
      <c r="CH262" s="389"/>
      <c r="CI262" s="390"/>
      <c r="CJ262" s="390"/>
      <c r="CK262" s="390"/>
      <c r="CL262" s="390"/>
      <c r="CM262" s="390"/>
      <c r="CN262" s="390"/>
      <c r="CO262" s="390"/>
      <c r="CP262" s="390"/>
      <c r="CQ262" s="390"/>
      <c r="CR262" s="390"/>
      <c r="CS262" s="390"/>
      <c r="CT262" s="390"/>
      <c r="CU262" s="394"/>
      <c r="CV262" s="389"/>
      <c r="CW262" s="390"/>
      <c r="CX262" s="390"/>
      <c r="CY262" s="390"/>
      <c r="CZ262" s="390"/>
      <c r="DA262" s="390"/>
      <c r="DB262" s="394"/>
      <c r="DC262" s="492">
        <v>383</v>
      </c>
      <c r="DD262" s="493">
        <v>297</v>
      </c>
      <c r="DE262" s="493">
        <v>149</v>
      </c>
      <c r="DF262" s="493">
        <v>134</v>
      </c>
      <c r="DG262" s="493">
        <v>14</v>
      </c>
      <c r="DH262" s="493">
        <v>20</v>
      </c>
      <c r="DI262" s="493">
        <v>66</v>
      </c>
      <c r="DJ262" s="394"/>
      <c r="DK262" s="492">
        <v>111</v>
      </c>
      <c r="DL262" s="493">
        <v>94</v>
      </c>
      <c r="DM262" s="493" t="s">
        <v>6662</v>
      </c>
      <c r="DN262" s="493" t="s">
        <v>6662</v>
      </c>
      <c r="DO262" s="493" t="s">
        <v>6662</v>
      </c>
      <c r="DP262" s="493">
        <v>4</v>
      </c>
      <c r="DQ262" s="493">
        <v>10</v>
      </c>
      <c r="DR262" s="493" t="s">
        <v>6662</v>
      </c>
      <c r="DS262" s="493">
        <v>2</v>
      </c>
      <c r="DT262" s="493">
        <v>1</v>
      </c>
      <c r="DU262" s="493" t="s">
        <v>6662</v>
      </c>
      <c r="DV262" s="493" t="s">
        <v>6662</v>
      </c>
      <c r="DW262" s="493" t="s">
        <v>6662</v>
      </c>
      <c r="DX262" s="493" t="s">
        <v>6662</v>
      </c>
      <c r="DY262" s="390" t="s">
        <v>6662</v>
      </c>
      <c r="DZ262" s="394" t="s">
        <v>6662</v>
      </c>
      <c r="EA262" s="492">
        <v>113</v>
      </c>
      <c r="EB262" s="493">
        <v>49965</v>
      </c>
      <c r="EC262" s="493">
        <v>43707</v>
      </c>
      <c r="ED262" s="493">
        <v>6231</v>
      </c>
      <c r="EE262" s="494">
        <v>27</v>
      </c>
      <c r="EF262" s="492">
        <v>192</v>
      </c>
      <c r="EG262" s="493">
        <v>165</v>
      </c>
      <c r="EH262" s="493">
        <v>87</v>
      </c>
      <c r="EI262" s="493">
        <v>69</v>
      </c>
      <c r="EJ262" s="493">
        <v>9</v>
      </c>
      <c r="EK262" s="493">
        <v>12</v>
      </c>
      <c r="EL262" s="493">
        <v>15</v>
      </c>
      <c r="EM262" s="394"/>
      <c r="EN262" s="492">
        <v>191</v>
      </c>
      <c r="EO262" s="493">
        <v>132</v>
      </c>
      <c r="EP262" s="493">
        <v>62</v>
      </c>
      <c r="EQ262" s="493">
        <v>65</v>
      </c>
      <c r="ER262" s="493">
        <v>5</v>
      </c>
      <c r="ES262" s="493">
        <v>8</v>
      </c>
      <c r="ET262" s="493">
        <v>51</v>
      </c>
      <c r="EU262" s="394"/>
    </row>
    <row r="263" spans="1:151" s="357" customFormat="1" ht="15" hidden="1" customHeight="1" x14ac:dyDescent="0.15">
      <c r="A263" s="452" t="s">
        <v>175</v>
      </c>
      <c r="B263" s="452" t="s">
        <v>374</v>
      </c>
      <c r="C263" s="452" t="s">
        <v>380</v>
      </c>
      <c r="D263" s="452" t="s">
        <v>819</v>
      </c>
      <c r="E263" s="387">
        <v>219</v>
      </c>
      <c r="F263" s="472">
        <v>214</v>
      </c>
      <c r="G263" s="472" t="s">
        <v>6663</v>
      </c>
      <c r="H263" s="472" t="s">
        <v>6663</v>
      </c>
      <c r="I263" s="472" t="s">
        <v>6663</v>
      </c>
      <c r="J263" s="388">
        <v>5</v>
      </c>
      <c r="K263" s="395">
        <v>3</v>
      </c>
      <c r="L263" s="387"/>
      <c r="M263" s="471" t="s">
        <v>6663</v>
      </c>
      <c r="N263" s="472" t="s">
        <v>6663</v>
      </c>
      <c r="O263" s="472" t="s">
        <v>6663</v>
      </c>
      <c r="P263" s="472" t="s">
        <v>6663</v>
      </c>
      <c r="Q263" s="472" t="s">
        <v>6663</v>
      </c>
      <c r="R263" s="472" t="s">
        <v>6663</v>
      </c>
      <c r="S263" s="472" t="s">
        <v>6663</v>
      </c>
      <c r="T263" s="472" t="s">
        <v>6663</v>
      </c>
      <c r="U263" s="472" t="s">
        <v>6663</v>
      </c>
      <c r="V263" s="472" t="s">
        <v>6663</v>
      </c>
      <c r="W263" s="472" t="s">
        <v>6663</v>
      </c>
      <c r="X263" s="472" t="s">
        <v>6663</v>
      </c>
      <c r="Y263" s="472" t="s">
        <v>6663</v>
      </c>
      <c r="Z263" s="472" t="s">
        <v>6663</v>
      </c>
      <c r="AA263" s="472" t="s">
        <v>6663</v>
      </c>
      <c r="AB263" s="473" t="s">
        <v>6663</v>
      </c>
      <c r="AC263" s="489" t="s">
        <v>6663</v>
      </c>
      <c r="AD263" s="490" t="s">
        <v>6663</v>
      </c>
      <c r="AE263" s="491" t="s">
        <v>6663</v>
      </c>
      <c r="AF263" s="389"/>
      <c r="AG263" s="390"/>
      <c r="AH263" s="390"/>
      <c r="AI263" s="390"/>
      <c r="AJ263" s="390"/>
      <c r="AK263" s="390"/>
      <c r="AL263" s="390"/>
      <c r="AM263" s="390"/>
      <c r="AN263" s="390"/>
      <c r="AO263" s="390"/>
      <c r="AP263" s="390"/>
      <c r="AQ263" s="390"/>
      <c r="AR263" s="390"/>
      <c r="AS263" s="390"/>
      <c r="AT263" s="390"/>
      <c r="AU263" s="390"/>
      <c r="AV263" s="384"/>
      <c r="AW263" s="385"/>
      <c r="AX263" s="386"/>
      <c r="AY263" s="492" t="s">
        <v>6663</v>
      </c>
      <c r="AZ263" s="493" t="s">
        <v>6663</v>
      </c>
      <c r="BA263" s="493" t="s">
        <v>6663</v>
      </c>
      <c r="BB263" s="493" t="s">
        <v>6663</v>
      </c>
      <c r="BC263" s="493" t="s">
        <v>6663</v>
      </c>
      <c r="BD263" s="493" t="s">
        <v>6663</v>
      </c>
      <c r="BE263" s="493" t="s">
        <v>6663</v>
      </c>
      <c r="BF263" s="493" t="s">
        <v>6663</v>
      </c>
      <c r="BG263" s="493" t="s">
        <v>6663</v>
      </c>
      <c r="BH263" s="493" t="s">
        <v>6663</v>
      </c>
      <c r="BI263" s="493" t="s">
        <v>6663</v>
      </c>
      <c r="BJ263" s="493" t="s">
        <v>6663</v>
      </c>
      <c r="BK263" s="493" t="s">
        <v>6663</v>
      </c>
      <c r="BL263" s="493" t="s">
        <v>6663</v>
      </c>
      <c r="BM263" s="493" t="s">
        <v>6663</v>
      </c>
      <c r="BN263" s="494" t="s">
        <v>6663</v>
      </c>
      <c r="BO263" s="489" t="s">
        <v>6663</v>
      </c>
      <c r="BP263" s="490" t="s">
        <v>6663</v>
      </c>
      <c r="BQ263" s="491" t="s">
        <v>6663</v>
      </c>
      <c r="BR263" s="492">
        <v>213</v>
      </c>
      <c r="BS263" s="493" t="s">
        <v>6662</v>
      </c>
      <c r="BT263" s="493" t="s">
        <v>6662</v>
      </c>
      <c r="BU263" s="493">
        <v>1</v>
      </c>
      <c r="BV263" s="493" t="s">
        <v>6662</v>
      </c>
      <c r="BW263" s="493">
        <v>1</v>
      </c>
      <c r="BX263" s="493">
        <v>4</v>
      </c>
      <c r="BY263" s="493">
        <v>3</v>
      </c>
      <c r="BZ263" s="493">
        <v>19</v>
      </c>
      <c r="CA263" s="493">
        <v>23</v>
      </c>
      <c r="CB263" s="493">
        <v>40</v>
      </c>
      <c r="CC263" s="493">
        <v>48</v>
      </c>
      <c r="CD263" s="493">
        <v>28</v>
      </c>
      <c r="CE263" s="493">
        <v>21</v>
      </c>
      <c r="CF263" s="493">
        <v>24</v>
      </c>
      <c r="CG263" s="494">
        <v>1</v>
      </c>
      <c r="CH263" s="389"/>
      <c r="CI263" s="390"/>
      <c r="CJ263" s="390"/>
      <c r="CK263" s="390"/>
      <c r="CL263" s="390"/>
      <c r="CM263" s="390"/>
      <c r="CN263" s="390"/>
      <c r="CO263" s="390"/>
      <c r="CP263" s="390"/>
      <c r="CQ263" s="390"/>
      <c r="CR263" s="390"/>
      <c r="CS263" s="390"/>
      <c r="CT263" s="390"/>
      <c r="CU263" s="394"/>
      <c r="CV263" s="389"/>
      <c r="CW263" s="390"/>
      <c r="CX263" s="390"/>
      <c r="CY263" s="390"/>
      <c r="CZ263" s="390"/>
      <c r="DA263" s="390"/>
      <c r="DB263" s="394"/>
      <c r="DC263" s="492">
        <v>825</v>
      </c>
      <c r="DD263" s="493">
        <v>615</v>
      </c>
      <c r="DE263" s="493">
        <v>278</v>
      </c>
      <c r="DF263" s="493">
        <v>312</v>
      </c>
      <c r="DG263" s="493">
        <v>25</v>
      </c>
      <c r="DH263" s="493">
        <v>45</v>
      </c>
      <c r="DI263" s="493">
        <v>165</v>
      </c>
      <c r="DJ263" s="394"/>
      <c r="DK263" s="492">
        <v>211</v>
      </c>
      <c r="DL263" s="493">
        <v>189</v>
      </c>
      <c r="DM263" s="493" t="s">
        <v>6662</v>
      </c>
      <c r="DN263" s="493" t="s">
        <v>6662</v>
      </c>
      <c r="DO263" s="493">
        <v>1</v>
      </c>
      <c r="DP263" s="493">
        <v>4</v>
      </c>
      <c r="DQ263" s="493">
        <v>11</v>
      </c>
      <c r="DR263" s="493">
        <v>1</v>
      </c>
      <c r="DS263" s="493">
        <v>4</v>
      </c>
      <c r="DT263" s="493" t="s">
        <v>6662</v>
      </c>
      <c r="DU263" s="493" t="s">
        <v>6662</v>
      </c>
      <c r="DV263" s="493" t="s">
        <v>6662</v>
      </c>
      <c r="DW263" s="493" t="s">
        <v>6662</v>
      </c>
      <c r="DX263" s="493">
        <v>1</v>
      </c>
      <c r="DY263" s="390" t="s">
        <v>6662</v>
      </c>
      <c r="DZ263" s="394" t="s">
        <v>6662</v>
      </c>
      <c r="EA263" s="492">
        <v>214</v>
      </c>
      <c r="EB263" s="493">
        <v>50346</v>
      </c>
      <c r="EC263" s="493">
        <v>48066</v>
      </c>
      <c r="ED263" s="493">
        <v>2250</v>
      </c>
      <c r="EE263" s="494">
        <v>30</v>
      </c>
      <c r="EF263" s="492">
        <v>420</v>
      </c>
      <c r="EG263" s="493">
        <v>370</v>
      </c>
      <c r="EH263" s="493">
        <v>161</v>
      </c>
      <c r="EI263" s="493">
        <v>191</v>
      </c>
      <c r="EJ263" s="493">
        <v>18</v>
      </c>
      <c r="EK263" s="493">
        <v>21</v>
      </c>
      <c r="EL263" s="493">
        <v>29</v>
      </c>
      <c r="EM263" s="394"/>
      <c r="EN263" s="492">
        <v>405</v>
      </c>
      <c r="EO263" s="493">
        <v>245</v>
      </c>
      <c r="EP263" s="493">
        <v>117</v>
      </c>
      <c r="EQ263" s="493">
        <v>121</v>
      </c>
      <c r="ER263" s="493">
        <v>7</v>
      </c>
      <c r="ES263" s="493">
        <v>24</v>
      </c>
      <c r="ET263" s="493">
        <v>136</v>
      </c>
      <c r="EU263" s="394"/>
    </row>
    <row r="264" spans="1:151" s="357" customFormat="1" ht="15" hidden="1" customHeight="1" x14ac:dyDescent="0.15">
      <c r="A264" s="452" t="s">
        <v>175</v>
      </c>
      <c r="B264" s="452" t="s">
        <v>374</v>
      </c>
      <c r="C264" s="452" t="s">
        <v>118</v>
      </c>
      <c r="D264" s="452" t="s">
        <v>820</v>
      </c>
      <c r="E264" s="387">
        <v>184</v>
      </c>
      <c r="F264" s="472">
        <v>176</v>
      </c>
      <c r="G264" s="472" t="s">
        <v>6663</v>
      </c>
      <c r="H264" s="472" t="s">
        <v>6663</v>
      </c>
      <c r="I264" s="472" t="s">
        <v>6663</v>
      </c>
      <c r="J264" s="388">
        <v>8</v>
      </c>
      <c r="K264" s="395">
        <v>4</v>
      </c>
      <c r="L264" s="387"/>
      <c r="M264" s="471" t="s">
        <v>6663</v>
      </c>
      <c r="N264" s="472" t="s">
        <v>6663</v>
      </c>
      <c r="O264" s="472" t="s">
        <v>6663</v>
      </c>
      <c r="P264" s="472" t="s">
        <v>6663</v>
      </c>
      <c r="Q264" s="472" t="s">
        <v>6663</v>
      </c>
      <c r="R264" s="472" t="s">
        <v>6663</v>
      </c>
      <c r="S264" s="472" t="s">
        <v>6663</v>
      </c>
      <c r="T264" s="472" t="s">
        <v>6663</v>
      </c>
      <c r="U264" s="472" t="s">
        <v>6663</v>
      </c>
      <c r="V264" s="472" t="s">
        <v>6663</v>
      </c>
      <c r="W264" s="472" t="s">
        <v>6663</v>
      </c>
      <c r="X264" s="472" t="s">
        <v>6663</v>
      </c>
      <c r="Y264" s="472" t="s">
        <v>6663</v>
      </c>
      <c r="Z264" s="472" t="s">
        <v>6663</v>
      </c>
      <c r="AA264" s="472" t="s">
        <v>6663</v>
      </c>
      <c r="AB264" s="473" t="s">
        <v>6663</v>
      </c>
      <c r="AC264" s="489" t="s">
        <v>6663</v>
      </c>
      <c r="AD264" s="490" t="s">
        <v>6663</v>
      </c>
      <c r="AE264" s="491" t="s">
        <v>6663</v>
      </c>
      <c r="AF264" s="389"/>
      <c r="AG264" s="390"/>
      <c r="AH264" s="390"/>
      <c r="AI264" s="390"/>
      <c r="AJ264" s="390"/>
      <c r="AK264" s="390"/>
      <c r="AL264" s="390"/>
      <c r="AM264" s="390"/>
      <c r="AN264" s="390"/>
      <c r="AO264" s="390"/>
      <c r="AP264" s="390"/>
      <c r="AQ264" s="390"/>
      <c r="AR264" s="390"/>
      <c r="AS264" s="390"/>
      <c r="AT264" s="390"/>
      <c r="AU264" s="390"/>
      <c r="AV264" s="384"/>
      <c r="AW264" s="385"/>
      <c r="AX264" s="386"/>
      <c r="AY264" s="492" t="s">
        <v>6663</v>
      </c>
      <c r="AZ264" s="493" t="s">
        <v>6663</v>
      </c>
      <c r="BA264" s="493" t="s">
        <v>6663</v>
      </c>
      <c r="BB264" s="493" t="s">
        <v>6663</v>
      </c>
      <c r="BC264" s="493" t="s">
        <v>6663</v>
      </c>
      <c r="BD264" s="493" t="s">
        <v>6663</v>
      </c>
      <c r="BE264" s="493" t="s">
        <v>6663</v>
      </c>
      <c r="BF264" s="493" t="s">
        <v>6663</v>
      </c>
      <c r="BG264" s="493" t="s">
        <v>6663</v>
      </c>
      <c r="BH264" s="493" t="s">
        <v>6663</v>
      </c>
      <c r="BI264" s="493" t="s">
        <v>6663</v>
      </c>
      <c r="BJ264" s="493" t="s">
        <v>6663</v>
      </c>
      <c r="BK264" s="493" t="s">
        <v>6663</v>
      </c>
      <c r="BL264" s="493" t="s">
        <v>6663</v>
      </c>
      <c r="BM264" s="493" t="s">
        <v>6663</v>
      </c>
      <c r="BN264" s="494" t="s">
        <v>6663</v>
      </c>
      <c r="BO264" s="489" t="s">
        <v>6663</v>
      </c>
      <c r="BP264" s="490" t="s">
        <v>6663</v>
      </c>
      <c r="BQ264" s="491" t="s">
        <v>6663</v>
      </c>
      <c r="BR264" s="492">
        <v>176</v>
      </c>
      <c r="BS264" s="493" t="s">
        <v>6662</v>
      </c>
      <c r="BT264" s="493" t="s">
        <v>6662</v>
      </c>
      <c r="BU264" s="493" t="s">
        <v>6662</v>
      </c>
      <c r="BV264" s="493" t="s">
        <v>6662</v>
      </c>
      <c r="BW264" s="493">
        <v>2</v>
      </c>
      <c r="BX264" s="493">
        <v>1</v>
      </c>
      <c r="BY264" s="493">
        <v>11</v>
      </c>
      <c r="BZ264" s="493">
        <v>12</v>
      </c>
      <c r="CA264" s="493">
        <v>20</v>
      </c>
      <c r="CB264" s="493">
        <v>42</v>
      </c>
      <c r="CC264" s="493">
        <v>36</v>
      </c>
      <c r="CD264" s="493">
        <v>19</v>
      </c>
      <c r="CE264" s="493">
        <v>23</v>
      </c>
      <c r="CF264" s="493">
        <v>8</v>
      </c>
      <c r="CG264" s="494">
        <v>2</v>
      </c>
      <c r="CH264" s="389"/>
      <c r="CI264" s="390"/>
      <c r="CJ264" s="390"/>
      <c r="CK264" s="390"/>
      <c r="CL264" s="390"/>
      <c r="CM264" s="390"/>
      <c r="CN264" s="390"/>
      <c r="CO264" s="390"/>
      <c r="CP264" s="390"/>
      <c r="CQ264" s="390"/>
      <c r="CR264" s="390"/>
      <c r="CS264" s="390"/>
      <c r="CT264" s="390"/>
      <c r="CU264" s="394"/>
      <c r="CV264" s="389"/>
      <c r="CW264" s="390"/>
      <c r="CX264" s="390"/>
      <c r="CY264" s="390"/>
      <c r="CZ264" s="390"/>
      <c r="DA264" s="390"/>
      <c r="DB264" s="394"/>
      <c r="DC264" s="492">
        <v>640</v>
      </c>
      <c r="DD264" s="493">
        <v>500</v>
      </c>
      <c r="DE264" s="493">
        <v>266</v>
      </c>
      <c r="DF264" s="493">
        <v>200</v>
      </c>
      <c r="DG264" s="493">
        <v>34</v>
      </c>
      <c r="DH264" s="493">
        <v>35</v>
      </c>
      <c r="DI264" s="493">
        <v>105</v>
      </c>
      <c r="DJ264" s="394"/>
      <c r="DK264" s="492">
        <v>172</v>
      </c>
      <c r="DL264" s="493">
        <v>82</v>
      </c>
      <c r="DM264" s="493">
        <v>3</v>
      </c>
      <c r="DN264" s="493">
        <v>2</v>
      </c>
      <c r="DO264" s="493" t="s">
        <v>6662</v>
      </c>
      <c r="DP264" s="493">
        <v>17</v>
      </c>
      <c r="DQ264" s="493">
        <v>8</v>
      </c>
      <c r="DR264" s="493">
        <v>52</v>
      </c>
      <c r="DS264" s="493">
        <v>1</v>
      </c>
      <c r="DT264" s="493">
        <v>3</v>
      </c>
      <c r="DU264" s="493">
        <v>1</v>
      </c>
      <c r="DV264" s="493">
        <v>1</v>
      </c>
      <c r="DW264" s="493" t="s">
        <v>6662</v>
      </c>
      <c r="DX264" s="493">
        <v>2</v>
      </c>
      <c r="DY264" s="390" t="s">
        <v>6662</v>
      </c>
      <c r="DZ264" s="394" t="s">
        <v>6662</v>
      </c>
      <c r="EA264" s="492">
        <v>174</v>
      </c>
      <c r="EB264" s="493">
        <v>40497</v>
      </c>
      <c r="EC264" s="493">
        <v>24072</v>
      </c>
      <c r="ED264" s="493">
        <v>12133</v>
      </c>
      <c r="EE264" s="494">
        <v>4292</v>
      </c>
      <c r="EF264" s="492">
        <v>319</v>
      </c>
      <c r="EG264" s="493">
        <v>286</v>
      </c>
      <c r="EH264" s="493">
        <v>154</v>
      </c>
      <c r="EI264" s="493">
        <v>110</v>
      </c>
      <c r="EJ264" s="493">
        <v>22</v>
      </c>
      <c r="EK264" s="493">
        <v>14</v>
      </c>
      <c r="EL264" s="493">
        <v>19</v>
      </c>
      <c r="EM264" s="394"/>
      <c r="EN264" s="492">
        <v>321</v>
      </c>
      <c r="EO264" s="493">
        <v>214</v>
      </c>
      <c r="EP264" s="493">
        <v>112</v>
      </c>
      <c r="EQ264" s="493">
        <v>90</v>
      </c>
      <c r="ER264" s="493">
        <v>12</v>
      </c>
      <c r="ES264" s="493">
        <v>21</v>
      </c>
      <c r="ET264" s="493">
        <v>86</v>
      </c>
      <c r="EU264" s="394"/>
    </row>
    <row r="265" spans="1:151" s="357" customFormat="1" ht="15" hidden="1" customHeight="1" x14ac:dyDescent="0.15">
      <c r="A265" s="452" t="s">
        <v>175</v>
      </c>
      <c r="B265" s="452" t="s">
        <v>374</v>
      </c>
      <c r="C265" s="452" t="s">
        <v>381</v>
      </c>
      <c r="D265" s="452" t="s">
        <v>821</v>
      </c>
      <c r="E265" s="387">
        <v>48</v>
      </c>
      <c r="F265" s="472">
        <v>46</v>
      </c>
      <c r="G265" s="472" t="s">
        <v>6663</v>
      </c>
      <c r="H265" s="472" t="s">
        <v>6663</v>
      </c>
      <c r="I265" s="472" t="s">
        <v>6663</v>
      </c>
      <c r="J265" s="388">
        <v>2</v>
      </c>
      <c r="K265" s="395">
        <v>1</v>
      </c>
      <c r="L265" s="387"/>
      <c r="M265" s="471" t="s">
        <v>6663</v>
      </c>
      <c r="N265" s="472" t="s">
        <v>6663</v>
      </c>
      <c r="O265" s="472" t="s">
        <v>6663</v>
      </c>
      <c r="P265" s="472" t="s">
        <v>6663</v>
      </c>
      <c r="Q265" s="472" t="s">
        <v>6663</v>
      </c>
      <c r="R265" s="472" t="s">
        <v>6663</v>
      </c>
      <c r="S265" s="472" t="s">
        <v>6663</v>
      </c>
      <c r="T265" s="472" t="s">
        <v>6663</v>
      </c>
      <c r="U265" s="472" t="s">
        <v>6663</v>
      </c>
      <c r="V265" s="472" t="s">
        <v>6663</v>
      </c>
      <c r="W265" s="472" t="s">
        <v>6663</v>
      </c>
      <c r="X265" s="472" t="s">
        <v>6663</v>
      </c>
      <c r="Y265" s="472" t="s">
        <v>6663</v>
      </c>
      <c r="Z265" s="472" t="s">
        <v>6663</v>
      </c>
      <c r="AA265" s="472" t="s">
        <v>6663</v>
      </c>
      <c r="AB265" s="473" t="s">
        <v>6663</v>
      </c>
      <c r="AC265" s="489" t="s">
        <v>6663</v>
      </c>
      <c r="AD265" s="490" t="s">
        <v>6663</v>
      </c>
      <c r="AE265" s="491" t="s">
        <v>6663</v>
      </c>
      <c r="AF265" s="389"/>
      <c r="AG265" s="390"/>
      <c r="AH265" s="390"/>
      <c r="AI265" s="390"/>
      <c r="AJ265" s="390"/>
      <c r="AK265" s="390"/>
      <c r="AL265" s="390"/>
      <c r="AM265" s="390"/>
      <c r="AN265" s="390"/>
      <c r="AO265" s="390"/>
      <c r="AP265" s="390"/>
      <c r="AQ265" s="390"/>
      <c r="AR265" s="390"/>
      <c r="AS265" s="390"/>
      <c r="AT265" s="390"/>
      <c r="AU265" s="390"/>
      <c r="AV265" s="384"/>
      <c r="AW265" s="385"/>
      <c r="AX265" s="386"/>
      <c r="AY265" s="492" t="s">
        <v>6663</v>
      </c>
      <c r="AZ265" s="493" t="s">
        <v>6663</v>
      </c>
      <c r="BA265" s="493" t="s">
        <v>6663</v>
      </c>
      <c r="BB265" s="493" t="s">
        <v>6663</v>
      </c>
      <c r="BC265" s="493" t="s">
        <v>6663</v>
      </c>
      <c r="BD265" s="493" t="s">
        <v>6663</v>
      </c>
      <c r="BE265" s="493" t="s">
        <v>6663</v>
      </c>
      <c r="BF265" s="493" t="s">
        <v>6663</v>
      </c>
      <c r="BG265" s="493" t="s">
        <v>6663</v>
      </c>
      <c r="BH265" s="493" t="s">
        <v>6663</v>
      </c>
      <c r="BI265" s="493" t="s">
        <v>6663</v>
      </c>
      <c r="BJ265" s="493" t="s">
        <v>6663</v>
      </c>
      <c r="BK265" s="493" t="s">
        <v>6663</v>
      </c>
      <c r="BL265" s="493" t="s">
        <v>6663</v>
      </c>
      <c r="BM265" s="493" t="s">
        <v>6663</v>
      </c>
      <c r="BN265" s="494" t="s">
        <v>6663</v>
      </c>
      <c r="BO265" s="489" t="s">
        <v>6663</v>
      </c>
      <c r="BP265" s="490" t="s">
        <v>6663</v>
      </c>
      <c r="BQ265" s="491" t="s">
        <v>6663</v>
      </c>
      <c r="BR265" s="492">
        <v>46</v>
      </c>
      <c r="BS265" s="493" t="s">
        <v>6662</v>
      </c>
      <c r="BT265" s="493" t="s">
        <v>6662</v>
      </c>
      <c r="BU265" s="493" t="s">
        <v>6662</v>
      </c>
      <c r="BV265" s="493" t="s">
        <v>6662</v>
      </c>
      <c r="BW265" s="493" t="s">
        <v>6662</v>
      </c>
      <c r="BX265" s="493">
        <v>1</v>
      </c>
      <c r="BY265" s="493">
        <v>1</v>
      </c>
      <c r="BZ265" s="493" t="s">
        <v>6662</v>
      </c>
      <c r="CA265" s="493">
        <v>6</v>
      </c>
      <c r="CB265" s="493">
        <v>10</v>
      </c>
      <c r="CC265" s="493">
        <v>8</v>
      </c>
      <c r="CD265" s="493">
        <v>10</v>
      </c>
      <c r="CE265" s="493">
        <v>4</v>
      </c>
      <c r="CF265" s="493">
        <v>5</v>
      </c>
      <c r="CG265" s="494">
        <v>1</v>
      </c>
      <c r="CH265" s="389"/>
      <c r="CI265" s="390"/>
      <c r="CJ265" s="390"/>
      <c r="CK265" s="390"/>
      <c r="CL265" s="390"/>
      <c r="CM265" s="390"/>
      <c r="CN265" s="390"/>
      <c r="CO265" s="390"/>
      <c r="CP265" s="390"/>
      <c r="CQ265" s="390"/>
      <c r="CR265" s="390"/>
      <c r="CS265" s="390"/>
      <c r="CT265" s="390"/>
      <c r="CU265" s="394"/>
      <c r="CV265" s="389"/>
      <c r="CW265" s="390"/>
      <c r="CX265" s="390"/>
      <c r="CY265" s="390"/>
      <c r="CZ265" s="390"/>
      <c r="DA265" s="390"/>
      <c r="DB265" s="394"/>
      <c r="DC265" s="492">
        <v>174</v>
      </c>
      <c r="DD265" s="493">
        <v>131</v>
      </c>
      <c r="DE265" s="493">
        <v>58</v>
      </c>
      <c r="DF265" s="493">
        <v>70</v>
      </c>
      <c r="DG265" s="493">
        <v>3</v>
      </c>
      <c r="DH265" s="493">
        <v>9</v>
      </c>
      <c r="DI265" s="493">
        <v>34</v>
      </c>
      <c r="DJ265" s="394"/>
      <c r="DK265" s="492">
        <v>38</v>
      </c>
      <c r="DL265" s="493">
        <v>33</v>
      </c>
      <c r="DM265" s="493" t="s">
        <v>6662</v>
      </c>
      <c r="DN265" s="493">
        <v>1</v>
      </c>
      <c r="DO265" s="493" t="s">
        <v>6662</v>
      </c>
      <c r="DP265" s="493" t="s">
        <v>6662</v>
      </c>
      <c r="DQ265" s="493">
        <v>1</v>
      </c>
      <c r="DR265" s="493" t="s">
        <v>6662</v>
      </c>
      <c r="DS265" s="493">
        <v>2</v>
      </c>
      <c r="DT265" s="493" t="s">
        <v>6662</v>
      </c>
      <c r="DU265" s="493" t="s">
        <v>6662</v>
      </c>
      <c r="DV265" s="493">
        <v>1</v>
      </c>
      <c r="DW265" s="493" t="s">
        <v>6662</v>
      </c>
      <c r="DX265" s="493" t="s">
        <v>6662</v>
      </c>
      <c r="DY265" s="390" t="s">
        <v>6662</v>
      </c>
      <c r="DZ265" s="394" t="s">
        <v>6662</v>
      </c>
      <c r="EA265" s="492">
        <v>46</v>
      </c>
      <c r="EB265" s="493">
        <v>12524</v>
      </c>
      <c r="EC265" s="493">
        <v>11643</v>
      </c>
      <c r="ED265" s="493">
        <v>876</v>
      </c>
      <c r="EE265" s="494">
        <v>5</v>
      </c>
      <c r="EF265" s="492">
        <v>88</v>
      </c>
      <c r="EG265" s="493">
        <v>80</v>
      </c>
      <c r="EH265" s="493">
        <v>38</v>
      </c>
      <c r="EI265" s="493">
        <v>41</v>
      </c>
      <c r="EJ265" s="493">
        <v>1</v>
      </c>
      <c r="EK265" s="493">
        <v>5</v>
      </c>
      <c r="EL265" s="493">
        <v>3</v>
      </c>
      <c r="EM265" s="394"/>
      <c r="EN265" s="492">
        <v>86</v>
      </c>
      <c r="EO265" s="493">
        <v>51</v>
      </c>
      <c r="EP265" s="493">
        <v>20</v>
      </c>
      <c r="EQ265" s="493">
        <v>29</v>
      </c>
      <c r="ER265" s="493">
        <v>2</v>
      </c>
      <c r="ES265" s="493">
        <v>4</v>
      </c>
      <c r="ET265" s="493">
        <v>31</v>
      </c>
      <c r="EU265" s="394"/>
    </row>
    <row r="266" spans="1:151" s="357" customFormat="1" ht="15" hidden="1" customHeight="1" x14ac:dyDescent="0.15">
      <c r="A266" s="452" t="s">
        <v>175</v>
      </c>
      <c r="B266" s="452" t="s">
        <v>374</v>
      </c>
      <c r="C266" s="452" t="s">
        <v>382</v>
      </c>
      <c r="D266" s="452" t="s">
        <v>822</v>
      </c>
      <c r="E266" s="387">
        <v>132</v>
      </c>
      <c r="F266" s="472">
        <v>130</v>
      </c>
      <c r="G266" s="472" t="s">
        <v>6663</v>
      </c>
      <c r="H266" s="472" t="s">
        <v>6663</v>
      </c>
      <c r="I266" s="472" t="s">
        <v>6663</v>
      </c>
      <c r="J266" s="388">
        <v>2</v>
      </c>
      <c r="K266" s="395">
        <v>2</v>
      </c>
      <c r="L266" s="387"/>
      <c r="M266" s="471" t="s">
        <v>6663</v>
      </c>
      <c r="N266" s="472" t="s">
        <v>6663</v>
      </c>
      <c r="O266" s="472" t="s">
        <v>6663</v>
      </c>
      <c r="P266" s="472" t="s">
        <v>6663</v>
      </c>
      <c r="Q266" s="472" t="s">
        <v>6663</v>
      </c>
      <c r="R266" s="472" t="s">
        <v>6663</v>
      </c>
      <c r="S266" s="472" t="s">
        <v>6663</v>
      </c>
      <c r="T266" s="472" t="s">
        <v>6663</v>
      </c>
      <c r="U266" s="472" t="s">
        <v>6663</v>
      </c>
      <c r="V266" s="472" t="s">
        <v>6663</v>
      </c>
      <c r="W266" s="472" t="s">
        <v>6663</v>
      </c>
      <c r="X266" s="472" t="s">
        <v>6663</v>
      </c>
      <c r="Y266" s="472" t="s">
        <v>6663</v>
      </c>
      <c r="Z266" s="472" t="s">
        <v>6663</v>
      </c>
      <c r="AA266" s="472" t="s">
        <v>6663</v>
      </c>
      <c r="AB266" s="473" t="s">
        <v>6663</v>
      </c>
      <c r="AC266" s="489" t="s">
        <v>6663</v>
      </c>
      <c r="AD266" s="490" t="s">
        <v>6663</v>
      </c>
      <c r="AE266" s="491" t="s">
        <v>6663</v>
      </c>
      <c r="AF266" s="389"/>
      <c r="AG266" s="390"/>
      <c r="AH266" s="390"/>
      <c r="AI266" s="390"/>
      <c r="AJ266" s="390"/>
      <c r="AK266" s="390"/>
      <c r="AL266" s="390"/>
      <c r="AM266" s="390"/>
      <c r="AN266" s="390"/>
      <c r="AO266" s="390"/>
      <c r="AP266" s="390"/>
      <c r="AQ266" s="390"/>
      <c r="AR266" s="390"/>
      <c r="AS266" s="390"/>
      <c r="AT266" s="390"/>
      <c r="AU266" s="390"/>
      <c r="AV266" s="384"/>
      <c r="AW266" s="385"/>
      <c r="AX266" s="386"/>
      <c r="AY266" s="492" t="s">
        <v>6663</v>
      </c>
      <c r="AZ266" s="493" t="s">
        <v>6663</v>
      </c>
      <c r="BA266" s="493" t="s">
        <v>6663</v>
      </c>
      <c r="BB266" s="493" t="s">
        <v>6663</v>
      </c>
      <c r="BC266" s="493" t="s">
        <v>6663</v>
      </c>
      <c r="BD266" s="493" t="s">
        <v>6663</v>
      </c>
      <c r="BE266" s="493" t="s">
        <v>6663</v>
      </c>
      <c r="BF266" s="493" t="s">
        <v>6663</v>
      </c>
      <c r="BG266" s="493" t="s">
        <v>6663</v>
      </c>
      <c r="BH266" s="493" t="s">
        <v>6663</v>
      </c>
      <c r="BI266" s="493" t="s">
        <v>6663</v>
      </c>
      <c r="BJ266" s="493" t="s">
        <v>6663</v>
      </c>
      <c r="BK266" s="493" t="s">
        <v>6663</v>
      </c>
      <c r="BL266" s="493" t="s">
        <v>6663</v>
      </c>
      <c r="BM266" s="493" t="s">
        <v>6663</v>
      </c>
      <c r="BN266" s="494" t="s">
        <v>6663</v>
      </c>
      <c r="BO266" s="489" t="s">
        <v>6663</v>
      </c>
      <c r="BP266" s="490" t="s">
        <v>6663</v>
      </c>
      <c r="BQ266" s="491" t="s">
        <v>6663</v>
      </c>
      <c r="BR266" s="492">
        <v>130</v>
      </c>
      <c r="BS266" s="493" t="s">
        <v>6662</v>
      </c>
      <c r="BT266" s="493" t="s">
        <v>6662</v>
      </c>
      <c r="BU266" s="493" t="s">
        <v>6662</v>
      </c>
      <c r="BV266" s="493" t="s">
        <v>6662</v>
      </c>
      <c r="BW266" s="493" t="s">
        <v>6662</v>
      </c>
      <c r="BX266" s="493">
        <v>1</v>
      </c>
      <c r="BY266" s="493">
        <v>5</v>
      </c>
      <c r="BZ266" s="493">
        <v>6</v>
      </c>
      <c r="CA266" s="493">
        <v>15</v>
      </c>
      <c r="CB266" s="493">
        <v>25</v>
      </c>
      <c r="CC266" s="493">
        <v>30</v>
      </c>
      <c r="CD266" s="493">
        <v>20</v>
      </c>
      <c r="CE266" s="493">
        <v>20</v>
      </c>
      <c r="CF266" s="493">
        <v>6</v>
      </c>
      <c r="CG266" s="494">
        <v>2</v>
      </c>
      <c r="CH266" s="389"/>
      <c r="CI266" s="390"/>
      <c r="CJ266" s="390"/>
      <c r="CK266" s="390"/>
      <c r="CL266" s="390"/>
      <c r="CM266" s="390"/>
      <c r="CN266" s="390"/>
      <c r="CO266" s="390"/>
      <c r="CP266" s="390"/>
      <c r="CQ266" s="390"/>
      <c r="CR266" s="390"/>
      <c r="CS266" s="390"/>
      <c r="CT266" s="390"/>
      <c r="CU266" s="394"/>
      <c r="CV266" s="389"/>
      <c r="CW266" s="390"/>
      <c r="CX266" s="390"/>
      <c r="CY266" s="390"/>
      <c r="CZ266" s="390"/>
      <c r="DA266" s="390"/>
      <c r="DB266" s="394"/>
      <c r="DC266" s="492">
        <v>464</v>
      </c>
      <c r="DD266" s="493">
        <v>364</v>
      </c>
      <c r="DE266" s="493">
        <v>161</v>
      </c>
      <c r="DF266" s="493">
        <v>187</v>
      </c>
      <c r="DG266" s="493">
        <v>16</v>
      </c>
      <c r="DH266" s="493">
        <v>19</v>
      </c>
      <c r="DI266" s="493">
        <v>81</v>
      </c>
      <c r="DJ266" s="394"/>
      <c r="DK266" s="492">
        <v>123</v>
      </c>
      <c r="DL266" s="493">
        <v>88</v>
      </c>
      <c r="DM266" s="493" t="s">
        <v>6662</v>
      </c>
      <c r="DN266" s="493">
        <v>11</v>
      </c>
      <c r="DO266" s="493">
        <v>2</v>
      </c>
      <c r="DP266" s="493">
        <v>2</v>
      </c>
      <c r="DQ266" s="493">
        <v>1</v>
      </c>
      <c r="DR266" s="493">
        <v>8</v>
      </c>
      <c r="DS266" s="493">
        <v>2</v>
      </c>
      <c r="DT266" s="493">
        <v>8</v>
      </c>
      <c r="DU266" s="493">
        <v>1</v>
      </c>
      <c r="DV266" s="493" t="s">
        <v>6662</v>
      </c>
      <c r="DW266" s="493" t="s">
        <v>6662</v>
      </c>
      <c r="DX266" s="493" t="s">
        <v>6662</v>
      </c>
      <c r="DY266" s="390" t="s">
        <v>6662</v>
      </c>
      <c r="DZ266" s="394" t="s">
        <v>6662</v>
      </c>
      <c r="EA266" s="492">
        <v>130</v>
      </c>
      <c r="EB266" s="493">
        <v>31955</v>
      </c>
      <c r="EC266" s="493">
        <v>22028</v>
      </c>
      <c r="ED266" s="493">
        <v>9437</v>
      </c>
      <c r="EE266" s="494">
        <v>490</v>
      </c>
      <c r="EF266" s="492">
        <v>230</v>
      </c>
      <c r="EG266" s="493">
        <v>214</v>
      </c>
      <c r="EH266" s="493">
        <v>95</v>
      </c>
      <c r="EI266" s="493">
        <v>108</v>
      </c>
      <c r="EJ266" s="493">
        <v>11</v>
      </c>
      <c r="EK266" s="493">
        <v>6</v>
      </c>
      <c r="EL266" s="493">
        <v>10</v>
      </c>
      <c r="EM266" s="394"/>
      <c r="EN266" s="492">
        <v>234</v>
      </c>
      <c r="EO266" s="493">
        <v>150</v>
      </c>
      <c r="EP266" s="493">
        <v>66</v>
      </c>
      <c r="EQ266" s="493">
        <v>79</v>
      </c>
      <c r="ER266" s="493">
        <v>5</v>
      </c>
      <c r="ES266" s="493">
        <v>13</v>
      </c>
      <c r="ET266" s="493">
        <v>71</v>
      </c>
      <c r="EU266" s="394"/>
    </row>
    <row r="267" spans="1:151" s="357" customFormat="1" ht="15" hidden="1" customHeight="1" x14ac:dyDescent="0.15">
      <c r="A267" s="452" t="s">
        <v>175</v>
      </c>
      <c r="B267" s="452" t="s">
        <v>374</v>
      </c>
      <c r="C267" s="452" t="s">
        <v>383</v>
      </c>
      <c r="D267" s="452" t="s">
        <v>823</v>
      </c>
      <c r="E267" s="387">
        <v>203</v>
      </c>
      <c r="F267" s="472">
        <v>200</v>
      </c>
      <c r="G267" s="472" t="s">
        <v>6663</v>
      </c>
      <c r="H267" s="472" t="s">
        <v>6663</v>
      </c>
      <c r="I267" s="472" t="s">
        <v>6663</v>
      </c>
      <c r="J267" s="388">
        <v>3</v>
      </c>
      <c r="K267" s="395">
        <v>3</v>
      </c>
      <c r="L267" s="387"/>
      <c r="M267" s="471" t="s">
        <v>6663</v>
      </c>
      <c r="N267" s="472" t="s">
        <v>6663</v>
      </c>
      <c r="O267" s="472" t="s">
        <v>6663</v>
      </c>
      <c r="P267" s="472" t="s">
        <v>6663</v>
      </c>
      <c r="Q267" s="472" t="s">
        <v>6663</v>
      </c>
      <c r="R267" s="472" t="s">
        <v>6663</v>
      </c>
      <c r="S267" s="472" t="s">
        <v>6663</v>
      </c>
      <c r="T267" s="472" t="s">
        <v>6663</v>
      </c>
      <c r="U267" s="472" t="s">
        <v>6663</v>
      </c>
      <c r="V267" s="472" t="s">
        <v>6663</v>
      </c>
      <c r="W267" s="472" t="s">
        <v>6663</v>
      </c>
      <c r="X267" s="472" t="s">
        <v>6663</v>
      </c>
      <c r="Y267" s="472" t="s">
        <v>6663</v>
      </c>
      <c r="Z267" s="472" t="s">
        <v>6663</v>
      </c>
      <c r="AA267" s="472" t="s">
        <v>6663</v>
      </c>
      <c r="AB267" s="473" t="s">
        <v>6663</v>
      </c>
      <c r="AC267" s="489" t="s">
        <v>6663</v>
      </c>
      <c r="AD267" s="490" t="s">
        <v>6663</v>
      </c>
      <c r="AE267" s="491" t="s">
        <v>6663</v>
      </c>
      <c r="AF267" s="389"/>
      <c r="AG267" s="390"/>
      <c r="AH267" s="390"/>
      <c r="AI267" s="390"/>
      <c r="AJ267" s="390"/>
      <c r="AK267" s="390"/>
      <c r="AL267" s="390"/>
      <c r="AM267" s="390"/>
      <c r="AN267" s="390"/>
      <c r="AO267" s="390"/>
      <c r="AP267" s="390"/>
      <c r="AQ267" s="390"/>
      <c r="AR267" s="390"/>
      <c r="AS267" s="390"/>
      <c r="AT267" s="390"/>
      <c r="AU267" s="390"/>
      <c r="AV267" s="384"/>
      <c r="AW267" s="385"/>
      <c r="AX267" s="386"/>
      <c r="AY267" s="492" t="s">
        <v>6663</v>
      </c>
      <c r="AZ267" s="493" t="s">
        <v>6663</v>
      </c>
      <c r="BA267" s="493" t="s">
        <v>6663</v>
      </c>
      <c r="BB267" s="493" t="s">
        <v>6663</v>
      </c>
      <c r="BC267" s="493" t="s">
        <v>6663</v>
      </c>
      <c r="BD267" s="493" t="s">
        <v>6663</v>
      </c>
      <c r="BE267" s="493" t="s">
        <v>6663</v>
      </c>
      <c r="BF267" s="493" t="s">
        <v>6663</v>
      </c>
      <c r="BG267" s="493" t="s">
        <v>6663</v>
      </c>
      <c r="BH267" s="493" t="s">
        <v>6663</v>
      </c>
      <c r="BI267" s="493" t="s">
        <v>6663</v>
      </c>
      <c r="BJ267" s="493" t="s">
        <v>6663</v>
      </c>
      <c r="BK267" s="493" t="s">
        <v>6663</v>
      </c>
      <c r="BL267" s="493" t="s">
        <v>6663</v>
      </c>
      <c r="BM267" s="493" t="s">
        <v>6663</v>
      </c>
      <c r="BN267" s="494" t="s">
        <v>6663</v>
      </c>
      <c r="BO267" s="489" t="s">
        <v>6663</v>
      </c>
      <c r="BP267" s="490" t="s">
        <v>6663</v>
      </c>
      <c r="BQ267" s="491" t="s">
        <v>6663</v>
      </c>
      <c r="BR267" s="492">
        <v>197</v>
      </c>
      <c r="BS267" s="493" t="s">
        <v>6662</v>
      </c>
      <c r="BT267" s="493" t="s">
        <v>6662</v>
      </c>
      <c r="BU267" s="493" t="s">
        <v>6662</v>
      </c>
      <c r="BV267" s="493" t="s">
        <v>6662</v>
      </c>
      <c r="BW267" s="493">
        <v>4</v>
      </c>
      <c r="BX267" s="493">
        <v>3</v>
      </c>
      <c r="BY267" s="493">
        <v>4</v>
      </c>
      <c r="BZ267" s="493">
        <v>15</v>
      </c>
      <c r="CA267" s="493">
        <v>19</v>
      </c>
      <c r="CB267" s="493">
        <v>35</v>
      </c>
      <c r="CC267" s="493">
        <v>43</v>
      </c>
      <c r="CD267" s="493">
        <v>31</v>
      </c>
      <c r="CE267" s="493">
        <v>24</v>
      </c>
      <c r="CF267" s="493">
        <v>15</v>
      </c>
      <c r="CG267" s="494">
        <v>4</v>
      </c>
      <c r="CH267" s="389"/>
      <c r="CI267" s="390"/>
      <c r="CJ267" s="390"/>
      <c r="CK267" s="390"/>
      <c r="CL267" s="390"/>
      <c r="CM267" s="390"/>
      <c r="CN267" s="390"/>
      <c r="CO267" s="390"/>
      <c r="CP267" s="390"/>
      <c r="CQ267" s="390"/>
      <c r="CR267" s="390"/>
      <c r="CS267" s="390"/>
      <c r="CT267" s="390"/>
      <c r="CU267" s="394"/>
      <c r="CV267" s="389"/>
      <c r="CW267" s="390"/>
      <c r="CX267" s="390"/>
      <c r="CY267" s="390"/>
      <c r="CZ267" s="390"/>
      <c r="DA267" s="390"/>
      <c r="DB267" s="394"/>
      <c r="DC267" s="492">
        <v>680</v>
      </c>
      <c r="DD267" s="493">
        <v>539</v>
      </c>
      <c r="DE267" s="493">
        <v>342</v>
      </c>
      <c r="DF267" s="493">
        <v>173</v>
      </c>
      <c r="DG267" s="493">
        <v>24</v>
      </c>
      <c r="DH267" s="493">
        <v>44</v>
      </c>
      <c r="DI267" s="493">
        <v>97</v>
      </c>
      <c r="DJ267" s="394"/>
      <c r="DK267" s="492">
        <v>189</v>
      </c>
      <c r="DL267" s="493">
        <v>35</v>
      </c>
      <c r="DM267" s="493" t="s">
        <v>6662</v>
      </c>
      <c r="DN267" s="493">
        <v>1</v>
      </c>
      <c r="DO267" s="493" t="s">
        <v>6662</v>
      </c>
      <c r="DP267" s="493">
        <v>21</v>
      </c>
      <c r="DQ267" s="493">
        <v>42</v>
      </c>
      <c r="DR267" s="493">
        <v>80</v>
      </c>
      <c r="DS267" s="493">
        <v>3</v>
      </c>
      <c r="DT267" s="493">
        <v>4</v>
      </c>
      <c r="DU267" s="493" t="s">
        <v>6662</v>
      </c>
      <c r="DV267" s="493" t="s">
        <v>6662</v>
      </c>
      <c r="DW267" s="493">
        <v>2</v>
      </c>
      <c r="DX267" s="493">
        <v>1</v>
      </c>
      <c r="DY267" s="390" t="s">
        <v>6662</v>
      </c>
      <c r="DZ267" s="394" t="s">
        <v>6662</v>
      </c>
      <c r="EA267" s="492" t="e">
        <v>#N/A</v>
      </c>
      <c r="EB267" s="493" t="e">
        <v>#N/A</v>
      </c>
      <c r="EC267" s="493" t="e">
        <v>#N/A</v>
      </c>
      <c r="ED267" s="493" t="e">
        <v>#N/A</v>
      </c>
      <c r="EE267" s="494" t="e">
        <v>#N/A</v>
      </c>
      <c r="EF267" s="492">
        <v>350</v>
      </c>
      <c r="EG267" s="493">
        <v>309</v>
      </c>
      <c r="EH267" s="493">
        <v>190</v>
      </c>
      <c r="EI267" s="493">
        <v>101</v>
      </c>
      <c r="EJ267" s="493">
        <v>18</v>
      </c>
      <c r="EK267" s="493">
        <v>22</v>
      </c>
      <c r="EL267" s="493">
        <v>19</v>
      </c>
      <c r="EM267" s="394"/>
      <c r="EN267" s="492">
        <v>330</v>
      </c>
      <c r="EO267" s="493">
        <v>230</v>
      </c>
      <c r="EP267" s="493">
        <v>152</v>
      </c>
      <c r="EQ267" s="493">
        <v>72</v>
      </c>
      <c r="ER267" s="493">
        <v>6</v>
      </c>
      <c r="ES267" s="493">
        <v>22</v>
      </c>
      <c r="ET267" s="493">
        <v>78</v>
      </c>
      <c r="EU267" s="394"/>
    </row>
    <row r="268" spans="1:151" s="357" customFormat="1" ht="15" hidden="1" customHeight="1" x14ac:dyDescent="0.15">
      <c r="A268" s="452" t="s">
        <v>175</v>
      </c>
      <c r="B268" s="452" t="s">
        <v>374</v>
      </c>
      <c r="C268" s="452" t="s">
        <v>384</v>
      </c>
      <c r="D268" s="452" t="s">
        <v>824</v>
      </c>
      <c r="E268" s="387">
        <v>233</v>
      </c>
      <c r="F268" s="472">
        <v>228</v>
      </c>
      <c r="G268" s="472" t="s">
        <v>6663</v>
      </c>
      <c r="H268" s="472" t="s">
        <v>6663</v>
      </c>
      <c r="I268" s="472" t="s">
        <v>6663</v>
      </c>
      <c r="J268" s="388">
        <v>5</v>
      </c>
      <c r="K268" s="395">
        <v>5</v>
      </c>
      <c r="L268" s="387"/>
      <c r="M268" s="471" t="s">
        <v>6663</v>
      </c>
      <c r="N268" s="472" t="s">
        <v>6663</v>
      </c>
      <c r="O268" s="472" t="s">
        <v>6663</v>
      </c>
      <c r="P268" s="472" t="s">
        <v>6663</v>
      </c>
      <c r="Q268" s="472" t="s">
        <v>6663</v>
      </c>
      <c r="R268" s="472" t="s">
        <v>6663</v>
      </c>
      <c r="S268" s="472" t="s">
        <v>6663</v>
      </c>
      <c r="T268" s="472" t="s">
        <v>6663</v>
      </c>
      <c r="U268" s="472" t="s">
        <v>6663</v>
      </c>
      <c r="V268" s="472" t="s">
        <v>6663</v>
      </c>
      <c r="W268" s="472" t="s">
        <v>6663</v>
      </c>
      <c r="X268" s="472" t="s">
        <v>6663</v>
      </c>
      <c r="Y268" s="472" t="s">
        <v>6663</v>
      </c>
      <c r="Z268" s="472" t="s">
        <v>6663</v>
      </c>
      <c r="AA268" s="472" t="s">
        <v>6663</v>
      </c>
      <c r="AB268" s="473" t="s">
        <v>6663</v>
      </c>
      <c r="AC268" s="489" t="s">
        <v>6663</v>
      </c>
      <c r="AD268" s="490" t="s">
        <v>6663</v>
      </c>
      <c r="AE268" s="491" t="s">
        <v>6663</v>
      </c>
      <c r="AF268" s="389"/>
      <c r="AG268" s="390"/>
      <c r="AH268" s="390"/>
      <c r="AI268" s="390"/>
      <c r="AJ268" s="390"/>
      <c r="AK268" s="390"/>
      <c r="AL268" s="390"/>
      <c r="AM268" s="390"/>
      <c r="AN268" s="390"/>
      <c r="AO268" s="390"/>
      <c r="AP268" s="390"/>
      <c r="AQ268" s="390"/>
      <c r="AR268" s="390"/>
      <c r="AS268" s="390"/>
      <c r="AT268" s="390"/>
      <c r="AU268" s="390"/>
      <c r="AV268" s="384"/>
      <c r="AW268" s="385"/>
      <c r="AX268" s="386"/>
      <c r="AY268" s="492" t="s">
        <v>6663</v>
      </c>
      <c r="AZ268" s="493" t="s">
        <v>6663</v>
      </c>
      <c r="BA268" s="493" t="s">
        <v>6663</v>
      </c>
      <c r="BB268" s="493" t="s">
        <v>6663</v>
      </c>
      <c r="BC268" s="493" t="s">
        <v>6663</v>
      </c>
      <c r="BD268" s="493" t="s">
        <v>6663</v>
      </c>
      <c r="BE268" s="493" t="s">
        <v>6663</v>
      </c>
      <c r="BF268" s="493" t="s">
        <v>6663</v>
      </c>
      <c r="BG268" s="493" t="s">
        <v>6663</v>
      </c>
      <c r="BH268" s="493" t="s">
        <v>6663</v>
      </c>
      <c r="BI268" s="493" t="s">
        <v>6663</v>
      </c>
      <c r="BJ268" s="493" t="s">
        <v>6663</v>
      </c>
      <c r="BK268" s="493" t="s">
        <v>6663</v>
      </c>
      <c r="BL268" s="493" t="s">
        <v>6663</v>
      </c>
      <c r="BM268" s="493" t="s">
        <v>6663</v>
      </c>
      <c r="BN268" s="494" t="s">
        <v>6663</v>
      </c>
      <c r="BO268" s="489" t="s">
        <v>6663</v>
      </c>
      <c r="BP268" s="490" t="s">
        <v>6663</v>
      </c>
      <c r="BQ268" s="491" t="s">
        <v>6663</v>
      </c>
      <c r="BR268" s="492">
        <v>227</v>
      </c>
      <c r="BS268" s="493" t="s">
        <v>6662</v>
      </c>
      <c r="BT268" s="493" t="s">
        <v>6662</v>
      </c>
      <c r="BU268" s="493">
        <v>1</v>
      </c>
      <c r="BV268" s="493">
        <v>1</v>
      </c>
      <c r="BW268" s="493" t="s">
        <v>6662</v>
      </c>
      <c r="BX268" s="493">
        <v>1</v>
      </c>
      <c r="BY268" s="493">
        <v>4</v>
      </c>
      <c r="BZ268" s="493">
        <v>16</v>
      </c>
      <c r="CA268" s="493">
        <v>22</v>
      </c>
      <c r="CB268" s="493">
        <v>47</v>
      </c>
      <c r="CC268" s="493">
        <v>56</v>
      </c>
      <c r="CD268" s="493">
        <v>33</v>
      </c>
      <c r="CE268" s="493">
        <v>28</v>
      </c>
      <c r="CF268" s="493">
        <v>16</v>
      </c>
      <c r="CG268" s="494">
        <v>2</v>
      </c>
      <c r="CH268" s="389"/>
      <c r="CI268" s="390"/>
      <c r="CJ268" s="390"/>
      <c r="CK268" s="390"/>
      <c r="CL268" s="390"/>
      <c r="CM268" s="390"/>
      <c r="CN268" s="390"/>
      <c r="CO268" s="390"/>
      <c r="CP268" s="390"/>
      <c r="CQ268" s="390"/>
      <c r="CR268" s="390"/>
      <c r="CS268" s="390"/>
      <c r="CT268" s="390"/>
      <c r="CU268" s="394"/>
      <c r="CV268" s="389"/>
      <c r="CW268" s="390"/>
      <c r="CX268" s="390"/>
      <c r="CY268" s="390"/>
      <c r="CZ268" s="390"/>
      <c r="DA268" s="390"/>
      <c r="DB268" s="394"/>
      <c r="DC268" s="492">
        <v>832</v>
      </c>
      <c r="DD268" s="493">
        <v>643</v>
      </c>
      <c r="DE268" s="493">
        <v>345</v>
      </c>
      <c r="DF268" s="493">
        <v>257</v>
      </c>
      <c r="DG268" s="493">
        <v>41</v>
      </c>
      <c r="DH268" s="493">
        <v>53</v>
      </c>
      <c r="DI268" s="493">
        <v>136</v>
      </c>
      <c r="DJ268" s="394"/>
      <c r="DK268" s="492">
        <v>223</v>
      </c>
      <c r="DL268" s="493">
        <v>97</v>
      </c>
      <c r="DM268" s="493">
        <v>4</v>
      </c>
      <c r="DN268" s="493">
        <v>1</v>
      </c>
      <c r="DO268" s="493" t="s">
        <v>6662</v>
      </c>
      <c r="DP268" s="493">
        <v>20</v>
      </c>
      <c r="DQ268" s="493">
        <v>11</v>
      </c>
      <c r="DR268" s="493">
        <v>77</v>
      </c>
      <c r="DS268" s="493">
        <v>4</v>
      </c>
      <c r="DT268" s="493">
        <v>6</v>
      </c>
      <c r="DU268" s="493" t="s">
        <v>6662</v>
      </c>
      <c r="DV268" s="493">
        <v>3</v>
      </c>
      <c r="DW268" s="493" t="s">
        <v>6662</v>
      </c>
      <c r="DX268" s="493" t="s">
        <v>6662</v>
      </c>
      <c r="DY268" s="390" t="s">
        <v>6662</v>
      </c>
      <c r="DZ268" s="394" t="s">
        <v>6662</v>
      </c>
      <c r="EA268" s="492">
        <v>228</v>
      </c>
      <c r="EB268" s="493">
        <v>76384</v>
      </c>
      <c r="EC268" s="493">
        <v>32230</v>
      </c>
      <c r="ED268" s="493">
        <v>37427</v>
      </c>
      <c r="EE268" s="494">
        <v>6727</v>
      </c>
      <c r="EF268" s="492">
        <v>428</v>
      </c>
      <c r="EG268" s="493">
        <v>369</v>
      </c>
      <c r="EH268" s="493">
        <v>199</v>
      </c>
      <c r="EI268" s="493">
        <v>147</v>
      </c>
      <c r="EJ268" s="493">
        <v>23</v>
      </c>
      <c r="EK268" s="493">
        <v>33</v>
      </c>
      <c r="EL268" s="493">
        <v>26</v>
      </c>
      <c r="EM268" s="394"/>
      <c r="EN268" s="492">
        <v>404</v>
      </c>
      <c r="EO268" s="493">
        <v>274</v>
      </c>
      <c r="EP268" s="493">
        <v>146</v>
      </c>
      <c r="EQ268" s="493">
        <v>110</v>
      </c>
      <c r="ER268" s="493">
        <v>18</v>
      </c>
      <c r="ES268" s="493">
        <v>20</v>
      </c>
      <c r="ET268" s="493">
        <v>110</v>
      </c>
      <c r="EU268" s="394"/>
    </row>
    <row r="269" spans="1:151" s="357" customFormat="1" ht="15" hidden="1" customHeight="1" x14ac:dyDescent="0.15">
      <c r="A269" s="452" t="s">
        <v>175</v>
      </c>
      <c r="B269" s="452" t="s">
        <v>374</v>
      </c>
      <c r="C269" s="452" t="s">
        <v>783</v>
      </c>
      <c r="D269" s="452" t="s">
        <v>825</v>
      </c>
      <c r="E269" s="387">
        <v>149</v>
      </c>
      <c r="F269" s="472">
        <v>144</v>
      </c>
      <c r="G269" s="472" t="s">
        <v>6663</v>
      </c>
      <c r="H269" s="472" t="s">
        <v>6663</v>
      </c>
      <c r="I269" s="472" t="s">
        <v>6663</v>
      </c>
      <c r="J269" s="388">
        <v>5</v>
      </c>
      <c r="K269" s="395">
        <v>4</v>
      </c>
      <c r="L269" s="387"/>
      <c r="M269" s="471" t="s">
        <v>6663</v>
      </c>
      <c r="N269" s="472" t="s">
        <v>6663</v>
      </c>
      <c r="O269" s="472" t="s">
        <v>6663</v>
      </c>
      <c r="P269" s="472" t="s">
        <v>6663</v>
      </c>
      <c r="Q269" s="472" t="s">
        <v>6663</v>
      </c>
      <c r="R269" s="472" t="s">
        <v>6663</v>
      </c>
      <c r="S269" s="472" t="s">
        <v>6663</v>
      </c>
      <c r="T269" s="472" t="s">
        <v>6663</v>
      </c>
      <c r="U269" s="472" t="s">
        <v>6663</v>
      </c>
      <c r="V269" s="472" t="s">
        <v>6663</v>
      </c>
      <c r="W269" s="472" t="s">
        <v>6663</v>
      </c>
      <c r="X269" s="472" t="s">
        <v>6663</v>
      </c>
      <c r="Y269" s="472" t="s">
        <v>6663</v>
      </c>
      <c r="Z269" s="472" t="s">
        <v>6663</v>
      </c>
      <c r="AA269" s="472" t="s">
        <v>6663</v>
      </c>
      <c r="AB269" s="473" t="s">
        <v>6663</v>
      </c>
      <c r="AC269" s="489" t="s">
        <v>6663</v>
      </c>
      <c r="AD269" s="490" t="s">
        <v>6663</v>
      </c>
      <c r="AE269" s="491" t="s">
        <v>6663</v>
      </c>
      <c r="AF269" s="389"/>
      <c r="AG269" s="390"/>
      <c r="AH269" s="390"/>
      <c r="AI269" s="390"/>
      <c r="AJ269" s="390"/>
      <c r="AK269" s="390"/>
      <c r="AL269" s="390"/>
      <c r="AM269" s="390"/>
      <c r="AN269" s="390"/>
      <c r="AO269" s="390"/>
      <c r="AP269" s="390"/>
      <c r="AQ269" s="390"/>
      <c r="AR269" s="390"/>
      <c r="AS269" s="390"/>
      <c r="AT269" s="390"/>
      <c r="AU269" s="390"/>
      <c r="AV269" s="384"/>
      <c r="AW269" s="385"/>
      <c r="AX269" s="386"/>
      <c r="AY269" s="492" t="s">
        <v>6663</v>
      </c>
      <c r="AZ269" s="493" t="s">
        <v>6663</v>
      </c>
      <c r="BA269" s="493" t="s">
        <v>6663</v>
      </c>
      <c r="BB269" s="493" t="s">
        <v>6663</v>
      </c>
      <c r="BC269" s="493" t="s">
        <v>6663</v>
      </c>
      <c r="BD269" s="493" t="s">
        <v>6663</v>
      </c>
      <c r="BE269" s="493" t="s">
        <v>6663</v>
      </c>
      <c r="BF269" s="493" t="s">
        <v>6663</v>
      </c>
      <c r="BG269" s="493" t="s">
        <v>6663</v>
      </c>
      <c r="BH269" s="493" t="s">
        <v>6663</v>
      </c>
      <c r="BI269" s="493" t="s">
        <v>6663</v>
      </c>
      <c r="BJ269" s="493" t="s">
        <v>6663</v>
      </c>
      <c r="BK269" s="493" t="s">
        <v>6663</v>
      </c>
      <c r="BL269" s="493" t="s">
        <v>6663</v>
      </c>
      <c r="BM269" s="493" t="s">
        <v>6663</v>
      </c>
      <c r="BN269" s="494" t="s">
        <v>6663</v>
      </c>
      <c r="BO269" s="489" t="s">
        <v>6663</v>
      </c>
      <c r="BP269" s="490" t="s">
        <v>6663</v>
      </c>
      <c r="BQ269" s="491" t="s">
        <v>6663</v>
      </c>
      <c r="BR269" s="492">
        <v>146</v>
      </c>
      <c r="BS269" s="493" t="s">
        <v>6662</v>
      </c>
      <c r="BT269" s="493" t="s">
        <v>6662</v>
      </c>
      <c r="BU269" s="493" t="s">
        <v>6662</v>
      </c>
      <c r="BV269" s="493" t="s">
        <v>6662</v>
      </c>
      <c r="BW269" s="493" t="s">
        <v>6662</v>
      </c>
      <c r="BX269" s="493">
        <v>5</v>
      </c>
      <c r="BY269" s="493">
        <v>6</v>
      </c>
      <c r="BZ269" s="493">
        <v>8</v>
      </c>
      <c r="CA269" s="493">
        <v>19</v>
      </c>
      <c r="CB269" s="493">
        <v>32</v>
      </c>
      <c r="CC269" s="493">
        <v>33</v>
      </c>
      <c r="CD269" s="493">
        <v>17</v>
      </c>
      <c r="CE269" s="493">
        <v>21</v>
      </c>
      <c r="CF269" s="493">
        <v>4</v>
      </c>
      <c r="CG269" s="494">
        <v>1</v>
      </c>
      <c r="CH269" s="389"/>
      <c r="CI269" s="390"/>
      <c r="CJ269" s="390"/>
      <c r="CK269" s="390"/>
      <c r="CL269" s="390"/>
      <c r="CM269" s="390"/>
      <c r="CN269" s="390"/>
      <c r="CO269" s="390"/>
      <c r="CP269" s="390"/>
      <c r="CQ269" s="390"/>
      <c r="CR269" s="390"/>
      <c r="CS269" s="390"/>
      <c r="CT269" s="390"/>
      <c r="CU269" s="394"/>
      <c r="CV269" s="389"/>
      <c r="CW269" s="390"/>
      <c r="CX269" s="390"/>
      <c r="CY269" s="390"/>
      <c r="CZ269" s="390"/>
      <c r="DA269" s="390"/>
      <c r="DB269" s="394"/>
      <c r="DC269" s="492">
        <v>539</v>
      </c>
      <c r="DD269" s="493">
        <v>383</v>
      </c>
      <c r="DE269" s="493">
        <v>150</v>
      </c>
      <c r="DF269" s="493">
        <v>199</v>
      </c>
      <c r="DG269" s="493">
        <v>34</v>
      </c>
      <c r="DH269" s="493">
        <v>37</v>
      </c>
      <c r="DI269" s="493">
        <v>119</v>
      </c>
      <c r="DJ269" s="394"/>
      <c r="DK269" s="492">
        <v>136</v>
      </c>
      <c r="DL269" s="493">
        <v>117</v>
      </c>
      <c r="DM269" s="493">
        <v>1</v>
      </c>
      <c r="DN269" s="493" t="s">
        <v>6662</v>
      </c>
      <c r="DO269" s="493" t="s">
        <v>6662</v>
      </c>
      <c r="DP269" s="493">
        <v>5</v>
      </c>
      <c r="DQ269" s="493">
        <v>3</v>
      </c>
      <c r="DR269" s="493">
        <v>3</v>
      </c>
      <c r="DS269" s="493" t="s">
        <v>6662</v>
      </c>
      <c r="DT269" s="493">
        <v>5</v>
      </c>
      <c r="DU269" s="493" t="s">
        <v>6662</v>
      </c>
      <c r="DV269" s="493">
        <v>1</v>
      </c>
      <c r="DW269" s="493">
        <v>1</v>
      </c>
      <c r="DX269" s="493" t="s">
        <v>6662</v>
      </c>
      <c r="DY269" s="390" t="s">
        <v>6662</v>
      </c>
      <c r="DZ269" s="394" t="s">
        <v>6662</v>
      </c>
      <c r="EA269" s="492">
        <v>144</v>
      </c>
      <c r="EB269" s="493">
        <v>36792</v>
      </c>
      <c r="EC269" s="493">
        <v>23981</v>
      </c>
      <c r="ED269" s="493">
        <v>11231</v>
      </c>
      <c r="EE269" s="494">
        <v>1580</v>
      </c>
      <c r="EF269" s="492">
        <v>285</v>
      </c>
      <c r="EG269" s="493">
        <v>239</v>
      </c>
      <c r="EH269" s="493">
        <v>99</v>
      </c>
      <c r="EI269" s="493">
        <v>117</v>
      </c>
      <c r="EJ269" s="493">
        <v>23</v>
      </c>
      <c r="EK269" s="493">
        <v>25</v>
      </c>
      <c r="EL269" s="493">
        <v>21</v>
      </c>
      <c r="EM269" s="394"/>
      <c r="EN269" s="492">
        <v>254</v>
      </c>
      <c r="EO269" s="493">
        <v>144</v>
      </c>
      <c r="EP269" s="493">
        <v>51</v>
      </c>
      <c r="EQ269" s="493">
        <v>82</v>
      </c>
      <c r="ER269" s="493">
        <v>11</v>
      </c>
      <c r="ES269" s="493">
        <v>12</v>
      </c>
      <c r="ET269" s="493">
        <v>98</v>
      </c>
      <c r="EU269" s="394"/>
    </row>
    <row r="270" spans="1:151" s="357" customFormat="1" ht="15" hidden="1" customHeight="1" x14ac:dyDescent="0.15">
      <c r="A270" s="452" t="s">
        <v>175</v>
      </c>
      <c r="B270" s="452" t="s">
        <v>374</v>
      </c>
      <c r="C270" s="452" t="s">
        <v>385</v>
      </c>
      <c r="D270" s="452" t="s">
        <v>826</v>
      </c>
      <c r="E270" s="387">
        <v>89</v>
      </c>
      <c r="F270" s="472">
        <v>82</v>
      </c>
      <c r="G270" s="472" t="s">
        <v>6663</v>
      </c>
      <c r="H270" s="472" t="s">
        <v>6663</v>
      </c>
      <c r="I270" s="472" t="s">
        <v>6663</v>
      </c>
      <c r="J270" s="388">
        <v>7</v>
      </c>
      <c r="K270" s="395">
        <v>2</v>
      </c>
      <c r="L270" s="387"/>
      <c r="M270" s="471" t="s">
        <v>6663</v>
      </c>
      <c r="N270" s="472" t="s">
        <v>6663</v>
      </c>
      <c r="O270" s="472" t="s">
        <v>6663</v>
      </c>
      <c r="P270" s="472" t="s">
        <v>6663</v>
      </c>
      <c r="Q270" s="472" t="s">
        <v>6663</v>
      </c>
      <c r="R270" s="472" t="s">
        <v>6663</v>
      </c>
      <c r="S270" s="472" t="s">
        <v>6663</v>
      </c>
      <c r="T270" s="472" t="s">
        <v>6663</v>
      </c>
      <c r="U270" s="472" t="s">
        <v>6663</v>
      </c>
      <c r="V270" s="472" t="s">
        <v>6663</v>
      </c>
      <c r="W270" s="472" t="s">
        <v>6663</v>
      </c>
      <c r="X270" s="472" t="s">
        <v>6663</v>
      </c>
      <c r="Y270" s="472" t="s">
        <v>6663</v>
      </c>
      <c r="Z270" s="472" t="s">
        <v>6663</v>
      </c>
      <c r="AA270" s="472" t="s">
        <v>6663</v>
      </c>
      <c r="AB270" s="473" t="s">
        <v>6663</v>
      </c>
      <c r="AC270" s="489" t="s">
        <v>6663</v>
      </c>
      <c r="AD270" s="490" t="s">
        <v>6663</v>
      </c>
      <c r="AE270" s="491" t="s">
        <v>6663</v>
      </c>
      <c r="AF270" s="389"/>
      <c r="AG270" s="390"/>
      <c r="AH270" s="390"/>
      <c r="AI270" s="390"/>
      <c r="AJ270" s="390"/>
      <c r="AK270" s="390"/>
      <c r="AL270" s="390"/>
      <c r="AM270" s="390"/>
      <c r="AN270" s="390"/>
      <c r="AO270" s="390"/>
      <c r="AP270" s="390"/>
      <c r="AQ270" s="390"/>
      <c r="AR270" s="390"/>
      <c r="AS270" s="390"/>
      <c r="AT270" s="390"/>
      <c r="AU270" s="390"/>
      <c r="AV270" s="384"/>
      <c r="AW270" s="385"/>
      <c r="AX270" s="386"/>
      <c r="AY270" s="492" t="s">
        <v>6663</v>
      </c>
      <c r="AZ270" s="493" t="s">
        <v>6663</v>
      </c>
      <c r="BA270" s="493" t="s">
        <v>6663</v>
      </c>
      <c r="BB270" s="493" t="s">
        <v>6663</v>
      </c>
      <c r="BC270" s="493" t="s">
        <v>6663</v>
      </c>
      <c r="BD270" s="493" t="s">
        <v>6663</v>
      </c>
      <c r="BE270" s="493" t="s">
        <v>6663</v>
      </c>
      <c r="BF270" s="493" t="s">
        <v>6663</v>
      </c>
      <c r="BG270" s="493" t="s">
        <v>6663</v>
      </c>
      <c r="BH270" s="493" t="s">
        <v>6663</v>
      </c>
      <c r="BI270" s="493" t="s">
        <v>6663</v>
      </c>
      <c r="BJ270" s="493" t="s">
        <v>6663</v>
      </c>
      <c r="BK270" s="493" t="s">
        <v>6663</v>
      </c>
      <c r="BL270" s="493" t="s">
        <v>6663</v>
      </c>
      <c r="BM270" s="493" t="s">
        <v>6663</v>
      </c>
      <c r="BN270" s="494" t="s">
        <v>6663</v>
      </c>
      <c r="BO270" s="489" t="s">
        <v>6663</v>
      </c>
      <c r="BP270" s="490" t="s">
        <v>6663</v>
      </c>
      <c r="BQ270" s="491" t="s">
        <v>6663</v>
      </c>
      <c r="BR270" s="492">
        <v>80</v>
      </c>
      <c r="BS270" s="493" t="s">
        <v>6662</v>
      </c>
      <c r="BT270" s="493" t="s">
        <v>6662</v>
      </c>
      <c r="BU270" s="493" t="s">
        <v>6662</v>
      </c>
      <c r="BV270" s="493" t="s">
        <v>6662</v>
      </c>
      <c r="BW270" s="493">
        <v>1</v>
      </c>
      <c r="BX270" s="493">
        <v>3</v>
      </c>
      <c r="BY270" s="493">
        <v>2</v>
      </c>
      <c r="BZ270" s="493">
        <v>5</v>
      </c>
      <c r="CA270" s="493">
        <v>13</v>
      </c>
      <c r="CB270" s="493">
        <v>10</v>
      </c>
      <c r="CC270" s="493">
        <v>14</v>
      </c>
      <c r="CD270" s="493">
        <v>14</v>
      </c>
      <c r="CE270" s="493">
        <v>13</v>
      </c>
      <c r="CF270" s="493">
        <v>5</v>
      </c>
      <c r="CG270" s="494" t="s">
        <v>6662</v>
      </c>
      <c r="CH270" s="389"/>
      <c r="CI270" s="390"/>
      <c r="CJ270" s="390"/>
      <c r="CK270" s="390"/>
      <c r="CL270" s="390"/>
      <c r="CM270" s="390"/>
      <c r="CN270" s="390"/>
      <c r="CO270" s="390"/>
      <c r="CP270" s="390"/>
      <c r="CQ270" s="390"/>
      <c r="CR270" s="390"/>
      <c r="CS270" s="390"/>
      <c r="CT270" s="390"/>
      <c r="CU270" s="394"/>
      <c r="CV270" s="389"/>
      <c r="CW270" s="390"/>
      <c r="CX270" s="390"/>
      <c r="CY270" s="390"/>
      <c r="CZ270" s="390"/>
      <c r="DA270" s="390"/>
      <c r="DB270" s="394"/>
      <c r="DC270" s="492">
        <v>300</v>
      </c>
      <c r="DD270" s="493">
        <v>217</v>
      </c>
      <c r="DE270" s="493">
        <v>103</v>
      </c>
      <c r="DF270" s="493">
        <v>102</v>
      </c>
      <c r="DG270" s="493">
        <v>12</v>
      </c>
      <c r="DH270" s="493">
        <v>25</v>
      </c>
      <c r="DI270" s="493">
        <v>58</v>
      </c>
      <c r="DJ270" s="394"/>
      <c r="DK270" s="492">
        <v>79</v>
      </c>
      <c r="DL270" s="493">
        <v>48</v>
      </c>
      <c r="DM270" s="493" t="s">
        <v>6662</v>
      </c>
      <c r="DN270" s="493">
        <v>5</v>
      </c>
      <c r="DO270" s="493">
        <v>3</v>
      </c>
      <c r="DP270" s="493">
        <v>4</v>
      </c>
      <c r="DQ270" s="493">
        <v>6</v>
      </c>
      <c r="DR270" s="493">
        <v>3</v>
      </c>
      <c r="DS270" s="493">
        <v>2</v>
      </c>
      <c r="DT270" s="493">
        <v>2</v>
      </c>
      <c r="DU270" s="493" t="s">
        <v>6662</v>
      </c>
      <c r="DV270" s="493">
        <v>6</v>
      </c>
      <c r="DW270" s="493" t="s">
        <v>6662</v>
      </c>
      <c r="DX270" s="493" t="s">
        <v>6662</v>
      </c>
      <c r="DY270" s="390" t="s">
        <v>6662</v>
      </c>
      <c r="DZ270" s="394" t="s">
        <v>6662</v>
      </c>
      <c r="EA270" s="492">
        <v>79</v>
      </c>
      <c r="EB270" s="493">
        <v>17548</v>
      </c>
      <c r="EC270" s="493">
        <v>13000</v>
      </c>
      <c r="ED270" s="493">
        <v>4140</v>
      </c>
      <c r="EE270" s="494">
        <v>408</v>
      </c>
      <c r="EF270" s="492">
        <v>153</v>
      </c>
      <c r="EG270" s="493">
        <v>135</v>
      </c>
      <c r="EH270" s="493">
        <v>62</v>
      </c>
      <c r="EI270" s="493">
        <v>65</v>
      </c>
      <c r="EJ270" s="493">
        <v>8</v>
      </c>
      <c r="EK270" s="493">
        <v>10</v>
      </c>
      <c r="EL270" s="493">
        <v>8</v>
      </c>
      <c r="EM270" s="394"/>
      <c r="EN270" s="492">
        <v>147</v>
      </c>
      <c r="EO270" s="493">
        <v>82</v>
      </c>
      <c r="EP270" s="493">
        <v>41</v>
      </c>
      <c r="EQ270" s="493">
        <v>37</v>
      </c>
      <c r="ER270" s="493">
        <v>4</v>
      </c>
      <c r="ES270" s="493">
        <v>15</v>
      </c>
      <c r="ET270" s="493">
        <v>50</v>
      </c>
      <c r="EU270" s="394"/>
    </row>
    <row r="271" spans="1:151" s="357" customFormat="1" ht="15" hidden="1" customHeight="1" x14ac:dyDescent="0.15">
      <c r="A271" s="452" t="s">
        <v>175</v>
      </c>
      <c r="B271" s="452" t="s">
        <v>374</v>
      </c>
      <c r="C271" s="452" t="s">
        <v>386</v>
      </c>
      <c r="D271" s="452" t="s">
        <v>827</v>
      </c>
      <c r="E271" s="387">
        <v>93</v>
      </c>
      <c r="F271" s="472">
        <v>86</v>
      </c>
      <c r="G271" s="472" t="s">
        <v>6663</v>
      </c>
      <c r="H271" s="472" t="s">
        <v>6663</v>
      </c>
      <c r="I271" s="472" t="s">
        <v>6663</v>
      </c>
      <c r="J271" s="388">
        <v>7</v>
      </c>
      <c r="K271" s="395">
        <v>2</v>
      </c>
      <c r="L271" s="387"/>
      <c r="M271" s="471" t="s">
        <v>6663</v>
      </c>
      <c r="N271" s="472" t="s">
        <v>6663</v>
      </c>
      <c r="O271" s="472" t="s">
        <v>6663</v>
      </c>
      <c r="P271" s="472" t="s">
        <v>6663</v>
      </c>
      <c r="Q271" s="472" t="s">
        <v>6663</v>
      </c>
      <c r="R271" s="472" t="s">
        <v>6663</v>
      </c>
      <c r="S271" s="472" t="s">
        <v>6663</v>
      </c>
      <c r="T271" s="472" t="s">
        <v>6663</v>
      </c>
      <c r="U271" s="472" t="s">
        <v>6663</v>
      </c>
      <c r="V271" s="472" t="s">
        <v>6663</v>
      </c>
      <c r="W271" s="472" t="s">
        <v>6663</v>
      </c>
      <c r="X271" s="472" t="s">
        <v>6663</v>
      </c>
      <c r="Y271" s="472" t="s">
        <v>6663</v>
      </c>
      <c r="Z271" s="472" t="s">
        <v>6663</v>
      </c>
      <c r="AA271" s="472" t="s">
        <v>6663</v>
      </c>
      <c r="AB271" s="473" t="s">
        <v>6663</v>
      </c>
      <c r="AC271" s="471" t="s">
        <v>6663</v>
      </c>
      <c r="AD271" s="472" t="s">
        <v>6663</v>
      </c>
      <c r="AE271" s="473" t="s">
        <v>6663</v>
      </c>
      <c r="AF271" s="387"/>
      <c r="AG271" s="388"/>
      <c r="AH271" s="388"/>
      <c r="AI271" s="388"/>
      <c r="AJ271" s="388"/>
      <c r="AK271" s="388"/>
      <c r="AL271" s="388"/>
      <c r="AM271" s="388"/>
      <c r="AN271" s="388"/>
      <c r="AO271" s="388"/>
      <c r="AP271" s="388"/>
      <c r="AQ271" s="388"/>
      <c r="AR271" s="388"/>
      <c r="AS271" s="388"/>
      <c r="AT271" s="388"/>
      <c r="AU271" s="388"/>
      <c r="AV271" s="387"/>
      <c r="AW271" s="388"/>
      <c r="AX271" s="395"/>
      <c r="AY271" s="471" t="s">
        <v>6663</v>
      </c>
      <c r="AZ271" s="472" t="s">
        <v>6663</v>
      </c>
      <c r="BA271" s="472" t="s">
        <v>6663</v>
      </c>
      <c r="BB271" s="472" t="s">
        <v>6663</v>
      </c>
      <c r="BC271" s="472" t="s">
        <v>6663</v>
      </c>
      <c r="BD271" s="472" t="s">
        <v>6663</v>
      </c>
      <c r="BE271" s="472" t="s">
        <v>6663</v>
      </c>
      <c r="BF271" s="472" t="s">
        <v>6663</v>
      </c>
      <c r="BG271" s="472" t="s">
        <v>6663</v>
      </c>
      <c r="BH271" s="472" t="s">
        <v>6663</v>
      </c>
      <c r="BI271" s="472" t="s">
        <v>6663</v>
      </c>
      <c r="BJ271" s="472" t="s">
        <v>6663</v>
      </c>
      <c r="BK271" s="472" t="s">
        <v>6663</v>
      </c>
      <c r="BL271" s="472" t="s">
        <v>6663</v>
      </c>
      <c r="BM271" s="472" t="s">
        <v>6663</v>
      </c>
      <c r="BN271" s="473" t="s">
        <v>6663</v>
      </c>
      <c r="BO271" s="471" t="s">
        <v>6663</v>
      </c>
      <c r="BP271" s="472" t="s">
        <v>6663</v>
      </c>
      <c r="BQ271" s="473" t="s">
        <v>6663</v>
      </c>
      <c r="BR271" s="471">
        <v>86</v>
      </c>
      <c r="BS271" s="472" t="s">
        <v>6662</v>
      </c>
      <c r="BT271" s="472" t="s">
        <v>6662</v>
      </c>
      <c r="BU271" s="472" t="s">
        <v>6662</v>
      </c>
      <c r="BV271" s="472">
        <v>1</v>
      </c>
      <c r="BW271" s="472" t="s">
        <v>6662</v>
      </c>
      <c r="BX271" s="472">
        <v>2</v>
      </c>
      <c r="BY271" s="472">
        <v>3</v>
      </c>
      <c r="BZ271" s="472">
        <v>6</v>
      </c>
      <c r="CA271" s="472">
        <v>7</v>
      </c>
      <c r="CB271" s="472">
        <v>18</v>
      </c>
      <c r="CC271" s="472">
        <v>19</v>
      </c>
      <c r="CD271" s="472">
        <v>13</v>
      </c>
      <c r="CE271" s="472">
        <v>8</v>
      </c>
      <c r="CF271" s="472">
        <v>5</v>
      </c>
      <c r="CG271" s="473">
        <v>4</v>
      </c>
      <c r="CH271" s="387"/>
      <c r="CI271" s="388"/>
      <c r="CJ271" s="388"/>
      <c r="CK271" s="388"/>
      <c r="CL271" s="388"/>
      <c r="CM271" s="388"/>
      <c r="CN271" s="388"/>
      <c r="CO271" s="388"/>
      <c r="CP271" s="388"/>
      <c r="CQ271" s="388"/>
      <c r="CR271" s="388"/>
      <c r="CS271" s="388"/>
      <c r="CT271" s="388"/>
      <c r="CU271" s="395"/>
      <c r="CV271" s="389"/>
      <c r="CW271" s="390"/>
      <c r="CX271" s="390"/>
      <c r="CY271" s="390"/>
      <c r="CZ271" s="390"/>
      <c r="DA271" s="390"/>
      <c r="DB271" s="394"/>
      <c r="DC271" s="492">
        <v>310</v>
      </c>
      <c r="DD271" s="493">
        <v>239</v>
      </c>
      <c r="DE271" s="493">
        <v>110</v>
      </c>
      <c r="DF271" s="493">
        <v>114</v>
      </c>
      <c r="DG271" s="493">
        <v>15</v>
      </c>
      <c r="DH271" s="493">
        <v>16</v>
      </c>
      <c r="DI271" s="493">
        <v>55</v>
      </c>
      <c r="DJ271" s="394"/>
      <c r="DK271" s="492">
        <v>80</v>
      </c>
      <c r="DL271" s="493">
        <v>65</v>
      </c>
      <c r="DM271" s="493" t="s">
        <v>6662</v>
      </c>
      <c r="DN271" s="493" t="s">
        <v>6662</v>
      </c>
      <c r="DO271" s="493" t="s">
        <v>6662</v>
      </c>
      <c r="DP271" s="493">
        <v>1</v>
      </c>
      <c r="DQ271" s="493">
        <v>10</v>
      </c>
      <c r="DR271" s="493" t="s">
        <v>6662</v>
      </c>
      <c r="DS271" s="493">
        <v>3</v>
      </c>
      <c r="DT271" s="493">
        <v>1</v>
      </c>
      <c r="DU271" s="493" t="s">
        <v>6662</v>
      </c>
      <c r="DV271" s="493" t="s">
        <v>6662</v>
      </c>
      <c r="DW271" s="493" t="s">
        <v>6662</v>
      </c>
      <c r="DX271" s="493" t="s">
        <v>6662</v>
      </c>
      <c r="DY271" s="390" t="s">
        <v>6662</v>
      </c>
      <c r="DZ271" s="394" t="s">
        <v>6662</v>
      </c>
      <c r="EA271" s="492">
        <v>86</v>
      </c>
      <c r="EB271" s="493">
        <v>18025</v>
      </c>
      <c r="EC271" s="493">
        <v>16103</v>
      </c>
      <c r="ED271" s="493">
        <v>1866</v>
      </c>
      <c r="EE271" s="494">
        <v>56</v>
      </c>
      <c r="EF271" s="492">
        <v>159</v>
      </c>
      <c r="EG271" s="493">
        <v>143</v>
      </c>
      <c r="EH271" s="493">
        <v>62</v>
      </c>
      <c r="EI271" s="493">
        <v>72</v>
      </c>
      <c r="EJ271" s="493">
        <v>9</v>
      </c>
      <c r="EK271" s="493">
        <v>8</v>
      </c>
      <c r="EL271" s="493">
        <v>8</v>
      </c>
      <c r="EM271" s="394"/>
      <c r="EN271" s="492">
        <v>151</v>
      </c>
      <c r="EO271" s="493">
        <v>96</v>
      </c>
      <c r="EP271" s="493">
        <v>48</v>
      </c>
      <c r="EQ271" s="493">
        <v>42</v>
      </c>
      <c r="ER271" s="493">
        <v>6</v>
      </c>
      <c r="ES271" s="493">
        <v>8</v>
      </c>
      <c r="ET271" s="493">
        <v>47</v>
      </c>
      <c r="EU271" s="394"/>
    </row>
    <row r="272" spans="1:151" s="357" customFormat="1" ht="15" hidden="1" customHeight="1" x14ac:dyDescent="0.15">
      <c r="A272" s="452" t="s">
        <v>175</v>
      </c>
      <c r="B272" s="452" t="s">
        <v>374</v>
      </c>
      <c r="C272" s="452" t="s">
        <v>1615</v>
      </c>
      <c r="D272" s="452" t="s">
        <v>828</v>
      </c>
      <c r="E272" s="387" t="s">
        <v>6663</v>
      </c>
      <c r="F272" s="472" t="s">
        <v>6663</v>
      </c>
      <c r="G272" s="472" t="s">
        <v>6663</v>
      </c>
      <c r="H272" s="472" t="s">
        <v>6663</v>
      </c>
      <c r="I272" s="472" t="s">
        <v>6663</v>
      </c>
      <c r="J272" s="388" t="s">
        <v>6663</v>
      </c>
      <c r="K272" s="395" t="s">
        <v>6663</v>
      </c>
      <c r="L272" s="387"/>
      <c r="M272" s="471" t="s">
        <v>6663</v>
      </c>
      <c r="N272" s="472" t="s">
        <v>6663</v>
      </c>
      <c r="O272" s="472" t="s">
        <v>6663</v>
      </c>
      <c r="P272" s="472" t="s">
        <v>6663</v>
      </c>
      <c r="Q272" s="472" t="s">
        <v>6663</v>
      </c>
      <c r="R272" s="472" t="s">
        <v>6663</v>
      </c>
      <c r="S272" s="472" t="s">
        <v>6663</v>
      </c>
      <c r="T272" s="472" t="s">
        <v>6663</v>
      </c>
      <c r="U272" s="472" t="s">
        <v>6663</v>
      </c>
      <c r="V272" s="472" t="s">
        <v>6663</v>
      </c>
      <c r="W272" s="472" t="s">
        <v>6663</v>
      </c>
      <c r="X272" s="472" t="s">
        <v>6663</v>
      </c>
      <c r="Y272" s="472" t="s">
        <v>6663</v>
      </c>
      <c r="Z272" s="472" t="s">
        <v>6663</v>
      </c>
      <c r="AA272" s="472" t="s">
        <v>6663</v>
      </c>
      <c r="AB272" s="473" t="s">
        <v>6663</v>
      </c>
      <c r="AC272" s="489" t="s">
        <v>6663</v>
      </c>
      <c r="AD272" s="490" t="s">
        <v>6663</v>
      </c>
      <c r="AE272" s="491" t="s">
        <v>6663</v>
      </c>
      <c r="AF272" s="389"/>
      <c r="AG272" s="390"/>
      <c r="AH272" s="390"/>
      <c r="AI272" s="390"/>
      <c r="AJ272" s="390"/>
      <c r="AK272" s="390"/>
      <c r="AL272" s="390"/>
      <c r="AM272" s="390"/>
      <c r="AN272" s="390"/>
      <c r="AO272" s="390"/>
      <c r="AP272" s="390"/>
      <c r="AQ272" s="390"/>
      <c r="AR272" s="390"/>
      <c r="AS272" s="390"/>
      <c r="AT272" s="390"/>
      <c r="AU272" s="390"/>
      <c r="AV272" s="384"/>
      <c r="AW272" s="385"/>
      <c r="AX272" s="386"/>
      <c r="AY272" s="492" t="s">
        <v>6663</v>
      </c>
      <c r="AZ272" s="493" t="s">
        <v>6663</v>
      </c>
      <c r="BA272" s="493" t="s">
        <v>6663</v>
      </c>
      <c r="BB272" s="493" t="s">
        <v>6663</v>
      </c>
      <c r="BC272" s="493" t="s">
        <v>6663</v>
      </c>
      <c r="BD272" s="493" t="s">
        <v>6663</v>
      </c>
      <c r="BE272" s="493" t="s">
        <v>6663</v>
      </c>
      <c r="BF272" s="493" t="s">
        <v>6663</v>
      </c>
      <c r="BG272" s="493" t="s">
        <v>6663</v>
      </c>
      <c r="BH272" s="493" t="s">
        <v>6663</v>
      </c>
      <c r="BI272" s="493" t="s">
        <v>6663</v>
      </c>
      <c r="BJ272" s="493" t="s">
        <v>6663</v>
      </c>
      <c r="BK272" s="493" t="s">
        <v>6663</v>
      </c>
      <c r="BL272" s="493" t="s">
        <v>6663</v>
      </c>
      <c r="BM272" s="493" t="s">
        <v>6663</v>
      </c>
      <c r="BN272" s="494" t="s">
        <v>6663</v>
      </c>
      <c r="BO272" s="489" t="s">
        <v>6663</v>
      </c>
      <c r="BP272" s="490" t="s">
        <v>6663</v>
      </c>
      <c r="BQ272" s="491" t="s">
        <v>6663</v>
      </c>
      <c r="BR272" s="492">
        <v>78</v>
      </c>
      <c r="BS272" s="493" t="s">
        <v>6662</v>
      </c>
      <c r="BT272" s="493" t="s">
        <v>6662</v>
      </c>
      <c r="BU272" s="493" t="s">
        <v>6662</v>
      </c>
      <c r="BV272" s="493" t="s">
        <v>6662</v>
      </c>
      <c r="BW272" s="493" t="s">
        <v>6662</v>
      </c>
      <c r="BX272" s="493">
        <v>2</v>
      </c>
      <c r="BY272" s="493">
        <v>4</v>
      </c>
      <c r="BZ272" s="493">
        <v>7</v>
      </c>
      <c r="CA272" s="493">
        <v>10</v>
      </c>
      <c r="CB272" s="493">
        <v>16</v>
      </c>
      <c r="CC272" s="493">
        <v>14</v>
      </c>
      <c r="CD272" s="493">
        <v>10</v>
      </c>
      <c r="CE272" s="493">
        <v>13</v>
      </c>
      <c r="CF272" s="493">
        <v>2</v>
      </c>
      <c r="CG272" s="494" t="s">
        <v>6662</v>
      </c>
      <c r="CH272" s="389"/>
      <c r="CI272" s="390"/>
      <c r="CJ272" s="390"/>
      <c r="CK272" s="390"/>
      <c r="CL272" s="390"/>
      <c r="CM272" s="390"/>
      <c r="CN272" s="390"/>
      <c r="CO272" s="390"/>
      <c r="CP272" s="390"/>
      <c r="CQ272" s="390"/>
      <c r="CR272" s="390"/>
      <c r="CS272" s="390"/>
      <c r="CT272" s="390"/>
      <c r="CU272" s="394"/>
      <c r="CV272" s="389"/>
      <c r="CW272" s="390"/>
      <c r="CX272" s="390"/>
      <c r="CY272" s="390"/>
      <c r="CZ272" s="390"/>
      <c r="DA272" s="390"/>
      <c r="DB272" s="394"/>
      <c r="DC272" s="492" t="s">
        <v>6663</v>
      </c>
      <c r="DD272" s="493" t="s">
        <v>6663</v>
      </c>
      <c r="DE272" s="493" t="s">
        <v>6663</v>
      </c>
      <c r="DF272" s="493" t="s">
        <v>6663</v>
      </c>
      <c r="DG272" s="493" t="s">
        <v>6663</v>
      </c>
      <c r="DH272" s="493" t="s">
        <v>6663</v>
      </c>
      <c r="DI272" s="493" t="s">
        <v>6663</v>
      </c>
      <c r="DJ272" s="394"/>
      <c r="DK272" s="492" t="s">
        <v>6663</v>
      </c>
      <c r="DL272" s="493" t="s">
        <v>6663</v>
      </c>
      <c r="DM272" s="493" t="s">
        <v>6663</v>
      </c>
      <c r="DN272" s="493" t="s">
        <v>6663</v>
      </c>
      <c r="DO272" s="493" t="s">
        <v>6663</v>
      </c>
      <c r="DP272" s="493" t="s">
        <v>6663</v>
      </c>
      <c r="DQ272" s="493" t="s">
        <v>6663</v>
      </c>
      <c r="DR272" s="493" t="s">
        <v>6663</v>
      </c>
      <c r="DS272" s="493" t="s">
        <v>6663</v>
      </c>
      <c r="DT272" s="493" t="s">
        <v>6663</v>
      </c>
      <c r="DU272" s="493" t="s">
        <v>6663</v>
      </c>
      <c r="DV272" s="493" t="s">
        <v>6663</v>
      </c>
      <c r="DW272" s="493" t="s">
        <v>6663</v>
      </c>
      <c r="DX272" s="493" t="s">
        <v>6663</v>
      </c>
      <c r="DY272" s="390" t="s">
        <v>6663</v>
      </c>
      <c r="DZ272" s="394" t="s">
        <v>6663</v>
      </c>
      <c r="EA272" s="492" t="s">
        <v>6663</v>
      </c>
      <c r="EB272" s="493" t="s">
        <v>6663</v>
      </c>
      <c r="EC272" s="493" t="s">
        <v>6663</v>
      </c>
      <c r="ED272" s="493" t="s">
        <v>6663</v>
      </c>
      <c r="EE272" s="494" t="s">
        <v>6663</v>
      </c>
      <c r="EF272" s="492" t="s">
        <v>6663</v>
      </c>
      <c r="EG272" s="493" t="s">
        <v>6663</v>
      </c>
      <c r="EH272" s="493" t="s">
        <v>6663</v>
      </c>
      <c r="EI272" s="493" t="s">
        <v>6663</v>
      </c>
      <c r="EJ272" s="493" t="s">
        <v>6663</v>
      </c>
      <c r="EK272" s="493" t="s">
        <v>6663</v>
      </c>
      <c r="EL272" s="493" t="s">
        <v>6663</v>
      </c>
      <c r="EM272" s="394"/>
      <c r="EN272" s="492" t="s">
        <v>6663</v>
      </c>
      <c r="EO272" s="493" t="s">
        <v>6663</v>
      </c>
      <c r="EP272" s="493" t="s">
        <v>6663</v>
      </c>
      <c r="EQ272" s="493" t="s">
        <v>6663</v>
      </c>
      <c r="ER272" s="493" t="s">
        <v>6663</v>
      </c>
      <c r="ES272" s="493" t="s">
        <v>6663</v>
      </c>
      <c r="ET272" s="493" t="s">
        <v>6663</v>
      </c>
      <c r="EU272" s="394"/>
    </row>
    <row r="273" spans="1:151" s="357" customFormat="1" ht="15" hidden="1" customHeight="1" x14ac:dyDescent="0.15">
      <c r="A273" s="452" t="s">
        <v>175</v>
      </c>
      <c r="B273" s="452" t="s">
        <v>374</v>
      </c>
      <c r="C273" s="452" t="s">
        <v>387</v>
      </c>
      <c r="D273" s="452" t="s">
        <v>829</v>
      </c>
      <c r="E273" s="387">
        <v>121</v>
      </c>
      <c r="F273" s="472">
        <v>120</v>
      </c>
      <c r="G273" s="472" t="s">
        <v>6663</v>
      </c>
      <c r="H273" s="472" t="s">
        <v>6663</v>
      </c>
      <c r="I273" s="472" t="s">
        <v>6663</v>
      </c>
      <c r="J273" s="388">
        <v>1</v>
      </c>
      <c r="K273" s="395" t="s">
        <v>6662</v>
      </c>
      <c r="L273" s="387"/>
      <c r="M273" s="471" t="s">
        <v>6663</v>
      </c>
      <c r="N273" s="472" t="s">
        <v>6663</v>
      </c>
      <c r="O273" s="472" t="s">
        <v>6663</v>
      </c>
      <c r="P273" s="472" t="s">
        <v>6663</v>
      </c>
      <c r="Q273" s="472" t="s">
        <v>6663</v>
      </c>
      <c r="R273" s="472" t="s">
        <v>6663</v>
      </c>
      <c r="S273" s="472" t="s">
        <v>6663</v>
      </c>
      <c r="T273" s="472" t="s">
        <v>6663</v>
      </c>
      <c r="U273" s="472" t="s">
        <v>6663</v>
      </c>
      <c r="V273" s="472" t="s">
        <v>6663</v>
      </c>
      <c r="W273" s="472" t="s">
        <v>6663</v>
      </c>
      <c r="X273" s="472" t="s">
        <v>6663</v>
      </c>
      <c r="Y273" s="472" t="s">
        <v>6663</v>
      </c>
      <c r="Z273" s="472" t="s">
        <v>6663</v>
      </c>
      <c r="AA273" s="472" t="s">
        <v>6663</v>
      </c>
      <c r="AB273" s="473" t="s">
        <v>6663</v>
      </c>
      <c r="AC273" s="489" t="s">
        <v>6663</v>
      </c>
      <c r="AD273" s="490" t="s">
        <v>6663</v>
      </c>
      <c r="AE273" s="491" t="s">
        <v>6663</v>
      </c>
      <c r="AF273" s="389"/>
      <c r="AG273" s="390"/>
      <c r="AH273" s="390"/>
      <c r="AI273" s="390"/>
      <c r="AJ273" s="390"/>
      <c r="AK273" s="390"/>
      <c r="AL273" s="390"/>
      <c r="AM273" s="390"/>
      <c r="AN273" s="390"/>
      <c r="AO273" s="390"/>
      <c r="AP273" s="390"/>
      <c r="AQ273" s="390"/>
      <c r="AR273" s="390"/>
      <c r="AS273" s="390"/>
      <c r="AT273" s="390"/>
      <c r="AU273" s="390"/>
      <c r="AV273" s="384"/>
      <c r="AW273" s="385"/>
      <c r="AX273" s="386"/>
      <c r="AY273" s="492" t="s">
        <v>6663</v>
      </c>
      <c r="AZ273" s="493" t="s">
        <v>6663</v>
      </c>
      <c r="BA273" s="493" t="s">
        <v>6663</v>
      </c>
      <c r="BB273" s="493" t="s">
        <v>6663</v>
      </c>
      <c r="BC273" s="493" t="s">
        <v>6663</v>
      </c>
      <c r="BD273" s="493" t="s">
        <v>6663</v>
      </c>
      <c r="BE273" s="493" t="s">
        <v>6663</v>
      </c>
      <c r="BF273" s="493" t="s">
        <v>6663</v>
      </c>
      <c r="BG273" s="493" t="s">
        <v>6663</v>
      </c>
      <c r="BH273" s="493" t="s">
        <v>6663</v>
      </c>
      <c r="BI273" s="493" t="s">
        <v>6663</v>
      </c>
      <c r="BJ273" s="493" t="s">
        <v>6663</v>
      </c>
      <c r="BK273" s="493" t="s">
        <v>6663</v>
      </c>
      <c r="BL273" s="493" t="s">
        <v>6663</v>
      </c>
      <c r="BM273" s="493" t="s">
        <v>6663</v>
      </c>
      <c r="BN273" s="494" t="s">
        <v>6663</v>
      </c>
      <c r="BO273" s="489" t="s">
        <v>6663</v>
      </c>
      <c r="BP273" s="490" t="s">
        <v>6663</v>
      </c>
      <c r="BQ273" s="491" t="s">
        <v>6663</v>
      </c>
      <c r="BR273" s="492">
        <v>120</v>
      </c>
      <c r="BS273" s="493" t="s">
        <v>6662</v>
      </c>
      <c r="BT273" s="493" t="s">
        <v>6662</v>
      </c>
      <c r="BU273" s="493" t="s">
        <v>6662</v>
      </c>
      <c r="BV273" s="493" t="s">
        <v>6662</v>
      </c>
      <c r="BW273" s="493" t="s">
        <v>6662</v>
      </c>
      <c r="BX273" s="493">
        <v>1</v>
      </c>
      <c r="BY273" s="493">
        <v>3</v>
      </c>
      <c r="BZ273" s="493">
        <v>10</v>
      </c>
      <c r="CA273" s="493">
        <v>21</v>
      </c>
      <c r="CB273" s="493">
        <v>24</v>
      </c>
      <c r="CC273" s="493">
        <v>26</v>
      </c>
      <c r="CD273" s="493">
        <v>13</v>
      </c>
      <c r="CE273" s="493">
        <v>9</v>
      </c>
      <c r="CF273" s="493">
        <v>11</v>
      </c>
      <c r="CG273" s="494">
        <v>2</v>
      </c>
      <c r="CH273" s="389"/>
      <c r="CI273" s="390"/>
      <c r="CJ273" s="390"/>
      <c r="CK273" s="390"/>
      <c r="CL273" s="390"/>
      <c r="CM273" s="390"/>
      <c r="CN273" s="390"/>
      <c r="CO273" s="390"/>
      <c r="CP273" s="390"/>
      <c r="CQ273" s="390"/>
      <c r="CR273" s="390"/>
      <c r="CS273" s="390"/>
      <c r="CT273" s="390"/>
      <c r="CU273" s="394"/>
      <c r="CV273" s="389"/>
      <c r="CW273" s="390"/>
      <c r="CX273" s="390"/>
      <c r="CY273" s="390"/>
      <c r="CZ273" s="390"/>
      <c r="DA273" s="390"/>
      <c r="DB273" s="394"/>
      <c r="DC273" s="492">
        <v>461</v>
      </c>
      <c r="DD273" s="493">
        <v>350</v>
      </c>
      <c r="DE273" s="493">
        <v>120</v>
      </c>
      <c r="DF273" s="493">
        <v>213</v>
      </c>
      <c r="DG273" s="493">
        <v>17</v>
      </c>
      <c r="DH273" s="493">
        <v>22</v>
      </c>
      <c r="DI273" s="493">
        <v>89</v>
      </c>
      <c r="DJ273" s="394"/>
      <c r="DK273" s="492">
        <v>118</v>
      </c>
      <c r="DL273" s="493">
        <v>102</v>
      </c>
      <c r="DM273" s="493" t="s">
        <v>6662</v>
      </c>
      <c r="DN273" s="493">
        <v>1</v>
      </c>
      <c r="DO273" s="493" t="s">
        <v>6662</v>
      </c>
      <c r="DP273" s="493">
        <v>5</v>
      </c>
      <c r="DQ273" s="493">
        <v>2</v>
      </c>
      <c r="DR273" s="493">
        <v>3</v>
      </c>
      <c r="DS273" s="493">
        <v>4</v>
      </c>
      <c r="DT273" s="493" t="s">
        <v>6662</v>
      </c>
      <c r="DU273" s="493" t="s">
        <v>6662</v>
      </c>
      <c r="DV273" s="493" t="s">
        <v>6662</v>
      </c>
      <c r="DW273" s="493" t="s">
        <v>6662</v>
      </c>
      <c r="DX273" s="493">
        <v>1</v>
      </c>
      <c r="DY273" s="390" t="s">
        <v>6662</v>
      </c>
      <c r="DZ273" s="394" t="s">
        <v>6662</v>
      </c>
      <c r="EA273" s="492">
        <v>120</v>
      </c>
      <c r="EB273" s="493">
        <v>23231</v>
      </c>
      <c r="EC273" s="493">
        <v>17445</v>
      </c>
      <c r="ED273" s="493">
        <v>4638</v>
      </c>
      <c r="EE273" s="494">
        <v>1148</v>
      </c>
      <c r="EF273" s="492">
        <v>238</v>
      </c>
      <c r="EG273" s="493">
        <v>215</v>
      </c>
      <c r="EH273" s="493">
        <v>73</v>
      </c>
      <c r="EI273" s="493">
        <v>130</v>
      </c>
      <c r="EJ273" s="493">
        <v>12</v>
      </c>
      <c r="EK273" s="493">
        <v>9</v>
      </c>
      <c r="EL273" s="493">
        <v>14</v>
      </c>
      <c r="EM273" s="394"/>
      <c r="EN273" s="492">
        <v>223</v>
      </c>
      <c r="EO273" s="493">
        <v>135</v>
      </c>
      <c r="EP273" s="493">
        <v>47</v>
      </c>
      <c r="EQ273" s="493">
        <v>83</v>
      </c>
      <c r="ER273" s="493">
        <v>5</v>
      </c>
      <c r="ES273" s="493">
        <v>13</v>
      </c>
      <c r="ET273" s="493">
        <v>75</v>
      </c>
      <c r="EU273" s="394"/>
    </row>
    <row r="274" spans="1:151" s="357" customFormat="1" ht="15" hidden="1" customHeight="1" x14ac:dyDescent="0.15">
      <c r="A274" s="452" t="s">
        <v>175</v>
      </c>
      <c r="B274" s="452" t="s">
        <v>374</v>
      </c>
      <c r="C274" s="452" t="s">
        <v>388</v>
      </c>
      <c r="D274" s="452" t="s">
        <v>830</v>
      </c>
      <c r="E274" s="387">
        <v>151</v>
      </c>
      <c r="F274" s="472">
        <v>147</v>
      </c>
      <c r="G274" s="472" t="s">
        <v>6663</v>
      </c>
      <c r="H274" s="472" t="s">
        <v>6663</v>
      </c>
      <c r="I274" s="472" t="s">
        <v>6663</v>
      </c>
      <c r="J274" s="388">
        <v>4</v>
      </c>
      <c r="K274" s="395">
        <v>4</v>
      </c>
      <c r="L274" s="387"/>
      <c r="M274" s="471" t="s">
        <v>6663</v>
      </c>
      <c r="N274" s="472" t="s">
        <v>6663</v>
      </c>
      <c r="O274" s="472" t="s">
        <v>6663</v>
      </c>
      <c r="P274" s="472" t="s">
        <v>6663</v>
      </c>
      <c r="Q274" s="472" t="s">
        <v>6663</v>
      </c>
      <c r="R274" s="472" t="s">
        <v>6663</v>
      </c>
      <c r="S274" s="472" t="s">
        <v>6663</v>
      </c>
      <c r="T274" s="472" t="s">
        <v>6663</v>
      </c>
      <c r="U274" s="472" t="s">
        <v>6663</v>
      </c>
      <c r="V274" s="472" t="s">
        <v>6663</v>
      </c>
      <c r="W274" s="472" t="s">
        <v>6663</v>
      </c>
      <c r="X274" s="472" t="s">
        <v>6663</v>
      </c>
      <c r="Y274" s="472" t="s">
        <v>6663</v>
      </c>
      <c r="Z274" s="472" t="s">
        <v>6663</v>
      </c>
      <c r="AA274" s="472" t="s">
        <v>6663</v>
      </c>
      <c r="AB274" s="473" t="s">
        <v>6663</v>
      </c>
      <c r="AC274" s="489" t="s">
        <v>6663</v>
      </c>
      <c r="AD274" s="490" t="s">
        <v>6663</v>
      </c>
      <c r="AE274" s="491" t="s">
        <v>6663</v>
      </c>
      <c r="AF274" s="389"/>
      <c r="AG274" s="390"/>
      <c r="AH274" s="390"/>
      <c r="AI274" s="390"/>
      <c r="AJ274" s="390"/>
      <c r="AK274" s="390"/>
      <c r="AL274" s="390"/>
      <c r="AM274" s="390"/>
      <c r="AN274" s="390"/>
      <c r="AO274" s="390"/>
      <c r="AP274" s="390"/>
      <c r="AQ274" s="390"/>
      <c r="AR274" s="390"/>
      <c r="AS274" s="390"/>
      <c r="AT274" s="390"/>
      <c r="AU274" s="390"/>
      <c r="AV274" s="384"/>
      <c r="AW274" s="385"/>
      <c r="AX274" s="386"/>
      <c r="AY274" s="492" t="s">
        <v>6663</v>
      </c>
      <c r="AZ274" s="493" t="s">
        <v>6663</v>
      </c>
      <c r="BA274" s="493" t="s">
        <v>6663</v>
      </c>
      <c r="BB274" s="493" t="s">
        <v>6663</v>
      </c>
      <c r="BC274" s="493" t="s">
        <v>6663</v>
      </c>
      <c r="BD274" s="493" t="s">
        <v>6663</v>
      </c>
      <c r="BE274" s="493" t="s">
        <v>6663</v>
      </c>
      <c r="BF274" s="493" t="s">
        <v>6663</v>
      </c>
      <c r="BG274" s="493" t="s">
        <v>6663</v>
      </c>
      <c r="BH274" s="493" t="s">
        <v>6663</v>
      </c>
      <c r="BI274" s="493" t="s">
        <v>6663</v>
      </c>
      <c r="BJ274" s="493" t="s">
        <v>6663</v>
      </c>
      <c r="BK274" s="493" t="s">
        <v>6663</v>
      </c>
      <c r="BL274" s="493" t="s">
        <v>6663</v>
      </c>
      <c r="BM274" s="493" t="s">
        <v>6663</v>
      </c>
      <c r="BN274" s="494" t="s">
        <v>6663</v>
      </c>
      <c r="BO274" s="489" t="s">
        <v>6663</v>
      </c>
      <c r="BP274" s="490" t="s">
        <v>6663</v>
      </c>
      <c r="BQ274" s="491" t="s">
        <v>6663</v>
      </c>
      <c r="BR274" s="492">
        <v>148</v>
      </c>
      <c r="BS274" s="493" t="s">
        <v>6662</v>
      </c>
      <c r="BT274" s="493" t="s">
        <v>6662</v>
      </c>
      <c r="BU274" s="493" t="s">
        <v>6662</v>
      </c>
      <c r="BV274" s="493">
        <v>1</v>
      </c>
      <c r="BW274" s="493">
        <v>1</v>
      </c>
      <c r="BX274" s="493">
        <v>5</v>
      </c>
      <c r="BY274" s="493">
        <v>5</v>
      </c>
      <c r="BZ274" s="493">
        <v>13</v>
      </c>
      <c r="CA274" s="493">
        <v>12</v>
      </c>
      <c r="CB274" s="493">
        <v>40</v>
      </c>
      <c r="CC274" s="493">
        <v>15</v>
      </c>
      <c r="CD274" s="493">
        <v>24</v>
      </c>
      <c r="CE274" s="493">
        <v>17</v>
      </c>
      <c r="CF274" s="493">
        <v>11</v>
      </c>
      <c r="CG274" s="494">
        <v>4</v>
      </c>
      <c r="CH274" s="389"/>
      <c r="CI274" s="390"/>
      <c r="CJ274" s="390"/>
      <c r="CK274" s="390"/>
      <c r="CL274" s="390"/>
      <c r="CM274" s="390"/>
      <c r="CN274" s="390"/>
      <c r="CO274" s="390"/>
      <c r="CP274" s="390"/>
      <c r="CQ274" s="390"/>
      <c r="CR274" s="390"/>
      <c r="CS274" s="390"/>
      <c r="CT274" s="390"/>
      <c r="CU274" s="394"/>
      <c r="CV274" s="389"/>
      <c r="CW274" s="390"/>
      <c r="CX274" s="390"/>
      <c r="CY274" s="390"/>
      <c r="CZ274" s="390"/>
      <c r="DA274" s="390"/>
      <c r="DB274" s="394"/>
      <c r="DC274" s="492">
        <v>562</v>
      </c>
      <c r="DD274" s="493">
        <v>412</v>
      </c>
      <c r="DE274" s="493">
        <v>180</v>
      </c>
      <c r="DF274" s="493">
        <v>207</v>
      </c>
      <c r="DG274" s="493">
        <v>25</v>
      </c>
      <c r="DH274" s="493">
        <v>39</v>
      </c>
      <c r="DI274" s="493">
        <v>111</v>
      </c>
      <c r="DJ274" s="394"/>
      <c r="DK274" s="492">
        <v>147</v>
      </c>
      <c r="DL274" s="493">
        <v>120</v>
      </c>
      <c r="DM274" s="493" t="s">
        <v>6662</v>
      </c>
      <c r="DN274" s="493" t="s">
        <v>6662</v>
      </c>
      <c r="DO274" s="493" t="s">
        <v>6662</v>
      </c>
      <c r="DP274" s="493">
        <v>1</v>
      </c>
      <c r="DQ274" s="493">
        <v>25</v>
      </c>
      <c r="DR274" s="493">
        <v>1</v>
      </c>
      <c r="DS274" s="493" t="s">
        <v>6662</v>
      </c>
      <c r="DT274" s="493" t="s">
        <v>6662</v>
      </c>
      <c r="DU274" s="493" t="s">
        <v>6662</v>
      </c>
      <c r="DV274" s="493" t="s">
        <v>6662</v>
      </c>
      <c r="DW274" s="493" t="s">
        <v>6662</v>
      </c>
      <c r="DX274" s="493" t="s">
        <v>6662</v>
      </c>
      <c r="DY274" s="390" t="s">
        <v>6662</v>
      </c>
      <c r="DZ274" s="394" t="s">
        <v>6662</v>
      </c>
      <c r="EA274" s="492">
        <v>147</v>
      </c>
      <c r="EB274" s="493">
        <v>28615</v>
      </c>
      <c r="EC274" s="493">
        <v>21907</v>
      </c>
      <c r="ED274" s="493">
        <v>6679</v>
      </c>
      <c r="EE274" s="494">
        <v>29</v>
      </c>
      <c r="EF274" s="492">
        <v>284</v>
      </c>
      <c r="EG274" s="493">
        <v>240</v>
      </c>
      <c r="EH274" s="493">
        <v>102</v>
      </c>
      <c r="EI274" s="493">
        <v>123</v>
      </c>
      <c r="EJ274" s="493">
        <v>15</v>
      </c>
      <c r="EK274" s="493">
        <v>19</v>
      </c>
      <c r="EL274" s="493">
        <v>25</v>
      </c>
      <c r="EM274" s="394"/>
      <c r="EN274" s="492">
        <v>278</v>
      </c>
      <c r="EO274" s="493">
        <v>172</v>
      </c>
      <c r="EP274" s="493">
        <v>78</v>
      </c>
      <c r="EQ274" s="493">
        <v>84</v>
      </c>
      <c r="ER274" s="493">
        <v>10</v>
      </c>
      <c r="ES274" s="493">
        <v>20</v>
      </c>
      <c r="ET274" s="493">
        <v>86</v>
      </c>
      <c r="EU274" s="394"/>
    </row>
    <row r="275" spans="1:151" s="357" customFormat="1" ht="15" hidden="1" customHeight="1" x14ac:dyDescent="0.15">
      <c r="A275" s="452" t="s">
        <v>175</v>
      </c>
      <c r="B275" s="452" t="s">
        <v>374</v>
      </c>
      <c r="C275" s="452" t="s">
        <v>389</v>
      </c>
      <c r="D275" s="452" t="s">
        <v>831</v>
      </c>
      <c r="E275" s="387">
        <v>271</v>
      </c>
      <c r="F275" s="472">
        <v>268</v>
      </c>
      <c r="G275" s="472" t="s">
        <v>6663</v>
      </c>
      <c r="H275" s="472" t="s">
        <v>6663</v>
      </c>
      <c r="I275" s="472" t="s">
        <v>6663</v>
      </c>
      <c r="J275" s="388">
        <v>3</v>
      </c>
      <c r="K275" s="395">
        <v>3</v>
      </c>
      <c r="L275" s="387"/>
      <c r="M275" s="471" t="s">
        <v>6663</v>
      </c>
      <c r="N275" s="472" t="s">
        <v>6663</v>
      </c>
      <c r="O275" s="472" t="s">
        <v>6663</v>
      </c>
      <c r="P275" s="472" t="s">
        <v>6663</v>
      </c>
      <c r="Q275" s="472" t="s">
        <v>6663</v>
      </c>
      <c r="R275" s="472" t="s">
        <v>6663</v>
      </c>
      <c r="S275" s="472" t="s">
        <v>6663</v>
      </c>
      <c r="T275" s="472" t="s">
        <v>6663</v>
      </c>
      <c r="U275" s="472" t="s">
        <v>6663</v>
      </c>
      <c r="V275" s="472" t="s">
        <v>6663</v>
      </c>
      <c r="W275" s="472" t="s">
        <v>6663</v>
      </c>
      <c r="X275" s="472" t="s">
        <v>6663</v>
      </c>
      <c r="Y275" s="472" t="s">
        <v>6663</v>
      </c>
      <c r="Z275" s="472" t="s">
        <v>6663</v>
      </c>
      <c r="AA275" s="472" t="s">
        <v>6663</v>
      </c>
      <c r="AB275" s="473" t="s">
        <v>6663</v>
      </c>
      <c r="AC275" s="489" t="s">
        <v>6663</v>
      </c>
      <c r="AD275" s="490" t="s">
        <v>6663</v>
      </c>
      <c r="AE275" s="491" t="s">
        <v>6663</v>
      </c>
      <c r="AF275" s="389"/>
      <c r="AG275" s="390"/>
      <c r="AH275" s="390"/>
      <c r="AI275" s="390"/>
      <c r="AJ275" s="390"/>
      <c r="AK275" s="390"/>
      <c r="AL275" s="390"/>
      <c r="AM275" s="390"/>
      <c r="AN275" s="390"/>
      <c r="AO275" s="390"/>
      <c r="AP275" s="390"/>
      <c r="AQ275" s="390"/>
      <c r="AR275" s="390"/>
      <c r="AS275" s="390"/>
      <c r="AT275" s="390"/>
      <c r="AU275" s="390"/>
      <c r="AV275" s="384"/>
      <c r="AW275" s="385"/>
      <c r="AX275" s="386"/>
      <c r="AY275" s="492" t="s">
        <v>6663</v>
      </c>
      <c r="AZ275" s="493" t="s">
        <v>6663</v>
      </c>
      <c r="BA275" s="493" t="s">
        <v>6663</v>
      </c>
      <c r="BB275" s="493" t="s">
        <v>6663</v>
      </c>
      <c r="BC275" s="493" t="s">
        <v>6663</v>
      </c>
      <c r="BD275" s="493" t="s">
        <v>6663</v>
      </c>
      <c r="BE275" s="493" t="s">
        <v>6663</v>
      </c>
      <c r="BF275" s="493" t="s">
        <v>6663</v>
      </c>
      <c r="BG275" s="493" t="s">
        <v>6663</v>
      </c>
      <c r="BH275" s="493" t="s">
        <v>6663</v>
      </c>
      <c r="BI275" s="493" t="s">
        <v>6663</v>
      </c>
      <c r="BJ275" s="493" t="s">
        <v>6663</v>
      </c>
      <c r="BK275" s="493" t="s">
        <v>6663</v>
      </c>
      <c r="BL275" s="493" t="s">
        <v>6663</v>
      </c>
      <c r="BM275" s="493" t="s">
        <v>6663</v>
      </c>
      <c r="BN275" s="494" t="s">
        <v>6663</v>
      </c>
      <c r="BO275" s="489" t="s">
        <v>6663</v>
      </c>
      <c r="BP275" s="490" t="s">
        <v>6663</v>
      </c>
      <c r="BQ275" s="491" t="s">
        <v>6663</v>
      </c>
      <c r="BR275" s="492">
        <v>268</v>
      </c>
      <c r="BS275" s="493" t="s">
        <v>6662</v>
      </c>
      <c r="BT275" s="493" t="s">
        <v>6662</v>
      </c>
      <c r="BU275" s="493" t="s">
        <v>6662</v>
      </c>
      <c r="BV275" s="493" t="s">
        <v>6662</v>
      </c>
      <c r="BW275" s="493">
        <v>2</v>
      </c>
      <c r="BX275" s="493">
        <v>9</v>
      </c>
      <c r="BY275" s="493">
        <v>12</v>
      </c>
      <c r="BZ275" s="493">
        <v>29</v>
      </c>
      <c r="CA275" s="493">
        <v>44</v>
      </c>
      <c r="CB275" s="493">
        <v>54</v>
      </c>
      <c r="CC275" s="493">
        <v>50</v>
      </c>
      <c r="CD275" s="493">
        <v>28</v>
      </c>
      <c r="CE275" s="493">
        <v>26</v>
      </c>
      <c r="CF275" s="493">
        <v>7</v>
      </c>
      <c r="CG275" s="494">
        <v>7</v>
      </c>
      <c r="CH275" s="389"/>
      <c r="CI275" s="390"/>
      <c r="CJ275" s="390"/>
      <c r="CK275" s="390"/>
      <c r="CL275" s="390"/>
      <c r="CM275" s="390"/>
      <c r="CN275" s="390"/>
      <c r="CO275" s="390"/>
      <c r="CP275" s="390"/>
      <c r="CQ275" s="390"/>
      <c r="CR275" s="390"/>
      <c r="CS275" s="390"/>
      <c r="CT275" s="390"/>
      <c r="CU275" s="394"/>
      <c r="CV275" s="389"/>
      <c r="CW275" s="390"/>
      <c r="CX275" s="390"/>
      <c r="CY275" s="390"/>
      <c r="CZ275" s="390"/>
      <c r="DA275" s="390"/>
      <c r="DB275" s="394"/>
      <c r="DC275" s="492">
        <v>1033</v>
      </c>
      <c r="DD275" s="493">
        <v>788</v>
      </c>
      <c r="DE275" s="493">
        <v>452</v>
      </c>
      <c r="DF275" s="493">
        <v>303</v>
      </c>
      <c r="DG275" s="493">
        <v>33</v>
      </c>
      <c r="DH275" s="493">
        <v>63</v>
      </c>
      <c r="DI275" s="493">
        <v>182</v>
      </c>
      <c r="DJ275" s="394"/>
      <c r="DK275" s="492">
        <v>258</v>
      </c>
      <c r="DL275" s="493">
        <v>112</v>
      </c>
      <c r="DM275" s="493" t="s">
        <v>6662</v>
      </c>
      <c r="DN275" s="493">
        <v>1</v>
      </c>
      <c r="DO275" s="493" t="s">
        <v>6662</v>
      </c>
      <c r="DP275" s="493">
        <v>3</v>
      </c>
      <c r="DQ275" s="493">
        <v>134</v>
      </c>
      <c r="DR275" s="493">
        <v>1</v>
      </c>
      <c r="DS275" s="493">
        <v>3</v>
      </c>
      <c r="DT275" s="493" t="s">
        <v>6662</v>
      </c>
      <c r="DU275" s="493">
        <v>4</v>
      </c>
      <c r="DV275" s="493" t="s">
        <v>6662</v>
      </c>
      <c r="DW275" s="493" t="s">
        <v>6662</v>
      </c>
      <c r="DX275" s="493" t="s">
        <v>6662</v>
      </c>
      <c r="DY275" s="390" t="s">
        <v>6662</v>
      </c>
      <c r="DZ275" s="394" t="s">
        <v>6662</v>
      </c>
      <c r="EA275" s="492">
        <v>268</v>
      </c>
      <c r="EB275" s="493">
        <v>58632</v>
      </c>
      <c r="EC275" s="493">
        <v>45121</v>
      </c>
      <c r="ED275" s="493">
        <v>13410</v>
      </c>
      <c r="EE275" s="494">
        <v>101</v>
      </c>
      <c r="EF275" s="492">
        <v>505</v>
      </c>
      <c r="EG275" s="493">
        <v>440</v>
      </c>
      <c r="EH275" s="493">
        <v>257</v>
      </c>
      <c r="EI275" s="493">
        <v>162</v>
      </c>
      <c r="EJ275" s="493">
        <v>21</v>
      </c>
      <c r="EK275" s="493">
        <v>28</v>
      </c>
      <c r="EL275" s="493">
        <v>37</v>
      </c>
      <c r="EM275" s="394"/>
      <c r="EN275" s="492">
        <v>528</v>
      </c>
      <c r="EO275" s="493">
        <v>348</v>
      </c>
      <c r="EP275" s="493">
        <v>195</v>
      </c>
      <c r="EQ275" s="493">
        <v>141</v>
      </c>
      <c r="ER275" s="493">
        <v>12</v>
      </c>
      <c r="ES275" s="493">
        <v>35</v>
      </c>
      <c r="ET275" s="493">
        <v>145</v>
      </c>
      <c r="EU275" s="394"/>
    </row>
    <row r="276" spans="1:151" s="357" customFormat="1" ht="15" hidden="1" customHeight="1" x14ac:dyDescent="0.15">
      <c r="A276" s="452" t="s">
        <v>175</v>
      </c>
      <c r="B276" s="452" t="s">
        <v>374</v>
      </c>
      <c r="C276" s="452" t="s">
        <v>832</v>
      </c>
      <c r="D276" s="452" t="s">
        <v>833</v>
      </c>
      <c r="E276" s="387">
        <v>289</v>
      </c>
      <c r="F276" s="472">
        <v>284</v>
      </c>
      <c r="G276" s="472" t="s">
        <v>6663</v>
      </c>
      <c r="H276" s="472" t="s">
        <v>6663</v>
      </c>
      <c r="I276" s="472" t="s">
        <v>6663</v>
      </c>
      <c r="J276" s="388">
        <v>5</v>
      </c>
      <c r="K276" s="395">
        <v>4</v>
      </c>
      <c r="L276" s="387"/>
      <c r="M276" s="471" t="s">
        <v>6663</v>
      </c>
      <c r="N276" s="472" t="s">
        <v>6663</v>
      </c>
      <c r="O276" s="472" t="s">
        <v>6663</v>
      </c>
      <c r="P276" s="472" t="s">
        <v>6663</v>
      </c>
      <c r="Q276" s="472" t="s">
        <v>6663</v>
      </c>
      <c r="R276" s="472" t="s">
        <v>6663</v>
      </c>
      <c r="S276" s="472" t="s">
        <v>6663</v>
      </c>
      <c r="T276" s="472" t="s">
        <v>6663</v>
      </c>
      <c r="U276" s="472" t="s">
        <v>6663</v>
      </c>
      <c r="V276" s="472" t="s">
        <v>6663</v>
      </c>
      <c r="W276" s="472" t="s">
        <v>6663</v>
      </c>
      <c r="X276" s="472" t="s">
        <v>6663</v>
      </c>
      <c r="Y276" s="472" t="s">
        <v>6663</v>
      </c>
      <c r="Z276" s="472" t="s">
        <v>6663</v>
      </c>
      <c r="AA276" s="472" t="s">
        <v>6663</v>
      </c>
      <c r="AB276" s="473" t="s">
        <v>6663</v>
      </c>
      <c r="AC276" s="489" t="s">
        <v>6663</v>
      </c>
      <c r="AD276" s="490" t="s">
        <v>6663</v>
      </c>
      <c r="AE276" s="491" t="s">
        <v>6663</v>
      </c>
      <c r="AF276" s="389"/>
      <c r="AG276" s="390"/>
      <c r="AH276" s="390"/>
      <c r="AI276" s="390"/>
      <c r="AJ276" s="390"/>
      <c r="AK276" s="390"/>
      <c r="AL276" s="390"/>
      <c r="AM276" s="390"/>
      <c r="AN276" s="390"/>
      <c r="AO276" s="390"/>
      <c r="AP276" s="390"/>
      <c r="AQ276" s="390"/>
      <c r="AR276" s="390"/>
      <c r="AS276" s="390"/>
      <c r="AT276" s="390"/>
      <c r="AU276" s="390"/>
      <c r="AV276" s="384"/>
      <c r="AW276" s="385"/>
      <c r="AX276" s="386"/>
      <c r="AY276" s="492" t="s">
        <v>6663</v>
      </c>
      <c r="AZ276" s="493" t="s">
        <v>6663</v>
      </c>
      <c r="BA276" s="493" t="s">
        <v>6663</v>
      </c>
      <c r="BB276" s="493" t="s">
        <v>6663</v>
      </c>
      <c r="BC276" s="493" t="s">
        <v>6663</v>
      </c>
      <c r="BD276" s="493" t="s">
        <v>6663</v>
      </c>
      <c r="BE276" s="493" t="s">
        <v>6663</v>
      </c>
      <c r="BF276" s="493" t="s">
        <v>6663</v>
      </c>
      <c r="BG276" s="493" t="s">
        <v>6663</v>
      </c>
      <c r="BH276" s="493" t="s">
        <v>6663</v>
      </c>
      <c r="BI276" s="493" t="s">
        <v>6663</v>
      </c>
      <c r="BJ276" s="493" t="s">
        <v>6663</v>
      </c>
      <c r="BK276" s="493" t="s">
        <v>6663</v>
      </c>
      <c r="BL276" s="493" t="s">
        <v>6663</v>
      </c>
      <c r="BM276" s="493" t="s">
        <v>6663</v>
      </c>
      <c r="BN276" s="494" t="s">
        <v>6663</v>
      </c>
      <c r="BO276" s="489" t="s">
        <v>6663</v>
      </c>
      <c r="BP276" s="490" t="s">
        <v>6663</v>
      </c>
      <c r="BQ276" s="491" t="s">
        <v>6663</v>
      </c>
      <c r="BR276" s="492">
        <v>284</v>
      </c>
      <c r="BS276" s="493" t="s">
        <v>6662</v>
      </c>
      <c r="BT276" s="493" t="s">
        <v>6662</v>
      </c>
      <c r="BU276" s="493" t="s">
        <v>6662</v>
      </c>
      <c r="BV276" s="493">
        <v>1</v>
      </c>
      <c r="BW276" s="493">
        <v>4</v>
      </c>
      <c r="BX276" s="493">
        <v>6</v>
      </c>
      <c r="BY276" s="493">
        <v>7</v>
      </c>
      <c r="BZ276" s="493">
        <v>32</v>
      </c>
      <c r="CA276" s="493">
        <v>45</v>
      </c>
      <c r="CB276" s="493">
        <v>53</v>
      </c>
      <c r="CC276" s="493">
        <v>54</v>
      </c>
      <c r="CD276" s="493">
        <v>33</v>
      </c>
      <c r="CE276" s="493">
        <v>27</v>
      </c>
      <c r="CF276" s="493">
        <v>18</v>
      </c>
      <c r="CG276" s="494">
        <v>4</v>
      </c>
      <c r="CH276" s="389"/>
      <c r="CI276" s="390"/>
      <c r="CJ276" s="390"/>
      <c r="CK276" s="390"/>
      <c r="CL276" s="390"/>
      <c r="CM276" s="390"/>
      <c r="CN276" s="390"/>
      <c r="CO276" s="390"/>
      <c r="CP276" s="390"/>
      <c r="CQ276" s="390"/>
      <c r="CR276" s="390"/>
      <c r="CS276" s="390"/>
      <c r="CT276" s="390"/>
      <c r="CU276" s="394"/>
      <c r="CV276" s="389"/>
      <c r="CW276" s="390"/>
      <c r="CX276" s="390"/>
      <c r="CY276" s="390"/>
      <c r="CZ276" s="390"/>
      <c r="DA276" s="390"/>
      <c r="DB276" s="394"/>
      <c r="DC276" s="492">
        <v>1067</v>
      </c>
      <c r="DD276" s="493">
        <v>831</v>
      </c>
      <c r="DE276" s="493">
        <v>434</v>
      </c>
      <c r="DF276" s="493">
        <v>342</v>
      </c>
      <c r="DG276" s="493">
        <v>55</v>
      </c>
      <c r="DH276" s="493">
        <v>57</v>
      </c>
      <c r="DI276" s="493">
        <v>179</v>
      </c>
      <c r="DJ276" s="394"/>
      <c r="DK276" s="492">
        <v>272</v>
      </c>
      <c r="DL276" s="493">
        <v>182</v>
      </c>
      <c r="DM276" s="493">
        <v>1</v>
      </c>
      <c r="DN276" s="493" t="s">
        <v>6662</v>
      </c>
      <c r="DO276" s="493" t="s">
        <v>6662</v>
      </c>
      <c r="DP276" s="493">
        <v>3</v>
      </c>
      <c r="DQ276" s="493">
        <v>81</v>
      </c>
      <c r="DR276" s="493">
        <v>1</v>
      </c>
      <c r="DS276" s="493">
        <v>4</v>
      </c>
      <c r="DT276" s="493" t="s">
        <v>6662</v>
      </c>
      <c r="DU276" s="493" t="s">
        <v>6662</v>
      </c>
      <c r="DV276" s="493" t="s">
        <v>6662</v>
      </c>
      <c r="DW276" s="493" t="s">
        <v>6662</v>
      </c>
      <c r="DX276" s="493" t="s">
        <v>6662</v>
      </c>
      <c r="DY276" s="390" t="s">
        <v>6662</v>
      </c>
      <c r="DZ276" s="394" t="s">
        <v>6662</v>
      </c>
      <c r="EA276" s="492">
        <v>284</v>
      </c>
      <c r="EB276" s="493">
        <v>60808</v>
      </c>
      <c r="EC276" s="493">
        <v>52867</v>
      </c>
      <c r="ED276" s="493">
        <v>7921</v>
      </c>
      <c r="EE276" s="494">
        <v>20</v>
      </c>
      <c r="EF276" s="492">
        <v>526</v>
      </c>
      <c r="EG276" s="493">
        <v>471</v>
      </c>
      <c r="EH276" s="493">
        <v>241</v>
      </c>
      <c r="EI276" s="493">
        <v>194</v>
      </c>
      <c r="EJ276" s="493">
        <v>36</v>
      </c>
      <c r="EK276" s="493">
        <v>30</v>
      </c>
      <c r="EL276" s="493">
        <v>25</v>
      </c>
      <c r="EM276" s="394"/>
      <c r="EN276" s="492">
        <v>541</v>
      </c>
      <c r="EO276" s="493">
        <v>360</v>
      </c>
      <c r="EP276" s="493">
        <v>193</v>
      </c>
      <c r="EQ276" s="493">
        <v>148</v>
      </c>
      <c r="ER276" s="493">
        <v>19</v>
      </c>
      <c r="ES276" s="493">
        <v>27</v>
      </c>
      <c r="ET276" s="493">
        <v>154</v>
      </c>
      <c r="EU276" s="394"/>
    </row>
    <row r="277" spans="1:151" s="357" customFormat="1" ht="15" customHeight="1" x14ac:dyDescent="0.15">
      <c r="A277" s="452" t="s">
        <v>175</v>
      </c>
      <c r="B277" s="452" t="s">
        <v>390</v>
      </c>
      <c r="C277" s="452"/>
      <c r="D277" s="452" t="s">
        <v>834</v>
      </c>
      <c r="E277" s="387">
        <v>1898</v>
      </c>
      <c r="F277" s="472">
        <v>1877</v>
      </c>
      <c r="G277" s="472">
        <v>617</v>
      </c>
      <c r="H277" s="472">
        <v>233</v>
      </c>
      <c r="I277" s="472">
        <v>1027</v>
      </c>
      <c r="J277" s="388">
        <v>21</v>
      </c>
      <c r="K277" s="395">
        <v>21</v>
      </c>
      <c r="L277" s="387"/>
      <c r="M277" s="471">
        <v>4995</v>
      </c>
      <c r="N277" s="472">
        <v>42</v>
      </c>
      <c r="O277" s="472">
        <v>88</v>
      </c>
      <c r="P277" s="472">
        <v>145</v>
      </c>
      <c r="Q277" s="472">
        <v>206</v>
      </c>
      <c r="R277" s="472">
        <v>229</v>
      </c>
      <c r="S277" s="472">
        <v>260</v>
      </c>
      <c r="T277" s="472">
        <v>245</v>
      </c>
      <c r="U277" s="472">
        <v>346</v>
      </c>
      <c r="V277" s="472">
        <v>618</v>
      </c>
      <c r="W277" s="472">
        <v>792</v>
      </c>
      <c r="X277" s="472">
        <v>664</v>
      </c>
      <c r="Y277" s="472">
        <v>465</v>
      </c>
      <c r="Z277" s="472">
        <v>436</v>
      </c>
      <c r="AA277" s="472">
        <v>300</v>
      </c>
      <c r="AB277" s="473">
        <v>159</v>
      </c>
      <c r="AC277" s="489">
        <v>59.3</v>
      </c>
      <c r="AD277" s="490">
        <v>58</v>
      </c>
      <c r="AE277" s="491">
        <v>61</v>
      </c>
      <c r="AF277" s="389"/>
      <c r="AG277" s="390"/>
      <c r="AH277" s="390"/>
      <c r="AI277" s="390"/>
      <c r="AJ277" s="390"/>
      <c r="AK277" s="390"/>
      <c r="AL277" s="390"/>
      <c r="AM277" s="390"/>
      <c r="AN277" s="390"/>
      <c r="AO277" s="390"/>
      <c r="AP277" s="390"/>
      <c r="AQ277" s="390"/>
      <c r="AR277" s="390"/>
      <c r="AS277" s="390"/>
      <c r="AT277" s="390"/>
      <c r="AU277" s="390"/>
      <c r="AV277" s="384"/>
      <c r="AW277" s="385"/>
      <c r="AX277" s="386"/>
      <c r="AY277" s="492">
        <v>2898</v>
      </c>
      <c r="AZ277" s="493">
        <v>4</v>
      </c>
      <c r="BA277" s="493">
        <v>12</v>
      </c>
      <c r="BB277" s="493">
        <v>37</v>
      </c>
      <c r="BC277" s="493">
        <v>74</v>
      </c>
      <c r="BD277" s="493">
        <v>93</v>
      </c>
      <c r="BE277" s="493">
        <v>87</v>
      </c>
      <c r="BF277" s="493">
        <v>83</v>
      </c>
      <c r="BG277" s="493">
        <v>148</v>
      </c>
      <c r="BH277" s="493">
        <v>284</v>
      </c>
      <c r="BI277" s="493">
        <v>498</v>
      </c>
      <c r="BJ277" s="493">
        <v>507</v>
      </c>
      <c r="BK277" s="493">
        <v>387</v>
      </c>
      <c r="BL277" s="493">
        <v>369</v>
      </c>
      <c r="BM277" s="493">
        <v>226</v>
      </c>
      <c r="BN277" s="494">
        <v>89</v>
      </c>
      <c r="BO277" s="489">
        <v>64.2</v>
      </c>
      <c r="BP277" s="490">
        <v>62.9</v>
      </c>
      <c r="BQ277" s="491">
        <v>65.7</v>
      </c>
      <c r="BR277" s="492">
        <v>1881</v>
      </c>
      <c r="BS277" s="493" t="s">
        <v>6662</v>
      </c>
      <c r="BT277" s="493" t="s">
        <v>6662</v>
      </c>
      <c r="BU277" s="493">
        <v>6</v>
      </c>
      <c r="BV277" s="493">
        <v>7</v>
      </c>
      <c r="BW277" s="493">
        <v>20</v>
      </c>
      <c r="BX277" s="493">
        <v>38</v>
      </c>
      <c r="BY277" s="493">
        <v>76</v>
      </c>
      <c r="BZ277" s="493">
        <v>133</v>
      </c>
      <c r="CA277" s="493">
        <v>290</v>
      </c>
      <c r="CB277" s="493">
        <v>421</v>
      </c>
      <c r="CC277" s="493">
        <v>365</v>
      </c>
      <c r="CD277" s="493">
        <v>230</v>
      </c>
      <c r="CE277" s="493">
        <v>185</v>
      </c>
      <c r="CF277" s="493">
        <v>81</v>
      </c>
      <c r="CG277" s="494">
        <v>29</v>
      </c>
      <c r="CH277" s="389"/>
      <c r="CI277" s="390"/>
      <c r="CJ277" s="390"/>
      <c r="CK277" s="390"/>
      <c r="CL277" s="390"/>
      <c r="CM277" s="390"/>
      <c r="CN277" s="390"/>
      <c r="CO277" s="390"/>
      <c r="CP277" s="390"/>
      <c r="CQ277" s="390"/>
      <c r="CR277" s="390"/>
      <c r="CS277" s="390"/>
      <c r="CT277" s="390"/>
      <c r="CU277" s="394"/>
      <c r="CV277" s="389"/>
      <c r="CW277" s="390"/>
      <c r="CX277" s="390"/>
      <c r="CY277" s="390"/>
      <c r="CZ277" s="390"/>
      <c r="DA277" s="390"/>
      <c r="DB277" s="394"/>
      <c r="DC277" s="492">
        <v>7379</v>
      </c>
      <c r="DD277" s="493">
        <v>5663</v>
      </c>
      <c r="DE277" s="493">
        <v>2893</v>
      </c>
      <c r="DF277" s="493">
        <v>2420</v>
      </c>
      <c r="DG277" s="493">
        <v>350</v>
      </c>
      <c r="DH277" s="493">
        <v>456</v>
      </c>
      <c r="DI277" s="493">
        <v>1260</v>
      </c>
      <c r="DJ277" s="394"/>
      <c r="DK277" s="492">
        <v>1651</v>
      </c>
      <c r="DL277" s="493">
        <v>695</v>
      </c>
      <c r="DM277" s="493" t="s">
        <v>6662</v>
      </c>
      <c r="DN277" s="493">
        <v>3</v>
      </c>
      <c r="DO277" s="493">
        <v>14</v>
      </c>
      <c r="DP277" s="493">
        <v>807</v>
      </c>
      <c r="DQ277" s="493">
        <v>66</v>
      </c>
      <c r="DR277" s="493">
        <v>18</v>
      </c>
      <c r="DS277" s="493">
        <v>26</v>
      </c>
      <c r="DT277" s="493">
        <v>2</v>
      </c>
      <c r="DU277" s="493">
        <v>11</v>
      </c>
      <c r="DV277" s="493">
        <v>1</v>
      </c>
      <c r="DW277" s="493">
        <v>5</v>
      </c>
      <c r="DX277" s="493">
        <v>3</v>
      </c>
      <c r="DY277" s="390" t="s">
        <v>6662</v>
      </c>
      <c r="DZ277" s="394" t="s">
        <v>6662</v>
      </c>
      <c r="EA277" s="492">
        <v>1875</v>
      </c>
      <c r="EB277" s="493">
        <v>311321</v>
      </c>
      <c r="EC277" s="493">
        <v>154217</v>
      </c>
      <c r="ED277" s="493">
        <v>153737</v>
      </c>
      <c r="EE277" s="494">
        <v>3367</v>
      </c>
      <c r="EF277" s="492">
        <v>3727</v>
      </c>
      <c r="EG277" s="493">
        <v>3192</v>
      </c>
      <c r="EH277" s="493">
        <v>1614</v>
      </c>
      <c r="EI277" s="493">
        <v>1339</v>
      </c>
      <c r="EJ277" s="493">
        <v>239</v>
      </c>
      <c r="EK277" s="493">
        <v>235</v>
      </c>
      <c r="EL277" s="493">
        <v>300</v>
      </c>
      <c r="EM277" s="394"/>
      <c r="EN277" s="492">
        <v>3652</v>
      </c>
      <c r="EO277" s="493">
        <v>2471</v>
      </c>
      <c r="EP277" s="493">
        <v>1279</v>
      </c>
      <c r="EQ277" s="493">
        <v>1081</v>
      </c>
      <c r="ER277" s="493">
        <v>111</v>
      </c>
      <c r="ES277" s="493">
        <v>221</v>
      </c>
      <c r="ET277" s="493">
        <v>960</v>
      </c>
      <c r="EU277" s="394"/>
    </row>
    <row r="278" spans="1:151" s="357" customFormat="1" ht="15" hidden="1" customHeight="1" x14ac:dyDescent="0.15">
      <c r="A278" s="452" t="s">
        <v>175</v>
      </c>
      <c r="B278" s="452" t="s">
        <v>390</v>
      </c>
      <c r="C278" s="452" t="s">
        <v>391</v>
      </c>
      <c r="D278" s="452" t="s">
        <v>835</v>
      </c>
      <c r="E278" s="387">
        <v>131</v>
      </c>
      <c r="F278" s="472">
        <v>131</v>
      </c>
      <c r="G278" s="472" t="s">
        <v>6663</v>
      </c>
      <c r="H278" s="472" t="s">
        <v>6663</v>
      </c>
      <c r="I278" s="472" t="s">
        <v>6663</v>
      </c>
      <c r="J278" s="388" t="s">
        <v>6662</v>
      </c>
      <c r="K278" s="395" t="s">
        <v>6662</v>
      </c>
      <c r="L278" s="387"/>
      <c r="M278" s="471" t="s">
        <v>6663</v>
      </c>
      <c r="N278" s="472" t="s">
        <v>6663</v>
      </c>
      <c r="O278" s="472" t="s">
        <v>6663</v>
      </c>
      <c r="P278" s="472" t="s">
        <v>6663</v>
      </c>
      <c r="Q278" s="472" t="s">
        <v>6663</v>
      </c>
      <c r="R278" s="472" t="s">
        <v>6663</v>
      </c>
      <c r="S278" s="472" t="s">
        <v>6663</v>
      </c>
      <c r="T278" s="472" t="s">
        <v>6663</v>
      </c>
      <c r="U278" s="472" t="s">
        <v>6663</v>
      </c>
      <c r="V278" s="472" t="s">
        <v>6663</v>
      </c>
      <c r="W278" s="472" t="s">
        <v>6663</v>
      </c>
      <c r="X278" s="472" t="s">
        <v>6663</v>
      </c>
      <c r="Y278" s="472" t="s">
        <v>6663</v>
      </c>
      <c r="Z278" s="472" t="s">
        <v>6663</v>
      </c>
      <c r="AA278" s="472" t="s">
        <v>6663</v>
      </c>
      <c r="AB278" s="473" t="s">
        <v>6663</v>
      </c>
      <c r="AC278" s="489" t="s">
        <v>6663</v>
      </c>
      <c r="AD278" s="490" t="s">
        <v>6663</v>
      </c>
      <c r="AE278" s="491" t="s">
        <v>6663</v>
      </c>
      <c r="AF278" s="389"/>
      <c r="AG278" s="390"/>
      <c r="AH278" s="390"/>
      <c r="AI278" s="390"/>
      <c r="AJ278" s="390"/>
      <c r="AK278" s="390"/>
      <c r="AL278" s="390"/>
      <c r="AM278" s="390"/>
      <c r="AN278" s="390"/>
      <c r="AO278" s="390"/>
      <c r="AP278" s="390"/>
      <c r="AQ278" s="390"/>
      <c r="AR278" s="390"/>
      <c r="AS278" s="390"/>
      <c r="AT278" s="390"/>
      <c r="AU278" s="390"/>
      <c r="AV278" s="384"/>
      <c r="AW278" s="385"/>
      <c r="AX278" s="386"/>
      <c r="AY278" s="492" t="s">
        <v>6663</v>
      </c>
      <c r="AZ278" s="493" t="s">
        <v>6663</v>
      </c>
      <c r="BA278" s="493" t="s">
        <v>6663</v>
      </c>
      <c r="BB278" s="493" t="s">
        <v>6663</v>
      </c>
      <c r="BC278" s="493" t="s">
        <v>6663</v>
      </c>
      <c r="BD278" s="493" t="s">
        <v>6663</v>
      </c>
      <c r="BE278" s="493" t="s">
        <v>6663</v>
      </c>
      <c r="BF278" s="493" t="s">
        <v>6663</v>
      </c>
      <c r="BG278" s="493" t="s">
        <v>6663</v>
      </c>
      <c r="BH278" s="493" t="s">
        <v>6663</v>
      </c>
      <c r="BI278" s="493" t="s">
        <v>6663</v>
      </c>
      <c r="BJ278" s="493" t="s">
        <v>6663</v>
      </c>
      <c r="BK278" s="493" t="s">
        <v>6663</v>
      </c>
      <c r="BL278" s="493" t="s">
        <v>6663</v>
      </c>
      <c r="BM278" s="493" t="s">
        <v>6663</v>
      </c>
      <c r="BN278" s="494" t="s">
        <v>6663</v>
      </c>
      <c r="BO278" s="489" t="s">
        <v>6663</v>
      </c>
      <c r="BP278" s="490" t="s">
        <v>6663</v>
      </c>
      <c r="BQ278" s="491" t="s">
        <v>6663</v>
      </c>
      <c r="BR278" s="492">
        <v>130</v>
      </c>
      <c r="BS278" s="493" t="s">
        <v>6662</v>
      </c>
      <c r="BT278" s="493" t="s">
        <v>6662</v>
      </c>
      <c r="BU278" s="493" t="s">
        <v>6662</v>
      </c>
      <c r="BV278" s="493">
        <v>2</v>
      </c>
      <c r="BW278" s="493" t="s">
        <v>6662</v>
      </c>
      <c r="BX278" s="493">
        <v>1</v>
      </c>
      <c r="BY278" s="493">
        <v>2</v>
      </c>
      <c r="BZ278" s="493">
        <v>5</v>
      </c>
      <c r="CA278" s="493">
        <v>26</v>
      </c>
      <c r="CB278" s="493">
        <v>30</v>
      </c>
      <c r="CC278" s="493">
        <v>27</v>
      </c>
      <c r="CD278" s="493">
        <v>18</v>
      </c>
      <c r="CE278" s="493">
        <v>9</v>
      </c>
      <c r="CF278" s="493">
        <v>7</v>
      </c>
      <c r="CG278" s="494">
        <v>3</v>
      </c>
      <c r="CH278" s="389"/>
      <c r="CI278" s="390"/>
      <c r="CJ278" s="390"/>
      <c r="CK278" s="390"/>
      <c r="CL278" s="390"/>
      <c r="CM278" s="390"/>
      <c r="CN278" s="390"/>
      <c r="CO278" s="390"/>
      <c r="CP278" s="390"/>
      <c r="CQ278" s="390"/>
      <c r="CR278" s="390"/>
      <c r="CS278" s="390"/>
      <c r="CT278" s="390"/>
      <c r="CU278" s="394"/>
      <c r="CV278" s="389"/>
      <c r="CW278" s="390"/>
      <c r="CX278" s="390"/>
      <c r="CY278" s="390"/>
      <c r="CZ278" s="390"/>
      <c r="DA278" s="390"/>
      <c r="DB278" s="394"/>
      <c r="DC278" s="492">
        <v>491</v>
      </c>
      <c r="DD278" s="493">
        <v>372</v>
      </c>
      <c r="DE278" s="493">
        <v>181</v>
      </c>
      <c r="DF278" s="493">
        <v>157</v>
      </c>
      <c r="DG278" s="493">
        <v>34</v>
      </c>
      <c r="DH278" s="493">
        <v>26</v>
      </c>
      <c r="DI278" s="493">
        <v>93</v>
      </c>
      <c r="DJ278" s="394"/>
      <c r="DK278" s="492">
        <v>113</v>
      </c>
      <c r="DL278" s="493">
        <v>50</v>
      </c>
      <c r="DM278" s="493" t="s">
        <v>6662</v>
      </c>
      <c r="DN278" s="493">
        <v>1</v>
      </c>
      <c r="DO278" s="493" t="s">
        <v>6662</v>
      </c>
      <c r="DP278" s="493">
        <v>58</v>
      </c>
      <c r="DQ278" s="493" t="s">
        <v>6662</v>
      </c>
      <c r="DR278" s="493">
        <v>1</v>
      </c>
      <c r="DS278" s="493">
        <v>3</v>
      </c>
      <c r="DT278" s="493" t="s">
        <v>6662</v>
      </c>
      <c r="DU278" s="493" t="s">
        <v>6662</v>
      </c>
      <c r="DV278" s="493" t="s">
        <v>6662</v>
      </c>
      <c r="DW278" s="493" t="s">
        <v>6662</v>
      </c>
      <c r="DX278" s="493" t="s">
        <v>6662</v>
      </c>
      <c r="DY278" s="390" t="s">
        <v>6662</v>
      </c>
      <c r="DZ278" s="394" t="s">
        <v>6662</v>
      </c>
      <c r="EA278" s="492">
        <v>131</v>
      </c>
      <c r="EB278" s="493">
        <v>20380</v>
      </c>
      <c r="EC278" s="493">
        <v>10416</v>
      </c>
      <c r="ED278" s="493">
        <v>9622</v>
      </c>
      <c r="EE278" s="494">
        <v>342</v>
      </c>
      <c r="EF278" s="492">
        <v>263</v>
      </c>
      <c r="EG278" s="493">
        <v>215</v>
      </c>
      <c r="EH278" s="493">
        <v>104</v>
      </c>
      <c r="EI278" s="493">
        <v>91</v>
      </c>
      <c r="EJ278" s="493">
        <v>20</v>
      </c>
      <c r="EK278" s="493">
        <v>23</v>
      </c>
      <c r="EL278" s="493">
        <v>25</v>
      </c>
      <c r="EM278" s="394"/>
      <c r="EN278" s="492">
        <v>228</v>
      </c>
      <c r="EO278" s="493">
        <v>157</v>
      </c>
      <c r="EP278" s="493">
        <v>77</v>
      </c>
      <c r="EQ278" s="493">
        <v>66</v>
      </c>
      <c r="ER278" s="493">
        <v>14</v>
      </c>
      <c r="ES278" s="493">
        <v>3</v>
      </c>
      <c r="ET278" s="493">
        <v>68</v>
      </c>
      <c r="EU278" s="394"/>
    </row>
    <row r="279" spans="1:151" s="357" customFormat="1" ht="15" hidden="1" customHeight="1" x14ac:dyDescent="0.15">
      <c r="A279" s="452" t="s">
        <v>175</v>
      </c>
      <c r="B279" s="452" t="s">
        <v>390</v>
      </c>
      <c r="C279" s="452" t="s">
        <v>392</v>
      </c>
      <c r="D279" s="452" t="s">
        <v>836</v>
      </c>
      <c r="E279" s="387">
        <v>108</v>
      </c>
      <c r="F279" s="472">
        <v>105</v>
      </c>
      <c r="G279" s="472" t="s">
        <v>6663</v>
      </c>
      <c r="H279" s="472" t="s">
        <v>6663</v>
      </c>
      <c r="I279" s="472" t="s">
        <v>6663</v>
      </c>
      <c r="J279" s="388">
        <v>3</v>
      </c>
      <c r="K279" s="395">
        <v>3</v>
      </c>
      <c r="L279" s="387"/>
      <c r="M279" s="471" t="s">
        <v>6663</v>
      </c>
      <c r="N279" s="472" t="s">
        <v>6663</v>
      </c>
      <c r="O279" s="472" t="s">
        <v>6663</v>
      </c>
      <c r="P279" s="472" t="s">
        <v>6663</v>
      </c>
      <c r="Q279" s="472" t="s">
        <v>6663</v>
      </c>
      <c r="R279" s="472" t="s">
        <v>6663</v>
      </c>
      <c r="S279" s="472" t="s">
        <v>6663</v>
      </c>
      <c r="T279" s="472" t="s">
        <v>6663</v>
      </c>
      <c r="U279" s="472" t="s">
        <v>6663</v>
      </c>
      <c r="V279" s="472" t="s">
        <v>6663</v>
      </c>
      <c r="W279" s="472" t="s">
        <v>6663</v>
      </c>
      <c r="X279" s="472" t="s">
        <v>6663</v>
      </c>
      <c r="Y279" s="472" t="s">
        <v>6663</v>
      </c>
      <c r="Z279" s="472" t="s">
        <v>6663</v>
      </c>
      <c r="AA279" s="472" t="s">
        <v>6663</v>
      </c>
      <c r="AB279" s="473" t="s">
        <v>6663</v>
      </c>
      <c r="AC279" s="489" t="s">
        <v>6663</v>
      </c>
      <c r="AD279" s="490" t="s">
        <v>6663</v>
      </c>
      <c r="AE279" s="491" t="s">
        <v>6663</v>
      </c>
      <c r="AF279" s="389"/>
      <c r="AG279" s="390"/>
      <c r="AH279" s="390"/>
      <c r="AI279" s="390"/>
      <c r="AJ279" s="390"/>
      <c r="AK279" s="390"/>
      <c r="AL279" s="390"/>
      <c r="AM279" s="390"/>
      <c r="AN279" s="390"/>
      <c r="AO279" s="390"/>
      <c r="AP279" s="390"/>
      <c r="AQ279" s="390"/>
      <c r="AR279" s="390"/>
      <c r="AS279" s="390"/>
      <c r="AT279" s="390"/>
      <c r="AU279" s="390"/>
      <c r="AV279" s="384"/>
      <c r="AW279" s="385"/>
      <c r="AX279" s="386"/>
      <c r="AY279" s="492" t="s">
        <v>6663</v>
      </c>
      <c r="AZ279" s="493" t="s">
        <v>6663</v>
      </c>
      <c r="BA279" s="493" t="s">
        <v>6663</v>
      </c>
      <c r="BB279" s="493" t="s">
        <v>6663</v>
      </c>
      <c r="BC279" s="493" t="s">
        <v>6663</v>
      </c>
      <c r="BD279" s="493" t="s">
        <v>6663</v>
      </c>
      <c r="BE279" s="493" t="s">
        <v>6663</v>
      </c>
      <c r="BF279" s="493" t="s">
        <v>6663</v>
      </c>
      <c r="BG279" s="493" t="s">
        <v>6663</v>
      </c>
      <c r="BH279" s="493" t="s">
        <v>6663</v>
      </c>
      <c r="BI279" s="493" t="s">
        <v>6663</v>
      </c>
      <c r="BJ279" s="493" t="s">
        <v>6663</v>
      </c>
      <c r="BK279" s="493" t="s">
        <v>6663</v>
      </c>
      <c r="BL279" s="493" t="s">
        <v>6663</v>
      </c>
      <c r="BM279" s="493" t="s">
        <v>6663</v>
      </c>
      <c r="BN279" s="494" t="s">
        <v>6663</v>
      </c>
      <c r="BO279" s="489" t="s">
        <v>6663</v>
      </c>
      <c r="BP279" s="490" t="s">
        <v>6663</v>
      </c>
      <c r="BQ279" s="491" t="s">
        <v>6663</v>
      </c>
      <c r="BR279" s="492">
        <v>105</v>
      </c>
      <c r="BS279" s="493" t="s">
        <v>6662</v>
      </c>
      <c r="BT279" s="493" t="s">
        <v>6662</v>
      </c>
      <c r="BU279" s="493" t="s">
        <v>6662</v>
      </c>
      <c r="BV279" s="493">
        <v>2</v>
      </c>
      <c r="BW279" s="493">
        <v>1</v>
      </c>
      <c r="BX279" s="493" t="s">
        <v>6662</v>
      </c>
      <c r="BY279" s="493">
        <v>7</v>
      </c>
      <c r="BZ279" s="493">
        <v>5</v>
      </c>
      <c r="CA279" s="493">
        <v>14</v>
      </c>
      <c r="CB279" s="493">
        <v>23</v>
      </c>
      <c r="CC279" s="493">
        <v>22</v>
      </c>
      <c r="CD279" s="493">
        <v>12</v>
      </c>
      <c r="CE279" s="493">
        <v>13</v>
      </c>
      <c r="CF279" s="493">
        <v>5</v>
      </c>
      <c r="CG279" s="494">
        <v>1</v>
      </c>
      <c r="CH279" s="389"/>
      <c r="CI279" s="390"/>
      <c r="CJ279" s="390"/>
      <c r="CK279" s="390"/>
      <c r="CL279" s="390"/>
      <c r="CM279" s="390"/>
      <c r="CN279" s="390"/>
      <c r="CO279" s="390"/>
      <c r="CP279" s="390"/>
      <c r="CQ279" s="390"/>
      <c r="CR279" s="390"/>
      <c r="CS279" s="390"/>
      <c r="CT279" s="390"/>
      <c r="CU279" s="394"/>
      <c r="CV279" s="389"/>
      <c r="CW279" s="390"/>
      <c r="CX279" s="390"/>
      <c r="CY279" s="390"/>
      <c r="CZ279" s="390"/>
      <c r="DA279" s="390"/>
      <c r="DB279" s="394"/>
      <c r="DC279" s="492">
        <v>409</v>
      </c>
      <c r="DD279" s="493">
        <v>292</v>
      </c>
      <c r="DE279" s="493">
        <v>146</v>
      </c>
      <c r="DF279" s="493">
        <v>128</v>
      </c>
      <c r="DG279" s="493">
        <v>18</v>
      </c>
      <c r="DH279" s="493">
        <v>35</v>
      </c>
      <c r="DI279" s="493">
        <v>82</v>
      </c>
      <c r="DJ279" s="394"/>
      <c r="DK279" s="492">
        <v>91</v>
      </c>
      <c r="DL279" s="493">
        <v>54</v>
      </c>
      <c r="DM279" s="493" t="s">
        <v>6662</v>
      </c>
      <c r="DN279" s="493" t="s">
        <v>6662</v>
      </c>
      <c r="DO279" s="493" t="s">
        <v>6662</v>
      </c>
      <c r="DP279" s="493">
        <v>30</v>
      </c>
      <c r="DQ279" s="493">
        <v>1</v>
      </c>
      <c r="DR279" s="493">
        <v>1</v>
      </c>
      <c r="DS279" s="493">
        <v>2</v>
      </c>
      <c r="DT279" s="493" t="s">
        <v>6662</v>
      </c>
      <c r="DU279" s="493">
        <v>3</v>
      </c>
      <c r="DV279" s="493" t="s">
        <v>6662</v>
      </c>
      <c r="DW279" s="493" t="s">
        <v>6662</v>
      </c>
      <c r="DX279" s="493" t="s">
        <v>6662</v>
      </c>
      <c r="DY279" s="390" t="s">
        <v>6662</v>
      </c>
      <c r="DZ279" s="394" t="s">
        <v>6662</v>
      </c>
      <c r="EA279" s="492">
        <v>105</v>
      </c>
      <c r="EB279" s="493">
        <v>16669</v>
      </c>
      <c r="EC279" s="493">
        <v>8872</v>
      </c>
      <c r="ED279" s="493">
        <v>7701</v>
      </c>
      <c r="EE279" s="494">
        <v>96</v>
      </c>
      <c r="EF279" s="492">
        <v>210</v>
      </c>
      <c r="EG279" s="493">
        <v>176</v>
      </c>
      <c r="EH279" s="493">
        <v>93</v>
      </c>
      <c r="EI279" s="493">
        <v>70</v>
      </c>
      <c r="EJ279" s="493">
        <v>13</v>
      </c>
      <c r="EK279" s="493">
        <v>13</v>
      </c>
      <c r="EL279" s="493">
        <v>21</v>
      </c>
      <c r="EM279" s="394"/>
      <c r="EN279" s="492">
        <v>199</v>
      </c>
      <c r="EO279" s="493">
        <v>116</v>
      </c>
      <c r="EP279" s="493">
        <v>53</v>
      </c>
      <c r="EQ279" s="493">
        <v>58</v>
      </c>
      <c r="ER279" s="493">
        <v>5</v>
      </c>
      <c r="ES279" s="493">
        <v>22</v>
      </c>
      <c r="ET279" s="493">
        <v>61</v>
      </c>
      <c r="EU279" s="394"/>
    </row>
    <row r="280" spans="1:151" s="357" customFormat="1" ht="15" hidden="1" customHeight="1" x14ac:dyDescent="0.15">
      <c r="A280" s="452" t="s">
        <v>175</v>
      </c>
      <c r="B280" s="452" t="s">
        <v>390</v>
      </c>
      <c r="C280" s="452" t="s">
        <v>393</v>
      </c>
      <c r="D280" s="452" t="s">
        <v>837</v>
      </c>
      <c r="E280" s="387">
        <v>139</v>
      </c>
      <c r="F280" s="472">
        <v>136</v>
      </c>
      <c r="G280" s="472" t="s">
        <v>6663</v>
      </c>
      <c r="H280" s="472" t="s">
        <v>6663</v>
      </c>
      <c r="I280" s="472" t="s">
        <v>6663</v>
      </c>
      <c r="J280" s="388">
        <v>3</v>
      </c>
      <c r="K280" s="395">
        <v>3</v>
      </c>
      <c r="L280" s="387"/>
      <c r="M280" s="471" t="s">
        <v>6663</v>
      </c>
      <c r="N280" s="472" t="s">
        <v>6663</v>
      </c>
      <c r="O280" s="472" t="s">
        <v>6663</v>
      </c>
      <c r="P280" s="472" t="s">
        <v>6663</v>
      </c>
      <c r="Q280" s="472" t="s">
        <v>6663</v>
      </c>
      <c r="R280" s="472" t="s">
        <v>6663</v>
      </c>
      <c r="S280" s="472" t="s">
        <v>6663</v>
      </c>
      <c r="T280" s="472" t="s">
        <v>6663</v>
      </c>
      <c r="U280" s="472" t="s">
        <v>6663</v>
      </c>
      <c r="V280" s="472" t="s">
        <v>6663</v>
      </c>
      <c r="W280" s="472" t="s">
        <v>6663</v>
      </c>
      <c r="X280" s="472" t="s">
        <v>6663</v>
      </c>
      <c r="Y280" s="472" t="s">
        <v>6663</v>
      </c>
      <c r="Z280" s="472" t="s">
        <v>6663</v>
      </c>
      <c r="AA280" s="472" t="s">
        <v>6663</v>
      </c>
      <c r="AB280" s="473" t="s">
        <v>6663</v>
      </c>
      <c r="AC280" s="489" t="s">
        <v>6663</v>
      </c>
      <c r="AD280" s="490" t="s">
        <v>6663</v>
      </c>
      <c r="AE280" s="491" t="s">
        <v>6663</v>
      </c>
      <c r="AF280" s="389"/>
      <c r="AG280" s="390"/>
      <c r="AH280" s="390"/>
      <c r="AI280" s="390"/>
      <c r="AJ280" s="390"/>
      <c r="AK280" s="390"/>
      <c r="AL280" s="390"/>
      <c r="AM280" s="390"/>
      <c r="AN280" s="390"/>
      <c r="AO280" s="390"/>
      <c r="AP280" s="390"/>
      <c r="AQ280" s="390"/>
      <c r="AR280" s="390"/>
      <c r="AS280" s="390"/>
      <c r="AT280" s="390"/>
      <c r="AU280" s="390"/>
      <c r="AV280" s="384"/>
      <c r="AW280" s="385"/>
      <c r="AX280" s="386"/>
      <c r="AY280" s="492" t="s">
        <v>6663</v>
      </c>
      <c r="AZ280" s="493" t="s">
        <v>6663</v>
      </c>
      <c r="BA280" s="493" t="s">
        <v>6663</v>
      </c>
      <c r="BB280" s="493" t="s">
        <v>6663</v>
      </c>
      <c r="BC280" s="493" t="s">
        <v>6663</v>
      </c>
      <c r="BD280" s="493" t="s">
        <v>6663</v>
      </c>
      <c r="BE280" s="493" t="s">
        <v>6663</v>
      </c>
      <c r="BF280" s="493" t="s">
        <v>6663</v>
      </c>
      <c r="BG280" s="493" t="s">
        <v>6663</v>
      </c>
      <c r="BH280" s="493" t="s">
        <v>6663</v>
      </c>
      <c r="BI280" s="493" t="s">
        <v>6663</v>
      </c>
      <c r="BJ280" s="493" t="s">
        <v>6663</v>
      </c>
      <c r="BK280" s="493" t="s">
        <v>6663</v>
      </c>
      <c r="BL280" s="493" t="s">
        <v>6663</v>
      </c>
      <c r="BM280" s="493" t="s">
        <v>6663</v>
      </c>
      <c r="BN280" s="494" t="s">
        <v>6663</v>
      </c>
      <c r="BO280" s="489" t="s">
        <v>6663</v>
      </c>
      <c r="BP280" s="490" t="s">
        <v>6663</v>
      </c>
      <c r="BQ280" s="491" t="s">
        <v>6663</v>
      </c>
      <c r="BR280" s="492">
        <v>138</v>
      </c>
      <c r="BS280" s="493" t="s">
        <v>6662</v>
      </c>
      <c r="BT280" s="493" t="s">
        <v>6662</v>
      </c>
      <c r="BU280" s="493" t="s">
        <v>6662</v>
      </c>
      <c r="BV280" s="493" t="s">
        <v>6662</v>
      </c>
      <c r="BW280" s="493">
        <v>1</v>
      </c>
      <c r="BX280" s="493">
        <v>2</v>
      </c>
      <c r="BY280" s="493">
        <v>3</v>
      </c>
      <c r="BZ280" s="493">
        <v>10</v>
      </c>
      <c r="CA280" s="493">
        <v>24</v>
      </c>
      <c r="CB280" s="493">
        <v>18</v>
      </c>
      <c r="CC280" s="493">
        <v>35</v>
      </c>
      <c r="CD280" s="493">
        <v>17</v>
      </c>
      <c r="CE280" s="493">
        <v>13</v>
      </c>
      <c r="CF280" s="493">
        <v>7</v>
      </c>
      <c r="CG280" s="494">
        <v>8</v>
      </c>
      <c r="CH280" s="389"/>
      <c r="CI280" s="390"/>
      <c r="CJ280" s="390"/>
      <c r="CK280" s="390"/>
      <c r="CL280" s="390"/>
      <c r="CM280" s="390"/>
      <c r="CN280" s="390"/>
      <c r="CO280" s="390"/>
      <c r="CP280" s="390"/>
      <c r="CQ280" s="390"/>
      <c r="CR280" s="390"/>
      <c r="CS280" s="390"/>
      <c r="CT280" s="390"/>
      <c r="CU280" s="394"/>
      <c r="CV280" s="389"/>
      <c r="CW280" s="390"/>
      <c r="CX280" s="390"/>
      <c r="CY280" s="390"/>
      <c r="CZ280" s="390"/>
      <c r="DA280" s="390"/>
      <c r="DB280" s="394"/>
      <c r="DC280" s="492">
        <v>503</v>
      </c>
      <c r="DD280" s="493">
        <v>386</v>
      </c>
      <c r="DE280" s="493">
        <v>135</v>
      </c>
      <c r="DF280" s="493">
        <v>221</v>
      </c>
      <c r="DG280" s="493">
        <v>30</v>
      </c>
      <c r="DH280" s="493">
        <v>32</v>
      </c>
      <c r="DI280" s="493">
        <v>85</v>
      </c>
      <c r="DJ280" s="394"/>
      <c r="DK280" s="492">
        <v>130</v>
      </c>
      <c r="DL280" s="493">
        <v>120</v>
      </c>
      <c r="DM280" s="493" t="s">
        <v>6662</v>
      </c>
      <c r="DN280" s="493" t="s">
        <v>6662</v>
      </c>
      <c r="DO280" s="493" t="s">
        <v>6662</v>
      </c>
      <c r="DP280" s="493">
        <v>8</v>
      </c>
      <c r="DQ280" s="493">
        <v>2</v>
      </c>
      <c r="DR280" s="493" t="s">
        <v>6662</v>
      </c>
      <c r="DS280" s="493" t="s">
        <v>6662</v>
      </c>
      <c r="DT280" s="493" t="s">
        <v>6662</v>
      </c>
      <c r="DU280" s="493" t="s">
        <v>6662</v>
      </c>
      <c r="DV280" s="493" t="s">
        <v>6662</v>
      </c>
      <c r="DW280" s="493" t="s">
        <v>6662</v>
      </c>
      <c r="DX280" s="493" t="s">
        <v>6662</v>
      </c>
      <c r="DY280" s="390" t="s">
        <v>6662</v>
      </c>
      <c r="DZ280" s="394" t="s">
        <v>6662</v>
      </c>
      <c r="EA280" s="492">
        <v>136</v>
      </c>
      <c r="EB280" s="493">
        <v>24814</v>
      </c>
      <c r="EC280" s="493">
        <v>21634</v>
      </c>
      <c r="ED280" s="493">
        <v>3180</v>
      </c>
      <c r="EE280" s="494" t="s">
        <v>6662</v>
      </c>
      <c r="EF280" s="492">
        <v>256</v>
      </c>
      <c r="EG280" s="493">
        <v>224</v>
      </c>
      <c r="EH280" s="493">
        <v>82</v>
      </c>
      <c r="EI280" s="493">
        <v>118</v>
      </c>
      <c r="EJ280" s="493">
        <v>24</v>
      </c>
      <c r="EK280" s="493">
        <v>18</v>
      </c>
      <c r="EL280" s="493">
        <v>14</v>
      </c>
      <c r="EM280" s="394"/>
      <c r="EN280" s="492">
        <v>247</v>
      </c>
      <c r="EO280" s="493">
        <v>162</v>
      </c>
      <c r="EP280" s="493">
        <v>53</v>
      </c>
      <c r="EQ280" s="493">
        <v>103</v>
      </c>
      <c r="ER280" s="493">
        <v>6</v>
      </c>
      <c r="ES280" s="493">
        <v>14</v>
      </c>
      <c r="ET280" s="493">
        <v>71</v>
      </c>
      <c r="EU280" s="394"/>
    </row>
    <row r="281" spans="1:151" s="357" customFormat="1" ht="15" hidden="1" customHeight="1" x14ac:dyDescent="0.15">
      <c r="A281" s="452" t="s">
        <v>175</v>
      </c>
      <c r="B281" s="452" t="s">
        <v>390</v>
      </c>
      <c r="C281" s="452" t="s">
        <v>394</v>
      </c>
      <c r="D281" s="452" t="s">
        <v>838</v>
      </c>
      <c r="E281" s="387">
        <v>130</v>
      </c>
      <c r="F281" s="472">
        <v>130</v>
      </c>
      <c r="G281" s="472" t="s">
        <v>6663</v>
      </c>
      <c r="H281" s="472" t="s">
        <v>6663</v>
      </c>
      <c r="I281" s="472" t="s">
        <v>6663</v>
      </c>
      <c r="J281" s="388" t="s">
        <v>6662</v>
      </c>
      <c r="K281" s="395" t="s">
        <v>6662</v>
      </c>
      <c r="L281" s="387"/>
      <c r="M281" s="471" t="s">
        <v>6663</v>
      </c>
      <c r="N281" s="472" t="s">
        <v>6663</v>
      </c>
      <c r="O281" s="472" t="s">
        <v>6663</v>
      </c>
      <c r="P281" s="472" t="s">
        <v>6663</v>
      </c>
      <c r="Q281" s="472" t="s">
        <v>6663</v>
      </c>
      <c r="R281" s="472" t="s">
        <v>6663</v>
      </c>
      <c r="S281" s="472" t="s">
        <v>6663</v>
      </c>
      <c r="T281" s="472" t="s">
        <v>6663</v>
      </c>
      <c r="U281" s="472" t="s">
        <v>6663</v>
      </c>
      <c r="V281" s="472" t="s">
        <v>6663</v>
      </c>
      <c r="W281" s="472" t="s">
        <v>6663</v>
      </c>
      <c r="X281" s="472" t="s">
        <v>6663</v>
      </c>
      <c r="Y281" s="472" t="s">
        <v>6663</v>
      </c>
      <c r="Z281" s="472" t="s">
        <v>6663</v>
      </c>
      <c r="AA281" s="472" t="s">
        <v>6663</v>
      </c>
      <c r="AB281" s="473" t="s">
        <v>6663</v>
      </c>
      <c r="AC281" s="489" t="s">
        <v>6663</v>
      </c>
      <c r="AD281" s="490" t="s">
        <v>6663</v>
      </c>
      <c r="AE281" s="491" t="s">
        <v>6663</v>
      </c>
      <c r="AF281" s="389"/>
      <c r="AG281" s="390"/>
      <c r="AH281" s="390"/>
      <c r="AI281" s="390"/>
      <c r="AJ281" s="390"/>
      <c r="AK281" s="390"/>
      <c r="AL281" s="390"/>
      <c r="AM281" s="390"/>
      <c r="AN281" s="390"/>
      <c r="AO281" s="390"/>
      <c r="AP281" s="390"/>
      <c r="AQ281" s="390"/>
      <c r="AR281" s="390"/>
      <c r="AS281" s="390"/>
      <c r="AT281" s="390"/>
      <c r="AU281" s="390"/>
      <c r="AV281" s="384"/>
      <c r="AW281" s="385"/>
      <c r="AX281" s="386"/>
      <c r="AY281" s="492" t="s">
        <v>6663</v>
      </c>
      <c r="AZ281" s="493" t="s">
        <v>6663</v>
      </c>
      <c r="BA281" s="493" t="s">
        <v>6663</v>
      </c>
      <c r="BB281" s="493" t="s">
        <v>6663</v>
      </c>
      <c r="BC281" s="493" t="s">
        <v>6663</v>
      </c>
      <c r="BD281" s="493" t="s">
        <v>6663</v>
      </c>
      <c r="BE281" s="493" t="s">
        <v>6663</v>
      </c>
      <c r="BF281" s="493" t="s">
        <v>6663</v>
      </c>
      <c r="BG281" s="493" t="s">
        <v>6663</v>
      </c>
      <c r="BH281" s="493" t="s">
        <v>6663</v>
      </c>
      <c r="BI281" s="493" t="s">
        <v>6663</v>
      </c>
      <c r="BJ281" s="493" t="s">
        <v>6663</v>
      </c>
      <c r="BK281" s="493" t="s">
        <v>6663</v>
      </c>
      <c r="BL281" s="493" t="s">
        <v>6663</v>
      </c>
      <c r="BM281" s="493" t="s">
        <v>6663</v>
      </c>
      <c r="BN281" s="494" t="s">
        <v>6663</v>
      </c>
      <c r="BO281" s="489" t="s">
        <v>6663</v>
      </c>
      <c r="BP281" s="490" t="s">
        <v>6663</v>
      </c>
      <c r="BQ281" s="491" t="s">
        <v>6663</v>
      </c>
      <c r="BR281" s="492">
        <v>130</v>
      </c>
      <c r="BS281" s="493" t="s">
        <v>6662</v>
      </c>
      <c r="BT281" s="493" t="s">
        <v>6662</v>
      </c>
      <c r="BU281" s="493" t="s">
        <v>6662</v>
      </c>
      <c r="BV281" s="493" t="s">
        <v>6662</v>
      </c>
      <c r="BW281" s="493">
        <v>2</v>
      </c>
      <c r="BX281" s="493">
        <v>1</v>
      </c>
      <c r="BY281" s="493">
        <v>3</v>
      </c>
      <c r="BZ281" s="493">
        <v>8</v>
      </c>
      <c r="CA281" s="493">
        <v>19</v>
      </c>
      <c r="CB281" s="493">
        <v>27</v>
      </c>
      <c r="CC281" s="493">
        <v>25</v>
      </c>
      <c r="CD281" s="493">
        <v>20</v>
      </c>
      <c r="CE281" s="493">
        <v>16</v>
      </c>
      <c r="CF281" s="493">
        <v>5</v>
      </c>
      <c r="CG281" s="494">
        <v>4</v>
      </c>
      <c r="CH281" s="389"/>
      <c r="CI281" s="390"/>
      <c r="CJ281" s="390"/>
      <c r="CK281" s="390"/>
      <c r="CL281" s="390"/>
      <c r="CM281" s="390"/>
      <c r="CN281" s="390"/>
      <c r="CO281" s="390"/>
      <c r="CP281" s="390"/>
      <c r="CQ281" s="390"/>
      <c r="CR281" s="390"/>
      <c r="CS281" s="390"/>
      <c r="CT281" s="390"/>
      <c r="CU281" s="394"/>
      <c r="CV281" s="389"/>
      <c r="CW281" s="390"/>
      <c r="CX281" s="390"/>
      <c r="CY281" s="390"/>
      <c r="CZ281" s="390"/>
      <c r="DA281" s="390"/>
      <c r="DB281" s="394"/>
      <c r="DC281" s="492">
        <v>504</v>
      </c>
      <c r="DD281" s="493">
        <v>373</v>
      </c>
      <c r="DE281" s="493">
        <v>145</v>
      </c>
      <c r="DF281" s="493">
        <v>213</v>
      </c>
      <c r="DG281" s="493">
        <v>15</v>
      </c>
      <c r="DH281" s="493">
        <v>25</v>
      </c>
      <c r="DI281" s="493">
        <v>106</v>
      </c>
      <c r="DJ281" s="394"/>
      <c r="DK281" s="492">
        <v>110</v>
      </c>
      <c r="DL281" s="493">
        <v>79</v>
      </c>
      <c r="DM281" s="493" t="s">
        <v>6662</v>
      </c>
      <c r="DN281" s="493">
        <v>1</v>
      </c>
      <c r="DO281" s="493">
        <v>1</v>
      </c>
      <c r="DP281" s="493">
        <v>19</v>
      </c>
      <c r="DQ281" s="493">
        <v>3</v>
      </c>
      <c r="DR281" s="493">
        <v>2</v>
      </c>
      <c r="DS281" s="493">
        <v>2</v>
      </c>
      <c r="DT281" s="493" t="s">
        <v>6662</v>
      </c>
      <c r="DU281" s="493">
        <v>1</v>
      </c>
      <c r="DV281" s="493" t="s">
        <v>6662</v>
      </c>
      <c r="DW281" s="493">
        <v>1</v>
      </c>
      <c r="DX281" s="493">
        <v>1</v>
      </c>
      <c r="DY281" s="390" t="s">
        <v>6662</v>
      </c>
      <c r="DZ281" s="394" t="s">
        <v>6662</v>
      </c>
      <c r="EA281" s="492">
        <v>130</v>
      </c>
      <c r="EB281" s="493">
        <v>15546</v>
      </c>
      <c r="EC281" s="493">
        <v>10862</v>
      </c>
      <c r="ED281" s="493">
        <v>4537</v>
      </c>
      <c r="EE281" s="494">
        <v>147</v>
      </c>
      <c r="EF281" s="492">
        <v>260</v>
      </c>
      <c r="EG281" s="493">
        <v>224</v>
      </c>
      <c r="EH281" s="493">
        <v>96</v>
      </c>
      <c r="EI281" s="493">
        <v>117</v>
      </c>
      <c r="EJ281" s="493">
        <v>11</v>
      </c>
      <c r="EK281" s="493">
        <v>16</v>
      </c>
      <c r="EL281" s="493">
        <v>20</v>
      </c>
      <c r="EM281" s="394"/>
      <c r="EN281" s="492">
        <v>244</v>
      </c>
      <c r="EO281" s="493">
        <v>149</v>
      </c>
      <c r="EP281" s="493">
        <v>49</v>
      </c>
      <c r="EQ281" s="493">
        <v>96</v>
      </c>
      <c r="ER281" s="493">
        <v>4</v>
      </c>
      <c r="ES281" s="493">
        <v>9</v>
      </c>
      <c r="ET281" s="493">
        <v>86</v>
      </c>
      <c r="EU281" s="394"/>
    </row>
    <row r="282" spans="1:151" s="357" customFormat="1" ht="15" hidden="1" customHeight="1" x14ac:dyDescent="0.15">
      <c r="A282" s="452" t="s">
        <v>175</v>
      </c>
      <c r="B282" s="452" t="s">
        <v>390</v>
      </c>
      <c r="C282" s="452" t="s">
        <v>395</v>
      </c>
      <c r="D282" s="452" t="s">
        <v>839</v>
      </c>
      <c r="E282" s="387">
        <v>133</v>
      </c>
      <c r="F282" s="472">
        <v>132</v>
      </c>
      <c r="G282" s="472" t="s">
        <v>6663</v>
      </c>
      <c r="H282" s="472" t="s">
        <v>6663</v>
      </c>
      <c r="I282" s="472" t="s">
        <v>6663</v>
      </c>
      <c r="J282" s="388">
        <v>1</v>
      </c>
      <c r="K282" s="395">
        <v>1</v>
      </c>
      <c r="L282" s="387"/>
      <c r="M282" s="471" t="s">
        <v>6663</v>
      </c>
      <c r="N282" s="472" t="s">
        <v>6663</v>
      </c>
      <c r="O282" s="472" t="s">
        <v>6663</v>
      </c>
      <c r="P282" s="472" t="s">
        <v>6663</v>
      </c>
      <c r="Q282" s="472" t="s">
        <v>6663</v>
      </c>
      <c r="R282" s="472" t="s">
        <v>6663</v>
      </c>
      <c r="S282" s="472" t="s">
        <v>6663</v>
      </c>
      <c r="T282" s="472" t="s">
        <v>6663</v>
      </c>
      <c r="U282" s="472" t="s">
        <v>6663</v>
      </c>
      <c r="V282" s="472" t="s">
        <v>6663</v>
      </c>
      <c r="W282" s="472" t="s">
        <v>6663</v>
      </c>
      <c r="X282" s="472" t="s">
        <v>6663</v>
      </c>
      <c r="Y282" s="472" t="s">
        <v>6663</v>
      </c>
      <c r="Z282" s="472" t="s">
        <v>6663</v>
      </c>
      <c r="AA282" s="472" t="s">
        <v>6663</v>
      </c>
      <c r="AB282" s="473" t="s">
        <v>6663</v>
      </c>
      <c r="AC282" s="489" t="s">
        <v>6663</v>
      </c>
      <c r="AD282" s="490" t="s">
        <v>6663</v>
      </c>
      <c r="AE282" s="491" t="s">
        <v>6663</v>
      </c>
      <c r="AF282" s="389"/>
      <c r="AG282" s="390"/>
      <c r="AH282" s="390"/>
      <c r="AI282" s="390"/>
      <c r="AJ282" s="390"/>
      <c r="AK282" s="390"/>
      <c r="AL282" s="390"/>
      <c r="AM282" s="390"/>
      <c r="AN282" s="390"/>
      <c r="AO282" s="390"/>
      <c r="AP282" s="390"/>
      <c r="AQ282" s="390"/>
      <c r="AR282" s="390"/>
      <c r="AS282" s="390"/>
      <c r="AT282" s="390"/>
      <c r="AU282" s="390"/>
      <c r="AV282" s="384"/>
      <c r="AW282" s="385"/>
      <c r="AX282" s="386"/>
      <c r="AY282" s="492" t="s">
        <v>6663</v>
      </c>
      <c r="AZ282" s="493" t="s">
        <v>6663</v>
      </c>
      <c r="BA282" s="493" t="s">
        <v>6663</v>
      </c>
      <c r="BB282" s="493" t="s">
        <v>6663</v>
      </c>
      <c r="BC282" s="493" t="s">
        <v>6663</v>
      </c>
      <c r="BD282" s="493" t="s">
        <v>6663</v>
      </c>
      <c r="BE282" s="493" t="s">
        <v>6663</v>
      </c>
      <c r="BF282" s="493" t="s">
        <v>6663</v>
      </c>
      <c r="BG282" s="493" t="s">
        <v>6663</v>
      </c>
      <c r="BH282" s="493" t="s">
        <v>6663</v>
      </c>
      <c r="BI282" s="493" t="s">
        <v>6663</v>
      </c>
      <c r="BJ282" s="493" t="s">
        <v>6663</v>
      </c>
      <c r="BK282" s="493" t="s">
        <v>6663</v>
      </c>
      <c r="BL282" s="493" t="s">
        <v>6663</v>
      </c>
      <c r="BM282" s="493" t="s">
        <v>6663</v>
      </c>
      <c r="BN282" s="494" t="s">
        <v>6663</v>
      </c>
      <c r="BO282" s="489" t="s">
        <v>6663</v>
      </c>
      <c r="BP282" s="490" t="s">
        <v>6663</v>
      </c>
      <c r="BQ282" s="491" t="s">
        <v>6663</v>
      </c>
      <c r="BR282" s="492">
        <v>132</v>
      </c>
      <c r="BS282" s="493" t="s">
        <v>6662</v>
      </c>
      <c r="BT282" s="493" t="s">
        <v>6662</v>
      </c>
      <c r="BU282" s="493" t="s">
        <v>6662</v>
      </c>
      <c r="BV282" s="493" t="s">
        <v>6662</v>
      </c>
      <c r="BW282" s="493">
        <v>1</v>
      </c>
      <c r="BX282" s="493">
        <v>3</v>
      </c>
      <c r="BY282" s="493">
        <v>4</v>
      </c>
      <c r="BZ282" s="493">
        <v>10</v>
      </c>
      <c r="CA282" s="493">
        <v>24</v>
      </c>
      <c r="CB282" s="493">
        <v>30</v>
      </c>
      <c r="CC282" s="493">
        <v>23</v>
      </c>
      <c r="CD282" s="493">
        <v>9</v>
      </c>
      <c r="CE282" s="493">
        <v>20</v>
      </c>
      <c r="CF282" s="493">
        <v>6</v>
      </c>
      <c r="CG282" s="494">
        <v>2</v>
      </c>
      <c r="CH282" s="389"/>
      <c r="CI282" s="390"/>
      <c r="CJ282" s="390"/>
      <c r="CK282" s="390"/>
      <c r="CL282" s="390"/>
      <c r="CM282" s="390"/>
      <c r="CN282" s="390"/>
      <c r="CO282" s="390"/>
      <c r="CP282" s="390"/>
      <c r="CQ282" s="390"/>
      <c r="CR282" s="390"/>
      <c r="CS282" s="390"/>
      <c r="CT282" s="390"/>
      <c r="CU282" s="394"/>
      <c r="CV282" s="389"/>
      <c r="CW282" s="390"/>
      <c r="CX282" s="390"/>
      <c r="CY282" s="390"/>
      <c r="CZ282" s="390"/>
      <c r="DA282" s="390"/>
      <c r="DB282" s="394"/>
      <c r="DC282" s="492">
        <v>521</v>
      </c>
      <c r="DD282" s="493">
        <v>403</v>
      </c>
      <c r="DE282" s="493">
        <v>183</v>
      </c>
      <c r="DF282" s="493">
        <v>205</v>
      </c>
      <c r="DG282" s="493">
        <v>15</v>
      </c>
      <c r="DH282" s="493">
        <v>30</v>
      </c>
      <c r="DI282" s="493">
        <v>88</v>
      </c>
      <c r="DJ282" s="394"/>
      <c r="DK282" s="492">
        <v>108</v>
      </c>
      <c r="DL282" s="493">
        <v>51</v>
      </c>
      <c r="DM282" s="493" t="s">
        <v>6662</v>
      </c>
      <c r="DN282" s="493" t="s">
        <v>6662</v>
      </c>
      <c r="DO282" s="493" t="s">
        <v>6662</v>
      </c>
      <c r="DP282" s="493">
        <v>44</v>
      </c>
      <c r="DQ282" s="493">
        <v>5</v>
      </c>
      <c r="DR282" s="493">
        <v>6</v>
      </c>
      <c r="DS282" s="493">
        <v>1</v>
      </c>
      <c r="DT282" s="493" t="s">
        <v>6662</v>
      </c>
      <c r="DU282" s="493">
        <v>1</v>
      </c>
      <c r="DV282" s="493" t="s">
        <v>6662</v>
      </c>
      <c r="DW282" s="493" t="s">
        <v>6662</v>
      </c>
      <c r="DX282" s="493" t="s">
        <v>6662</v>
      </c>
      <c r="DY282" s="390" t="s">
        <v>6662</v>
      </c>
      <c r="DZ282" s="394" t="s">
        <v>6662</v>
      </c>
      <c r="EA282" s="492">
        <v>131</v>
      </c>
      <c r="EB282" s="493">
        <v>19113</v>
      </c>
      <c r="EC282" s="493">
        <v>11826</v>
      </c>
      <c r="ED282" s="493">
        <v>6722</v>
      </c>
      <c r="EE282" s="494">
        <v>565</v>
      </c>
      <c r="EF282" s="492">
        <v>263</v>
      </c>
      <c r="EG282" s="493">
        <v>224</v>
      </c>
      <c r="EH282" s="493">
        <v>103</v>
      </c>
      <c r="EI282" s="493">
        <v>112</v>
      </c>
      <c r="EJ282" s="493">
        <v>9</v>
      </c>
      <c r="EK282" s="493">
        <v>17</v>
      </c>
      <c r="EL282" s="493">
        <v>22</v>
      </c>
      <c r="EM282" s="394"/>
      <c r="EN282" s="492">
        <v>258</v>
      </c>
      <c r="EO282" s="493">
        <v>179</v>
      </c>
      <c r="EP282" s="493">
        <v>80</v>
      </c>
      <c r="EQ282" s="493">
        <v>93</v>
      </c>
      <c r="ER282" s="493">
        <v>6</v>
      </c>
      <c r="ES282" s="493">
        <v>13</v>
      </c>
      <c r="ET282" s="493">
        <v>66</v>
      </c>
      <c r="EU282" s="394"/>
    </row>
    <row r="283" spans="1:151" s="357" customFormat="1" ht="15" hidden="1" customHeight="1" x14ac:dyDescent="0.15">
      <c r="A283" s="452" t="s">
        <v>175</v>
      </c>
      <c r="B283" s="452" t="s">
        <v>390</v>
      </c>
      <c r="C283" s="452" t="s">
        <v>396</v>
      </c>
      <c r="D283" s="452" t="s">
        <v>840</v>
      </c>
      <c r="E283" s="387">
        <v>148</v>
      </c>
      <c r="F283" s="472">
        <v>145</v>
      </c>
      <c r="G283" s="472" t="s">
        <v>6663</v>
      </c>
      <c r="H283" s="472" t="s">
        <v>6663</v>
      </c>
      <c r="I283" s="472" t="s">
        <v>6663</v>
      </c>
      <c r="J283" s="388">
        <v>3</v>
      </c>
      <c r="K283" s="395">
        <v>3</v>
      </c>
      <c r="L283" s="387"/>
      <c r="M283" s="471" t="s">
        <v>6663</v>
      </c>
      <c r="N283" s="472" t="s">
        <v>6663</v>
      </c>
      <c r="O283" s="472" t="s">
        <v>6663</v>
      </c>
      <c r="P283" s="472" t="s">
        <v>6663</v>
      </c>
      <c r="Q283" s="472" t="s">
        <v>6663</v>
      </c>
      <c r="R283" s="472" t="s">
        <v>6663</v>
      </c>
      <c r="S283" s="472" t="s">
        <v>6663</v>
      </c>
      <c r="T283" s="472" t="s">
        <v>6663</v>
      </c>
      <c r="U283" s="472" t="s">
        <v>6663</v>
      </c>
      <c r="V283" s="472" t="s">
        <v>6663</v>
      </c>
      <c r="W283" s="472" t="s">
        <v>6663</v>
      </c>
      <c r="X283" s="472" t="s">
        <v>6663</v>
      </c>
      <c r="Y283" s="472" t="s">
        <v>6663</v>
      </c>
      <c r="Z283" s="472" t="s">
        <v>6663</v>
      </c>
      <c r="AA283" s="472" t="s">
        <v>6663</v>
      </c>
      <c r="AB283" s="473" t="s">
        <v>6663</v>
      </c>
      <c r="AC283" s="489" t="s">
        <v>6663</v>
      </c>
      <c r="AD283" s="490" t="s">
        <v>6663</v>
      </c>
      <c r="AE283" s="491" t="s">
        <v>6663</v>
      </c>
      <c r="AF283" s="389"/>
      <c r="AG283" s="390"/>
      <c r="AH283" s="390"/>
      <c r="AI283" s="390"/>
      <c r="AJ283" s="390"/>
      <c r="AK283" s="390"/>
      <c r="AL283" s="390"/>
      <c r="AM283" s="390"/>
      <c r="AN283" s="390"/>
      <c r="AO283" s="390"/>
      <c r="AP283" s="390"/>
      <c r="AQ283" s="390"/>
      <c r="AR283" s="390"/>
      <c r="AS283" s="390"/>
      <c r="AT283" s="390"/>
      <c r="AU283" s="390"/>
      <c r="AV283" s="384"/>
      <c r="AW283" s="385"/>
      <c r="AX283" s="386"/>
      <c r="AY283" s="492" t="s">
        <v>6663</v>
      </c>
      <c r="AZ283" s="493" t="s">
        <v>6663</v>
      </c>
      <c r="BA283" s="493" t="s">
        <v>6663</v>
      </c>
      <c r="BB283" s="493" t="s">
        <v>6663</v>
      </c>
      <c r="BC283" s="493" t="s">
        <v>6663</v>
      </c>
      <c r="BD283" s="493" t="s">
        <v>6663</v>
      </c>
      <c r="BE283" s="493" t="s">
        <v>6663</v>
      </c>
      <c r="BF283" s="493" t="s">
        <v>6663</v>
      </c>
      <c r="BG283" s="493" t="s">
        <v>6663</v>
      </c>
      <c r="BH283" s="493" t="s">
        <v>6663</v>
      </c>
      <c r="BI283" s="493" t="s">
        <v>6663</v>
      </c>
      <c r="BJ283" s="493" t="s">
        <v>6663</v>
      </c>
      <c r="BK283" s="493" t="s">
        <v>6663</v>
      </c>
      <c r="BL283" s="493" t="s">
        <v>6663</v>
      </c>
      <c r="BM283" s="493" t="s">
        <v>6663</v>
      </c>
      <c r="BN283" s="494" t="s">
        <v>6663</v>
      </c>
      <c r="BO283" s="489" t="s">
        <v>6663</v>
      </c>
      <c r="BP283" s="490" t="s">
        <v>6663</v>
      </c>
      <c r="BQ283" s="491" t="s">
        <v>6663</v>
      </c>
      <c r="BR283" s="492">
        <v>145</v>
      </c>
      <c r="BS283" s="493" t="s">
        <v>6662</v>
      </c>
      <c r="BT283" s="493" t="s">
        <v>6662</v>
      </c>
      <c r="BU283" s="493" t="s">
        <v>6662</v>
      </c>
      <c r="BV283" s="493">
        <v>1</v>
      </c>
      <c r="BW283" s="493">
        <v>2</v>
      </c>
      <c r="BX283" s="493">
        <v>2</v>
      </c>
      <c r="BY283" s="493">
        <v>2</v>
      </c>
      <c r="BZ283" s="493">
        <v>11</v>
      </c>
      <c r="CA283" s="493">
        <v>23</v>
      </c>
      <c r="CB283" s="493">
        <v>31</v>
      </c>
      <c r="CC283" s="493">
        <v>27</v>
      </c>
      <c r="CD283" s="493">
        <v>20</v>
      </c>
      <c r="CE283" s="493">
        <v>16</v>
      </c>
      <c r="CF283" s="493">
        <v>8</v>
      </c>
      <c r="CG283" s="494">
        <v>2</v>
      </c>
      <c r="CH283" s="389"/>
      <c r="CI283" s="390"/>
      <c r="CJ283" s="390"/>
      <c r="CK283" s="390"/>
      <c r="CL283" s="390"/>
      <c r="CM283" s="390"/>
      <c r="CN283" s="390"/>
      <c r="CO283" s="390"/>
      <c r="CP283" s="390"/>
      <c r="CQ283" s="390"/>
      <c r="CR283" s="390"/>
      <c r="CS283" s="390"/>
      <c r="CT283" s="390"/>
      <c r="CU283" s="394"/>
      <c r="CV283" s="389"/>
      <c r="CW283" s="390"/>
      <c r="CX283" s="390"/>
      <c r="CY283" s="390"/>
      <c r="CZ283" s="390"/>
      <c r="DA283" s="390"/>
      <c r="DB283" s="394"/>
      <c r="DC283" s="492">
        <v>590</v>
      </c>
      <c r="DD283" s="493">
        <v>449</v>
      </c>
      <c r="DE283" s="493">
        <v>203</v>
      </c>
      <c r="DF283" s="493">
        <v>219</v>
      </c>
      <c r="DG283" s="493">
        <v>27</v>
      </c>
      <c r="DH283" s="493">
        <v>34</v>
      </c>
      <c r="DI283" s="493">
        <v>107</v>
      </c>
      <c r="DJ283" s="394"/>
      <c r="DK283" s="492">
        <v>122</v>
      </c>
      <c r="DL283" s="493">
        <v>47</v>
      </c>
      <c r="DM283" s="493" t="s">
        <v>6662</v>
      </c>
      <c r="DN283" s="493">
        <v>1</v>
      </c>
      <c r="DO283" s="493" t="s">
        <v>6662</v>
      </c>
      <c r="DP283" s="493">
        <v>64</v>
      </c>
      <c r="DQ283" s="493">
        <v>2</v>
      </c>
      <c r="DR283" s="493">
        <v>5</v>
      </c>
      <c r="DS283" s="493">
        <v>2</v>
      </c>
      <c r="DT283" s="493" t="s">
        <v>6662</v>
      </c>
      <c r="DU283" s="493" t="s">
        <v>6662</v>
      </c>
      <c r="DV283" s="493" t="s">
        <v>6662</v>
      </c>
      <c r="DW283" s="493" t="s">
        <v>6662</v>
      </c>
      <c r="DX283" s="493">
        <v>1</v>
      </c>
      <c r="DY283" s="390" t="s">
        <v>6662</v>
      </c>
      <c r="DZ283" s="394" t="s">
        <v>6662</v>
      </c>
      <c r="EA283" s="492">
        <v>145</v>
      </c>
      <c r="EB283" s="493">
        <v>18908</v>
      </c>
      <c r="EC283" s="493">
        <v>8635</v>
      </c>
      <c r="ED283" s="493">
        <v>9857</v>
      </c>
      <c r="EE283" s="494">
        <v>416</v>
      </c>
      <c r="EF283" s="492">
        <v>294</v>
      </c>
      <c r="EG283" s="493">
        <v>243</v>
      </c>
      <c r="EH283" s="493">
        <v>104</v>
      </c>
      <c r="EI283" s="493">
        <v>120</v>
      </c>
      <c r="EJ283" s="493">
        <v>19</v>
      </c>
      <c r="EK283" s="493">
        <v>23</v>
      </c>
      <c r="EL283" s="493">
        <v>28</v>
      </c>
      <c r="EM283" s="394"/>
      <c r="EN283" s="492">
        <v>296</v>
      </c>
      <c r="EO283" s="493">
        <v>206</v>
      </c>
      <c r="EP283" s="493">
        <v>99</v>
      </c>
      <c r="EQ283" s="493">
        <v>99</v>
      </c>
      <c r="ER283" s="493">
        <v>8</v>
      </c>
      <c r="ES283" s="493">
        <v>11</v>
      </c>
      <c r="ET283" s="493">
        <v>79</v>
      </c>
      <c r="EU283" s="394"/>
    </row>
    <row r="284" spans="1:151" s="357" customFormat="1" ht="15" hidden="1" customHeight="1" x14ac:dyDescent="0.15">
      <c r="A284" s="452" t="s">
        <v>175</v>
      </c>
      <c r="B284" s="452" t="s">
        <v>390</v>
      </c>
      <c r="C284" s="452" t="s">
        <v>397</v>
      </c>
      <c r="D284" s="452" t="s">
        <v>841</v>
      </c>
      <c r="E284" s="387">
        <v>303</v>
      </c>
      <c r="F284" s="472">
        <v>301</v>
      </c>
      <c r="G284" s="472" t="s">
        <v>6663</v>
      </c>
      <c r="H284" s="472" t="s">
        <v>6663</v>
      </c>
      <c r="I284" s="472" t="s">
        <v>6663</v>
      </c>
      <c r="J284" s="388">
        <v>2</v>
      </c>
      <c r="K284" s="395">
        <v>2</v>
      </c>
      <c r="L284" s="387"/>
      <c r="M284" s="471" t="s">
        <v>6663</v>
      </c>
      <c r="N284" s="472" t="s">
        <v>6663</v>
      </c>
      <c r="O284" s="472" t="s">
        <v>6663</v>
      </c>
      <c r="P284" s="472" t="s">
        <v>6663</v>
      </c>
      <c r="Q284" s="472" t="s">
        <v>6663</v>
      </c>
      <c r="R284" s="472" t="s">
        <v>6663</v>
      </c>
      <c r="S284" s="472" t="s">
        <v>6663</v>
      </c>
      <c r="T284" s="472" t="s">
        <v>6663</v>
      </c>
      <c r="U284" s="472" t="s">
        <v>6663</v>
      </c>
      <c r="V284" s="472" t="s">
        <v>6663</v>
      </c>
      <c r="W284" s="472" t="s">
        <v>6663</v>
      </c>
      <c r="X284" s="472" t="s">
        <v>6663</v>
      </c>
      <c r="Y284" s="472" t="s">
        <v>6663</v>
      </c>
      <c r="Z284" s="472" t="s">
        <v>6663</v>
      </c>
      <c r="AA284" s="472" t="s">
        <v>6663</v>
      </c>
      <c r="AB284" s="473" t="s">
        <v>6663</v>
      </c>
      <c r="AC284" s="489" t="s">
        <v>6663</v>
      </c>
      <c r="AD284" s="490" t="s">
        <v>6663</v>
      </c>
      <c r="AE284" s="491" t="s">
        <v>6663</v>
      </c>
      <c r="AF284" s="389"/>
      <c r="AG284" s="390"/>
      <c r="AH284" s="390"/>
      <c r="AI284" s="390"/>
      <c r="AJ284" s="390"/>
      <c r="AK284" s="390"/>
      <c r="AL284" s="390"/>
      <c r="AM284" s="390"/>
      <c r="AN284" s="390"/>
      <c r="AO284" s="390"/>
      <c r="AP284" s="390"/>
      <c r="AQ284" s="390"/>
      <c r="AR284" s="390"/>
      <c r="AS284" s="390"/>
      <c r="AT284" s="390"/>
      <c r="AU284" s="390"/>
      <c r="AV284" s="384"/>
      <c r="AW284" s="385"/>
      <c r="AX284" s="386"/>
      <c r="AY284" s="492" t="s">
        <v>6663</v>
      </c>
      <c r="AZ284" s="493" t="s">
        <v>6663</v>
      </c>
      <c r="BA284" s="493" t="s">
        <v>6663</v>
      </c>
      <c r="BB284" s="493" t="s">
        <v>6663</v>
      </c>
      <c r="BC284" s="493" t="s">
        <v>6663</v>
      </c>
      <c r="BD284" s="493" t="s">
        <v>6663</v>
      </c>
      <c r="BE284" s="493" t="s">
        <v>6663</v>
      </c>
      <c r="BF284" s="493" t="s">
        <v>6663</v>
      </c>
      <c r="BG284" s="493" t="s">
        <v>6663</v>
      </c>
      <c r="BH284" s="493" t="s">
        <v>6663</v>
      </c>
      <c r="BI284" s="493" t="s">
        <v>6663</v>
      </c>
      <c r="BJ284" s="493" t="s">
        <v>6663</v>
      </c>
      <c r="BK284" s="493" t="s">
        <v>6663</v>
      </c>
      <c r="BL284" s="493" t="s">
        <v>6663</v>
      </c>
      <c r="BM284" s="493" t="s">
        <v>6663</v>
      </c>
      <c r="BN284" s="494" t="s">
        <v>6663</v>
      </c>
      <c r="BO284" s="489" t="s">
        <v>6663</v>
      </c>
      <c r="BP284" s="490" t="s">
        <v>6663</v>
      </c>
      <c r="BQ284" s="491" t="s">
        <v>6663</v>
      </c>
      <c r="BR284" s="492">
        <v>301</v>
      </c>
      <c r="BS284" s="493" t="s">
        <v>6662</v>
      </c>
      <c r="BT284" s="493" t="s">
        <v>6662</v>
      </c>
      <c r="BU284" s="493" t="s">
        <v>6662</v>
      </c>
      <c r="BV284" s="493">
        <v>2</v>
      </c>
      <c r="BW284" s="493">
        <v>6</v>
      </c>
      <c r="BX284" s="493">
        <v>11</v>
      </c>
      <c r="BY284" s="493">
        <v>14</v>
      </c>
      <c r="BZ284" s="493">
        <v>27</v>
      </c>
      <c r="CA284" s="493">
        <v>43</v>
      </c>
      <c r="CB284" s="493">
        <v>76</v>
      </c>
      <c r="CC284" s="493">
        <v>54</v>
      </c>
      <c r="CD284" s="493">
        <v>32</v>
      </c>
      <c r="CE284" s="493">
        <v>26</v>
      </c>
      <c r="CF284" s="493">
        <v>7</v>
      </c>
      <c r="CG284" s="494">
        <v>3</v>
      </c>
      <c r="CH284" s="389"/>
      <c r="CI284" s="390"/>
      <c r="CJ284" s="390"/>
      <c r="CK284" s="390"/>
      <c r="CL284" s="390"/>
      <c r="CM284" s="390"/>
      <c r="CN284" s="390"/>
      <c r="CO284" s="390"/>
      <c r="CP284" s="390"/>
      <c r="CQ284" s="390"/>
      <c r="CR284" s="390"/>
      <c r="CS284" s="390"/>
      <c r="CT284" s="390"/>
      <c r="CU284" s="394"/>
      <c r="CV284" s="389"/>
      <c r="CW284" s="390"/>
      <c r="CX284" s="390"/>
      <c r="CY284" s="390"/>
      <c r="CZ284" s="390"/>
      <c r="DA284" s="390"/>
      <c r="DB284" s="394"/>
      <c r="DC284" s="492">
        <v>1178</v>
      </c>
      <c r="DD284" s="493">
        <v>914</v>
      </c>
      <c r="DE284" s="493">
        <v>575</v>
      </c>
      <c r="DF284" s="493">
        <v>305</v>
      </c>
      <c r="DG284" s="493">
        <v>34</v>
      </c>
      <c r="DH284" s="493">
        <v>75</v>
      </c>
      <c r="DI284" s="493">
        <v>189</v>
      </c>
      <c r="DJ284" s="394"/>
      <c r="DK284" s="492">
        <v>270</v>
      </c>
      <c r="DL284" s="493">
        <v>46</v>
      </c>
      <c r="DM284" s="493" t="s">
        <v>6662</v>
      </c>
      <c r="DN284" s="493" t="s">
        <v>6662</v>
      </c>
      <c r="DO284" s="493">
        <v>1</v>
      </c>
      <c r="DP284" s="493">
        <v>208</v>
      </c>
      <c r="DQ284" s="493">
        <v>9</v>
      </c>
      <c r="DR284" s="493" t="s">
        <v>6662</v>
      </c>
      <c r="DS284" s="493">
        <v>4</v>
      </c>
      <c r="DT284" s="493" t="s">
        <v>6662</v>
      </c>
      <c r="DU284" s="493">
        <v>2</v>
      </c>
      <c r="DV284" s="493" t="s">
        <v>6662</v>
      </c>
      <c r="DW284" s="493" t="s">
        <v>6662</v>
      </c>
      <c r="DX284" s="493" t="s">
        <v>6662</v>
      </c>
      <c r="DY284" s="390" t="s">
        <v>6662</v>
      </c>
      <c r="DZ284" s="394" t="s">
        <v>6662</v>
      </c>
      <c r="EA284" s="492">
        <v>301</v>
      </c>
      <c r="EB284" s="493">
        <v>53525</v>
      </c>
      <c r="EC284" s="493">
        <v>20568</v>
      </c>
      <c r="ED284" s="493">
        <v>32700</v>
      </c>
      <c r="EE284" s="494">
        <v>257</v>
      </c>
      <c r="EF284" s="492">
        <v>594</v>
      </c>
      <c r="EG284" s="493">
        <v>515</v>
      </c>
      <c r="EH284" s="493">
        <v>309</v>
      </c>
      <c r="EI284" s="493">
        <v>183</v>
      </c>
      <c r="EJ284" s="493">
        <v>23</v>
      </c>
      <c r="EK284" s="493">
        <v>36</v>
      </c>
      <c r="EL284" s="493">
        <v>43</v>
      </c>
      <c r="EM284" s="394"/>
      <c r="EN284" s="492">
        <v>584</v>
      </c>
      <c r="EO284" s="493">
        <v>399</v>
      </c>
      <c r="EP284" s="493">
        <v>266</v>
      </c>
      <c r="EQ284" s="493">
        <v>122</v>
      </c>
      <c r="ER284" s="493">
        <v>11</v>
      </c>
      <c r="ES284" s="493">
        <v>39</v>
      </c>
      <c r="ET284" s="493">
        <v>146</v>
      </c>
      <c r="EU284" s="394"/>
    </row>
    <row r="285" spans="1:151" s="357" customFormat="1" ht="15" hidden="1" customHeight="1" x14ac:dyDescent="0.15">
      <c r="A285" s="452" t="s">
        <v>175</v>
      </c>
      <c r="B285" s="452" t="s">
        <v>390</v>
      </c>
      <c r="C285" s="452" t="s">
        <v>398</v>
      </c>
      <c r="D285" s="452" t="s">
        <v>842</v>
      </c>
      <c r="E285" s="387">
        <v>209</v>
      </c>
      <c r="F285" s="472">
        <v>208</v>
      </c>
      <c r="G285" s="472" t="s">
        <v>6663</v>
      </c>
      <c r="H285" s="472" t="s">
        <v>6663</v>
      </c>
      <c r="I285" s="472" t="s">
        <v>6663</v>
      </c>
      <c r="J285" s="388">
        <v>1</v>
      </c>
      <c r="K285" s="395">
        <v>1</v>
      </c>
      <c r="L285" s="387"/>
      <c r="M285" s="471" t="s">
        <v>6663</v>
      </c>
      <c r="N285" s="472" t="s">
        <v>6663</v>
      </c>
      <c r="O285" s="472" t="s">
        <v>6663</v>
      </c>
      <c r="P285" s="472" t="s">
        <v>6663</v>
      </c>
      <c r="Q285" s="472" t="s">
        <v>6663</v>
      </c>
      <c r="R285" s="472" t="s">
        <v>6663</v>
      </c>
      <c r="S285" s="472" t="s">
        <v>6663</v>
      </c>
      <c r="T285" s="472" t="s">
        <v>6663</v>
      </c>
      <c r="U285" s="472" t="s">
        <v>6663</v>
      </c>
      <c r="V285" s="472" t="s">
        <v>6663</v>
      </c>
      <c r="W285" s="472" t="s">
        <v>6663</v>
      </c>
      <c r="X285" s="472" t="s">
        <v>6663</v>
      </c>
      <c r="Y285" s="472" t="s">
        <v>6663</v>
      </c>
      <c r="Z285" s="472" t="s">
        <v>6663</v>
      </c>
      <c r="AA285" s="472" t="s">
        <v>6663</v>
      </c>
      <c r="AB285" s="473" t="s">
        <v>6663</v>
      </c>
      <c r="AC285" s="489" t="s">
        <v>6663</v>
      </c>
      <c r="AD285" s="490" t="s">
        <v>6663</v>
      </c>
      <c r="AE285" s="491" t="s">
        <v>6663</v>
      </c>
      <c r="AF285" s="389"/>
      <c r="AG285" s="390"/>
      <c r="AH285" s="390"/>
      <c r="AI285" s="390"/>
      <c r="AJ285" s="390"/>
      <c r="AK285" s="390"/>
      <c r="AL285" s="390"/>
      <c r="AM285" s="390"/>
      <c r="AN285" s="390"/>
      <c r="AO285" s="390"/>
      <c r="AP285" s="390"/>
      <c r="AQ285" s="390"/>
      <c r="AR285" s="390"/>
      <c r="AS285" s="390"/>
      <c r="AT285" s="390"/>
      <c r="AU285" s="390"/>
      <c r="AV285" s="384"/>
      <c r="AW285" s="385"/>
      <c r="AX285" s="386"/>
      <c r="AY285" s="492" t="s">
        <v>6663</v>
      </c>
      <c r="AZ285" s="493" t="s">
        <v>6663</v>
      </c>
      <c r="BA285" s="493" t="s">
        <v>6663</v>
      </c>
      <c r="BB285" s="493" t="s">
        <v>6663</v>
      </c>
      <c r="BC285" s="493" t="s">
        <v>6663</v>
      </c>
      <c r="BD285" s="493" t="s">
        <v>6663</v>
      </c>
      <c r="BE285" s="493" t="s">
        <v>6663</v>
      </c>
      <c r="BF285" s="493" t="s">
        <v>6663</v>
      </c>
      <c r="BG285" s="493" t="s">
        <v>6663</v>
      </c>
      <c r="BH285" s="493" t="s">
        <v>6663</v>
      </c>
      <c r="BI285" s="493" t="s">
        <v>6663</v>
      </c>
      <c r="BJ285" s="493" t="s">
        <v>6663</v>
      </c>
      <c r="BK285" s="493" t="s">
        <v>6663</v>
      </c>
      <c r="BL285" s="493" t="s">
        <v>6663</v>
      </c>
      <c r="BM285" s="493" t="s">
        <v>6663</v>
      </c>
      <c r="BN285" s="494" t="s">
        <v>6663</v>
      </c>
      <c r="BO285" s="489" t="s">
        <v>6663</v>
      </c>
      <c r="BP285" s="490" t="s">
        <v>6663</v>
      </c>
      <c r="BQ285" s="491" t="s">
        <v>6663</v>
      </c>
      <c r="BR285" s="492">
        <v>208</v>
      </c>
      <c r="BS285" s="493" t="s">
        <v>6662</v>
      </c>
      <c r="BT285" s="493" t="s">
        <v>6662</v>
      </c>
      <c r="BU285" s="493">
        <v>1</v>
      </c>
      <c r="BV285" s="493" t="s">
        <v>6662</v>
      </c>
      <c r="BW285" s="493">
        <v>2</v>
      </c>
      <c r="BX285" s="493">
        <v>8</v>
      </c>
      <c r="BY285" s="493">
        <v>13</v>
      </c>
      <c r="BZ285" s="493">
        <v>15</v>
      </c>
      <c r="CA285" s="493">
        <v>28</v>
      </c>
      <c r="CB285" s="493">
        <v>39</v>
      </c>
      <c r="CC285" s="493">
        <v>39</v>
      </c>
      <c r="CD285" s="493">
        <v>36</v>
      </c>
      <c r="CE285" s="493">
        <v>17</v>
      </c>
      <c r="CF285" s="493">
        <v>9</v>
      </c>
      <c r="CG285" s="494">
        <v>1</v>
      </c>
      <c r="CH285" s="389"/>
      <c r="CI285" s="390"/>
      <c r="CJ285" s="390"/>
      <c r="CK285" s="390"/>
      <c r="CL285" s="390"/>
      <c r="CM285" s="390"/>
      <c r="CN285" s="390"/>
      <c r="CO285" s="390"/>
      <c r="CP285" s="390"/>
      <c r="CQ285" s="390"/>
      <c r="CR285" s="390"/>
      <c r="CS285" s="390"/>
      <c r="CT285" s="390"/>
      <c r="CU285" s="394"/>
      <c r="CV285" s="389"/>
      <c r="CW285" s="390"/>
      <c r="CX285" s="390"/>
      <c r="CY285" s="390"/>
      <c r="CZ285" s="390"/>
      <c r="DA285" s="390"/>
      <c r="DB285" s="394"/>
      <c r="DC285" s="492">
        <v>806</v>
      </c>
      <c r="DD285" s="493">
        <v>656</v>
      </c>
      <c r="DE285" s="493">
        <v>408</v>
      </c>
      <c r="DF285" s="493">
        <v>219</v>
      </c>
      <c r="DG285" s="493">
        <v>29</v>
      </c>
      <c r="DH285" s="493">
        <v>48</v>
      </c>
      <c r="DI285" s="493">
        <v>102</v>
      </c>
      <c r="DJ285" s="394"/>
      <c r="DK285" s="492">
        <v>191</v>
      </c>
      <c r="DL285" s="493">
        <v>34</v>
      </c>
      <c r="DM285" s="493" t="s">
        <v>6662</v>
      </c>
      <c r="DN285" s="493" t="s">
        <v>6662</v>
      </c>
      <c r="DO285" s="493" t="s">
        <v>6662</v>
      </c>
      <c r="DP285" s="493">
        <v>151</v>
      </c>
      <c r="DQ285" s="493">
        <v>4</v>
      </c>
      <c r="DR285" s="493">
        <v>1</v>
      </c>
      <c r="DS285" s="493" t="s">
        <v>6662</v>
      </c>
      <c r="DT285" s="493" t="s">
        <v>6662</v>
      </c>
      <c r="DU285" s="493">
        <v>1</v>
      </c>
      <c r="DV285" s="493" t="s">
        <v>6662</v>
      </c>
      <c r="DW285" s="493" t="s">
        <v>6662</v>
      </c>
      <c r="DX285" s="493" t="s">
        <v>6662</v>
      </c>
      <c r="DY285" s="390" t="s">
        <v>6662</v>
      </c>
      <c r="DZ285" s="394" t="s">
        <v>6662</v>
      </c>
      <c r="EA285" s="492">
        <v>208</v>
      </c>
      <c r="EB285" s="493">
        <v>38947</v>
      </c>
      <c r="EC285" s="493">
        <v>13370</v>
      </c>
      <c r="ED285" s="493">
        <v>25442</v>
      </c>
      <c r="EE285" s="494">
        <v>135</v>
      </c>
      <c r="EF285" s="492">
        <v>402</v>
      </c>
      <c r="EG285" s="493">
        <v>356</v>
      </c>
      <c r="EH285" s="493">
        <v>221</v>
      </c>
      <c r="EI285" s="493">
        <v>115</v>
      </c>
      <c r="EJ285" s="493">
        <v>20</v>
      </c>
      <c r="EK285" s="493">
        <v>23</v>
      </c>
      <c r="EL285" s="493">
        <v>23</v>
      </c>
      <c r="EM285" s="394"/>
      <c r="EN285" s="492">
        <v>404</v>
      </c>
      <c r="EO285" s="493">
        <v>300</v>
      </c>
      <c r="EP285" s="493">
        <v>187</v>
      </c>
      <c r="EQ285" s="493">
        <v>104</v>
      </c>
      <c r="ER285" s="493">
        <v>9</v>
      </c>
      <c r="ES285" s="493">
        <v>25</v>
      </c>
      <c r="ET285" s="493">
        <v>79</v>
      </c>
      <c r="EU285" s="394"/>
    </row>
    <row r="286" spans="1:151" s="357" customFormat="1" ht="15" hidden="1" customHeight="1" x14ac:dyDescent="0.15">
      <c r="A286" s="452" t="s">
        <v>175</v>
      </c>
      <c r="B286" s="452" t="s">
        <v>390</v>
      </c>
      <c r="C286" s="452" t="s">
        <v>399</v>
      </c>
      <c r="D286" s="452" t="s">
        <v>843</v>
      </c>
      <c r="E286" s="387">
        <v>217</v>
      </c>
      <c r="F286" s="472">
        <v>214</v>
      </c>
      <c r="G286" s="472" t="s">
        <v>6663</v>
      </c>
      <c r="H286" s="472" t="s">
        <v>6663</v>
      </c>
      <c r="I286" s="472" t="s">
        <v>6663</v>
      </c>
      <c r="J286" s="388">
        <v>3</v>
      </c>
      <c r="K286" s="395">
        <v>3</v>
      </c>
      <c r="L286" s="387"/>
      <c r="M286" s="471" t="s">
        <v>6663</v>
      </c>
      <c r="N286" s="472" t="s">
        <v>6663</v>
      </c>
      <c r="O286" s="472" t="s">
        <v>6663</v>
      </c>
      <c r="P286" s="472" t="s">
        <v>6663</v>
      </c>
      <c r="Q286" s="472" t="s">
        <v>6663</v>
      </c>
      <c r="R286" s="472" t="s">
        <v>6663</v>
      </c>
      <c r="S286" s="472" t="s">
        <v>6663</v>
      </c>
      <c r="T286" s="472" t="s">
        <v>6663</v>
      </c>
      <c r="U286" s="472" t="s">
        <v>6663</v>
      </c>
      <c r="V286" s="472" t="s">
        <v>6663</v>
      </c>
      <c r="W286" s="472" t="s">
        <v>6663</v>
      </c>
      <c r="X286" s="472" t="s">
        <v>6663</v>
      </c>
      <c r="Y286" s="472" t="s">
        <v>6663</v>
      </c>
      <c r="Z286" s="472" t="s">
        <v>6663</v>
      </c>
      <c r="AA286" s="472" t="s">
        <v>6663</v>
      </c>
      <c r="AB286" s="473" t="s">
        <v>6663</v>
      </c>
      <c r="AC286" s="489" t="s">
        <v>6663</v>
      </c>
      <c r="AD286" s="490" t="s">
        <v>6663</v>
      </c>
      <c r="AE286" s="491" t="s">
        <v>6663</v>
      </c>
      <c r="AF286" s="389"/>
      <c r="AG286" s="390"/>
      <c r="AH286" s="390"/>
      <c r="AI286" s="390"/>
      <c r="AJ286" s="390"/>
      <c r="AK286" s="390"/>
      <c r="AL286" s="390"/>
      <c r="AM286" s="390"/>
      <c r="AN286" s="390"/>
      <c r="AO286" s="390"/>
      <c r="AP286" s="390"/>
      <c r="AQ286" s="390"/>
      <c r="AR286" s="390"/>
      <c r="AS286" s="390"/>
      <c r="AT286" s="390"/>
      <c r="AU286" s="390"/>
      <c r="AV286" s="384"/>
      <c r="AW286" s="385"/>
      <c r="AX286" s="386"/>
      <c r="AY286" s="492" t="s">
        <v>6663</v>
      </c>
      <c r="AZ286" s="493" t="s">
        <v>6663</v>
      </c>
      <c r="BA286" s="493" t="s">
        <v>6663</v>
      </c>
      <c r="BB286" s="493" t="s">
        <v>6663</v>
      </c>
      <c r="BC286" s="493" t="s">
        <v>6663</v>
      </c>
      <c r="BD286" s="493" t="s">
        <v>6663</v>
      </c>
      <c r="BE286" s="493" t="s">
        <v>6663</v>
      </c>
      <c r="BF286" s="493" t="s">
        <v>6663</v>
      </c>
      <c r="BG286" s="493" t="s">
        <v>6663</v>
      </c>
      <c r="BH286" s="493" t="s">
        <v>6663</v>
      </c>
      <c r="BI286" s="493" t="s">
        <v>6663</v>
      </c>
      <c r="BJ286" s="493" t="s">
        <v>6663</v>
      </c>
      <c r="BK286" s="493" t="s">
        <v>6663</v>
      </c>
      <c r="BL286" s="493" t="s">
        <v>6663</v>
      </c>
      <c r="BM286" s="493" t="s">
        <v>6663</v>
      </c>
      <c r="BN286" s="494" t="s">
        <v>6663</v>
      </c>
      <c r="BO286" s="489" t="s">
        <v>6663</v>
      </c>
      <c r="BP286" s="490" t="s">
        <v>6663</v>
      </c>
      <c r="BQ286" s="491" t="s">
        <v>6663</v>
      </c>
      <c r="BR286" s="492">
        <v>217</v>
      </c>
      <c r="BS286" s="493" t="s">
        <v>6662</v>
      </c>
      <c r="BT286" s="493" t="s">
        <v>6662</v>
      </c>
      <c r="BU286" s="493">
        <v>3</v>
      </c>
      <c r="BV286" s="493" t="s">
        <v>6662</v>
      </c>
      <c r="BW286" s="493">
        <v>2</v>
      </c>
      <c r="BX286" s="493">
        <v>4</v>
      </c>
      <c r="BY286" s="493">
        <v>5</v>
      </c>
      <c r="BZ286" s="493">
        <v>20</v>
      </c>
      <c r="CA286" s="493">
        <v>24</v>
      </c>
      <c r="CB286" s="493">
        <v>74</v>
      </c>
      <c r="CC286" s="493">
        <v>40</v>
      </c>
      <c r="CD286" s="493">
        <v>22</v>
      </c>
      <c r="CE286" s="493">
        <v>13</v>
      </c>
      <c r="CF286" s="493">
        <v>9</v>
      </c>
      <c r="CG286" s="494">
        <v>1</v>
      </c>
      <c r="CH286" s="389"/>
      <c r="CI286" s="390"/>
      <c r="CJ286" s="390"/>
      <c r="CK286" s="390"/>
      <c r="CL286" s="390"/>
      <c r="CM286" s="390"/>
      <c r="CN286" s="390"/>
      <c r="CO286" s="390"/>
      <c r="CP286" s="390"/>
      <c r="CQ286" s="390"/>
      <c r="CR286" s="390"/>
      <c r="CS286" s="390"/>
      <c r="CT286" s="390"/>
      <c r="CU286" s="394"/>
      <c r="CV286" s="389"/>
      <c r="CW286" s="390"/>
      <c r="CX286" s="390"/>
      <c r="CY286" s="390"/>
      <c r="CZ286" s="390"/>
      <c r="DA286" s="390"/>
      <c r="DB286" s="394"/>
      <c r="DC286" s="492">
        <v>823</v>
      </c>
      <c r="DD286" s="493">
        <v>639</v>
      </c>
      <c r="DE286" s="493">
        <v>355</v>
      </c>
      <c r="DF286" s="493">
        <v>231</v>
      </c>
      <c r="DG286" s="493">
        <v>53</v>
      </c>
      <c r="DH286" s="493">
        <v>40</v>
      </c>
      <c r="DI286" s="493">
        <v>144</v>
      </c>
      <c r="DJ286" s="394"/>
      <c r="DK286" s="492">
        <v>191</v>
      </c>
      <c r="DL286" s="493">
        <v>66</v>
      </c>
      <c r="DM286" s="493" t="s">
        <v>6662</v>
      </c>
      <c r="DN286" s="493" t="s">
        <v>6662</v>
      </c>
      <c r="DO286" s="493">
        <v>5</v>
      </c>
      <c r="DP286" s="493">
        <v>106</v>
      </c>
      <c r="DQ286" s="493">
        <v>6</v>
      </c>
      <c r="DR286" s="493" t="s">
        <v>6662</v>
      </c>
      <c r="DS286" s="493">
        <v>2</v>
      </c>
      <c r="DT286" s="493" t="s">
        <v>6662</v>
      </c>
      <c r="DU286" s="493">
        <v>2</v>
      </c>
      <c r="DV286" s="493">
        <v>1</v>
      </c>
      <c r="DW286" s="493">
        <v>2</v>
      </c>
      <c r="DX286" s="493">
        <v>1</v>
      </c>
      <c r="DY286" s="390" t="s">
        <v>6662</v>
      </c>
      <c r="DZ286" s="394" t="s">
        <v>6662</v>
      </c>
      <c r="EA286" s="492">
        <v>214</v>
      </c>
      <c r="EB286" s="493">
        <v>44501</v>
      </c>
      <c r="EC286" s="493">
        <v>17329</v>
      </c>
      <c r="ED286" s="493">
        <v>26592</v>
      </c>
      <c r="EE286" s="494">
        <v>580</v>
      </c>
      <c r="EF286" s="492">
        <v>409</v>
      </c>
      <c r="EG286" s="493">
        <v>355</v>
      </c>
      <c r="EH286" s="493">
        <v>197</v>
      </c>
      <c r="EI286" s="493">
        <v>122</v>
      </c>
      <c r="EJ286" s="493">
        <v>36</v>
      </c>
      <c r="EK286" s="493">
        <v>17</v>
      </c>
      <c r="EL286" s="493">
        <v>37</v>
      </c>
      <c r="EM286" s="394"/>
      <c r="EN286" s="492">
        <v>414</v>
      </c>
      <c r="EO286" s="493">
        <v>284</v>
      </c>
      <c r="EP286" s="493">
        <v>158</v>
      </c>
      <c r="EQ286" s="493">
        <v>109</v>
      </c>
      <c r="ER286" s="493">
        <v>17</v>
      </c>
      <c r="ES286" s="493">
        <v>23</v>
      </c>
      <c r="ET286" s="493">
        <v>107</v>
      </c>
      <c r="EU286" s="394"/>
    </row>
    <row r="287" spans="1:151" s="357" customFormat="1" ht="15" hidden="1" customHeight="1" x14ac:dyDescent="0.15">
      <c r="A287" s="452" t="s">
        <v>175</v>
      </c>
      <c r="B287" s="452" t="s">
        <v>390</v>
      </c>
      <c r="C287" s="452" t="s">
        <v>400</v>
      </c>
      <c r="D287" s="452" t="s">
        <v>844</v>
      </c>
      <c r="E287" s="387">
        <v>170</v>
      </c>
      <c r="F287" s="472">
        <v>166</v>
      </c>
      <c r="G287" s="472" t="s">
        <v>6663</v>
      </c>
      <c r="H287" s="472" t="s">
        <v>6663</v>
      </c>
      <c r="I287" s="472" t="s">
        <v>6663</v>
      </c>
      <c r="J287" s="388">
        <v>4</v>
      </c>
      <c r="K287" s="395">
        <v>4</v>
      </c>
      <c r="L287" s="387"/>
      <c r="M287" s="471" t="s">
        <v>6663</v>
      </c>
      <c r="N287" s="472" t="s">
        <v>6663</v>
      </c>
      <c r="O287" s="472" t="s">
        <v>6663</v>
      </c>
      <c r="P287" s="472" t="s">
        <v>6663</v>
      </c>
      <c r="Q287" s="472" t="s">
        <v>6663</v>
      </c>
      <c r="R287" s="472" t="s">
        <v>6663</v>
      </c>
      <c r="S287" s="472" t="s">
        <v>6663</v>
      </c>
      <c r="T287" s="472" t="s">
        <v>6663</v>
      </c>
      <c r="U287" s="472" t="s">
        <v>6663</v>
      </c>
      <c r="V287" s="472" t="s">
        <v>6663</v>
      </c>
      <c r="W287" s="472" t="s">
        <v>6663</v>
      </c>
      <c r="X287" s="472" t="s">
        <v>6663</v>
      </c>
      <c r="Y287" s="472" t="s">
        <v>6663</v>
      </c>
      <c r="Z287" s="472" t="s">
        <v>6663</v>
      </c>
      <c r="AA287" s="472" t="s">
        <v>6663</v>
      </c>
      <c r="AB287" s="473" t="s">
        <v>6663</v>
      </c>
      <c r="AC287" s="489" t="s">
        <v>6663</v>
      </c>
      <c r="AD287" s="490" t="s">
        <v>6663</v>
      </c>
      <c r="AE287" s="491" t="s">
        <v>6663</v>
      </c>
      <c r="AF287" s="389"/>
      <c r="AG287" s="390"/>
      <c r="AH287" s="390"/>
      <c r="AI287" s="390"/>
      <c r="AJ287" s="390"/>
      <c r="AK287" s="390"/>
      <c r="AL287" s="390"/>
      <c r="AM287" s="390"/>
      <c r="AN287" s="390"/>
      <c r="AO287" s="390"/>
      <c r="AP287" s="390"/>
      <c r="AQ287" s="390"/>
      <c r="AR287" s="390"/>
      <c r="AS287" s="390"/>
      <c r="AT287" s="390"/>
      <c r="AU287" s="390"/>
      <c r="AV287" s="384"/>
      <c r="AW287" s="385"/>
      <c r="AX287" s="386"/>
      <c r="AY287" s="492" t="s">
        <v>6663</v>
      </c>
      <c r="AZ287" s="493" t="s">
        <v>6663</v>
      </c>
      <c r="BA287" s="493" t="s">
        <v>6663</v>
      </c>
      <c r="BB287" s="493" t="s">
        <v>6663</v>
      </c>
      <c r="BC287" s="493" t="s">
        <v>6663</v>
      </c>
      <c r="BD287" s="493" t="s">
        <v>6663</v>
      </c>
      <c r="BE287" s="493" t="s">
        <v>6663</v>
      </c>
      <c r="BF287" s="493" t="s">
        <v>6663</v>
      </c>
      <c r="BG287" s="493" t="s">
        <v>6663</v>
      </c>
      <c r="BH287" s="493" t="s">
        <v>6663</v>
      </c>
      <c r="BI287" s="493" t="s">
        <v>6663</v>
      </c>
      <c r="BJ287" s="493" t="s">
        <v>6663</v>
      </c>
      <c r="BK287" s="493" t="s">
        <v>6663</v>
      </c>
      <c r="BL287" s="493" t="s">
        <v>6663</v>
      </c>
      <c r="BM287" s="493" t="s">
        <v>6663</v>
      </c>
      <c r="BN287" s="494" t="s">
        <v>6663</v>
      </c>
      <c r="BO287" s="489" t="s">
        <v>6663</v>
      </c>
      <c r="BP287" s="490" t="s">
        <v>6663</v>
      </c>
      <c r="BQ287" s="491" t="s">
        <v>6663</v>
      </c>
      <c r="BR287" s="492">
        <v>166</v>
      </c>
      <c r="BS287" s="493" t="s">
        <v>6662</v>
      </c>
      <c r="BT287" s="493" t="s">
        <v>6662</v>
      </c>
      <c r="BU287" s="493" t="s">
        <v>6662</v>
      </c>
      <c r="BV287" s="493" t="s">
        <v>6662</v>
      </c>
      <c r="BW287" s="493">
        <v>1</v>
      </c>
      <c r="BX287" s="493">
        <v>4</v>
      </c>
      <c r="BY287" s="493">
        <v>13</v>
      </c>
      <c r="BZ287" s="493">
        <v>10</v>
      </c>
      <c r="CA287" s="493">
        <v>31</v>
      </c>
      <c r="CB287" s="493">
        <v>45</v>
      </c>
      <c r="CC287" s="493">
        <v>30</v>
      </c>
      <c r="CD287" s="493">
        <v>18</v>
      </c>
      <c r="CE287" s="493">
        <v>11</v>
      </c>
      <c r="CF287" s="493">
        <v>2</v>
      </c>
      <c r="CG287" s="494">
        <v>1</v>
      </c>
      <c r="CH287" s="389"/>
      <c r="CI287" s="390"/>
      <c r="CJ287" s="390"/>
      <c r="CK287" s="390"/>
      <c r="CL287" s="390"/>
      <c r="CM287" s="390"/>
      <c r="CN287" s="390"/>
      <c r="CO287" s="390"/>
      <c r="CP287" s="390"/>
      <c r="CQ287" s="390"/>
      <c r="CR287" s="390"/>
      <c r="CS287" s="390"/>
      <c r="CT287" s="390"/>
      <c r="CU287" s="394"/>
      <c r="CV287" s="389"/>
      <c r="CW287" s="390"/>
      <c r="CX287" s="390"/>
      <c r="CY287" s="390"/>
      <c r="CZ287" s="390"/>
      <c r="DA287" s="390"/>
      <c r="DB287" s="394"/>
      <c r="DC287" s="492">
        <v>681</v>
      </c>
      <c r="DD287" s="493">
        <v>513</v>
      </c>
      <c r="DE287" s="493">
        <v>279</v>
      </c>
      <c r="DF287" s="493">
        <v>190</v>
      </c>
      <c r="DG287" s="493">
        <v>44</v>
      </c>
      <c r="DH287" s="493">
        <v>50</v>
      </c>
      <c r="DI287" s="493">
        <v>118</v>
      </c>
      <c r="DJ287" s="394"/>
      <c r="DK287" s="492">
        <v>138</v>
      </c>
      <c r="DL287" s="493">
        <v>41</v>
      </c>
      <c r="DM287" s="493" t="s">
        <v>6662</v>
      </c>
      <c r="DN287" s="493" t="s">
        <v>6662</v>
      </c>
      <c r="DO287" s="493">
        <v>2</v>
      </c>
      <c r="DP287" s="493">
        <v>71</v>
      </c>
      <c r="DQ287" s="493">
        <v>17</v>
      </c>
      <c r="DR287" s="493">
        <v>1</v>
      </c>
      <c r="DS287" s="493">
        <v>4</v>
      </c>
      <c r="DT287" s="493">
        <v>1</v>
      </c>
      <c r="DU287" s="493">
        <v>1</v>
      </c>
      <c r="DV287" s="493" t="s">
        <v>6662</v>
      </c>
      <c r="DW287" s="493" t="s">
        <v>6662</v>
      </c>
      <c r="DX287" s="493" t="s">
        <v>6662</v>
      </c>
      <c r="DY287" s="390" t="s">
        <v>6662</v>
      </c>
      <c r="DZ287" s="394" t="s">
        <v>6662</v>
      </c>
      <c r="EA287" s="492">
        <v>165</v>
      </c>
      <c r="EB287" s="493">
        <v>24790</v>
      </c>
      <c r="EC287" s="493">
        <v>8090</v>
      </c>
      <c r="ED287" s="493">
        <v>16521</v>
      </c>
      <c r="EE287" s="494">
        <v>179</v>
      </c>
      <c r="EF287" s="492">
        <v>336</v>
      </c>
      <c r="EG287" s="493">
        <v>280</v>
      </c>
      <c r="EH287" s="493">
        <v>147</v>
      </c>
      <c r="EI287" s="493">
        <v>102</v>
      </c>
      <c r="EJ287" s="493">
        <v>31</v>
      </c>
      <c r="EK287" s="493">
        <v>22</v>
      </c>
      <c r="EL287" s="493">
        <v>34</v>
      </c>
      <c r="EM287" s="394"/>
      <c r="EN287" s="492">
        <v>345</v>
      </c>
      <c r="EO287" s="493">
        <v>233</v>
      </c>
      <c r="EP287" s="493">
        <v>132</v>
      </c>
      <c r="EQ287" s="493">
        <v>88</v>
      </c>
      <c r="ER287" s="493">
        <v>13</v>
      </c>
      <c r="ES287" s="493">
        <v>28</v>
      </c>
      <c r="ET287" s="493">
        <v>84</v>
      </c>
      <c r="EU287" s="394"/>
    </row>
    <row r="288" spans="1:151" s="357" customFormat="1" ht="15" hidden="1" customHeight="1" x14ac:dyDescent="0.15">
      <c r="A288" s="452" t="s">
        <v>175</v>
      </c>
      <c r="B288" s="452" t="s">
        <v>390</v>
      </c>
      <c r="C288" s="452" t="s">
        <v>401</v>
      </c>
      <c r="D288" s="452" t="s">
        <v>845</v>
      </c>
      <c r="E288" s="387">
        <v>210</v>
      </c>
      <c r="F288" s="472">
        <v>209</v>
      </c>
      <c r="G288" s="472" t="s">
        <v>6663</v>
      </c>
      <c r="H288" s="472" t="s">
        <v>6663</v>
      </c>
      <c r="I288" s="472" t="s">
        <v>6663</v>
      </c>
      <c r="J288" s="388">
        <v>1</v>
      </c>
      <c r="K288" s="395">
        <v>1</v>
      </c>
      <c r="L288" s="387"/>
      <c r="M288" s="471" t="s">
        <v>6663</v>
      </c>
      <c r="N288" s="472" t="s">
        <v>6663</v>
      </c>
      <c r="O288" s="472" t="s">
        <v>6663</v>
      </c>
      <c r="P288" s="472" t="s">
        <v>6663</v>
      </c>
      <c r="Q288" s="472" t="s">
        <v>6663</v>
      </c>
      <c r="R288" s="472" t="s">
        <v>6663</v>
      </c>
      <c r="S288" s="472" t="s">
        <v>6663</v>
      </c>
      <c r="T288" s="472" t="s">
        <v>6663</v>
      </c>
      <c r="U288" s="472" t="s">
        <v>6663</v>
      </c>
      <c r="V288" s="472" t="s">
        <v>6663</v>
      </c>
      <c r="W288" s="472" t="s">
        <v>6663</v>
      </c>
      <c r="X288" s="472" t="s">
        <v>6663</v>
      </c>
      <c r="Y288" s="472" t="s">
        <v>6663</v>
      </c>
      <c r="Z288" s="472" t="s">
        <v>6663</v>
      </c>
      <c r="AA288" s="472" t="s">
        <v>6663</v>
      </c>
      <c r="AB288" s="473" t="s">
        <v>6663</v>
      </c>
      <c r="AC288" s="489" t="s">
        <v>6663</v>
      </c>
      <c r="AD288" s="490" t="s">
        <v>6663</v>
      </c>
      <c r="AE288" s="491" t="s">
        <v>6663</v>
      </c>
      <c r="AF288" s="389"/>
      <c r="AG288" s="390"/>
      <c r="AH288" s="390"/>
      <c r="AI288" s="390"/>
      <c r="AJ288" s="390"/>
      <c r="AK288" s="390"/>
      <c r="AL288" s="390"/>
      <c r="AM288" s="390"/>
      <c r="AN288" s="390"/>
      <c r="AO288" s="390"/>
      <c r="AP288" s="390"/>
      <c r="AQ288" s="390"/>
      <c r="AR288" s="390"/>
      <c r="AS288" s="390"/>
      <c r="AT288" s="390"/>
      <c r="AU288" s="390"/>
      <c r="AV288" s="384"/>
      <c r="AW288" s="385"/>
      <c r="AX288" s="386"/>
      <c r="AY288" s="492" t="s">
        <v>6663</v>
      </c>
      <c r="AZ288" s="493" t="s">
        <v>6663</v>
      </c>
      <c r="BA288" s="493" t="s">
        <v>6663</v>
      </c>
      <c r="BB288" s="493" t="s">
        <v>6663</v>
      </c>
      <c r="BC288" s="493" t="s">
        <v>6663</v>
      </c>
      <c r="BD288" s="493" t="s">
        <v>6663</v>
      </c>
      <c r="BE288" s="493" t="s">
        <v>6663</v>
      </c>
      <c r="BF288" s="493" t="s">
        <v>6663</v>
      </c>
      <c r="BG288" s="493" t="s">
        <v>6663</v>
      </c>
      <c r="BH288" s="493" t="s">
        <v>6663</v>
      </c>
      <c r="BI288" s="493" t="s">
        <v>6663</v>
      </c>
      <c r="BJ288" s="493" t="s">
        <v>6663</v>
      </c>
      <c r="BK288" s="493" t="s">
        <v>6663</v>
      </c>
      <c r="BL288" s="493" t="s">
        <v>6663</v>
      </c>
      <c r="BM288" s="493" t="s">
        <v>6663</v>
      </c>
      <c r="BN288" s="494" t="s">
        <v>6663</v>
      </c>
      <c r="BO288" s="489" t="s">
        <v>6663</v>
      </c>
      <c r="BP288" s="490" t="s">
        <v>6663</v>
      </c>
      <c r="BQ288" s="491" t="s">
        <v>6663</v>
      </c>
      <c r="BR288" s="492">
        <v>209</v>
      </c>
      <c r="BS288" s="493" t="s">
        <v>6662</v>
      </c>
      <c r="BT288" s="493" t="s">
        <v>6662</v>
      </c>
      <c r="BU288" s="493">
        <v>2</v>
      </c>
      <c r="BV288" s="493" t="s">
        <v>6662</v>
      </c>
      <c r="BW288" s="493">
        <v>2</v>
      </c>
      <c r="BX288" s="493">
        <v>2</v>
      </c>
      <c r="BY288" s="493">
        <v>10</v>
      </c>
      <c r="BZ288" s="493">
        <v>12</v>
      </c>
      <c r="CA288" s="493">
        <v>34</v>
      </c>
      <c r="CB288" s="493">
        <v>28</v>
      </c>
      <c r="CC288" s="493">
        <v>43</v>
      </c>
      <c r="CD288" s="493">
        <v>26</v>
      </c>
      <c r="CE288" s="493">
        <v>31</v>
      </c>
      <c r="CF288" s="493">
        <v>16</v>
      </c>
      <c r="CG288" s="494">
        <v>3</v>
      </c>
      <c r="CH288" s="389"/>
      <c r="CI288" s="390"/>
      <c r="CJ288" s="390"/>
      <c r="CK288" s="390"/>
      <c r="CL288" s="390"/>
      <c r="CM288" s="390"/>
      <c r="CN288" s="390"/>
      <c r="CO288" s="390"/>
      <c r="CP288" s="390"/>
      <c r="CQ288" s="390"/>
      <c r="CR288" s="390"/>
      <c r="CS288" s="390"/>
      <c r="CT288" s="390"/>
      <c r="CU288" s="394"/>
      <c r="CV288" s="389"/>
      <c r="CW288" s="390"/>
      <c r="CX288" s="390"/>
      <c r="CY288" s="390"/>
      <c r="CZ288" s="390"/>
      <c r="DA288" s="390"/>
      <c r="DB288" s="394"/>
      <c r="DC288" s="492">
        <v>873</v>
      </c>
      <c r="DD288" s="493">
        <v>666</v>
      </c>
      <c r="DE288" s="493">
        <v>283</v>
      </c>
      <c r="DF288" s="493">
        <v>332</v>
      </c>
      <c r="DG288" s="493">
        <v>51</v>
      </c>
      <c r="DH288" s="493">
        <v>61</v>
      </c>
      <c r="DI288" s="493">
        <v>146</v>
      </c>
      <c r="DJ288" s="394"/>
      <c r="DK288" s="492">
        <v>187</v>
      </c>
      <c r="DL288" s="493">
        <v>107</v>
      </c>
      <c r="DM288" s="493" t="s">
        <v>6662</v>
      </c>
      <c r="DN288" s="493" t="s">
        <v>6662</v>
      </c>
      <c r="DO288" s="493">
        <v>5</v>
      </c>
      <c r="DP288" s="493">
        <v>48</v>
      </c>
      <c r="DQ288" s="493">
        <v>17</v>
      </c>
      <c r="DR288" s="493">
        <v>1</v>
      </c>
      <c r="DS288" s="493">
        <v>6</v>
      </c>
      <c r="DT288" s="493">
        <v>1</v>
      </c>
      <c r="DU288" s="493" t="s">
        <v>6662</v>
      </c>
      <c r="DV288" s="493" t="s">
        <v>6662</v>
      </c>
      <c r="DW288" s="493">
        <v>2</v>
      </c>
      <c r="DX288" s="493" t="s">
        <v>6662</v>
      </c>
      <c r="DY288" s="390" t="s">
        <v>6662</v>
      </c>
      <c r="DZ288" s="394" t="s">
        <v>6662</v>
      </c>
      <c r="EA288" s="492">
        <v>209</v>
      </c>
      <c r="EB288" s="493">
        <v>34128</v>
      </c>
      <c r="EC288" s="493">
        <v>22615</v>
      </c>
      <c r="ED288" s="493">
        <v>10863</v>
      </c>
      <c r="EE288" s="494">
        <v>650</v>
      </c>
      <c r="EF288" s="492">
        <v>440</v>
      </c>
      <c r="EG288" s="493">
        <v>380</v>
      </c>
      <c r="EH288" s="493">
        <v>158</v>
      </c>
      <c r="EI288" s="493">
        <v>189</v>
      </c>
      <c r="EJ288" s="493">
        <v>33</v>
      </c>
      <c r="EK288" s="493">
        <v>27</v>
      </c>
      <c r="EL288" s="493">
        <v>33</v>
      </c>
      <c r="EM288" s="394"/>
      <c r="EN288" s="492">
        <v>433</v>
      </c>
      <c r="EO288" s="493">
        <v>286</v>
      </c>
      <c r="EP288" s="493">
        <v>125</v>
      </c>
      <c r="EQ288" s="493">
        <v>143</v>
      </c>
      <c r="ER288" s="493">
        <v>18</v>
      </c>
      <c r="ES288" s="493">
        <v>34</v>
      </c>
      <c r="ET288" s="493">
        <v>113</v>
      </c>
      <c r="EU288" s="394"/>
    </row>
    <row r="289" spans="1:151" s="357" customFormat="1" ht="15" customHeight="1" x14ac:dyDescent="0.15">
      <c r="A289" s="452" t="s">
        <v>175</v>
      </c>
      <c r="B289" s="452" t="s">
        <v>402</v>
      </c>
      <c r="C289" s="452"/>
      <c r="D289" s="452" t="s">
        <v>846</v>
      </c>
      <c r="E289" s="387">
        <v>2014</v>
      </c>
      <c r="F289" s="472">
        <v>1989</v>
      </c>
      <c r="G289" s="472">
        <v>352</v>
      </c>
      <c r="H289" s="472">
        <v>436</v>
      </c>
      <c r="I289" s="472">
        <v>1201</v>
      </c>
      <c r="J289" s="388">
        <v>25</v>
      </c>
      <c r="K289" s="395">
        <v>25</v>
      </c>
      <c r="L289" s="387"/>
      <c r="M289" s="471">
        <v>5182</v>
      </c>
      <c r="N289" s="472">
        <v>63</v>
      </c>
      <c r="O289" s="472">
        <v>116</v>
      </c>
      <c r="P289" s="472">
        <v>175</v>
      </c>
      <c r="Q289" s="472">
        <v>210</v>
      </c>
      <c r="R289" s="472">
        <v>217</v>
      </c>
      <c r="S289" s="472">
        <v>270</v>
      </c>
      <c r="T289" s="472">
        <v>312</v>
      </c>
      <c r="U289" s="472">
        <v>403</v>
      </c>
      <c r="V289" s="472">
        <v>595</v>
      </c>
      <c r="W289" s="472">
        <v>761</v>
      </c>
      <c r="X289" s="472">
        <v>733</v>
      </c>
      <c r="Y289" s="472">
        <v>547</v>
      </c>
      <c r="Z289" s="472">
        <v>427</v>
      </c>
      <c r="AA289" s="472">
        <v>237</v>
      </c>
      <c r="AB289" s="473">
        <v>116</v>
      </c>
      <c r="AC289" s="489">
        <v>58.3</v>
      </c>
      <c r="AD289" s="490">
        <v>57.3</v>
      </c>
      <c r="AE289" s="491">
        <v>59.7</v>
      </c>
      <c r="AF289" s="389"/>
      <c r="AG289" s="390"/>
      <c r="AH289" s="390"/>
      <c r="AI289" s="390"/>
      <c r="AJ289" s="390"/>
      <c r="AK289" s="390"/>
      <c r="AL289" s="390"/>
      <c r="AM289" s="390"/>
      <c r="AN289" s="390"/>
      <c r="AO289" s="390"/>
      <c r="AP289" s="390"/>
      <c r="AQ289" s="390"/>
      <c r="AR289" s="390"/>
      <c r="AS289" s="390"/>
      <c r="AT289" s="390"/>
      <c r="AU289" s="390"/>
      <c r="AV289" s="384"/>
      <c r="AW289" s="385"/>
      <c r="AX289" s="386"/>
      <c r="AY289" s="492">
        <v>2275</v>
      </c>
      <c r="AZ289" s="493" t="s">
        <v>6662</v>
      </c>
      <c r="BA289" s="493">
        <v>5</v>
      </c>
      <c r="BB289" s="493">
        <v>17</v>
      </c>
      <c r="BC289" s="493">
        <v>31</v>
      </c>
      <c r="BD289" s="493">
        <v>36</v>
      </c>
      <c r="BE289" s="493">
        <v>47</v>
      </c>
      <c r="BF289" s="493">
        <v>53</v>
      </c>
      <c r="BG289" s="493">
        <v>80</v>
      </c>
      <c r="BH289" s="493">
        <v>146</v>
      </c>
      <c r="BI289" s="493">
        <v>360</v>
      </c>
      <c r="BJ289" s="493">
        <v>503</v>
      </c>
      <c r="BK289" s="493">
        <v>449</v>
      </c>
      <c r="BL289" s="493">
        <v>329</v>
      </c>
      <c r="BM289" s="493">
        <v>164</v>
      </c>
      <c r="BN289" s="494">
        <v>55</v>
      </c>
      <c r="BO289" s="489">
        <v>66.7</v>
      </c>
      <c r="BP289" s="490">
        <v>66</v>
      </c>
      <c r="BQ289" s="491">
        <v>67.8</v>
      </c>
      <c r="BR289" s="492">
        <v>1989</v>
      </c>
      <c r="BS289" s="493" t="s">
        <v>6662</v>
      </c>
      <c r="BT289" s="493" t="s">
        <v>6662</v>
      </c>
      <c r="BU289" s="493" t="s">
        <v>6662</v>
      </c>
      <c r="BV289" s="493">
        <v>3</v>
      </c>
      <c r="BW289" s="493">
        <v>12</v>
      </c>
      <c r="BX289" s="493">
        <v>31</v>
      </c>
      <c r="BY289" s="493">
        <v>69</v>
      </c>
      <c r="BZ289" s="493">
        <v>149</v>
      </c>
      <c r="CA289" s="493">
        <v>289</v>
      </c>
      <c r="CB289" s="493">
        <v>400</v>
      </c>
      <c r="CC289" s="493">
        <v>423</v>
      </c>
      <c r="CD289" s="493">
        <v>291</v>
      </c>
      <c r="CE289" s="493">
        <v>199</v>
      </c>
      <c r="CF289" s="493">
        <v>99</v>
      </c>
      <c r="CG289" s="494">
        <v>24</v>
      </c>
      <c r="CH289" s="389"/>
      <c r="CI289" s="390"/>
      <c r="CJ289" s="390"/>
      <c r="CK289" s="390"/>
      <c r="CL289" s="390"/>
      <c r="CM289" s="390"/>
      <c r="CN289" s="390"/>
      <c r="CO289" s="390"/>
      <c r="CP289" s="390"/>
      <c r="CQ289" s="390"/>
      <c r="CR289" s="390"/>
      <c r="CS289" s="390"/>
      <c r="CT289" s="390"/>
      <c r="CU289" s="394"/>
      <c r="CV289" s="389"/>
      <c r="CW289" s="390"/>
      <c r="CX289" s="390"/>
      <c r="CY289" s="390"/>
      <c r="CZ289" s="390"/>
      <c r="DA289" s="390"/>
      <c r="DB289" s="394"/>
      <c r="DC289" s="492">
        <v>7348</v>
      </c>
      <c r="DD289" s="493">
        <v>5299</v>
      </c>
      <c r="DE289" s="493">
        <v>2275</v>
      </c>
      <c r="DF289" s="493">
        <v>2772</v>
      </c>
      <c r="DG289" s="493">
        <v>252</v>
      </c>
      <c r="DH289" s="493">
        <v>443</v>
      </c>
      <c r="DI289" s="493">
        <v>1606</v>
      </c>
      <c r="DJ289" s="394"/>
      <c r="DK289" s="492">
        <v>1970</v>
      </c>
      <c r="DL289" s="493">
        <v>1763</v>
      </c>
      <c r="DM289" s="493" t="s">
        <v>6662</v>
      </c>
      <c r="DN289" s="493">
        <v>14</v>
      </c>
      <c r="DO289" s="493" t="s">
        <v>6662</v>
      </c>
      <c r="DP289" s="493">
        <v>118</v>
      </c>
      <c r="DQ289" s="493">
        <v>17</v>
      </c>
      <c r="DR289" s="493">
        <v>10</v>
      </c>
      <c r="DS289" s="493">
        <v>11</v>
      </c>
      <c r="DT289" s="493">
        <v>9</v>
      </c>
      <c r="DU289" s="493">
        <v>20</v>
      </c>
      <c r="DV289" s="493">
        <v>3</v>
      </c>
      <c r="DW289" s="493">
        <v>5</v>
      </c>
      <c r="DX289" s="493" t="s">
        <v>6662</v>
      </c>
      <c r="DY289" s="390" t="s">
        <v>6662</v>
      </c>
      <c r="DZ289" s="394" t="s">
        <v>6662</v>
      </c>
      <c r="EA289" s="492">
        <v>1988</v>
      </c>
      <c r="EB289" s="493">
        <v>611307</v>
      </c>
      <c r="EC289" s="493">
        <v>577329</v>
      </c>
      <c r="ED289" s="493">
        <v>32222</v>
      </c>
      <c r="EE289" s="494">
        <v>1756</v>
      </c>
      <c r="EF289" s="492">
        <v>3760</v>
      </c>
      <c r="EG289" s="493">
        <v>3180</v>
      </c>
      <c r="EH289" s="493">
        <v>1430</v>
      </c>
      <c r="EI289" s="493">
        <v>1587</v>
      </c>
      <c r="EJ289" s="493">
        <v>163</v>
      </c>
      <c r="EK289" s="493">
        <v>226</v>
      </c>
      <c r="EL289" s="493">
        <v>354</v>
      </c>
      <c r="EM289" s="394"/>
      <c r="EN289" s="492">
        <v>3588</v>
      </c>
      <c r="EO289" s="493">
        <v>2119</v>
      </c>
      <c r="EP289" s="493">
        <v>845</v>
      </c>
      <c r="EQ289" s="493">
        <v>1185</v>
      </c>
      <c r="ER289" s="493">
        <v>89</v>
      </c>
      <c r="ES289" s="493">
        <v>217</v>
      </c>
      <c r="ET289" s="493">
        <v>1252</v>
      </c>
      <c r="EU289" s="394"/>
    </row>
    <row r="290" spans="1:151" s="357" customFormat="1" ht="15" hidden="1" customHeight="1" x14ac:dyDescent="0.15">
      <c r="A290" s="452" t="s">
        <v>175</v>
      </c>
      <c r="B290" s="452" t="s">
        <v>402</v>
      </c>
      <c r="C290" s="452" t="s">
        <v>403</v>
      </c>
      <c r="D290" s="452" t="s">
        <v>847</v>
      </c>
      <c r="E290" s="387">
        <v>86</v>
      </c>
      <c r="F290" s="472">
        <v>85</v>
      </c>
      <c r="G290" s="472" t="s">
        <v>6663</v>
      </c>
      <c r="H290" s="472" t="s">
        <v>6663</v>
      </c>
      <c r="I290" s="472" t="s">
        <v>6663</v>
      </c>
      <c r="J290" s="388">
        <v>1</v>
      </c>
      <c r="K290" s="395">
        <v>1</v>
      </c>
      <c r="L290" s="387"/>
      <c r="M290" s="471" t="s">
        <v>6663</v>
      </c>
      <c r="N290" s="472" t="s">
        <v>6663</v>
      </c>
      <c r="O290" s="472" t="s">
        <v>6663</v>
      </c>
      <c r="P290" s="472" t="s">
        <v>6663</v>
      </c>
      <c r="Q290" s="472" t="s">
        <v>6663</v>
      </c>
      <c r="R290" s="472" t="s">
        <v>6663</v>
      </c>
      <c r="S290" s="472" t="s">
        <v>6663</v>
      </c>
      <c r="T290" s="472" t="s">
        <v>6663</v>
      </c>
      <c r="U290" s="472" t="s">
        <v>6663</v>
      </c>
      <c r="V290" s="472" t="s">
        <v>6663</v>
      </c>
      <c r="W290" s="472" t="s">
        <v>6663</v>
      </c>
      <c r="X290" s="472" t="s">
        <v>6663</v>
      </c>
      <c r="Y290" s="472" t="s">
        <v>6663</v>
      </c>
      <c r="Z290" s="472" t="s">
        <v>6663</v>
      </c>
      <c r="AA290" s="472" t="s">
        <v>6663</v>
      </c>
      <c r="AB290" s="473" t="s">
        <v>6663</v>
      </c>
      <c r="AC290" s="489" t="s">
        <v>6663</v>
      </c>
      <c r="AD290" s="490" t="s">
        <v>6663</v>
      </c>
      <c r="AE290" s="491" t="s">
        <v>6663</v>
      </c>
      <c r="AF290" s="389"/>
      <c r="AG290" s="390"/>
      <c r="AH290" s="390"/>
      <c r="AI290" s="390"/>
      <c r="AJ290" s="390"/>
      <c r="AK290" s="390"/>
      <c r="AL290" s="390"/>
      <c r="AM290" s="390"/>
      <c r="AN290" s="390"/>
      <c r="AO290" s="390"/>
      <c r="AP290" s="390"/>
      <c r="AQ290" s="390"/>
      <c r="AR290" s="390"/>
      <c r="AS290" s="390"/>
      <c r="AT290" s="390"/>
      <c r="AU290" s="390"/>
      <c r="AV290" s="384"/>
      <c r="AW290" s="385"/>
      <c r="AX290" s="386"/>
      <c r="AY290" s="492" t="s">
        <v>6663</v>
      </c>
      <c r="AZ290" s="493" t="s">
        <v>6663</v>
      </c>
      <c r="BA290" s="493" t="s">
        <v>6663</v>
      </c>
      <c r="BB290" s="493" t="s">
        <v>6663</v>
      </c>
      <c r="BC290" s="493" t="s">
        <v>6663</v>
      </c>
      <c r="BD290" s="493" t="s">
        <v>6663</v>
      </c>
      <c r="BE290" s="493" t="s">
        <v>6663</v>
      </c>
      <c r="BF290" s="493" t="s">
        <v>6663</v>
      </c>
      <c r="BG290" s="493" t="s">
        <v>6663</v>
      </c>
      <c r="BH290" s="493" t="s">
        <v>6663</v>
      </c>
      <c r="BI290" s="493" t="s">
        <v>6663</v>
      </c>
      <c r="BJ290" s="493" t="s">
        <v>6663</v>
      </c>
      <c r="BK290" s="493" t="s">
        <v>6663</v>
      </c>
      <c r="BL290" s="493" t="s">
        <v>6663</v>
      </c>
      <c r="BM290" s="493" t="s">
        <v>6663</v>
      </c>
      <c r="BN290" s="494" t="s">
        <v>6663</v>
      </c>
      <c r="BO290" s="489" t="s">
        <v>6663</v>
      </c>
      <c r="BP290" s="490" t="s">
        <v>6663</v>
      </c>
      <c r="BQ290" s="491" t="s">
        <v>6663</v>
      </c>
      <c r="BR290" s="492">
        <v>85</v>
      </c>
      <c r="BS290" s="493" t="s">
        <v>6662</v>
      </c>
      <c r="BT290" s="493" t="s">
        <v>6662</v>
      </c>
      <c r="BU290" s="493" t="s">
        <v>6662</v>
      </c>
      <c r="BV290" s="493" t="s">
        <v>6662</v>
      </c>
      <c r="BW290" s="493">
        <v>1</v>
      </c>
      <c r="BX290" s="493">
        <v>1</v>
      </c>
      <c r="BY290" s="493">
        <v>1</v>
      </c>
      <c r="BZ290" s="493" t="s">
        <v>6662</v>
      </c>
      <c r="CA290" s="493">
        <v>11</v>
      </c>
      <c r="CB290" s="493">
        <v>24</v>
      </c>
      <c r="CC290" s="493">
        <v>20</v>
      </c>
      <c r="CD290" s="493">
        <v>16</v>
      </c>
      <c r="CE290" s="493">
        <v>7</v>
      </c>
      <c r="CF290" s="493">
        <v>4</v>
      </c>
      <c r="CG290" s="494" t="s">
        <v>6662</v>
      </c>
      <c r="CH290" s="389"/>
      <c r="CI290" s="390"/>
      <c r="CJ290" s="390"/>
      <c r="CK290" s="390"/>
      <c r="CL290" s="390"/>
      <c r="CM290" s="390"/>
      <c r="CN290" s="390"/>
      <c r="CO290" s="390"/>
      <c r="CP290" s="390"/>
      <c r="CQ290" s="390"/>
      <c r="CR290" s="390"/>
      <c r="CS290" s="390"/>
      <c r="CT290" s="390"/>
      <c r="CU290" s="394"/>
      <c r="CV290" s="389"/>
      <c r="CW290" s="390"/>
      <c r="CX290" s="390"/>
      <c r="CY290" s="390"/>
      <c r="CZ290" s="390"/>
      <c r="DA290" s="390"/>
      <c r="DB290" s="394"/>
      <c r="DC290" s="492">
        <v>283</v>
      </c>
      <c r="DD290" s="493">
        <v>217</v>
      </c>
      <c r="DE290" s="493">
        <v>101</v>
      </c>
      <c r="DF290" s="493">
        <v>109</v>
      </c>
      <c r="DG290" s="493">
        <v>7</v>
      </c>
      <c r="DH290" s="493">
        <v>7</v>
      </c>
      <c r="DI290" s="493">
        <v>59</v>
      </c>
      <c r="DJ290" s="394"/>
      <c r="DK290" s="492">
        <v>85</v>
      </c>
      <c r="DL290" s="493">
        <v>69</v>
      </c>
      <c r="DM290" s="493" t="s">
        <v>6662</v>
      </c>
      <c r="DN290" s="493">
        <v>2</v>
      </c>
      <c r="DO290" s="493" t="s">
        <v>6662</v>
      </c>
      <c r="DP290" s="493">
        <v>9</v>
      </c>
      <c r="DQ290" s="493">
        <v>1</v>
      </c>
      <c r="DR290" s="493">
        <v>1</v>
      </c>
      <c r="DS290" s="493">
        <v>1</v>
      </c>
      <c r="DT290" s="493" t="s">
        <v>6662</v>
      </c>
      <c r="DU290" s="493" t="s">
        <v>6662</v>
      </c>
      <c r="DV290" s="493" t="s">
        <v>6662</v>
      </c>
      <c r="DW290" s="493">
        <v>2</v>
      </c>
      <c r="DX290" s="493" t="s">
        <v>6662</v>
      </c>
      <c r="DY290" s="390" t="s">
        <v>6662</v>
      </c>
      <c r="DZ290" s="394" t="s">
        <v>6662</v>
      </c>
      <c r="EA290" s="492">
        <v>85</v>
      </c>
      <c r="EB290" s="493">
        <v>18716</v>
      </c>
      <c r="EC290" s="493">
        <v>15798</v>
      </c>
      <c r="ED290" s="493">
        <v>2691</v>
      </c>
      <c r="EE290" s="494">
        <v>227</v>
      </c>
      <c r="EF290" s="492">
        <v>142</v>
      </c>
      <c r="EG290" s="493">
        <v>130</v>
      </c>
      <c r="EH290" s="493">
        <v>65</v>
      </c>
      <c r="EI290" s="493">
        <v>60</v>
      </c>
      <c r="EJ290" s="493">
        <v>5</v>
      </c>
      <c r="EK290" s="493">
        <v>2</v>
      </c>
      <c r="EL290" s="493">
        <v>10</v>
      </c>
      <c r="EM290" s="394"/>
      <c r="EN290" s="492">
        <v>141</v>
      </c>
      <c r="EO290" s="493">
        <v>87</v>
      </c>
      <c r="EP290" s="493">
        <v>36</v>
      </c>
      <c r="EQ290" s="493">
        <v>49</v>
      </c>
      <c r="ER290" s="493">
        <v>2</v>
      </c>
      <c r="ES290" s="493">
        <v>5</v>
      </c>
      <c r="ET290" s="493">
        <v>49</v>
      </c>
      <c r="EU290" s="394"/>
    </row>
    <row r="291" spans="1:151" s="357" customFormat="1" ht="15" hidden="1" customHeight="1" x14ac:dyDescent="0.15">
      <c r="A291" s="452" t="s">
        <v>175</v>
      </c>
      <c r="B291" s="452" t="s">
        <v>402</v>
      </c>
      <c r="C291" s="452" t="s">
        <v>404</v>
      </c>
      <c r="D291" s="452" t="s">
        <v>848</v>
      </c>
      <c r="E291" s="387">
        <v>113</v>
      </c>
      <c r="F291" s="472">
        <v>111</v>
      </c>
      <c r="G291" s="472" t="s">
        <v>6663</v>
      </c>
      <c r="H291" s="472" t="s">
        <v>6663</v>
      </c>
      <c r="I291" s="472" t="s">
        <v>6663</v>
      </c>
      <c r="J291" s="388">
        <v>2</v>
      </c>
      <c r="K291" s="395">
        <v>2</v>
      </c>
      <c r="L291" s="387"/>
      <c r="M291" s="471" t="s">
        <v>6663</v>
      </c>
      <c r="N291" s="472" t="s">
        <v>6663</v>
      </c>
      <c r="O291" s="472" t="s">
        <v>6663</v>
      </c>
      <c r="P291" s="472" t="s">
        <v>6663</v>
      </c>
      <c r="Q291" s="472" t="s">
        <v>6663</v>
      </c>
      <c r="R291" s="472" t="s">
        <v>6663</v>
      </c>
      <c r="S291" s="472" t="s">
        <v>6663</v>
      </c>
      <c r="T291" s="472" t="s">
        <v>6663</v>
      </c>
      <c r="U291" s="472" t="s">
        <v>6663</v>
      </c>
      <c r="V291" s="472" t="s">
        <v>6663</v>
      </c>
      <c r="W291" s="472" t="s">
        <v>6663</v>
      </c>
      <c r="X291" s="472" t="s">
        <v>6663</v>
      </c>
      <c r="Y291" s="472" t="s">
        <v>6663</v>
      </c>
      <c r="Z291" s="472" t="s">
        <v>6663</v>
      </c>
      <c r="AA291" s="472" t="s">
        <v>6663</v>
      </c>
      <c r="AB291" s="473" t="s">
        <v>6663</v>
      </c>
      <c r="AC291" s="489" t="s">
        <v>6663</v>
      </c>
      <c r="AD291" s="490" t="s">
        <v>6663</v>
      </c>
      <c r="AE291" s="491" t="s">
        <v>6663</v>
      </c>
      <c r="AF291" s="389"/>
      <c r="AG291" s="390"/>
      <c r="AH291" s="390"/>
      <c r="AI291" s="390"/>
      <c r="AJ291" s="390"/>
      <c r="AK291" s="390"/>
      <c r="AL291" s="390"/>
      <c r="AM291" s="390"/>
      <c r="AN291" s="390"/>
      <c r="AO291" s="390"/>
      <c r="AP291" s="390"/>
      <c r="AQ291" s="390"/>
      <c r="AR291" s="390"/>
      <c r="AS291" s="390"/>
      <c r="AT291" s="390"/>
      <c r="AU291" s="390"/>
      <c r="AV291" s="384"/>
      <c r="AW291" s="385"/>
      <c r="AX291" s="386"/>
      <c r="AY291" s="492" t="s">
        <v>6663</v>
      </c>
      <c r="AZ291" s="493" t="s">
        <v>6663</v>
      </c>
      <c r="BA291" s="493" t="s">
        <v>6663</v>
      </c>
      <c r="BB291" s="493" t="s">
        <v>6663</v>
      </c>
      <c r="BC291" s="493" t="s">
        <v>6663</v>
      </c>
      <c r="BD291" s="493" t="s">
        <v>6663</v>
      </c>
      <c r="BE291" s="493" t="s">
        <v>6663</v>
      </c>
      <c r="BF291" s="493" t="s">
        <v>6663</v>
      </c>
      <c r="BG291" s="493" t="s">
        <v>6663</v>
      </c>
      <c r="BH291" s="493" t="s">
        <v>6663</v>
      </c>
      <c r="BI291" s="493" t="s">
        <v>6663</v>
      </c>
      <c r="BJ291" s="493" t="s">
        <v>6663</v>
      </c>
      <c r="BK291" s="493" t="s">
        <v>6663</v>
      </c>
      <c r="BL291" s="493" t="s">
        <v>6663</v>
      </c>
      <c r="BM291" s="493" t="s">
        <v>6663</v>
      </c>
      <c r="BN291" s="494" t="s">
        <v>6663</v>
      </c>
      <c r="BO291" s="489" t="s">
        <v>6663</v>
      </c>
      <c r="BP291" s="490" t="s">
        <v>6663</v>
      </c>
      <c r="BQ291" s="491" t="s">
        <v>6663</v>
      </c>
      <c r="BR291" s="492">
        <v>111</v>
      </c>
      <c r="BS291" s="493" t="s">
        <v>6662</v>
      </c>
      <c r="BT291" s="493" t="s">
        <v>6662</v>
      </c>
      <c r="BU291" s="493" t="s">
        <v>6662</v>
      </c>
      <c r="BV291" s="493" t="s">
        <v>6662</v>
      </c>
      <c r="BW291" s="493" t="s">
        <v>6662</v>
      </c>
      <c r="BX291" s="493">
        <v>1</v>
      </c>
      <c r="BY291" s="493">
        <v>7</v>
      </c>
      <c r="BZ291" s="493">
        <v>14</v>
      </c>
      <c r="CA291" s="493">
        <v>11</v>
      </c>
      <c r="CB291" s="493">
        <v>19</v>
      </c>
      <c r="CC291" s="493">
        <v>24</v>
      </c>
      <c r="CD291" s="493">
        <v>13</v>
      </c>
      <c r="CE291" s="493">
        <v>10</v>
      </c>
      <c r="CF291" s="493">
        <v>10</v>
      </c>
      <c r="CG291" s="494">
        <v>2</v>
      </c>
      <c r="CH291" s="389"/>
      <c r="CI291" s="390"/>
      <c r="CJ291" s="390"/>
      <c r="CK291" s="390"/>
      <c r="CL291" s="390"/>
      <c r="CM291" s="390"/>
      <c r="CN291" s="390"/>
      <c r="CO291" s="390"/>
      <c r="CP291" s="390"/>
      <c r="CQ291" s="390"/>
      <c r="CR291" s="390"/>
      <c r="CS291" s="390"/>
      <c r="CT291" s="390"/>
      <c r="CU291" s="394"/>
      <c r="CV291" s="389"/>
      <c r="CW291" s="390"/>
      <c r="CX291" s="390"/>
      <c r="CY291" s="390"/>
      <c r="CZ291" s="390"/>
      <c r="DA291" s="390"/>
      <c r="DB291" s="394"/>
      <c r="DC291" s="492">
        <v>377</v>
      </c>
      <c r="DD291" s="493">
        <v>271</v>
      </c>
      <c r="DE291" s="493">
        <v>115</v>
      </c>
      <c r="DF291" s="493">
        <v>148</v>
      </c>
      <c r="DG291" s="493">
        <v>8</v>
      </c>
      <c r="DH291" s="493">
        <v>23</v>
      </c>
      <c r="DI291" s="493">
        <v>83</v>
      </c>
      <c r="DJ291" s="394"/>
      <c r="DK291" s="492">
        <v>108</v>
      </c>
      <c r="DL291" s="493">
        <v>93</v>
      </c>
      <c r="DM291" s="493" t="s">
        <v>6662</v>
      </c>
      <c r="DN291" s="493" t="s">
        <v>6662</v>
      </c>
      <c r="DO291" s="493" t="s">
        <v>6662</v>
      </c>
      <c r="DP291" s="493">
        <v>11</v>
      </c>
      <c r="DQ291" s="493">
        <v>1</v>
      </c>
      <c r="DR291" s="493">
        <v>2</v>
      </c>
      <c r="DS291" s="493" t="s">
        <v>6662</v>
      </c>
      <c r="DT291" s="493" t="s">
        <v>6662</v>
      </c>
      <c r="DU291" s="493" t="s">
        <v>6662</v>
      </c>
      <c r="DV291" s="493">
        <v>1</v>
      </c>
      <c r="DW291" s="493" t="s">
        <v>6662</v>
      </c>
      <c r="DX291" s="493" t="s">
        <v>6662</v>
      </c>
      <c r="DY291" s="390" t="s">
        <v>6662</v>
      </c>
      <c r="DZ291" s="394" t="s">
        <v>6662</v>
      </c>
      <c r="EA291" s="492">
        <v>111</v>
      </c>
      <c r="EB291" s="493">
        <v>24979</v>
      </c>
      <c r="EC291" s="493">
        <v>21329</v>
      </c>
      <c r="ED291" s="493">
        <v>3230</v>
      </c>
      <c r="EE291" s="494">
        <v>420</v>
      </c>
      <c r="EF291" s="492">
        <v>195</v>
      </c>
      <c r="EG291" s="493">
        <v>163</v>
      </c>
      <c r="EH291" s="493">
        <v>75</v>
      </c>
      <c r="EI291" s="493">
        <v>82</v>
      </c>
      <c r="EJ291" s="493">
        <v>6</v>
      </c>
      <c r="EK291" s="493">
        <v>11</v>
      </c>
      <c r="EL291" s="493">
        <v>21</v>
      </c>
      <c r="EM291" s="394"/>
      <c r="EN291" s="492">
        <v>182</v>
      </c>
      <c r="EO291" s="493">
        <v>108</v>
      </c>
      <c r="EP291" s="493">
        <v>40</v>
      </c>
      <c r="EQ291" s="493">
        <v>66</v>
      </c>
      <c r="ER291" s="493">
        <v>2</v>
      </c>
      <c r="ES291" s="493">
        <v>12</v>
      </c>
      <c r="ET291" s="493">
        <v>62</v>
      </c>
      <c r="EU291" s="394"/>
    </row>
    <row r="292" spans="1:151" s="357" customFormat="1" ht="15" hidden="1" customHeight="1" x14ac:dyDescent="0.15">
      <c r="A292" s="452" t="s">
        <v>175</v>
      </c>
      <c r="B292" s="452" t="s">
        <v>402</v>
      </c>
      <c r="C292" s="452" t="s">
        <v>405</v>
      </c>
      <c r="D292" s="452" t="s">
        <v>849</v>
      </c>
      <c r="E292" s="387">
        <v>100</v>
      </c>
      <c r="F292" s="472">
        <v>99</v>
      </c>
      <c r="G292" s="472" t="s">
        <v>6663</v>
      </c>
      <c r="H292" s="472" t="s">
        <v>6663</v>
      </c>
      <c r="I292" s="472" t="s">
        <v>6663</v>
      </c>
      <c r="J292" s="388">
        <v>1</v>
      </c>
      <c r="K292" s="395">
        <v>1</v>
      </c>
      <c r="L292" s="387"/>
      <c r="M292" s="471" t="s">
        <v>6663</v>
      </c>
      <c r="N292" s="472" t="s">
        <v>6663</v>
      </c>
      <c r="O292" s="472" t="s">
        <v>6663</v>
      </c>
      <c r="P292" s="472" t="s">
        <v>6663</v>
      </c>
      <c r="Q292" s="472" t="s">
        <v>6663</v>
      </c>
      <c r="R292" s="472" t="s">
        <v>6663</v>
      </c>
      <c r="S292" s="472" t="s">
        <v>6663</v>
      </c>
      <c r="T292" s="472" t="s">
        <v>6663</v>
      </c>
      <c r="U292" s="472" t="s">
        <v>6663</v>
      </c>
      <c r="V292" s="472" t="s">
        <v>6663</v>
      </c>
      <c r="W292" s="472" t="s">
        <v>6663</v>
      </c>
      <c r="X292" s="472" t="s">
        <v>6663</v>
      </c>
      <c r="Y292" s="472" t="s">
        <v>6663</v>
      </c>
      <c r="Z292" s="472" t="s">
        <v>6663</v>
      </c>
      <c r="AA292" s="472" t="s">
        <v>6663</v>
      </c>
      <c r="AB292" s="473" t="s">
        <v>6663</v>
      </c>
      <c r="AC292" s="489" t="s">
        <v>6663</v>
      </c>
      <c r="AD292" s="490" t="s">
        <v>6663</v>
      </c>
      <c r="AE292" s="491" t="s">
        <v>6663</v>
      </c>
      <c r="AF292" s="389"/>
      <c r="AG292" s="390"/>
      <c r="AH292" s="390"/>
      <c r="AI292" s="390"/>
      <c r="AJ292" s="390"/>
      <c r="AK292" s="390"/>
      <c r="AL292" s="390"/>
      <c r="AM292" s="390"/>
      <c r="AN292" s="390"/>
      <c r="AO292" s="390"/>
      <c r="AP292" s="390"/>
      <c r="AQ292" s="390"/>
      <c r="AR292" s="390"/>
      <c r="AS292" s="390"/>
      <c r="AT292" s="390"/>
      <c r="AU292" s="390"/>
      <c r="AV292" s="384"/>
      <c r="AW292" s="385"/>
      <c r="AX292" s="386"/>
      <c r="AY292" s="492" t="s">
        <v>6663</v>
      </c>
      <c r="AZ292" s="493" t="s">
        <v>6663</v>
      </c>
      <c r="BA292" s="493" t="s">
        <v>6663</v>
      </c>
      <c r="BB292" s="493" t="s">
        <v>6663</v>
      </c>
      <c r="BC292" s="493" t="s">
        <v>6663</v>
      </c>
      <c r="BD292" s="493" t="s">
        <v>6663</v>
      </c>
      <c r="BE292" s="493" t="s">
        <v>6663</v>
      </c>
      <c r="BF292" s="493" t="s">
        <v>6663</v>
      </c>
      <c r="BG292" s="493" t="s">
        <v>6663</v>
      </c>
      <c r="BH292" s="493" t="s">
        <v>6663</v>
      </c>
      <c r="BI292" s="493" t="s">
        <v>6663</v>
      </c>
      <c r="BJ292" s="493" t="s">
        <v>6663</v>
      </c>
      <c r="BK292" s="493" t="s">
        <v>6663</v>
      </c>
      <c r="BL292" s="493" t="s">
        <v>6663</v>
      </c>
      <c r="BM292" s="493" t="s">
        <v>6663</v>
      </c>
      <c r="BN292" s="494" t="s">
        <v>6663</v>
      </c>
      <c r="BO292" s="489" t="s">
        <v>6663</v>
      </c>
      <c r="BP292" s="490" t="s">
        <v>6663</v>
      </c>
      <c r="BQ292" s="491" t="s">
        <v>6663</v>
      </c>
      <c r="BR292" s="492">
        <v>99</v>
      </c>
      <c r="BS292" s="493" t="s">
        <v>6662</v>
      </c>
      <c r="BT292" s="493" t="s">
        <v>6662</v>
      </c>
      <c r="BU292" s="493" t="s">
        <v>6662</v>
      </c>
      <c r="BV292" s="493" t="s">
        <v>6662</v>
      </c>
      <c r="BW292" s="493">
        <v>1</v>
      </c>
      <c r="BX292" s="493">
        <v>1</v>
      </c>
      <c r="BY292" s="493">
        <v>2</v>
      </c>
      <c r="BZ292" s="493">
        <v>6</v>
      </c>
      <c r="CA292" s="493">
        <v>15</v>
      </c>
      <c r="CB292" s="493">
        <v>17</v>
      </c>
      <c r="CC292" s="493">
        <v>24</v>
      </c>
      <c r="CD292" s="493">
        <v>13</v>
      </c>
      <c r="CE292" s="493">
        <v>13</v>
      </c>
      <c r="CF292" s="493">
        <v>6</v>
      </c>
      <c r="CG292" s="494">
        <v>1</v>
      </c>
      <c r="CH292" s="389"/>
      <c r="CI292" s="390"/>
      <c r="CJ292" s="390"/>
      <c r="CK292" s="390"/>
      <c r="CL292" s="390"/>
      <c r="CM292" s="390"/>
      <c r="CN292" s="390"/>
      <c r="CO292" s="390"/>
      <c r="CP292" s="390"/>
      <c r="CQ292" s="390"/>
      <c r="CR292" s="390"/>
      <c r="CS292" s="390"/>
      <c r="CT292" s="390"/>
      <c r="CU292" s="394"/>
      <c r="CV292" s="389"/>
      <c r="CW292" s="390"/>
      <c r="CX292" s="390"/>
      <c r="CY292" s="390"/>
      <c r="CZ292" s="390"/>
      <c r="DA292" s="390"/>
      <c r="DB292" s="394"/>
      <c r="DC292" s="492">
        <v>354</v>
      </c>
      <c r="DD292" s="493">
        <v>269</v>
      </c>
      <c r="DE292" s="493">
        <v>133</v>
      </c>
      <c r="DF292" s="493">
        <v>129</v>
      </c>
      <c r="DG292" s="493">
        <v>7</v>
      </c>
      <c r="DH292" s="493">
        <v>14</v>
      </c>
      <c r="DI292" s="493">
        <v>71</v>
      </c>
      <c r="DJ292" s="394"/>
      <c r="DK292" s="492">
        <v>94</v>
      </c>
      <c r="DL292" s="493">
        <v>62</v>
      </c>
      <c r="DM292" s="493" t="s">
        <v>6662</v>
      </c>
      <c r="DN292" s="493">
        <v>6</v>
      </c>
      <c r="DO292" s="493" t="s">
        <v>6662</v>
      </c>
      <c r="DP292" s="493">
        <v>22</v>
      </c>
      <c r="DQ292" s="493">
        <v>3</v>
      </c>
      <c r="DR292" s="493" t="s">
        <v>6662</v>
      </c>
      <c r="DS292" s="493">
        <v>1</v>
      </c>
      <c r="DT292" s="493" t="s">
        <v>6662</v>
      </c>
      <c r="DU292" s="493" t="s">
        <v>6662</v>
      </c>
      <c r="DV292" s="493" t="s">
        <v>6662</v>
      </c>
      <c r="DW292" s="493" t="s">
        <v>6662</v>
      </c>
      <c r="DX292" s="493" t="s">
        <v>6662</v>
      </c>
      <c r="DY292" s="390" t="s">
        <v>6662</v>
      </c>
      <c r="DZ292" s="394" t="s">
        <v>6662</v>
      </c>
      <c r="EA292" s="492">
        <v>99</v>
      </c>
      <c r="EB292" s="493">
        <v>22923</v>
      </c>
      <c r="EC292" s="493">
        <v>12363</v>
      </c>
      <c r="ED292" s="493">
        <v>10510</v>
      </c>
      <c r="EE292" s="494">
        <v>50</v>
      </c>
      <c r="EF292" s="492">
        <v>173</v>
      </c>
      <c r="EG292" s="493">
        <v>156</v>
      </c>
      <c r="EH292" s="493">
        <v>70</v>
      </c>
      <c r="EI292" s="493">
        <v>80</v>
      </c>
      <c r="EJ292" s="493">
        <v>6</v>
      </c>
      <c r="EK292" s="493">
        <v>4</v>
      </c>
      <c r="EL292" s="493">
        <v>13</v>
      </c>
      <c r="EM292" s="394"/>
      <c r="EN292" s="492">
        <v>181</v>
      </c>
      <c r="EO292" s="493">
        <v>113</v>
      </c>
      <c r="EP292" s="493">
        <v>63</v>
      </c>
      <c r="EQ292" s="493">
        <v>49</v>
      </c>
      <c r="ER292" s="493">
        <v>1</v>
      </c>
      <c r="ES292" s="493">
        <v>10</v>
      </c>
      <c r="ET292" s="493">
        <v>58</v>
      </c>
      <c r="EU292" s="394"/>
    </row>
    <row r="293" spans="1:151" s="357" customFormat="1" ht="15" hidden="1" customHeight="1" x14ac:dyDescent="0.15">
      <c r="A293" s="452" t="s">
        <v>175</v>
      </c>
      <c r="B293" s="452" t="s">
        <v>402</v>
      </c>
      <c r="C293" s="452" t="s">
        <v>406</v>
      </c>
      <c r="D293" s="452" t="s">
        <v>850</v>
      </c>
      <c r="E293" s="387">
        <v>74</v>
      </c>
      <c r="F293" s="472">
        <v>74</v>
      </c>
      <c r="G293" s="472" t="s">
        <v>6663</v>
      </c>
      <c r="H293" s="472" t="s">
        <v>6663</v>
      </c>
      <c r="I293" s="472" t="s">
        <v>6663</v>
      </c>
      <c r="J293" s="388" t="s">
        <v>6662</v>
      </c>
      <c r="K293" s="395" t="s">
        <v>6662</v>
      </c>
      <c r="L293" s="387"/>
      <c r="M293" s="471" t="s">
        <v>6663</v>
      </c>
      <c r="N293" s="472" t="s">
        <v>6663</v>
      </c>
      <c r="O293" s="472" t="s">
        <v>6663</v>
      </c>
      <c r="P293" s="472" t="s">
        <v>6663</v>
      </c>
      <c r="Q293" s="472" t="s">
        <v>6663</v>
      </c>
      <c r="R293" s="472" t="s">
        <v>6663</v>
      </c>
      <c r="S293" s="472" t="s">
        <v>6663</v>
      </c>
      <c r="T293" s="472" t="s">
        <v>6663</v>
      </c>
      <c r="U293" s="472" t="s">
        <v>6663</v>
      </c>
      <c r="V293" s="472" t="s">
        <v>6663</v>
      </c>
      <c r="W293" s="472" t="s">
        <v>6663</v>
      </c>
      <c r="X293" s="472" t="s">
        <v>6663</v>
      </c>
      <c r="Y293" s="472" t="s">
        <v>6663</v>
      </c>
      <c r="Z293" s="472" t="s">
        <v>6663</v>
      </c>
      <c r="AA293" s="472" t="s">
        <v>6663</v>
      </c>
      <c r="AB293" s="473" t="s">
        <v>6663</v>
      </c>
      <c r="AC293" s="489" t="s">
        <v>6663</v>
      </c>
      <c r="AD293" s="490" t="s">
        <v>6663</v>
      </c>
      <c r="AE293" s="491" t="s">
        <v>6663</v>
      </c>
      <c r="AF293" s="389"/>
      <c r="AG293" s="390"/>
      <c r="AH293" s="390"/>
      <c r="AI293" s="390"/>
      <c r="AJ293" s="390"/>
      <c r="AK293" s="390"/>
      <c r="AL293" s="390"/>
      <c r="AM293" s="390"/>
      <c r="AN293" s="390"/>
      <c r="AO293" s="390"/>
      <c r="AP293" s="390"/>
      <c r="AQ293" s="390"/>
      <c r="AR293" s="390"/>
      <c r="AS293" s="390"/>
      <c r="AT293" s="390"/>
      <c r="AU293" s="390"/>
      <c r="AV293" s="384"/>
      <c r="AW293" s="385"/>
      <c r="AX293" s="386"/>
      <c r="AY293" s="492" t="s">
        <v>6663</v>
      </c>
      <c r="AZ293" s="493" t="s">
        <v>6663</v>
      </c>
      <c r="BA293" s="493" t="s">
        <v>6663</v>
      </c>
      <c r="BB293" s="493" t="s">
        <v>6663</v>
      </c>
      <c r="BC293" s="493" t="s">
        <v>6663</v>
      </c>
      <c r="BD293" s="493" t="s">
        <v>6663</v>
      </c>
      <c r="BE293" s="493" t="s">
        <v>6663</v>
      </c>
      <c r="BF293" s="493" t="s">
        <v>6663</v>
      </c>
      <c r="BG293" s="493" t="s">
        <v>6663</v>
      </c>
      <c r="BH293" s="493" t="s">
        <v>6663</v>
      </c>
      <c r="BI293" s="493" t="s">
        <v>6663</v>
      </c>
      <c r="BJ293" s="493" t="s">
        <v>6663</v>
      </c>
      <c r="BK293" s="493" t="s">
        <v>6663</v>
      </c>
      <c r="BL293" s="493" t="s">
        <v>6663</v>
      </c>
      <c r="BM293" s="493" t="s">
        <v>6663</v>
      </c>
      <c r="BN293" s="494" t="s">
        <v>6663</v>
      </c>
      <c r="BO293" s="489" t="s">
        <v>6663</v>
      </c>
      <c r="BP293" s="490" t="s">
        <v>6663</v>
      </c>
      <c r="BQ293" s="491" t="s">
        <v>6663</v>
      </c>
      <c r="BR293" s="492">
        <v>74</v>
      </c>
      <c r="BS293" s="493" t="s">
        <v>6662</v>
      </c>
      <c r="BT293" s="493" t="s">
        <v>6662</v>
      </c>
      <c r="BU293" s="493" t="s">
        <v>6662</v>
      </c>
      <c r="BV293" s="493" t="s">
        <v>6662</v>
      </c>
      <c r="BW293" s="493" t="s">
        <v>6662</v>
      </c>
      <c r="BX293" s="493">
        <v>2</v>
      </c>
      <c r="BY293" s="493">
        <v>5</v>
      </c>
      <c r="BZ293" s="493">
        <v>5</v>
      </c>
      <c r="CA293" s="493">
        <v>12</v>
      </c>
      <c r="CB293" s="493">
        <v>7</v>
      </c>
      <c r="CC293" s="493">
        <v>16</v>
      </c>
      <c r="CD293" s="493">
        <v>11</v>
      </c>
      <c r="CE293" s="493">
        <v>11</v>
      </c>
      <c r="CF293" s="493">
        <v>5</v>
      </c>
      <c r="CG293" s="494" t="s">
        <v>6662</v>
      </c>
      <c r="CH293" s="389"/>
      <c r="CI293" s="390"/>
      <c r="CJ293" s="390"/>
      <c r="CK293" s="390"/>
      <c r="CL293" s="390"/>
      <c r="CM293" s="390"/>
      <c r="CN293" s="390"/>
      <c r="CO293" s="390"/>
      <c r="CP293" s="390"/>
      <c r="CQ293" s="390"/>
      <c r="CR293" s="390"/>
      <c r="CS293" s="390"/>
      <c r="CT293" s="390"/>
      <c r="CU293" s="394"/>
      <c r="CV293" s="389"/>
      <c r="CW293" s="390"/>
      <c r="CX293" s="390"/>
      <c r="CY293" s="390"/>
      <c r="CZ293" s="390"/>
      <c r="DA293" s="390"/>
      <c r="DB293" s="394"/>
      <c r="DC293" s="492">
        <v>257</v>
      </c>
      <c r="DD293" s="493">
        <v>178</v>
      </c>
      <c r="DE293" s="493">
        <v>74</v>
      </c>
      <c r="DF293" s="493">
        <v>96</v>
      </c>
      <c r="DG293" s="493">
        <v>8</v>
      </c>
      <c r="DH293" s="493">
        <v>14</v>
      </c>
      <c r="DI293" s="493">
        <v>65</v>
      </c>
      <c r="DJ293" s="394"/>
      <c r="DK293" s="492">
        <v>73</v>
      </c>
      <c r="DL293" s="493">
        <v>70</v>
      </c>
      <c r="DM293" s="493" t="s">
        <v>6662</v>
      </c>
      <c r="DN293" s="493" t="s">
        <v>6662</v>
      </c>
      <c r="DO293" s="493" t="s">
        <v>6662</v>
      </c>
      <c r="DP293" s="493">
        <v>2</v>
      </c>
      <c r="DQ293" s="493" t="s">
        <v>6662</v>
      </c>
      <c r="DR293" s="493" t="s">
        <v>6662</v>
      </c>
      <c r="DS293" s="493" t="s">
        <v>6662</v>
      </c>
      <c r="DT293" s="493" t="s">
        <v>6662</v>
      </c>
      <c r="DU293" s="493" t="s">
        <v>6662</v>
      </c>
      <c r="DV293" s="493" t="s">
        <v>6662</v>
      </c>
      <c r="DW293" s="493">
        <v>1</v>
      </c>
      <c r="DX293" s="493" t="s">
        <v>6662</v>
      </c>
      <c r="DY293" s="390" t="s">
        <v>6662</v>
      </c>
      <c r="DZ293" s="394" t="s">
        <v>6662</v>
      </c>
      <c r="EA293" s="492">
        <v>74</v>
      </c>
      <c r="EB293" s="493">
        <v>16196</v>
      </c>
      <c r="EC293" s="493">
        <v>14851</v>
      </c>
      <c r="ED293" s="493">
        <v>1312</v>
      </c>
      <c r="EE293" s="494">
        <v>33</v>
      </c>
      <c r="EF293" s="492">
        <v>136</v>
      </c>
      <c r="EG293" s="493">
        <v>113</v>
      </c>
      <c r="EH293" s="493">
        <v>47</v>
      </c>
      <c r="EI293" s="493">
        <v>62</v>
      </c>
      <c r="EJ293" s="493">
        <v>4</v>
      </c>
      <c r="EK293" s="493">
        <v>5</v>
      </c>
      <c r="EL293" s="493">
        <v>18</v>
      </c>
      <c r="EM293" s="394"/>
      <c r="EN293" s="492">
        <v>121</v>
      </c>
      <c r="EO293" s="493">
        <v>65</v>
      </c>
      <c r="EP293" s="493">
        <v>27</v>
      </c>
      <c r="EQ293" s="493">
        <v>34</v>
      </c>
      <c r="ER293" s="493">
        <v>4</v>
      </c>
      <c r="ES293" s="493">
        <v>9</v>
      </c>
      <c r="ET293" s="493">
        <v>47</v>
      </c>
      <c r="EU293" s="394"/>
    </row>
    <row r="294" spans="1:151" s="357" customFormat="1" ht="15" hidden="1" customHeight="1" x14ac:dyDescent="0.15">
      <c r="A294" s="452" t="s">
        <v>175</v>
      </c>
      <c r="B294" s="452" t="s">
        <v>402</v>
      </c>
      <c r="C294" s="452" t="s">
        <v>407</v>
      </c>
      <c r="D294" s="452" t="s">
        <v>851</v>
      </c>
      <c r="E294" s="387">
        <v>84</v>
      </c>
      <c r="F294" s="472">
        <v>84</v>
      </c>
      <c r="G294" s="472" t="s">
        <v>6663</v>
      </c>
      <c r="H294" s="472" t="s">
        <v>6663</v>
      </c>
      <c r="I294" s="472" t="s">
        <v>6663</v>
      </c>
      <c r="J294" s="388" t="s">
        <v>6662</v>
      </c>
      <c r="K294" s="395" t="s">
        <v>6662</v>
      </c>
      <c r="L294" s="387"/>
      <c r="M294" s="471" t="s">
        <v>6663</v>
      </c>
      <c r="N294" s="472" t="s">
        <v>6663</v>
      </c>
      <c r="O294" s="472" t="s">
        <v>6663</v>
      </c>
      <c r="P294" s="472" t="s">
        <v>6663</v>
      </c>
      <c r="Q294" s="472" t="s">
        <v>6663</v>
      </c>
      <c r="R294" s="472" t="s">
        <v>6663</v>
      </c>
      <c r="S294" s="472" t="s">
        <v>6663</v>
      </c>
      <c r="T294" s="472" t="s">
        <v>6663</v>
      </c>
      <c r="U294" s="472" t="s">
        <v>6663</v>
      </c>
      <c r="V294" s="472" t="s">
        <v>6663</v>
      </c>
      <c r="W294" s="472" t="s">
        <v>6663</v>
      </c>
      <c r="X294" s="472" t="s">
        <v>6663</v>
      </c>
      <c r="Y294" s="472" t="s">
        <v>6663</v>
      </c>
      <c r="Z294" s="472" t="s">
        <v>6663</v>
      </c>
      <c r="AA294" s="472" t="s">
        <v>6663</v>
      </c>
      <c r="AB294" s="473" t="s">
        <v>6663</v>
      </c>
      <c r="AC294" s="489" t="s">
        <v>6663</v>
      </c>
      <c r="AD294" s="490" t="s">
        <v>6663</v>
      </c>
      <c r="AE294" s="491" t="s">
        <v>6663</v>
      </c>
      <c r="AF294" s="389"/>
      <c r="AG294" s="390"/>
      <c r="AH294" s="390"/>
      <c r="AI294" s="390"/>
      <c r="AJ294" s="390"/>
      <c r="AK294" s="390"/>
      <c r="AL294" s="390"/>
      <c r="AM294" s="390"/>
      <c r="AN294" s="390"/>
      <c r="AO294" s="390"/>
      <c r="AP294" s="390"/>
      <c r="AQ294" s="390"/>
      <c r="AR294" s="390"/>
      <c r="AS294" s="390"/>
      <c r="AT294" s="390"/>
      <c r="AU294" s="390"/>
      <c r="AV294" s="384"/>
      <c r="AW294" s="385"/>
      <c r="AX294" s="386"/>
      <c r="AY294" s="492" t="s">
        <v>6663</v>
      </c>
      <c r="AZ294" s="493" t="s">
        <v>6663</v>
      </c>
      <c r="BA294" s="493" t="s">
        <v>6663</v>
      </c>
      <c r="BB294" s="493" t="s">
        <v>6663</v>
      </c>
      <c r="BC294" s="493" t="s">
        <v>6663</v>
      </c>
      <c r="BD294" s="493" t="s">
        <v>6663</v>
      </c>
      <c r="BE294" s="493" t="s">
        <v>6663</v>
      </c>
      <c r="BF294" s="493" t="s">
        <v>6663</v>
      </c>
      <c r="BG294" s="493" t="s">
        <v>6663</v>
      </c>
      <c r="BH294" s="493" t="s">
        <v>6663</v>
      </c>
      <c r="BI294" s="493" t="s">
        <v>6663</v>
      </c>
      <c r="BJ294" s="493" t="s">
        <v>6663</v>
      </c>
      <c r="BK294" s="493" t="s">
        <v>6663</v>
      </c>
      <c r="BL294" s="493" t="s">
        <v>6663</v>
      </c>
      <c r="BM294" s="493" t="s">
        <v>6663</v>
      </c>
      <c r="BN294" s="494" t="s">
        <v>6663</v>
      </c>
      <c r="BO294" s="489" t="s">
        <v>6663</v>
      </c>
      <c r="BP294" s="490" t="s">
        <v>6663</v>
      </c>
      <c r="BQ294" s="491" t="s">
        <v>6663</v>
      </c>
      <c r="BR294" s="492">
        <v>84</v>
      </c>
      <c r="BS294" s="493" t="s">
        <v>6662</v>
      </c>
      <c r="BT294" s="493" t="s">
        <v>6662</v>
      </c>
      <c r="BU294" s="493" t="s">
        <v>6662</v>
      </c>
      <c r="BV294" s="493" t="s">
        <v>6662</v>
      </c>
      <c r="BW294" s="493" t="s">
        <v>6662</v>
      </c>
      <c r="BX294" s="493" t="s">
        <v>6662</v>
      </c>
      <c r="BY294" s="493">
        <v>2</v>
      </c>
      <c r="BZ294" s="493">
        <v>6</v>
      </c>
      <c r="CA294" s="493">
        <v>17</v>
      </c>
      <c r="CB294" s="493">
        <v>13</v>
      </c>
      <c r="CC294" s="493">
        <v>17</v>
      </c>
      <c r="CD294" s="493">
        <v>20</v>
      </c>
      <c r="CE294" s="493">
        <v>6</v>
      </c>
      <c r="CF294" s="493">
        <v>3</v>
      </c>
      <c r="CG294" s="494" t="s">
        <v>6662</v>
      </c>
      <c r="CH294" s="389"/>
      <c r="CI294" s="390"/>
      <c r="CJ294" s="390"/>
      <c r="CK294" s="390"/>
      <c r="CL294" s="390"/>
      <c r="CM294" s="390"/>
      <c r="CN294" s="390"/>
      <c r="CO294" s="390"/>
      <c r="CP294" s="390"/>
      <c r="CQ294" s="390"/>
      <c r="CR294" s="390"/>
      <c r="CS294" s="390"/>
      <c r="CT294" s="390"/>
      <c r="CU294" s="394"/>
      <c r="CV294" s="389"/>
      <c r="CW294" s="390"/>
      <c r="CX294" s="390"/>
      <c r="CY294" s="390"/>
      <c r="CZ294" s="390"/>
      <c r="DA294" s="390"/>
      <c r="DB294" s="394"/>
      <c r="DC294" s="492">
        <v>310</v>
      </c>
      <c r="DD294" s="493">
        <v>230</v>
      </c>
      <c r="DE294" s="493">
        <v>92</v>
      </c>
      <c r="DF294" s="493">
        <v>129</v>
      </c>
      <c r="DG294" s="493">
        <v>9</v>
      </c>
      <c r="DH294" s="493">
        <v>25</v>
      </c>
      <c r="DI294" s="493">
        <v>55</v>
      </c>
      <c r="DJ294" s="394"/>
      <c r="DK294" s="492">
        <v>84</v>
      </c>
      <c r="DL294" s="493">
        <v>81</v>
      </c>
      <c r="DM294" s="493" t="s">
        <v>6662</v>
      </c>
      <c r="DN294" s="493" t="s">
        <v>6662</v>
      </c>
      <c r="DO294" s="493" t="s">
        <v>6662</v>
      </c>
      <c r="DP294" s="493">
        <v>1</v>
      </c>
      <c r="DQ294" s="493" t="s">
        <v>6662</v>
      </c>
      <c r="DR294" s="493" t="s">
        <v>6662</v>
      </c>
      <c r="DS294" s="493">
        <v>1</v>
      </c>
      <c r="DT294" s="493">
        <v>1</v>
      </c>
      <c r="DU294" s="493" t="s">
        <v>6662</v>
      </c>
      <c r="DV294" s="493" t="s">
        <v>6662</v>
      </c>
      <c r="DW294" s="493" t="s">
        <v>6662</v>
      </c>
      <c r="DX294" s="493" t="s">
        <v>6662</v>
      </c>
      <c r="DY294" s="390" t="s">
        <v>6662</v>
      </c>
      <c r="DZ294" s="394" t="s">
        <v>6662</v>
      </c>
      <c r="EA294" s="492">
        <v>84</v>
      </c>
      <c r="EB294" s="493">
        <v>22014</v>
      </c>
      <c r="EC294" s="493">
        <v>20870</v>
      </c>
      <c r="ED294" s="493">
        <v>1144</v>
      </c>
      <c r="EE294" s="494" t="s">
        <v>6662</v>
      </c>
      <c r="EF294" s="492">
        <v>164</v>
      </c>
      <c r="EG294" s="493">
        <v>137</v>
      </c>
      <c r="EH294" s="493">
        <v>56</v>
      </c>
      <c r="EI294" s="493">
        <v>74</v>
      </c>
      <c r="EJ294" s="493">
        <v>7</v>
      </c>
      <c r="EK294" s="493">
        <v>13</v>
      </c>
      <c r="EL294" s="493">
        <v>14</v>
      </c>
      <c r="EM294" s="394"/>
      <c r="EN294" s="492">
        <v>146</v>
      </c>
      <c r="EO294" s="493">
        <v>93</v>
      </c>
      <c r="EP294" s="493">
        <v>36</v>
      </c>
      <c r="EQ294" s="493">
        <v>55</v>
      </c>
      <c r="ER294" s="493">
        <v>2</v>
      </c>
      <c r="ES294" s="493">
        <v>12</v>
      </c>
      <c r="ET294" s="493">
        <v>41</v>
      </c>
      <c r="EU294" s="394"/>
    </row>
    <row r="295" spans="1:151" s="357" customFormat="1" ht="15" hidden="1" customHeight="1" x14ac:dyDescent="0.15">
      <c r="A295" s="452" t="s">
        <v>175</v>
      </c>
      <c r="B295" s="452" t="s">
        <v>402</v>
      </c>
      <c r="C295" s="452" t="s">
        <v>408</v>
      </c>
      <c r="D295" s="452" t="s">
        <v>852</v>
      </c>
      <c r="E295" s="387">
        <v>165</v>
      </c>
      <c r="F295" s="472">
        <v>164</v>
      </c>
      <c r="G295" s="472" t="s">
        <v>6663</v>
      </c>
      <c r="H295" s="472" t="s">
        <v>6663</v>
      </c>
      <c r="I295" s="472" t="s">
        <v>6663</v>
      </c>
      <c r="J295" s="388">
        <v>1</v>
      </c>
      <c r="K295" s="395">
        <v>1</v>
      </c>
      <c r="L295" s="387"/>
      <c r="M295" s="471" t="s">
        <v>6663</v>
      </c>
      <c r="N295" s="472" t="s">
        <v>6663</v>
      </c>
      <c r="O295" s="472" t="s">
        <v>6663</v>
      </c>
      <c r="P295" s="472" t="s">
        <v>6663</v>
      </c>
      <c r="Q295" s="472" t="s">
        <v>6663</v>
      </c>
      <c r="R295" s="472" t="s">
        <v>6663</v>
      </c>
      <c r="S295" s="472" t="s">
        <v>6663</v>
      </c>
      <c r="T295" s="472" t="s">
        <v>6663</v>
      </c>
      <c r="U295" s="472" t="s">
        <v>6663</v>
      </c>
      <c r="V295" s="472" t="s">
        <v>6663</v>
      </c>
      <c r="W295" s="472" t="s">
        <v>6663</v>
      </c>
      <c r="X295" s="472" t="s">
        <v>6663</v>
      </c>
      <c r="Y295" s="472" t="s">
        <v>6663</v>
      </c>
      <c r="Z295" s="472" t="s">
        <v>6663</v>
      </c>
      <c r="AA295" s="472" t="s">
        <v>6663</v>
      </c>
      <c r="AB295" s="473" t="s">
        <v>6663</v>
      </c>
      <c r="AC295" s="489" t="s">
        <v>6663</v>
      </c>
      <c r="AD295" s="490" t="s">
        <v>6663</v>
      </c>
      <c r="AE295" s="491" t="s">
        <v>6663</v>
      </c>
      <c r="AF295" s="389"/>
      <c r="AG295" s="390"/>
      <c r="AH295" s="390"/>
      <c r="AI295" s="390"/>
      <c r="AJ295" s="390"/>
      <c r="AK295" s="390"/>
      <c r="AL295" s="390"/>
      <c r="AM295" s="390"/>
      <c r="AN295" s="390"/>
      <c r="AO295" s="390"/>
      <c r="AP295" s="390"/>
      <c r="AQ295" s="390"/>
      <c r="AR295" s="390"/>
      <c r="AS295" s="390"/>
      <c r="AT295" s="390"/>
      <c r="AU295" s="390"/>
      <c r="AV295" s="384"/>
      <c r="AW295" s="385"/>
      <c r="AX295" s="386"/>
      <c r="AY295" s="492" t="s">
        <v>6663</v>
      </c>
      <c r="AZ295" s="493" t="s">
        <v>6663</v>
      </c>
      <c r="BA295" s="493" t="s">
        <v>6663</v>
      </c>
      <c r="BB295" s="493" t="s">
        <v>6663</v>
      </c>
      <c r="BC295" s="493" t="s">
        <v>6663</v>
      </c>
      <c r="BD295" s="493" t="s">
        <v>6663</v>
      </c>
      <c r="BE295" s="493" t="s">
        <v>6663</v>
      </c>
      <c r="BF295" s="493" t="s">
        <v>6663</v>
      </c>
      <c r="BG295" s="493" t="s">
        <v>6663</v>
      </c>
      <c r="BH295" s="493" t="s">
        <v>6663</v>
      </c>
      <c r="BI295" s="493" t="s">
        <v>6663</v>
      </c>
      <c r="BJ295" s="493" t="s">
        <v>6663</v>
      </c>
      <c r="BK295" s="493" t="s">
        <v>6663</v>
      </c>
      <c r="BL295" s="493" t="s">
        <v>6663</v>
      </c>
      <c r="BM295" s="493" t="s">
        <v>6663</v>
      </c>
      <c r="BN295" s="494" t="s">
        <v>6663</v>
      </c>
      <c r="BO295" s="489" t="s">
        <v>6663</v>
      </c>
      <c r="BP295" s="490" t="s">
        <v>6663</v>
      </c>
      <c r="BQ295" s="491" t="s">
        <v>6663</v>
      </c>
      <c r="BR295" s="492">
        <v>164</v>
      </c>
      <c r="BS295" s="493" t="s">
        <v>6662</v>
      </c>
      <c r="BT295" s="493" t="s">
        <v>6662</v>
      </c>
      <c r="BU295" s="493" t="s">
        <v>6662</v>
      </c>
      <c r="BV295" s="493">
        <v>1</v>
      </c>
      <c r="BW295" s="493">
        <v>2</v>
      </c>
      <c r="BX295" s="493">
        <v>4</v>
      </c>
      <c r="BY295" s="493">
        <v>10</v>
      </c>
      <c r="BZ295" s="493">
        <v>12</v>
      </c>
      <c r="CA295" s="493">
        <v>18</v>
      </c>
      <c r="CB295" s="493">
        <v>35</v>
      </c>
      <c r="CC295" s="493">
        <v>30</v>
      </c>
      <c r="CD295" s="493">
        <v>21</v>
      </c>
      <c r="CE295" s="493">
        <v>17</v>
      </c>
      <c r="CF295" s="493">
        <v>8</v>
      </c>
      <c r="CG295" s="494">
        <v>6</v>
      </c>
      <c r="CH295" s="389"/>
      <c r="CI295" s="390"/>
      <c r="CJ295" s="390"/>
      <c r="CK295" s="390"/>
      <c r="CL295" s="390"/>
      <c r="CM295" s="390"/>
      <c r="CN295" s="390"/>
      <c r="CO295" s="390"/>
      <c r="CP295" s="390"/>
      <c r="CQ295" s="390"/>
      <c r="CR295" s="390"/>
      <c r="CS295" s="390"/>
      <c r="CT295" s="390"/>
      <c r="CU295" s="394"/>
      <c r="CV295" s="389"/>
      <c r="CW295" s="390"/>
      <c r="CX295" s="390"/>
      <c r="CY295" s="390"/>
      <c r="CZ295" s="390"/>
      <c r="DA295" s="390"/>
      <c r="DB295" s="394"/>
      <c r="DC295" s="492">
        <v>605</v>
      </c>
      <c r="DD295" s="493">
        <v>430</v>
      </c>
      <c r="DE295" s="493">
        <v>177</v>
      </c>
      <c r="DF295" s="493">
        <v>228</v>
      </c>
      <c r="DG295" s="493">
        <v>25</v>
      </c>
      <c r="DH295" s="493">
        <v>36</v>
      </c>
      <c r="DI295" s="493">
        <v>139</v>
      </c>
      <c r="DJ295" s="394"/>
      <c r="DK295" s="492">
        <v>163</v>
      </c>
      <c r="DL295" s="493">
        <v>161</v>
      </c>
      <c r="DM295" s="493" t="s">
        <v>6662</v>
      </c>
      <c r="DN295" s="493" t="s">
        <v>6662</v>
      </c>
      <c r="DO295" s="493" t="s">
        <v>6662</v>
      </c>
      <c r="DP295" s="493" t="s">
        <v>6662</v>
      </c>
      <c r="DQ295" s="493" t="s">
        <v>6662</v>
      </c>
      <c r="DR295" s="493">
        <v>1</v>
      </c>
      <c r="DS295" s="493">
        <v>1</v>
      </c>
      <c r="DT295" s="493" t="s">
        <v>6662</v>
      </c>
      <c r="DU295" s="493" t="s">
        <v>6662</v>
      </c>
      <c r="DV295" s="493" t="s">
        <v>6662</v>
      </c>
      <c r="DW295" s="493" t="s">
        <v>6662</v>
      </c>
      <c r="DX295" s="493" t="s">
        <v>6662</v>
      </c>
      <c r="DY295" s="390" t="s">
        <v>6662</v>
      </c>
      <c r="DZ295" s="394" t="s">
        <v>6662</v>
      </c>
      <c r="EA295" s="492">
        <v>164</v>
      </c>
      <c r="EB295" s="493">
        <v>48985</v>
      </c>
      <c r="EC295" s="493">
        <v>48009</v>
      </c>
      <c r="ED295" s="493">
        <v>789</v>
      </c>
      <c r="EE295" s="494">
        <v>187</v>
      </c>
      <c r="EF295" s="492">
        <v>307</v>
      </c>
      <c r="EG295" s="493">
        <v>258</v>
      </c>
      <c r="EH295" s="493">
        <v>114</v>
      </c>
      <c r="EI295" s="493">
        <v>127</v>
      </c>
      <c r="EJ295" s="493">
        <v>17</v>
      </c>
      <c r="EK295" s="493">
        <v>18</v>
      </c>
      <c r="EL295" s="493">
        <v>31</v>
      </c>
      <c r="EM295" s="394"/>
      <c r="EN295" s="492">
        <v>298</v>
      </c>
      <c r="EO295" s="493">
        <v>172</v>
      </c>
      <c r="EP295" s="493">
        <v>63</v>
      </c>
      <c r="EQ295" s="493">
        <v>101</v>
      </c>
      <c r="ER295" s="493">
        <v>8</v>
      </c>
      <c r="ES295" s="493">
        <v>18</v>
      </c>
      <c r="ET295" s="493">
        <v>108</v>
      </c>
      <c r="EU295" s="394"/>
    </row>
    <row r="296" spans="1:151" s="357" customFormat="1" ht="15" hidden="1" customHeight="1" x14ac:dyDescent="0.15">
      <c r="A296" s="452" t="s">
        <v>175</v>
      </c>
      <c r="B296" s="452" t="s">
        <v>402</v>
      </c>
      <c r="C296" s="452" t="s">
        <v>409</v>
      </c>
      <c r="D296" s="452" t="s">
        <v>853</v>
      </c>
      <c r="E296" s="387">
        <v>99</v>
      </c>
      <c r="F296" s="472">
        <v>97</v>
      </c>
      <c r="G296" s="472" t="s">
        <v>6663</v>
      </c>
      <c r="H296" s="472" t="s">
        <v>6663</v>
      </c>
      <c r="I296" s="472" t="s">
        <v>6663</v>
      </c>
      <c r="J296" s="388">
        <v>2</v>
      </c>
      <c r="K296" s="395">
        <v>2</v>
      </c>
      <c r="L296" s="387"/>
      <c r="M296" s="471" t="s">
        <v>6663</v>
      </c>
      <c r="N296" s="472" t="s">
        <v>6663</v>
      </c>
      <c r="O296" s="472" t="s">
        <v>6663</v>
      </c>
      <c r="P296" s="472" t="s">
        <v>6663</v>
      </c>
      <c r="Q296" s="472" t="s">
        <v>6663</v>
      </c>
      <c r="R296" s="472" t="s">
        <v>6663</v>
      </c>
      <c r="S296" s="472" t="s">
        <v>6663</v>
      </c>
      <c r="T296" s="472" t="s">
        <v>6663</v>
      </c>
      <c r="U296" s="472" t="s">
        <v>6663</v>
      </c>
      <c r="V296" s="472" t="s">
        <v>6663</v>
      </c>
      <c r="W296" s="472" t="s">
        <v>6663</v>
      </c>
      <c r="X296" s="472" t="s">
        <v>6663</v>
      </c>
      <c r="Y296" s="472" t="s">
        <v>6663</v>
      </c>
      <c r="Z296" s="472" t="s">
        <v>6663</v>
      </c>
      <c r="AA296" s="472" t="s">
        <v>6663</v>
      </c>
      <c r="AB296" s="473" t="s">
        <v>6663</v>
      </c>
      <c r="AC296" s="489" t="s">
        <v>6663</v>
      </c>
      <c r="AD296" s="490" t="s">
        <v>6663</v>
      </c>
      <c r="AE296" s="491" t="s">
        <v>6663</v>
      </c>
      <c r="AF296" s="389"/>
      <c r="AG296" s="390"/>
      <c r="AH296" s="390"/>
      <c r="AI296" s="390"/>
      <c r="AJ296" s="390"/>
      <c r="AK296" s="390"/>
      <c r="AL296" s="390"/>
      <c r="AM296" s="390"/>
      <c r="AN296" s="390"/>
      <c r="AO296" s="390"/>
      <c r="AP296" s="390"/>
      <c r="AQ296" s="390"/>
      <c r="AR296" s="390"/>
      <c r="AS296" s="390"/>
      <c r="AT296" s="390"/>
      <c r="AU296" s="390"/>
      <c r="AV296" s="384"/>
      <c r="AW296" s="385"/>
      <c r="AX296" s="386"/>
      <c r="AY296" s="492" t="s">
        <v>6663</v>
      </c>
      <c r="AZ296" s="493" t="s">
        <v>6663</v>
      </c>
      <c r="BA296" s="493" t="s">
        <v>6663</v>
      </c>
      <c r="BB296" s="493" t="s">
        <v>6663</v>
      </c>
      <c r="BC296" s="493" t="s">
        <v>6663</v>
      </c>
      <c r="BD296" s="493" t="s">
        <v>6663</v>
      </c>
      <c r="BE296" s="493" t="s">
        <v>6663</v>
      </c>
      <c r="BF296" s="493" t="s">
        <v>6663</v>
      </c>
      <c r="BG296" s="493" t="s">
        <v>6663</v>
      </c>
      <c r="BH296" s="493" t="s">
        <v>6663</v>
      </c>
      <c r="BI296" s="493" t="s">
        <v>6663</v>
      </c>
      <c r="BJ296" s="493" t="s">
        <v>6663</v>
      </c>
      <c r="BK296" s="493" t="s">
        <v>6663</v>
      </c>
      <c r="BL296" s="493" t="s">
        <v>6663</v>
      </c>
      <c r="BM296" s="493" t="s">
        <v>6663</v>
      </c>
      <c r="BN296" s="494" t="s">
        <v>6663</v>
      </c>
      <c r="BO296" s="489" t="s">
        <v>6663</v>
      </c>
      <c r="BP296" s="490" t="s">
        <v>6663</v>
      </c>
      <c r="BQ296" s="491" t="s">
        <v>6663</v>
      </c>
      <c r="BR296" s="492">
        <v>97</v>
      </c>
      <c r="BS296" s="493" t="s">
        <v>6662</v>
      </c>
      <c r="BT296" s="493" t="s">
        <v>6662</v>
      </c>
      <c r="BU296" s="493" t="s">
        <v>6662</v>
      </c>
      <c r="BV296" s="493" t="s">
        <v>6662</v>
      </c>
      <c r="BW296" s="493" t="s">
        <v>6662</v>
      </c>
      <c r="BX296" s="493" t="s">
        <v>6662</v>
      </c>
      <c r="BY296" s="493">
        <v>4</v>
      </c>
      <c r="BZ296" s="493">
        <v>8</v>
      </c>
      <c r="CA296" s="493">
        <v>14</v>
      </c>
      <c r="CB296" s="493">
        <v>20</v>
      </c>
      <c r="CC296" s="493">
        <v>16</v>
      </c>
      <c r="CD296" s="493">
        <v>14</v>
      </c>
      <c r="CE296" s="493">
        <v>10</v>
      </c>
      <c r="CF296" s="493">
        <v>11</v>
      </c>
      <c r="CG296" s="494" t="s">
        <v>6662</v>
      </c>
      <c r="CH296" s="389"/>
      <c r="CI296" s="390"/>
      <c r="CJ296" s="390"/>
      <c r="CK296" s="390"/>
      <c r="CL296" s="390"/>
      <c r="CM296" s="390"/>
      <c r="CN296" s="390"/>
      <c r="CO296" s="390"/>
      <c r="CP296" s="390"/>
      <c r="CQ296" s="390"/>
      <c r="CR296" s="390"/>
      <c r="CS296" s="390"/>
      <c r="CT296" s="390"/>
      <c r="CU296" s="394"/>
      <c r="CV296" s="389"/>
      <c r="CW296" s="390"/>
      <c r="CX296" s="390"/>
      <c r="CY296" s="390"/>
      <c r="CZ296" s="390"/>
      <c r="DA296" s="390"/>
      <c r="DB296" s="394"/>
      <c r="DC296" s="492">
        <v>329</v>
      </c>
      <c r="DD296" s="493">
        <v>250</v>
      </c>
      <c r="DE296" s="493">
        <v>104</v>
      </c>
      <c r="DF296" s="493">
        <v>130</v>
      </c>
      <c r="DG296" s="493">
        <v>16</v>
      </c>
      <c r="DH296" s="493">
        <v>16</v>
      </c>
      <c r="DI296" s="493">
        <v>63</v>
      </c>
      <c r="DJ296" s="394"/>
      <c r="DK296" s="492">
        <v>97</v>
      </c>
      <c r="DL296" s="493">
        <v>96</v>
      </c>
      <c r="DM296" s="493" t="s">
        <v>6662</v>
      </c>
      <c r="DN296" s="493" t="s">
        <v>6662</v>
      </c>
      <c r="DO296" s="493" t="s">
        <v>6662</v>
      </c>
      <c r="DP296" s="493" t="s">
        <v>6662</v>
      </c>
      <c r="DQ296" s="493">
        <v>1</v>
      </c>
      <c r="DR296" s="493" t="s">
        <v>6662</v>
      </c>
      <c r="DS296" s="493" t="s">
        <v>6662</v>
      </c>
      <c r="DT296" s="493" t="s">
        <v>6662</v>
      </c>
      <c r="DU296" s="493" t="s">
        <v>6662</v>
      </c>
      <c r="DV296" s="493" t="s">
        <v>6662</v>
      </c>
      <c r="DW296" s="493" t="s">
        <v>6662</v>
      </c>
      <c r="DX296" s="493" t="s">
        <v>6662</v>
      </c>
      <c r="DY296" s="390" t="s">
        <v>6662</v>
      </c>
      <c r="DZ296" s="394" t="s">
        <v>6662</v>
      </c>
      <c r="EA296" s="492">
        <v>97</v>
      </c>
      <c r="EB296" s="493">
        <v>29068</v>
      </c>
      <c r="EC296" s="493">
        <v>28380</v>
      </c>
      <c r="ED296" s="493">
        <v>632</v>
      </c>
      <c r="EE296" s="494">
        <v>56</v>
      </c>
      <c r="EF296" s="492">
        <v>170</v>
      </c>
      <c r="EG296" s="493">
        <v>148</v>
      </c>
      <c r="EH296" s="493">
        <v>69</v>
      </c>
      <c r="EI296" s="493">
        <v>69</v>
      </c>
      <c r="EJ296" s="493">
        <v>10</v>
      </c>
      <c r="EK296" s="493">
        <v>10</v>
      </c>
      <c r="EL296" s="493">
        <v>12</v>
      </c>
      <c r="EM296" s="394"/>
      <c r="EN296" s="492">
        <v>159</v>
      </c>
      <c r="EO296" s="493">
        <v>102</v>
      </c>
      <c r="EP296" s="493">
        <v>35</v>
      </c>
      <c r="EQ296" s="493">
        <v>61</v>
      </c>
      <c r="ER296" s="493">
        <v>6</v>
      </c>
      <c r="ES296" s="493">
        <v>6</v>
      </c>
      <c r="ET296" s="493">
        <v>51</v>
      </c>
      <c r="EU296" s="394"/>
    </row>
    <row r="297" spans="1:151" s="357" customFormat="1" ht="15" hidden="1" customHeight="1" x14ac:dyDescent="0.15">
      <c r="A297" s="452" t="s">
        <v>175</v>
      </c>
      <c r="B297" s="452" t="s">
        <v>402</v>
      </c>
      <c r="C297" s="452" t="s">
        <v>854</v>
      </c>
      <c r="D297" s="452" t="s">
        <v>855</v>
      </c>
      <c r="E297" s="387">
        <v>119</v>
      </c>
      <c r="F297" s="472">
        <v>117</v>
      </c>
      <c r="G297" s="472" t="s">
        <v>6663</v>
      </c>
      <c r="H297" s="472" t="s">
        <v>6663</v>
      </c>
      <c r="I297" s="472" t="s">
        <v>6663</v>
      </c>
      <c r="J297" s="388">
        <v>2</v>
      </c>
      <c r="K297" s="395">
        <v>2</v>
      </c>
      <c r="L297" s="387"/>
      <c r="M297" s="471" t="s">
        <v>6663</v>
      </c>
      <c r="N297" s="472" t="s">
        <v>6663</v>
      </c>
      <c r="O297" s="472" t="s">
        <v>6663</v>
      </c>
      <c r="P297" s="472" t="s">
        <v>6663</v>
      </c>
      <c r="Q297" s="472" t="s">
        <v>6663</v>
      </c>
      <c r="R297" s="472" t="s">
        <v>6663</v>
      </c>
      <c r="S297" s="472" t="s">
        <v>6663</v>
      </c>
      <c r="T297" s="472" t="s">
        <v>6663</v>
      </c>
      <c r="U297" s="472" t="s">
        <v>6663</v>
      </c>
      <c r="V297" s="472" t="s">
        <v>6663</v>
      </c>
      <c r="W297" s="472" t="s">
        <v>6663</v>
      </c>
      <c r="X297" s="472" t="s">
        <v>6663</v>
      </c>
      <c r="Y297" s="472" t="s">
        <v>6663</v>
      </c>
      <c r="Z297" s="472" t="s">
        <v>6663</v>
      </c>
      <c r="AA297" s="472" t="s">
        <v>6663</v>
      </c>
      <c r="AB297" s="473" t="s">
        <v>6663</v>
      </c>
      <c r="AC297" s="489" t="s">
        <v>6663</v>
      </c>
      <c r="AD297" s="490" t="s">
        <v>6663</v>
      </c>
      <c r="AE297" s="491" t="s">
        <v>6663</v>
      </c>
      <c r="AF297" s="389"/>
      <c r="AG297" s="390"/>
      <c r="AH297" s="390"/>
      <c r="AI297" s="390"/>
      <c r="AJ297" s="390"/>
      <c r="AK297" s="390"/>
      <c r="AL297" s="390"/>
      <c r="AM297" s="390"/>
      <c r="AN297" s="390"/>
      <c r="AO297" s="390"/>
      <c r="AP297" s="390"/>
      <c r="AQ297" s="390"/>
      <c r="AR297" s="390"/>
      <c r="AS297" s="390"/>
      <c r="AT297" s="390"/>
      <c r="AU297" s="390"/>
      <c r="AV297" s="384"/>
      <c r="AW297" s="385"/>
      <c r="AX297" s="386"/>
      <c r="AY297" s="492" t="s">
        <v>6663</v>
      </c>
      <c r="AZ297" s="493" t="s">
        <v>6663</v>
      </c>
      <c r="BA297" s="493" t="s">
        <v>6663</v>
      </c>
      <c r="BB297" s="493" t="s">
        <v>6663</v>
      </c>
      <c r="BC297" s="493" t="s">
        <v>6663</v>
      </c>
      <c r="BD297" s="493" t="s">
        <v>6663</v>
      </c>
      <c r="BE297" s="493" t="s">
        <v>6663</v>
      </c>
      <c r="BF297" s="493" t="s">
        <v>6663</v>
      </c>
      <c r="BG297" s="493" t="s">
        <v>6663</v>
      </c>
      <c r="BH297" s="493" t="s">
        <v>6663</v>
      </c>
      <c r="BI297" s="493" t="s">
        <v>6663</v>
      </c>
      <c r="BJ297" s="493" t="s">
        <v>6663</v>
      </c>
      <c r="BK297" s="493" t="s">
        <v>6663</v>
      </c>
      <c r="BL297" s="493" t="s">
        <v>6663</v>
      </c>
      <c r="BM297" s="493" t="s">
        <v>6663</v>
      </c>
      <c r="BN297" s="494" t="s">
        <v>6663</v>
      </c>
      <c r="BO297" s="489" t="s">
        <v>6663</v>
      </c>
      <c r="BP297" s="490" t="s">
        <v>6663</v>
      </c>
      <c r="BQ297" s="491" t="s">
        <v>6663</v>
      </c>
      <c r="BR297" s="492">
        <v>117</v>
      </c>
      <c r="BS297" s="493" t="s">
        <v>6662</v>
      </c>
      <c r="BT297" s="493" t="s">
        <v>6662</v>
      </c>
      <c r="BU297" s="493" t="s">
        <v>6662</v>
      </c>
      <c r="BV297" s="493" t="s">
        <v>6662</v>
      </c>
      <c r="BW297" s="493" t="s">
        <v>6662</v>
      </c>
      <c r="BX297" s="493">
        <v>3</v>
      </c>
      <c r="BY297" s="493">
        <v>5</v>
      </c>
      <c r="BZ297" s="493">
        <v>9</v>
      </c>
      <c r="CA297" s="493">
        <v>22</v>
      </c>
      <c r="CB297" s="493">
        <v>20</v>
      </c>
      <c r="CC297" s="493">
        <v>18</v>
      </c>
      <c r="CD297" s="493">
        <v>19</v>
      </c>
      <c r="CE297" s="493">
        <v>17</v>
      </c>
      <c r="CF297" s="493">
        <v>2</v>
      </c>
      <c r="CG297" s="494">
        <v>2</v>
      </c>
      <c r="CH297" s="389"/>
      <c r="CI297" s="390"/>
      <c r="CJ297" s="390"/>
      <c r="CK297" s="390"/>
      <c r="CL297" s="390"/>
      <c r="CM297" s="390"/>
      <c r="CN297" s="390"/>
      <c r="CO297" s="390"/>
      <c r="CP297" s="390"/>
      <c r="CQ297" s="390"/>
      <c r="CR297" s="390"/>
      <c r="CS297" s="390"/>
      <c r="CT297" s="390"/>
      <c r="CU297" s="394"/>
      <c r="CV297" s="389"/>
      <c r="CW297" s="390"/>
      <c r="CX297" s="390"/>
      <c r="CY297" s="390"/>
      <c r="CZ297" s="390"/>
      <c r="DA297" s="390"/>
      <c r="DB297" s="394"/>
      <c r="DC297" s="492">
        <v>429</v>
      </c>
      <c r="DD297" s="493">
        <v>295</v>
      </c>
      <c r="DE297" s="493">
        <v>115</v>
      </c>
      <c r="DF297" s="493">
        <v>166</v>
      </c>
      <c r="DG297" s="493">
        <v>14</v>
      </c>
      <c r="DH297" s="493">
        <v>36</v>
      </c>
      <c r="DI297" s="493">
        <v>98</v>
      </c>
      <c r="DJ297" s="394"/>
      <c r="DK297" s="492">
        <v>116</v>
      </c>
      <c r="DL297" s="493">
        <v>111</v>
      </c>
      <c r="DM297" s="493" t="s">
        <v>6662</v>
      </c>
      <c r="DN297" s="493" t="s">
        <v>6662</v>
      </c>
      <c r="DO297" s="493" t="s">
        <v>6662</v>
      </c>
      <c r="DP297" s="493">
        <v>1</v>
      </c>
      <c r="DQ297" s="493">
        <v>2</v>
      </c>
      <c r="DR297" s="493">
        <v>1</v>
      </c>
      <c r="DS297" s="493">
        <v>1</v>
      </c>
      <c r="DT297" s="493" t="s">
        <v>6662</v>
      </c>
      <c r="DU297" s="493" t="s">
        <v>6662</v>
      </c>
      <c r="DV297" s="493" t="s">
        <v>6662</v>
      </c>
      <c r="DW297" s="493" t="s">
        <v>6662</v>
      </c>
      <c r="DX297" s="493" t="s">
        <v>6662</v>
      </c>
      <c r="DY297" s="390" t="s">
        <v>6662</v>
      </c>
      <c r="DZ297" s="394" t="s">
        <v>6662</v>
      </c>
      <c r="EA297" s="492">
        <v>117</v>
      </c>
      <c r="EB297" s="493">
        <v>35445</v>
      </c>
      <c r="EC297" s="493">
        <v>34565</v>
      </c>
      <c r="ED297" s="493">
        <v>725</v>
      </c>
      <c r="EE297" s="494">
        <v>155</v>
      </c>
      <c r="EF297" s="492">
        <v>217</v>
      </c>
      <c r="EG297" s="493">
        <v>176</v>
      </c>
      <c r="EH297" s="493">
        <v>74</v>
      </c>
      <c r="EI297" s="493">
        <v>92</v>
      </c>
      <c r="EJ297" s="493">
        <v>10</v>
      </c>
      <c r="EK297" s="493">
        <v>17</v>
      </c>
      <c r="EL297" s="493">
        <v>24</v>
      </c>
      <c r="EM297" s="394"/>
      <c r="EN297" s="492">
        <v>212</v>
      </c>
      <c r="EO297" s="493">
        <v>119</v>
      </c>
      <c r="EP297" s="493">
        <v>41</v>
      </c>
      <c r="EQ297" s="493">
        <v>74</v>
      </c>
      <c r="ER297" s="493">
        <v>4</v>
      </c>
      <c r="ES297" s="493">
        <v>19</v>
      </c>
      <c r="ET297" s="493">
        <v>74</v>
      </c>
      <c r="EU297" s="394"/>
    </row>
    <row r="298" spans="1:151" s="357" customFormat="1" ht="15" hidden="1" customHeight="1" x14ac:dyDescent="0.15">
      <c r="A298" s="452" t="s">
        <v>175</v>
      </c>
      <c r="B298" s="452" t="s">
        <v>402</v>
      </c>
      <c r="C298" s="452" t="s">
        <v>410</v>
      </c>
      <c r="D298" s="452" t="s">
        <v>856</v>
      </c>
      <c r="E298" s="387">
        <v>133</v>
      </c>
      <c r="F298" s="472">
        <v>132</v>
      </c>
      <c r="G298" s="472" t="s">
        <v>6663</v>
      </c>
      <c r="H298" s="472" t="s">
        <v>6663</v>
      </c>
      <c r="I298" s="472" t="s">
        <v>6663</v>
      </c>
      <c r="J298" s="388">
        <v>1</v>
      </c>
      <c r="K298" s="395">
        <v>1</v>
      </c>
      <c r="L298" s="387"/>
      <c r="M298" s="471" t="s">
        <v>6663</v>
      </c>
      <c r="N298" s="472" t="s">
        <v>6663</v>
      </c>
      <c r="O298" s="472" t="s">
        <v>6663</v>
      </c>
      <c r="P298" s="472" t="s">
        <v>6663</v>
      </c>
      <c r="Q298" s="472" t="s">
        <v>6663</v>
      </c>
      <c r="R298" s="472" t="s">
        <v>6663</v>
      </c>
      <c r="S298" s="472" t="s">
        <v>6663</v>
      </c>
      <c r="T298" s="472" t="s">
        <v>6663</v>
      </c>
      <c r="U298" s="472" t="s">
        <v>6663</v>
      </c>
      <c r="V298" s="472" t="s">
        <v>6663</v>
      </c>
      <c r="W298" s="472" t="s">
        <v>6663</v>
      </c>
      <c r="X298" s="472" t="s">
        <v>6663</v>
      </c>
      <c r="Y298" s="472" t="s">
        <v>6663</v>
      </c>
      <c r="Z298" s="472" t="s">
        <v>6663</v>
      </c>
      <c r="AA298" s="472" t="s">
        <v>6663</v>
      </c>
      <c r="AB298" s="473" t="s">
        <v>6663</v>
      </c>
      <c r="AC298" s="489" t="s">
        <v>6663</v>
      </c>
      <c r="AD298" s="490" t="s">
        <v>6663</v>
      </c>
      <c r="AE298" s="491" t="s">
        <v>6663</v>
      </c>
      <c r="AF298" s="389"/>
      <c r="AG298" s="390"/>
      <c r="AH298" s="390"/>
      <c r="AI298" s="390"/>
      <c r="AJ298" s="390"/>
      <c r="AK298" s="390"/>
      <c r="AL298" s="390"/>
      <c r="AM298" s="390"/>
      <c r="AN298" s="390"/>
      <c r="AO298" s="390"/>
      <c r="AP298" s="390"/>
      <c r="AQ298" s="390"/>
      <c r="AR298" s="390"/>
      <c r="AS298" s="390"/>
      <c r="AT298" s="390"/>
      <c r="AU298" s="390"/>
      <c r="AV298" s="384"/>
      <c r="AW298" s="385"/>
      <c r="AX298" s="386"/>
      <c r="AY298" s="492" t="s">
        <v>6663</v>
      </c>
      <c r="AZ298" s="493" t="s">
        <v>6663</v>
      </c>
      <c r="BA298" s="493" t="s">
        <v>6663</v>
      </c>
      <c r="BB298" s="493" t="s">
        <v>6663</v>
      </c>
      <c r="BC298" s="493" t="s">
        <v>6663</v>
      </c>
      <c r="BD298" s="493" t="s">
        <v>6663</v>
      </c>
      <c r="BE298" s="493" t="s">
        <v>6663</v>
      </c>
      <c r="BF298" s="493" t="s">
        <v>6663</v>
      </c>
      <c r="BG298" s="493" t="s">
        <v>6663</v>
      </c>
      <c r="BH298" s="493" t="s">
        <v>6663</v>
      </c>
      <c r="BI298" s="493" t="s">
        <v>6663</v>
      </c>
      <c r="BJ298" s="493" t="s">
        <v>6663</v>
      </c>
      <c r="BK298" s="493" t="s">
        <v>6663</v>
      </c>
      <c r="BL298" s="493" t="s">
        <v>6663</v>
      </c>
      <c r="BM298" s="493" t="s">
        <v>6663</v>
      </c>
      <c r="BN298" s="494" t="s">
        <v>6663</v>
      </c>
      <c r="BO298" s="489" t="s">
        <v>6663</v>
      </c>
      <c r="BP298" s="490" t="s">
        <v>6663</v>
      </c>
      <c r="BQ298" s="491" t="s">
        <v>6663</v>
      </c>
      <c r="BR298" s="492">
        <v>132</v>
      </c>
      <c r="BS298" s="493" t="s">
        <v>6662</v>
      </c>
      <c r="BT298" s="493" t="s">
        <v>6662</v>
      </c>
      <c r="BU298" s="493" t="s">
        <v>6662</v>
      </c>
      <c r="BV298" s="493" t="s">
        <v>6662</v>
      </c>
      <c r="BW298" s="493">
        <v>1</v>
      </c>
      <c r="BX298" s="493">
        <v>4</v>
      </c>
      <c r="BY298" s="493">
        <v>10</v>
      </c>
      <c r="BZ298" s="493">
        <v>8</v>
      </c>
      <c r="CA298" s="493">
        <v>17</v>
      </c>
      <c r="CB298" s="493">
        <v>25</v>
      </c>
      <c r="CC298" s="493">
        <v>31</v>
      </c>
      <c r="CD298" s="493">
        <v>20</v>
      </c>
      <c r="CE298" s="493">
        <v>8</v>
      </c>
      <c r="CF298" s="493">
        <v>8</v>
      </c>
      <c r="CG298" s="494" t="s">
        <v>6662</v>
      </c>
      <c r="CH298" s="389"/>
      <c r="CI298" s="390"/>
      <c r="CJ298" s="390"/>
      <c r="CK298" s="390"/>
      <c r="CL298" s="390"/>
      <c r="CM298" s="390"/>
      <c r="CN298" s="390"/>
      <c r="CO298" s="390"/>
      <c r="CP298" s="390"/>
      <c r="CQ298" s="390"/>
      <c r="CR298" s="390"/>
      <c r="CS298" s="390"/>
      <c r="CT298" s="390"/>
      <c r="CU298" s="394"/>
      <c r="CV298" s="389"/>
      <c r="CW298" s="390"/>
      <c r="CX298" s="390"/>
      <c r="CY298" s="390"/>
      <c r="CZ298" s="390"/>
      <c r="DA298" s="390"/>
      <c r="DB298" s="394"/>
      <c r="DC298" s="492">
        <v>503</v>
      </c>
      <c r="DD298" s="493">
        <v>372</v>
      </c>
      <c r="DE298" s="493">
        <v>190</v>
      </c>
      <c r="DF298" s="493">
        <v>154</v>
      </c>
      <c r="DG298" s="493">
        <v>28</v>
      </c>
      <c r="DH298" s="493">
        <v>32</v>
      </c>
      <c r="DI298" s="493">
        <v>99</v>
      </c>
      <c r="DJ298" s="394"/>
      <c r="DK298" s="492">
        <v>129</v>
      </c>
      <c r="DL298" s="493">
        <v>71</v>
      </c>
      <c r="DM298" s="493" t="s">
        <v>6662</v>
      </c>
      <c r="DN298" s="493" t="s">
        <v>6662</v>
      </c>
      <c r="DO298" s="493" t="s">
        <v>6662</v>
      </c>
      <c r="DP298" s="493">
        <v>56</v>
      </c>
      <c r="DQ298" s="493">
        <v>1</v>
      </c>
      <c r="DR298" s="493" t="s">
        <v>6662</v>
      </c>
      <c r="DS298" s="493">
        <v>1</v>
      </c>
      <c r="DT298" s="493" t="s">
        <v>6662</v>
      </c>
      <c r="DU298" s="493" t="s">
        <v>6662</v>
      </c>
      <c r="DV298" s="493" t="s">
        <v>6662</v>
      </c>
      <c r="DW298" s="493" t="s">
        <v>6662</v>
      </c>
      <c r="DX298" s="493" t="s">
        <v>6662</v>
      </c>
      <c r="DY298" s="390" t="s">
        <v>6662</v>
      </c>
      <c r="DZ298" s="394" t="s">
        <v>6662</v>
      </c>
      <c r="EA298" s="492">
        <v>132</v>
      </c>
      <c r="EB298" s="493">
        <v>40245</v>
      </c>
      <c r="EC298" s="493">
        <v>37998</v>
      </c>
      <c r="ED298" s="493">
        <v>2242</v>
      </c>
      <c r="EE298" s="494">
        <v>5</v>
      </c>
      <c r="EF298" s="492">
        <v>264</v>
      </c>
      <c r="EG298" s="493">
        <v>218</v>
      </c>
      <c r="EH298" s="493">
        <v>112</v>
      </c>
      <c r="EI298" s="493">
        <v>87</v>
      </c>
      <c r="EJ298" s="493">
        <v>19</v>
      </c>
      <c r="EK298" s="493">
        <v>16</v>
      </c>
      <c r="EL298" s="493">
        <v>30</v>
      </c>
      <c r="EM298" s="394"/>
      <c r="EN298" s="492">
        <v>239</v>
      </c>
      <c r="EO298" s="493">
        <v>154</v>
      </c>
      <c r="EP298" s="493">
        <v>78</v>
      </c>
      <c r="EQ298" s="493">
        <v>67</v>
      </c>
      <c r="ER298" s="493">
        <v>9</v>
      </c>
      <c r="ES298" s="493">
        <v>16</v>
      </c>
      <c r="ET298" s="493">
        <v>69</v>
      </c>
      <c r="EU298" s="394"/>
    </row>
    <row r="299" spans="1:151" s="357" customFormat="1" ht="15" hidden="1" customHeight="1" x14ac:dyDescent="0.15">
      <c r="A299" s="452" t="s">
        <v>175</v>
      </c>
      <c r="B299" s="452" t="s">
        <v>402</v>
      </c>
      <c r="C299" s="452" t="s">
        <v>411</v>
      </c>
      <c r="D299" s="452" t="s">
        <v>857</v>
      </c>
      <c r="E299" s="387">
        <v>136</v>
      </c>
      <c r="F299" s="472">
        <v>135</v>
      </c>
      <c r="G299" s="472" t="s">
        <v>6663</v>
      </c>
      <c r="H299" s="472" t="s">
        <v>6663</v>
      </c>
      <c r="I299" s="472" t="s">
        <v>6663</v>
      </c>
      <c r="J299" s="388">
        <v>1</v>
      </c>
      <c r="K299" s="395">
        <v>1</v>
      </c>
      <c r="L299" s="387"/>
      <c r="M299" s="471" t="s">
        <v>6663</v>
      </c>
      <c r="N299" s="472" t="s">
        <v>6663</v>
      </c>
      <c r="O299" s="472" t="s">
        <v>6663</v>
      </c>
      <c r="P299" s="472" t="s">
        <v>6663</v>
      </c>
      <c r="Q299" s="472" t="s">
        <v>6663</v>
      </c>
      <c r="R299" s="472" t="s">
        <v>6663</v>
      </c>
      <c r="S299" s="472" t="s">
        <v>6663</v>
      </c>
      <c r="T299" s="472" t="s">
        <v>6663</v>
      </c>
      <c r="U299" s="472" t="s">
        <v>6663</v>
      </c>
      <c r="V299" s="472" t="s">
        <v>6663</v>
      </c>
      <c r="W299" s="472" t="s">
        <v>6663</v>
      </c>
      <c r="X299" s="472" t="s">
        <v>6663</v>
      </c>
      <c r="Y299" s="472" t="s">
        <v>6663</v>
      </c>
      <c r="Z299" s="472" t="s">
        <v>6663</v>
      </c>
      <c r="AA299" s="472" t="s">
        <v>6663</v>
      </c>
      <c r="AB299" s="473" t="s">
        <v>6663</v>
      </c>
      <c r="AC299" s="489" t="s">
        <v>6663</v>
      </c>
      <c r="AD299" s="490" t="s">
        <v>6663</v>
      </c>
      <c r="AE299" s="491" t="s">
        <v>6663</v>
      </c>
      <c r="AF299" s="389"/>
      <c r="AG299" s="390"/>
      <c r="AH299" s="390"/>
      <c r="AI299" s="390"/>
      <c r="AJ299" s="390"/>
      <c r="AK299" s="390"/>
      <c r="AL299" s="390"/>
      <c r="AM299" s="390"/>
      <c r="AN299" s="390"/>
      <c r="AO299" s="390"/>
      <c r="AP299" s="390"/>
      <c r="AQ299" s="390"/>
      <c r="AR299" s="390"/>
      <c r="AS299" s="390"/>
      <c r="AT299" s="390"/>
      <c r="AU299" s="390"/>
      <c r="AV299" s="384"/>
      <c r="AW299" s="385"/>
      <c r="AX299" s="386"/>
      <c r="AY299" s="492" t="s">
        <v>6663</v>
      </c>
      <c r="AZ299" s="493" t="s">
        <v>6663</v>
      </c>
      <c r="BA299" s="493" t="s">
        <v>6663</v>
      </c>
      <c r="BB299" s="493" t="s">
        <v>6663</v>
      </c>
      <c r="BC299" s="493" t="s">
        <v>6663</v>
      </c>
      <c r="BD299" s="493" t="s">
        <v>6663</v>
      </c>
      <c r="BE299" s="493" t="s">
        <v>6663</v>
      </c>
      <c r="BF299" s="493" t="s">
        <v>6663</v>
      </c>
      <c r="BG299" s="493" t="s">
        <v>6663</v>
      </c>
      <c r="BH299" s="493" t="s">
        <v>6663</v>
      </c>
      <c r="BI299" s="493" t="s">
        <v>6663</v>
      </c>
      <c r="BJ299" s="493" t="s">
        <v>6663</v>
      </c>
      <c r="BK299" s="493" t="s">
        <v>6663</v>
      </c>
      <c r="BL299" s="493" t="s">
        <v>6663</v>
      </c>
      <c r="BM299" s="493" t="s">
        <v>6663</v>
      </c>
      <c r="BN299" s="494" t="s">
        <v>6663</v>
      </c>
      <c r="BO299" s="489" t="s">
        <v>6663</v>
      </c>
      <c r="BP299" s="490" t="s">
        <v>6663</v>
      </c>
      <c r="BQ299" s="491" t="s">
        <v>6663</v>
      </c>
      <c r="BR299" s="492">
        <v>135</v>
      </c>
      <c r="BS299" s="493" t="s">
        <v>6662</v>
      </c>
      <c r="BT299" s="493" t="s">
        <v>6662</v>
      </c>
      <c r="BU299" s="493" t="s">
        <v>6662</v>
      </c>
      <c r="BV299" s="493" t="s">
        <v>6662</v>
      </c>
      <c r="BW299" s="493" t="s">
        <v>6662</v>
      </c>
      <c r="BX299" s="493">
        <v>1</v>
      </c>
      <c r="BY299" s="493">
        <v>1</v>
      </c>
      <c r="BZ299" s="493">
        <v>7</v>
      </c>
      <c r="CA299" s="493">
        <v>11</v>
      </c>
      <c r="CB299" s="493">
        <v>33</v>
      </c>
      <c r="CC299" s="493">
        <v>31</v>
      </c>
      <c r="CD299" s="493">
        <v>17</v>
      </c>
      <c r="CE299" s="493">
        <v>24</v>
      </c>
      <c r="CF299" s="493">
        <v>8</v>
      </c>
      <c r="CG299" s="494">
        <v>2</v>
      </c>
      <c r="CH299" s="389"/>
      <c r="CI299" s="390"/>
      <c r="CJ299" s="390"/>
      <c r="CK299" s="390"/>
      <c r="CL299" s="390"/>
      <c r="CM299" s="390"/>
      <c r="CN299" s="390"/>
      <c r="CO299" s="390"/>
      <c r="CP299" s="390"/>
      <c r="CQ299" s="390"/>
      <c r="CR299" s="390"/>
      <c r="CS299" s="390"/>
      <c r="CT299" s="390"/>
      <c r="CU299" s="394"/>
      <c r="CV299" s="389"/>
      <c r="CW299" s="390"/>
      <c r="CX299" s="390"/>
      <c r="CY299" s="390"/>
      <c r="CZ299" s="390"/>
      <c r="DA299" s="390"/>
      <c r="DB299" s="394"/>
      <c r="DC299" s="492">
        <v>529</v>
      </c>
      <c r="DD299" s="493">
        <v>376</v>
      </c>
      <c r="DE299" s="493">
        <v>161</v>
      </c>
      <c r="DF299" s="493">
        <v>197</v>
      </c>
      <c r="DG299" s="493">
        <v>18</v>
      </c>
      <c r="DH299" s="493">
        <v>26</v>
      </c>
      <c r="DI299" s="493">
        <v>127</v>
      </c>
      <c r="DJ299" s="394"/>
      <c r="DK299" s="492">
        <v>134</v>
      </c>
      <c r="DL299" s="493">
        <v>131</v>
      </c>
      <c r="DM299" s="493" t="s">
        <v>6662</v>
      </c>
      <c r="DN299" s="493" t="s">
        <v>6662</v>
      </c>
      <c r="DO299" s="493" t="s">
        <v>6662</v>
      </c>
      <c r="DP299" s="493">
        <v>2</v>
      </c>
      <c r="DQ299" s="493">
        <v>1</v>
      </c>
      <c r="DR299" s="493" t="s">
        <v>6662</v>
      </c>
      <c r="DS299" s="493" t="s">
        <v>6662</v>
      </c>
      <c r="DT299" s="493" t="s">
        <v>6662</v>
      </c>
      <c r="DU299" s="493" t="s">
        <v>6662</v>
      </c>
      <c r="DV299" s="493" t="s">
        <v>6662</v>
      </c>
      <c r="DW299" s="493" t="s">
        <v>6662</v>
      </c>
      <c r="DX299" s="493" t="s">
        <v>6662</v>
      </c>
      <c r="DY299" s="390" t="s">
        <v>6662</v>
      </c>
      <c r="DZ299" s="394" t="s">
        <v>6662</v>
      </c>
      <c r="EA299" s="492">
        <v>135</v>
      </c>
      <c r="EB299" s="493">
        <v>29141</v>
      </c>
      <c r="EC299" s="493">
        <v>28466</v>
      </c>
      <c r="ED299" s="493">
        <v>668</v>
      </c>
      <c r="EE299" s="494">
        <v>7</v>
      </c>
      <c r="EF299" s="492">
        <v>280</v>
      </c>
      <c r="EG299" s="493">
        <v>238</v>
      </c>
      <c r="EH299" s="493">
        <v>109</v>
      </c>
      <c r="EI299" s="493">
        <v>118</v>
      </c>
      <c r="EJ299" s="493">
        <v>11</v>
      </c>
      <c r="EK299" s="493">
        <v>19</v>
      </c>
      <c r="EL299" s="493">
        <v>23</v>
      </c>
      <c r="EM299" s="394"/>
      <c r="EN299" s="492">
        <v>249</v>
      </c>
      <c r="EO299" s="493">
        <v>138</v>
      </c>
      <c r="EP299" s="493">
        <v>52</v>
      </c>
      <c r="EQ299" s="493">
        <v>79</v>
      </c>
      <c r="ER299" s="493">
        <v>7</v>
      </c>
      <c r="ES299" s="493">
        <v>7</v>
      </c>
      <c r="ET299" s="493">
        <v>104</v>
      </c>
      <c r="EU299" s="394"/>
    </row>
    <row r="300" spans="1:151" s="357" customFormat="1" ht="15" hidden="1" customHeight="1" x14ac:dyDescent="0.15">
      <c r="A300" s="452" t="s">
        <v>175</v>
      </c>
      <c r="B300" s="452" t="s">
        <v>402</v>
      </c>
      <c r="C300" s="452" t="s">
        <v>412</v>
      </c>
      <c r="D300" s="452" t="s">
        <v>858</v>
      </c>
      <c r="E300" s="387">
        <v>107</v>
      </c>
      <c r="F300" s="472">
        <v>106</v>
      </c>
      <c r="G300" s="472" t="s">
        <v>6663</v>
      </c>
      <c r="H300" s="472" t="s">
        <v>6663</v>
      </c>
      <c r="I300" s="472" t="s">
        <v>6663</v>
      </c>
      <c r="J300" s="388">
        <v>1</v>
      </c>
      <c r="K300" s="395">
        <v>1</v>
      </c>
      <c r="L300" s="387"/>
      <c r="M300" s="471" t="s">
        <v>6663</v>
      </c>
      <c r="N300" s="472" t="s">
        <v>6663</v>
      </c>
      <c r="O300" s="472" t="s">
        <v>6663</v>
      </c>
      <c r="P300" s="472" t="s">
        <v>6663</v>
      </c>
      <c r="Q300" s="472" t="s">
        <v>6663</v>
      </c>
      <c r="R300" s="472" t="s">
        <v>6663</v>
      </c>
      <c r="S300" s="472" t="s">
        <v>6663</v>
      </c>
      <c r="T300" s="472" t="s">
        <v>6663</v>
      </c>
      <c r="U300" s="472" t="s">
        <v>6663</v>
      </c>
      <c r="V300" s="472" t="s">
        <v>6663</v>
      </c>
      <c r="W300" s="472" t="s">
        <v>6663</v>
      </c>
      <c r="X300" s="472" t="s">
        <v>6663</v>
      </c>
      <c r="Y300" s="472" t="s">
        <v>6663</v>
      </c>
      <c r="Z300" s="472" t="s">
        <v>6663</v>
      </c>
      <c r="AA300" s="472" t="s">
        <v>6663</v>
      </c>
      <c r="AB300" s="473" t="s">
        <v>6663</v>
      </c>
      <c r="AC300" s="489" t="s">
        <v>6663</v>
      </c>
      <c r="AD300" s="490" t="s">
        <v>6663</v>
      </c>
      <c r="AE300" s="491" t="s">
        <v>6663</v>
      </c>
      <c r="AF300" s="389"/>
      <c r="AG300" s="390"/>
      <c r="AH300" s="390"/>
      <c r="AI300" s="390"/>
      <c r="AJ300" s="390"/>
      <c r="AK300" s="390"/>
      <c r="AL300" s="390"/>
      <c r="AM300" s="390"/>
      <c r="AN300" s="390"/>
      <c r="AO300" s="390"/>
      <c r="AP300" s="390"/>
      <c r="AQ300" s="390"/>
      <c r="AR300" s="390"/>
      <c r="AS300" s="390"/>
      <c r="AT300" s="390"/>
      <c r="AU300" s="390"/>
      <c r="AV300" s="384"/>
      <c r="AW300" s="385"/>
      <c r="AX300" s="386"/>
      <c r="AY300" s="492" t="s">
        <v>6663</v>
      </c>
      <c r="AZ300" s="493" t="s">
        <v>6663</v>
      </c>
      <c r="BA300" s="493" t="s">
        <v>6663</v>
      </c>
      <c r="BB300" s="493" t="s">
        <v>6663</v>
      </c>
      <c r="BC300" s="493" t="s">
        <v>6663</v>
      </c>
      <c r="BD300" s="493" t="s">
        <v>6663</v>
      </c>
      <c r="BE300" s="493" t="s">
        <v>6663</v>
      </c>
      <c r="BF300" s="493" t="s">
        <v>6663</v>
      </c>
      <c r="BG300" s="493" t="s">
        <v>6663</v>
      </c>
      <c r="BH300" s="493" t="s">
        <v>6663</v>
      </c>
      <c r="BI300" s="493" t="s">
        <v>6663</v>
      </c>
      <c r="BJ300" s="493" t="s">
        <v>6663</v>
      </c>
      <c r="BK300" s="493" t="s">
        <v>6663</v>
      </c>
      <c r="BL300" s="493" t="s">
        <v>6663</v>
      </c>
      <c r="BM300" s="493" t="s">
        <v>6663</v>
      </c>
      <c r="BN300" s="494" t="s">
        <v>6663</v>
      </c>
      <c r="BO300" s="489" t="s">
        <v>6663</v>
      </c>
      <c r="BP300" s="490" t="s">
        <v>6663</v>
      </c>
      <c r="BQ300" s="491" t="s">
        <v>6663</v>
      </c>
      <c r="BR300" s="492">
        <v>106</v>
      </c>
      <c r="BS300" s="493" t="s">
        <v>6662</v>
      </c>
      <c r="BT300" s="493" t="s">
        <v>6662</v>
      </c>
      <c r="BU300" s="493" t="s">
        <v>6662</v>
      </c>
      <c r="BV300" s="493" t="s">
        <v>6662</v>
      </c>
      <c r="BW300" s="493">
        <v>1</v>
      </c>
      <c r="BX300" s="493">
        <v>2</v>
      </c>
      <c r="BY300" s="493">
        <v>2</v>
      </c>
      <c r="BZ300" s="493">
        <v>8</v>
      </c>
      <c r="CA300" s="493">
        <v>14</v>
      </c>
      <c r="CB300" s="493">
        <v>19</v>
      </c>
      <c r="CC300" s="493">
        <v>15</v>
      </c>
      <c r="CD300" s="493">
        <v>25</v>
      </c>
      <c r="CE300" s="493">
        <v>12</v>
      </c>
      <c r="CF300" s="493">
        <v>5</v>
      </c>
      <c r="CG300" s="494">
        <v>3</v>
      </c>
      <c r="CH300" s="389"/>
      <c r="CI300" s="390"/>
      <c r="CJ300" s="390"/>
      <c r="CK300" s="390"/>
      <c r="CL300" s="390"/>
      <c r="CM300" s="390"/>
      <c r="CN300" s="390"/>
      <c r="CO300" s="390"/>
      <c r="CP300" s="390"/>
      <c r="CQ300" s="390"/>
      <c r="CR300" s="390"/>
      <c r="CS300" s="390"/>
      <c r="CT300" s="390"/>
      <c r="CU300" s="394"/>
      <c r="CV300" s="389"/>
      <c r="CW300" s="390"/>
      <c r="CX300" s="390"/>
      <c r="CY300" s="390"/>
      <c r="CZ300" s="390"/>
      <c r="DA300" s="390"/>
      <c r="DB300" s="394"/>
      <c r="DC300" s="492">
        <v>411</v>
      </c>
      <c r="DD300" s="493">
        <v>298</v>
      </c>
      <c r="DE300" s="493">
        <v>124</v>
      </c>
      <c r="DF300" s="493">
        <v>165</v>
      </c>
      <c r="DG300" s="493">
        <v>9</v>
      </c>
      <c r="DH300" s="493">
        <v>27</v>
      </c>
      <c r="DI300" s="493">
        <v>86</v>
      </c>
      <c r="DJ300" s="394"/>
      <c r="DK300" s="492">
        <v>106</v>
      </c>
      <c r="DL300" s="493">
        <v>93</v>
      </c>
      <c r="DM300" s="493" t="s">
        <v>6662</v>
      </c>
      <c r="DN300" s="493">
        <v>3</v>
      </c>
      <c r="DO300" s="493" t="s">
        <v>6662</v>
      </c>
      <c r="DP300" s="493">
        <v>2</v>
      </c>
      <c r="DQ300" s="493">
        <v>1</v>
      </c>
      <c r="DR300" s="493">
        <v>5</v>
      </c>
      <c r="DS300" s="493" t="s">
        <v>6662</v>
      </c>
      <c r="DT300" s="493">
        <v>1</v>
      </c>
      <c r="DU300" s="493" t="s">
        <v>6662</v>
      </c>
      <c r="DV300" s="493" t="s">
        <v>6662</v>
      </c>
      <c r="DW300" s="493">
        <v>1</v>
      </c>
      <c r="DX300" s="493" t="s">
        <v>6662</v>
      </c>
      <c r="DY300" s="390" t="s">
        <v>6662</v>
      </c>
      <c r="DZ300" s="394" t="s">
        <v>6662</v>
      </c>
      <c r="EA300" s="492">
        <v>106</v>
      </c>
      <c r="EB300" s="493">
        <v>25160</v>
      </c>
      <c r="EC300" s="493">
        <v>23394</v>
      </c>
      <c r="ED300" s="493">
        <v>1176</v>
      </c>
      <c r="EE300" s="494">
        <v>590</v>
      </c>
      <c r="EF300" s="492">
        <v>203</v>
      </c>
      <c r="EG300" s="493">
        <v>172</v>
      </c>
      <c r="EH300" s="493">
        <v>71</v>
      </c>
      <c r="EI300" s="493">
        <v>96</v>
      </c>
      <c r="EJ300" s="493">
        <v>5</v>
      </c>
      <c r="EK300" s="493">
        <v>15</v>
      </c>
      <c r="EL300" s="493">
        <v>16</v>
      </c>
      <c r="EM300" s="394"/>
      <c r="EN300" s="492">
        <v>208</v>
      </c>
      <c r="EO300" s="493">
        <v>126</v>
      </c>
      <c r="EP300" s="493">
        <v>53</v>
      </c>
      <c r="EQ300" s="493">
        <v>69</v>
      </c>
      <c r="ER300" s="493">
        <v>4</v>
      </c>
      <c r="ES300" s="493">
        <v>12</v>
      </c>
      <c r="ET300" s="493">
        <v>70</v>
      </c>
      <c r="EU300" s="394"/>
    </row>
    <row r="301" spans="1:151" s="357" customFormat="1" ht="15" hidden="1" customHeight="1" x14ac:dyDescent="0.15">
      <c r="A301" s="452" t="s">
        <v>175</v>
      </c>
      <c r="B301" s="452" t="s">
        <v>402</v>
      </c>
      <c r="C301" s="452" t="s">
        <v>413</v>
      </c>
      <c r="D301" s="452" t="s">
        <v>859</v>
      </c>
      <c r="E301" s="387">
        <v>279</v>
      </c>
      <c r="F301" s="472">
        <v>276</v>
      </c>
      <c r="G301" s="472" t="s">
        <v>6663</v>
      </c>
      <c r="H301" s="472" t="s">
        <v>6663</v>
      </c>
      <c r="I301" s="472" t="s">
        <v>6663</v>
      </c>
      <c r="J301" s="388">
        <v>3</v>
      </c>
      <c r="K301" s="395">
        <v>3</v>
      </c>
      <c r="L301" s="387"/>
      <c r="M301" s="471" t="s">
        <v>6663</v>
      </c>
      <c r="N301" s="472" t="s">
        <v>6663</v>
      </c>
      <c r="O301" s="472" t="s">
        <v>6663</v>
      </c>
      <c r="P301" s="472" t="s">
        <v>6663</v>
      </c>
      <c r="Q301" s="472" t="s">
        <v>6663</v>
      </c>
      <c r="R301" s="472" t="s">
        <v>6663</v>
      </c>
      <c r="S301" s="472" t="s">
        <v>6663</v>
      </c>
      <c r="T301" s="472" t="s">
        <v>6663</v>
      </c>
      <c r="U301" s="472" t="s">
        <v>6663</v>
      </c>
      <c r="V301" s="472" t="s">
        <v>6663</v>
      </c>
      <c r="W301" s="472" t="s">
        <v>6663</v>
      </c>
      <c r="X301" s="472" t="s">
        <v>6663</v>
      </c>
      <c r="Y301" s="472" t="s">
        <v>6663</v>
      </c>
      <c r="Z301" s="472" t="s">
        <v>6663</v>
      </c>
      <c r="AA301" s="472" t="s">
        <v>6663</v>
      </c>
      <c r="AB301" s="473" t="s">
        <v>6663</v>
      </c>
      <c r="AC301" s="489" t="s">
        <v>6663</v>
      </c>
      <c r="AD301" s="490" t="s">
        <v>6663</v>
      </c>
      <c r="AE301" s="491" t="s">
        <v>6663</v>
      </c>
      <c r="AF301" s="389"/>
      <c r="AG301" s="390"/>
      <c r="AH301" s="390"/>
      <c r="AI301" s="390"/>
      <c r="AJ301" s="390"/>
      <c r="AK301" s="390"/>
      <c r="AL301" s="390"/>
      <c r="AM301" s="390"/>
      <c r="AN301" s="390"/>
      <c r="AO301" s="390"/>
      <c r="AP301" s="390"/>
      <c r="AQ301" s="390"/>
      <c r="AR301" s="390"/>
      <c r="AS301" s="390"/>
      <c r="AT301" s="390"/>
      <c r="AU301" s="390"/>
      <c r="AV301" s="384"/>
      <c r="AW301" s="385"/>
      <c r="AX301" s="386"/>
      <c r="AY301" s="492" t="s">
        <v>6663</v>
      </c>
      <c r="AZ301" s="493" t="s">
        <v>6663</v>
      </c>
      <c r="BA301" s="493" t="s">
        <v>6663</v>
      </c>
      <c r="BB301" s="493" t="s">
        <v>6663</v>
      </c>
      <c r="BC301" s="493" t="s">
        <v>6663</v>
      </c>
      <c r="BD301" s="493" t="s">
        <v>6663</v>
      </c>
      <c r="BE301" s="493" t="s">
        <v>6663</v>
      </c>
      <c r="BF301" s="493" t="s">
        <v>6663</v>
      </c>
      <c r="BG301" s="493" t="s">
        <v>6663</v>
      </c>
      <c r="BH301" s="493" t="s">
        <v>6663</v>
      </c>
      <c r="BI301" s="493" t="s">
        <v>6663</v>
      </c>
      <c r="BJ301" s="493" t="s">
        <v>6663</v>
      </c>
      <c r="BK301" s="493" t="s">
        <v>6663</v>
      </c>
      <c r="BL301" s="493" t="s">
        <v>6663</v>
      </c>
      <c r="BM301" s="493" t="s">
        <v>6663</v>
      </c>
      <c r="BN301" s="494" t="s">
        <v>6663</v>
      </c>
      <c r="BO301" s="489" t="s">
        <v>6663</v>
      </c>
      <c r="BP301" s="490" t="s">
        <v>6663</v>
      </c>
      <c r="BQ301" s="491" t="s">
        <v>6663</v>
      </c>
      <c r="BR301" s="492">
        <v>276</v>
      </c>
      <c r="BS301" s="493" t="s">
        <v>6662</v>
      </c>
      <c r="BT301" s="493" t="s">
        <v>6662</v>
      </c>
      <c r="BU301" s="493" t="s">
        <v>6662</v>
      </c>
      <c r="BV301" s="493" t="s">
        <v>6662</v>
      </c>
      <c r="BW301" s="493">
        <v>2</v>
      </c>
      <c r="BX301" s="493">
        <v>4</v>
      </c>
      <c r="BY301" s="493">
        <v>5</v>
      </c>
      <c r="BZ301" s="493">
        <v>24</v>
      </c>
      <c r="CA301" s="493">
        <v>47</v>
      </c>
      <c r="CB301" s="493">
        <v>72</v>
      </c>
      <c r="CC301" s="493">
        <v>54</v>
      </c>
      <c r="CD301" s="493">
        <v>39</v>
      </c>
      <c r="CE301" s="493">
        <v>20</v>
      </c>
      <c r="CF301" s="493">
        <v>5</v>
      </c>
      <c r="CG301" s="494">
        <v>4</v>
      </c>
      <c r="CH301" s="389"/>
      <c r="CI301" s="390"/>
      <c r="CJ301" s="390"/>
      <c r="CK301" s="390"/>
      <c r="CL301" s="390"/>
      <c r="CM301" s="390"/>
      <c r="CN301" s="390"/>
      <c r="CO301" s="390"/>
      <c r="CP301" s="390"/>
      <c r="CQ301" s="390"/>
      <c r="CR301" s="390"/>
      <c r="CS301" s="390"/>
      <c r="CT301" s="390"/>
      <c r="CU301" s="394"/>
      <c r="CV301" s="389"/>
      <c r="CW301" s="390"/>
      <c r="CX301" s="390"/>
      <c r="CY301" s="390"/>
      <c r="CZ301" s="390"/>
      <c r="DA301" s="390"/>
      <c r="DB301" s="394"/>
      <c r="DC301" s="492">
        <v>1039</v>
      </c>
      <c r="DD301" s="493">
        <v>754</v>
      </c>
      <c r="DE301" s="493">
        <v>322</v>
      </c>
      <c r="DF301" s="493">
        <v>396</v>
      </c>
      <c r="DG301" s="493">
        <v>36</v>
      </c>
      <c r="DH301" s="493">
        <v>60</v>
      </c>
      <c r="DI301" s="493">
        <v>225</v>
      </c>
      <c r="DJ301" s="394"/>
      <c r="DK301" s="492">
        <v>275</v>
      </c>
      <c r="DL301" s="493">
        <v>250</v>
      </c>
      <c r="DM301" s="493" t="s">
        <v>6662</v>
      </c>
      <c r="DN301" s="493" t="s">
        <v>6662</v>
      </c>
      <c r="DO301" s="493" t="s">
        <v>6662</v>
      </c>
      <c r="DP301" s="493">
        <v>5</v>
      </c>
      <c r="DQ301" s="493">
        <v>4</v>
      </c>
      <c r="DR301" s="493" t="s">
        <v>6662</v>
      </c>
      <c r="DS301" s="493">
        <v>2</v>
      </c>
      <c r="DT301" s="493">
        <v>2</v>
      </c>
      <c r="DU301" s="493">
        <v>11</v>
      </c>
      <c r="DV301" s="493">
        <v>1</v>
      </c>
      <c r="DW301" s="493" t="s">
        <v>6662</v>
      </c>
      <c r="DX301" s="493" t="s">
        <v>6662</v>
      </c>
      <c r="DY301" s="390" t="s">
        <v>6662</v>
      </c>
      <c r="DZ301" s="394" t="s">
        <v>6662</v>
      </c>
      <c r="EA301" s="492">
        <v>276</v>
      </c>
      <c r="EB301" s="493">
        <v>89576</v>
      </c>
      <c r="EC301" s="493">
        <v>88738</v>
      </c>
      <c r="ED301" s="493">
        <v>827</v>
      </c>
      <c r="EE301" s="494">
        <v>11</v>
      </c>
      <c r="EF301" s="492">
        <v>519</v>
      </c>
      <c r="EG301" s="493">
        <v>448</v>
      </c>
      <c r="EH301" s="493">
        <v>200</v>
      </c>
      <c r="EI301" s="493">
        <v>226</v>
      </c>
      <c r="EJ301" s="493">
        <v>22</v>
      </c>
      <c r="EK301" s="493">
        <v>27</v>
      </c>
      <c r="EL301" s="493">
        <v>44</v>
      </c>
      <c r="EM301" s="394"/>
      <c r="EN301" s="492">
        <v>520</v>
      </c>
      <c r="EO301" s="493">
        <v>306</v>
      </c>
      <c r="EP301" s="493">
        <v>122</v>
      </c>
      <c r="EQ301" s="493">
        <v>170</v>
      </c>
      <c r="ER301" s="493">
        <v>14</v>
      </c>
      <c r="ES301" s="493">
        <v>33</v>
      </c>
      <c r="ET301" s="493">
        <v>181</v>
      </c>
      <c r="EU301" s="394"/>
    </row>
    <row r="302" spans="1:151" s="357" customFormat="1" ht="15" hidden="1" customHeight="1" x14ac:dyDescent="0.15">
      <c r="A302" s="452" t="s">
        <v>175</v>
      </c>
      <c r="B302" s="452" t="s">
        <v>402</v>
      </c>
      <c r="C302" s="452" t="s">
        <v>414</v>
      </c>
      <c r="D302" s="452" t="s">
        <v>860</v>
      </c>
      <c r="E302" s="387">
        <v>161</v>
      </c>
      <c r="F302" s="472">
        <v>160</v>
      </c>
      <c r="G302" s="472" t="s">
        <v>6663</v>
      </c>
      <c r="H302" s="472" t="s">
        <v>6663</v>
      </c>
      <c r="I302" s="472" t="s">
        <v>6663</v>
      </c>
      <c r="J302" s="388">
        <v>1</v>
      </c>
      <c r="K302" s="395">
        <v>1</v>
      </c>
      <c r="L302" s="387"/>
      <c r="M302" s="471" t="s">
        <v>6663</v>
      </c>
      <c r="N302" s="472" t="s">
        <v>6663</v>
      </c>
      <c r="O302" s="472" t="s">
        <v>6663</v>
      </c>
      <c r="P302" s="472" t="s">
        <v>6663</v>
      </c>
      <c r="Q302" s="472" t="s">
        <v>6663</v>
      </c>
      <c r="R302" s="472" t="s">
        <v>6663</v>
      </c>
      <c r="S302" s="472" t="s">
        <v>6663</v>
      </c>
      <c r="T302" s="472" t="s">
        <v>6663</v>
      </c>
      <c r="U302" s="472" t="s">
        <v>6663</v>
      </c>
      <c r="V302" s="472" t="s">
        <v>6663</v>
      </c>
      <c r="W302" s="472" t="s">
        <v>6663</v>
      </c>
      <c r="X302" s="472" t="s">
        <v>6663</v>
      </c>
      <c r="Y302" s="472" t="s">
        <v>6663</v>
      </c>
      <c r="Z302" s="472" t="s">
        <v>6663</v>
      </c>
      <c r="AA302" s="472" t="s">
        <v>6663</v>
      </c>
      <c r="AB302" s="473" t="s">
        <v>6663</v>
      </c>
      <c r="AC302" s="489" t="s">
        <v>6663</v>
      </c>
      <c r="AD302" s="490" t="s">
        <v>6663</v>
      </c>
      <c r="AE302" s="491" t="s">
        <v>6663</v>
      </c>
      <c r="AF302" s="389"/>
      <c r="AG302" s="390"/>
      <c r="AH302" s="390"/>
      <c r="AI302" s="390"/>
      <c r="AJ302" s="390"/>
      <c r="AK302" s="390"/>
      <c r="AL302" s="390"/>
      <c r="AM302" s="390"/>
      <c r="AN302" s="390"/>
      <c r="AO302" s="390"/>
      <c r="AP302" s="390"/>
      <c r="AQ302" s="390"/>
      <c r="AR302" s="390"/>
      <c r="AS302" s="390"/>
      <c r="AT302" s="390"/>
      <c r="AU302" s="390"/>
      <c r="AV302" s="384"/>
      <c r="AW302" s="385"/>
      <c r="AX302" s="386"/>
      <c r="AY302" s="492" t="s">
        <v>6663</v>
      </c>
      <c r="AZ302" s="493" t="s">
        <v>6663</v>
      </c>
      <c r="BA302" s="493" t="s">
        <v>6663</v>
      </c>
      <c r="BB302" s="493" t="s">
        <v>6663</v>
      </c>
      <c r="BC302" s="493" t="s">
        <v>6663</v>
      </c>
      <c r="BD302" s="493" t="s">
        <v>6663</v>
      </c>
      <c r="BE302" s="493" t="s">
        <v>6663</v>
      </c>
      <c r="BF302" s="493" t="s">
        <v>6663</v>
      </c>
      <c r="BG302" s="493" t="s">
        <v>6663</v>
      </c>
      <c r="BH302" s="493" t="s">
        <v>6663</v>
      </c>
      <c r="BI302" s="493" t="s">
        <v>6663</v>
      </c>
      <c r="BJ302" s="493" t="s">
        <v>6663</v>
      </c>
      <c r="BK302" s="493" t="s">
        <v>6663</v>
      </c>
      <c r="BL302" s="493" t="s">
        <v>6663</v>
      </c>
      <c r="BM302" s="493" t="s">
        <v>6663</v>
      </c>
      <c r="BN302" s="494" t="s">
        <v>6663</v>
      </c>
      <c r="BO302" s="489" t="s">
        <v>6663</v>
      </c>
      <c r="BP302" s="490" t="s">
        <v>6663</v>
      </c>
      <c r="BQ302" s="491" t="s">
        <v>6663</v>
      </c>
      <c r="BR302" s="492">
        <v>160</v>
      </c>
      <c r="BS302" s="493" t="s">
        <v>6662</v>
      </c>
      <c r="BT302" s="493" t="s">
        <v>6662</v>
      </c>
      <c r="BU302" s="493" t="s">
        <v>6662</v>
      </c>
      <c r="BV302" s="493" t="s">
        <v>6662</v>
      </c>
      <c r="BW302" s="493">
        <v>2</v>
      </c>
      <c r="BX302" s="493">
        <v>3</v>
      </c>
      <c r="BY302" s="493">
        <v>6</v>
      </c>
      <c r="BZ302" s="493">
        <v>16</v>
      </c>
      <c r="CA302" s="493">
        <v>24</v>
      </c>
      <c r="CB302" s="493">
        <v>28</v>
      </c>
      <c r="CC302" s="493">
        <v>41</v>
      </c>
      <c r="CD302" s="493">
        <v>23</v>
      </c>
      <c r="CE302" s="493">
        <v>9</v>
      </c>
      <c r="CF302" s="493">
        <v>8</v>
      </c>
      <c r="CG302" s="494" t="s">
        <v>6662</v>
      </c>
      <c r="CH302" s="389"/>
      <c r="CI302" s="390"/>
      <c r="CJ302" s="390"/>
      <c r="CK302" s="390"/>
      <c r="CL302" s="390"/>
      <c r="CM302" s="390"/>
      <c r="CN302" s="390"/>
      <c r="CO302" s="390"/>
      <c r="CP302" s="390"/>
      <c r="CQ302" s="390"/>
      <c r="CR302" s="390"/>
      <c r="CS302" s="390"/>
      <c r="CT302" s="390"/>
      <c r="CU302" s="394"/>
      <c r="CV302" s="389"/>
      <c r="CW302" s="390"/>
      <c r="CX302" s="390"/>
      <c r="CY302" s="390"/>
      <c r="CZ302" s="390"/>
      <c r="DA302" s="390"/>
      <c r="DB302" s="394"/>
      <c r="DC302" s="492">
        <v>637</v>
      </c>
      <c r="DD302" s="493">
        <v>453</v>
      </c>
      <c r="DE302" s="493">
        <v>205</v>
      </c>
      <c r="DF302" s="493">
        <v>231</v>
      </c>
      <c r="DG302" s="493">
        <v>17</v>
      </c>
      <c r="DH302" s="493">
        <v>58</v>
      </c>
      <c r="DI302" s="493">
        <v>126</v>
      </c>
      <c r="DJ302" s="394"/>
      <c r="DK302" s="492">
        <v>159</v>
      </c>
      <c r="DL302" s="493">
        <v>144</v>
      </c>
      <c r="DM302" s="493" t="s">
        <v>6662</v>
      </c>
      <c r="DN302" s="493">
        <v>1</v>
      </c>
      <c r="DO302" s="493" t="s">
        <v>6662</v>
      </c>
      <c r="DP302" s="493">
        <v>4</v>
      </c>
      <c r="DQ302" s="493" t="s">
        <v>6662</v>
      </c>
      <c r="DR302" s="493" t="s">
        <v>6662</v>
      </c>
      <c r="DS302" s="493">
        <v>1</v>
      </c>
      <c r="DT302" s="493">
        <v>2</v>
      </c>
      <c r="DU302" s="493">
        <v>7</v>
      </c>
      <c r="DV302" s="493" t="s">
        <v>6662</v>
      </c>
      <c r="DW302" s="493" t="s">
        <v>6662</v>
      </c>
      <c r="DX302" s="493" t="s">
        <v>6662</v>
      </c>
      <c r="DY302" s="390" t="s">
        <v>6662</v>
      </c>
      <c r="DZ302" s="394" t="s">
        <v>6662</v>
      </c>
      <c r="EA302" s="492">
        <v>160</v>
      </c>
      <c r="EB302" s="493">
        <v>78786</v>
      </c>
      <c r="EC302" s="493">
        <v>74258</v>
      </c>
      <c r="ED302" s="493">
        <v>4528</v>
      </c>
      <c r="EE302" s="494" t="s">
        <v>6662</v>
      </c>
      <c r="EF302" s="492">
        <v>328</v>
      </c>
      <c r="EG302" s="493">
        <v>272</v>
      </c>
      <c r="EH302" s="493">
        <v>130</v>
      </c>
      <c r="EI302" s="493">
        <v>133</v>
      </c>
      <c r="EJ302" s="493">
        <v>9</v>
      </c>
      <c r="EK302" s="493">
        <v>30</v>
      </c>
      <c r="EL302" s="493">
        <v>26</v>
      </c>
      <c r="EM302" s="394"/>
      <c r="EN302" s="492">
        <v>309</v>
      </c>
      <c r="EO302" s="493">
        <v>181</v>
      </c>
      <c r="EP302" s="493">
        <v>75</v>
      </c>
      <c r="EQ302" s="493">
        <v>98</v>
      </c>
      <c r="ER302" s="493">
        <v>8</v>
      </c>
      <c r="ES302" s="493">
        <v>28</v>
      </c>
      <c r="ET302" s="493">
        <v>100</v>
      </c>
      <c r="EU302" s="394"/>
    </row>
    <row r="303" spans="1:151" s="357" customFormat="1" ht="15" hidden="1" customHeight="1" x14ac:dyDescent="0.15">
      <c r="A303" s="452" t="s">
        <v>175</v>
      </c>
      <c r="B303" s="452" t="s">
        <v>402</v>
      </c>
      <c r="C303" s="452" t="s">
        <v>1616</v>
      </c>
      <c r="D303" s="452" t="s">
        <v>861</v>
      </c>
      <c r="E303" s="387" t="s">
        <v>6663</v>
      </c>
      <c r="F303" s="472" t="s">
        <v>6663</v>
      </c>
      <c r="G303" s="472" t="s">
        <v>6663</v>
      </c>
      <c r="H303" s="472" t="s">
        <v>6663</v>
      </c>
      <c r="I303" s="472" t="s">
        <v>6663</v>
      </c>
      <c r="J303" s="388" t="s">
        <v>6663</v>
      </c>
      <c r="K303" s="395" t="s">
        <v>6663</v>
      </c>
      <c r="L303" s="387"/>
      <c r="M303" s="471" t="s">
        <v>6663</v>
      </c>
      <c r="N303" s="472" t="s">
        <v>6663</v>
      </c>
      <c r="O303" s="472" t="s">
        <v>6663</v>
      </c>
      <c r="P303" s="472" t="s">
        <v>6663</v>
      </c>
      <c r="Q303" s="472" t="s">
        <v>6663</v>
      </c>
      <c r="R303" s="472" t="s">
        <v>6663</v>
      </c>
      <c r="S303" s="472" t="s">
        <v>6663</v>
      </c>
      <c r="T303" s="472" t="s">
        <v>6663</v>
      </c>
      <c r="U303" s="472" t="s">
        <v>6663</v>
      </c>
      <c r="V303" s="472" t="s">
        <v>6663</v>
      </c>
      <c r="W303" s="472" t="s">
        <v>6663</v>
      </c>
      <c r="X303" s="472" t="s">
        <v>6663</v>
      </c>
      <c r="Y303" s="472" t="s">
        <v>6663</v>
      </c>
      <c r="Z303" s="472" t="s">
        <v>6663</v>
      </c>
      <c r="AA303" s="472" t="s">
        <v>6663</v>
      </c>
      <c r="AB303" s="473" t="s">
        <v>6663</v>
      </c>
      <c r="AC303" s="489" t="s">
        <v>6663</v>
      </c>
      <c r="AD303" s="490" t="s">
        <v>6663</v>
      </c>
      <c r="AE303" s="491" t="s">
        <v>6663</v>
      </c>
      <c r="AF303" s="389"/>
      <c r="AG303" s="390"/>
      <c r="AH303" s="390"/>
      <c r="AI303" s="390"/>
      <c r="AJ303" s="390"/>
      <c r="AK303" s="390"/>
      <c r="AL303" s="390"/>
      <c r="AM303" s="390"/>
      <c r="AN303" s="390"/>
      <c r="AO303" s="390"/>
      <c r="AP303" s="390"/>
      <c r="AQ303" s="390"/>
      <c r="AR303" s="390"/>
      <c r="AS303" s="390"/>
      <c r="AT303" s="390"/>
      <c r="AU303" s="390"/>
      <c r="AV303" s="384"/>
      <c r="AW303" s="385"/>
      <c r="AX303" s="386"/>
      <c r="AY303" s="492" t="s">
        <v>6663</v>
      </c>
      <c r="AZ303" s="493" t="s">
        <v>6663</v>
      </c>
      <c r="BA303" s="493" t="s">
        <v>6663</v>
      </c>
      <c r="BB303" s="493" t="s">
        <v>6663</v>
      </c>
      <c r="BC303" s="493" t="s">
        <v>6663</v>
      </c>
      <c r="BD303" s="493" t="s">
        <v>6663</v>
      </c>
      <c r="BE303" s="493" t="s">
        <v>6663</v>
      </c>
      <c r="BF303" s="493" t="s">
        <v>6663</v>
      </c>
      <c r="BG303" s="493" t="s">
        <v>6663</v>
      </c>
      <c r="BH303" s="493" t="s">
        <v>6663</v>
      </c>
      <c r="BI303" s="493" t="s">
        <v>6663</v>
      </c>
      <c r="BJ303" s="493" t="s">
        <v>6663</v>
      </c>
      <c r="BK303" s="493" t="s">
        <v>6663</v>
      </c>
      <c r="BL303" s="493" t="s">
        <v>6663</v>
      </c>
      <c r="BM303" s="493" t="s">
        <v>6663</v>
      </c>
      <c r="BN303" s="494" t="s">
        <v>6663</v>
      </c>
      <c r="BO303" s="489" t="s">
        <v>6663</v>
      </c>
      <c r="BP303" s="490" t="s">
        <v>6663</v>
      </c>
      <c r="BQ303" s="491" t="s">
        <v>6663</v>
      </c>
      <c r="BR303" s="492">
        <v>226</v>
      </c>
      <c r="BS303" s="493" t="s">
        <v>6662</v>
      </c>
      <c r="BT303" s="493" t="s">
        <v>6662</v>
      </c>
      <c r="BU303" s="493" t="s">
        <v>6662</v>
      </c>
      <c r="BV303" s="493">
        <v>2</v>
      </c>
      <c r="BW303" s="493">
        <v>2</v>
      </c>
      <c r="BX303" s="493">
        <v>2</v>
      </c>
      <c r="BY303" s="493">
        <v>7</v>
      </c>
      <c r="BZ303" s="493">
        <v>22</v>
      </c>
      <c r="CA303" s="493">
        <v>41</v>
      </c>
      <c r="CB303" s="493">
        <v>44</v>
      </c>
      <c r="CC303" s="493">
        <v>52</v>
      </c>
      <c r="CD303" s="493">
        <v>25</v>
      </c>
      <c r="CE303" s="493">
        <v>20</v>
      </c>
      <c r="CF303" s="493">
        <v>8</v>
      </c>
      <c r="CG303" s="494">
        <v>1</v>
      </c>
      <c r="CH303" s="389"/>
      <c r="CI303" s="390"/>
      <c r="CJ303" s="390"/>
      <c r="CK303" s="390"/>
      <c r="CL303" s="390"/>
      <c r="CM303" s="390"/>
      <c r="CN303" s="390"/>
      <c r="CO303" s="390"/>
      <c r="CP303" s="390"/>
      <c r="CQ303" s="390"/>
      <c r="CR303" s="390"/>
      <c r="CS303" s="390"/>
      <c r="CT303" s="390"/>
      <c r="CU303" s="394"/>
      <c r="CV303" s="389"/>
      <c r="CW303" s="390"/>
      <c r="CX303" s="390"/>
      <c r="CY303" s="390"/>
      <c r="CZ303" s="390"/>
      <c r="DA303" s="390"/>
      <c r="DB303" s="394"/>
      <c r="DC303" s="492" t="s">
        <v>6663</v>
      </c>
      <c r="DD303" s="493" t="s">
        <v>6663</v>
      </c>
      <c r="DE303" s="493" t="s">
        <v>6663</v>
      </c>
      <c r="DF303" s="493" t="s">
        <v>6663</v>
      </c>
      <c r="DG303" s="493" t="s">
        <v>6663</v>
      </c>
      <c r="DH303" s="493" t="s">
        <v>6663</v>
      </c>
      <c r="DI303" s="493" t="s">
        <v>6663</v>
      </c>
      <c r="DJ303" s="394"/>
      <c r="DK303" s="492" t="s">
        <v>6663</v>
      </c>
      <c r="DL303" s="493" t="s">
        <v>6663</v>
      </c>
      <c r="DM303" s="493" t="s">
        <v>6663</v>
      </c>
      <c r="DN303" s="493" t="s">
        <v>6663</v>
      </c>
      <c r="DO303" s="493" t="s">
        <v>6663</v>
      </c>
      <c r="DP303" s="493" t="s">
        <v>6663</v>
      </c>
      <c r="DQ303" s="493" t="s">
        <v>6663</v>
      </c>
      <c r="DR303" s="493" t="s">
        <v>6663</v>
      </c>
      <c r="DS303" s="493" t="s">
        <v>6663</v>
      </c>
      <c r="DT303" s="493" t="s">
        <v>6663</v>
      </c>
      <c r="DU303" s="493" t="s">
        <v>6663</v>
      </c>
      <c r="DV303" s="493" t="s">
        <v>6663</v>
      </c>
      <c r="DW303" s="493" t="s">
        <v>6663</v>
      </c>
      <c r="DX303" s="493" t="s">
        <v>6663</v>
      </c>
      <c r="DY303" s="390" t="s">
        <v>6663</v>
      </c>
      <c r="DZ303" s="394" t="s">
        <v>6663</v>
      </c>
      <c r="EA303" s="492" t="s">
        <v>6663</v>
      </c>
      <c r="EB303" s="493" t="s">
        <v>6663</v>
      </c>
      <c r="EC303" s="493" t="s">
        <v>6663</v>
      </c>
      <c r="ED303" s="493" t="s">
        <v>6663</v>
      </c>
      <c r="EE303" s="494" t="s">
        <v>6663</v>
      </c>
      <c r="EF303" s="492" t="s">
        <v>6663</v>
      </c>
      <c r="EG303" s="493" t="s">
        <v>6663</v>
      </c>
      <c r="EH303" s="493" t="s">
        <v>6663</v>
      </c>
      <c r="EI303" s="493" t="s">
        <v>6663</v>
      </c>
      <c r="EJ303" s="493" t="s">
        <v>6663</v>
      </c>
      <c r="EK303" s="493" t="s">
        <v>6663</v>
      </c>
      <c r="EL303" s="493" t="s">
        <v>6663</v>
      </c>
      <c r="EM303" s="394"/>
      <c r="EN303" s="492" t="s">
        <v>6663</v>
      </c>
      <c r="EO303" s="493" t="s">
        <v>6663</v>
      </c>
      <c r="EP303" s="493" t="s">
        <v>6663</v>
      </c>
      <c r="EQ303" s="493" t="s">
        <v>6663</v>
      </c>
      <c r="ER303" s="493" t="s">
        <v>6663</v>
      </c>
      <c r="ES303" s="493" t="s">
        <v>6663</v>
      </c>
      <c r="ET303" s="493" t="s">
        <v>6663</v>
      </c>
      <c r="EU303" s="394"/>
    </row>
    <row r="304" spans="1:151" s="357" customFormat="1" ht="15" hidden="1" customHeight="1" x14ac:dyDescent="0.15">
      <c r="A304" s="452" t="s">
        <v>175</v>
      </c>
      <c r="B304" s="452" t="s">
        <v>402</v>
      </c>
      <c r="C304" s="452" t="s">
        <v>415</v>
      </c>
      <c r="D304" s="452" t="s">
        <v>862</v>
      </c>
      <c r="E304" s="387">
        <v>127</v>
      </c>
      <c r="F304" s="472">
        <v>123</v>
      </c>
      <c r="G304" s="472" t="s">
        <v>6663</v>
      </c>
      <c r="H304" s="472" t="s">
        <v>6663</v>
      </c>
      <c r="I304" s="472" t="s">
        <v>6663</v>
      </c>
      <c r="J304" s="388">
        <v>4</v>
      </c>
      <c r="K304" s="395">
        <v>4</v>
      </c>
      <c r="L304" s="387"/>
      <c r="M304" s="471" t="s">
        <v>6663</v>
      </c>
      <c r="N304" s="472" t="s">
        <v>6663</v>
      </c>
      <c r="O304" s="472" t="s">
        <v>6663</v>
      </c>
      <c r="P304" s="472" t="s">
        <v>6663</v>
      </c>
      <c r="Q304" s="472" t="s">
        <v>6663</v>
      </c>
      <c r="R304" s="472" t="s">
        <v>6663</v>
      </c>
      <c r="S304" s="472" t="s">
        <v>6663</v>
      </c>
      <c r="T304" s="472" t="s">
        <v>6663</v>
      </c>
      <c r="U304" s="472" t="s">
        <v>6663</v>
      </c>
      <c r="V304" s="472" t="s">
        <v>6663</v>
      </c>
      <c r="W304" s="472" t="s">
        <v>6663</v>
      </c>
      <c r="X304" s="472" t="s">
        <v>6663</v>
      </c>
      <c r="Y304" s="472" t="s">
        <v>6663</v>
      </c>
      <c r="Z304" s="472" t="s">
        <v>6663</v>
      </c>
      <c r="AA304" s="472" t="s">
        <v>6663</v>
      </c>
      <c r="AB304" s="473" t="s">
        <v>6663</v>
      </c>
      <c r="AC304" s="489" t="s">
        <v>6663</v>
      </c>
      <c r="AD304" s="490" t="s">
        <v>6663</v>
      </c>
      <c r="AE304" s="491" t="s">
        <v>6663</v>
      </c>
      <c r="AF304" s="389"/>
      <c r="AG304" s="390"/>
      <c r="AH304" s="390"/>
      <c r="AI304" s="390"/>
      <c r="AJ304" s="390"/>
      <c r="AK304" s="390"/>
      <c r="AL304" s="390"/>
      <c r="AM304" s="390"/>
      <c r="AN304" s="390"/>
      <c r="AO304" s="390"/>
      <c r="AP304" s="390"/>
      <c r="AQ304" s="390"/>
      <c r="AR304" s="390"/>
      <c r="AS304" s="390"/>
      <c r="AT304" s="390"/>
      <c r="AU304" s="390"/>
      <c r="AV304" s="384"/>
      <c r="AW304" s="385"/>
      <c r="AX304" s="386"/>
      <c r="AY304" s="492" t="s">
        <v>6663</v>
      </c>
      <c r="AZ304" s="493" t="s">
        <v>6663</v>
      </c>
      <c r="BA304" s="493" t="s">
        <v>6663</v>
      </c>
      <c r="BB304" s="493" t="s">
        <v>6663</v>
      </c>
      <c r="BC304" s="493" t="s">
        <v>6663</v>
      </c>
      <c r="BD304" s="493" t="s">
        <v>6663</v>
      </c>
      <c r="BE304" s="493" t="s">
        <v>6663</v>
      </c>
      <c r="BF304" s="493" t="s">
        <v>6663</v>
      </c>
      <c r="BG304" s="493" t="s">
        <v>6663</v>
      </c>
      <c r="BH304" s="493" t="s">
        <v>6663</v>
      </c>
      <c r="BI304" s="493" t="s">
        <v>6663</v>
      </c>
      <c r="BJ304" s="493" t="s">
        <v>6663</v>
      </c>
      <c r="BK304" s="493" t="s">
        <v>6663</v>
      </c>
      <c r="BL304" s="493" t="s">
        <v>6663</v>
      </c>
      <c r="BM304" s="493" t="s">
        <v>6663</v>
      </c>
      <c r="BN304" s="494" t="s">
        <v>6663</v>
      </c>
      <c r="BO304" s="489" t="s">
        <v>6663</v>
      </c>
      <c r="BP304" s="490" t="s">
        <v>6663</v>
      </c>
      <c r="BQ304" s="491" t="s">
        <v>6663</v>
      </c>
      <c r="BR304" s="492">
        <v>123</v>
      </c>
      <c r="BS304" s="493" t="s">
        <v>6662</v>
      </c>
      <c r="BT304" s="493" t="s">
        <v>6662</v>
      </c>
      <c r="BU304" s="493" t="s">
        <v>6662</v>
      </c>
      <c r="BV304" s="493" t="s">
        <v>6662</v>
      </c>
      <c r="BW304" s="493" t="s">
        <v>6662</v>
      </c>
      <c r="BX304" s="493">
        <v>3</v>
      </c>
      <c r="BY304" s="493">
        <v>2</v>
      </c>
      <c r="BZ304" s="493">
        <v>4</v>
      </c>
      <c r="CA304" s="493">
        <v>15</v>
      </c>
      <c r="CB304" s="493">
        <v>24</v>
      </c>
      <c r="CC304" s="493">
        <v>34</v>
      </c>
      <c r="CD304" s="493">
        <v>15</v>
      </c>
      <c r="CE304" s="493">
        <v>15</v>
      </c>
      <c r="CF304" s="493">
        <v>8</v>
      </c>
      <c r="CG304" s="494">
        <v>3</v>
      </c>
      <c r="CH304" s="389"/>
      <c r="CI304" s="390"/>
      <c r="CJ304" s="390"/>
      <c r="CK304" s="390"/>
      <c r="CL304" s="390"/>
      <c r="CM304" s="390"/>
      <c r="CN304" s="390"/>
      <c r="CO304" s="390"/>
      <c r="CP304" s="390"/>
      <c r="CQ304" s="390"/>
      <c r="CR304" s="390"/>
      <c r="CS304" s="390"/>
      <c r="CT304" s="390"/>
      <c r="CU304" s="394"/>
      <c r="CV304" s="389"/>
      <c r="CW304" s="390"/>
      <c r="CX304" s="390"/>
      <c r="CY304" s="390"/>
      <c r="CZ304" s="390"/>
      <c r="DA304" s="390"/>
      <c r="DB304" s="394"/>
      <c r="DC304" s="492">
        <v>459</v>
      </c>
      <c r="DD304" s="493">
        <v>324</v>
      </c>
      <c r="DE304" s="493">
        <v>129</v>
      </c>
      <c r="DF304" s="493">
        <v>182</v>
      </c>
      <c r="DG304" s="493">
        <v>13</v>
      </c>
      <c r="DH304" s="493">
        <v>20</v>
      </c>
      <c r="DI304" s="493">
        <v>115</v>
      </c>
      <c r="DJ304" s="394"/>
      <c r="DK304" s="492">
        <v>122</v>
      </c>
      <c r="DL304" s="493">
        <v>118</v>
      </c>
      <c r="DM304" s="493" t="s">
        <v>6662</v>
      </c>
      <c r="DN304" s="493">
        <v>1</v>
      </c>
      <c r="DO304" s="493" t="s">
        <v>6662</v>
      </c>
      <c r="DP304" s="493">
        <v>1</v>
      </c>
      <c r="DQ304" s="493" t="s">
        <v>6662</v>
      </c>
      <c r="DR304" s="493" t="s">
        <v>6662</v>
      </c>
      <c r="DS304" s="493" t="s">
        <v>6662</v>
      </c>
      <c r="DT304" s="493">
        <v>1</v>
      </c>
      <c r="DU304" s="493" t="s">
        <v>6662</v>
      </c>
      <c r="DV304" s="493" t="s">
        <v>6662</v>
      </c>
      <c r="DW304" s="493">
        <v>1</v>
      </c>
      <c r="DX304" s="493" t="s">
        <v>6662</v>
      </c>
      <c r="DY304" s="390" t="s">
        <v>6662</v>
      </c>
      <c r="DZ304" s="394" t="s">
        <v>6662</v>
      </c>
      <c r="EA304" s="492">
        <v>123</v>
      </c>
      <c r="EB304" s="493">
        <v>43735</v>
      </c>
      <c r="EC304" s="493">
        <v>43088</v>
      </c>
      <c r="ED304" s="493">
        <v>632</v>
      </c>
      <c r="EE304" s="494">
        <v>15</v>
      </c>
      <c r="EF304" s="492">
        <v>235</v>
      </c>
      <c r="EG304" s="493">
        <v>195</v>
      </c>
      <c r="EH304" s="493">
        <v>90</v>
      </c>
      <c r="EI304" s="493">
        <v>98</v>
      </c>
      <c r="EJ304" s="493">
        <v>7</v>
      </c>
      <c r="EK304" s="493">
        <v>12</v>
      </c>
      <c r="EL304" s="493">
        <v>28</v>
      </c>
      <c r="EM304" s="394"/>
      <c r="EN304" s="492">
        <v>224</v>
      </c>
      <c r="EO304" s="493">
        <v>129</v>
      </c>
      <c r="EP304" s="493">
        <v>39</v>
      </c>
      <c r="EQ304" s="493">
        <v>84</v>
      </c>
      <c r="ER304" s="493">
        <v>6</v>
      </c>
      <c r="ES304" s="493">
        <v>8</v>
      </c>
      <c r="ET304" s="493">
        <v>87</v>
      </c>
      <c r="EU304" s="394"/>
    </row>
    <row r="305" spans="1:151" s="357" customFormat="1" ht="15" customHeight="1" x14ac:dyDescent="0.15">
      <c r="A305" s="452" t="s">
        <v>175</v>
      </c>
      <c r="B305" s="452" t="s">
        <v>416</v>
      </c>
      <c r="C305" s="452"/>
      <c r="D305" s="452" t="s">
        <v>863</v>
      </c>
      <c r="E305" s="387">
        <v>1622</v>
      </c>
      <c r="F305" s="472">
        <v>1600</v>
      </c>
      <c r="G305" s="472">
        <v>343</v>
      </c>
      <c r="H305" s="472">
        <v>309</v>
      </c>
      <c r="I305" s="472">
        <v>948</v>
      </c>
      <c r="J305" s="388">
        <v>22</v>
      </c>
      <c r="K305" s="395">
        <v>22</v>
      </c>
      <c r="L305" s="387"/>
      <c r="M305" s="471">
        <v>3958</v>
      </c>
      <c r="N305" s="472">
        <v>23</v>
      </c>
      <c r="O305" s="472">
        <v>61</v>
      </c>
      <c r="P305" s="472">
        <v>98</v>
      </c>
      <c r="Q305" s="472">
        <v>122</v>
      </c>
      <c r="R305" s="472">
        <v>160</v>
      </c>
      <c r="S305" s="472">
        <v>187</v>
      </c>
      <c r="T305" s="472">
        <v>201</v>
      </c>
      <c r="U305" s="472">
        <v>268</v>
      </c>
      <c r="V305" s="472">
        <v>412</v>
      </c>
      <c r="W305" s="472">
        <v>576</v>
      </c>
      <c r="X305" s="472">
        <v>595</v>
      </c>
      <c r="Y305" s="472">
        <v>470</v>
      </c>
      <c r="Z305" s="472">
        <v>350</v>
      </c>
      <c r="AA305" s="472">
        <v>281</v>
      </c>
      <c r="AB305" s="473">
        <v>154</v>
      </c>
      <c r="AC305" s="489">
        <v>61.1</v>
      </c>
      <c r="AD305" s="490">
        <v>60</v>
      </c>
      <c r="AE305" s="491">
        <v>62.5</v>
      </c>
      <c r="AF305" s="389"/>
      <c r="AG305" s="390"/>
      <c r="AH305" s="390"/>
      <c r="AI305" s="390"/>
      <c r="AJ305" s="390"/>
      <c r="AK305" s="390"/>
      <c r="AL305" s="390"/>
      <c r="AM305" s="390"/>
      <c r="AN305" s="390"/>
      <c r="AO305" s="390"/>
      <c r="AP305" s="390"/>
      <c r="AQ305" s="390"/>
      <c r="AR305" s="390"/>
      <c r="AS305" s="390"/>
      <c r="AT305" s="390"/>
      <c r="AU305" s="390"/>
      <c r="AV305" s="384"/>
      <c r="AW305" s="385"/>
      <c r="AX305" s="386"/>
      <c r="AY305" s="492">
        <v>2193</v>
      </c>
      <c r="AZ305" s="493" t="s">
        <v>6662</v>
      </c>
      <c r="BA305" s="493">
        <v>5</v>
      </c>
      <c r="BB305" s="493">
        <v>13</v>
      </c>
      <c r="BC305" s="493">
        <v>27</v>
      </c>
      <c r="BD305" s="493">
        <v>48</v>
      </c>
      <c r="BE305" s="493">
        <v>50</v>
      </c>
      <c r="BF305" s="493">
        <v>53</v>
      </c>
      <c r="BG305" s="493">
        <v>78</v>
      </c>
      <c r="BH305" s="493">
        <v>144</v>
      </c>
      <c r="BI305" s="493">
        <v>318</v>
      </c>
      <c r="BJ305" s="493">
        <v>441</v>
      </c>
      <c r="BK305" s="493">
        <v>393</v>
      </c>
      <c r="BL305" s="493">
        <v>294</v>
      </c>
      <c r="BM305" s="493">
        <v>224</v>
      </c>
      <c r="BN305" s="494">
        <v>105</v>
      </c>
      <c r="BO305" s="489">
        <v>67.3</v>
      </c>
      <c r="BP305" s="490">
        <v>66.900000000000006</v>
      </c>
      <c r="BQ305" s="491">
        <v>67.8</v>
      </c>
      <c r="BR305" s="492">
        <v>1594</v>
      </c>
      <c r="BS305" s="493" t="s">
        <v>6662</v>
      </c>
      <c r="BT305" s="493" t="s">
        <v>6662</v>
      </c>
      <c r="BU305" s="493">
        <v>2</v>
      </c>
      <c r="BV305" s="493">
        <v>5</v>
      </c>
      <c r="BW305" s="493">
        <v>13</v>
      </c>
      <c r="BX305" s="493">
        <v>33</v>
      </c>
      <c r="BY305" s="493">
        <v>54</v>
      </c>
      <c r="BZ305" s="493">
        <v>103</v>
      </c>
      <c r="CA305" s="493">
        <v>188</v>
      </c>
      <c r="CB305" s="493">
        <v>288</v>
      </c>
      <c r="CC305" s="493">
        <v>348</v>
      </c>
      <c r="CD305" s="493">
        <v>234</v>
      </c>
      <c r="CE305" s="493">
        <v>185</v>
      </c>
      <c r="CF305" s="493">
        <v>105</v>
      </c>
      <c r="CG305" s="494">
        <v>36</v>
      </c>
      <c r="CH305" s="389"/>
      <c r="CI305" s="390"/>
      <c r="CJ305" s="390"/>
      <c r="CK305" s="390"/>
      <c r="CL305" s="390"/>
      <c r="CM305" s="390"/>
      <c r="CN305" s="390"/>
      <c r="CO305" s="390"/>
      <c r="CP305" s="390"/>
      <c r="CQ305" s="390"/>
      <c r="CR305" s="390"/>
      <c r="CS305" s="390"/>
      <c r="CT305" s="390"/>
      <c r="CU305" s="394"/>
      <c r="CV305" s="389"/>
      <c r="CW305" s="390"/>
      <c r="CX305" s="390"/>
      <c r="CY305" s="390"/>
      <c r="CZ305" s="390"/>
      <c r="DA305" s="390"/>
      <c r="DB305" s="394"/>
      <c r="DC305" s="492">
        <v>5545</v>
      </c>
      <c r="DD305" s="493">
        <v>4269</v>
      </c>
      <c r="DE305" s="493">
        <v>2188</v>
      </c>
      <c r="DF305" s="493">
        <v>1857</v>
      </c>
      <c r="DG305" s="493">
        <v>224</v>
      </c>
      <c r="DH305" s="493">
        <v>355</v>
      </c>
      <c r="DI305" s="493">
        <v>921</v>
      </c>
      <c r="DJ305" s="394"/>
      <c r="DK305" s="492">
        <v>1542</v>
      </c>
      <c r="DL305" s="493">
        <v>747</v>
      </c>
      <c r="DM305" s="493" t="s">
        <v>6662</v>
      </c>
      <c r="DN305" s="493">
        <v>35</v>
      </c>
      <c r="DO305" s="493">
        <v>4</v>
      </c>
      <c r="DP305" s="493">
        <v>222</v>
      </c>
      <c r="DQ305" s="493">
        <v>35</v>
      </c>
      <c r="DR305" s="493">
        <v>408</v>
      </c>
      <c r="DS305" s="493">
        <v>38</v>
      </c>
      <c r="DT305" s="493">
        <v>22</v>
      </c>
      <c r="DU305" s="493">
        <v>14</v>
      </c>
      <c r="DV305" s="493">
        <v>3</v>
      </c>
      <c r="DW305" s="493">
        <v>10</v>
      </c>
      <c r="DX305" s="493">
        <v>4</v>
      </c>
      <c r="DY305" s="390" t="s">
        <v>6662</v>
      </c>
      <c r="DZ305" s="394" t="s">
        <v>6662</v>
      </c>
      <c r="EA305" s="492">
        <v>1597</v>
      </c>
      <c r="EB305" s="493">
        <v>298521</v>
      </c>
      <c r="EC305" s="493">
        <v>155120</v>
      </c>
      <c r="ED305" s="493">
        <v>69219</v>
      </c>
      <c r="EE305" s="494">
        <v>74182</v>
      </c>
      <c r="EF305" s="492">
        <v>2781</v>
      </c>
      <c r="EG305" s="493">
        <v>2419</v>
      </c>
      <c r="EH305" s="493">
        <v>1236</v>
      </c>
      <c r="EI305" s="493">
        <v>1028</v>
      </c>
      <c r="EJ305" s="493">
        <v>155</v>
      </c>
      <c r="EK305" s="493">
        <v>187</v>
      </c>
      <c r="EL305" s="493">
        <v>175</v>
      </c>
      <c r="EM305" s="394"/>
      <c r="EN305" s="492">
        <v>2764</v>
      </c>
      <c r="EO305" s="493">
        <v>1850</v>
      </c>
      <c r="EP305" s="493">
        <v>952</v>
      </c>
      <c r="EQ305" s="493">
        <v>829</v>
      </c>
      <c r="ER305" s="493">
        <v>69</v>
      </c>
      <c r="ES305" s="493">
        <v>168</v>
      </c>
      <c r="ET305" s="493">
        <v>746</v>
      </c>
      <c r="EU305" s="394"/>
    </row>
    <row r="306" spans="1:151" s="357" customFormat="1" ht="15" hidden="1" customHeight="1" x14ac:dyDescent="0.15">
      <c r="A306" s="452" t="s">
        <v>175</v>
      </c>
      <c r="B306" s="452" t="s">
        <v>416</v>
      </c>
      <c r="C306" s="452" t="s">
        <v>417</v>
      </c>
      <c r="D306" s="452" t="s">
        <v>864</v>
      </c>
      <c r="E306" s="387">
        <v>169</v>
      </c>
      <c r="F306" s="472">
        <v>169</v>
      </c>
      <c r="G306" s="472" t="s">
        <v>6663</v>
      </c>
      <c r="H306" s="472" t="s">
        <v>6663</v>
      </c>
      <c r="I306" s="472" t="s">
        <v>6663</v>
      </c>
      <c r="J306" s="388" t="s">
        <v>6662</v>
      </c>
      <c r="K306" s="395" t="s">
        <v>6662</v>
      </c>
      <c r="L306" s="387"/>
      <c r="M306" s="471" t="s">
        <v>6663</v>
      </c>
      <c r="N306" s="472" t="s">
        <v>6663</v>
      </c>
      <c r="O306" s="472" t="s">
        <v>6663</v>
      </c>
      <c r="P306" s="472" t="s">
        <v>6663</v>
      </c>
      <c r="Q306" s="472" t="s">
        <v>6663</v>
      </c>
      <c r="R306" s="472" t="s">
        <v>6663</v>
      </c>
      <c r="S306" s="472" t="s">
        <v>6663</v>
      </c>
      <c r="T306" s="472" t="s">
        <v>6663</v>
      </c>
      <c r="U306" s="472" t="s">
        <v>6663</v>
      </c>
      <c r="V306" s="472" t="s">
        <v>6663</v>
      </c>
      <c r="W306" s="472" t="s">
        <v>6663</v>
      </c>
      <c r="X306" s="472" t="s">
        <v>6663</v>
      </c>
      <c r="Y306" s="472" t="s">
        <v>6663</v>
      </c>
      <c r="Z306" s="472" t="s">
        <v>6663</v>
      </c>
      <c r="AA306" s="472" t="s">
        <v>6663</v>
      </c>
      <c r="AB306" s="473" t="s">
        <v>6663</v>
      </c>
      <c r="AC306" s="489" t="s">
        <v>6663</v>
      </c>
      <c r="AD306" s="490" t="s">
        <v>6663</v>
      </c>
      <c r="AE306" s="491" t="s">
        <v>6663</v>
      </c>
      <c r="AF306" s="389"/>
      <c r="AG306" s="390"/>
      <c r="AH306" s="390"/>
      <c r="AI306" s="390"/>
      <c r="AJ306" s="390"/>
      <c r="AK306" s="390"/>
      <c r="AL306" s="390"/>
      <c r="AM306" s="390"/>
      <c r="AN306" s="390"/>
      <c r="AO306" s="390"/>
      <c r="AP306" s="390"/>
      <c r="AQ306" s="390"/>
      <c r="AR306" s="390"/>
      <c r="AS306" s="390"/>
      <c r="AT306" s="390"/>
      <c r="AU306" s="390"/>
      <c r="AV306" s="384"/>
      <c r="AW306" s="385"/>
      <c r="AX306" s="386"/>
      <c r="AY306" s="492" t="s">
        <v>6663</v>
      </c>
      <c r="AZ306" s="493" t="s">
        <v>6663</v>
      </c>
      <c r="BA306" s="493" t="s">
        <v>6663</v>
      </c>
      <c r="BB306" s="493" t="s">
        <v>6663</v>
      </c>
      <c r="BC306" s="493" t="s">
        <v>6663</v>
      </c>
      <c r="BD306" s="493" t="s">
        <v>6663</v>
      </c>
      <c r="BE306" s="493" t="s">
        <v>6663</v>
      </c>
      <c r="BF306" s="493" t="s">
        <v>6663</v>
      </c>
      <c r="BG306" s="493" t="s">
        <v>6663</v>
      </c>
      <c r="BH306" s="493" t="s">
        <v>6663</v>
      </c>
      <c r="BI306" s="493" t="s">
        <v>6663</v>
      </c>
      <c r="BJ306" s="493" t="s">
        <v>6663</v>
      </c>
      <c r="BK306" s="493" t="s">
        <v>6663</v>
      </c>
      <c r="BL306" s="493" t="s">
        <v>6663</v>
      </c>
      <c r="BM306" s="493" t="s">
        <v>6663</v>
      </c>
      <c r="BN306" s="494" t="s">
        <v>6663</v>
      </c>
      <c r="BO306" s="489" t="s">
        <v>6663</v>
      </c>
      <c r="BP306" s="490" t="s">
        <v>6663</v>
      </c>
      <c r="BQ306" s="491" t="s">
        <v>6663</v>
      </c>
      <c r="BR306" s="492">
        <v>168</v>
      </c>
      <c r="BS306" s="493" t="s">
        <v>6662</v>
      </c>
      <c r="BT306" s="493" t="s">
        <v>6662</v>
      </c>
      <c r="BU306" s="493" t="s">
        <v>6662</v>
      </c>
      <c r="BV306" s="493" t="s">
        <v>6662</v>
      </c>
      <c r="BW306" s="493">
        <v>1</v>
      </c>
      <c r="BX306" s="493">
        <v>3</v>
      </c>
      <c r="BY306" s="493">
        <v>4</v>
      </c>
      <c r="BZ306" s="493">
        <v>5</v>
      </c>
      <c r="CA306" s="493">
        <v>16</v>
      </c>
      <c r="CB306" s="493">
        <v>42</v>
      </c>
      <c r="CC306" s="493">
        <v>39</v>
      </c>
      <c r="CD306" s="493">
        <v>24</v>
      </c>
      <c r="CE306" s="493">
        <v>27</v>
      </c>
      <c r="CF306" s="493">
        <v>5</v>
      </c>
      <c r="CG306" s="494">
        <v>2</v>
      </c>
      <c r="CH306" s="389"/>
      <c r="CI306" s="390"/>
      <c r="CJ306" s="390"/>
      <c r="CK306" s="390"/>
      <c r="CL306" s="390"/>
      <c r="CM306" s="390"/>
      <c r="CN306" s="390"/>
      <c r="CO306" s="390"/>
      <c r="CP306" s="390"/>
      <c r="CQ306" s="390"/>
      <c r="CR306" s="390"/>
      <c r="CS306" s="390"/>
      <c r="CT306" s="390"/>
      <c r="CU306" s="394"/>
      <c r="CV306" s="389"/>
      <c r="CW306" s="390"/>
      <c r="CX306" s="390"/>
      <c r="CY306" s="390"/>
      <c r="CZ306" s="390"/>
      <c r="DA306" s="390"/>
      <c r="DB306" s="394"/>
      <c r="DC306" s="492">
        <v>564</v>
      </c>
      <c r="DD306" s="493">
        <v>437</v>
      </c>
      <c r="DE306" s="493">
        <v>228</v>
      </c>
      <c r="DF306" s="493">
        <v>200</v>
      </c>
      <c r="DG306" s="493">
        <v>9</v>
      </c>
      <c r="DH306" s="493">
        <v>35</v>
      </c>
      <c r="DI306" s="493">
        <v>92</v>
      </c>
      <c r="DJ306" s="394"/>
      <c r="DK306" s="492">
        <v>162</v>
      </c>
      <c r="DL306" s="493">
        <v>111</v>
      </c>
      <c r="DM306" s="493" t="s">
        <v>6662</v>
      </c>
      <c r="DN306" s="493">
        <v>12</v>
      </c>
      <c r="DO306" s="493">
        <v>3</v>
      </c>
      <c r="DP306" s="493">
        <v>13</v>
      </c>
      <c r="DQ306" s="493">
        <v>5</v>
      </c>
      <c r="DR306" s="493">
        <v>9</v>
      </c>
      <c r="DS306" s="493">
        <v>4</v>
      </c>
      <c r="DT306" s="493">
        <v>1</v>
      </c>
      <c r="DU306" s="493">
        <v>4</v>
      </c>
      <c r="DV306" s="493" t="s">
        <v>6662</v>
      </c>
      <c r="DW306" s="493" t="s">
        <v>6662</v>
      </c>
      <c r="DX306" s="493" t="s">
        <v>6662</v>
      </c>
      <c r="DY306" s="390" t="s">
        <v>6662</v>
      </c>
      <c r="DZ306" s="394" t="s">
        <v>6662</v>
      </c>
      <c r="EA306" s="492">
        <v>169</v>
      </c>
      <c r="EB306" s="493">
        <v>31905</v>
      </c>
      <c r="EC306" s="493">
        <v>17549</v>
      </c>
      <c r="ED306" s="493">
        <v>12021</v>
      </c>
      <c r="EE306" s="494">
        <v>2335</v>
      </c>
      <c r="EF306" s="492">
        <v>287</v>
      </c>
      <c r="EG306" s="493">
        <v>254</v>
      </c>
      <c r="EH306" s="493">
        <v>125</v>
      </c>
      <c r="EI306" s="493">
        <v>123</v>
      </c>
      <c r="EJ306" s="493">
        <v>6</v>
      </c>
      <c r="EK306" s="493">
        <v>16</v>
      </c>
      <c r="EL306" s="493">
        <v>17</v>
      </c>
      <c r="EM306" s="394"/>
      <c r="EN306" s="492">
        <v>277</v>
      </c>
      <c r="EO306" s="493">
        <v>183</v>
      </c>
      <c r="EP306" s="493">
        <v>103</v>
      </c>
      <c r="EQ306" s="493">
        <v>77</v>
      </c>
      <c r="ER306" s="493">
        <v>3</v>
      </c>
      <c r="ES306" s="493">
        <v>19</v>
      </c>
      <c r="ET306" s="493">
        <v>75</v>
      </c>
      <c r="EU306" s="394"/>
    </row>
    <row r="307" spans="1:151" s="357" customFormat="1" ht="15" hidden="1" customHeight="1" x14ac:dyDescent="0.15">
      <c r="A307" s="452" t="s">
        <v>175</v>
      </c>
      <c r="B307" s="452" t="s">
        <v>416</v>
      </c>
      <c r="C307" s="452" t="s">
        <v>418</v>
      </c>
      <c r="D307" s="452" t="s">
        <v>865</v>
      </c>
      <c r="E307" s="387">
        <v>257</v>
      </c>
      <c r="F307" s="472">
        <v>254</v>
      </c>
      <c r="G307" s="472" t="s">
        <v>6663</v>
      </c>
      <c r="H307" s="472" t="s">
        <v>6663</v>
      </c>
      <c r="I307" s="472" t="s">
        <v>6663</v>
      </c>
      <c r="J307" s="388">
        <v>3</v>
      </c>
      <c r="K307" s="395">
        <v>3</v>
      </c>
      <c r="L307" s="387"/>
      <c r="M307" s="471" t="s">
        <v>6663</v>
      </c>
      <c r="N307" s="472" t="s">
        <v>6663</v>
      </c>
      <c r="O307" s="472" t="s">
        <v>6663</v>
      </c>
      <c r="P307" s="472" t="s">
        <v>6663</v>
      </c>
      <c r="Q307" s="472" t="s">
        <v>6663</v>
      </c>
      <c r="R307" s="472" t="s">
        <v>6663</v>
      </c>
      <c r="S307" s="472" t="s">
        <v>6663</v>
      </c>
      <c r="T307" s="472" t="s">
        <v>6663</v>
      </c>
      <c r="U307" s="472" t="s">
        <v>6663</v>
      </c>
      <c r="V307" s="472" t="s">
        <v>6663</v>
      </c>
      <c r="W307" s="472" t="s">
        <v>6663</v>
      </c>
      <c r="X307" s="472" t="s">
        <v>6663</v>
      </c>
      <c r="Y307" s="472" t="s">
        <v>6663</v>
      </c>
      <c r="Z307" s="472" t="s">
        <v>6663</v>
      </c>
      <c r="AA307" s="472" t="s">
        <v>6663</v>
      </c>
      <c r="AB307" s="473" t="s">
        <v>6663</v>
      </c>
      <c r="AC307" s="489" t="s">
        <v>6663</v>
      </c>
      <c r="AD307" s="490" t="s">
        <v>6663</v>
      </c>
      <c r="AE307" s="491" t="s">
        <v>6663</v>
      </c>
      <c r="AF307" s="389"/>
      <c r="AG307" s="390"/>
      <c r="AH307" s="390"/>
      <c r="AI307" s="390"/>
      <c r="AJ307" s="390"/>
      <c r="AK307" s="390"/>
      <c r="AL307" s="390"/>
      <c r="AM307" s="390"/>
      <c r="AN307" s="390"/>
      <c r="AO307" s="390"/>
      <c r="AP307" s="390"/>
      <c r="AQ307" s="390"/>
      <c r="AR307" s="390"/>
      <c r="AS307" s="390"/>
      <c r="AT307" s="390"/>
      <c r="AU307" s="390"/>
      <c r="AV307" s="384"/>
      <c r="AW307" s="385"/>
      <c r="AX307" s="386"/>
      <c r="AY307" s="492" t="s">
        <v>6663</v>
      </c>
      <c r="AZ307" s="493" t="s">
        <v>6663</v>
      </c>
      <c r="BA307" s="493" t="s">
        <v>6663</v>
      </c>
      <c r="BB307" s="493" t="s">
        <v>6663</v>
      </c>
      <c r="BC307" s="493" t="s">
        <v>6663</v>
      </c>
      <c r="BD307" s="493" t="s">
        <v>6663</v>
      </c>
      <c r="BE307" s="493" t="s">
        <v>6663</v>
      </c>
      <c r="BF307" s="493" t="s">
        <v>6663</v>
      </c>
      <c r="BG307" s="493" t="s">
        <v>6663</v>
      </c>
      <c r="BH307" s="493" t="s">
        <v>6663</v>
      </c>
      <c r="BI307" s="493" t="s">
        <v>6663</v>
      </c>
      <c r="BJ307" s="493" t="s">
        <v>6663</v>
      </c>
      <c r="BK307" s="493" t="s">
        <v>6663</v>
      </c>
      <c r="BL307" s="493" t="s">
        <v>6663</v>
      </c>
      <c r="BM307" s="493" t="s">
        <v>6663</v>
      </c>
      <c r="BN307" s="494" t="s">
        <v>6663</v>
      </c>
      <c r="BO307" s="489" t="s">
        <v>6663</v>
      </c>
      <c r="BP307" s="490" t="s">
        <v>6663</v>
      </c>
      <c r="BQ307" s="491" t="s">
        <v>6663</v>
      </c>
      <c r="BR307" s="492">
        <v>252</v>
      </c>
      <c r="BS307" s="493" t="s">
        <v>6662</v>
      </c>
      <c r="BT307" s="493" t="s">
        <v>6662</v>
      </c>
      <c r="BU307" s="493" t="s">
        <v>6662</v>
      </c>
      <c r="BV307" s="493" t="s">
        <v>6662</v>
      </c>
      <c r="BW307" s="493">
        <v>5</v>
      </c>
      <c r="BX307" s="493">
        <v>2</v>
      </c>
      <c r="BY307" s="493">
        <v>7</v>
      </c>
      <c r="BZ307" s="493">
        <v>8</v>
      </c>
      <c r="CA307" s="493">
        <v>39</v>
      </c>
      <c r="CB307" s="493">
        <v>42</v>
      </c>
      <c r="CC307" s="493">
        <v>56</v>
      </c>
      <c r="CD307" s="493">
        <v>39</v>
      </c>
      <c r="CE307" s="493">
        <v>24</v>
      </c>
      <c r="CF307" s="493">
        <v>23</v>
      </c>
      <c r="CG307" s="494">
        <v>7</v>
      </c>
      <c r="CH307" s="389"/>
      <c r="CI307" s="390"/>
      <c r="CJ307" s="390"/>
      <c r="CK307" s="390"/>
      <c r="CL307" s="390"/>
      <c r="CM307" s="390"/>
      <c r="CN307" s="390"/>
      <c r="CO307" s="390"/>
      <c r="CP307" s="390"/>
      <c r="CQ307" s="390"/>
      <c r="CR307" s="390"/>
      <c r="CS307" s="390"/>
      <c r="CT307" s="390"/>
      <c r="CU307" s="394"/>
      <c r="CV307" s="389"/>
      <c r="CW307" s="390"/>
      <c r="CX307" s="390"/>
      <c r="CY307" s="390"/>
      <c r="CZ307" s="390"/>
      <c r="DA307" s="390"/>
      <c r="DB307" s="394"/>
      <c r="DC307" s="492">
        <v>850</v>
      </c>
      <c r="DD307" s="493">
        <v>645</v>
      </c>
      <c r="DE307" s="493">
        <v>353</v>
      </c>
      <c r="DF307" s="493">
        <v>266</v>
      </c>
      <c r="DG307" s="493">
        <v>26</v>
      </c>
      <c r="DH307" s="493">
        <v>47</v>
      </c>
      <c r="DI307" s="493">
        <v>158</v>
      </c>
      <c r="DJ307" s="394"/>
      <c r="DK307" s="492">
        <v>247</v>
      </c>
      <c r="DL307" s="493">
        <v>126</v>
      </c>
      <c r="DM307" s="493" t="s">
        <v>6662</v>
      </c>
      <c r="DN307" s="493">
        <v>10</v>
      </c>
      <c r="DO307" s="493" t="s">
        <v>6662</v>
      </c>
      <c r="DP307" s="493">
        <v>15</v>
      </c>
      <c r="DQ307" s="493">
        <v>1</v>
      </c>
      <c r="DR307" s="493">
        <v>68</v>
      </c>
      <c r="DS307" s="493">
        <v>11</v>
      </c>
      <c r="DT307" s="493">
        <v>11</v>
      </c>
      <c r="DU307" s="493">
        <v>3</v>
      </c>
      <c r="DV307" s="493">
        <v>1</v>
      </c>
      <c r="DW307" s="493">
        <v>1</v>
      </c>
      <c r="DX307" s="493" t="s">
        <v>6662</v>
      </c>
      <c r="DY307" s="390" t="s">
        <v>6662</v>
      </c>
      <c r="DZ307" s="394" t="s">
        <v>6662</v>
      </c>
      <c r="EA307" s="492">
        <v>254</v>
      </c>
      <c r="EB307" s="493">
        <v>58653</v>
      </c>
      <c r="EC307" s="493">
        <v>23015</v>
      </c>
      <c r="ED307" s="493">
        <v>18079</v>
      </c>
      <c r="EE307" s="494">
        <v>17559</v>
      </c>
      <c r="EF307" s="492">
        <v>420</v>
      </c>
      <c r="EG307" s="493">
        <v>370</v>
      </c>
      <c r="EH307" s="493">
        <v>207</v>
      </c>
      <c r="EI307" s="493">
        <v>144</v>
      </c>
      <c r="EJ307" s="493">
        <v>19</v>
      </c>
      <c r="EK307" s="493">
        <v>25</v>
      </c>
      <c r="EL307" s="493">
        <v>25</v>
      </c>
      <c r="EM307" s="394"/>
      <c r="EN307" s="492">
        <v>430</v>
      </c>
      <c r="EO307" s="493">
        <v>275</v>
      </c>
      <c r="EP307" s="493">
        <v>146</v>
      </c>
      <c r="EQ307" s="493">
        <v>122</v>
      </c>
      <c r="ER307" s="493">
        <v>7</v>
      </c>
      <c r="ES307" s="493">
        <v>22</v>
      </c>
      <c r="ET307" s="493">
        <v>133</v>
      </c>
      <c r="EU307" s="394"/>
    </row>
    <row r="308" spans="1:151" s="357" customFormat="1" ht="15" hidden="1" customHeight="1" x14ac:dyDescent="0.15">
      <c r="A308" s="452" t="s">
        <v>175</v>
      </c>
      <c r="B308" s="452" t="s">
        <v>416</v>
      </c>
      <c r="C308" s="452" t="s">
        <v>419</v>
      </c>
      <c r="D308" s="452" t="s">
        <v>866</v>
      </c>
      <c r="E308" s="387">
        <v>148</v>
      </c>
      <c r="F308" s="472">
        <v>143</v>
      </c>
      <c r="G308" s="472" t="s">
        <v>6663</v>
      </c>
      <c r="H308" s="472" t="s">
        <v>6663</v>
      </c>
      <c r="I308" s="472" t="s">
        <v>6663</v>
      </c>
      <c r="J308" s="388">
        <v>5</v>
      </c>
      <c r="K308" s="395">
        <v>5</v>
      </c>
      <c r="L308" s="387"/>
      <c r="M308" s="471" t="s">
        <v>6663</v>
      </c>
      <c r="N308" s="472" t="s">
        <v>6663</v>
      </c>
      <c r="O308" s="472" t="s">
        <v>6663</v>
      </c>
      <c r="P308" s="472" t="s">
        <v>6663</v>
      </c>
      <c r="Q308" s="472" t="s">
        <v>6663</v>
      </c>
      <c r="R308" s="472" t="s">
        <v>6663</v>
      </c>
      <c r="S308" s="472" t="s">
        <v>6663</v>
      </c>
      <c r="T308" s="472" t="s">
        <v>6663</v>
      </c>
      <c r="U308" s="472" t="s">
        <v>6663</v>
      </c>
      <c r="V308" s="472" t="s">
        <v>6663</v>
      </c>
      <c r="W308" s="472" t="s">
        <v>6663</v>
      </c>
      <c r="X308" s="472" t="s">
        <v>6663</v>
      </c>
      <c r="Y308" s="472" t="s">
        <v>6663</v>
      </c>
      <c r="Z308" s="472" t="s">
        <v>6663</v>
      </c>
      <c r="AA308" s="472" t="s">
        <v>6663</v>
      </c>
      <c r="AB308" s="473" t="s">
        <v>6663</v>
      </c>
      <c r="AC308" s="489" t="s">
        <v>6663</v>
      </c>
      <c r="AD308" s="490" t="s">
        <v>6663</v>
      </c>
      <c r="AE308" s="491" t="s">
        <v>6663</v>
      </c>
      <c r="AF308" s="389"/>
      <c r="AG308" s="390"/>
      <c r="AH308" s="390"/>
      <c r="AI308" s="390"/>
      <c r="AJ308" s="390"/>
      <c r="AK308" s="390"/>
      <c r="AL308" s="390"/>
      <c r="AM308" s="390"/>
      <c r="AN308" s="390"/>
      <c r="AO308" s="390"/>
      <c r="AP308" s="390"/>
      <c r="AQ308" s="390"/>
      <c r="AR308" s="390"/>
      <c r="AS308" s="390"/>
      <c r="AT308" s="390"/>
      <c r="AU308" s="390"/>
      <c r="AV308" s="384"/>
      <c r="AW308" s="385"/>
      <c r="AX308" s="386"/>
      <c r="AY308" s="492" t="s">
        <v>6663</v>
      </c>
      <c r="AZ308" s="493" t="s">
        <v>6663</v>
      </c>
      <c r="BA308" s="493" t="s">
        <v>6663</v>
      </c>
      <c r="BB308" s="493" t="s">
        <v>6663</v>
      </c>
      <c r="BC308" s="493" t="s">
        <v>6663</v>
      </c>
      <c r="BD308" s="493" t="s">
        <v>6663</v>
      </c>
      <c r="BE308" s="493" t="s">
        <v>6663</v>
      </c>
      <c r="BF308" s="493" t="s">
        <v>6663</v>
      </c>
      <c r="BG308" s="493" t="s">
        <v>6663</v>
      </c>
      <c r="BH308" s="493" t="s">
        <v>6663</v>
      </c>
      <c r="BI308" s="493" t="s">
        <v>6663</v>
      </c>
      <c r="BJ308" s="493" t="s">
        <v>6663</v>
      </c>
      <c r="BK308" s="493" t="s">
        <v>6663</v>
      </c>
      <c r="BL308" s="493" t="s">
        <v>6663</v>
      </c>
      <c r="BM308" s="493" t="s">
        <v>6663</v>
      </c>
      <c r="BN308" s="494" t="s">
        <v>6663</v>
      </c>
      <c r="BO308" s="489" t="s">
        <v>6663</v>
      </c>
      <c r="BP308" s="490" t="s">
        <v>6663</v>
      </c>
      <c r="BQ308" s="491" t="s">
        <v>6663</v>
      </c>
      <c r="BR308" s="492">
        <v>143</v>
      </c>
      <c r="BS308" s="493" t="s">
        <v>6662</v>
      </c>
      <c r="BT308" s="493" t="s">
        <v>6662</v>
      </c>
      <c r="BU308" s="493" t="s">
        <v>6662</v>
      </c>
      <c r="BV308" s="493">
        <v>2</v>
      </c>
      <c r="BW308" s="493">
        <v>1</v>
      </c>
      <c r="BX308" s="493">
        <v>3</v>
      </c>
      <c r="BY308" s="493">
        <v>2</v>
      </c>
      <c r="BZ308" s="493">
        <v>9</v>
      </c>
      <c r="CA308" s="493">
        <v>9</v>
      </c>
      <c r="CB308" s="493">
        <v>30</v>
      </c>
      <c r="CC308" s="493">
        <v>34</v>
      </c>
      <c r="CD308" s="493">
        <v>23</v>
      </c>
      <c r="CE308" s="493">
        <v>20</v>
      </c>
      <c r="CF308" s="493">
        <v>8</v>
      </c>
      <c r="CG308" s="494">
        <v>2</v>
      </c>
      <c r="CH308" s="389"/>
      <c r="CI308" s="390"/>
      <c r="CJ308" s="390"/>
      <c r="CK308" s="390"/>
      <c r="CL308" s="390"/>
      <c r="CM308" s="390"/>
      <c r="CN308" s="390"/>
      <c r="CO308" s="390"/>
      <c r="CP308" s="390"/>
      <c r="CQ308" s="390"/>
      <c r="CR308" s="390"/>
      <c r="CS308" s="390"/>
      <c r="CT308" s="390"/>
      <c r="CU308" s="394"/>
      <c r="CV308" s="389"/>
      <c r="CW308" s="390"/>
      <c r="CX308" s="390"/>
      <c r="CY308" s="390"/>
      <c r="CZ308" s="390"/>
      <c r="DA308" s="390"/>
      <c r="DB308" s="394"/>
      <c r="DC308" s="492">
        <v>497</v>
      </c>
      <c r="DD308" s="493">
        <v>383</v>
      </c>
      <c r="DE308" s="493">
        <v>181</v>
      </c>
      <c r="DF308" s="493">
        <v>172</v>
      </c>
      <c r="DG308" s="493">
        <v>30</v>
      </c>
      <c r="DH308" s="493">
        <v>30</v>
      </c>
      <c r="DI308" s="493">
        <v>84</v>
      </c>
      <c r="DJ308" s="394"/>
      <c r="DK308" s="492">
        <v>135</v>
      </c>
      <c r="DL308" s="493">
        <v>99</v>
      </c>
      <c r="DM308" s="493" t="s">
        <v>6662</v>
      </c>
      <c r="DN308" s="493">
        <v>2</v>
      </c>
      <c r="DO308" s="493" t="s">
        <v>6662</v>
      </c>
      <c r="DP308" s="493">
        <v>17</v>
      </c>
      <c r="DQ308" s="493">
        <v>6</v>
      </c>
      <c r="DR308" s="493">
        <v>3</v>
      </c>
      <c r="DS308" s="493">
        <v>2</v>
      </c>
      <c r="DT308" s="493">
        <v>2</v>
      </c>
      <c r="DU308" s="493">
        <v>3</v>
      </c>
      <c r="DV308" s="493" t="s">
        <v>6662</v>
      </c>
      <c r="DW308" s="493">
        <v>1</v>
      </c>
      <c r="DX308" s="493" t="s">
        <v>6662</v>
      </c>
      <c r="DY308" s="390" t="s">
        <v>6662</v>
      </c>
      <c r="DZ308" s="394" t="s">
        <v>6662</v>
      </c>
      <c r="EA308" s="492">
        <v>143</v>
      </c>
      <c r="EB308" s="493">
        <v>22683</v>
      </c>
      <c r="EC308" s="493">
        <v>17585</v>
      </c>
      <c r="ED308" s="493">
        <v>4682</v>
      </c>
      <c r="EE308" s="494">
        <v>416</v>
      </c>
      <c r="EF308" s="492">
        <v>256</v>
      </c>
      <c r="EG308" s="493">
        <v>217</v>
      </c>
      <c r="EH308" s="493">
        <v>104</v>
      </c>
      <c r="EI308" s="493">
        <v>93</v>
      </c>
      <c r="EJ308" s="493">
        <v>20</v>
      </c>
      <c r="EK308" s="493">
        <v>15</v>
      </c>
      <c r="EL308" s="493">
        <v>24</v>
      </c>
      <c r="EM308" s="394"/>
      <c r="EN308" s="492">
        <v>241</v>
      </c>
      <c r="EO308" s="493">
        <v>166</v>
      </c>
      <c r="EP308" s="493">
        <v>77</v>
      </c>
      <c r="EQ308" s="493">
        <v>79</v>
      </c>
      <c r="ER308" s="493">
        <v>10</v>
      </c>
      <c r="ES308" s="493">
        <v>15</v>
      </c>
      <c r="ET308" s="493">
        <v>60</v>
      </c>
      <c r="EU308" s="394"/>
    </row>
    <row r="309" spans="1:151" s="357" customFormat="1" ht="15" hidden="1" customHeight="1" x14ac:dyDescent="0.15">
      <c r="A309" s="452" t="s">
        <v>175</v>
      </c>
      <c r="B309" s="452" t="s">
        <v>416</v>
      </c>
      <c r="C309" s="452" t="s">
        <v>420</v>
      </c>
      <c r="D309" s="452" t="s">
        <v>867</v>
      </c>
      <c r="E309" s="387">
        <v>145</v>
      </c>
      <c r="F309" s="472">
        <v>144</v>
      </c>
      <c r="G309" s="472" t="s">
        <v>6663</v>
      </c>
      <c r="H309" s="472" t="s">
        <v>6663</v>
      </c>
      <c r="I309" s="472" t="s">
        <v>6663</v>
      </c>
      <c r="J309" s="388">
        <v>1</v>
      </c>
      <c r="K309" s="395">
        <v>1</v>
      </c>
      <c r="L309" s="387"/>
      <c r="M309" s="471" t="s">
        <v>6663</v>
      </c>
      <c r="N309" s="472" t="s">
        <v>6663</v>
      </c>
      <c r="O309" s="472" t="s">
        <v>6663</v>
      </c>
      <c r="P309" s="472" t="s">
        <v>6663</v>
      </c>
      <c r="Q309" s="472" t="s">
        <v>6663</v>
      </c>
      <c r="R309" s="472" t="s">
        <v>6663</v>
      </c>
      <c r="S309" s="472" t="s">
        <v>6663</v>
      </c>
      <c r="T309" s="472" t="s">
        <v>6663</v>
      </c>
      <c r="U309" s="472" t="s">
        <v>6663</v>
      </c>
      <c r="V309" s="472" t="s">
        <v>6663</v>
      </c>
      <c r="W309" s="472" t="s">
        <v>6663</v>
      </c>
      <c r="X309" s="472" t="s">
        <v>6663</v>
      </c>
      <c r="Y309" s="472" t="s">
        <v>6663</v>
      </c>
      <c r="Z309" s="472" t="s">
        <v>6663</v>
      </c>
      <c r="AA309" s="472" t="s">
        <v>6663</v>
      </c>
      <c r="AB309" s="473" t="s">
        <v>6663</v>
      </c>
      <c r="AC309" s="489" t="s">
        <v>6663</v>
      </c>
      <c r="AD309" s="490" t="s">
        <v>6663</v>
      </c>
      <c r="AE309" s="491" t="s">
        <v>6663</v>
      </c>
      <c r="AF309" s="389"/>
      <c r="AG309" s="390"/>
      <c r="AH309" s="390"/>
      <c r="AI309" s="390"/>
      <c r="AJ309" s="390"/>
      <c r="AK309" s="390"/>
      <c r="AL309" s="390"/>
      <c r="AM309" s="390"/>
      <c r="AN309" s="390"/>
      <c r="AO309" s="390"/>
      <c r="AP309" s="390"/>
      <c r="AQ309" s="390"/>
      <c r="AR309" s="390"/>
      <c r="AS309" s="390"/>
      <c r="AT309" s="390"/>
      <c r="AU309" s="390"/>
      <c r="AV309" s="384"/>
      <c r="AW309" s="385"/>
      <c r="AX309" s="386"/>
      <c r="AY309" s="492" t="s">
        <v>6663</v>
      </c>
      <c r="AZ309" s="493" t="s">
        <v>6663</v>
      </c>
      <c r="BA309" s="493" t="s">
        <v>6663</v>
      </c>
      <c r="BB309" s="493" t="s">
        <v>6663</v>
      </c>
      <c r="BC309" s="493" t="s">
        <v>6663</v>
      </c>
      <c r="BD309" s="493" t="s">
        <v>6663</v>
      </c>
      <c r="BE309" s="493" t="s">
        <v>6663</v>
      </c>
      <c r="BF309" s="493" t="s">
        <v>6663</v>
      </c>
      <c r="BG309" s="493" t="s">
        <v>6663</v>
      </c>
      <c r="BH309" s="493" t="s">
        <v>6663</v>
      </c>
      <c r="BI309" s="493" t="s">
        <v>6663</v>
      </c>
      <c r="BJ309" s="493" t="s">
        <v>6663</v>
      </c>
      <c r="BK309" s="493" t="s">
        <v>6663</v>
      </c>
      <c r="BL309" s="493" t="s">
        <v>6663</v>
      </c>
      <c r="BM309" s="493" t="s">
        <v>6663</v>
      </c>
      <c r="BN309" s="494" t="s">
        <v>6663</v>
      </c>
      <c r="BO309" s="489" t="s">
        <v>6663</v>
      </c>
      <c r="BP309" s="490" t="s">
        <v>6663</v>
      </c>
      <c r="BQ309" s="491" t="s">
        <v>6663</v>
      </c>
      <c r="BR309" s="492">
        <v>144</v>
      </c>
      <c r="BS309" s="493" t="s">
        <v>6662</v>
      </c>
      <c r="BT309" s="493" t="s">
        <v>6662</v>
      </c>
      <c r="BU309" s="493">
        <v>1</v>
      </c>
      <c r="BV309" s="493" t="s">
        <v>6662</v>
      </c>
      <c r="BW309" s="493">
        <v>1</v>
      </c>
      <c r="BX309" s="493">
        <v>3</v>
      </c>
      <c r="BY309" s="493">
        <v>5</v>
      </c>
      <c r="BZ309" s="493">
        <v>9</v>
      </c>
      <c r="CA309" s="493">
        <v>11</v>
      </c>
      <c r="CB309" s="493">
        <v>28</v>
      </c>
      <c r="CC309" s="493">
        <v>29</v>
      </c>
      <c r="CD309" s="493">
        <v>21</v>
      </c>
      <c r="CE309" s="493">
        <v>15</v>
      </c>
      <c r="CF309" s="493">
        <v>15</v>
      </c>
      <c r="CG309" s="494">
        <v>6</v>
      </c>
      <c r="CH309" s="389"/>
      <c r="CI309" s="390"/>
      <c r="CJ309" s="390"/>
      <c r="CK309" s="390"/>
      <c r="CL309" s="390"/>
      <c r="CM309" s="390"/>
      <c r="CN309" s="390"/>
      <c r="CO309" s="390"/>
      <c r="CP309" s="390"/>
      <c r="CQ309" s="390"/>
      <c r="CR309" s="390"/>
      <c r="CS309" s="390"/>
      <c r="CT309" s="390"/>
      <c r="CU309" s="394"/>
      <c r="CV309" s="389"/>
      <c r="CW309" s="390"/>
      <c r="CX309" s="390"/>
      <c r="CY309" s="390"/>
      <c r="CZ309" s="390"/>
      <c r="DA309" s="390"/>
      <c r="DB309" s="394"/>
      <c r="DC309" s="492">
        <v>477</v>
      </c>
      <c r="DD309" s="493">
        <v>359</v>
      </c>
      <c r="DE309" s="493">
        <v>165</v>
      </c>
      <c r="DF309" s="493">
        <v>176</v>
      </c>
      <c r="DG309" s="493">
        <v>18</v>
      </c>
      <c r="DH309" s="493">
        <v>28</v>
      </c>
      <c r="DI309" s="493">
        <v>90</v>
      </c>
      <c r="DJ309" s="394"/>
      <c r="DK309" s="492">
        <v>143</v>
      </c>
      <c r="DL309" s="493">
        <v>121</v>
      </c>
      <c r="DM309" s="493" t="s">
        <v>6662</v>
      </c>
      <c r="DN309" s="493">
        <v>4</v>
      </c>
      <c r="DO309" s="493" t="s">
        <v>6662</v>
      </c>
      <c r="DP309" s="493">
        <v>2</v>
      </c>
      <c r="DQ309" s="493">
        <v>5</v>
      </c>
      <c r="DR309" s="493">
        <v>4</v>
      </c>
      <c r="DS309" s="493" t="s">
        <v>6662</v>
      </c>
      <c r="DT309" s="493" t="s">
        <v>6662</v>
      </c>
      <c r="DU309" s="493">
        <v>2</v>
      </c>
      <c r="DV309" s="493">
        <v>1</v>
      </c>
      <c r="DW309" s="493">
        <v>3</v>
      </c>
      <c r="DX309" s="493">
        <v>1</v>
      </c>
      <c r="DY309" s="390" t="s">
        <v>6662</v>
      </c>
      <c r="DZ309" s="394" t="s">
        <v>6662</v>
      </c>
      <c r="EA309" s="492">
        <v>143</v>
      </c>
      <c r="EB309" s="493">
        <v>25746</v>
      </c>
      <c r="EC309" s="493">
        <v>19391</v>
      </c>
      <c r="ED309" s="493">
        <v>5761</v>
      </c>
      <c r="EE309" s="494">
        <v>594</v>
      </c>
      <c r="EF309" s="492">
        <v>244</v>
      </c>
      <c r="EG309" s="493">
        <v>211</v>
      </c>
      <c r="EH309" s="493">
        <v>103</v>
      </c>
      <c r="EI309" s="493">
        <v>94</v>
      </c>
      <c r="EJ309" s="493">
        <v>14</v>
      </c>
      <c r="EK309" s="493">
        <v>14</v>
      </c>
      <c r="EL309" s="493">
        <v>19</v>
      </c>
      <c r="EM309" s="394"/>
      <c r="EN309" s="492">
        <v>233</v>
      </c>
      <c r="EO309" s="493">
        <v>148</v>
      </c>
      <c r="EP309" s="493">
        <v>62</v>
      </c>
      <c r="EQ309" s="493">
        <v>82</v>
      </c>
      <c r="ER309" s="493">
        <v>4</v>
      </c>
      <c r="ES309" s="493">
        <v>14</v>
      </c>
      <c r="ET309" s="493">
        <v>71</v>
      </c>
      <c r="EU309" s="394"/>
    </row>
    <row r="310" spans="1:151" s="357" customFormat="1" ht="15" hidden="1" customHeight="1" x14ac:dyDescent="0.15">
      <c r="A310" s="452" t="s">
        <v>175</v>
      </c>
      <c r="B310" s="452" t="s">
        <v>416</v>
      </c>
      <c r="C310" s="452" t="s">
        <v>421</v>
      </c>
      <c r="D310" s="452" t="s">
        <v>868</v>
      </c>
      <c r="E310" s="387">
        <v>91</v>
      </c>
      <c r="F310" s="472">
        <v>89</v>
      </c>
      <c r="G310" s="472" t="s">
        <v>6663</v>
      </c>
      <c r="H310" s="472" t="s">
        <v>6663</v>
      </c>
      <c r="I310" s="472" t="s">
        <v>6663</v>
      </c>
      <c r="J310" s="388">
        <v>2</v>
      </c>
      <c r="K310" s="395">
        <v>2</v>
      </c>
      <c r="L310" s="387"/>
      <c r="M310" s="471" t="s">
        <v>6663</v>
      </c>
      <c r="N310" s="472" t="s">
        <v>6663</v>
      </c>
      <c r="O310" s="472" t="s">
        <v>6663</v>
      </c>
      <c r="P310" s="472" t="s">
        <v>6663</v>
      </c>
      <c r="Q310" s="472" t="s">
        <v>6663</v>
      </c>
      <c r="R310" s="472" t="s">
        <v>6663</v>
      </c>
      <c r="S310" s="472" t="s">
        <v>6663</v>
      </c>
      <c r="T310" s="472" t="s">
        <v>6663</v>
      </c>
      <c r="U310" s="472" t="s">
        <v>6663</v>
      </c>
      <c r="V310" s="472" t="s">
        <v>6663</v>
      </c>
      <c r="W310" s="472" t="s">
        <v>6663</v>
      </c>
      <c r="X310" s="472" t="s">
        <v>6663</v>
      </c>
      <c r="Y310" s="472" t="s">
        <v>6663</v>
      </c>
      <c r="Z310" s="472" t="s">
        <v>6663</v>
      </c>
      <c r="AA310" s="472" t="s">
        <v>6663</v>
      </c>
      <c r="AB310" s="473" t="s">
        <v>6663</v>
      </c>
      <c r="AC310" s="489" t="s">
        <v>6663</v>
      </c>
      <c r="AD310" s="490" t="s">
        <v>6663</v>
      </c>
      <c r="AE310" s="491" t="s">
        <v>6663</v>
      </c>
      <c r="AF310" s="389"/>
      <c r="AG310" s="390"/>
      <c r="AH310" s="390"/>
      <c r="AI310" s="390"/>
      <c r="AJ310" s="390"/>
      <c r="AK310" s="390"/>
      <c r="AL310" s="390"/>
      <c r="AM310" s="390"/>
      <c r="AN310" s="390"/>
      <c r="AO310" s="390"/>
      <c r="AP310" s="390"/>
      <c r="AQ310" s="390"/>
      <c r="AR310" s="390"/>
      <c r="AS310" s="390"/>
      <c r="AT310" s="390"/>
      <c r="AU310" s="390"/>
      <c r="AV310" s="384"/>
      <c r="AW310" s="385"/>
      <c r="AX310" s="386"/>
      <c r="AY310" s="492" t="s">
        <v>6663</v>
      </c>
      <c r="AZ310" s="493" t="s">
        <v>6663</v>
      </c>
      <c r="BA310" s="493" t="s">
        <v>6663</v>
      </c>
      <c r="BB310" s="493" t="s">
        <v>6663</v>
      </c>
      <c r="BC310" s="493" t="s">
        <v>6663</v>
      </c>
      <c r="BD310" s="493" t="s">
        <v>6663</v>
      </c>
      <c r="BE310" s="493" t="s">
        <v>6663</v>
      </c>
      <c r="BF310" s="493" t="s">
        <v>6663</v>
      </c>
      <c r="BG310" s="493" t="s">
        <v>6663</v>
      </c>
      <c r="BH310" s="493" t="s">
        <v>6663</v>
      </c>
      <c r="BI310" s="493" t="s">
        <v>6663</v>
      </c>
      <c r="BJ310" s="493" t="s">
        <v>6663</v>
      </c>
      <c r="BK310" s="493" t="s">
        <v>6663</v>
      </c>
      <c r="BL310" s="493" t="s">
        <v>6663</v>
      </c>
      <c r="BM310" s="493" t="s">
        <v>6663</v>
      </c>
      <c r="BN310" s="494" t="s">
        <v>6663</v>
      </c>
      <c r="BO310" s="489" t="s">
        <v>6663</v>
      </c>
      <c r="BP310" s="490" t="s">
        <v>6663</v>
      </c>
      <c r="BQ310" s="491" t="s">
        <v>6663</v>
      </c>
      <c r="BR310" s="492">
        <v>90</v>
      </c>
      <c r="BS310" s="493" t="s">
        <v>6662</v>
      </c>
      <c r="BT310" s="493" t="s">
        <v>6662</v>
      </c>
      <c r="BU310" s="493" t="s">
        <v>6662</v>
      </c>
      <c r="BV310" s="493" t="s">
        <v>6662</v>
      </c>
      <c r="BW310" s="493" t="s">
        <v>6662</v>
      </c>
      <c r="BX310" s="493">
        <v>1</v>
      </c>
      <c r="BY310" s="493">
        <v>5</v>
      </c>
      <c r="BZ310" s="493">
        <v>8</v>
      </c>
      <c r="CA310" s="493">
        <v>5</v>
      </c>
      <c r="CB310" s="493">
        <v>11</v>
      </c>
      <c r="CC310" s="493">
        <v>32</v>
      </c>
      <c r="CD310" s="493">
        <v>10</v>
      </c>
      <c r="CE310" s="493">
        <v>13</v>
      </c>
      <c r="CF310" s="493">
        <v>5</v>
      </c>
      <c r="CG310" s="494" t="s">
        <v>6662</v>
      </c>
      <c r="CH310" s="389"/>
      <c r="CI310" s="390"/>
      <c r="CJ310" s="390"/>
      <c r="CK310" s="390"/>
      <c r="CL310" s="390"/>
      <c r="CM310" s="390"/>
      <c r="CN310" s="390"/>
      <c r="CO310" s="390"/>
      <c r="CP310" s="390"/>
      <c r="CQ310" s="390"/>
      <c r="CR310" s="390"/>
      <c r="CS310" s="390"/>
      <c r="CT310" s="390"/>
      <c r="CU310" s="394"/>
      <c r="CV310" s="389"/>
      <c r="CW310" s="390"/>
      <c r="CX310" s="390"/>
      <c r="CY310" s="390"/>
      <c r="CZ310" s="390"/>
      <c r="DA310" s="390"/>
      <c r="DB310" s="394"/>
      <c r="DC310" s="492">
        <v>307</v>
      </c>
      <c r="DD310" s="493">
        <v>240</v>
      </c>
      <c r="DE310" s="493">
        <v>143</v>
      </c>
      <c r="DF310" s="493">
        <v>89</v>
      </c>
      <c r="DG310" s="493">
        <v>8</v>
      </c>
      <c r="DH310" s="493">
        <v>23</v>
      </c>
      <c r="DI310" s="493">
        <v>44</v>
      </c>
      <c r="DJ310" s="394"/>
      <c r="DK310" s="492">
        <v>84</v>
      </c>
      <c r="DL310" s="493">
        <v>30</v>
      </c>
      <c r="DM310" s="493" t="s">
        <v>6662</v>
      </c>
      <c r="DN310" s="493">
        <v>1</v>
      </c>
      <c r="DO310" s="493" t="s">
        <v>6662</v>
      </c>
      <c r="DP310" s="493">
        <v>41</v>
      </c>
      <c r="DQ310" s="493">
        <v>1</v>
      </c>
      <c r="DR310" s="493">
        <v>3</v>
      </c>
      <c r="DS310" s="493">
        <v>3</v>
      </c>
      <c r="DT310" s="493">
        <v>1</v>
      </c>
      <c r="DU310" s="493" t="s">
        <v>6662</v>
      </c>
      <c r="DV310" s="493" t="s">
        <v>6662</v>
      </c>
      <c r="DW310" s="493">
        <v>2</v>
      </c>
      <c r="DX310" s="493">
        <v>2</v>
      </c>
      <c r="DY310" s="390" t="s">
        <v>6662</v>
      </c>
      <c r="DZ310" s="394" t="s">
        <v>6662</v>
      </c>
      <c r="EA310" s="492">
        <v>88</v>
      </c>
      <c r="EB310" s="493">
        <v>16072</v>
      </c>
      <c r="EC310" s="493">
        <v>12839</v>
      </c>
      <c r="ED310" s="493">
        <v>2736</v>
      </c>
      <c r="EE310" s="494">
        <v>497</v>
      </c>
      <c r="EF310" s="492">
        <v>145</v>
      </c>
      <c r="EG310" s="493">
        <v>128</v>
      </c>
      <c r="EH310" s="493">
        <v>75</v>
      </c>
      <c r="EI310" s="493">
        <v>49</v>
      </c>
      <c r="EJ310" s="493">
        <v>4</v>
      </c>
      <c r="EK310" s="493">
        <v>11</v>
      </c>
      <c r="EL310" s="493">
        <v>6</v>
      </c>
      <c r="EM310" s="394"/>
      <c r="EN310" s="492">
        <v>162</v>
      </c>
      <c r="EO310" s="493">
        <v>112</v>
      </c>
      <c r="EP310" s="493">
        <v>68</v>
      </c>
      <c r="EQ310" s="493">
        <v>40</v>
      </c>
      <c r="ER310" s="493">
        <v>4</v>
      </c>
      <c r="ES310" s="493">
        <v>12</v>
      </c>
      <c r="ET310" s="493">
        <v>38</v>
      </c>
      <c r="EU310" s="394"/>
    </row>
    <row r="311" spans="1:151" s="357" customFormat="1" ht="15" hidden="1" customHeight="1" x14ac:dyDescent="0.15">
      <c r="A311" s="452" t="s">
        <v>175</v>
      </c>
      <c r="B311" s="452" t="s">
        <v>416</v>
      </c>
      <c r="C311" s="452" t="s">
        <v>422</v>
      </c>
      <c r="D311" s="452" t="s">
        <v>869</v>
      </c>
      <c r="E311" s="387">
        <v>146</v>
      </c>
      <c r="F311" s="472">
        <v>146</v>
      </c>
      <c r="G311" s="472" t="s">
        <v>6663</v>
      </c>
      <c r="H311" s="472" t="s">
        <v>6663</v>
      </c>
      <c r="I311" s="472" t="s">
        <v>6663</v>
      </c>
      <c r="J311" s="388" t="s">
        <v>6662</v>
      </c>
      <c r="K311" s="395" t="s">
        <v>6662</v>
      </c>
      <c r="L311" s="387"/>
      <c r="M311" s="471" t="s">
        <v>6663</v>
      </c>
      <c r="N311" s="472" t="s">
        <v>6663</v>
      </c>
      <c r="O311" s="472" t="s">
        <v>6663</v>
      </c>
      <c r="P311" s="472" t="s">
        <v>6663</v>
      </c>
      <c r="Q311" s="472" t="s">
        <v>6663</v>
      </c>
      <c r="R311" s="472" t="s">
        <v>6663</v>
      </c>
      <c r="S311" s="472" t="s">
        <v>6663</v>
      </c>
      <c r="T311" s="472" t="s">
        <v>6663</v>
      </c>
      <c r="U311" s="472" t="s">
        <v>6663</v>
      </c>
      <c r="V311" s="472" t="s">
        <v>6663</v>
      </c>
      <c r="W311" s="472" t="s">
        <v>6663</v>
      </c>
      <c r="X311" s="472" t="s">
        <v>6663</v>
      </c>
      <c r="Y311" s="472" t="s">
        <v>6663</v>
      </c>
      <c r="Z311" s="472" t="s">
        <v>6663</v>
      </c>
      <c r="AA311" s="472" t="s">
        <v>6663</v>
      </c>
      <c r="AB311" s="473" t="s">
        <v>6663</v>
      </c>
      <c r="AC311" s="489" t="s">
        <v>6663</v>
      </c>
      <c r="AD311" s="490" t="s">
        <v>6663</v>
      </c>
      <c r="AE311" s="491" t="s">
        <v>6663</v>
      </c>
      <c r="AF311" s="389"/>
      <c r="AG311" s="390"/>
      <c r="AH311" s="390"/>
      <c r="AI311" s="390"/>
      <c r="AJ311" s="390"/>
      <c r="AK311" s="390"/>
      <c r="AL311" s="390"/>
      <c r="AM311" s="390"/>
      <c r="AN311" s="390"/>
      <c r="AO311" s="390"/>
      <c r="AP311" s="390"/>
      <c r="AQ311" s="390"/>
      <c r="AR311" s="390"/>
      <c r="AS311" s="390"/>
      <c r="AT311" s="390"/>
      <c r="AU311" s="390"/>
      <c r="AV311" s="384"/>
      <c r="AW311" s="385"/>
      <c r="AX311" s="386"/>
      <c r="AY311" s="492" t="s">
        <v>6663</v>
      </c>
      <c r="AZ311" s="493" t="s">
        <v>6663</v>
      </c>
      <c r="BA311" s="493" t="s">
        <v>6663</v>
      </c>
      <c r="BB311" s="493" t="s">
        <v>6663</v>
      </c>
      <c r="BC311" s="493" t="s">
        <v>6663</v>
      </c>
      <c r="BD311" s="493" t="s">
        <v>6663</v>
      </c>
      <c r="BE311" s="493" t="s">
        <v>6663</v>
      </c>
      <c r="BF311" s="493" t="s">
        <v>6663</v>
      </c>
      <c r="BG311" s="493" t="s">
        <v>6663</v>
      </c>
      <c r="BH311" s="493" t="s">
        <v>6663</v>
      </c>
      <c r="BI311" s="493" t="s">
        <v>6663</v>
      </c>
      <c r="BJ311" s="493" t="s">
        <v>6663</v>
      </c>
      <c r="BK311" s="493" t="s">
        <v>6663</v>
      </c>
      <c r="BL311" s="493" t="s">
        <v>6663</v>
      </c>
      <c r="BM311" s="493" t="s">
        <v>6663</v>
      </c>
      <c r="BN311" s="494" t="s">
        <v>6663</v>
      </c>
      <c r="BO311" s="489" t="s">
        <v>6663</v>
      </c>
      <c r="BP311" s="490" t="s">
        <v>6663</v>
      </c>
      <c r="BQ311" s="491" t="s">
        <v>6663</v>
      </c>
      <c r="BR311" s="492">
        <v>145</v>
      </c>
      <c r="BS311" s="493" t="s">
        <v>6662</v>
      </c>
      <c r="BT311" s="493" t="s">
        <v>6662</v>
      </c>
      <c r="BU311" s="493" t="s">
        <v>6662</v>
      </c>
      <c r="BV311" s="493">
        <v>2</v>
      </c>
      <c r="BW311" s="493">
        <v>3</v>
      </c>
      <c r="BX311" s="493">
        <v>6</v>
      </c>
      <c r="BY311" s="493">
        <v>5</v>
      </c>
      <c r="BZ311" s="493">
        <v>5</v>
      </c>
      <c r="CA311" s="493">
        <v>16</v>
      </c>
      <c r="CB311" s="493">
        <v>24</v>
      </c>
      <c r="CC311" s="493">
        <v>33</v>
      </c>
      <c r="CD311" s="493">
        <v>21</v>
      </c>
      <c r="CE311" s="493">
        <v>22</v>
      </c>
      <c r="CF311" s="493">
        <v>6</v>
      </c>
      <c r="CG311" s="494">
        <v>2</v>
      </c>
      <c r="CH311" s="389"/>
      <c r="CI311" s="390"/>
      <c r="CJ311" s="390"/>
      <c r="CK311" s="390"/>
      <c r="CL311" s="390"/>
      <c r="CM311" s="390"/>
      <c r="CN311" s="390"/>
      <c r="CO311" s="390"/>
      <c r="CP311" s="390"/>
      <c r="CQ311" s="390"/>
      <c r="CR311" s="390"/>
      <c r="CS311" s="390"/>
      <c r="CT311" s="390"/>
      <c r="CU311" s="394"/>
      <c r="CV311" s="389"/>
      <c r="CW311" s="390"/>
      <c r="CX311" s="390"/>
      <c r="CY311" s="390"/>
      <c r="CZ311" s="390"/>
      <c r="DA311" s="390"/>
      <c r="DB311" s="394"/>
      <c r="DC311" s="492">
        <v>505</v>
      </c>
      <c r="DD311" s="493">
        <v>423</v>
      </c>
      <c r="DE311" s="493">
        <v>286</v>
      </c>
      <c r="DF311" s="493">
        <v>123</v>
      </c>
      <c r="DG311" s="493">
        <v>14</v>
      </c>
      <c r="DH311" s="493">
        <v>30</v>
      </c>
      <c r="DI311" s="493">
        <v>52</v>
      </c>
      <c r="DJ311" s="394"/>
      <c r="DK311" s="492">
        <v>145</v>
      </c>
      <c r="DL311" s="493">
        <v>17</v>
      </c>
      <c r="DM311" s="493" t="s">
        <v>6662</v>
      </c>
      <c r="DN311" s="493">
        <v>3</v>
      </c>
      <c r="DO311" s="493">
        <v>1</v>
      </c>
      <c r="DP311" s="493">
        <v>107</v>
      </c>
      <c r="DQ311" s="493" t="s">
        <v>6662</v>
      </c>
      <c r="DR311" s="493">
        <v>8</v>
      </c>
      <c r="DS311" s="493">
        <v>5</v>
      </c>
      <c r="DT311" s="493">
        <v>2</v>
      </c>
      <c r="DU311" s="493">
        <v>1</v>
      </c>
      <c r="DV311" s="493" t="s">
        <v>6662</v>
      </c>
      <c r="DW311" s="493" t="s">
        <v>6662</v>
      </c>
      <c r="DX311" s="493">
        <v>1</v>
      </c>
      <c r="DY311" s="390" t="s">
        <v>6662</v>
      </c>
      <c r="DZ311" s="394" t="s">
        <v>6662</v>
      </c>
      <c r="EA311" s="492">
        <v>146</v>
      </c>
      <c r="EB311" s="493">
        <v>25906</v>
      </c>
      <c r="EC311" s="493">
        <v>19789</v>
      </c>
      <c r="ED311" s="493">
        <v>4021</v>
      </c>
      <c r="EE311" s="494">
        <v>2096</v>
      </c>
      <c r="EF311" s="492">
        <v>259</v>
      </c>
      <c r="EG311" s="493">
        <v>232</v>
      </c>
      <c r="EH311" s="493">
        <v>160</v>
      </c>
      <c r="EI311" s="493">
        <v>63</v>
      </c>
      <c r="EJ311" s="493">
        <v>9</v>
      </c>
      <c r="EK311" s="493">
        <v>17</v>
      </c>
      <c r="EL311" s="493">
        <v>10</v>
      </c>
      <c r="EM311" s="394"/>
      <c r="EN311" s="492">
        <v>246</v>
      </c>
      <c r="EO311" s="493">
        <v>191</v>
      </c>
      <c r="EP311" s="493">
        <v>126</v>
      </c>
      <c r="EQ311" s="493">
        <v>60</v>
      </c>
      <c r="ER311" s="493">
        <v>5</v>
      </c>
      <c r="ES311" s="493">
        <v>13</v>
      </c>
      <c r="ET311" s="493">
        <v>42</v>
      </c>
      <c r="EU311" s="394"/>
    </row>
    <row r="312" spans="1:151" s="357" customFormat="1" ht="15" hidden="1" customHeight="1" x14ac:dyDescent="0.15">
      <c r="A312" s="452" t="s">
        <v>175</v>
      </c>
      <c r="B312" s="452" t="s">
        <v>416</v>
      </c>
      <c r="C312" s="452" t="s">
        <v>832</v>
      </c>
      <c r="D312" s="452" t="s">
        <v>870</v>
      </c>
      <c r="E312" s="387">
        <v>191</v>
      </c>
      <c r="F312" s="472">
        <v>185</v>
      </c>
      <c r="G312" s="472" t="s">
        <v>6663</v>
      </c>
      <c r="H312" s="472" t="s">
        <v>6663</v>
      </c>
      <c r="I312" s="472" t="s">
        <v>6663</v>
      </c>
      <c r="J312" s="388">
        <v>6</v>
      </c>
      <c r="K312" s="395">
        <v>6</v>
      </c>
      <c r="L312" s="387"/>
      <c r="M312" s="471" t="s">
        <v>6663</v>
      </c>
      <c r="N312" s="472" t="s">
        <v>6663</v>
      </c>
      <c r="O312" s="472" t="s">
        <v>6663</v>
      </c>
      <c r="P312" s="472" t="s">
        <v>6663</v>
      </c>
      <c r="Q312" s="472" t="s">
        <v>6663</v>
      </c>
      <c r="R312" s="472" t="s">
        <v>6663</v>
      </c>
      <c r="S312" s="472" t="s">
        <v>6663</v>
      </c>
      <c r="T312" s="472" t="s">
        <v>6663</v>
      </c>
      <c r="U312" s="472" t="s">
        <v>6663</v>
      </c>
      <c r="V312" s="472" t="s">
        <v>6663</v>
      </c>
      <c r="W312" s="472" t="s">
        <v>6663</v>
      </c>
      <c r="X312" s="472" t="s">
        <v>6663</v>
      </c>
      <c r="Y312" s="472" t="s">
        <v>6663</v>
      </c>
      <c r="Z312" s="472" t="s">
        <v>6663</v>
      </c>
      <c r="AA312" s="472" t="s">
        <v>6663</v>
      </c>
      <c r="AB312" s="473" t="s">
        <v>6663</v>
      </c>
      <c r="AC312" s="489" t="s">
        <v>6663</v>
      </c>
      <c r="AD312" s="490" t="s">
        <v>6663</v>
      </c>
      <c r="AE312" s="491" t="s">
        <v>6663</v>
      </c>
      <c r="AF312" s="389"/>
      <c r="AG312" s="390"/>
      <c r="AH312" s="390"/>
      <c r="AI312" s="390"/>
      <c r="AJ312" s="390"/>
      <c r="AK312" s="390"/>
      <c r="AL312" s="390"/>
      <c r="AM312" s="390"/>
      <c r="AN312" s="390"/>
      <c r="AO312" s="390"/>
      <c r="AP312" s="390"/>
      <c r="AQ312" s="390"/>
      <c r="AR312" s="390"/>
      <c r="AS312" s="390"/>
      <c r="AT312" s="390"/>
      <c r="AU312" s="390"/>
      <c r="AV312" s="384"/>
      <c r="AW312" s="385"/>
      <c r="AX312" s="386"/>
      <c r="AY312" s="492" t="s">
        <v>6663</v>
      </c>
      <c r="AZ312" s="493" t="s">
        <v>6663</v>
      </c>
      <c r="BA312" s="493" t="s">
        <v>6663</v>
      </c>
      <c r="BB312" s="493" t="s">
        <v>6663</v>
      </c>
      <c r="BC312" s="493" t="s">
        <v>6663</v>
      </c>
      <c r="BD312" s="493" t="s">
        <v>6663</v>
      </c>
      <c r="BE312" s="493" t="s">
        <v>6663</v>
      </c>
      <c r="BF312" s="493" t="s">
        <v>6663</v>
      </c>
      <c r="BG312" s="493" t="s">
        <v>6663</v>
      </c>
      <c r="BH312" s="493" t="s">
        <v>6663</v>
      </c>
      <c r="BI312" s="493" t="s">
        <v>6663</v>
      </c>
      <c r="BJ312" s="493" t="s">
        <v>6663</v>
      </c>
      <c r="BK312" s="493" t="s">
        <v>6663</v>
      </c>
      <c r="BL312" s="493" t="s">
        <v>6663</v>
      </c>
      <c r="BM312" s="493" t="s">
        <v>6663</v>
      </c>
      <c r="BN312" s="494" t="s">
        <v>6663</v>
      </c>
      <c r="BO312" s="489" t="s">
        <v>6663</v>
      </c>
      <c r="BP312" s="490" t="s">
        <v>6663</v>
      </c>
      <c r="BQ312" s="491" t="s">
        <v>6663</v>
      </c>
      <c r="BR312" s="492">
        <v>188</v>
      </c>
      <c r="BS312" s="493" t="s">
        <v>6662</v>
      </c>
      <c r="BT312" s="493" t="s">
        <v>6662</v>
      </c>
      <c r="BU312" s="493">
        <v>1</v>
      </c>
      <c r="BV312" s="493">
        <v>1</v>
      </c>
      <c r="BW312" s="493">
        <v>2</v>
      </c>
      <c r="BX312" s="493">
        <v>6</v>
      </c>
      <c r="BY312" s="493">
        <v>6</v>
      </c>
      <c r="BZ312" s="493">
        <v>18</v>
      </c>
      <c r="CA312" s="493">
        <v>17</v>
      </c>
      <c r="CB312" s="493">
        <v>42</v>
      </c>
      <c r="CC312" s="493">
        <v>38</v>
      </c>
      <c r="CD312" s="493">
        <v>27</v>
      </c>
      <c r="CE312" s="493">
        <v>13</v>
      </c>
      <c r="CF312" s="493">
        <v>17</v>
      </c>
      <c r="CG312" s="494" t="s">
        <v>6662</v>
      </c>
      <c r="CH312" s="389"/>
      <c r="CI312" s="390"/>
      <c r="CJ312" s="390"/>
      <c r="CK312" s="390"/>
      <c r="CL312" s="390"/>
      <c r="CM312" s="390"/>
      <c r="CN312" s="390"/>
      <c r="CO312" s="390"/>
      <c r="CP312" s="390"/>
      <c r="CQ312" s="390"/>
      <c r="CR312" s="390"/>
      <c r="CS312" s="390"/>
      <c r="CT312" s="390"/>
      <c r="CU312" s="394"/>
      <c r="CV312" s="389"/>
      <c r="CW312" s="390"/>
      <c r="CX312" s="390"/>
      <c r="CY312" s="390"/>
      <c r="CZ312" s="390"/>
      <c r="DA312" s="390"/>
      <c r="DB312" s="394"/>
      <c r="DC312" s="492">
        <v>660</v>
      </c>
      <c r="DD312" s="493">
        <v>496</v>
      </c>
      <c r="DE312" s="493">
        <v>230</v>
      </c>
      <c r="DF312" s="493">
        <v>235</v>
      </c>
      <c r="DG312" s="493">
        <v>31</v>
      </c>
      <c r="DH312" s="493">
        <v>37</v>
      </c>
      <c r="DI312" s="493">
        <v>127</v>
      </c>
      <c r="DJ312" s="394"/>
      <c r="DK312" s="492">
        <v>177</v>
      </c>
      <c r="DL312" s="493">
        <v>82</v>
      </c>
      <c r="DM312" s="493" t="s">
        <v>6662</v>
      </c>
      <c r="DN312" s="493">
        <v>3</v>
      </c>
      <c r="DO312" s="493" t="s">
        <v>6662</v>
      </c>
      <c r="DP312" s="493">
        <v>5</v>
      </c>
      <c r="DQ312" s="493">
        <v>2</v>
      </c>
      <c r="DR312" s="493">
        <v>80</v>
      </c>
      <c r="DS312" s="493">
        <v>1</v>
      </c>
      <c r="DT312" s="493">
        <v>2</v>
      </c>
      <c r="DU312" s="493">
        <v>1</v>
      </c>
      <c r="DV312" s="493" t="s">
        <v>6662</v>
      </c>
      <c r="DW312" s="493">
        <v>1</v>
      </c>
      <c r="DX312" s="493" t="s">
        <v>6662</v>
      </c>
      <c r="DY312" s="390" t="s">
        <v>6662</v>
      </c>
      <c r="DZ312" s="394" t="s">
        <v>6662</v>
      </c>
      <c r="EA312" s="492">
        <v>184</v>
      </c>
      <c r="EB312" s="493">
        <v>36149</v>
      </c>
      <c r="EC312" s="493">
        <v>17386</v>
      </c>
      <c r="ED312" s="493">
        <v>6442</v>
      </c>
      <c r="EE312" s="494">
        <v>12321</v>
      </c>
      <c r="EF312" s="492">
        <v>319</v>
      </c>
      <c r="EG312" s="493">
        <v>279</v>
      </c>
      <c r="EH312" s="493">
        <v>124</v>
      </c>
      <c r="EI312" s="493">
        <v>133</v>
      </c>
      <c r="EJ312" s="493">
        <v>22</v>
      </c>
      <c r="EK312" s="493">
        <v>20</v>
      </c>
      <c r="EL312" s="493">
        <v>20</v>
      </c>
      <c r="EM312" s="394"/>
      <c r="EN312" s="492">
        <v>341</v>
      </c>
      <c r="EO312" s="493">
        <v>217</v>
      </c>
      <c r="EP312" s="493">
        <v>106</v>
      </c>
      <c r="EQ312" s="493">
        <v>102</v>
      </c>
      <c r="ER312" s="493">
        <v>9</v>
      </c>
      <c r="ES312" s="493">
        <v>17</v>
      </c>
      <c r="ET312" s="493">
        <v>107</v>
      </c>
      <c r="EU312" s="394"/>
    </row>
    <row r="313" spans="1:151" s="357" customFormat="1" ht="15" hidden="1" customHeight="1" x14ac:dyDescent="0.15">
      <c r="A313" s="452" t="s">
        <v>175</v>
      </c>
      <c r="B313" s="452" t="s">
        <v>416</v>
      </c>
      <c r="C313" s="452" t="s">
        <v>423</v>
      </c>
      <c r="D313" s="452" t="s">
        <v>871</v>
      </c>
      <c r="E313" s="387">
        <v>185</v>
      </c>
      <c r="F313" s="472">
        <v>181</v>
      </c>
      <c r="G313" s="472" t="s">
        <v>6663</v>
      </c>
      <c r="H313" s="472" t="s">
        <v>6663</v>
      </c>
      <c r="I313" s="472" t="s">
        <v>6663</v>
      </c>
      <c r="J313" s="388">
        <v>4</v>
      </c>
      <c r="K313" s="395">
        <v>4</v>
      </c>
      <c r="L313" s="387"/>
      <c r="M313" s="471" t="s">
        <v>6663</v>
      </c>
      <c r="N313" s="472" t="s">
        <v>6663</v>
      </c>
      <c r="O313" s="472" t="s">
        <v>6663</v>
      </c>
      <c r="P313" s="472" t="s">
        <v>6663</v>
      </c>
      <c r="Q313" s="472" t="s">
        <v>6663</v>
      </c>
      <c r="R313" s="472" t="s">
        <v>6663</v>
      </c>
      <c r="S313" s="472" t="s">
        <v>6663</v>
      </c>
      <c r="T313" s="472" t="s">
        <v>6663</v>
      </c>
      <c r="U313" s="472" t="s">
        <v>6663</v>
      </c>
      <c r="V313" s="472" t="s">
        <v>6663</v>
      </c>
      <c r="W313" s="472" t="s">
        <v>6663</v>
      </c>
      <c r="X313" s="472" t="s">
        <v>6663</v>
      </c>
      <c r="Y313" s="472" t="s">
        <v>6663</v>
      </c>
      <c r="Z313" s="472" t="s">
        <v>6663</v>
      </c>
      <c r="AA313" s="472" t="s">
        <v>6663</v>
      </c>
      <c r="AB313" s="473" t="s">
        <v>6663</v>
      </c>
      <c r="AC313" s="489" t="s">
        <v>6663</v>
      </c>
      <c r="AD313" s="490" t="s">
        <v>6663</v>
      </c>
      <c r="AE313" s="491" t="s">
        <v>6663</v>
      </c>
      <c r="AF313" s="389"/>
      <c r="AG313" s="390"/>
      <c r="AH313" s="390"/>
      <c r="AI313" s="390"/>
      <c r="AJ313" s="390"/>
      <c r="AK313" s="390"/>
      <c r="AL313" s="390"/>
      <c r="AM313" s="390"/>
      <c r="AN313" s="390"/>
      <c r="AO313" s="390"/>
      <c r="AP313" s="390"/>
      <c r="AQ313" s="390"/>
      <c r="AR313" s="390"/>
      <c r="AS313" s="390"/>
      <c r="AT313" s="390"/>
      <c r="AU313" s="390"/>
      <c r="AV313" s="384"/>
      <c r="AW313" s="385"/>
      <c r="AX313" s="386"/>
      <c r="AY313" s="492" t="s">
        <v>6663</v>
      </c>
      <c r="AZ313" s="493" t="s">
        <v>6663</v>
      </c>
      <c r="BA313" s="493" t="s">
        <v>6663</v>
      </c>
      <c r="BB313" s="493" t="s">
        <v>6663</v>
      </c>
      <c r="BC313" s="493" t="s">
        <v>6663</v>
      </c>
      <c r="BD313" s="493" t="s">
        <v>6663</v>
      </c>
      <c r="BE313" s="493" t="s">
        <v>6663</v>
      </c>
      <c r="BF313" s="493" t="s">
        <v>6663</v>
      </c>
      <c r="BG313" s="493" t="s">
        <v>6663</v>
      </c>
      <c r="BH313" s="493" t="s">
        <v>6663</v>
      </c>
      <c r="BI313" s="493" t="s">
        <v>6663</v>
      </c>
      <c r="BJ313" s="493" t="s">
        <v>6663</v>
      </c>
      <c r="BK313" s="493" t="s">
        <v>6663</v>
      </c>
      <c r="BL313" s="493" t="s">
        <v>6663</v>
      </c>
      <c r="BM313" s="493" t="s">
        <v>6663</v>
      </c>
      <c r="BN313" s="494" t="s">
        <v>6663</v>
      </c>
      <c r="BO313" s="489" t="s">
        <v>6663</v>
      </c>
      <c r="BP313" s="490" t="s">
        <v>6663</v>
      </c>
      <c r="BQ313" s="491" t="s">
        <v>6663</v>
      </c>
      <c r="BR313" s="492">
        <v>180</v>
      </c>
      <c r="BS313" s="493" t="s">
        <v>6662</v>
      </c>
      <c r="BT313" s="493" t="s">
        <v>6662</v>
      </c>
      <c r="BU313" s="493" t="s">
        <v>6662</v>
      </c>
      <c r="BV313" s="493" t="s">
        <v>6662</v>
      </c>
      <c r="BW313" s="493" t="s">
        <v>6662</v>
      </c>
      <c r="BX313" s="493">
        <v>5</v>
      </c>
      <c r="BY313" s="493">
        <v>11</v>
      </c>
      <c r="BZ313" s="493">
        <v>18</v>
      </c>
      <c r="CA313" s="493">
        <v>28</v>
      </c>
      <c r="CB313" s="493">
        <v>25</v>
      </c>
      <c r="CC313" s="493">
        <v>41</v>
      </c>
      <c r="CD313" s="493">
        <v>24</v>
      </c>
      <c r="CE313" s="493">
        <v>16</v>
      </c>
      <c r="CF313" s="493">
        <v>10</v>
      </c>
      <c r="CG313" s="494">
        <v>2</v>
      </c>
      <c r="CH313" s="389"/>
      <c r="CI313" s="390"/>
      <c r="CJ313" s="390"/>
      <c r="CK313" s="390"/>
      <c r="CL313" s="390"/>
      <c r="CM313" s="390"/>
      <c r="CN313" s="390"/>
      <c r="CO313" s="390"/>
      <c r="CP313" s="390"/>
      <c r="CQ313" s="390"/>
      <c r="CR313" s="390"/>
      <c r="CS313" s="390"/>
      <c r="CT313" s="390"/>
      <c r="CU313" s="394"/>
      <c r="CV313" s="389"/>
      <c r="CW313" s="390"/>
      <c r="CX313" s="390"/>
      <c r="CY313" s="390"/>
      <c r="CZ313" s="390"/>
      <c r="DA313" s="390"/>
      <c r="DB313" s="394"/>
      <c r="DC313" s="492">
        <v>676</v>
      </c>
      <c r="DD313" s="493">
        <v>512</v>
      </c>
      <c r="DE313" s="493">
        <v>245</v>
      </c>
      <c r="DF313" s="493">
        <v>232</v>
      </c>
      <c r="DG313" s="493">
        <v>35</v>
      </c>
      <c r="DH313" s="493">
        <v>52</v>
      </c>
      <c r="DI313" s="493">
        <v>112</v>
      </c>
      <c r="DJ313" s="394"/>
      <c r="DK313" s="492">
        <v>170</v>
      </c>
      <c r="DL313" s="493">
        <v>81</v>
      </c>
      <c r="DM313" s="493" t="s">
        <v>6662</v>
      </c>
      <c r="DN313" s="493" t="s">
        <v>6662</v>
      </c>
      <c r="DO313" s="493" t="s">
        <v>6662</v>
      </c>
      <c r="DP313" s="493">
        <v>6</v>
      </c>
      <c r="DQ313" s="493">
        <v>9</v>
      </c>
      <c r="DR313" s="493">
        <v>62</v>
      </c>
      <c r="DS313" s="493">
        <v>9</v>
      </c>
      <c r="DT313" s="493">
        <v>2</v>
      </c>
      <c r="DU313" s="493" t="s">
        <v>6662</v>
      </c>
      <c r="DV313" s="493" t="s">
        <v>6662</v>
      </c>
      <c r="DW313" s="493">
        <v>1</v>
      </c>
      <c r="DX313" s="493" t="s">
        <v>6662</v>
      </c>
      <c r="DY313" s="390" t="s">
        <v>6662</v>
      </c>
      <c r="DZ313" s="394" t="s">
        <v>6662</v>
      </c>
      <c r="EA313" s="492">
        <v>181</v>
      </c>
      <c r="EB313" s="493">
        <v>35515</v>
      </c>
      <c r="EC313" s="493">
        <v>15202</v>
      </c>
      <c r="ED313" s="493">
        <v>9816</v>
      </c>
      <c r="EE313" s="494">
        <v>10497</v>
      </c>
      <c r="EF313" s="492">
        <v>340</v>
      </c>
      <c r="EG313" s="493">
        <v>289</v>
      </c>
      <c r="EH313" s="493">
        <v>140</v>
      </c>
      <c r="EI313" s="493">
        <v>127</v>
      </c>
      <c r="EJ313" s="493">
        <v>22</v>
      </c>
      <c r="EK313" s="493">
        <v>24</v>
      </c>
      <c r="EL313" s="493">
        <v>27</v>
      </c>
      <c r="EM313" s="394"/>
      <c r="EN313" s="492">
        <v>336</v>
      </c>
      <c r="EO313" s="493">
        <v>223</v>
      </c>
      <c r="EP313" s="493">
        <v>105</v>
      </c>
      <c r="EQ313" s="493">
        <v>105</v>
      </c>
      <c r="ER313" s="493">
        <v>13</v>
      </c>
      <c r="ES313" s="493">
        <v>28</v>
      </c>
      <c r="ET313" s="493">
        <v>85</v>
      </c>
      <c r="EU313" s="394"/>
    </row>
    <row r="314" spans="1:151" s="357" customFormat="1" ht="15" hidden="1" customHeight="1" x14ac:dyDescent="0.15">
      <c r="A314" s="452" t="s">
        <v>175</v>
      </c>
      <c r="B314" s="452" t="s">
        <v>416</v>
      </c>
      <c r="C314" s="452" t="s">
        <v>872</v>
      </c>
      <c r="D314" s="452" t="s">
        <v>873</v>
      </c>
      <c r="E314" s="387">
        <v>290</v>
      </c>
      <c r="F314" s="472">
        <v>289</v>
      </c>
      <c r="G314" s="472" t="s">
        <v>6663</v>
      </c>
      <c r="H314" s="472" t="s">
        <v>6663</v>
      </c>
      <c r="I314" s="472" t="s">
        <v>6663</v>
      </c>
      <c r="J314" s="388">
        <v>1</v>
      </c>
      <c r="K314" s="395">
        <v>1</v>
      </c>
      <c r="L314" s="387"/>
      <c r="M314" s="471" t="s">
        <v>6663</v>
      </c>
      <c r="N314" s="472" t="s">
        <v>6663</v>
      </c>
      <c r="O314" s="472" t="s">
        <v>6663</v>
      </c>
      <c r="P314" s="472" t="s">
        <v>6663</v>
      </c>
      <c r="Q314" s="472" t="s">
        <v>6663</v>
      </c>
      <c r="R314" s="472" t="s">
        <v>6663</v>
      </c>
      <c r="S314" s="472" t="s">
        <v>6663</v>
      </c>
      <c r="T314" s="472" t="s">
        <v>6663</v>
      </c>
      <c r="U314" s="472" t="s">
        <v>6663</v>
      </c>
      <c r="V314" s="472" t="s">
        <v>6663</v>
      </c>
      <c r="W314" s="472" t="s">
        <v>6663</v>
      </c>
      <c r="X314" s="472" t="s">
        <v>6663</v>
      </c>
      <c r="Y314" s="472" t="s">
        <v>6663</v>
      </c>
      <c r="Z314" s="472" t="s">
        <v>6663</v>
      </c>
      <c r="AA314" s="472" t="s">
        <v>6663</v>
      </c>
      <c r="AB314" s="473" t="s">
        <v>6663</v>
      </c>
      <c r="AC314" s="489" t="s">
        <v>6663</v>
      </c>
      <c r="AD314" s="490" t="s">
        <v>6663</v>
      </c>
      <c r="AE314" s="491" t="s">
        <v>6663</v>
      </c>
      <c r="AF314" s="389"/>
      <c r="AG314" s="390"/>
      <c r="AH314" s="390"/>
      <c r="AI314" s="390"/>
      <c r="AJ314" s="390"/>
      <c r="AK314" s="390"/>
      <c r="AL314" s="390"/>
      <c r="AM314" s="390"/>
      <c r="AN314" s="390"/>
      <c r="AO314" s="390"/>
      <c r="AP314" s="390"/>
      <c r="AQ314" s="390"/>
      <c r="AR314" s="390"/>
      <c r="AS314" s="390"/>
      <c r="AT314" s="390"/>
      <c r="AU314" s="390"/>
      <c r="AV314" s="384"/>
      <c r="AW314" s="385"/>
      <c r="AX314" s="386"/>
      <c r="AY314" s="492" t="s">
        <v>6663</v>
      </c>
      <c r="AZ314" s="493" t="s">
        <v>6663</v>
      </c>
      <c r="BA314" s="493" t="s">
        <v>6663</v>
      </c>
      <c r="BB314" s="493" t="s">
        <v>6663</v>
      </c>
      <c r="BC314" s="493" t="s">
        <v>6663</v>
      </c>
      <c r="BD314" s="493" t="s">
        <v>6663</v>
      </c>
      <c r="BE314" s="493" t="s">
        <v>6663</v>
      </c>
      <c r="BF314" s="493" t="s">
        <v>6663</v>
      </c>
      <c r="BG314" s="493" t="s">
        <v>6663</v>
      </c>
      <c r="BH314" s="493" t="s">
        <v>6663</v>
      </c>
      <c r="BI314" s="493" t="s">
        <v>6663</v>
      </c>
      <c r="BJ314" s="493" t="s">
        <v>6663</v>
      </c>
      <c r="BK314" s="493" t="s">
        <v>6663</v>
      </c>
      <c r="BL314" s="493" t="s">
        <v>6663</v>
      </c>
      <c r="BM314" s="493" t="s">
        <v>6663</v>
      </c>
      <c r="BN314" s="494" t="s">
        <v>6663</v>
      </c>
      <c r="BO314" s="489" t="s">
        <v>6663</v>
      </c>
      <c r="BP314" s="490" t="s">
        <v>6663</v>
      </c>
      <c r="BQ314" s="491" t="s">
        <v>6663</v>
      </c>
      <c r="BR314" s="492">
        <v>284</v>
      </c>
      <c r="BS314" s="493" t="s">
        <v>6662</v>
      </c>
      <c r="BT314" s="493" t="s">
        <v>6662</v>
      </c>
      <c r="BU314" s="493" t="s">
        <v>6662</v>
      </c>
      <c r="BV314" s="493" t="s">
        <v>6662</v>
      </c>
      <c r="BW314" s="493" t="s">
        <v>6662</v>
      </c>
      <c r="BX314" s="493">
        <v>4</v>
      </c>
      <c r="BY314" s="493">
        <v>9</v>
      </c>
      <c r="BZ314" s="493">
        <v>23</v>
      </c>
      <c r="CA314" s="493">
        <v>47</v>
      </c>
      <c r="CB314" s="493">
        <v>44</v>
      </c>
      <c r="CC314" s="493">
        <v>46</v>
      </c>
      <c r="CD314" s="493">
        <v>45</v>
      </c>
      <c r="CE314" s="493">
        <v>35</v>
      </c>
      <c r="CF314" s="493">
        <v>16</v>
      </c>
      <c r="CG314" s="494">
        <v>15</v>
      </c>
      <c r="CH314" s="389"/>
      <c r="CI314" s="390"/>
      <c r="CJ314" s="390"/>
      <c r="CK314" s="390"/>
      <c r="CL314" s="390"/>
      <c r="CM314" s="390"/>
      <c r="CN314" s="390"/>
      <c r="CO314" s="390"/>
      <c r="CP314" s="390"/>
      <c r="CQ314" s="390"/>
      <c r="CR314" s="390"/>
      <c r="CS314" s="390"/>
      <c r="CT314" s="390"/>
      <c r="CU314" s="394"/>
      <c r="CV314" s="389"/>
      <c r="CW314" s="390"/>
      <c r="CX314" s="390"/>
      <c r="CY314" s="390"/>
      <c r="CZ314" s="390"/>
      <c r="DA314" s="390"/>
      <c r="DB314" s="394"/>
      <c r="DC314" s="492">
        <v>1009</v>
      </c>
      <c r="DD314" s="493">
        <v>774</v>
      </c>
      <c r="DE314" s="493">
        <v>357</v>
      </c>
      <c r="DF314" s="493">
        <v>364</v>
      </c>
      <c r="DG314" s="493">
        <v>53</v>
      </c>
      <c r="DH314" s="493">
        <v>73</v>
      </c>
      <c r="DI314" s="493">
        <v>162</v>
      </c>
      <c r="DJ314" s="394"/>
      <c r="DK314" s="492">
        <v>279</v>
      </c>
      <c r="DL314" s="493">
        <v>80</v>
      </c>
      <c r="DM314" s="493" t="s">
        <v>6662</v>
      </c>
      <c r="DN314" s="493" t="s">
        <v>6662</v>
      </c>
      <c r="DO314" s="493" t="s">
        <v>6662</v>
      </c>
      <c r="DP314" s="493">
        <v>16</v>
      </c>
      <c r="DQ314" s="493">
        <v>6</v>
      </c>
      <c r="DR314" s="493">
        <v>171</v>
      </c>
      <c r="DS314" s="493">
        <v>3</v>
      </c>
      <c r="DT314" s="493">
        <v>1</v>
      </c>
      <c r="DU314" s="493" t="s">
        <v>6662</v>
      </c>
      <c r="DV314" s="493">
        <v>1</v>
      </c>
      <c r="DW314" s="493">
        <v>1</v>
      </c>
      <c r="DX314" s="493" t="s">
        <v>6662</v>
      </c>
      <c r="DY314" s="390" t="s">
        <v>6662</v>
      </c>
      <c r="DZ314" s="394" t="s">
        <v>6662</v>
      </c>
      <c r="EA314" s="492">
        <v>289</v>
      </c>
      <c r="EB314" s="493">
        <v>45892</v>
      </c>
      <c r="EC314" s="493">
        <v>12364</v>
      </c>
      <c r="ED314" s="493">
        <v>5661</v>
      </c>
      <c r="EE314" s="494">
        <v>27867</v>
      </c>
      <c r="EF314" s="492">
        <v>511</v>
      </c>
      <c r="EG314" s="493">
        <v>439</v>
      </c>
      <c r="EH314" s="493">
        <v>198</v>
      </c>
      <c r="EI314" s="493">
        <v>202</v>
      </c>
      <c r="EJ314" s="493">
        <v>39</v>
      </c>
      <c r="EK314" s="493">
        <v>45</v>
      </c>
      <c r="EL314" s="493">
        <v>27</v>
      </c>
      <c r="EM314" s="394"/>
      <c r="EN314" s="492">
        <v>498</v>
      </c>
      <c r="EO314" s="493">
        <v>335</v>
      </c>
      <c r="EP314" s="493">
        <v>159</v>
      </c>
      <c r="EQ314" s="493">
        <v>162</v>
      </c>
      <c r="ER314" s="493">
        <v>14</v>
      </c>
      <c r="ES314" s="493">
        <v>28</v>
      </c>
      <c r="ET314" s="493">
        <v>135</v>
      </c>
      <c r="EU314" s="394"/>
    </row>
    <row r="315" spans="1:151" s="357" customFormat="1" ht="15" customHeight="1" x14ac:dyDescent="0.15">
      <c r="A315" s="452" t="s">
        <v>175</v>
      </c>
      <c r="B315" s="452" t="s">
        <v>424</v>
      </c>
      <c r="C315" s="452"/>
      <c r="D315" s="452" t="s">
        <v>874</v>
      </c>
      <c r="E315" s="387">
        <v>1604</v>
      </c>
      <c r="F315" s="472">
        <v>1580</v>
      </c>
      <c r="G315" s="472">
        <v>249</v>
      </c>
      <c r="H315" s="472">
        <v>263</v>
      </c>
      <c r="I315" s="472">
        <v>1068</v>
      </c>
      <c r="J315" s="388">
        <v>24</v>
      </c>
      <c r="K315" s="395">
        <v>22</v>
      </c>
      <c r="L315" s="387"/>
      <c r="M315" s="471">
        <v>3984</v>
      </c>
      <c r="N315" s="472">
        <v>37</v>
      </c>
      <c r="O315" s="472">
        <v>88</v>
      </c>
      <c r="P315" s="472">
        <v>141</v>
      </c>
      <c r="Q315" s="472">
        <v>147</v>
      </c>
      <c r="R315" s="472">
        <v>192</v>
      </c>
      <c r="S315" s="472">
        <v>194</v>
      </c>
      <c r="T315" s="472">
        <v>202</v>
      </c>
      <c r="U315" s="472">
        <v>328</v>
      </c>
      <c r="V315" s="472">
        <v>481</v>
      </c>
      <c r="W315" s="472">
        <v>643</v>
      </c>
      <c r="X315" s="472">
        <v>479</v>
      </c>
      <c r="Y315" s="472">
        <v>362</v>
      </c>
      <c r="Z315" s="472">
        <v>356</v>
      </c>
      <c r="AA315" s="472">
        <v>236</v>
      </c>
      <c r="AB315" s="473">
        <v>98</v>
      </c>
      <c r="AC315" s="489">
        <v>58.7</v>
      </c>
      <c r="AD315" s="490">
        <v>57.5</v>
      </c>
      <c r="AE315" s="491">
        <v>60.3</v>
      </c>
      <c r="AF315" s="389"/>
      <c r="AG315" s="390"/>
      <c r="AH315" s="390"/>
      <c r="AI315" s="390"/>
      <c r="AJ315" s="390"/>
      <c r="AK315" s="390"/>
      <c r="AL315" s="390"/>
      <c r="AM315" s="390"/>
      <c r="AN315" s="390"/>
      <c r="AO315" s="390"/>
      <c r="AP315" s="390"/>
      <c r="AQ315" s="390"/>
      <c r="AR315" s="390"/>
      <c r="AS315" s="390"/>
      <c r="AT315" s="390"/>
      <c r="AU315" s="390"/>
      <c r="AV315" s="384"/>
      <c r="AW315" s="385"/>
      <c r="AX315" s="386"/>
      <c r="AY315" s="492">
        <v>1712</v>
      </c>
      <c r="AZ315" s="493">
        <v>1</v>
      </c>
      <c r="BA315" s="493" t="s">
        <v>6662</v>
      </c>
      <c r="BB315" s="493">
        <v>14</v>
      </c>
      <c r="BC315" s="493">
        <v>20</v>
      </c>
      <c r="BD315" s="493">
        <v>19</v>
      </c>
      <c r="BE315" s="493">
        <v>22</v>
      </c>
      <c r="BF315" s="493">
        <v>30</v>
      </c>
      <c r="BG315" s="493">
        <v>60</v>
      </c>
      <c r="BH315" s="493">
        <v>123</v>
      </c>
      <c r="BI315" s="493">
        <v>285</v>
      </c>
      <c r="BJ315" s="493">
        <v>316</v>
      </c>
      <c r="BK315" s="493">
        <v>278</v>
      </c>
      <c r="BL315" s="493">
        <v>292</v>
      </c>
      <c r="BM315" s="493">
        <v>188</v>
      </c>
      <c r="BN315" s="494">
        <v>64</v>
      </c>
      <c r="BO315" s="489">
        <v>68.099999999999994</v>
      </c>
      <c r="BP315" s="490">
        <v>68.099999999999994</v>
      </c>
      <c r="BQ315" s="491">
        <v>68</v>
      </c>
      <c r="BR315" s="492">
        <v>1581</v>
      </c>
      <c r="BS315" s="493" t="s">
        <v>6662</v>
      </c>
      <c r="BT315" s="493" t="s">
        <v>6662</v>
      </c>
      <c r="BU315" s="493">
        <v>1</v>
      </c>
      <c r="BV315" s="493">
        <v>3</v>
      </c>
      <c r="BW315" s="493">
        <v>11</v>
      </c>
      <c r="BX315" s="493">
        <v>26</v>
      </c>
      <c r="BY315" s="493">
        <v>55</v>
      </c>
      <c r="BZ315" s="493">
        <v>120</v>
      </c>
      <c r="CA315" s="493">
        <v>241</v>
      </c>
      <c r="CB315" s="493">
        <v>347</v>
      </c>
      <c r="CC315" s="493">
        <v>272</v>
      </c>
      <c r="CD315" s="493">
        <v>196</v>
      </c>
      <c r="CE315" s="493">
        <v>175</v>
      </c>
      <c r="CF315" s="493">
        <v>105</v>
      </c>
      <c r="CG315" s="494">
        <v>29</v>
      </c>
      <c r="CH315" s="389"/>
      <c r="CI315" s="390"/>
      <c r="CJ315" s="390"/>
      <c r="CK315" s="390"/>
      <c r="CL315" s="390"/>
      <c r="CM315" s="390"/>
      <c r="CN315" s="390"/>
      <c r="CO315" s="390"/>
      <c r="CP315" s="390"/>
      <c r="CQ315" s="390"/>
      <c r="CR315" s="390"/>
      <c r="CS315" s="390"/>
      <c r="CT315" s="390"/>
      <c r="CU315" s="394"/>
      <c r="CV315" s="389"/>
      <c r="CW315" s="390"/>
      <c r="CX315" s="390"/>
      <c r="CY315" s="390"/>
      <c r="CZ315" s="390"/>
      <c r="DA315" s="390"/>
      <c r="DB315" s="394"/>
      <c r="DC315" s="492">
        <v>5809</v>
      </c>
      <c r="DD315" s="493">
        <v>4242</v>
      </c>
      <c r="DE315" s="493">
        <v>1710</v>
      </c>
      <c r="DF315" s="493">
        <v>2229</v>
      </c>
      <c r="DG315" s="493">
        <v>303</v>
      </c>
      <c r="DH315" s="493">
        <v>385</v>
      </c>
      <c r="DI315" s="493">
        <v>1182</v>
      </c>
      <c r="DJ315" s="394"/>
      <c r="DK315" s="492">
        <v>1506</v>
      </c>
      <c r="DL315" s="493">
        <v>1244</v>
      </c>
      <c r="DM315" s="493">
        <v>10</v>
      </c>
      <c r="DN315" s="493">
        <v>10</v>
      </c>
      <c r="DO315" s="493">
        <v>16</v>
      </c>
      <c r="DP315" s="493">
        <v>55</v>
      </c>
      <c r="DQ315" s="493">
        <v>113</v>
      </c>
      <c r="DR315" s="493">
        <v>23</v>
      </c>
      <c r="DS315" s="493">
        <v>12</v>
      </c>
      <c r="DT315" s="493">
        <v>10</v>
      </c>
      <c r="DU315" s="493">
        <v>6</v>
      </c>
      <c r="DV315" s="493">
        <v>3</v>
      </c>
      <c r="DW315" s="493">
        <v>1</v>
      </c>
      <c r="DX315" s="493">
        <v>3</v>
      </c>
      <c r="DY315" s="390" t="s">
        <v>6662</v>
      </c>
      <c r="DZ315" s="394" t="s">
        <v>6662</v>
      </c>
      <c r="EA315" s="492">
        <v>1579</v>
      </c>
      <c r="EB315" s="493">
        <v>326884</v>
      </c>
      <c r="EC315" s="493">
        <v>222458</v>
      </c>
      <c r="ED315" s="493">
        <v>101906</v>
      </c>
      <c r="EE315" s="494">
        <v>2520</v>
      </c>
      <c r="EF315" s="492">
        <v>2920</v>
      </c>
      <c r="EG315" s="493">
        <v>2521</v>
      </c>
      <c r="EH315" s="493">
        <v>1028</v>
      </c>
      <c r="EI315" s="493">
        <v>1286</v>
      </c>
      <c r="EJ315" s="493">
        <v>207</v>
      </c>
      <c r="EK315" s="493">
        <v>191</v>
      </c>
      <c r="EL315" s="493">
        <v>208</v>
      </c>
      <c r="EM315" s="394"/>
      <c r="EN315" s="492">
        <v>2889</v>
      </c>
      <c r="EO315" s="493">
        <v>1721</v>
      </c>
      <c r="EP315" s="493">
        <v>682</v>
      </c>
      <c r="EQ315" s="493">
        <v>943</v>
      </c>
      <c r="ER315" s="493">
        <v>96</v>
      </c>
      <c r="ES315" s="493">
        <v>194</v>
      </c>
      <c r="ET315" s="493">
        <v>974</v>
      </c>
      <c r="EU315" s="394"/>
    </row>
    <row r="316" spans="1:151" s="357" customFormat="1" ht="15" hidden="1" customHeight="1" x14ac:dyDescent="0.15">
      <c r="A316" s="452" t="s">
        <v>175</v>
      </c>
      <c r="B316" s="452" t="s">
        <v>424</v>
      </c>
      <c r="C316" s="452" t="s">
        <v>425</v>
      </c>
      <c r="D316" s="452" t="s">
        <v>875</v>
      </c>
      <c r="E316" s="387">
        <v>267</v>
      </c>
      <c r="F316" s="472">
        <v>261</v>
      </c>
      <c r="G316" s="472" t="s">
        <v>6663</v>
      </c>
      <c r="H316" s="472" t="s">
        <v>6663</v>
      </c>
      <c r="I316" s="472" t="s">
        <v>6663</v>
      </c>
      <c r="J316" s="388">
        <v>6</v>
      </c>
      <c r="K316" s="395">
        <v>5</v>
      </c>
      <c r="L316" s="387"/>
      <c r="M316" s="471" t="s">
        <v>6663</v>
      </c>
      <c r="N316" s="472" t="s">
        <v>6663</v>
      </c>
      <c r="O316" s="472" t="s">
        <v>6663</v>
      </c>
      <c r="P316" s="472" t="s">
        <v>6663</v>
      </c>
      <c r="Q316" s="472" t="s">
        <v>6663</v>
      </c>
      <c r="R316" s="472" t="s">
        <v>6663</v>
      </c>
      <c r="S316" s="472" t="s">
        <v>6663</v>
      </c>
      <c r="T316" s="472" t="s">
        <v>6663</v>
      </c>
      <c r="U316" s="472" t="s">
        <v>6663</v>
      </c>
      <c r="V316" s="472" t="s">
        <v>6663</v>
      </c>
      <c r="W316" s="472" t="s">
        <v>6663</v>
      </c>
      <c r="X316" s="472" t="s">
        <v>6663</v>
      </c>
      <c r="Y316" s="472" t="s">
        <v>6663</v>
      </c>
      <c r="Z316" s="472" t="s">
        <v>6663</v>
      </c>
      <c r="AA316" s="472" t="s">
        <v>6663</v>
      </c>
      <c r="AB316" s="473" t="s">
        <v>6663</v>
      </c>
      <c r="AC316" s="489" t="s">
        <v>6663</v>
      </c>
      <c r="AD316" s="490" t="s">
        <v>6663</v>
      </c>
      <c r="AE316" s="491" t="s">
        <v>6663</v>
      </c>
      <c r="AF316" s="389"/>
      <c r="AG316" s="390"/>
      <c r="AH316" s="390"/>
      <c r="AI316" s="390"/>
      <c r="AJ316" s="390"/>
      <c r="AK316" s="390"/>
      <c r="AL316" s="390"/>
      <c r="AM316" s="390"/>
      <c r="AN316" s="390"/>
      <c r="AO316" s="390"/>
      <c r="AP316" s="390"/>
      <c r="AQ316" s="390"/>
      <c r="AR316" s="390"/>
      <c r="AS316" s="390"/>
      <c r="AT316" s="390"/>
      <c r="AU316" s="390"/>
      <c r="AV316" s="384"/>
      <c r="AW316" s="385"/>
      <c r="AX316" s="386"/>
      <c r="AY316" s="492" t="s">
        <v>6663</v>
      </c>
      <c r="AZ316" s="493" t="s">
        <v>6663</v>
      </c>
      <c r="BA316" s="493" t="s">
        <v>6663</v>
      </c>
      <c r="BB316" s="493" t="s">
        <v>6663</v>
      </c>
      <c r="BC316" s="493" t="s">
        <v>6663</v>
      </c>
      <c r="BD316" s="493" t="s">
        <v>6663</v>
      </c>
      <c r="BE316" s="493" t="s">
        <v>6663</v>
      </c>
      <c r="BF316" s="493" t="s">
        <v>6663</v>
      </c>
      <c r="BG316" s="493" t="s">
        <v>6663</v>
      </c>
      <c r="BH316" s="493" t="s">
        <v>6663</v>
      </c>
      <c r="BI316" s="493" t="s">
        <v>6663</v>
      </c>
      <c r="BJ316" s="493" t="s">
        <v>6663</v>
      </c>
      <c r="BK316" s="493" t="s">
        <v>6663</v>
      </c>
      <c r="BL316" s="493" t="s">
        <v>6663</v>
      </c>
      <c r="BM316" s="493" t="s">
        <v>6663</v>
      </c>
      <c r="BN316" s="494" t="s">
        <v>6663</v>
      </c>
      <c r="BO316" s="489" t="s">
        <v>6663</v>
      </c>
      <c r="BP316" s="490" t="s">
        <v>6663</v>
      </c>
      <c r="BQ316" s="491" t="s">
        <v>6663</v>
      </c>
      <c r="BR316" s="492">
        <v>261</v>
      </c>
      <c r="BS316" s="493" t="s">
        <v>6662</v>
      </c>
      <c r="BT316" s="493" t="s">
        <v>6662</v>
      </c>
      <c r="BU316" s="493" t="s">
        <v>6662</v>
      </c>
      <c r="BV316" s="493" t="s">
        <v>6662</v>
      </c>
      <c r="BW316" s="493">
        <v>4</v>
      </c>
      <c r="BX316" s="493">
        <v>6</v>
      </c>
      <c r="BY316" s="493">
        <v>4</v>
      </c>
      <c r="BZ316" s="493">
        <v>18</v>
      </c>
      <c r="CA316" s="493">
        <v>29</v>
      </c>
      <c r="CB316" s="493">
        <v>61</v>
      </c>
      <c r="CC316" s="493">
        <v>47</v>
      </c>
      <c r="CD316" s="493">
        <v>25</v>
      </c>
      <c r="CE316" s="493">
        <v>34</v>
      </c>
      <c r="CF316" s="493">
        <v>26</v>
      </c>
      <c r="CG316" s="494">
        <v>7</v>
      </c>
      <c r="CH316" s="389"/>
      <c r="CI316" s="390"/>
      <c r="CJ316" s="390"/>
      <c r="CK316" s="390"/>
      <c r="CL316" s="390"/>
      <c r="CM316" s="390"/>
      <c r="CN316" s="390"/>
      <c r="CO316" s="390"/>
      <c r="CP316" s="390"/>
      <c r="CQ316" s="390"/>
      <c r="CR316" s="390"/>
      <c r="CS316" s="390"/>
      <c r="CT316" s="390"/>
      <c r="CU316" s="394"/>
      <c r="CV316" s="389"/>
      <c r="CW316" s="390"/>
      <c r="CX316" s="390"/>
      <c r="CY316" s="390"/>
      <c r="CZ316" s="390"/>
      <c r="DA316" s="390"/>
      <c r="DB316" s="394"/>
      <c r="DC316" s="492">
        <v>945</v>
      </c>
      <c r="DD316" s="493">
        <v>675</v>
      </c>
      <c r="DE316" s="493">
        <v>262</v>
      </c>
      <c r="DF316" s="493">
        <v>354</v>
      </c>
      <c r="DG316" s="493">
        <v>59</v>
      </c>
      <c r="DH316" s="493">
        <v>70</v>
      </c>
      <c r="DI316" s="493">
        <v>200</v>
      </c>
      <c r="DJ316" s="394"/>
      <c r="DK316" s="492">
        <v>246</v>
      </c>
      <c r="DL316" s="493">
        <v>227</v>
      </c>
      <c r="DM316" s="493" t="s">
        <v>6662</v>
      </c>
      <c r="DN316" s="493">
        <v>2</v>
      </c>
      <c r="DO316" s="493">
        <v>1</v>
      </c>
      <c r="DP316" s="493">
        <v>4</v>
      </c>
      <c r="DQ316" s="493">
        <v>4</v>
      </c>
      <c r="DR316" s="493">
        <v>5</v>
      </c>
      <c r="DS316" s="493">
        <v>2</v>
      </c>
      <c r="DT316" s="493" t="s">
        <v>6662</v>
      </c>
      <c r="DU316" s="493">
        <v>1</v>
      </c>
      <c r="DV316" s="493" t="s">
        <v>6662</v>
      </c>
      <c r="DW316" s="493" t="s">
        <v>6662</v>
      </c>
      <c r="DX316" s="493" t="s">
        <v>6662</v>
      </c>
      <c r="DY316" s="390" t="s">
        <v>6662</v>
      </c>
      <c r="DZ316" s="394" t="s">
        <v>6662</v>
      </c>
      <c r="EA316" s="492">
        <v>261</v>
      </c>
      <c r="EB316" s="493">
        <v>48457</v>
      </c>
      <c r="EC316" s="493">
        <v>35663</v>
      </c>
      <c r="ED316" s="493">
        <v>12373</v>
      </c>
      <c r="EE316" s="494">
        <v>421</v>
      </c>
      <c r="EF316" s="492">
        <v>475</v>
      </c>
      <c r="EG316" s="493">
        <v>408</v>
      </c>
      <c r="EH316" s="493">
        <v>159</v>
      </c>
      <c r="EI316" s="493">
        <v>206</v>
      </c>
      <c r="EJ316" s="493">
        <v>43</v>
      </c>
      <c r="EK316" s="493">
        <v>39</v>
      </c>
      <c r="EL316" s="493">
        <v>28</v>
      </c>
      <c r="EM316" s="394"/>
      <c r="EN316" s="492">
        <v>470</v>
      </c>
      <c r="EO316" s="493">
        <v>267</v>
      </c>
      <c r="EP316" s="493">
        <v>103</v>
      </c>
      <c r="EQ316" s="493">
        <v>148</v>
      </c>
      <c r="ER316" s="493">
        <v>16</v>
      </c>
      <c r="ES316" s="493">
        <v>31</v>
      </c>
      <c r="ET316" s="493">
        <v>172</v>
      </c>
      <c r="EU316" s="394"/>
    </row>
    <row r="317" spans="1:151" s="357" customFormat="1" ht="15" hidden="1" customHeight="1" x14ac:dyDescent="0.15">
      <c r="A317" s="452" t="s">
        <v>175</v>
      </c>
      <c r="B317" s="452" t="s">
        <v>424</v>
      </c>
      <c r="C317" s="452" t="s">
        <v>426</v>
      </c>
      <c r="D317" s="452" t="s">
        <v>876</v>
      </c>
      <c r="E317" s="387">
        <v>268</v>
      </c>
      <c r="F317" s="472">
        <v>264</v>
      </c>
      <c r="G317" s="472" t="s">
        <v>6663</v>
      </c>
      <c r="H317" s="472" t="s">
        <v>6663</v>
      </c>
      <c r="I317" s="472" t="s">
        <v>6663</v>
      </c>
      <c r="J317" s="388">
        <v>4</v>
      </c>
      <c r="K317" s="395">
        <v>4</v>
      </c>
      <c r="L317" s="387"/>
      <c r="M317" s="471" t="s">
        <v>6663</v>
      </c>
      <c r="N317" s="472" t="s">
        <v>6663</v>
      </c>
      <c r="O317" s="472" t="s">
        <v>6663</v>
      </c>
      <c r="P317" s="472" t="s">
        <v>6663</v>
      </c>
      <c r="Q317" s="472" t="s">
        <v>6663</v>
      </c>
      <c r="R317" s="472" t="s">
        <v>6663</v>
      </c>
      <c r="S317" s="472" t="s">
        <v>6663</v>
      </c>
      <c r="T317" s="472" t="s">
        <v>6663</v>
      </c>
      <c r="U317" s="472" t="s">
        <v>6663</v>
      </c>
      <c r="V317" s="472" t="s">
        <v>6663</v>
      </c>
      <c r="W317" s="472" t="s">
        <v>6663</v>
      </c>
      <c r="X317" s="472" t="s">
        <v>6663</v>
      </c>
      <c r="Y317" s="472" t="s">
        <v>6663</v>
      </c>
      <c r="Z317" s="472" t="s">
        <v>6663</v>
      </c>
      <c r="AA317" s="472" t="s">
        <v>6663</v>
      </c>
      <c r="AB317" s="473" t="s">
        <v>6663</v>
      </c>
      <c r="AC317" s="489" t="s">
        <v>6663</v>
      </c>
      <c r="AD317" s="490" t="s">
        <v>6663</v>
      </c>
      <c r="AE317" s="491" t="s">
        <v>6663</v>
      </c>
      <c r="AF317" s="389"/>
      <c r="AG317" s="390"/>
      <c r="AH317" s="390"/>
      <c r="AI317" s="390"/>
      <c r="AJ317" s="390"/>
      <c r="AK317" s="390"/>
      <c r="AL317" s="390"/>
      <c r="AM317" s="390"/>
      <c r="AN317" s="390"/>
      <c r="AO317" s="390"/>
      <c r="AP317" s="390"/>
      <c r="AQ317" s="390"/>
      <c r="AR317" s="390"/>
      <c r="AS317" s="390"/>
      <c r="AT317" s="390"/>
      <c r="AU317" s="390"/>
      <c r="AV317" s="384"/>
      <c r="AW317" s="385"/>
      <c r="AX317" s="386"/>
      <c r="AY317" s="492" t="s">
        <v>6663</v>
      </c>
      <c r="AZ317" s="493" t="s">
        <v>6663</v>
      </c>
      <c r="BA317" s="493" t="s">
        <v>6663</v>
      </c>
      <c r="BB317" s="493" t="s">
        <v>6663</v>
      </c>
      <c r="BC317" s="493" t="s">
        <v>6663</v>
      </c>
      <c r="BD317" s="493" t="s">
        <v>6663</v>
      </c>
      <c r="BE317" s="493" t="s">
        <v>6663</v>
      </c>
      <c r="BF317" s="493" t="s">
        <v>6663</v>
      </c>
      <c r="BG317" s="493" t="s">
        <v>6663</v>
      </c>
      <c r="BH317" s="493" t="s">
        <v>6663</v>
      </c>
      <c r="BI317" s="493" t="s">
        <v>6663</v>
      </c>
      <c r="BJ317" s="493" t="s">
        <v>6663</v>
      </c>
      <c r="BK317" s="493" t="s">
        <v>6663</v>
      </c>
      <c r="BL317" s="493" t="s">
        <v>6663</v>
      </c>
      <c r="BM317" s="493" t="s">
        <v>6663</v>
      </c>
      <c r="BN317" s="494" t="s">
        <v>6663</v>
      </c>
      <c r="BO317" s="489" t="s">
        <v>6663</v>
      </c>
      <c r="BP317" s="490" t="s">
        <v>6663</v>
      </c>
      <c r="BQ317" s="491" t="s">
        <v>6663</v>
      </c>
      <c r="BR317" s="492">
        <v>264</v>
      </c>
      <c r="BS317" s="493" t="s">
        <v>6662</v>
      </c>
      <c r="BT317" s="493" t="s">
        <v>6662</v>
      </c>
      <c r="BU317" s="493">
        <v>1</v>
      </c>
      <c r="BV317" s="493">
        <v>1</v>
      </c>
      <c r="BW317" s="493">
        <v>1</v>
      </c>
      <c r="BX317" s="493">
        <v>4</v>
      </c>
      <c r="BY317" s="493">
        <v>10</v>
      </c>
      <c r="BZ317" s="493">
        <v>31</v>
      </c>
      <c r="CA317" s="493">
        <v>36</v>
      </c>
      <c r="CB317" s="493">
        <v>44</v>
      </c>
      <c r="CC317" s="493">
        <v>55</v>
      </c>
      <c r="CD317" s="493">
        <v>40</v>
      </c>
      <c r="CE317" s="493">
        <v>19</v>
      </c>
      <c r="CF317" s="493">
        <v>14</v>
      </c>
      <c r="CG317" s="494">
        <v>8</v>
      </c>
      <c r="CH317" s="389"/>
      <c r="CI317" s="390"/>
      <c r="CJ317" s="390"/>
      <c r="CK317" s="390"/>
      <c r="CL317" s="390"/>
      <c r="CM317" s="390"/>
      <c r="CN317" s="390"/>
      <c r="CO317" s="390"/>
      <c r="CP317" s="390"/>
      <c r="CQ317" s="390"/>
      <c r="CR317" s="390"/>
      <c r="CS317" s="390"/>
      <c r="CT317" s="390"/>
      <c r="CU317" s="394"/>
      <c r="CV317" s="389"/>
      <c r="CW317" s="390"/>
      <c r="CX317" s="390"/>
      <c r="CY317" s="390"/>
      <c r="CZ317" s="390"/>
      <c r="DA317" s="390"/>
      <c r="DB317" s="394"/>
      <c r="DC317" s="492">
        <v>958</v>
      </c>
      <c r="DD317" s="493">
        <v>693</v>
      </c>
      <c r="DE317" s="493">
        <v>239</v>
      </c>
      <c r="DF317" s="493">
        <v>407</v>
      </c>
      <c r="DG317" s="493">
        <v>47</v>
      </c>
      <c r="DH317" s="493">
        <v>58</v>
      </c>
      <c r="DI317" s="493">
        <v>207</v>
      </c>
      <c r="DJ317" s="394"/>
      <c r="DK317" s="492">
        <v>248</v>
      </c>
      <c r="DL317" s="493">
        <v>229</v>
      </c>
      <c r="DM317" s="493">
        <v>3</v>
      </c>
      <c r="DN317" s="493">
        <v>1</v>
      </c>
      <c r="DO317" s="493">
        <v>3</v>
      </c>
      <c r="DP317" s="493">
        <v>4</v>
      </c>
      <c r="DQ317" s="493" t="s">
        <v>6662</v>
      </c>
      <c r="DR317" s="493">
        <v>4</v>
      </c>
      <c r="DS317" s="493">
        <v>2</v>
      </c>
      <c r="DT317" s="493">
        <v>1</v>
      </c>
      <c r="DU317" s="493">
        <v>1</v>
      </c>
      <c r="DV317" s="493" t="s">
        <v>6662</v>
      </c>
      <c r="DW317" s="493" t="s">
        <v>6662</v>
      </c>
      <c r="DX317" s="493" t="s">
        <v>6662</v>
      </c>
      <c r="DY317" s="390" t="s">
        <v>6662</v>
      </c>
      <c r="DZ317" s="394" t="s">
        <v>6662</v>
      </c>
      <c r="EA317" s="492">
        <v>264</v>
      </c>
      <c r="EB317" s="493">
        <v>45823</v>
      </c>
      <c r="EC317" s="493">
        <v>31373</v>
      </c>
      <c r="ED317" s="493">
        <v>13962</v>
      </c>
      <c r="EE317" s="494">
        <v>488</v>
      </c>
      <c r="EF317" s="492">
        <v>472</v>
      </c>
      <c r="EG317" s="493">
        <v>408</v>
      </c>
      <c r="EH317" s="493">
        <v>143</v>
      </c>
      <c r="EI317" s="493">
        <v>232</v>
      </c>
      <c r="EJ317" s="493">
        <v>33</v>
      </c>
      <c r="EK317" s="493">
        <v>25</v>
      </c>
      <c r="EL317" s="493">
        <v>39</v>
      </c>
      <c r="EM317" s="394"/>
      <c r="EN317" s="492">
        <v>486</v>
      </c>
      <c r="EO317" s="493">
        <v>285</v>
      </c>
      <c r="EP317" s="493">
        <v>96</v>
      </c>
      <c r="EQ317" s="493">
        <v>175</v>
      </c>
      <c r="ER317" s="493">
        <v>14</v>
      </c>
      <c r="ES317" s="493">
        <v>33</v>
      </c>
      <c r="ET317" s="493">
        <v>168</v>
      </c>
      <c r="EU317" s="394"/>
    </row>
    <row r="318" spans="1:151" s="357" customFormat="1" ht="15" hidden="1" customHeight="1" x14ac:dyDescent="0.15">
      <c r="A318" s="452" t="s">
        <v>175</v>
      </c>
      <c r="B318" s="452" t="s">
        <v>424</v>
      </c>
      <c r="C318" s="452" t="s">
        <v>427</v>
      </c>
      <c r="D318" s="452" t="s">
        <v>877</v>
      </c>
      <c r="E318" s="387">
        <v>173</v>
      </c>
      <c r="F318" s="472">
        <v>165</v>
      </c>
      <c r="G318" s="472" t="s">
        <v>6663</v>
      </c>
      <c r="H318" s="472" t="s">
        <v>6663</v>
      </c>
      <c r="I318" s="472" t="s">
        <v>6663</v>
      </c>
      <c r="J318" s="388">
        <v>8</v>
      </c>
      <c r="K318" s="395">
        <v>8</v>
      </c>
      <c r="L318" s="387"/>
      <c r="M318" s="471" t="s">
        <v>6663</v>
      </c>
      <c r="N318" s="472" t="s">
        <v>6663</v>
      </c>
      <c r="O318" s="472" t="s">
        <v>6663</v>
      </c>
      <c r="P318" s="472" t="s">
        <v>6663</v>
      </c>
      <c r="Q318" s="472" t="s">
        <v>6663</v>
      </c>
      <c r="R318" s="472" t="s">
        <v>6663</v>
      </c>
      <c r="S318" s="472" t="s">
        <v>6663</v>
      </c>
      <c r="T318" s="472" t="s">
        <v>6663</v>
      </c>
      <c r="U318" s="472" t="s">
        <v>6663</v>
      </c>
      <c r="V318" s="472" t="s">
        <v>6663</v>
      </c>
      <c r="W318" s="472" t="s">
        <v>6663</v>
      </c>
      <c r="X318" s="472" t="s">
        <v>6663</v>
      </c>
      <c r="Y318" s="472" t="s">
        <v>6663</v>
      </c>
      <c r="Z318" s="472" t="s">
        <v>6663</v>
      </c>
      <c r="AA318" s="472" t="s">
        <v>6663</v>
      </c>
      <c r="AB318" s="473" t="s">
        <v>6663</v>
      </c>
      <c r="AC318" s="489" t="s">
        <v>6663</v>
      </c>
      <c r="AD318" s="490" t="s">
        <v>6663</v>
      </c>
      <c r="AE318" s="491" t="s">
        <v>6663</v>
      </c>
      <c r="AF318" s="389"/>
      <c r="AG318" s="390"/>
      <c r="AH318" s="390"/>
      <c r="AI318" s="390"/>
      <c r="AJ318" s="390"/>
      <c r="AK318" s="390"/>
      <c r="AL318" s="390"/>
      <c r="AM318" s="390"/>
      <c r="AN318" s="390"/>
      <c r="AO318" s="390"/>
      <c r="AP318" s="390"/>
      <c r="AQ318" s="390"/>
      <c r="AR318" s="390"/>
      <c r="AS318" s="390"/>
      <c r="AT318" s="390"/>
      <c r="AU318" s="390"/>
      <c r="AV318" s="384"/>
      <c r="AW318" s="385"/>
      <c r="AX318" s="386"/>
      <c r="AY318" s="492" t="s">
        <v>6663</v>
      </c>
      <c r="AZ318" s="493" t="s">
        <v>6663</v>
      </c>
      <c r="BA318" s="493" t="s">
        <v>6663</v>
      </c>
      <c r="BB318" s="493" t="s">
        <v>6663</v>
      </c>
      <c r="BC318" s="493" t="s">
        <v>6663</v>
      </c>
      <c r="BD318" s="493" t="s">
        <v>6663</v>
      </c>
      <c r="BE318" s="493" t="s">
        <v>6663</v>
      </c>
      <c r="BF318" s="493" t="s">
        <v>6663</v>
      </c>
      <c r="BG318" s="493" t="s">
        <v>6663</v>
      </c>
      <c r="BH318" s="493" t="s">
        <v>6663</v>
      </c>
      <c r="BI318" s="493" t="s">
        <v>6663</v>
      </c>
      <c r="BJ318" s="493" t="s">
        <v>6663</v>
      </c>
      <c r="BK318" s="493" t="s">
        <v>6663</v>
      </c>
      <c r="BL318" s="493" t="s">
        <v>6663</v>
      </c>
      <c r="BM318" s="493" t="s">
        <v>6663</v>
      </c>
      <c r="BN318" s="494" t="s">
        <v>6663</v>
      </c>
      <c r="BO318" s="489" t="s">
        <v>6663</v>
      </c>
      <c r="BP318" s="490" t="s">
        <v>6663</v>
      </c>
      <c r="BQ318" s="491" t="s">
        <v>6663</v>
      </c>
      <c r="BR318" s="492">
        <v>166</v>
      </c>
      <c r="BS318" s="493" t="s">
        <v>6662</v>
      </c>
      <c r="BT318" s="493" t="s">
        <v>6662</v>
      </c>
      <c r="BU318" s="493" t="s">
        <v>6662</v>
      </c>
      <c r="BV318" s="493" t="s">
        <v>6662</v>
      </c>
      <c r="BW318" s="493" t="s">
        <v>6662</v>
      </c>
      <c r="BX318" s="493" t="s">
        <v>6662</v>
      </c>
      <c r="BY318" s="493">
        <v>6</v>
      </c>
      <c r="BZ318" s="493">
        <v>11</v>
      </c>
      <c r="CA318" s="493">
        <v>24</v>
      </c>
      <c r="CB318" s="493">
        <v>41</v>
      </c>
      <c r="CC318" s="493">
        <v>30</v>
      </c>
      <c r="CD318" s="493">
        <v>27</v>
      </c>
      <c r="CE318" s="493">
        <v>19</v>
      </c>
      <c r="CF318" s="493">
        <v>7</v>
      </c>
      <c r="CG318" s="494">
        <v>1</v>
      </c>
      <c r="CH318" s="389"/>
      <c r="CI318" s="390"/>
      <c r="CJ318" s="390"/>
      <c r="CK318" s="390"/>
      <c r="CL318" s="390"/>
      <c r="CM318" s="390"/>
      <c r="CN318" s="390"/>
      <c r="CO318" s="390"/>
      <c r="CP318" s="390"/>
      <c r="CQ318" s="390"/>
      <c r="CR318" s="390"/>
      <c r="CS318" s="390"/>
      <c r="CT318" s="390"/>
      <c r="CU318" s="394"/>
      <c r="CV318" s="389"/>
      <c r="CW318" s="390"/>
      <c r="CX318" s="390"/>
      <c r="CY318" s="390"/>
      <c r="CZ318" s="390"/>
      <c r="DA318" s="390"/>
      <c r="DB318" s="394"/>
      <c r="DC318" s="492">
        <v>615</v>
      </c>
      <c r="DD318" s="493">
        <v>440</v>
      </c>
      <c r="DE318" s="493">
        <v>164</v>
      </c>
      <c r="DF318" s="493">
        <v>251</v>
      </c>
      <c r="DG318" s="493">
        <v>25</v>
      </c>
      <c r="DH318" s="493">
        <v>42</v>
      </c>
      <c r="DI318" s="493">
        <v>133</v>
      </c>
      <c r="DJ318" s="394"/>
      <c r="DK318" s="492">
        <v>159</v>
      </c>
      <c r="DL318" s="493">
        <v>145</v>
      </c>
      <c r="DM318" s="493" t="s">
        <v>6662</v>
      </c>
      <c r="DN318" s="493" t="s">
        <v>6662</v>
      </c>
      <c r="DO318" s="493">
        <v>1</v>
      </c>
      <c r="DP318" s="493">
        <v>1</v>
      </c>
      <c r="DQ318" s="493" t="s">
        <v>6662</v>
      </c>
      <c r="DR318" s="493">
        <v>6</v>
      </c>
      <c r="DS318" s="493">
        <v>2</v>
      </c>
      <c r="DT318" s="493">
        <v>3</v>
      </c>
      <c r="DU318" s="493">
        <v>1</v>
      </c>
      <c r="DV318" s="493" t="s">
        <v>6662</v>
      </c>
      <c r="DW318" s="493" t="s">
        <v>6662</v>
      </c>
      <c r="DX318" s="493" t="s">
        <v>6662</v>
      </c>
      <c r="DY318" s="390" t="s">
        <v>6662</v>
      </c>
      <c r="DZ318" s="394" t="s">
        <v>6662</v>
      </c>
      <c r="EA318" s="492">
        <v>165</v>
      </c>
      <c r="EB318" s="493">
        <v>35922</v>
      </c>
      <c r="EC318" s="493">
        <v>29684</v>
      </c>
      <c r="ED318" s="493">
        <v>5556</v>
      </c>
      <c r="EE318" s="494">
        <v>682</v>
      </c>
      <c r="EF318" s="492">
        <v>308</v>
      </c>
      <c r="EG318" s="493">
        <v>266</v>
      </c>
      <c r="EH318" s="493">
        <v>103</v>
      </c>
      <c r="EI318" s="493">
        <v>145</v>
      </c>
      <c r="EJ318" s="493">
        <v>18</v>
      </c>
      <c r="EK318" s="493">
        <v>18</v>
      </c>
      <c r="EL318" s="493">
        <v>24</v>
      </c>
      <c r="EM318" s="394"/>
      <c r="EN318" s="492">
        <v>307</v>
      </c>
      <c r="EO318" s="493">
        <v>174</v>
      </c>
      <c r="EP318" s="493">
        <v>61</v>
      </c>
      <c r="EQ318" s="493">
        <v>106</v>
      </c>
      <c r="ER318" s="493">
        <v>7</v>
      </c>
      <c r="ES318" s="493">
        <v>24</v>
      </c>
      <c r="ET318" s="493">
        <v>109</v>
      </c>
      <c r="EU318" s="394"/>
    </row>
    <row r="319" spans="1:151" s="357" customFormat="1" ht="15" hidden="1" customHeight="1" x14ac:dyDescent="0.15">
      <c r="A319" s="452" t="s">
        <v>175</v>
      </c>
      <c r="B319" s="452" t="s">
        <v>424</v>
      </c>
      <c r="C319" s="452" t="s">
        <v>428</v>
      </c>
      <c r="D319" s="452" t="s">
        <v>878</v>
      </c>
      <c r="E319" s="387">
        <v>108</v>
      </c>
      <c r="F319" s="472">
        <v>108</v>
      </c>
      <c r="G319" s="472" t="s">
        <v>6663</v>
      </c>
      <c r="H319" s="472" t="s">
        <v>6663</v>
      </c>
      <c r="I319" s="472" t="s">
        <v>6663</v>
      </c>
      <c r="J319" s="388" t="s">
        <v>6662</v>
      </c>
      <c r="K319" s="395" t="s">
        <v>6662</v>
      </c>
      <c r="L319" s="387"/>
      <c r="M319" s="471" t="s">
        <v>6663</v>
      </c>
      <c r="N319" s="472" t="s">
        <v>6663</v>
      </c>
      <c r="O319" s="472" t="s">
        <v>6663</v>
      </c>
      <c r="P319" s="472" t="s">
        <v>6663</v>
      </c>
      <c r="Q319" s="472" t="s">
        <v>6663</v>
      </c>
      <c r="R319" s="472" t="s">
        <v>6663</v>
      </c>
      <c r="S319" s="472" t="s">
        <v>6663</v>
      </c>
      <c r="T319" s="472" t="s">
        <v>6663</v>
      </c>
      <c r="U319" s="472" t="s">
        <v>6663</v>
      </c>
      <c r="V319" s="472" t="s">
        <v>6663</v>
      </c>
      <c r="W319" s="472" t="s">
        <v>6663</v>
      </c>
      <c r="X319" s="472" t="s">
        <v>6663</v>
      </c>
      <c r="Y319" s="472" t="s">
        <v>6663</v>
      </c>
      <c r="Z319" s="472" t="s">
        <v>6663</v>
      </c>
      <c r="AA319" s="472" t="s">
        <v>6663</v>
      </c>
      <c r="AB319" s="473" t="s">
        <v>6663</v>
      </c>
      <c r="AC319" s="489" t="s">
        <v>6663</v>
      </c>
      <c r="AD319" s="490" t="s">
        <v>6663</v>
      </c>
      <c r="AE319" s="491" t="s">
        <v>6663</v>
      </c>
      <c r="AF319" s="389"/>
      <c r="AG319" s="390"/>
      <c r="AH319" s="390"/>
      <c r="AI319" s="390"/>
      <c r="AJ319" s="390"/>
      <c r="AK319" s="390"/>
      <c r="AL319" s="390"/>
      <c r="AM319" s="390"/>
      <c r="AN319" s="390"/>
      <c r="AO319" s="390"/>
      <c r="AP319" s="390"/>
      <c r="AQ319" s="390"/>
      <c r="AR319" s="390"/>
      <c r="AS319" s="390"/>
      <c r="AT319" s="390"/>
      <c r="AU319" s="390"/>
      <c r="AV319" s="384"/>
      <c r="AW319" s="385"/>
      <c r="AX319" s="386"/>
      <c r="AY319" s="492" t="s">
        <v>6663</v>
      </c>
      <c r="AZ319" s="493" t="s">
        <v>6663</v>
      </c>
      <c r="BA319" s="493" t="s">
        <v>6663</v>
      </c>
      <c r="BB319" s="493" t="s">
        <v>6663</v>
      </c>
      <c r="BC319" s="493" t="s">
        <v>6663</v>
      </c>
      <c r="BD319" s="493" t="s">
        <v>6663</v>
      </c>
      <c r="BE319" s="493" t="s">
        <v>6663</v>
      </c>
      <c r="BF319" s="493" t="s">
        <v>6663</v>
      </c>
      <c r="BG319" s="493" t="s">
        <v>6663</v>
      </c>
      <c r="BH319" s="493" t="s">
        <v>6663</v>
      </c>
      <c r="BI319" s="493" t="s">
        <v>6663</v>
      </c>
      <c r="BJ319" s="493" t="s">
        <v>6663</v>
      </c>
      <c r="BK319" s="493" t="s">
        <v>6663</v>
      </c>
      <c r="BL319" s="493" t="s">
        <v>6663</v>
      </c>
      <c r="BM319" s="493" t="s">
        <v>6663</v>
      </c>
      <c r="BN319" s="494" t="s">
        <v>6663</v>
      </c>
      <c r="BO319" s="489" t="s">
        <v>6663</v>
      </c>
      <c r="BP319" s="490" t="s">
        <v>6663</v>
      </c>
      <c r="BQ319" s="491" t="s">
        <v>6663</v>
      </c>
      <c r="BR319" s="492">
        <v>108</v>
      </c>
      <c r="BS319" s="493" t="s">
        <v>6662</v>
      </c>
      <c r="BT319" s="493" t="s">
        <v>6662</v>
      </c>
      <c r="BU319" s="493" t="s">
        <v>6662</v>
      </c>
      <c r="BV319" s="493">
        <v>1</v>
      </c>
      <c r="BW319" s="493" t="s">
        <v>6662</v>
      </c>
      <c r="BX319" s="493">
        <v>2</v>
      </c>
      <c r="BY319" s="493">
        <v>6</v>
      </c>
      <c r="BZ319" s="493">
        <v>4</v>
      </c>
      <c r="CA319" s="493">
        <v>17</v>
      </c>
      <c r="CB319" s="493">
        <v>22</v>
      </c>
      <c r="CC319" s="493">
        <v>20</v>
      </c>
      <c r="CD319" s="493">
        <v>13</v>
      </c>
      <c r="CE319" s="493">
        <v>16</v>
      </c>
      <c r="CF319" s="493">
        <v>5</v>
      </c>
      <c r="CG319" s="494">
        <v>2</v>
      </c>
      <c r="CH319" s="389"/>
      <c r="CI319" s="390"/>
      <c r="CJ319" s="390"/>
      <c r="CK319" s="390"/>
      <c r="CL319" s="390"/>
      <c r="CM319" s="390"/>
      <c r="CN319" s="390"/>
      <c r="CO319" s="390"/>
      <c r="CP319" s="390"/>
      <c r="CQ319" s="390"/>
      <c r="CR319" s="390"/>
      <c r="CS319" s="390"/>
      <c r="CT319" s="390"/>
      <c r="CU319" s="394"/>
      <c r="CV319" s="389"/>
      <c r="CW319" s="390"/>
      <c r="CX319" s="390"/>
      <c r="CY319" s="390"/>
      <c r="CZ319" s="390"/>
      <c r="DA319" s="390"/>
      <c r="DB319" s="394"/>
      <c r="DC319" s="492">
        <v>386</v>
      </c>
      <c r="DD319" s="493">
        <v>281</v>
      </c>
      <c r="DE319" s="493">
        <v>105</v>
      </c>
      <c r="DF319" s="493">
        <v>165</v>
      </c>
      <c r="DG319" s="493">
        <v>11</v>
      </c>
      <c r="DH319" s="493">
        <v>25</v>
      </c>
      <c r="DI319" s="493">
        <v>80</v>
      </c>
      <c r="DJ319" s="394"/>
      <c r="DK319" s="492">
        <v>104</v>
      </c>
      <c r="DL319" s="493">
        <v>97</v>
      </c>
      <c r="DM319" s="493">
        <v>1</v>
      </c>
      <c r="DN319" s="493" t="s">
        <v>6662</v>
      </c>
      <c r="DO319" s="493" t="s">
        <v>6662</v>
      </c>
      <c r="DP319" s="493">
        <v>2</v>
      </c>
      <c r="DQ319" s="493" t="s">
        <v>6662</v>
      </c>
      <c r="DR319" s="493" t="s">
        <v>6662</v>
      </c>
      <c r="DS319" s="493" t="s">
        <v>6662</v>
      </c>
      <c r="DT319" s="493">
        <v>2</v>
      </c>
      <c r="DU319" s="493">
        <v>1</v>
      </c>
      <c r="DV319" s="493" t="s">
        <v>6662</v>
      </c>
      <c r="DW319" s="493">
        <v>1</v>
      </c>
      <c r="DX319" s="493" t="s">
        <v>6662</v>
      </c>
      <c r="DY319" s="390" t="s">
        <v>6662</v>
      </c>
      <c r="DZ319" s="394" t="s">
        <v>6662</v>
      </c>
      <c r="EA319" s="492">
        <v>108</v>
      </c>
      <c r="EB319" s="493">
        <v>25112</v>
      </c>
      <c r="EC319" s="493">
        <v>17499</v>
      </c>
      <c r="ED319" s="493">
        <v>7586</v>
      </c>
      <c r="EE319" s="494">
        <v>27</v>
      </c>
      <c r="EF319" s="492">
        <v>200</v>
      </c>
      <c r="EG319" s="493">
        <v>169</v>
      </c>
      <c r="EH319" s="493">
        <v>66</v>
      </c>
      <c r="EI319" s="493">
        <v>96</v>
      </c>
      <c r="EJ319" s="493">
        <v>7</v>
      </c>
      <c r="EK319" s="493">
        <v>14</v>
      </c>
      <c r="EL319" s="493">
        <v>17</v>
      </c>
      <c r="EM319" s="394"/>
      <c r="EN319" s="492">
        <v>186</v>
      </c>
      <c r="EO319" s="493">
        <v>112</v>
      </c>
      <c r="EP319" s="493">
        <v>39</v>
      </c>
      <c r="EQ319" s="493">
        <v>69</v>
      </c>
      <c r="ER319" s="493">
        <v>4</v>
      </c>
      <c r="ES319" s="493">
        <v>11</v>
      </c>
      <c r="ET319" s="493">
        <v>63</v>
      </c>
      <c r="EU319" s="394"/>
    </row>
    <row r="320" spans="1:151" s="357" customFormat="1" ht="15" hidden="1" customHeight="1" x14ac:dyDescent="0.15">
      <c r="A320" s="452" t="s">
        <v>175</v>
      </c>
      <c r="B320" s="452" t="s">
        <v>424</v>
      </c>
      <c r="C320" s="452" t="s">
        <v>429</v>
      </c>
      <c r="D320" s="452" t="s">
        <v>879</v>
      </c>
      <c r="E320" s="387">
        <v>135</v>
      </c>
      <c r="F320" s="472">
        <v>135</v>
      </c>
      <c r="G320" s="472" t="s">
        <v>6663</v>
      </c>
      <c r="H320" s="472" t="s">
        <v>6663</v>
      </c>
      <c r="I320" s="472" t="s">
        <v>6663</v>
      </c>
      <c r="J320" s="388" t="s">
        <v>6662</v>
      </c>
      <c r="K320" s="395" t="s">
        <v>6662</v>
      </c>
      <c r="L320" s="387"/>
      <c r="M320" s="471" t="s">
        <v>6663</v>
      </c>
      <c r="N320" s="472" t="s">
        <v>6663</v>
      </c>
      <c r="O320" s="472" t="s">
        <v>6663</v>
      </c>
      <c r="P320" s="472" t="s">
        <v>6663</v>
      </c>
      <c r="Q320" s="472" t="s">
        <v>6663</v>
      </c>
      <c r="R320" s="472" t="s">
        <v>6663</v>
      </c>
      <c r="S320" s="472" t="s">
        <v>6663</v>
      </c>
      <c r="T320" s="472" t="s">
        <v>6663</v>
      </c>
      <c r="U320" s="472" t="s">
        <v>6663</v>
      </c>
      <c r="V320" s="472" t="s">
        <v>6663</v>
      </c>
      <c r="W320" s="472" t="s">
        <v>6663</v>
      </c>
      <c r="X320" s="472" t="s">
        <v>6663</v>
      </c>
      <c r="Y320" s="472" t="s">
        <v>6663</v>
      </c>
      <c r="Z320" s="472" t="s">
        <v>6663</v>
      </c>
      <c r="AA320" s="472" t="s">
        <v>6663</v>
      </c>
      <c r="AB320" s="473" t="s">
        <v>6663</v>
      </c>
      <c r="AC320" s="489" t="s">
        <v>6663</v>
      </c>
      <c r="AD320" s="490" t="s">
        <v>6663</v>
      </c>
      <c r="AE320" s="491" t="s">
        <v>6663</v>
      </c>
      <c r="AF320" s="389"/>
      <c r="AG320" s="390"/>
      <c r="AH320" s="390"/>
      <c r="AI320" s="390"/>
      <c r="AJ320" s="390"/>
      <c r="AK320" s="390"/>
      <c r="AL320" s="390"/>
      <c r="AM320" s="390"/>
      <c r="AN320" s="390"/>
      <c r="AO320" s="390"/>
      <c r="AP320" s="390"/>
      <c r="AQ320" s="390"/>
      <c r="AR320" s="390"/>
      <c r="AS320" s="390"/>
      <c r="AT320" s="390"/>
      <c r="AU320" s="390"/>
      <c r="AV320" s="384"/>
      <c r="AW320" s="385"/>
      <c r="AX320" s="386"/>
      <c r="AY320" s="492" t="s">
        <v>6663</v>
      </c>
      <c r="AZ320" s="493" t="s">
        <v>6663</v>
      </c>
      <c r="BA320" s="493" t="s">
        <v>6663</v>
      </c>
      <c r="BB320" s="493" t="s">
        <v>6663</v>
      </c>
      <c r="BC320" s="493" t="s">
        <v>6663</v>
      </c>
      <c r="BD320" s="493" t="s">
        <v>6663</v>
      </c>
      <c r="BE320" s="493" t="s">
        <v>6663</v>
      </c>
      <c r="BF320" s="493" t="s">
        <v>6663</v>
      </c>
      <c r="BG320" s="493" t="s">
        <v>6663</v>
      </c>
      <c r="BH320" s="493" t="s">
        <v>6663</v>
      </c>
      <c r="BI320" s="493" t="s">
        <v>6663</v>
      </c>
      <c r="BJ320" s="493" t="s">
        <v>6663</v>
      </c>
      <c r="BK320" s="493" t="s">
        <v>6663</v>
      </c>
      <c r="BL320" s="493" t="s">
        <v>6663</v>
      </c>
      <c r="BM320" s="493" t="s">
        <v>6663</v>
      </c>
      <c r="BN320" s="494" t="s">
        <v>6663</v>
      </c>
      <c r="BO320" s="489" t="s">
        <v>6663</v>
      </c>
      <c r="BP320" s="490" t="s">
        <v>6663</v>
      </c>
      <c r="BQ320" s="491" t="s">
        <v>6663</v>
      </c>
      <c r="BR320" s="492">
        <v>134</v>
      </c>
      <c r="BS320" s="493" t="s">
        <v>6662</v>
      </c>
      <c r="BT320" s="493" t="s">
        <v>6662</v>
      </c>
      <c r="BU320" s="493" t="s">
        <v>6662</v>
      </c>
      <c r="BV320" s="493" t="s">
        <v>6662</v>
      </c>
      <c r="BW320" s="493">
        <v>1</v>
      </c>
      <c r="BX320" s="493">
        <v>1</v>
      </c>
      <c r="BY320" s="493">
        <v>7</v>
      </c>
      <c r="BZ320" s="493">
        <v>8</v>
      </c>
      <c r="CA320" s="493">
        <v>18</v>
      </c>
      <c r="CB320" s="493">
        <v>28</v>
      </c>
      <c r="CC320" s="493">
        <v>22</v>
      </c>
      <c r="CD320" s="493">
        <v>18</v>
      </c>
      <c r="CE320" s="493">
        <v>15</v>
      </c>
      <c r="CF320" s="493">
        <v>14</v>
      </c>
      <c r="CG320" s="494">
        <v>2</v>
      </c>
      <c r="CH320" s="389"/>
      <c r="CI320" s="390"/>
      <c r="CJ320" s="390"/>
      <c r="CK320" s="390"/>
      <c r="CL320" s="390"/>
      <c r="CM320" s="390"/>
      <c r="CN320" s="390"/>
      <c r="CO320" s="390"/>
      <c r="CP320" s="390"/>
      <c r="CQ320" s="390"/>
      <c r="CR320" s="390"/>
      <c r="CS320" s="390"/>
      <c r="CT320" s="390"/>
      <c r="CU320" s="394"/>
      <c r="CV320" s="389"/>
      <c r="CW320" s="390"/>
      <c r="CX320" s="390"/>
      <c r="CY320" s="390"/>
      <c r="CZ320" s="390"/>
      <c r="DA320" s="390"/>
      <c r="DB320" s="394"/>
      <c r="DC320" s="492">
        <v>525</v>
      </c>
      <c r="DD320" s="493">
        <v>364</v>
      </c>
      <c r="DE320" s="493">
        <v>134</v>
      </c>
      <c r="DF320" s="493">
        <v>200</v>
      </c>
      <c r="DG320" s="493">
        <v>30</v>
      </c>
      <c r="DH320" s="493">
        <v>46</v>
      </c>
      <c r="DI320" s="493">
        <v>115</v>
      </c>
      <c r="DJ320" s="394"/>
      <c r="DK320" s="492">
        <v>133</v>
      </c>
      <c r="DL320" s="493">
        <v>120</v>
      </c>
      <c r="DM320" s="493" t="s">
        <v>6662</v>
      </c>
      <c r="DN320" s="493" t="s">
        <v>6662</v>
      </c>
      <c r="DO320" s="493" t="s">
        <v>6662</v>
      </c>
      <c r="DP320" s="493">
        <v>1</v>
      </c>
      <c r="DQ320" s="493" t="s">
        <v>6662</v>
      </c>
      <c r="DR320" s="493">
        <v>6</v>
      </c>
      <c r="DS320" s="493">
        <v>1</v>
      </c>
      <c r="DT320" s="493">
        <v>3</v>
      </c>
      <c r="DU320" s="493" t="s">
        <v>6662</v>
      </c>
      <c r="DV320" s="493">
        <v>2</v>
      </c>
      <c r="DW320" s="493" t="s">
        <v>6662</v>
      </c>
      <c r="DX320" s="493" t="s">
        <v>6662</v>
      </c>
      <c r="DY320" s="390" t="s">
        <v>6662</v>
      </c>
      <c r="DZ320" s="394" t="s">
        <v>6662</v>
      </c>
      <c r="EA320" s="492">
        <v>135</v>
      </c>
      <c r="EB320" s="493">
        <v>19419</v>
      </c>
      <c r="EC320" s="493">
        <v>17389</v>
      </c>
      <c r="ED320" s="493">
        <v>1561</v>
      </c>
      <c r="EE320" s="494">
        <v>469</v>
      </c>
      <c r="EF320" s="492">
        <v>261</v>
      </c>
      <c r="EG320" s="493">
        <v>216</v>
      </c>
      <c r="EH320" s="493">
        <v>83</v>
      </c>
      <c r="EI320" s="493">
        <v>114</v>
      </c>
      <c r="EJ320" s="493">
        <v>19</v>
      </c>
      <c r="EK320" s="493">
        <v>21</v>
      </c>
      <c r="EL320" s="493">
        <v>24</v>
      </c>
      <c r="EM320" s="394"/>
      <c r="EN320" s="492">
        <v>264</v>
      </c>
      <c r="EO320" s="493">
        <v>148</v>
      </c>
      <c r="EP320" s="493">
        <v>51</v>
      </c>
      <c r="EQ320" s="493">
        <v>86</v>
      </c>
      <c r="ER320" s="493">
        <v>11</v>
      </c>
      <c r="ES320" s="493">
        <v>25</v>
      </c>
      <c r="ET320" s="493">
        <v>91</v>
      </c>
      <c r="EU320" s="394"/>
    </row>
    <row r="321" spans="1:151" s="357" customFormat="1" ht="15" hidden="1" customHeight="1" x14ac:dyDescent="0.15">
      <c r="A321" s="452" t="s">
        <v>175</v>
      </c>
      <c r="B321" s="452" t="s">
        <v>424</v>
      </c>
      <c r="C321" s="452" t="s">
        <v>430</v>
      </c>
      <c r="D321" s="452" t="s">
        <v>880</v>
      </c>
      <c r="E321" s="387">
        <v>155</v>
      </c>
      <c r="F321" s="472">
        <v>155</v>
      </c>
      <c r="G321" s="472" t="s">
        <v>6663</v>
      </c>
      <c r="H321" s="472" t="s">
        <v>6663</v>
      </c>
      <c r="I321" s="472" t="s">
        <v>6663</v>
      </c>
      <c r="J321" s="388" t="s">
        <v>6662</v>
      </c>
      <c r="K321" s="395" t="s">
        <v>6662</v>
      </c>
      <c r="L321" s="387"/>
      <c r="M321" s="471" t="s">
        <v>6663</v>
      </c>
      <c r="N321" s="472" t="s">
        <v>6663</v>
      </c>
      <c r="O321" s="472" t="s">
        <v>6663</v>
      </c>
      <c r="P321" s="472" t="s">
        <v>6663</v>
      </c>
      <c r="Q321" s="472" t="s">
        <v>6663</v>
      </c>
      <c r="R321" s="472" t="s">
        <v>6663</v>
      </c>
      <c r="S321" s="472" t="s">
        <v>6663</v>
      </c>
      <c r="T321" s="472" t="s">
        <v>6663</v>
      </c>
      <c r="U321" s="472" t="s">
        <v>6663</v>
      </c>
      <c r="V321" s="472" t="s">
        <v>6663</v>
      </c>
      <c r="W321" s="472" t="s">
        <v>6663</v>
      </c>
      <c r="X321" s="472" t="s">
        <v>6663</v>
      </c>
      <c r="Y321" s="472" t="s">
        <v>6663</v>
      </c>
      <c r="Z321" s="472" t="s">
        <v>6663</v>
      </c>
      <c r="AA321" s="472" t="s">
        <v>6663</v>
      </c>
      <c r="AB321" s="473" t="s">
        <v>6663</v>
      </c>
      <c r="AC321" s="489" t="s">
        <v>6663</v>
      </c>
      <c r="AD321" s="490" t="s">
        <v>6663</v>
      </c>
      <c r="AE321" s="491" t="s">
        <v>6663</v>
      </c>
      <c r="AF321" s="389"/>
      <c r="AG321" s="390"/>
      <c r="AH321" s="390"/>
      <c r="AI321" s="390"/>
      <c r="AJ321" s="390"/>
      <c r="AK321" s="390"/>
      <c r="AL321" s="390"/>
      <c r="AM321" s="390"/>
      <c r="AN321" s="390"/>
      <c r="AO321" s="390"/>
      <c r="AP321" s="390"/>
      <c r="AQ321" s="390"/>
      <c r="AR321" s="390"/>
      <c r="AS321" s="390"/>
      <c r="AT321" s="390"/>
      <c r="AU321" s="390"/>
      <c r="AV321" s="384"/>
      <c r="AW321" s="385"/>
      <c r="AX321" s="386"/>
      <c r="AY321" s="492" t="s">
        <v>6663</v>
      </c>
      <c r="AZ321" s="493" t="s">
        <v>6663</v>
      </c>
      <c r="BA321" s="493" t="s">
        <v>6663</v>
      </c>
      <c r="BB321" s="493" t="s">
        <v>6663</v>
      </c>
      <c r="BC321" s="493" t="s">
        <v>6663</v>
      </c>
      <c r="BD321" s="493" t="s">
        <v>6663</v>
      </c>
      <c r="BE321" s="493" t="s">
        <v>6663</v>
      </c>
      <c r="BF321" s="493" t="s">
        <v>6663</v>
      </c>
      <c r="BG321" s="493" t="s">
        <v>6663</v>
      </c>
      <c r="BH321" s="493" t="s">
        <v>6663</v>
      </c>
      <c r="BI321" s="493" t="s">
        <v>6663</v>
      </c>
      <c r="BJ321" s="493" t="s">
        <v>6663</v>
      </c>
      <c r="BK321" s="493" t="s">
        <v>6663</v>
      </c>
      <c r="BL321" s="493" t="s">
        <v>6663</v>
      </c>
      <c r="BM321" s="493" t="s">
        <v>6663</v>
      </c>
      <c r="BN321" s="494" t="s">
        <v>6663</v>
      </c>
      <c r="BO321" s="489" t="s">
        <v>6663</v>
      </c>
      <c r="BP321" s="490" t="s">
        <v>6663</v>
      </c>
      <c r="BQ321" s="491" t="s">
        <v>6663</v>
      </c>
      <c r="BR321" s="492">
        <v>155</v>
      </c>
      <c r="BS321" s="493" t="s">
        <v>6662</v>
      </c>
      <c r="BT321" s="493" t="s">
        <v>6662</v>
      </c>
      <c r="BU321" s="493" t="s">
        <v>6662</v>
      </c>
      <c r="BV321" s="493" t="s">
        <v>6662</v>
      </c>
      <c r="BW321" s="493">
        <v>2</v>
      </c>
      <c r="BX321" s="493">
        <v>3</v>
      </c>
      <c r="BY321" s="493">
        <v>4</v>
      </c>
      <c r="BZ321" s="493">
        <v>11</v>
      </c>
      <c r="CA321" s="493">
        <v>32</v>
      </c>
      <c r="CB321" s="493">
        <v>33</v>
      </c>
      <c r="CC321" s="493">
        <v>22</v>
      </c>
      <c r="CD321" s="493">
        <v>17</v>
      </c>
      <c r="CE321" s="493">
        <v>17</v>
      </c>
      <c r="CF321" s="493">
        <v>13</v>
      </c>
      <c r="CG321" s="494">
        <v>1</v>
      </c>
      <c r="CH321" s="389"/>
      <c r="CI321" s="390"/>
      <c r="CJ321" s="390"/>
      <c r="CK321" s="390"/>
      <c r="CL321" s="390"/>
      <c r="CM321" s="390"/>
      <c r="CN321" s="390"/>
      <c r="CO321" s="390"/>
      <c r="CP321" s="390"/>
      <c r="CQ321" s="390"/>
      <c r="CR321" s="390"/>
      <c r="CS321" s="390"/>
      <c r="CT321" s="390"/>
      <c r="CU321" s="394"/>
      <c r="CV321" s="389"/>
      <c r="CW321" s="390"/>
      <c r="CX321" s="390"/>
      <c r="CY321" s="390"/>
      <c r="CZ321" s="390"/>
      <c r="DA321" s="390"/>
      <c r="DB321" s="394"/>
      <c r="DC321" s="492">
        <v>554</v>
      </c>
      <c r="DD321" s="493">
        <v>432</v>
      </c>
      <c r="DE321" s="493">
        <v>244</v>
      </c>
      <c r="DF321" s="493">
        <v>161</v>
      </c>
      <c r="DG321" s="493">
        <v>27</v>
      </c>
      <c r="DH321" s="493">
        <v>27</v>
      </c>
      <c r="DI321" s="493">
        <v>95</v>
      </c>
      <c r="DJ321" s="394"/>
      <c r="DK321" s="492">
        <v>152</v>
      </c>
      <c r="DL321" s="493">
        <v>69</v>
      </c>
      <c r="DM321" s="493">
        <v>2</v>
      </c>
      <c r="DN321" s="493">
        <v>2</v>
      </c>
      <c r="DO321" s="493">
        <v>1</v>
      </c>
      <c r="DP321" s="493">
        <v>3</v>
      </c>
      <c r="DQ321" s="493">
        <v>74</v>
      </c>
      <c r="DR321" s="493" t="s">
        <v>6662</v>
      </c>
      <c r="DS321" s="493">
        <v>1</v>
      </c>
      <c r="DT321" s="493" t="s">
        <v>6662</v>
      </c>
      <c r="DU321" s="493" t="s">
        <v>6662</v>
      </c>
      <c r="DV321" s="493" t="s">
        <v>6662</v>
      </c>
      <c r="DW321" s="493" t="s">
        <v>6662</v>
      </c>
      <c r="DX321" s="493" t="s">
        <v>6662</v>
      </c>
      <c r="DY321" s="390" t="s">
        <v>6662</v>
      </c>
      <c r="DZ321" s="394" t="s">
        <v>6662</v>
      </c>
      <c r="EA321" s="492">
        <v>155</v>
      </c>
      <c r="EB321" s="493">
        <v>36548</v>
      </c>
      <c r="EC321" s="493">
        <v>18650</v>
      </c>
      <c r="ED321" s="493">
        <v>17846</v>
      </c>
      <c r="EE321" s="494">
        <v>52</v>
      </c>
      <c r="EF321" s="492">
        <v>290</v>
      </c>
      <c r="EG321" s="493">
        <v>253</v>
      </c>
      <c r="EH321" s="493">
        <v>141</v>
      </c>
      <c r="EI321" s="493">
        <v>95</v>
      </c>
      <c r="EJ321" s="493">
        <v>17</v>
      </c>
      <c r="EK321" s="493">
        <v>16</v>
      </c>
      <c r="EL321" s="493">
        <v>21</v>
      </c>
      <c r="EM321" s="394"/>
      <c r="EN321" s="492">
        <v>264</v>
      </c>
      <c r="EO321" s="493">
        <v>179</v>
      </c>
      <c r="EP321" s="493">
        <v>103</v>
      </c>
      <c r="EQ321" s="493">
        <v>66</v>
      </c>
      <c r="ER321" s="493">
        <v>10</v>
      </c>
      <c r="ES321" s="493">
        <v>11</v>
      </c>
      <c r="ET321" s="493">
        <v>74</v>
      </c>
      <c r="EU321" s="394"/>
    </row>
    <row r="322" spans="1:151" s="357" customFormat="1" ht="15" hidden="1" customHeight="1" x14ac:dyDescent="0.15">
      <c r="A322" s="452" t="s">
        <v>175</v>
      </c>
      <c r="B322" s="452" t="s">
        <v>424</v>
      </c>
      <c r="C322" s="452" t="s">
        <v>1617</v>
      </c>
      <c r="D322" s="452" t="s">
        <v>881</v>
      </c>
      <c r="E322" s="387" t="s">
        <v>6663</v>
      </c>
      <c r="F322" s="472" t="s">
        <v>6663</v>
      </c>
      <c r="G322" s="472" t="s">
        <v>6663</v>
      </c>
      <c r="H322" s="472" t="s">
        <v>6663</v>
      </c>
      <c r="I322" s="472" t="s">
        <v>6663</v>
      </c>
      <c r="J322" s="388" t="s">
        <v>6663</v>
      </c>
      <c r="K322" s="395" t="s">
        <v>6663</v>
      </c>
      <c r="L322" s="387"/>
      <c r="M322" s="471" t="s">
        <v>6663</v>
      </c>
      <c r="N322" s="472" t="s">
        <v>6663</v>
      </c>
      <c r="O322" s="472" t="s">
        <v>6663</v>
      </c>
      <c r="P322" s="472" t="s">
        <v>6663</v>
      </c>
      <c r="Q322" s="472" t="s">
        <v>6663</v>
      </c>
      <c r="R322" s="472" t="s">
        <v>6663</v>
      </c>
      <c r="S322" s="472" t="s">
        <v>6663</v>
      </c>
      <c r="T322" s="472" t="s">
        <v>6663</v>
      </c>
      <c r="U322" s="472" t="s">
        <v>6663</v>
      </c>
      <c r="V322" s="472" t="s">
        <v>6663</v>
      </c>
      <c r="W322" s="472" t="s">
        <v>6663</v>
      </c>
      <c r="X322" s="472" t="s">
        <v>6663</v>
      </c>
      <c r="Y322" s="472" t="s">
        <v>6663</v>
      </c>
      <c r="Z322" s="472" t="s">
        <v>6663</v>
      </c>
      <c r="AA322" s="472" t="s">
        <v>6663</v>
      </c>
      <c r="AB322" s="473" t="s">
        <v>6663</v>
      </c>
      <c r="AC322" s="489" t="s">
        <v>6663</v>
      </c>
      <c r="AD322" s="490" t="s">
        <v>6663</v>
      </c>
      <c r="AE322" s="491" t="s">
        <v>6663</v>
      </c>
      <c r="AF322" s="389"/>
      <c r="AG322" s="390"/>
      <c r="AH322" s="390"/>
      <c r="AI322" s="390"/>
      <c r="AJ322" s="390"/>
      <c r="AK322" s="390"/>
      <c r="AL322" s="390"/>
      <c r="AM322" s="390"/>
      <c r="AN322" s="390"/>
      <c r="AO322" s="390"/>
      <c r="AP322" s="390"/>
      <c r="AQ322" s="390"/>
      <c r="AR322" s="390"/>
      <c r="AS322" s="390"/>
      <c r="AT322" s="390"/>
      <c r="AU322" s="390"/>
      <c r="AV322" s="384"/>
      <c r="AW322" s="385"/>
      <c r="AX322" s="386"/>
      <c r="AY322" s="492" t="s">
        <v>6663</v>
      </c>
      <c r="AZ322" s="493" t="s">
        <v>6663</v>
      </c>
      <c r="BA322" s="493" t="s">
        <v>6663</v>
      </c>
      <c r="BB322" s="493" t="s">
        <v>6663</v>
      </c>
      <c r="BC322" s="493" t="s">
        <v>6663</v>
      </c>
      <c r="BD322" s="493" t="s">
        <v>6663</v>
      </c>
      <c r="BE322" s="493" t="s">
        <v>6663</v>
      </c>
      <c r="BF322" s="493" t="s">
        <v>6663</v>
      </c>
      <c r="BG322" s="493" t="s">
        <v>6663</v>
      </c>
      <c r="BH322" s="493" t="s">
        <v>6663</v>
      </c>
      <c r="BI322" s="493" t="s">
        <v>6663</v>
      </c>
      <c r="BJ322" s="493" t="s">
        <v>6663</v>
      </c>
      <c r="BK322" s="493" t="s">
        <v>6663</v>
      </c>
      <c r="BL322" s="493" t="s">
        <v>6663</v>
      </c>
      <c r="BM322" s="493" t="s">
        <v>6663</v>
      </c>
      <c r="BN322" s="494" t="s">
        <v>6663</v>
      </c>
      <c r="BO322" s="489" t="s">
        <v>6663</v>
      </c>
      <c r="BP322" s="490" t="s">
        <v>6663</v>
      </c>
      <c r="BQ322" s="491" t="s">
        <v>6663</v>
      </c>
      <c r="BR322" s="492">
        <v>25</v>
      </c>
      <c r="BS322" s="493" t="s">
        <v>6662</v>
      </c>
      <c r="BT322" s="493" t="s">
        <v>6662</v>
      </c>
      <c r="BU322" s="493" t="s">
        <v>6662</v>
      </c>
      <c r="BV322" s="493" t="s">
        <v>6662</v>
      </c>
      <c r="BW322" s="493" t="s">
        <v>6662</v>
      </c>
      <c r="BX322" s="493">
        <v>1</v>
      </c>
      <c r="BY322" s="493" t="s">
        <v>6662</v>
      </c>
      <c r="BZ322" s="493">
        <v>4</v>
      </c>
      <c r="CA322" s="493">
        <v>3</v>
      </c>
      <c r="CB322" s="493">
        <v>4</v>
      </c>
      <c r="CC322" s="493">
        <v>5</v>
      </c>
      <c r="CD322" s="493">
        <v>4</v>
      </c>
      <c r="CE322" s="493">
        <v>2</v>
      </c>
      <c r="CF322" s="493">
        <v>2</v>
      </c>
      <c r="CG322" s="494" t="s">
        <v>6662</v>
      </c>
      <c r="CH322" s="389"/>
      <c r="CI322" s="390"/>
      <c r="CJ322" s="390"/>
      <c r="CK322" s="390"/>
      <c r="CL322" s="390"/>
      <c r="CM322" s="390"/>
      <c r="CN322" s="390"/>
      <c r="CO322" s="390"/>
      <c r="CP322" s="390"/>
      <c r="CQ322" s="390"/>
      <c r="CR322" s="390"/>
      <c r="CS322" s="390"/>
      <c r="CT322" s="390"/>
      <c r="CU322" s="394"/>
      <c r="CV322" s="389"/>
      <c r="CW322" s="390"/>
      <c r="CX322" s="390"/>
      <c r="CY322" s="390"/>
      <c r="CZ322" s="390"/>
      <c r="DA322" s="390"/>
      <c r="DB322" s="394"/>
      <c r="DC322" s="492" t="s">
        <v>6663</v>
      </c>
      <c r="DD322" s="493" t="s">
        <v>6663</v>
      </c>
      <c r="DE322" s="493" t="s">
        <v>6663</v>
      </c>
      <c r="DF322" s="493" t="s">
        <v>6663</v>
      </c>
      <c r="DG322" s="493" t="s">
        <v>6663</v>
      </c>
      <c r="DH322" s="493" t="s">
        <v>6663</v>
      </c>
      <c r="DI322" s="493" t="s">
        <v>6663</v>
      </c>
      <c r="DJ322" s="394"/>
      <c r="DK322" s="492" t="s">
        <v>6663</v>
      </c>
      <c r="DL322" s="493" t="s">
        <v>6663</v>
      </c>
      <c r="DM322" s="493" t="s">
        <v>6663</v>
      </c>
      <c r="DN322" s="493" t="s">
        <v>6663</v>
      </c>
      <c r="DO322" s="493" t="s">
        <v>6663</v>
      </c>
      <c r="DP322" s="493" t="s">
        <v>6663</v>
      </c>
      <c r="DQ322" s="493" t="s">
        <v>6663</v>
      </c>
      <c r="DR322" s="493" t="s">
        <v>6663</v>
      </c>
      <c r="DS322" s="493" t="s">
        <v>6663</v>
      </c>
      <c r="DT322" s="493" t="s">
        <v>6663</v>
      </c>
      <c r="DU322" s="493" t="s">
        <v>6663</v>
      </c>
      <c r="DV322" s="493" t="s">
        <v>6663</v>
      </c>
      <c r="DW322" s="493" t="s">
        <v>6663</v>
      </c>
      <c r="DX322" s="493" t="s">
        <v>6663</v>
      </c>
      <c r="DY322" s="390" t="s">
        <v>6663</v>
      </c>
      <c r="DZ322" s="394" t="s">
        <v>6663</v>
      </c>
      <c r="EA322" s="492" t="s">
        <v>6663</v>
      </c>
      <c r="EB322" s="493" t="s">
        <v>6663</v>
      </c>
      <c r="EC322" s="493" t="s">
        <v>6663</v>
      </c>
      <c r="ED322" s="493" t="s">
        <v>6663</v>
      </c>
      <c r="EE322" s="494" t="s">
        <v>6663</v>
      </c>
      <c r="EF322" s="492" t="s">
        <v>6663</v>
      </c>
      <c r="EG322" s="493" t="s">
        <v>6663</v>
      </c>
      <c r="EH322" s="493" t="s">
        <v>6663</v>
      </c>
      <c r="EI322" s="493" t="s">
        <v>6663</v>
      </c>
      <c r="EJ322" s="493" t="s">
        <v>6663</v>
      </c>
      <c r="EK322" s="493" t="s">
        <v>6663</v>
      </c>
      <c r="EL322" s="493" t="s">
        <v>6663</v>
      </c>
      <c r="EM322" s="394"/>
      <c r="EN322" s="492" t="s">
        <v>6663</v>
      </c>
      <c r="EO322" s="493" t="s">
        <v>6663</v>
      </c>
      <c r="EP322" s="493" t="s">
        <v>6663</v>
      </c>
      <c r="EQ322" s="493" t="s">
        <v>6663</v>
      </c>
      <c r="ER322" s="493" t="s">
        <v>6663</v>
      </c>
      <c r="ES322" s="493" t="s">
        <v>6663</v>
      </c>
      <c r="ET322" s="493" t="s">
        <v>6663</v>
      </c>
      <c r="EU322" s="394"/>
    </row>
    <row r="323" spans="1:151" s="357" customFormat="1" ht="15" hidden="1" customHeight="1" x14ac:dyDescent="0.15">
      <c r="A323" s="452" t="s">
        <v>175</v>
      </c>
      <c r="B323" s="452" t="s">
        <v>424</v>
      </c>
      <c r="C323" s="452" t="s">
        <v>431</v>
      </c>
      <c r="D323" s="452" t="s">
        <v>882</v>
      </c>
      <c r="E323" s="387">
        <v>135</v>
      </c>
      <c r="F323" s="472">
        <v>134</v>
      </c>
      <c r="G323" s="472" t="s">
        <v>6663</v>
      </c>
      <c r="H323" s="472" t="s">
        <v>6663</v>
      </c>
      <c r="I323" s="472" t="s">
        <v>6663</v>
      </c>
      <c r="J323" s="388">
        <v>1</v>
      </c>
      <c r="K323" s="395">
        <v>1</v>
      </c>
      <c r="L323" s="387"/>
      <c r="M323" s="471" t="s">
        <v>6663</v>
      </c>
      <c r="N323" s="472" t="s">
        <v>6663</v>
      </c>
      <c r="O323" s="472" t="s">
        <v>6663</v>
      </c>
      <c r="P323" s="472" t="s">
        <v>6663</v>
      </c>
      <c r="Q323" s="472" t="s">
        <v>6663</v>
      </c>
      <c r="R323" s="472" t="s">
        <v>6663</v>
      </c>
      <c r="S323" s="472" t="s">
        <v>6663</v>
      </c>
      <c r="T323" s="472" t="s">
        <v>6663</v>
      </c>
      <c r="U323" s="472" t="s">
        <v>6663</v>
      </c>
      <c r="V323" s="472" t="s">
        <v>6663</v>
      </c>
      <c r="W323" s="472" t="s">
        <v>6663</v>
      </c>
      <c r="X323" s="472" t="s">
        <v>6663</v>
      </c>
      <c r="Y323" s="472" t="s">
        <v>6663</v>
      </c>
      <c r="Z323" s="472" t="s">
        <v>6663</v>
      </c>
      <c r="AA323" s="472" t="s">
        <v>6663</v>
      </c>
      <c r="AB323" s="473" t="s">
        <v>6663</v>
      </c>
      <c r="AC323" s="489" t="s">
        <v>6663</v>
      </c>
      <c r="AD323" s="490" t="s">
        <v>6663</v>
      </c>
      <c r="AE323" s="491" t="s">
        <v>6663</v>
      </c>
      <c r="AF323" s="389"/>
      <c r="AG323" s="390"/>
      <c r="AH323" s="390"/>
      <c r="AI323" s="390"/>
      <c r="AJ323" s="390"/>
      <c r="AK323" s="390"/>
      <c r="AL323" s="390"/>
      <c r="AM323" s="390"/>
      <c r="AN323" s="390"/>
      <c r="AO323" s="390"/>
      <c r="AP323" s="390"/>
      <c r="AQ323" s="390"/>
      <c r="AR323" s="390"/>
      <c r="AS323" s="390"/>
      <c r="AT323" s="390"/>
      <c r="AU323" s="390"/>
      <c r="AV323" s="384"/>
      <c r="AW323" s="385"/>
      <c r="AX323" s="386"/>
      <c r="AY323" s="492" t="s">
        <v>6663</v>
      </c>
      <c r="AZ323" s="493" t="s">
        <v>6663</v>
      </c>
      <c r="BA323" s="493" t="s">
        <v>6663</v>
      </c>
      <c r="BB323" s="493" t="s">
        <v>6663</v>
      </c>
      <c r="BC323" s="493" t="s">
        <v>6663</v>
      </c>
      <c r="BD323" s="493" t="s">
        <v>6663</v>
      </c>
      <c r="BE323" s="493" t="s">
        <v>6663</v>
      </c>
      <c r="BF323" s="493" t="s">
        <v>6663</v>
      </c>
      <c r="BG323" s="493" t="s">
        <v>6663</v>
      </c>
      <c r="BH323" s="493" t="s">
        <v>6663</v>
      </c>
      <c r="BI323" s="493" t="s">
        <v>6663</v>
      </c>
      <c r="BJ323" s="493" t="s">
        <v>6663</v>
      </c>
      <c r="BK323" s="493" t="s">
        <v>6663</v>
      </c>
      <c r="BL323" s="493" t="s">
        <v>6663</v>
      </c>
      <c r="BM323" s="493" t="s">
        <v>6663</v>
      </c>
      <c r="BN323" s="494" t="s">
        <v>6663</v>
      </c>
      <c r="BO323" s="489" t="s">
        <v>6663</v>
      </c>
      <c r="BP323" s="490" t="s">
        <v>6663</v>
      </c>
      <c r="BQ323" s="491" t="s">
        <v>6663</v>
      </c>
      <c r="BR323" s="492">
        <v>135</v>
      </c>
      <c r="BS323" s="493" t="s">
        <v>6662</v>
      </c>
      <c r="BT323" s="493" t="s">
        <v>6662</v>
      </c>
      <c r="BU323" s="493" t="s">
        <v>6662</v>
      </c>
      <c r="BV323" s="493" t="s">
        <v>6662</v>
      </c>
      <c r="BW323" s="493">
        <v>1</v>
      </c>
      <c r="BX323" s="493">
        <v>3</v>
      </c>
      <c r="BY323" s="493">
        <v>5</v>
      </c>
      <c r="BZ323" s="493">
        <v>7</v>
      </c>
      <c r="CA323" s="493">
        <v>20</v>
      </c>
      <c r="CB323" s="493">
        <v>30</v>
      </c>
      <c r="CC323" s="493">
        <v>24</v>
      </c>
      <c r="CD323" s="493">
        <v>22</v>
      </c>
      <c r="CE323" s="493">
        <v>13</v>
      </c>
      <c r="CF323" s="493">
        <v>9</v>
      </c>
      <c r="CG323" s="494">
        <v>1</v>
      </c>
      <c r="CH323" s="389"/>
      <c r="CI323" s="390"/>
      <c r="CJ323" s="390"/>
      <c r="CK323" s="390"/>
      <c r="CL323" s="390"/>
      <c r="CM323" s="390"/>
      <c r="CN323" s="390"/>
      <c r="CO323" s="390"/>
      <c r="CP323" s="390"/>
      <c r="CQ323" s="390"/>
      <c r="CR323" s="390"/>
      <c r="CS323" s="390"/>
      <c r="CT323" s="390"/>
      <c r="CU323" s="394"/>
      <c r="CV323" s="389"/>
      <c r="CW323" s="390"/>
      <c r="CX323" s="390"/>
      <c r="CY323" s="390"/>
      <c r="CZ323" s="390"/>
      <c r="DA323" s="390"/>
      <c r="DB323" s="394"/>
      <c r="DC323" s="492">
        <v>470</v>
      </c>
      <c r="DD323" s="493">
        <v>359</v>
      </c>
      <c r="DE323" s="493">
        <v>151</v>
      </c>
      <c r="DF323" s="493">
        <v>181</v>
      </c>
      <c r="DG323" s="493">
        <v>27</v>
      </c>
      <c r="DH323" s="493">
        <v>24</v>
      </c>
      <c r="DI323" s="493">
        <v>87</v>
      </c>
      <c r="DJ323" s="394"/>
      <c r="DK323" s="492">
        <v>126</v>
      </c>
      <c r="DL323" s="493">
        <v>102</v>
      </c>
      <c r="DM323" s="493" t="s">
        <v>6662</v>
      </c>
      <c r="DN323" s="493">
        <v>1</v>
      </c>
      <c r="DO323" s="493">
        <v>3</v>
      </c>
      <c r="DP323" s="493">
        <v>14</v>
      </c>
      <c r="DQ323" s="493">
        <v>3</v>
      </c>
      <c r="DR323" s="493" t="s">
        <v>6662</v>
      </c>
      <c r="DS323" s="493">
        <v>2</v>
      </c>
      <c r="DT323" s="493" t="s">
        <v>6662</v>
      </c>
      <c r="DU323" s="493">
        <v>1</v>
      </c>
      <c r="DV323" s="493" t="s">
        <v>6662</v>
      </c>
      <c r="DW323" s="493" t="s">
        <v>6662</v>
      </c>
      <c r="DX323" s="493" t="s">
        <v>6662</v>
      </c>
      <c r="DY323" s="390" t="s">
        <v>6662</v>
      </c>
      <c r="DZ323" s="394" t="s">
        <v>6662</v>
      </c>
      <c r="EA323" s="492">
        <v>134</v>
      </c>
      <c r="EB323" s="493">
        <v>24536</v>
      </c>
      <c r="EC323" s="493">
        <v>16731</v>
      </c>
      <c r="ED323" s="493">
        <v>7760</v>
      </c>
      <c r="EE323" s="494">
        <v>45</v>
      </c>
      <c r="EF323" s="492">
        <v>233</v>
      </c>
      <c r="EG323" s="493">
        <v>210</v>
      </c>
      <c r="EH323" s="493">
        <v>85</v>
      </c>
      <c r="EI323" s="493">
        <v>106</v>
      </c>
      <c r="EJ323" s="493">
        <v>19</v>
      </c>
      <c r="EK323" s="493">
        <v>14</v>
      </c>
      <c r="EL323" s="493">
        <v>9</v>
      </c>
      <c r="EM323" s="394"/>
      <c r="EN323" s="492">
        <v>237</v>
      </c>
      <c r="EO323" s="493">
        <v>149</v>
      </c>
      <c r="EP323" s="493">
        <v>66</v>
      </c>
      <c r="EQ323" s="493">
        <v>75</v>
      </c>
      <c r="ER323" s="493">
        <v>8</v>
      </c>
      <c r="ES323" s="493">
        <v>10</v>
      </c>
      <c r="ET323" s="493">
        <v>78</v>
      </c>
      <c r="EU323" s="394"/>
    </row>
    <row r="324" spans="1:151" s="357" customFormat="1" ht="15" hidden="1" customHeight="1" x14ac:dyDescent="0.15">
      <c r="A324" s="452" t="s">
        <v>175</v>
      </c>
      <c r="B324" s="452" t="s">
        <v>424</v>
      </c>
      <c r="C324" s="452" t="s">
        <v>432</v>
      </c>
      <c r="D324" s="452" t="s">
        <v>883</v>
      </c>
      <c r="E324" s="387">
        <v>223</v>
      </c>
      <c r="F324" s="472">
        <v>220</v>
      </c>
      <c r="G324" s="472" t="s">
        <v>6663</v>
      </c>
      <c r="H324" s="472" t="s">
        <v>6663</v>
      </c>
      <c r="I324" s="472" t="s">
        <v>6663</v>
      </c>
      <c r="J324" s="388">
        <v>3</v>
      </c>
      <c r="K324" s="395">
        <v>3</v>
      </c>
      <c r="L324" s="387"/>
      <c r="M324" s="471" t="s">
        <v>6663</v>
      </c>
      <c r="N324" s="472" t="s">
        <v>6663</v>
      </c>
      <c r="O324" s="472" t="s">
        <v>6663</v>
      </c>
      <c r="P324" s="472" t="s">
        <v>6663</v>
      </c>
      <c r="Q324" s="472" t="s">
        <v>6663</v>
      </c>
      <c r="R324" s="472" t="s">
        <v>6663</v>
      </c>
      <c r="S324" s="472" t="s">
        <v>6663</v>
      </c>
      <c r="T324" s="472" t="s">
        <v>6663</v>
      </c>
      <c r="U324" s="472" t="s">
        <v>6663</v>
      </c>
      <c r="V324" s="472" t="s">
        <v>6663</v>
      </c>
      <c r="W324" s="472" t="s">
        <v>6663</v>
      </c>
      <c r="X324" s="472" t="s">
        <v>6663</v>
      </c>
      <c r="Y324" s="472" t="s">
        <v>6663</v>
      </c>
      <c r="Z324" s="472" t="s">
        <v>6663</v>
      </c>
      <c r="AA324" s="472" t="s">
        <v>6663</v>
      </c>
      <c r="AB324" s="473" t="s">
        <v>6663</v>
      </c>
      <c r="AC324" s="489" t="s">
        <v>6663</v>
      </c>
      <c r="AD324" s="490" t="s">
        <v>6663</v>
      </c>
      <c r="AE324" s="491" t="s">
        <v>6663</v>
      </c>
      <c r="AF324" s="389"/>
      <c r="AG324" s="390"/>
      <c r="AH324" s="390"/>
      <c r="AI324" s="390"/>
      <c r="AJ324" s="390"/>
      <c r="AK324" s="390"/>
      <c r="AL324" s="390"/>
      <c r="AM324" s="390"/>
      <c r="AN324" s="390"/>
      <c r="AO324" s="390"/>
      <c r="AP324" s="390"/>
      <c r="AQ324" s="390"/>
      <c r="AR324" s="390"/>
      <c r="AS324" s="390"/>
      <c r="AT324" s="390"/>
      <c r="AU324" s="390"/>
      <c r="AV324" s="384"/>
      <c r="AW324" s="385"/>
      <c r="AX324" s="386"/>
      <c r="AY324" s="492" t="s">
        <v>6663</v>
      </c>
      <c r="AZ324" s="493" t="s">
        <v>6663</v>
      </c>
      <c r="BA324" s="493" t="s">
        <v>6663</v>
      </c>
      <c r="BB324" s="493" t="s">
        <v>6663</v>
      </c>
      <c r="BC324" s="493" t="s">
        <v>6663</v>
      </c>
      <c r="BD324" s="493" t="s">
        <v>6663</v>
      </c>
      <c r="BE324" s="493" t="s">
        <v>6663</v>
      </c>
      <c r="BF324" s="493" t="s">
        <v>6663</v>
      </c>
      <c r="BG324" s="493" t="s">
        <v>6663</v>
      </c>
      <c r="BH324" s="493" t="s">
        <v>6663</v>
      </c>
      <c r="BI324" s="493" t="s">
        <v>6663</v>
      </c>
      <c r="BJ324" s="493" t="s">
        <v>6663</v>
      </c>
      <c r="BK324" s="493" t="s">
        <v>6663</v>
      </c>
      <c r="BL324" s="493" t="s">
        <v>6663</v>
      </c>
      <c r="BM324" s="493" t="s">
        <v>6663</v>
      </c>
      <c r="BN324" s="494" t="s">
        <v>6663</v>
      </c>
      <c r="BO324" s="489" t="s">
        <v>6663</v>
      </c>
      <c r="BP324" s="490" t="s">
        <v>6663</v>
      </c>
      <c r="BQ324" s="491" t="s">
        <v>6663</v>
      </c>
      <c r="BR324" s="492">
        <v>220</v>
      </c>
      <c r="BS324" s="493" t="s">
        <v>6662</v>
      </c>
      <c r="BT324" s="493" t="s">
        <v>6662</v>
      </c>
      <c r="BU324" s="493" t="s">
        <v>6662</v>
      </c>
      <c r="BV324" s="493">
        <v>1</v>
      </c>
      <c r="BW324" s="493">
        <v>2</v>
      </c>
      <c r="BX324" s="493">
        <v>2</v>
      </c>
      <c r="BY324" s="493">
        <v>10</v>
      </c>
      <c r="BZ324" s="493">
        <v>16</v>
      </c>
      <c r="CA324" s="493">
        <v>49</v>
      </c>
      <c r="CB324" s="493">
        <v>55</v>
      </c>
      <c r="CC324" s="493">
        <v>32</v>
      </c>
      <c r="CD324" s="493">
        <v>15</v>
      </c>
      <c r="CE324" s="493">
        <v>25</v>
      </c>
      <c r="CF324" s="493">
        <v>10</v>
      </c>
      <c r="CG324" s="494">
        <v>3</v>
      </c>
      <c r="CH324" s="389"/>
      <c r="CI324" s="390"/>
      <c r="CJ324" s="390"/>
      <c r="CK324" s="390"/>
      <c r="CL324" s="390"/>
      <c r="CM324" s="390"/>
      <c r="CN324" s="390"/>
      <c r="CO324" s="390"/>
      <c r="CP324" s="390"/>
      <c r="CQ324" s="390"/>
      <c r="CR324" s="390"/>
      <c r="CS324" s="390"/>
      <c r="CT324" s="390"/>
      <c r="CU324" s="394"/>
      <c r="CV324" s="389"/>
      <c r="CW324" s="390"/>
      <c r="CX324" s="390"/>
      <c r="CY324" s="390"/>
      <c r="CZ324" s="390"/>
      <c r="DA324" s="390"/>
      <c r="DB324" s="394"/>
      <c r="DC324" s="492">
        <v>815</v>
      </c>
      <c r="DD324" s="493">
        <v>600</v>
      </c>
      <c r="DE324" s="493">
        <v>263</v>
      </c>
      <c r="DF324" s="493">
        <v>294</v>
      </c>
      <c r="DG324" s="493">
        <v>43</v>
      </c>
      <c r="DH324" s="493">
        <v>51</v>
      </c>
      <c r="DI324" s="493">
        <v>164</v>
      </c>
      <c r="DJ324" s="394"/>
      <c r="DK324" s="492">
        <v>207</v>
      </c>
      <c r="DL324" s="493">
        <v>141</v>
      </c>
      <c r="DM324" s="493">
        <v>3</v>
      </c>
      <c r="DN324" s="493">
        <v>4</v>
      </c>
      <c r="DO324" s="493">
        <v>3</v>
      </c>
      <c r="DP324" s="493">
        <v>22</v>
      </c>
      <c r="DQ324" s="493">
        <v>30</v>
      </c>
      <c r="DR324" s="493">
        <v>2</v>
      </c>
      <c r="DS324" s="493" t="s">
        <v>6662</v>
      </c>
      <c r="DT324" s="493" t="s">
        <v>6662</v>
      </c>
      <c r="DU324" s="493" t="s">
        <v>6662</v>
      </c>
      <c r="DV324" s="493">
        <v>1</v>
      </c>
      <c r="DW324" s="493" t="s">
        <v>6662</v>
      </c>
      <c r="DX324" s="493">
        <v>1</v>
      </c>
      <c r="DY324" s="390" t="s">
        <v>6662</v>
      </c>
      <c r="DZ324" s="394" t="s">
        <v>6662</v>
      </c>
      <c r="EA324" s="492">
        <v>219</v>
      </c>
      <c r="EB324" s="493">
        <v>57600</v>
      </c>
      <c r="EC324" s="493">
        <v>32302</v>
      </c>
      <c r="ED324" s="493">
        <v>25080</v>
      </c>
      <c r="EE324" s="494">
        <v>218</v>
      </c>
      <c r="EF324" s="492">
        <v>415</v>
      </c>
      <c r="EG324" s="493">
        <v>356</v>
      </c>
      <c r="EH324" s="493">
        <v>154</v>
      </c>
      <c r="EI324" s="493">
        <v>175</v>
      </c>
      <c r="EJ324" s="493">
        <v>27</v>
      </c>
      <c r="EK324" s="493">
        <v>26</v>
      </c>
      <c r="EL324" s="493">
        <v>33</v>
      </c>
      <c r="EM324" s="394"/>
      <c r="EN324" s="492">
        <v>400</v>
      </c>
      <c r="EO324" s="493">
        <v>244</v>
      </c>
      <c r="EP324" s="493">
        <v>109</v>
      </c>
      <c r="EQ324" s="493">
        <v>119</v>
      </c>
      <c r="ER324" s="493">
        <v>16</v>
      </c>
      <c r="ES324" s="493">
        <v>25</v>
      </c>
      <c r="ET324" s="493">
        <v>131</v>
      </c>
      <c r="EU324" s="394"/>
    </row>
    <row r="325" spans="1:151" s="357" customFormat="1" ht="15" hidden="1" customHeight="1" x14ac:dyDescent="0.15">
      <c r="A325" s="452" t="s">
        <v>175</v>
      </c>
      <c r="B325" s="452" t="s">
        <v>424</v>
      </c>
      <c r="C325" s="452" t="s">
        <v>433</v>
      </c>
      <c r="D325" s="452" t="s">
        <v>884</v>
      </c>
      <c r="E325" s="387">
        <v>114</v>
      </c>
      <c r="F325" s="472">
        <v>113</v>
      </c>
      <c r="G325" s="472" t="s">
        <v>6663</v>
      </c>
      <c r="H325" s="472" t="s">
        <v>6663</v>
      </c>
      <c r="I325" s="472" t="s">
        <v>6663</v>
      </c>
      <c r="J325" s="388">
        <v>1</v>
      </c>
      <c r="K325" s="395">
        <v>1</v>
      </c>
      <c r="L325" s="387"/>
      <c r="M325" s="471" t="s">
        <v>6663</v>
      </c>
      <c r="N325" s="472" t="s">
        <v>6663</v>
      </c>
      <c r="O325" s="472" t="s">
        <v>6663</v>
      </c>
      <c r="P325" s="472" t="s">
        <v>6663</v>
      </c>
      <c r="Q325" s="472" t="s">
        <v>6663</v>
      </c>
      <c r="R325" s="472" t="s">
        <v>6663</v>
      </c>
      <c r="S325" s="472" t="s">
        <v>6663</v>
      </c>
      <c r="T325" s="472" t="s">
        <v>6663</v>
      </c>
      <c r="U325" s="472" t="s">
        <v>6663</v>
      </c>
      <c r="V325" s="472" t="s">
        <v>6663</v>
      </c>
      <c r="W325" s="472" t="s">
        <v>6663</v>
      </c>
      <c r="X325" s="472" t="s">
        <v>6663</v>
      </c>
      <c r="Y325" s="472" t="s">
        <v>6663</v>
      </c>
      <c r="Z325" s="472" t="s">
        <v>6663</v>
      </c>
      <c r="AA325" s="472" t="s">
        <v>6663</v>
      </c>
      <c r="AB325" s="473" t="s">
        <v>6663</v>
      </c>
      <c r="AC325" s="489" t="s">
        <v>6663</v>
      </c>
      <c r="AD325" s="490" t="s">
        <v>6663</v>
      </c>
      <c r="AE325" s="491" t="s">
        <v>6663</v>
      </c>
      <c r="AF325" s="389"/>
      <c r="AG325" s="390"/>
      <c r="AH325" s="390"/>
      <c r="AI325" s="390"/>
      <c r="AJ325" s="390"/>
      <c r="AK325" s="390"/>
      <c r="AL325" s="390"/>
      <c r="AM325" s="390"/>
      <c r="AN325" s="390"/>
      <c r="AO325" s="390"/>
      <c r="AP325" s="390"/>
      <c r="AQ325" s="390"/>
      <c r="AR325" s="390"/>
      <c r="AS325" s="390"/>
      <c r="AT325" s="390"/>
      <c r="AU325" s="390"/>
      <c r="AV325" s="384"/>
      <c r="AW325" s="385"/>
      <c r="AX325" s="386"/>
      <c r="AY325" s="492" t="s">
        <v>6663</v>
      </c>
      <c r="AZ325" s="493" t="s">
        <v>6663</v>
      </c>
      <c r="BA325" s="493" t="s">
        <v>6663</v>
      </c>
      <c r="BB325" s="493" t="s">
        <v>6663</v>
      </c>
      <c r="BC325" s="493" t="s">
        <v>6663</v>
      </c>
      <c r="BD325" s="493" t="s">
        <v>6663</v>
      </c>
      <c r="BE325" s="493" t="s">
        <v>6663</v>
      </c>
      <c r="BF325" s="493" t="s">
        <v>6663</v>
      </c>
      <c r="BG325" s="493" t="s">
        <v>6663</v>
      </c>
      <c r="BH325" s="493" t="s">
        <v>6663</v>
      </c>
      <c r="BI325" s="493" t="s">
        <v>6663</v>
      </c>
      <c r="BJ325" s="493" t="s">
        <v>6663</v>
      </c>
      <c r="BK325" s="493" t="s">
        <v>6663</v>
      </c>
      <c r="BL325" s="493" t="s">
        <v>6663</v>
      </c>
      <c r="BM325" s="493" t="s">
        <v>6663</v>
      </c>
      <c r="BN325" s="494" t="s">
        <v>6663</v>
      </c>
      <c r="BO325" s="489" t="s">
        <v>6663</v>
      </c>
      <c r="BP325" s="490" t="s">
        <v>6663</v>
      </c>
      <c r="BQ325" s="491" t="s">
        <v>6663</v>
      </c>
      <c r="BR325" s="492">
        <v>113</v>
      </c>
      <c r="BS325" s="493" t="s">
        <v>6662</v>
      </c>
      <c r="BT325" s="493" t="s">
        <v>6662</v>
      </c>
      <c r="BU325" s="493" t="s">
        <v>6662</v>
      </c>
      <c r="BV325" s="493" t="s">
        <v>6662</v>
      </c>
      <c r="BW325" s="493" t="s">
        <v>6662</v>
      </c>
      <c r="BX325" s="493">
        <v>4</v>
      </c>
      <c r="BY325" s="493">
        <v>3</v>
      </c>
      <c r="BZ325" s="493">
        <v>10</v>
      </c>
      <c r="CA325" s="493">
        <v>13</v>
      </c>
      <c r="CB325" s="493">
        <v>29</v>
      </c>
      <c r="CC325" s="493">
        <v>15</v>
      </c>
      <c r="CD325" s="493">
        <v>15</v>
      </c>
      <c r="CE325" s="493">
        <v>15</v>
      </c>
      <c r="CF325" s="493">
        <v>5</v>
      </c>
      <c r="CG325" s="494">
        <v>4</v>
      </c>
      <c r="CH325" s="389"/>
      <c r="CI325" s="390"/>
      <c r="CJ325" s="390"/>
      <c r="CK325" s="390"/>
      <c r="CL325" s="390"/>
      <c r="CM325" s="390"/>
      <c r="CN325" s="390"/>
      <c r="CO325" s="390"/>
      <c r="CP325" s="390"/>
      <c r="CQ325" s="390"/>
      <c r="CR325" s="390"/>
      <c r="CS325" s="390"/>
      <c r="CT325" s="390"/>
      <c r="CU325" s="394"/>
      <c r="CV325" s="389"/>
      <c r="CW325" s="390"/>
      <c r="CX325" s="390"/>
      <c r="CY325" s="390"/>
      <c r="CZ325" s="390"/>
      <c r="DA325" s="390"/>
      <c r="DB325" s="394"/>
      <c r="DC325" s="492">
        <v>450</v>
      </c>
      <c r="DD325" s="493">
        <v>325</v>
      </c>
      <c r="DE325" s="493">
        <v>116</v>
      </c>
      <c r="DF325" s="493">
        <v>181</v>
      </c>
      <c r="DG325" s="493">
        <v>28</v>
      </c>
      <c r="DH325" s="493">
        <v>37</v>
      </c>
      <c r="DI325" s="493">
        <v>88</v>
      </c>
      <c r="DJ325" s="394"/>
      <c r="DK325" s="492">
        <v>106</v>
      </c>
      <c r="DL325" s="493">
        <v>100</v>
      </c>
      <c r="DM325" s="493" t="s">
        <v>6662</v>
      </c>
      <c r="DN325" s="493" t="s">
        <v>6662</v>
      </c>
      <c r="DO325" s="493">
        <v>3</v>
      </c>
      <c r="DP325" s="493" t="s">
        <v>6662</v>
      </c>
      <c r="DQ325" s="493" t="s">
        <v>6662</v>
      </c>
      <c r="DR325" s="493" t="s">
        <v>6662</v>
      </c>
      <c r="DS325" s="493">
        <v>2</v>
      </c>
      <c r="DT325" s="493" t="s">
        <v>6662</v>
      </c>
      <c r="DU325" s="493">
        <v>1</v>
      </c>
      <c r="DV325" s="493" t="s">
        <v>6662</v>
      </c>
      <c r="DW325" s="493" t="s">
        <v>6662</v>
      </c>
      <c r="DX325" s="493" t="s">
        <v>6662</v>
      </c>
      <c r="DY325" s="390" t="s">
        <v>6662</v>
      </c>
      <c r="DZ325" s="394" t="s">
        <v>6662</v>
      </c>
      <c r="EA325" s="492">
        <v>113</v>
      </c>
      <c r="EB325" s="493">
        <v>25998</v>
      </c>
      <c r="EC325" s="493">
        <v>19020</v>
      </c>
      <c r="ED325" s="493">
        <v>6884</v>
      </c>
      <c r="EE325" s="494">
        <v>94</v>
      </c>
      <c r="EF325" s="492">
        <v>228</v>
      </c>
      <c r="EG325" s="493">
        <v>198</v>
      </c>
      <c r="EH325" s="493">
        <v>75</v>
      </c>
      <c r="EI325" s="493">
        <v>103</v>
      </c>
      <c r="EJ325" s="493">
        <v>20</v>
      </c>
      <c r="EK325" s="493">
        <v>18</v>
      </c>
      <c r="EL325" s="493">
        <v>12</v>
      </c>
      <c r="EM325" s="394"/>
      <c r="EN325" s="492">
        <v>222</v>
      </c>
      <c r="EO325" s="493">
        <v>127</v>
      </c>
      <c r="EP325" s="493">
        <v>41</v>
      </c>
      <c r="EQ325" s="493">
        <v>78</v>
      </c>
      <c r="ER325" s="493">
        <v>8</v>
      </c>
      <c r="ES325" s="493">
        <v>19</v>
      </c>
      <c r="ET325" s="493">
        <v>76</v>
      </c>
      <c r="EU325" s="394"/>
    </row>
    <row r="326" spans="1:151" s="357" customFormat="1" ht="15" customHeight="1" x14ac:dyDescent="0.15">
      <c r="A326" s="452" t="s">
        <v>175</v>
      </c>
      <c r="B326" s="452" t="s">
        <v>434</v>
      </c>
      <c r="C326" s="452"/>
      <c r="D326" s="452" t="s">
        <v>885</v>
      </c>
      <c r="E326" s="387">
        <v>913</v>
      </c>
      <c r="F326" s="472">
        <v>899</v>
      </c>
      <c r="G326" s="472">
        <v>410</v>
      </c>
      <c r="H326" s="472">
        <v>143</v>
      </c>
      <c r="I326" s="472">
        <v>346</v>
      </c>
      <c r="J326" s="388">
        <v>14</v>
      </c>
      <c r="K326" s="395">
        <v>14</v>
      </c>
      <c r="L326" s="387"/>
      <c r="M326" s="471">
        <v>2466</v>
      </c>
      <c r="N326" s="472">
        <v>35</v>
      </c>
      <c r="O326" s="472">
        <v>55</v>
      </c>
      <c r="P326" s="472">
        <v>52</v>
      </c>
      <c r="Q326" s="472">
        <v>68</v>
      </c>
      <c r="R326" s="472">
        <v>107</v>
      </c>
      <c r="S326" s="472">
        <v>128</v>
      </c>
      <c r="T326" s="472">
        <v>177</v>
      </c>
      <c r="U326" s="472">
        <v>230</v>
      </c>
      <c r="V326" s="472">
        <v>273</v>
      </c>
      <c r="W326" s="472">
        <v>307</v>
      </c>
      <c r="X326" s="472">
        <v>309</v>
      </c>
      <c r="Y326" s="472">
        <v>272</v>
      </c>
      <c r="Z326" s="472">
        <v>235</v>
      </c>
      <c r="AA326" s="472">
        <v>166</v>
      </c>
      <c r="AB326" s="473">
        <v>52</v>
      </c>
      <c r="AC326" s="489">
        <v>59.2</v>
      </c>
      <c r="AD326" s="490">
        <v>58.3</v>
      </c>
      <c r="AE326" s="491">
        <v>60.2</v>
      </c>
      <c r="AF326" s="389"/>
      <c r="AG326" s="390"/>
      <c r="AH326" s="390"/>
      <c r="AI326" s="390"/>
      <c r="AJ326" s="390"/>
      <c r="AK326" s="390"/>
      <c r="AL326" s="390"/>
      <c r="AM326" s="390"/>
      <c r="AN326" s="390"/>
      <c r="AO326" s="390"/>
      <c r="AP326" s="390"/>
      <c r="AQ326" s="390"/>
      <c r="AR326" s="390"/>
      <c r="AS326" s="390"/>
      <c r="AT326" s="390"/>
      <c r="AU326" s="390"/>
      <c r="AV326" s="384"/>
      <c r="AW326" s="385"/>
      <c r="AX326" s="386"/>
      <c r="AY326" s="492">
        <v>1735</v>
      </c>
      <c r="AZ326" s="493" t="s">
        <v>6662</v>
      </c>
      <c r="BA326" s="493">
        <v>10</v>
      </c>
      <c r="BB326" s="493">
        <v>18</v>
      </c>
      <c r="BC326" s="493">
        <v>33</v>
      </c>
      <c r="BD326" s="493">
        <v>55</v>
      </c>
      <c r="BE326" s="493">
        <v>70</v>
      </c>
      <c r="BF326" s="493">
        <v>97</v>
      </c>
      <c r="BG326" s="493">
        <v>152</v>
      </c>
      <c r="BH326" s="493">
        <v>186</v>
      </c>
      <c r="BI326" s="493">
        <v>232</v>
      </c>
      <c r="BJ326" s="493">
        <v>269</v>
      </c>
      <c r="BK326" s="493">
        <v>247</v>
      </c>
      <c r="BL326" s="493">
        <v>201</v>
      </c>
      <c r="BM326" s="493">
        <v>131</v>
      </c>
      <c r="BN326" s="494">
        <v>34</v>
      </c>
      <c r="BO326" s="489">
        <v>62.8</v>
      </c>
      <c r="BP326" s="490">
        <v>62.1</v>
      </c>
      <c r="BQ326" s="491">
        <v>63.6</v>
      </c>
      <c r="BR326" s="492">
        <v>896</v>
      </c>
      <c r="BS326" s="493" t="s">
        <v>6662</v>
      </c>
      <c r="BT326" s="493" t="s">
        <v>6662</v>
      </c>
      <c r="BU326" s="493" t="s">
        <v>6662</v>
      </c>
      <c r="BV326" s="493">
        <v>1</v>
      </c>
      <c r="BW326" s="493">
        <v>10</v>
      </c>
      <c r="BX326" s="493">
        <v>21</v>
      </c>
      <c r="BY326" s="493">
        <v>45</v>
      </c>
      <c r="BZ326" s="493">
        <v>95</v>
      </c>
      <c r="CA326" s="493">
        <v>147</v>
      </c>
      <c r="CB326" s="493">
        <v>162</v>
      </c>
      <c r="CC326" s="493">
        <v>148</v>
      </c>
      <c r="CD326" s="493">
        <v>113</v>
      </c>
      <c r="CE326" s="493">
        <v>99</v>
      </c>
      <c r="CF326" s="493">
        <v>45</v>
      </c>
      <c r="CG326" s="494">
        <v>10</v>
      </c>
      <c r="CH326" s="389"/>
      <c r="CI326" s="390"/>
      <c r="CJ326" s="390"/>
      <c r="CK326" s="390"/>
      <c r="CL326" s="390"/>
      <c r="CM326" s="390"/>
      <c r="CN326" s="390"/>
      <c r="CO326" s="390"/>
      <c r="CP326" s="390"/>
      <c r="CQ326" s="390"/>
      <c r="CR326" s="390"/>
      <c r="CS326" s="390"/>
      <c r="CT326" s="390"/>
      <c r="CU326" s="394"/>
      <c r="CV326" s="389"/>
      <c r="CW326" s="390"/>
      <c r="CX326" s="390"/>
      <c r="CY326" s="390"/>
      <c r="CZ326" s="390"/>
      <c r="DA326" s="390"/>
      <c r="DB326" s="394"/>
      <c r="DC326" s="492">
        <v>3364</v>
      </c>
      <c r="DD326" s="493">
        <v>2624</v>
      </c>
      <c r="DE326" s="493">
        <v>1730</v>
      </c>
      <c r="DF326" s="493">
        <v>796</v>
      </c>
      <c r="DG326" s="493">
        <v>98</v>
      </c>
      <c r="DH326" s="493">
        <v>198</v>
      </c>
      <c r="DI326" s="493">
        <v>542</v>
      </c>
      <c r="DJ326" s="394"/>
      <c r="DK326" s="492">
        <v>881</v>
      </c>
      <c r="DL326" s="493">
        <v>244</v>
      </c>
      <c r="DM326" s="493" t="s">
        <v>6662</v>
      </c>
      <c r="DN326" s="493">
        <v>1</v>
      </c>
      <c r="DO326" s="493">
        <v>1</v>
      </c>
      <c r="DP326" s="493">
        <v>5</v>
      </c>
      <c r="DQ326" s="493">
        <v>556</v>
      </c>
      <c r="DR326" s="493">
        <v>2</v>
      </c>
      <c r="DS326" s="493">
        <v>65</v>
      </c>
      <c r="DT326" s="493">
        <v>2</v>
      </c>
      <c r="DU326" s="493" t="s">
        <v>6662</v>
      </c>
      <c r="DV326" s="493">
        <v>1</v>
      </c>
      <c r="DW326" s="493">
        <v>2</v>
      </c>
      <c r="DX326" s="493">
        <v>2</v>
      </c>
      <c r="DY326" s="390" t="s">
        <v>6662</v>
      </c>
      <c r="DZ326" s="394" t="s">
        <v>6662</v>
      </c>
      <c r="EA326" s="492">
        <v>896</v>
      </c>
      <c r="EB326" s="493">
        <v>122012</v>
      </c>
      <c r="EC326" s="493">
        <v>77476</v>
      </c>
      <c r="ED326" s="493">
        <v>44276</v>
      </c>
      <c r="EE326" s="494">
        <v>260</v>
      </c>
      <c r="EF326" s="492">
        <v>1678</v>
      </c>
      <c r="EG326" s="493">
        <v>1442</v>
      </c>
      <c r="EH326" s="493">
        <v>918</v>
      </c>
      <c r="EI326" s="493">
        <v>456</v>
      </c>
      <c r="EJ326" s="493">
        <v>68</v>
      </c>
      <c r="EK326" s="493">
        <v>94</v>
      </c>
      <c r="EL326" s="493">
        <v>142</v>
      </c>
      <c r="EM326" s="394"/>
      <c r="EN326" s="492">
        <v>1686</v>
      </c>
      <c r="EO326" s="493">
        <v>1182</v>
      </c>
      <c r="EP326" s="493">
        <v>812</v>
      </c>
      <c r="EQ326" s="493">
        <v>340</v>
      </c>
      <c r="ER326" s="493">
        <v>30</v>
      </c>
      <c r="ES326" s="493">
        <v>104</v>
      </c>
      <c r="ET326" s="493">
        <v>400</v>
      </c>
      <c r="EU326" s="394"/>
    </row>
    <row r="327" spans="1:151" s="357" customFormat="1" ht="15" hidden="1" customHeight="1" x14ac:dyDescent="0.15">
      <c r="A327" s="452" t="s">
        <v>175</v>
      </c>
      <c r="B327" s="452" t="s">
        <v>434</v>
      </c>
      <c r="C327" s="452" t="s">
        <v>435</v>
      </c>
      <c r="D327" s="452" t="s">
        <v>886</v>
      </c>
      <c r="E327" s="387">
        <v>141</v>
      </c>
      <c r="F327" s="472">
        <v>138</v>
      </c>
      <c r="G327" s="472" t="s">
        <v>6663</v>
      </c>
      <c r="H327" s="472" t="s">
        <v>6663</v>
      </c>
      <c r="I327" s="472" t="s">
        <v>6663</v>
      </c>
      <c r="J327" s="388">
        <v>3</v>
      </c>
      <c r="K327" s="395">
        <v>3</v>
      </c>
      <c r="L327" s="387"/>
      <c r="M327" s="471" t="s">
        <v>6663</v>
      </c>
      <c r="N327" s="472" t="s">
        <v>6663</v>
      </c>
      <c r="O327" s="472" t="s">
        <v>6663</v>
      </c>
      <c r="P327" s="472" t="s">
        <v>6663</v>
      </c>
      <c r="Q327" s="472" t="s">
        <v>6663</v>
      </c>
      <c r="R327" s="472" t="s">
        <v>6663</v>
      </c>
      <c r="S327" s="472" t="s">
        <v>6663</v>
      </c>
      <c r="T327" s="472" t="s">
        <v>6663</v>
      </c>
      <c r="U327" s="472" t="s">
        <v>6663</v>
      </c>
      <c r="V327" s="472" t="s">
        <v>6663</v>
      </c>
      <c r="W327" s="472" t="s">
        <v>6663</v>
      </c>
      <c r="X327" s="472" t="s">
        <v>6663</v>
      </c>
      <c r="Y327" s="472" t="s">
        <v>6663</v>
      </c>
      <c r="Z327" s="472" t="s">
        <v>6663</v>
      </c>
      <c r="AA327" s="472" t="s">
        <v>6663</v>
      </c>
      <c r="AB327" s="473" t="s">
        <v>6663</v>
      </c>
      <c r="AC327" s="489" t="s">
        <v>6663</v>
      </c>
      <c r="AD327" s="490" t="s">
        <v>6663</v>
      </c>
      <c r="AE327" s="491" t="s">
        <v>6663</v>
      </c>
      <c r="AF327" s="389"/>
      <c r="AG327" s="390"/>
      <c r="AH327" s="390"/>
      <c r="AI327" s="390"/>
      <c r="AJ327" s="390"/>
      <c r="AK327" s="390"/>
      <c r="AL327" s="390"/>
      <c r="AM327" s="390"/>
      <c r="AN327" s="390"/>
      <c r="AO327" s="390"/>
      <c r="AP327" s="390"/>
      <c r="AQ327" s="390"/>
      <c r="AR327" s="390"/>
      <c r="AS327" s="390"/>
      <c r="AT327" s="390"/>
      <c r="AU327" s="390"/>
      <c r="AV327" s="384"/>
      <c r="AW327" s="385"/>
      <c r="AX327" s="386"/>
      <c r="AY327" s="492" t="s">
        <v>6663</v>
      </c>
      <c r="AZ327" s="493" t="s">
        <v>6663</v>
      </c>
      <c r="BA327" s="493" t="s">
        <v>6663</v>
      </c>
      <c r="BB327" s="493" t="s">
        <v>6663</v>
      </c>
      <c r="BC327" s="493" t="s">
        <v>6663</v>
      </c>
      <c r="BD327" s="493" t="s">
        <v>6663</v>
      </c>
      <c r="BE327" s="493" t="s">
        <v>6663</v>
      </c>
      <c r="BF327" s="493" t="s">
        <v>6663</v>
      </c>
      <c r="BG327" s="493" t="s">
        <v>6663</v>
      </c>
      <c r="BH327" s="493" t="s">
        <v>6663</v>
      </c>
      <c r="BI327" s="493" t="s">
        <v>6663</v>
      </c>
      <c r="BJ327" s="493" t="s">
        <v>6663</v>
      </c>
      <c r="BK327" s="493" t="s">
        <v>6663</v>
      </c>
      <c r="BL327" s="493" t="s">
        <v>6663</v>
      </c>
      <c r="BM327" s="493" t="s">
        <v>6663</v>
      </c>
      <c r="BN327" s="494" t="s">
        <v>6663</v>
      </c>
      <c r="BO327" s="489" t="s">
        <v>6663</v>
      </c>
      <c r="BP327" s="490" t="s">
        <v>6663</v>
      </c>
      <c r="BQ327" s="491" t="s">
        <v>6663</v>
      </c>
      <c r="BR327" s="492">
        <v>138</v>
      </c>
      <c r="BS327" s="493" t="s">
        <v>6662</v>
      </c>
      <c r="BT327" s="493" t="s">
        <v>6662</v>
      </c>
      <c r="BU327" s="493" t="s">
        <v>6662</v>
      </c>
      <c r="BV327" s="493" t="s">
        <v>6662</v>
      </c>
      <c r="BW327" s="493">
        <v>1</v>
      </c>
      <c r="BX327" s="493">
        <v>1</v>
      </c>
      <c r="BY327" s="493">
        <v>1</v>
      </c>
      <c r="BZ327" s="493">
        <v>9</v>
      </c>
      <c r="CA327" s="493">
        <v>18</v>
      </c>
      <c r="CB327" s="493">
        <v>24</v>
      </c>
      <c r="CC327" s="493">
        <v>22</v>
      </c>
      <c r="CD327" s="493">
        <v>24</v>
      </c>
      <c r="CE327" s="493">
        <v>23</v>
      </c>
      <c r="CF327" s="493">
        <v>13</v>
      </c>
      <c r="CG327" s="494">
        <v>2</v>
      </c>
      <c r="CH327" s="389"/>
      <c r="CI327" s="390"/>
      <c r="CJ327" s="390"/>
      <c r="CK327" s="390"/>
      <c r="CL327" s="390"/>
      <c r="CM327" s="390"/>
      <c r="CN327" s="390"/>
      <c r="CO327" s="390"/>
      <c r="CP327" s="390"/>
      <c r="CQ327" s="390"/>
      <c r="CR327" s="390"/>
      <c r="CS327" s="390"/>
      <c r="CT327" s="390"/>
      <c r="CU327" s="394"/>
      <c r="CV327" s="389"/>
      <c r="CW327" s="390"/>
      <c r="CX327" s="390"/>
      <c r="CY327" s="390"/>
      <c r="CZ327" s="390"/>
      <c r="DA327" s="390"/>
      <c r="DB327" s="394"/>
      <c r="DC327" s="492">
        <v>484</v>
      </c>
      <c r="DD327" s="493">
        <v>375</v>
      </c>
      <c r="DE327" s="493">
        <v>200</v>
      </c>
      <c r="DF327" s="493">
        <v>151</v>
      </c>
      <c r="DG327" s="493">
        <v>24</v>
      </c>
      <c r="DH327" s="493">
        <v>31</v>
      </c>
      <c r="DI327" s="493">
        <v>78</v>
      </c>
      <c r="DJ327" s="394"/>
      <c r="DK327" s="492">
        <v>133</v>
      </c>
      <c r="DL327" s="493">
        <v>98</v>
      </c>
      <c r="DM327" s="493" t="s">
        <v>6662</v>
      </c>
      <c r="DN327" s="493" t="s">
        <v>6662</v>
      </c>
      <c r="DO327" s="493" t="s">
        <v>6662</v>
      </c>
      <c r="DP327" s="493" t="s">
        <v>6662</v>
      </c>
      <c r="DQ327" s="493">
        <v>32</v>
      </c>
      <c r="DR327" s="493" t="s">
        <v>6662</v>
      </c>
      <c r="DS327" s="493">
        <v>1</v>
      </c>
      <c r="DT327" s="493">
        <v>1</v>
      </c>
      <c r="DU327" s="493" t="s">
        <v>6662</v>
      </c>
      <c r="DV327" s="493">
        <v>1</v>
      </c>
      <c r="DW327" s="493" t="s">
        <v>6662</v>
      </c>
      <c r="DX327" s="493" t="s">
        <v>6662</v>
      </c>
      <c r="DY327" s="390" t="s">
        <v>6662</v>
      </c>
      <c r="DZ327" s="394" t="s">
        <v>6662</v>
      </c>
      <c r="EA327" s="492">
        <v>138</v>
      </c>
      <c r="EB327" s="493">
        <v>21393</v>
      </c>
      <c r="EC327" s="493">
        <v>20088</v>
      </c>
      <c r="ED327" s="493">
        <v>1305</v>
      </c>
      <c r="EE327" s="494" t="s">
        <v>6662</v>
      </c>
      <c r="EF327" s="492">
        <v>263</v>
      </c>
      <c r="EG327" s="493">
        <v>231</v>
      </c>
      <c r="EH327" s="493">
        <v>122</v>
      </c>
      <c r="EI327" s="493">
        <v>90</v>
      </c>
      <c r="EJ327" s="493">
        <v>19</v>
      </c>
      <c r="EK327" s="493">
        <v>13</v>
      </c>
      <c r="EL327" s="493">
        <v>19</v>
      </c>
      <c r="EM327" s="394"/>
      <c r="EN327" s="492">
        <v>221</v>
      </c>
      <c r="EO327" s="493">
        <v>144</v>
      </c>
      <c r="EP327" s="493">
        <v>78</v>
      </c>
      <c r="EQ327" s="493">
        <v>61</v>
      </c>
      <c r="ER327" s="493">
        <v>5</v>
      </c>
      <c r="ES327" s="493">
        <v>18</v>
      </c>
      <c r="ET327" s="493">
        <v>59</v>
      </c>
      <c r="EU327" s="394"/>
    </row>
    <row r="328" spans="1:151" s="357" customFormat="1" ht="15" hidden="1" customHeight="1" x14ac:dyDescent="0.15">
      <c r="A328" s="452" t="s">
        <v>175</v>
      </c>
      <c r="B328" s="452" t="s">
        <v>434</v>
      </c>
      <c r="C328" s="452" t="s">
        <v>436</v>
      </c>
      <c r="D328" s="452" t="s">
        <v>887</v>
      </c>
      <c r="E328" s="387">
        <v>192</v>
      </c>
      <c r="F328" s="472">
        <v>189</v>
      </c>
      <c r="G328" s="472" t="s">
        <v>6663</v>
      </c>
      <c r="H328" s="472" t="s">
        <v>6663</v>
      </c>
      <c r="I328" s="472" t="s">
        <v>6663</v>
      </c>
      <c r="J328" s="388">
        <v>3</v>
      </c>
      <c r="K328" s="395">
        <v>3</v>
      </c>
      <c r="L328" s="387"/>
      <c r="M328" s="471" t="s">
        <v>6663</v>
      </c>
      <c r="N328" s="472" t="s">
        <v>6663</v>
      </c>
      <c r="O328" s="472" t="s">
        <v>6663</v>
      </c>
      <c r="P328" s="472" t="s">
        <v>6663</v>
      </c>
      <c r="Q328" s="472" t="s">
        <v>6663</v>
      </c>
      <c r="R328" s="472" t="s">
        <v>6663</v>
      </c>
      <c r="S328" s="472" t="s">
        <v>6663</v>
      </c>
      <c r="T328" s="472" t="s">
        <v>6663</v>
      </c>
      <c r="U328" s="472" t="s">
        <v>6663</v>
      </c>
      <c r="V328" s="472" t="s">
        <v>6663</v>
      </c>
      <c r="W328" s="472" t="s">
        <v>6663</v>
      </c>
      <c r="X328" s="472" t="s">
        <v>6663</v>
      </c>
      <c r="Y328" s="472" t="s">
        <v>6663</v>
      </c>
      <c r="Z328" s="472" t="s">
        <v>6663</v>
      </c>
      <c r="AA328" s="472" t="s">
        <v>6663</v>
      </c>
      <c r="AB328" s="473" t="s">
        <v>6663</v>
      </c>
      <c r="AC328" s="489" t="s">
        <v>6663</v>
      </c>
      <c r="AD328" s="490" t="s">
        <v>6663</v>
      </c>
      <c r="AE328" s="491" t="s">
        <v>6663</v>
      </c>
      <c r="AF328" s="389"/>
      <c r="AG328" s="390"/>
      <c r="AH328" s="390"/>
      <c r="AI328" s="390"/>
      <c r="AJ328" s="390"/>
      <c r="AK328" s="390"/>
      <c r="AL328" s="390"/>
      <c r="AM328" s="390"/>
      <c r="AN328" s="390"/>
      <c r="AO328" s="390"/>
      <c r="AP328" s="390"/>
      <c r="AQ328" s="390"/>
      <c r="AR328" s="390"/>
      <c r="AS328" s="390"/>
      <c r="AT328" s="390"/>
      <c r="AU328" s="390"/>
      <c r="AV328" s="384"/>
      <c r="AW328" s="385"/>
      <c r="AX328" s="386"/>
      <c r="AY328" s="492" t="s">
        <v>6663</v>
      </c>
      <c r="AZ328" s="493" t="s">
        <v>6663</v>
      </c>
      <c r="BA328" s="493" t="s">
        <v>6663</v>
      </c>
      <c r="BB328" s="493" t="s">
        <v>6663</v>
      </c>
      <c r="BC328" s="493" t="s">
        <v>6663</v>
      </c>
      <c r="BD328" s="493" t="s">
        <v>6663</v>
      </c>
      <c r="BE328" s="493" t="s">
        <v>6663</v>
      </c>
      <c r="BF328" s="493" t="s">
        <v>6663</v>
      </c>
      <c r="BG328" s="493" t="s">
        <v>6663</v>
      </c>
      <c r="BH328" s="493" t="s">
        <v>6663</v>
      </c>
      <c r="BI328" s="493" t="s">
        <v>6663</v>
      </c>
      <c r="BJ328" s="493" t="s">
        <v>6663</v>
      </c>
      <c r="BK328" s="493" t="s">
        <v>6663</v>
      </c>
      <c r="BL328" s="493" t="s">
        <v>6663</v>
      </c>
      <c r="BM328" s="493" t="s">
        <v>6663</v>
      </c>
      <c r="BN328" s="494" t="s">
        <v>6663</v>
      </c>
      <c r="BO328" s="489" t="s">
        <v>6663</v>
      </c>
      <c r="BP328" s="490" t="s">
        <v>6663</v>
      </c>
      <c r="BQ328" s="491" t="s">
        <v>6663</v>
      </c>
      <c r="BR328" s="492">
        <v>188</v>
      </c>
      <c r="BS328" s="493" t="s">
        <v>6662</v>
      </c>
      <c r="BT328" s="493" t="s">
        <v>6662</v>
      </c>
      <c r="BU328" s="493" t="s">
        <v>6662</v>
      </c>
      <c r="BV328" s="493" t="s">
        <v>6662</v>
      </c>
      <c r="BW328" s="493">
        <v>1</v>
      </c>
      <c r="BX328" s="493">
        <v>5</v>
      </c>
      <c r="BY328" s="493">
        <v>2</v>
      </c>
      <c r="BZ328" s="493">
        <v>16</v>
      </c>
      <c r="CA328" s="493">
        <v>27</v>
      </c>
      <c r="CB328" s="493">
        <v>31</v>
      </c>
      <c r="CC328" s="493">
        <v>37</v>
      </c>
      <c r="CD328" s="493">
        <v>27</v>
      </c>
      <c r="CE328" s="493">
        <v>30</v>
      </c>
      <c r="CF328" s="493">
        <v>9</v>
      </c>
      <c r="CG328" s="494">
        <v>3</v>
      </c>
      <c r="CH328" s="389"/>
      <c r="CI328" s="390"/>
      <c r="CJ328" s="390"/>
      <c r="CK328" s="390"/>
      <c r="CL328" s="390"/>
      <c r="CM328" s="390"/>
      <c r="CN328" s="390"/>
      <c r="CO328" s="390"/>
      <c r="CP328" s="390"/>
      <c r="CQ328" s="390"/>
      <c r="CR328" s="390"/>
      <c r="CS328" s="390"/>
      <c r="CT328" s="390"/>
      <c r="CU328" s="394"/>
      <c r="CV328" s="389"/>
      <c r="CW328" s="390"/>
      <c r="CX328" s="390"/>
      <c r="CY328" s="390"/>
      <c r="CZ328" s="390"/>
      <c r="DA328" s="390"/>
      <c r="DB328" s="394"/>
      <c r="DC328" s="492">
        <v>662</v>
      </c>
      <c r="DD328" s="493">
        <v>503</v>
      </c>
      <c r="DE328" s="493">
        <v>273</v>
      </c>
      <c r="DF328" s="493">
        <v>208</v>
      </c>
      <c r="DG328" s="493">
        <v>22</v>
      </c>
      <c r="DH328" s="493">
        <v>34</v>
      </c>
      <c r="DI328" s="493">
        <v>125</v>
      </c>
      <c r="DJ328" s="394"/>
      <c r="DK328" s="492">
        <v>184</v>
      </c>
      <c r="DL328" s="493">
        <v>97</v>
      </c>
      <c r="DM328" s="493" t="s">
        <v>6662</v>
      </c>
      <c r="DN328" s="493" t="s">
        <v>6662</v>
      </c>
      <c r="DO328" s="493" t="s">
        <v>6662</v>
      </c>
      <c r="DP328" s="493">
        <v>1</v>
      </c>
      <c r="DQ328" s="493">
        <v>81</v>
      </c>
      <c r="DR328" s="493">
        <v>1</v>
      </c>
      <c r="DS328" s="493">
        <v>2</v>
      </c>
      <c r="DT328" s="493">
        <v>1</v>
      </c>
      <c r="DU328" s="493" t="s">
        <v>6662</v>
      </c>
      <c r="DV328" s="493" t="s">
        <v>6662</v>
      </c>
      <c r="DW328" s="493">
        <v>1</v>
      </c>
      <c r="DX328" s="493" t="s">
        <v>6662</v>
      </c>
      <c r="DY328" s="390" t="s">
        <v>6662</v>
      </c>
      <c r="DZ328" s="394" t="s">
        <v>6662</v>
      </c>
      <c r="EA328" s="492">
        <v>189</v>
      </c>
      <c r="EB328" s="493">
        <v>25169</v>
      </c>
      <c r="EC328" s="493">
        <v>21812</v>
      </c>
      <c r="ED328" s="493">
        <v>3347</v>
      </c>
      <c r="EE328" s="494">
        <v>10</v>
      </c>
      <c r="EF328" s="492">
        <v>339</v>
      </c>
      <c r="EG328" s="493">
        <v>287</v>
      </c>
      <c r="EH328" s="493">
        <v>149</v>
      </c>
      <c r="EI328" s="493">
        <v>120</v>
      </c>
      <c r="EJ328" s="493">
        <v>18</v>
      </c>
      <c r="EK328" s="493">
        <v>19</v>
      </c>
      <c r="EL328" s="493">
        <v>33</v>
      </c>
      <c r="EM328" s="394"/>
      <c r="EN328" s="492">
        <v>323</v>
      </c>
      <c r="EO328" s="493">
        <v>216</v>
      </c>
      <c r="EP328" s="493">
        <v>124</v>
      </c>
      <c r="EQ328" s="493">
        <v>88</v>
      </c>
      <c r="ER328" s="493">
        <v>4</v>
      </c>
      <c r="ES328" s="493">
        <v>15</v>
      </c>
      <c r="ET328" s="493">
        <v>92</v>
      </c>
      <c r="EU328" s="394"/>
    </row>
    <row r="329" spans="1:151" s="357" customFormat="1" ht="15" hidden="1" customHeight="1" x14ac:dyDescent="0.15">
      <c r="A329" s="452" t="s">
        <v>175</v>
      </c>
      <c r="B329" s="452" t="s">
        <v>434</v>
      </c>
      <c r="C329" s="452" t="s">
        <v>1618</v>
      </c>
      <c r="D329" s="452" t="s">
        <v>888</v>
      </c>
      <c r="E329" s="387" t="s">
        <v>6663</v>
      </c>
      <c r="F329" s="472" t="s">
        <v>6663</v>
      </c>
      <c r="G329" s="472" t="s">
        <v>6663</v>
      </c>
      <c r="H329" s="472" t="s">
        <v>6663</v>
      </c>
      <c r="I329" s="472" t="s">
        <v>6663</v>
      </c>
      <c r="J329" s="388" t="s">
        <v>6663</v>
      </c>
      <c r="K329" s="395" t="s">
        <v>6663</v>
      </c>
      <c r="L329" s="387"/>
      <c r="M329" s="471" t="s">
        <v>6663</v>
      </c>
      <c r="N329" s="472" t="s">
        <v>6663</v>
      </c>
      <c r="O329" s="472" t="s">
        <v>6663</v>
      </c>
      <c r="P329" s="472" t="s">
        <v>6663</v>
      </c>
      <c r="Q329" s="472" t="s">
        <v>6663</v>
      </c>
      <c r="R329" s="472" t="s">
        <v>6663</v>
      </c>
      <c r="S329" s="472" t="s">
        <v>6663</v>
      </c>
      <c r="T329" s="472" t="s">
        <v>6663</v>
      </c>
      <c r="U329" s="472" t="s">
        <v>6663</v>
      </c>
      <c r="V329" s="472" t="s">
        <v>6663</v>
      </c>
      <c r="W329" s="472" t="s">
        <v>6663</v>
      </c>
      <c r="X329" s="472" t="s">
        <v>6663</v>
      </c>
      <c r="Y329" s="472" t="s">
        <v>6663</v>
      </c>
      <c r="Z329" s="472" t="s">
        <v>6663</v>
      </c>
      <c r="AA329" s="472" t="s">
        <v>6663</v>
      </c>
      <c r="AB329" s="473" t="s">
        <v>6663</v>
      </c>
      <c r="AC329" s="489" t="s">
        <v>6663</v>
      </c>
      <c r="AD329" s="490" t="s">
        <v>6663</v>
      </c>
      <c r="AE329" s="491" t="s">
        <v>6663</v>
      </c>
      <c r="AF329" s="389"/>
      <c r="AG329" s="390"/>
      <c r="AH329" s="390"/>
      <c r="AI329" s="390"/>
      <c r="AJ329" s="390"/>
      <c r="AK329" s="390"/>
      <c r="AL329" s="390"/>
      <c r="AM329" s="390"/>
      <c r="AN329" s="390"/>
      <c r="AO329" s="390"/>
      <c r="AP329" s="390"/>
      <c r="AQ329" s="390"/>
      <c r="AR329" s="390"/>
      <c r="AS329" s="390"/>
      <c r="AT329" s="390"/>
      <c r="AU329" s="390"/>
      <c r="AV329" s="384"/>
      <c r="AW329" s="385"/>
      <c r="AX329" s="386"/>
      <c r="AY329" s="492" t="s">
        <v>6663</v>
      </c>
      <c r="AZ329" s="493" t="s">
        <v>6663</v>
      </c>
      <c r="BA329" s="493" t="s">
        <v>6663</v>
      </c>
      <c r="BB329" s="493" t="s">
        <v>6663</v>
      </c>
      <c r="BC329" s="493" t="s">
        <v>6663</v>
      </c>
      <c r="BD329" s="493" t="s">
        <v>6663</v>
      </c>
      <c r="BE329" s="493" t="s">
        <v>6663</v>
      </c>
      <c r="BF329" s="493" t="s">
        <v>6663</v>
      </c>
      <c r="BG329" s="493" t="s">
        <v>6663</v>
      </c>
      <c r="BH329" s="493" t="s">
        <v>6663</v>
      </c>
      <c r="BI329" s="493" t="s">
        <v>6663</v>
      </c>
      <c r="BJ329" s="493" t="s">
        <v>6663</v>
      </c>
      <c r="BK329" s="493" t="s">
        <v>6663</v>
      </c>
      <c r="BL329" s="493" t="s">
        <v>6663</v>
      </c>
      <c r="BM329" s="493" t="s">
        <v>6663</v>
      </c>
      <c r="BN329" s="494" t="s">
        <v>6663</v>
      </c>
      <c r="BO329" s="489" t="s">
        <v>6663</v>
      </c>
      <c r="BP329" s="490" t="s">
        <v>6663</v>
      </c>
      <c r="BQ329" s="491" t="s">
        <v>6663</v>
      </c>
      <c r="BR329" s="492">
        <v>47</v>
      </c>
      <c r="BS329" s="493" t="s">
        <v>6662</v>
      </c>
      <c r="BT329" s="493" t="s">
        <v>6662</v>
      </c>
      <c r="BU329" s="493" t="s">
        <v>6662</v>
      </c>
      <c r="BV329" s="493">
        <v>1</v>
      </c>
      <c r="BW329" s="493">
        <v>1</v>
      </c>
      <c r="BX329" s="493" t="s">
        <v>6662</v>
      </c>
      <c r="BY329" s="493">
        <v>5</v>
      </c>
      <c r="BZ329" s="493">
        <v>2</v>
      </c>
      <c r="CA329" s="493">
        <v>9</v>
      </c>
      <c r="CB329" s="493">
        <v>7</v>
      </c>
      <c r="CC329" s="493">
        <v>8</v>
      </c>
      <c r="CD329" s="493">
        <v>7</v>
      </c>
      <c r="CE329" s="493">
        <v>1</v>
      </c>
      <c r="CF329" s="493">
        <v>5</v>
      </c>
      <c r="CG329" s="494">
        <v>1</v>
      </c>
      <c r="CH329" s="389"/>
      <c r="CI329" s="390"/>
      <c r="CJ329" s="390"/>
      <c r="CK329" s="390"/>
      <c r="CL329" s="390"/>
      <c r="CM329" s="390"/>
      <c r="CN329" s="390"/>
      <c r="CO329" s="390"/>
      <c r="CP329" s="390"/>
      <c r="CQ329" s="390"/>
      <c r="CR329" s="390"/>
      <c r="CS329" s="390"/>
      <c r="CT329" s="390"/>
      <c r="CU329" s="394"/>
      <c r="CV329" s="389"/>
      <c r="CW329" s="390"/>
      <c r="CX329" s="390"/>
      <c r="CY329" s="390"/>
      <c r="CZ329" s="390"/>
      <c r="DA329" s="390"/>
      <c r="DB329" s="394"/>
      <c r="DC329" s="492" t="s">
        <v>6663</v>
      </c>
      <c r="DD329" s="493" t="s">
        <v>6663</v>
      </c>
      <c r="DE329" s="493" t="s">
        <v>6663</v>
      </c>
      <c r="DF329" s="493" t="s">
        <v>6663</v>
      </c>
      <c r="DG329" s="493" t="s">
        <v>6663</v>
      </c>
      <c r="DH329" s="493" t="s">
        <v>6663</v>
      </c>
      <c r="DI329" s="493" t="s">
        <v>6663</v>
      </c>
      <c r="DJ329" s="394"/>
      <c r="DK329" s="492" t="s">
        <v>6663</v>
      </c>
      <c r="DL329" s="493" t="s">
        <v>6663</v>
      </c>
      <c r="DM329" s="493" t="s">
        <v>6663</v>
      </c>
      <c r="DN329" s="493" t="s">
        <v>6663</v>
      </c>
      <c r="DO329" s="493" t="s">
        <v>6663</v>
      </c>
      <c r="DP329" s="493" t="s">
        <v>6663</v>
      </c>
      <c r="DQ329" s="493" t="s">
        <v>6663</v>
      </c>
      <c r="DR329" s="493" t="s">
        <v>6663</v>
      </c>
      <c r="DS329" s="493" t="s">
        <v>6663</v>
      </c>
      <c r="DT329" s="493" t="s">
        <v>6663</v>
      </c>
      <c r="DU329" s="493" t="s">
        <v>6663</v>
      </c>
      <c r="DV329" s="493" t="s">
        <v>6663</v>
      </c>
      <c r="DW329" s="493" t="s">
        <v>6663</v>
      </c>
      <c r="DX329" s="493" t="s">
        <v>6663</v>
      </c>
      <c r="DY329" s="390" t="s">
        <v>6663</v>
      </c>
      <c r="DZ329" s="394" t="s">
        <v>6663</v>
      </c>
      <c r="EA329" s="492" t="s">
        <v>6663</v>
      </c>
      <c r="EB329" s="493" t="s">
        <v>6663</v>
      </c>
      <c r="EC329" s="493" t="s">
        <v>6663</v>
      </c>
      <c r="ED329" s="493" t="s">
        <v>6663</v>
      </c>
      <c r="EE329" s="494" t="s">
        <v>6663</v>
      </c>
      <c r="EF329" s="492" t="s">
        <v>6663</v>
      </c>
      <c r="EG329" s="493" t="s">
        <v>6663</v>
      </c>
      <c r="EH329" s="493" t="s">
        <v>6663</v>
      </c>
      <c r="EI329" s="493" t="s">
        <v>6663</v>
      </c>
      <c r="EJ329" s="493" t="s">
        <v>6663</v>
      </c>
      <c r="EK329" s="493" t="s">
        <v>6663</v>
      </c>
      <c r="EL329" s="493" t="s">
        <v>6663</v>
      </c>
      <c r="EM329" s="394"/>
      <c r="EN329" s="492" t="s">
        <v>6663</v>
      </c>
      <c r="EO329" s="493" t="s">
        <v>6663</v>
      </c>
      <c r="EP329" s="493" t="s">
        <v>6663</v>
      </c>
      <c r="EQ329" s="493" t="s">
        <v>6663</v>
      </c>
      <c r="ER329" s="493" t="s">
        <v>6663</v>
      </c>
      <c r="ES329" s="493" t="s">
        <v>6663</v>
      </c>
      <c r="ET329" s="493" t="s">
        <v>6663</v>
      </c>
      <c r="EU329" s="394"/>
    </row>
    <row r="330" spans="1:151" s="357" customFormat="1" ht="15" hidden="1" customHeight="1" x14ac:dyDescent="0.15">
      <c r="A330" s="452" t="s">
        <v>175</v>
      </c>
      <c r="B330" s="452" t="s">
        <v>434</v>
      </c>
      <c r="C330" s="452" t="s">
        <v>1619</v>
      </c>
      <c r="D330" s="452" t="s">
        <v>889</v>
      </c>
      <c r="E330" s="387" t="s">
        <v>6663</v>
      </c>
      <c r="F330" s="472" t="s">
        <v>6663</v>
      </c>
      <c r="G330" s="472" t="s">
        <v>6663</v>
      </c>
      <c r="H330" s="472" t="s">
        <v>6663</v>
      </c>
      <c r="I330" s="472" t="s">
        <v>6663</v>
      </c>
      <c r="J330" s="388" t="s">
        <v>6663</v>
      </c>
      <c r="K330" s="395" t="s">
        <v>6663</v>
      </c>
      <c r="L330" s="387"/>
      <c r="M330" s="471" t="s">
        <v>6663</v>
      </c>
      <c r="N330" s="472" t="s">
        <v>6663</v>
      </c>
      <c r="O330" s="472" t="s">
        <v>6663</v>
      </c>
      <c r="P330" s="472" t="s">
        <v>6663</v>
      </c>
      <c r="Q330" s="472" t="s">
        <v>6663</v>
      </c>
      <c r="R330" s="472" t="s">
        <v>6663</v>
      </c>
      <c r="S330" s="472" t="s">
        <v>6663</v>
      </c>
      <c r="T330" s="472" t="s">
        <v>6663</v>
      </c>
      <c r="U330" s="472" t="s">
        <v>6663</v>
      </c>
      <c r="V330" s="472" t="s">
        <v>6663</v>
      </c>
      <c r="W330" s="472" t="s">
        <v>6663</v>
      </c>
      <c r="X330" s="472" t="s">
        <v>6663</v>
      </c>
      <c r="Y330" s="472" t="s">
        <v>6663</v>
      </c>
      <c r="Z330" s="472" t="s">
        <v>6663</v>
      </c>
      <c r="AA330" s="472" t="s">
        <v>6663</v>
      </c>
      <c r="AB330" s="473" t="s">
        <v>6663</v>
      </c>
      <c r="AC330" s="489" t="s">
        <v>6663</v>
      </c>
      <c r="AD330" s="490" t="s">
        <v>6663</v>
      </c>
      <c r="AE330" s="491" t="s">
        <v>6663</v>
      </c>
      <c r="AF330" s="389"/>
      <c r="AG330" s="390"/>
      <c r="AH330" s="390"/>
      <c r="AI330" s="390"/>
      <c r="AJ330" s="390"/>
      <c r="AK330" s="390"/>
      <c r="AL330" s="390"/>
      <c r="AM330" s="390"/>
      <c r="AN330" s="390"/>
      <c r="AO330" s="390"/>
      <c r="AP330" s="390"/>
      <c r="AQ330" s="390"/>
      <c r="AR330" s="390"/>
      <c r="AS330" s="390"/>
      <c r="AT330" s="390"/>
      <c r="AU330" s="390"/>
      <c r="AV330" s="384"/>
      <c r="AW330" s="385"/>
      <c r="AX330" s="386"/>
      <c r="AY330" s="492" t="s">
        <v>6663</v>
      </c>
      <c r="AZ330" s="493" t="s">
        <v>6663</v>
      </c>
      <c r="BA330" s="493" t="s">
        <v>6663</v>
      </c>
      <c r="BB330" s="493" t="s">
        <v>6663</v>
      </c>
      <c r="BC330" s="493" t="s">
        <v>6663</v>
      </c>
      <c r="BD330" s="493" t="s">
        <v>6663</v>
      </c>
      <c r="BE330" s="493" t="s">
        <v>6663</v>
      </c>
      <c r="BF330" s="493" t="s">
        <v>6663</v>
      </c>
      <c r="BG330" s="493" t="s">
        <v>6663</v>
      </c>
      <c r="BH330" s="493" t="s">
        <v>6663</v>
      </c>
      <c r="BI330" s="493" t="s">
        <v>6663</v>
      </c>
      <c r="BJ330" s="493" t="s">
        <v>6663</v>
      </c>
      <c r="BK330" s="493" t="s">
        <v>6663</v>
      </c>
      <c r="BL330" s="493" t="s">
        <v>6663</v>
      </c>
      <c r="BM330" s="493" t="s">
        <v>6663</v>
      </c>
      <c r="BN330" s="494" t="s">
        <v>6663</v>
      </c>
      <c r="BO330" s="489" t="s">
        <v>6663</v>
      </c>
      <c r="BP330" s="490" t="s">
        <v>6663</v>
      </c>
      <c r="BQ330" s="491" t="s">
        <v>6663</v>
      </c>
      <c r="BR330" s="492">
        <v>251</v>
      </c>
      <c r="BS330" s="493" t="s">
        <v>6662</v>
      </c>
      <c r="BT330" s="493" t="s">
        <v>6662</v>
      </c>
      <c r="BU330" s="493" t="s">
        <v>6662</v>
      </c>
      <c r="BV330" s="493" t="s">
        <v>6662</v>
      </c>
      <c r="BW330" s="493">
        <v>4</v>
      </c>
      <c r="BX330" s="493">
        <v>8</v>
      </c>
      <c r="BY330" s="493">
        <v>17</v>
      </c>
      <c r="BZ330" s="493">
        <v>34</v>
      </c>
      <c r="CA330" s="493">
        <v>44</v>
      </c>
      <c r="CB330" s="493">
        <v>43</v>
      </c>
      <c r="CC330" s="493">
        <v>41</v>
      </c>
      <c r="CD330" s="493">
        <v>28</v>
      </c>
      <c r="CE330" s="493">
        <v>22</v>
      </c>
      <c r="CF330" s="493">
        <v>8</v>
      </c>
      <c r="CG330" s="494">
        <v>2</v>
      </c>
      <c r="CH330" s="389"/>
      <c r="CI330" s="390"/>
      <c r="CJ330" s="390"/>
      <c r="CK330" s="390"/>
      <c r="CL330" s="390"/>
      <c r="CM330" s="390"/>
      <c r="CN330" s="390"/>
      <c r="CO330" s="390"/>
      <c r="CP330" s="390"/>
      <c r="CQ330" s="390"/>
      <c r="CR330" s="390"/>
      <c r="CS330" s="390"/>
      <c r="CT330" s="390"/>
      <c r="CU330" s="394"/>
      <c r="CV330" s="389"/>
      <c r="CW330" s="390"/>
      <c r="CX330" s="390"/>
      <c r="CY330" s="390"/>
      <c r="CZ330" s="390"/>
      <c r="DA330" s="390"/>
      <c r="DB330" s="394"/>
      <c r="DC330" s="492" t="s">
        <v>6663</v>
      </c>
      <c r="DD330" s="493" t="s">
        <v>6663</v>
      </c>
      <c r="DE330" s="493" t="s">
        <v>6663</v>
      </c>
      <c r="DF330" s="493" t="s">
        <v>6663</v>
      </c>
      <c r="DG330" s="493" t="s">
        <v>6663</v>
      </c>
      <c r="DH330" s="493" t="s">
        <v>6663</v>
      </c>
      <c r="DI330" s="493" t="s">
        <v>6663</v>
      </c>
      <c r="DJ330" s="394"/>
      <c r="DK330" s="492" t="s">
        <v>6663</v>
      </c>
      <c r="DL330" s="493" t="s">
        <v>6663</v>
      </c>
      <c r="DM330" s="493" t="s">
        <v>6663</v>
      </c>
      <c r="DN330" s="493" t="s">
        <v>6663</v>
      </c>
      <c r="DO330" s="493" t="s">
        <v>6663</v>
      </c>
      <c r="DP330" s="493" t="s">
        <v>6663</v>
      </c>
      <c r="DQ330" s="493" t="s">
        <v>6663</v>
      </c>
      <c r="DR330" s="493" t="s">
        <v>6663</v>
      </c>
      <c r="DS330" s="493" t="s">
        <v>6663</v>
      </c>
      <c r="DT330" s="493" t="s">
        <v>6663</v>
      </c>
      <c r="DU330" s="493" t="s">
        <v>6663</v>
      </c>
      <c r="DV330" s="493" t="s">
        <v>6663</v>
      </c>
      <c r="DW330" s="493" t="s">
        <v>6663</v>
      </c>
      <c r="DX330" s="493" t="s">
        <v>6663</v>
      </c>
      <c r="DY330" s="390" t="s">
        <v>6663</v>
      </c>
      <c r="DZ330" s="394" t="s">
        <v>6663</v>
      </c>
      <c r="EA330" s="492" t="s">
        <v>6663</v>
      </c>
      <c r="EB330" s="493" t="s">
        <v>6663</v>
      </c>
      <c r="EC330" s="493" t="s">
        <v>6663</v>
      </c>
      <c r="ED330" s="493" t="s">
        <v>6663</v>
      </c>
      <c r="EE330" s="494" t="s">
        <v>6663</v>
      </c>
      <c r="EF330" s="492" t="s">
        <v>6663</v>
      </c>
      <c r="EG330" s="493" t="s">
        <v>6663</v>
      </c>
      <c r="EH330" s="493" t="s">
        <v>6663</v>
      </c>
      <c r="EI330" s="493" t="s">
        <v>6663</v>
      </c>
      <c r="EJ330" s="493" t="s">
        <v>6663</v>
      </c>
      <c r="EK330" s="493" t="s">
        <v>6663</v>
      </c>
      <c r="EL330" s="493" t="s">
        <v>6663</v>
      </c>
      <c r="EM330" s="394"/>
      <c r="EN330" s="492" t="s">
        <v>6663</v>
      </c>
      <c r="EO330" s="493" t="s">
        <v>6663</v>
      </c>
      <c r="EP330" s="493" t="s">
        <v>6663</v>
      </c>
      <c r="EQ330" s="493" t="s">
        <v>6663</v>
      </c>
      <c r="ER330" s="493" t="s">
        <v>6663</v>
      </c>
      <c r="ES330" s="493" t="s">
        <v>6663</v>
      </c>
      <c r="ET330" s="493" t="s">
        <v>6663</v>
      </c>
      <c r="EU330" s="394"/>
    </row>
    <row r="331" spans="1:151" s="357" customFormat="1" ht="15" hidden="1" customHeight="1" x14ac:dyDescent="0.15">
      <c r="A331" s="452" t="s">
        <v>175</v>
      </c>
      <c r="B331" s="452" t="s">
        <v>434</v>
      </c>
      <c r="C331" s="452" t="s">
        <v>437</v>
      </c>
      <c r="D331" s="452" t="s">
        <v>890</v>
      </c>
      <c r="E331" s="387">
        <v>195</v>
      </c>
      <c r="F331" s="472">
        <v>195</v>
      </c>
      <c r="G331" s="472" t="s">
        <v>6663</v>
      </c>
      <c r="H331" s="472" t="s">
        <v>6663</v>
      </c>
      <c r="I331" s="472" t="s">
        <v>6663</v>
      </c>
      <c r="J331" s="388" t="s">
        <v>6662</v>
      </c>
      <c r="K331" s="395" t="s">
        <v>6662</v>
      </c>
      <c r="L331" s="387"/>
      <c r="M331" s="471" t="s">
        <v>6663</v>
      </c>
      <c r="N331" s="472" t="s">
        <v>6663</v>
      </c>
      <c r="O331" s="472" t="s">
        <v>6663</v>
      </c>
      <c r="P331" s="472" t="s">
        <v>6663</v>
      </c>
      <c r="Q331" s="472" t="s">
        <v>6663</v>
      </c>
      <c r="R331" s="472" t="s">
        <v>6663</v>
      </c>
      <c r="S331" s="472" t="s">
        <v>6663</v>
      </c>
      <c r="T331" s="472" t="s">
        <v>6663</v>
      </c>
      <c r="U331" s="472" t="s">
        <v>6663</v>
      </c>
      <c r="V331" s="472" t="s">
        <v>6663</v>
      </c>
      <c r="W331" s="472" t="s">
        <v>6663</v>
      </c>
      <c r="X331" s="472" t="s">
        <v>6663</v>
      </c>
      <c r="Y331" s="472" t="s">
        <v>6663</v>
      </c>
      <c r="Z331" s="472" t="s">
        <v>6663</v>
      </c>
      <c r="AA331" s="472" t="s">
        <v>6663</v>
      </c>
      <c r="AB331" s="473" t="s">
        <v>6663</v>
      </c>
      <c r="AC331" s="489" t="s">
        <v>6663</v>
      </c>
      <c r="AD331" s="490" t="s">
        <v>6663</v>
      </c>
      <c r="AE331" s="491" t="s">
        <v>6663</v>
      </c>
      <c r="AF331" s="389"/>
      <c r="AG331" s="390"/>
      <c r="AH331" s="390"/>
      <c r="AI331" s="390"/>
      <c r="AJ331" s="390"/>
      <c r="AK331" s="390"/>
      <c r="AL331" s="390"/>
      <c r="AM331" s="390"/>
      <c r="AN331" s="390"/>
      <c r="AO331" s="390"/>
      <c r="AP331" s="390"/>
      <c r="AQ331" s="390"/>
      <c r="AR331" s="390"/>
      <c r="AS331" s="390"/>
      <c r="AT331" s="390"/>
      <c r="AU331" s="390"/>
      <c r="AV331" s="384"/>
      <c r="AW331" s="385"/>
      <c r="AX331" s="386"/>
      <c r="AY331" s="492" t="s">
        <v>6663</v>
      </c>
      <c r="AZ331" s="493" t="s">
        <v>6663</v>
      </c>
      <c r="BA331" s="493" t="s">
        <v>6663</v>
      </c>
      <c r="BB331" s="493" t="s">
        <v>6663</v>
      </c>
      <c r="BC331" s="493" t="s">
        <v>6663</v>
      </c>
      <c r="BD331" s="493" t="s">
        <v>6663</v>
      </c>
      <c r="BE331" s="493" t="s">
        <v>6663</v>
      </c>
      <c r="BF331" s="493" t="s">
        <v>6663</v>
      </c>
      <c r="BG331" s="493" t="s">
        <v>6663</v>
      </c>
      <c r="BH331" s="493" t="s">
        <v>6663</v>
      </c>
      <c r="BI331" s="493" t="s">
        <v>6663</v>
      </c>
      <c r="BJ331" s="493" t="s">
        <v>6663</v>
      </c>
      <c r="BK331" s="493" t="s">
        <v>6663</v>
      </c>
      <c r="BL331" s="493" t="s">
        <v>6663</v>
      </c>
      <c r="BM331" s="493" t="s">
        <v>6663</v>
      </c>
      <c r="BN331" s="494" t="s">
        <v>6663</v>
      </c>
      <c r="BO331" s="489" t="s">
        <v>6663</v>
      </c>
      <c r="BP331" s="490" t="s">
        <v>6663</v>
      </c>
      <c r="BQ331" s="491" t="s">
        <v>6663</v>
      </c>
      <c r="BR331" s="492">
        <v>195</v>
      </c>
      <c r="BS331" s="493" t="s">
        <v>6662</v>
      </c>
      <c r="BT331" s="493" t="s">
        <v>6662</v>
      </c>
      <c r="BU331" s="493" t="s">
        <v>6662</v>
      </c>
      <c r="BV331" s="493" t="s">
        <v>6662</v>
      </c>
      <c r="BW331" s="493">
        <v>2</v>
      </c>
      <c r="BX331" s="493">
        <v>6</v>
      </c>
      <c r="BY331" s="493">
        <v>15</v>
      </c>
      <c r="BZ331" s="493">
        <v>23</v>
      </c>
      <c r="CA331" s="493">
        <v>35</v>
      </c>
      <c r="CB331" s="493">
        <v>40</v>
      </c>
      <c r="CC331" s="493">
        <v>31</v>
      </c>
      <c r="CD331" s="493">
        <v>19</v>
      </c>
      <c r="CE331" s="493">
        <v>17</v>
      </c>
      <c r="CF331" s="493">
        <v>7</v>
      </c>
      <c r="CG331" s="494" t="s">
        <v>6662</v>
      </c>
      <c r="CH331" s="389"/>
      <c r="CI331" s="390"/>
      <c r="CJ331" s="390"/>
      <c r="CK331" s="390"/>
      <c r="CL331" s="390"/>
      <c r="CM331" s="390"/>
      <c r="CN331" s="390"/>
      <c r="CO331" s="390"/>
      <c r="CP331" s="390"/>
      <c r="CQ331" s="390"/>
      <c r="CR331" s="390"/>
      <c r="CS331" s="390"/>
      <c r="CT331" s="390"/>
      <c r="CU331" s="394"/>
      <c r="CV331" s="389"/>
      <c r="CW331" s="390"/>
      <c r="CX331" s="390"/>
      <c r="CY331" s="390"/>
      <c r="CZ331" s="390"/>
      <c r="DA331" s="390"/>
      <c r="DB331" s="394"/>
      <c r="DC331" s="492">
        <v>785</v>
      </c>
      <c r="DD331" s="493">
        <v>612</v>
      </c>
      <c r="DE331" s="493">
        <v>407</v>
      </c>
      <c r="DF331" s="493">
        <v>184</v>
      </c>
      <c r="DG331" s="493">
        <v>21</v>
      </c>
      <c r="DH331" s="493">
        <v>45</v>
      </c>
      <c r="DI331" s="493">
        <v>128</v>
      </c>
      <c r="DJ331" s="394"/>
      <c r="DK331" s="492">
        <v>189</v>
      </c>
      <c r="DL331" s="493">
        <v>31</v>
      </c>
      <c r="DM331" s="493" t="s">
        <v>6662</v>
      </c>
      <c r="DN331" s="493">
        <v>1</v>
      </c>
      <c r="DO331" s="493">
        <v>1</v>
      </c>
      <c r="DP331" s="493">
        <v>1</v>
      </c>
      <c r="DQ331" s="493">
        <v>139</v>
      </c>
      <c r="DR331" s="493">
        <v>1</v>
      </c>
      <c r="DS331" s="493">
        <v>13</v>
      </c>
      <c r="DT331" s="493" t="s">
        <v>6662</v>
      </c>
      <c r="DU331" s="493" t="s">
        <v>6662</v>
      </c>
      <c r="DV331" s="493" t="s">
        <v>6662</v>
      </c>
      <c r="DW331" s="493">
        <v>1</v>
      </c>
      <c r="DX331" s="493">
        <v>1</v>
      </c>
      <c r="DY331" s="390" t="s">
        <v>6662</v>
      </c>
      <c r="DZ331" s="394" t="s">
        <v>6662</v>
      </c>
      <c r="EA331" s="492">
        <v>193</v>
      </c>
      <c r="EB331" s="493">
        <v>30623</v>
      </c>
      <c r="EC331" s="493">
        <v>19380</v>
      </c>
      <c r="ED331" s="493">
        <v>11193</v>
      </c>
      <c r="EE331" s="494">
        <v>50</v>
      </c>
      <c r="EF331" s="492">
        <v>381</v>
      </c>
      <c r="EG331" s="493">
        <v>327</v>
      </c>
      <c r="EH331" s="493">
        <v>206</v>
      </c>
      <c r="EI331" s="493">
        <v>108</v>
      </c>
      <c r="EJ331" s="493">
        <v>13</v>
      </c>
      <c r="EK331" s="493">
        <v>20</v>
      </c>
      <c r="EL331" s="493">
        <v>34</v>
      </c>
      <c r="EM331" s="394"/>
      <c r="EN331" s="492">
        <v>404</v>
      </c>
      <c r="EO331" s="493">
        <v>285</v>
      </c>
      <c r="EP331" s="493">
        <v>201</v>
      </c>
      <c r="EQ331" s="493">
        <v>76</v>
      </c>
      <c r="ER331" s="493">
        <v>8</v>
      </c>
      <c r="ES331" s="493">
        <v>25</v>
      </c>
      <c r="ET331" s="493">
        <v>94</v>
      </c>
      <c r="EU331" s="394"/>
    </row>
    <row r="332" spans="1:151" s="357" customFormat="1" ht="15" hidden="1" customHeight="1" x14ac:dyDescent="0.15">
      <c r="A332" s="452" t="s">
        <v>175</v>
      </c>
      <c r="B332" s="452" t="s">
        <v>434</v>
      </c>
      <c r="C332" s="452" t="s">
        <v>438</v>
      </c>
      <c r="D332" s="452" t="s">
        <v>891</v>
      </c>
      <c r="E332" s="387">
        <v>82</v>
      </c>
      <c r="F332" s="472">
        <v>78</v>
      </c>
      <c r="G332" s="472" t="s">
        <v>6663</v>
      </c>
      <c r="H332" s="472" t="s">
        <v>6663</v>
      </c>
      <c r="I332" s="472" t="s">
        <v>6663</v>
      </c>
      <c r="J332" s="388">
        <v>4</v>
      </c>
      <c r="K332" s="395">
        <v>4</v>
      </c>
      <c r="L332" s="387"/>
      <c r="M332" s="471" t="s">
        <v>6663</v>
      </c>
      <c r="N332" s="472" t="s">
        <v>6663</v>
      </c>
      <c r="O332" s="472" t="s">
        <v>6663</v>
      </c>
      <c r="P332" s="472" t="s">
        <v>6663</v>
      </c>
      <c r="Q332" s="472" t="s">
        <v>6663</v>
      </c>
      <c r="R332" s="472" t="s">
        <v>6663</v>
      </c>
      <c r="S332" s="472" t="s">
        <v>6663</v>
      </c>
      <c r="T332" s="472" t="s">
        <v>6663</v>
      </c>
      <c r="U332" s="472" t="s">
        <v>6663</v>
      </c>
      <c r="V332" s="472" t="s">
        <v>6663</v>
      </c>
      <c r="W332" s="472" t="s">
        <v>6663</v>
      </c>
      <c r="X332" s="472" t="s">
        <v>6663</v>
      </c>
      <c r="Y332" s="472" t="s">
        <v>6663</v>
      </c>
      <c r="Z332" s="472" t="s">
        <v>6663</v>
      </c>
      <c r="AA332" s="472" t="s">
        <v>6663</v>
      </c>
      <c r="AB332" s="473" t="s">
        <v>6663</v>
      </c>
      <c r="AC332" s="489" t="s">
        <v>6663</v>
      </c>
      <c r="AD332" s="490" t="s">
        <v>6663</v>
      </c>
      <c r="AE332" s="491" t="s">
        <v>6663</v>
      </c>
      <c r="AF332" s="389"/>
      <c r="AG332" s="390"/>
      <c r="AH332" s="390"/>
      <c r="AI332" s="390"/>
      <c r="AJ332" s="390"/>
      <c r="AK332" s="390"/>
      <c r="AL332" s="390"/>
      <c r="AM332" s="390"/>
      <c r="AN332" s="390"/>
      <c r="AO332" s="390"/>
      <c r="AP332" s="390"/>
      <c r="AQ332" s="390"/>
      <c r="AR332" s="390"/>
      <c r="AS332" s="390"/>
      <c r="AT332" s="390"/>
      <c r="AU332" s="390"/>
      <c r="AV332" s="384"/>
      <c r="AW332" s="385"/>
      <c r="AX332" s="386"/>
      <c r="AY332" s="492" t="s">
        <v>6663</v>
      </c>
      <c r="AZ332" s="493" t="s">
        <v>6663</v>
      </c>
      <c r="BA332" s="493" t="s">
        <v>6663</v>
      </c>
      <c r="BB332" s="493" t="s">
        <v>6663</v>
      </c>
      <c r="BC332" s="493" t="s">
        <v>6663</v>
      </c>
      <c r="BD332" s="493" t="s">
        <v>6663</v>
      </c>
      <c r="BE332" s="493" t="s">
        <v>6663</v>
      </c>
      <c r="BF332" s="493" t="s">
        <v>6663</v>
      </c>
      <c r="BG332" s="493" t="s">
        <v>6663</v>
      </c>
      <c r="BH332" s="493" t="s">
        <v>6663</v>
      </c>
      <c r="BI332" s="493" t="s">
        <v>6663</v>
      </c>
      <c r="BJ332" s="493" t="s">
        <v>6663</v>
      </c>
      <c r="BK332" s="493" t="s">
        <v>6663</v>
      </c>
      <c r="BL332" s="493" t="s">
        <v>6663</v>
      </c>
      <c r="BM332" s="493" t="s">
        <v>6663</v>
      </c>
      <c r="BN332" s="494" t="s">
        <v>6663</v>
      </c>
      <c r="BO332" s="489" t="s">
        <v>6663</v>
      </c>
      <c r="BP332" s="490" t="s">
        <v>6663</v>
      </c>
      <c r="BQ332" s="491" t="s">
        <v>6663</v>
      </c>
      <c r="BR332" s="492">
        <v>77</v>
      </c>
      <c r="BS332" s="493" t="s">
        <v>6662</v>
      </c>
      <c r="BT332" s="493" t="s">
        <v>6662</v>
      </c>
      <c r="BU332" s="493" t="s">
        <v>6662</v>
      </c>
      <c r="BV332" s="493" t="s">
        <v>6662</v>
      </c>
      <c r="BW332" s="493">
        <v>1</v>
      </c>
      <c r="BX332" s="493">
        <v>1</v>
      </c>
      <c r="BY332" s="493">
        <v>5</v>
      </c>
      <c r="BZ332" s="493">
        <v>11</v>
      </c>
      <c r="CA332" s="493">
        <v>14</v>
      </c>
      <c r="CB332" s="493">
        <v>17</v>
      </c>
      <c r="CC332" s="493">
        <v>9</v>
      </c>
      <c r="CD332" s="493">
        <v>8</v>
      </c>
      <c r="CE332" s="493">
        <v>6</v>
      </c>
      <c r="CF332" s="493">
        <v>3</v>
      </c>
      <c r="CG332" s="494">
        <v>2</v>
      </c>
      <c r="CH332" s="389"/>
      <c r="CI332" s="390"/>
      <c r="CJ332" s="390"/>
      <c r="CK332" s="390"/>
      <c r="CL332" s="390"/>
      <c r="CM332" s="390"/>
      <c r="CN332" s="390"/>
      <c r="CO332" s="390"/>
      <c r="CP332" s="390"/>
      <c r="CQ332" s="390"/>
      <c r="CR332" s="390"/>
      <c r="CS332" s="390"/>
      <c r="CT332" s="390"/>
      <c r="CU332" s="394"/>
      <c r="CV332" s="389"/>
      <c r="CW332" s="390"/>
      <c r="CX332" s="390"/>
      <c r="CY332" s="390"/>
      <c r="CZ332" s="390"/>
      <c r="DA332" s="390"/>
      <c r="DB332" s="394"/>
      <c r="DC332" s="492">
        <v>312</v>
      </c>
      <c r="DD332" s="493">
        <v>225</v>
      </c>
      <c r="DE332" s="493">
        <v>168</v>
      </c>
      <c r="DF332" s="493">
        <v>53</v>
      </c>
      <c r="DG332" s="493">
        <v>4</v>
      </c>
      <c r="DH332" s="493">
        <v>31</v>
      </c>
      <c r="DI332" s="493">
        <v>56</v>
      </c>
      <c r="DJ332" s="394"/>
      <c r="DK332" s="492">
        <v>78</v>
      </c>
      <c r="DL332" s="493" t="s">
        <v>6662</v>
      </c>
      <c r="DM332" s="493" t="s">
        <v>6662</v>
      </c>
      <c r="DN332" s="493" t="s">
        <v>6662</v>
      </c>
      <c r="DO332" s="493" t="s">
        <v>6662</v>
      </c>
      <c r="DP332" s="493" t="s">
        <v>6662</v>
      </c>
      <c r="DQ332" s="493">
        <v>28</v>
      </c>
      <c r="DR332" s="493" t="s">
        <v>6662</v>
      </c>
      <c r="DS332" s="493">
        <v>49</v>
      </c>
      <c r="DT332" s="493" t="s">
        <v>6662</v>
      </c>
      <c r="DU332" s="493" t="s">
        <v>6662</v>
      </c>
      <c r="DV332" s="493" t="s">
        <v>6662</v>
      </c>
      <c r="DW332" s="493" t="s">
        <v>6662</v>
      </c>
      <c r="DX332" s="493">
        <v>1</v>
      </c>
      <c r="DY332" s="390" t="s">
        <v>6662</v>
      </c>
      <c r="DZ332" s="394" t="s">
        <v>6662</v>
      </c>
      <c r="EA332" s="492">
        <v>77</v>
      </c>
      <c r="EB332" s="493">
        <v>16064</v>
      </c>
      <c r="EC332" s="493">
        <v>1232</v>
      </c>
      <c r="ED332" s="493">
        <v>14782</v>
      </c>
      <c r="EE332" s="494">
        <v>50</v>
      </c>
      <c r="EF332" s="492">
        <v>147</v>
      </c>
      <c r="EG332" s="493">
        <v>118</v>
      </c>
      <c r="EH332" s="493">
        <v>89</v>
      </c>
      <c r="EI332" s="493">
        <v>28</v>
      </c>
      <c r="EJ332" s="493">
        <v>1</v>
      </c>
      <c r="EK332" s="493">
        <v>14</v>
      </c>
      <c r="EL332" s="493">
        <v>15</v>
      </c>
      <c r="EM332" s="394"/>
      <c r="EN332" s="492">
        <v>165</v>
      </c>
      <c r="EO332" s="493">
        <v>107</v>
      </c>
      <c r="EP332" s="493">
        <v>79</v>
      </c>
      <c r="EQ332" s="493">
        <v>25</v>
      </c>
      <c r="ER332" s="493">
        <v>3</v>
      </c>
      <c r="ES332" s="493">
        <v>17</v>
      </c>
      <c r="ET332" s="493">
        <v>41</v>
      </c>
      <c r="EU332" s="394"/>
    </row>
    <row r="333" spans="1:151" s="357" customFormat="1" ht="15" customHeight="1" x14ac:dyDescent="0.15">
      <c r="A333" s="452" t="s">
        <v>175</v>
      </c>
      <c r="B333" s="452" t="s">
        <v>439</v>
      </c>
      <c r="C333" s="452"/>
      <c r="D333" s="452" t="s">
        <v>892</v>
      </c>
      <c r="E333" s="387">
        <v>2397</v>
      </c>
      <c r="F333" s="472">
        <v>2373</v>
      </c>
      <c r="G333" s="472">
        <v>864</v>
      </c>
      <c r="H333" s="472">
        <v>321</v>
      </c>
      <c r="I333" s="472">
        <v>1188</v>
      </c>
      <c r="J333" s="388">
        <v>24</v>
      </c>
      <c r="K333" s="395">
        <v>21</v>
      </c>
      <c r="L333" s="387"/>
      <c r="M333" s="471">
        <v>6174</v>
      </c>
      <c r="N333" s="472">
        <v>58</v>
      </c>
      <c r="O333" s="472">
        <v>109</v>
      </c>
      <c r="P333" s="472">
        <v>174</v>
      </c>
      <c r="Q333" s="472">
        <v>251</v>
      </c>
      <c r="R333" s="472">
        <v>270</v>
      </c>
      <c r="S333" s="472">
        <v>268</v>
      </c>
      <c r="T333" s="472">
        <v>349</v>
      </c>
      <c r="U333" s="472">
        <v>495</v>
      </c>
      <c r="V333" s="472">
        <v>762</v>
      </c>
      <c r="W333" s="472">
        <v>956</v>
      </c>
      <c r="X333" s="472">
        <v>789</v>
      </c>
      <c r="Y333" s="472">
        <v>569</v>
      </c>
      <c r="Z333" s="472">
        <v>587</v>
      </c>
      <c r="AA333" s="472">
        <v>383</v>
      </c>
      <c r="AB333" s="473">
        <v>154</v>
      </c>
      <c r="AC333" s="489">
        <v>59.3</v>
      </c>
      <c r="AD333" s="490">
        <v>58</v>
      </c>
      <c r="AE333" s="491">
        <v>61.1</v>
      </c>
      <c r="AF333" s="389"/>
      <c r="AG333" s="390"/>
      <c r="AH333" s="390"/>
      <c r="AI333" s="390"/>
      <c r="AJ333" s="390"/>
      <c r="AK333" s="390"/>
      <c r="AL333" s="390"/>
      <c r="AM333" s="390"/>
      <c r="AN333" s="390"/>
      <c r="AO333" s="390"/>
      <c r="AP333" s="390"/>
      <c r="AQ333" s="390"/>
      <c r="AR333" s="390"/>
      <c r="AS333" s="390"/>
      <c r="AT333" s="390"/>
      <c r="AU333" s="390"/>
      <c r="AV333" s="384"/>
      <c r="AW333" s="385"/>
      <c r="AX333" s="386"/>
      <c r="AY333" s="492">
        <v>3906</v>
      </c>
      <c r="AZ333" s="493">
        <v>4</v>
      </c>
      <c r="BA333" s="493">
        <v>32</v>
      </c>
      <c r="BB333" s="493">
        <v>47</v>
      </c>
      <c r="BC333" s="493">
        <v>90</v>
      </c>
      <c r="BD333" s="493">
        <v>92</v>
      </c>
      <c r="BE333" s="493">
        <v>107</v>
      </c>
      <c r="BF333" s="493">
        <v>137</v>
      </c>
      <c r="BG333" s="493">
        <v>254</v>
      </c>
      <c r="BH333" s="493">
        <v>413</v>
      </c>
      <c r="BI333" s="493">
        <v>654</v>
      </c>
      <c r="BJ333" s="493">
        <v>635</v>
      </c>
      <c r="BK333" s="493">
        <v>492</v>
      </c>
      <c r="BL333" s="493">
        <v>524</v>
      </c>
      <c r="BM333" s="493">
        <v>312</v>
      </c>
      <c r="BN333" s="494">
        <v>113</v>
      </c>
      <c r="BO333" s="489">
        <v>64.099999999999994</v>
      </c>
      <c r="BP333" s="490">
        <v>63.5</v>
      </c>
      <c r="BQ333" s="491">
        <v>64.8</v>
      </c>
      <c r="BR333" s="492">
        <v>2378</v>
      </c>
      <c r="BS333" s="493" t="s">
        <v>6662</v>
      </c>
      <c r="BT333" s="493" t="s">
        <v>6662</v>
      </c>
      <c r="BU333" s="493">
        <v>2</v>
      </c>
      <c r="BV333" s="493">
        <v>11</v>
      </c>
      <c r="BW333" s="493">
        <v>23</v>
      </c>
      <c r="BX333" s="493">
        <v>48</v>
      </c>
      <c r="BY333" s="493">
        <v>95</v>
      </c>
      <c r="BZ333" s="493">
        <v>207</v>
      </c>
      <c r="CA333" s="493">
        <v>398</v>
      </c>
      <c r="CB333" s="493">
        <v>502</v>
      </c>
      <c r="CC333" s="493">
        <v>459</v>
      </c>
      <c r="CD333" s="493">
        <v>272</v>
      </c>
      <c r="CE333" s="493">
        <v>240</v>
      </c>
      <c r="CF333" s="493">
        <v>98</v>
      </c>
      <c r="CG333" s="494">
        <v>23</v>
      </c>
      <c r="CH333" s="389"/>
      <c r="CI333" s="390"/>
      <c r="CJ333" s="390"/>
      <c r="CK333" s="390"/>
      <c r="CL333" s="390"/>
      <c r="CM333" s="390"/>
      <c r="CN333" s="390"/>
      <c r="CO333" s="390"/>
      <c r="CP333" s="390"/>
      <c r="CQ333" s="390"/>
      <c r="CR333" s="390"/>
      <c r="CS333" s="390"/>
      <c r="CT333" s="390"/>
      <c r="CU333" s="394"/>
      <c r="CV333" s="389"/>
      <c r="CW333" s="390"/>
      <c r="CX333" s="390"/>
      <c r="CY333" s="390"/>
      <c r="CZ333" s="390"/>
      <c r="DA333" s="390"/>
      <c r="DB333" s="394"/>
      <c r="DC333" s="492">
        <v>8875</v>
      </c>
      <c r="DD333" s="493">
        <v>6880</v>
      </c>
      <c r="DE333" s="493">
        <v>3901</v>
      </c>
      <c r="DF333" s="493">
        <v>2640</v>
      </c>
      <c r="DG333" s="493">
        <v>339</v>
      </c>
      <c r="DH333" s="493">
        <v>486</v>
      </c>
      <c r="DI333" s="493">
        <v>1509</v>
      </c>
      <c r="DJ333" s="394"/>
      <c r="DK333" s="492">
        <v>2272</v>
      </c>
      <c r="DL333" s="493">
        <v>957</v>
      </c>
      <c r="DM333" s="493" t="s">
        <v>6662</v>
      </c>
      <c r="DN333" s="493">
        <v>400</v>
      </c>
      <c r="DO333" s="493">
        <v>9</v>
      </c>
      <c r="DP333" s="493">
        <v>400</v>
      </c>
      <c r="DQ333" s="493">
        <v>356</v>
      </c>
      <c r="DR333" s="493">
        <v>7</v>
      </c>
      <c r="DS333" s="493">
        <v>12</v>
      </c>
      <c r="DT333" s="493">
        <v>87</v>
      </c>
      <c r="DU333" s="493">
        <v>12</v>
      </c>
      <c r="DV333" s="493">
        <v>5</v>
      </c>
      <c r="DW333" s="493">
        <v>21</v>
      </c>
      <c r="DX333" s="493">
        <v>6</v>
      </c>
      <c r="DY333" s="390" t="s">
        <v>6662</v>
      </c>
      <c r="DZ333" s="394" t="s">
        <v>6662</v>
      </c>
      <c r="EA333" s="492">
        <v>2360</v>
      </c>
      <c r="EB333" s="493">
        <v>465374</v>
      </c>
      <c r="EC333" s="493">
        <v>230115</v>
      </c>
      <c r="ED333" s="493">
        <v>233514</v>
      </c>
      <c r="EE333" s="494">
        <v>1745</v>
      </c>
      <c r="EF333" s="492">
        <v>4502</v>
      </c>
      <c r="EG333" s="493">
        <v>3860</v>
      </c>
      <c r="EH333" s="493">
        <v>2096</v>
      </c>
      <c r="EI333" s="493">
        <v>1546</v>
      </c>
      <c r="EJ333" s="493">
        <v>218</v>
      </c>
      <c r="EK333" s="493">
        <v>249</v>
      </c>
      <c r="EL333" s="493">
        <v>393</v>
      </c>
      <c r="EM333" s="394"/>
      <c r="EN333" s="492">
        <v>4373</v>
      </c>
      <c r="EO333" s="493">
        <v>3020</v>
      </c>
      <c r="EP333" s="493">
        <v>1805</v>
      </c>
      <c r="EQ333" s="493">
        <v>1094</v>
      </c>
      <c r="ER333" s="493">
        <v>121</v>
      </c>
      <c r="ES333" s="493">
        <v>237</v>
      </c>
      <c r="ET333" s="493">
        <v>1116</v>
      </c>
      <c r="EU333" s="394"/>
    </row>
    <row r="334" spans="1:151" s="357" customFormat="1" ht="15" hidden="1" customHeight="1" x14ac:dyDescent="0.15">
      <c r="A334" s="452" t="s">
        <v>175</v>
      </c>
      <c r="B334" s="452" t="s">
        <v>439</v>
      </c>
      <c r="C334" s="452" t="s">
        <v>440</v>
      </c>
      <c r="D334" s="452" t="s">
        <v>893</v>
      </c>
      <c r="E334" s="387">
        <v>134</v>
      </c>
      <c r="F334" s="472">
        <v>133</v>
      </c>
      <c r="G334" s="472" t="s">
        <v>6663</v>
      </c>
      <c r="H334" s="472" t="s">
        <v>6663</v>
      </c>
      <c r="I334" s="472" t="s">
        <v>6663</v>
      </c>
      <c r="J334" s="388">
        <v>1</v>
      </c>
      <c r="K334" s="395">
        <v>1</v>
      </c>
      <c r="L334" s="387"/>
      <c r="M334" s="471" t="s">
        <v>6663</v>
      </c>
      <c r="N334" s="472" t="s">
        <v>6663</v>
      </c>
      <c r="O334" s="472" t="s">
        <v>6663</v>
      </c>
      <c r="P334" s="472" t="s">
        <v>6663</v>
      </c>
      <c r="Q334" s="472" t="s">
        <v>6663</v>
      </c>
      <c r="R334" s="472" t="s">
        <v>6663</v>
      </c>
      <c r="S334" s="472" t="s">
        <v>6663</v>
      </c>
      <c r="T334" s="472" t="s">
        <v>6663</v>
      </c>
      <c r="U334" s="472" t="s">
        <v>6663</v>
      </c>
      <c r="V334" s="472" t="s">
        <v>6663</v>
      </c>
      <c r="W334" s="472" t="s">
        <v>6663</v>
      </c>
      <c r="X334" s="472" t="s">
        <v>6663</v>
      </c>
      <c r="Y334" s="472" t="s">
        <v>6663</v>
      </c>
      <c r="Z334" s="472" t="s">
        <v>6663</v>
      </c>
      <c r="AA334" s="472" t="s">
        <v>6663</v>
      </c>
      <c r="AB334" s="473" t="s">
        <v>6663</v>
      </c>
      <c r="AC334" s="489" t="s">
        <v>6663</v>
      </c>
      <c r="AD334" s="490" t="s">
        <v>6663</v>
      </c>
      <c r="AE334" s="491" t="s">
        <v>6663</v>
      </c>
      <c r="AF334" s="389"/>
      <c r="AG334" s="390"/>
      <c r="AH334" s="390"/>
      <c r="AI334" s="390"/>
      <c r="AJ334" s="390"/>
      <c r="AK334" s="390"/>
      <c r="AL334" s="390"/>
      <c r="AM334" s="390"/>
      <c r="AN334" s="390"/>
      <c r="AO334" s="390"/>
      <c r="AP334" s="390"/>
      <c r="AQ334" s="390"/>
      <c r="AR334" s="390"/>
      <c r="AS334" s="390"/>
      <c r="AT334" s="390"/>
      <c r="AU334" s="390"/>
      <c r="AV334" s="384"/>
      <c r="AW334" s="385"/>
      <c r="AX334" s="386"/>
      <c r="AY334" s="492" t="s">
        <v>6663</v>
      </c>
      <c r="AZ334" s="493" t="s">
        <v>6663</v>
      </c>
      <c r="BA334" s="493" t="s">
        <v>6663</v>
      </c>
      <c r="BB334" s="493" t="s">
        <v>6663</v>
      </c>
      <c r="BC334" s="493" t="s">
        <v>6663</v>
      </c>
      <c r="BD334" s="493" t="s">
        <v>6663</v>
      </c>
      <c r="BE334" s="493" t="s">
        <v>6663</v>
      </c>
      <c r="BF334" s="493" t="s">
        <v>6663</v>
      </c>
      <c r="BG334" s="493" t="s">
        <v>6663</v>
      </c>
      <c r="BH334" s="493" t="s">
        <v>6663</v>
      </c>
      <c r="BI334" s="493" t="s">
        <v>6663</v>
      </c>
      <c r="BJ334" s="493" t="s">
        <v>6663</v>
      </c>
      <c r="BK334" s="493" t="s">
        <v>6663</v>
      </c>
      <c r="BL334" s="493" t="s">
        <v>6663</v>
      </c>
      <c r="BM334" s="493" t="s">
        <v>6663</v>
      </c>
      <c r="BN334" s="494" t="s">
        <v>6663</v>
      </c>
      <c r="BO334" s="489" t="s">
        <v>6663</v>
      </c>
      <c r="BP334" s="490" t="s">
        <v>6663</v>
      </c>
      <c r="BQ334" s="491" t="s">
        <v>6663</v>
      </c>
      <c r="BR334" s="492">
        <v>133</v>
      </c>
      <c r="BS334" s="493" t="s">
        <v>6662</v>
      </c>
      <c r="BT334" s="493" t="s">
        <v>6662</v>
      </c>
      <c r="BU334" s="493" t="s">
        <v>6662</v>
      </c>
      <c r="BV334" s="493">
        <v>1</v>
      </c>
      <c r="BW334" s="493">
        <v>4</v>
      </c>
      <c r="BX334" s="493">
        <v>3</v>
      </c>
      <c r="BY334" s="493">
        <v>5</v>
      </c>
      <c r="BZ334" s="493">
        <v>11</v>
      </c>
      <c r="CA334" s="493">
        <v>18</v>
      </c>
      <c r="CB334" s="493">
        <v>26</v>
      </c>
      <c r="CC334" s="493">
        <v>38</v>
      </c>
      <c r="CD334" s="493">
        <v>11</v>
      </c>
      <c r="CE334" s="493">
        <v>10</v>
      </c>
      <c r="CF334" s="493">
        <v>4</v>
      </c>
      <c r="CG334" s="494">
        <v>2</v>
      </c>
      <c r="CH334" s="389"/>
      <c r="CI334" s="390"/>
      <c r="CJ334" s="390"/>
      <c r="CK334" s="390"/>
      <c r="CL334" s="390"/>
      <c r="CM334" s="390"/>
      <c r="CN334" s="390"/>
      <c r="CO334" s="390"/>
      <c r="CP334" s="390"/>
      <c r="CQ334" s="390"/>
      <c r="CR334" s="390"/>
      <c r="CS334" s="390"/>
      <c r="CT334" s="390"/>
      <c r="CU334" s="394"/>
      <c r="CV334" s="389"/>
      <c r="CW334" s="390"/>
      <c r="CX334" s="390"/>
      <c r="CY334" s="390"/>
      <c r="CZ334" s="390"/>
      <c r="DA334" s="390"/>
      <c r="DB334" s="394"/>
      <c r="DC334" s="492">
        <v>510</v>
      </c>
      <c r="DD334" s="493">
        <v>378</v>
      </c>
      <c r="DE334" s="493">
        <v>181</v>
      </c>
      <c r="DF334" s="493">
        <v>172</v>
      </c>
      <c r="DG334" s="493">
        <v>25</v>
      </c>
      <c r="DH334" s="493">
        <v>22</v>
      </c>
      <c r="DI334" s="493">
        <v>110</v>
      </c>
      <c r="DJ334" s="394"/>
      <c r="DK334" s="492">
        <v>128</v>
      </c>
      <c r="DL334" s="493">
        <v>88</v>
      </c>
      <c r="DM334" s="493" t="s">
        <v>6662</v>
      </c>
      <c r="DN334" s="493">
        <v>11</v>
      </c>
      <c r="DO334" s="493" t="s">
        <v>6662</v>
      </c>
      <c r="DP334" s="493">
        <v>2</v>
      </c>
      <c r="DQ334" s="493">
        <v>26</v>
      </c>
      <c r="DR334" s="493" t="s">
        <v>6662</v>
      </c>
      <c r="DS334" s="493" t="s">
        <v>6662</v>
      </c>
      <c r="DT334" s="493" t="s">
        <v>6662</v>
      </c>
      <c r="DU334" s="493" t="s">
        <v>6662</v>
      </c>
      <c r="DV334" s="493" t="s">
        <v>6662</v>
      </c>
      <c r="DW334" s="493">
        <v>1</v>
      </c>
      <c r="DX334" s="493" t="s">
        <v>6662</v>
      </c>
      <c r="DY334" s="390" t="s">
        <v>6662</v>
      </c>
      <c r="DZ334" s="394" t="s">
        <v>6662</v>
      </c>
      <c r="EA334" s="492">
        <v>132</v>
      </c>
      <c r="EB334" s="493">
        <v>26785</v>
      </c>
      <c r="EC334" s="493">
        <v>23164</v>
      </c>
      <c r="ED334" s="493">
        <v>3621</v>
      </c>
      <c r="EE334" s="494" t="s">
        <v>6662</v>
      </c>
      <c r="EF334" s="492">
        <v>251</v>
      </c>
      <c r="EG334" s="493">
        <v>219</v>
      </c>
      <c r="EH334" s="493">
        <v>105</v>
      </c>
      <c r="EI334" s="493">
        <v>99</v>
      </c>
      <c r="EJ334" s="493">
        <v>15</v>
      </c>
      <c r="EK334" s="493">
        <v>11</v>
      </c>
      <c r="EL334" s="493">
        <v>21</v>
      </c>
      <c r="EM334" s="394"/>
      <c r="EN334" s="492">
        <v>259</v>
      </c>
      <c r="EO334" s="493">
        <v>159</v>
      </c>
      <c r="EP334" s="493">
        <v>76</v>
      </c>
      <c r="EQ334" s="493">
        <v>73</v>
      </c>
      <c r="ER334" s="493">
        <v>10</v>
      </c>
      <c r="ES334" s="493">
        <v>11</v>
      </c>
      <c r="ET334" s="493">
        <v>89</v>
      </c>
      <c r="EU334" s="394"/>
    </row>
    <row r="335" spans="1:151" s="357" customFormat="1" ht="15" hidden="1" customHeight="1" x14ac:dyDescent="0.15">
      <c r="A335" s="452" t="s">
        <v>175</v>
      </c>
      <c r="B335" s="452" t="s">
        <v>439</v>
      </c>
      <c r="C335" s="452" t="s">
        <v>854</v>
      </c>
      <c r="D335" s="452" t="s">
        <v>894</v>
      </c>
      <c r="E335" s="387">
        <v>114</v>
      </c>
      <c r="F335" s="472">
        <v>113</v>
      </c>
      <c r="G335" s="472" t="s">
        <v>6663</v>
      </c>
      <c r="H335" s="472" t="s">
        <v>6663</v>
      </c>
      <c r="I335" s="472" t="s">
        <v>6663</v>
      </c>
      <c r="J335" s="388">
        <v>1</v>
      </c>
      <c r="K335" s="395">
        <v>1</v>
      </c>
      <c r="L335" s="387"/>
      <c r="M335" s="471" t="s">
        <v>6663</v>
      </c>
      <c r="N335" s="472" t="s">
        <v>6663</v>
      </c>
      <c r="O335" s="472" t="s">
        <v>6663</v>
      </c>
      <c r="P335" s="472" t="s">
        <v>6663</v>
      </c>
      <c r="Q335" s="472" t="s">
        <v>6663</v>
      </c>
      <c r="R335" s="472" t="s">
        <v>6663</v>
      </c>
      <c r="S335" s="472" t="s">
        <v>6663</v>
      </c>
      <c r="T335" s="472" t="s">
        <v>6663</v>
      </c>
      <c r="U335" s="472" t="s">
        <v>6663</v>
      </c>
      <c r="V335" s="472" t="s">
        <v>6663</v>
      </c>
      <c r="W335" s="472" t="s">
        <v>6663</v>
      </c>
      <c r="X335" s="472" t="s">
        <v>6663</v>
      </c>
      <c r="Y335" s="472" t="s">
        <v>6663</v>
      </c>
      <c r="Z335" s="472" t="s">
        <v>6663</v>
      </c>
      <c r="AA335" s="472" t="s">
        <v>6663</v>
      </c>
      <c r="AB335" s="473" t="s">
        <v>6663</v>
      </c>
      <c r="AC335" s="489" t="s">
        <v>6663</v>
      </c>
      <c r="AD335" s="490" t="s">
        <v>6663</v>
      </c>
      <c r="AE335" s="491" t="s">
        <v>6663</v>
      </c>
      <c r="AF335" s="389"/>
      <c r="AG335" s="390"/>
      <c r="AH335" s="390"/>
      <c r="AI335" s="390"/>
      <c r="AJ335" s="390"/>
      <c r="AK335" s="390"/>
      <c r="AL335" s="390"/>
      <c r="AM335" s="390"/>
      <c r="AN335" s="390"/>
      <c r="AO335" s="390"/>
      <c r="AP335" s="390"/>
      <c r="AQ335" s="390"/>
      <c r="AR335" s="390"/>
      <c r="AS335" s="390"/>
      <c r="AT335" s="390"/>
      <c r="AU335" s="390"/>
      <c r="AV335" s="384"/>
      <c r="AW335" s="385"/>
      <c r="AX335" s="386"/>
      <c r="AY335" s="492" t="s">
        <v>6663</v>
      </c>
      <c r="AZ335" s="493" t="s">
        <v>6663</v>
      </c>
      <c r="BA335" s="493" t="s">
        <v>6663</v>
      </c>
      <c r="BB335" s="493" t="s">
        <v>6663</v>
      </c>
      <c r="BC335" s="493" t="s">
        <v>6663</v>
      </c>
      <c r="BD335" s="493" t="s">
        <v>6663</v>
      </c>
      <c r="BE335" s="493" t="s">
        <v>6663</v>
      </c>
      <c r="BF335" s="493" t="s">
        <v>6663</v>
      </c>
      <c r="BG335" s="493" t="s">
        <v>6663</v>
      </c>
      <c r="BH335" s="493" t="s">
        <v>6663</v>
      </c>
      <c r="BI335" s="493" t="s">
        <v>6663</v>
      </c>
      <c r="BJ335" s="493" t="s">
        <v>6663</v>
      </c>
      <c r="BK335" s="493" t="s">
        <v>6663</v>
      </c>
      <c r="BL335" s="493" t="s">
        <v>6663</v>
      </c>
      <c r="BM335" s="493" t="s">
        <v>6663</v>
      </c>
      <c r="BN335" s="494" t="s">
        <v>6663</v>
      </c>
      <c r="BO335" s="489" t="s">
        <v>6663</v>
      </c>
      <c r="BP335" s="490" t="s">
        <v>6663</v>
      </c>
      <c r="BQ335" s="491" t="s">
        <v>6663</v>
      </c>
      <c r="BR335" s="492">
        <v>113</v>
      </c>
      <c r="BS335" s="493" t="s">
        <v>6662</v>
      </c>
      <c r="BT335" s="493" t="s">
        <v>6662</v>
      </c>
      <c r="BU335" s="493" t="s">
        <v>6662</v>
      </c>
      <c r="BV335" s="493" t="s">
        <v>6662</v>
      </c>
      <c r="BW335" s="493" t="s">
        <v>6662</v>
      </c>
      <c r="BX335" s="493">
        <v>2</v>
      </c>
      <c r="BY335" s="493">
        <v>7</v>
      </c>
      <c r="BZ335" s="493">
        <v>12</v>
      </c>
      <c r="CA335" s="493">
        <v>19</v>
      </c>
      <c r="CB335" s="493">
        <v>22</v>
      </c>
      <c r="CC335" s="493">
        <v>19</v>
      </c>
      <c r="CD335" s="493">
        <v>14</v>
      </c>
      <c r="CE335" s="493">
        <v>15</v>
      </c>
      <c r="CF335" s="493">
        <v>1</v>
      </c>
      <c r="CG335" s="494">
        <v>2</v>
      </c>
      <c r="CH335" s="389"/>
      <c r="CI335" s="390"/>
      <c r="CJ335" s="390"/>
      <c r="CK335" s="390"/>
      <c r="CL335" s="390"/>
      <c r="CM335" s="390"/>
      <c r="CN335" s="390"/>
      <c r="CO335" s="390"/>
      <c r="CP335" s="390"/>
      <c r="CQ335" s="390"/>
      <c r="CR335" s="390"/>
      <c r="CS335" s="390"/>
      <c r="CT335" s="390"/>
      <c r="CU335" s="394"/>
      <c r="CV335" s="389"/>
      <c r="CW335" s="390"/>
      <c r="CX335" s="390"/>
      <c r="CY335" s="390"/>
      <c r="CZ335" s="390"/>
      <c r="DA335" s="390"/>
      <c r="DB335" s="394"/>
      <c r="DC335" s="492">
        <v>419</v>
      </c>
      <c r="DD335" s="493">
        <v>325</v>
      </c>
      <c r="DE335" s="493">
        <v>142</v>
      </c>
      <c r="DF335" s="493">
        <v>157</v>
      </c>
      <c r="DG335" s="493">
        <v>26</v>
      </c>
      <c r="DH335" s="493">
        <v>29</v>
      </c>
      <c r="DI335" s="493">
        <v>65</v>
      </c>
      <c r="DJ335" s="394"/>
      <c r="DK335" s="492">
        <v>108</v>
      </c>
      <c r="DL335" s="493">
        <v>77</v>
      </c>
      <c r="DM335" s="493" t="s">
        <v>6662</v>
      </c>
      <c r="DN335" s="493">
        <v>5</v>
      </c>
      <c r="DO335" s="493" t="s">
        <v>6662</v>
      </c>
      <c r="DP335" s="493">
        <v>5</v>
      </c>
      <c r="DQ335" s="493">
        <v>20</v>
      </c>
      <c r="DR335" s="493" t="s">
        <v>6662</v>
      </c>
      <c r="DS335" s="493" t="s">
        <v>6662</v>
      </c>
      <c r="DT335" s="493">
        <v>1</v>
      </c>
      <c r="DU335" s="493" t="s">
        <v>6662</v>
      </c>
      <c r="DV335" s="493" t="s">
        <v>6662</v>
      </c>
      <c r="DW335" s="493" t="s">
        <v>6662</v>
      </c>
      <c r="DX335" s="493" t="s">
        <v>6662</v>
      </c>
      <c r="DY335" s="390" t="s">
        <v>6662</v>
      </c>
      <c r="DZ335" s="394" t="s">
        <v>6662</v>
      </c>
      <c r="EA335" s="492">
        <v>113</v>
      </c>
      <c r="EB335" s="493">
        <v>16483</v>
      </c>
      <c r="EC335" s="493">
        <v>12344</v>
      </c>
      <c r="ED335" s="493">
        <v>4105</v>
      </c>
      <c r="EE335" s="494">
        <v>34</v>
      </c>
      <c r="EF335" s="492">
        <v>214</v>
      </c>
      <c r="EG335" s="493">
        <v>185</v>
      </c>
      <c r="EH335" s="493">
        <v>72</v>
      </c>
      <c r="EI335" s="493">
        <v>96</v>
      </c>
      <c r="EJ335" s="493">
        <v>17</v>
      </c>
      <c r="EK335" s="493">
        <v>14</v>
      </c>
      <c r="EL335" s="493">
        <v>15</v>
      </c>
      <c r="EM335" s="394"/>
      <c r="EN335" s="492">
        <v>205</v>
      </c>
      <c r="EO335" s="493">
        <v>140</v>
      </c>
      <c r="EP335" s="493">
        <v>70</v>
      </c>
      <c r="EQ335" s="493">
        <v>61</v>
      </c>
      <c r="ER335" s="493">
        <v>9</v>
      </c>
      <c r="ES335" s="493">
        <v>15</v>
      </c>
      <c r="ET335" s="493">
        <v>50</v>
      </c>
      <c r="EU335" s="394"/>
    </row>
    <row r="336" spans="1:151" s="357" customFormat="1" ht="15" hidden="1" customHeight="1" x14ac:dyDescent="0.15">
      <c r="A336" s="452" t="s">
        <v>175</v>
      </c>
      <c r="B336" s="452" t="s">
        <v>439</v>
      </c>
      <c r="C336" s="452" t="s">
        <v>441</v>
      </c>
      <c r="D336" s="452" t="s">
        <v>895</v>
      </c>
      <c r="E336" s="387">
        <v>272</v>
      </c>
      <c r="F336" s="472">
        <v>272</v>
      </c>
      <c r="G336" s="472" t="s">
        <v>6663</v>
      </c>
      <c r="H336" s="472" t="s">
        <v>6663</v>
      </c>
      <c r="I336" s="472" t="s">
        <v>6663</v>
      </c>
      <c r="J336" s="388" t="s">
        <v>6662</v>
      </c>
      <c r="K336" s="395" t="s">
        <v>6662</v>
      </c>
      <c r="L336" s="387"/>
      <c r="M336" s="471" t="s">
        <v>6663</v>
      </c>
      <c r="N336" s="472" t="s">
        <v>6663</v>
      </c>
      <c r="O336" s="472" t="s">
        <v>6663</v>
      </c>
      <c r="P336" s="472" t="s">
        <v>6663</v>
      </c>
      <c r="Q336" s="472" t="s">
        <v>6663</v>
      </c>
      <c r="R336" s="472" t="s">
        <v>6663</v>
      </c>
      <c r="S336" s="472" t="s">
        <v>6663</v>
      </c>
      <c r="T336" s="472" t="s">
        <v>6663</v>
      </c>
      <c r="U336" s="472" t="s">
        <v>6663</v>
      </c>
      <c r="V336" s="472" t="s">
        <v>6663</v>
      </c>
      <c r="W336" s="472" t="s">
        <v>6663</v>
      </c>
      <c r="X336" s="472" t="s">
        <v>6663</v>
      </c>
      <c r="Y336" s="472" t="s">
        <v>6663</v>
      </c>
      <c r="Z336" s="472" t="s">
        <v>6663</v>
      </c>
      <c r="AA336" s="472" t="s">
        <v>6663</v>
      </c>
      <c r="AB336" s="473" t="s">
        <v>6663</v>
      </c>
      <c r="AC336" s="489" t="s">
        <v>6663</v>
      </c>
      <c r="AD336" s="490" t="s">
        <v>6663</v>
      </c>
      <c r="AE336" s="491" t="s">
        <v>6663</v>
      </c>
      <c r="AF336" s="389"/>
      <c r="AG336" s="390"/>
      <c r="AH336" s="390"/>
      <c r="AI336" s="390"/>
      <c r="AJ336" s="390"/>
      <c r="AK336" s="390"/>
      <c r="AL336" s="390"/>
      <c r="AM336" s="390"/>
      <c r="AN336" s="390"/>
      <c r="AO336" s="390"/>
      <c r="AP336" s="390"/>
      <c r="AQ336" s="390"/>
      <c r="AR336" s="390"/>
      <c r="AS336" s="390"/>
      <c r="AT336" s="390"/>
      <c r="AU336" s="390"/>
      <c r="AV336" s="384"/>
      <c r="AW336" s="385"/>
      <c r="AX336" s="386"/>
      <c r="AY336" s="492" t="s">
        <v>6663</v>
      </c>
      <c r="AZ336" s="493" t="s">
        <v>6663</v>
      </c>
      <c r="BA336" s="493" t="s">
        <v>6663</v>
      </c>
      <c r="BB336" s="493" t="s">
        <v>6663</v>
      </c>
      <c r="BC336" s="493" t="s">
        <v>6663</v>
      </c>
      <c r="BD336" s="493" t="s">
        <v>6663</v>
      </c>
      <c r="BE336" s="493" t="s">
        <v>6663</v>
      </c>
      <c r="BF336" s="493" t="s">
        <v>6663</v>
      </c>
      <c r="BG336" s="493" t="s">
        <v>6663</v>
      </c>
      <c r="BH336" s="493" t="s">
        <v>6663</v>
      </c>
      <c r="BI336" s="493" t="s">
        <v>6663</v>
      </c>
      <c r="BJ336" s="493" t="s">
        <v>6663</v>
      </c>
      <c r="BK336" s="493" t="s">
        <v>6663</v>
      </c>
      <c r="BL336" s="493" t="s">
        <v>6663</v>
      </c>
      <c r="BM336" s="493" t="s">
        <v>6663</v>
      </c>
      <c r="BN336" s="494" t="s">
        <v>6663</v>
      </c>
      <c r="BO336" s="489" t="s">
        <v>6663</v>
      </c>
      <c r="BP336" s="490" t="s">
        <v>6663</v>
      </c>
      <c r="BQ336" s="491" t="s">
        <v>6663</v>
      </c>
      <c r="BR336" s="492">
        <v>270</v>
      </c>
      <c r="BS336" s="493" t="s">
        <v>6662</v>
      </c>
      <c r="BT336" s="493" t="s">
        <v>6662</v>
      </c>
      <c r="BU336" s="493" t="s">
        <v>6662</v>
      </c>
      <c r="BV336" s="493">
        <v>1</v>
      </c>
      <c r="BW336" s="493">
        <v>3</v>
      </c>
      <c r="BX336" s="493">
        <v>7</v>
      </c>
      <c r="BY336" s="493">
        <v>8</v>
      </c>
      <c r="BZ336" s="493">
        <v>16</v>
      </c>
      <c r="CA336" s="493">
        <v>27</v>
      </c>
      <c r="CB336" s="493">
        <v>63</v>
      </c>
      <c r="CC336" s="493">
        <v>61</v>
      </c>
      <c r="CD336" s="493">
        <v>37</v>
      </c>
      <c r="CE336" s="493">
        <v>32</v>
      </c>
      <c r="CF336" s="493">
        <v>13</v>
      </c>
      <c r="CG336" s="494">
        <v>2</v>
      </c>
      <c r="CH336" s="389"/>
      <c r="CI336" s="390"/>
      <c r="CJ336" s="390"/>
      <c r="CK336" s="390"/>
      <c r="CL336" s="390"/>
      <c r="CM336" s="390"/>
      <c r="CN336" s="390"/>
      <c r="CO336" s="390"/>
      <c r="CP336" s="390"/>
      <c r="CQ336" s="390"/>
      <c r="CR336" s="390"/>
      <c r="CS336" s="390"/>
      <c r="CT336" s="390"/>
      <c r="CU336" s="394"/>
      <c r="CV336" s="389"/>
      <c r="CW336" s="390"/>
      <c r="CX336" s="390"/>
      <c r="CY336" s="390"/>
      <c r="CZ336" s="390"/>
      <c r="DA336" s="390"/>
      <c r="DB336" s="394"/>
      <c r="DC336" s="492">
        <v>985</v>
      </c>
      <c r="DD336" s="493">
        <v>775</v>
      </c>
      <c r="DE336" s="493">
        <v>389</v>
      </c>
      <c r="DF336" s="493">
        <v>342</v>
      </c>
      <c r="DG336" s="493">
        <v>44</v>
      </c>
      <c r="DH336" s="493">
        <v>38</v>
      </c>
      <c r="DI336" s="493">
        <v>172</v>
      </c>
      <c r="DJ336" s="394"/>
      <c r="DK336" s="492">
        <v>260</v>
      </c>
      <c r="DL336" s="493">
        <v>148</v>
      </c>
      <c r="DM336" s="493" t="s">
        <v>6662</v>
      </c>
      <c r="DN336" s="493">
        <v>24</v>
      </c>
      <c r="DO336" s="493" t="s">
        <v>6662</v>
      </c>
      <c r="DP336" s="493">
        <v>17</v>
      </c>
      <c r="DQ336" s="493">
        <v>5</v>
      </c>
      <c r="DR336" s="493" t="s">
        <v>6662</v>
      </c>
      <c r="DS336" s="493" t="s">
        <v>6662</v>
      </c>
      <c r="DT336" s="493">
        <v>60</v>
      </c>
      <c r="DU336" s="493">
        <v>3</v>
      </c>
      <c r="DV336" s="493" t="s">
        <v>6662</v>
      </c>
      <c r="DW336" s="493">
        <v>3</v>
      </c>
      <c r="DX336" s="493" t="s">
        <v>6662</v>
      </c>
      <c r="DY336" s="390" t="s">
        <v>6662</v>
      </c>
      <c r="DZ336" s="394" t="s">
        <v>6662</v>
      </c>
      <c r="EA336" s="492">
        <v>271</v>
      </c>
      <c r="EB336" s="493">
        <v>42966</v>
      </c>
      <c r="EC336" s="493">
        <v>31031</v>
      </c>
      <c r="ED336" s="493">
        <v>11842</v>
      </c>
      <c r="EE336" s="494">
        <v>93</v>
      </c>
      <c r="EF336" s="492">
        <v>514</v>
      </c>
      <c r="EG336" s="493">
        <v>449</v>
      </c>
      <c r="EH336" s="493">
        <v>217</v>
      </c>
      <c r="EI336" s="493">
        <v>204</v>
      </c>
      <c r="EJ336" s="493">
        <v>28</v>
      </c>
      <c r="EK336" s="493">
        <v>19</v>
      </c>
      <c r="EL336" s="493">
        <v>46</v>
      </c>
      <c r="EM336" s="394"/>
      <c r="EN336" s="492">
        <v>471</v>
      </c>
      <c r="EO336" s="493">
        <v>326</v>
      </c>
      <c r="EP336" s="493">
        <v>172</v>
      </c>
      <c r="EQ336" s="493">
        <v>138</v>
      </c>
      <c r="ER336" s="493">
        <v>16</v>
      </c>
      <c r="ES336" s="493">
        <v>19</v>
      </c>
      <c r="ET336" s="493">
        <v>126</v>
      </c>
      <c r="EU336" s="394"/>
    </row>
    <row r="337" spans="1:151" s="357" customFormat="1" ht="15" hidden="1" customHeight="1" x14ac:dyDescent="0.15">
      <c r="A337" s="452" t="s">
        <v>175</v>
      </c>
      <c r="B337" s="452" t="s">
        <v>439</v>
      </c>
      <c r="C337" s="452" t="s">
        <v>442</v>
      </c>
      <c r="D337" s="452" t="s">
        <v>896</v>
      </c>
      <c r="E337" s="387">
        <v>131</v>
      </c>
      <c r="F337" s="472">
        <v>131</v>
      </c>
      <c r="G337" s="472" t="s">
        <v>6663</v>
      </c>
      <c r="H337" s="472" t="s">
        <v>6663</v>
      </c>
      <c r="I337" s="472" t="s">
        <v>6663</v>
      </c>
      <c r="J337" s="388" t="s">
        <v>6662</v>
      </c>
      <c r="K337" s="395" t="s">
        <v>6662</v>
      </c>
      <c r="L337" s="387"/>
      <c r="M337" s="471" t="s">
        <v>6663</v>
      </c>
      <c r="N337" s="472" t="s">
        <v>6663</v>
      </c>
      <c r="O337" s="472" t="s">
        <v>6663</v>
      </c>
      <c r="P337" s="472" t="s">
        <v>6663</v>
      </c>
      <c r="Q337" s="472" t="s">
        <v>6663</v>
      </c>
      <c r="R337" s="472" t="s">
        <v>6663</v>
      </c>
      <c r="S337" s="472" t="s">
        <v>6663</v>
      </c>
      <c r="T337" s="472" t="s">
        <v>6663</v>
      </c>
      <c r="U337" s="472" t="s">
        <v>6663</v>
      </c>
      <c r="V337" s="472" t="s">
        <v>6663</v>
      </c>
      <c r="W337" s="472" t="s">
        <v>6663</v>
      </c>
      <c r="X337" s="472" t="s">
        <v>6663</v>
      </c>
      <c r="Y337" s="472" t="s">
        <v>6663</v>
      </c>
      <c r="Z337" s="472" t="s">
        <v>6663</v>
      </c>
      <c r="AA337" s="472" t="s">
        <v>6663</v>
      </c>
      <c r="AB337" s="473" t="s">
        <v>6663</v>
      </c>
      <c r="AC337" s="489" t="s">
        <v>6663</v>
      </c>
      <c r="AD337" s="490" t="s">
        <v>6663</v>
      </c>
      <c r="AE337" s="491" t="s">
        <v>6663</v>
      </c>
      <c r="AF337" s="389"/>
      <c r="AG337" s="390"/>
      <c r="AH337" s="390"/>
      <c r="AI337" s="390"/>
      <c r="AJ337" s="390"/>
      <c r="AK337" s="390"/>
      <c r="AL337" s="390"/>
      <c r="AM337" s="390"/>
      <c r="AN337" s="390"/>
      <c r="AO337" s="390"/>
      <c r="AP337" s="390"/>
      <c r="AQ337" s="390"/>
      <c r="AR337" s="390"/>
      <c r="AS337" s="390"/>
      <c r="AT337" s="390"/>
      <c r="AU337" s="390"/>
      <c r="AV337" s="384"/>
      <c r="AW337" s="385"/>
      <c r="AX337" s="386"/>
      <c r="AY337" s="492" t="s">
        <v>6663</v>
      </c>
      <c r="AZ337" s="493" t="s">
        <v>6663</v>
      </c>
      <c r="BA337" s="493" t="s">
        <v>6663</v>
      </c>
      <c r="BB337" s="493" t="s">
        <v>6663</v>
      </c>
      <c r="BC337" s="493" t="s">
        <v>6663</v>
      </c>
      <c r="BD337" s="493" t="s">
        <v>6663</v>
      </c>
      <c r="BE337" s="493" t="s">
        <v>6663</v>
      </c>
      <c r="BF337" s="493" t="s">
        <v>6663</v>
      </c>
      <c r="BG337" s="493" t="s">
        <v>6663</v>
      </c>
      <c r="BH337" s="493" t="s">
        <v>6663</v>
      </c>
      <c r="BI337" s="493" t="s">
        <v>6663</v>
      </c>
      <c r="BJ337" s="493" t="s">
        <v>6663</v>
      </c>
      <c r="BK337" s="493" t="s">
        <v>6663</v>
      </c>
      <c r="BL337" s="493" t="s">
        <v>6663</v>
      </c>
      <c r="BM337" s="493" t="s">
        <v>6663</v>
      </c>
      <c r="BN337" s="494" t="s">
        <v>6663</v>
      </c>
      <c r="BO337" s="489" t="s">
        <v>6663</v>
      </c>
      <c r="BP337" s="490" t="s">
        <v>6663</v>
      </c>
      <c r="BQ337" s="491" t="s">
        <v>6663</v>
      </c>
      <c r="BR337" s="492">
        <v>131</v>
      </c>
      <c r="BS337" s="493" t="s">
        <v>6662</v>
      </c>
      <c r="BT337" s="493" t="s">
        <v>6662</v>
      </c>
      <c r="BU337" s="493" t="s">
        <v>6662</v>
      </c>
      <c r="BV337" s="493">
        <v>3</v>
      </c>
      <c r="BW337" s="493">
        <v>1</v>
      </c>
      <c r="BX337" s="493">
        <v>4</v>
      </c>
      <c r="BY337" s="493">
        <v>1</v>
      </c>
      <c r="BZ337" s="493">
        <v>11</v>
      </c>
      <c r="CA337" s="493">
        <v>25</v>
      </c>
      <c r="CB337" s="493">
        <v>27</v>
      </c>
      <c r="CC337" s="493">
        <v>19</v>
      </c>
      <c r="CD337" s="493">
        <v>18</v>
      </c>
      <c r="CE337" s="493">
        <v>13</v>
      </c>
      <c r="CF337" s="493">
        <v>8</v>
      </c>
      <c r="CG337" s="494">
        <v>1</v>
      </c>
      <c r="CH337" s="389"/>
      <c r="CI337" s="390"/>
      <c r="CJ337" s="390"/>
      <c r="CK337" s="390"/>
      <c r="CL337" s="390"/>
      <c r="CM337" s="390"/>
      <c r="CN337" s="390"/>
      <c r="CO337" s="390"/>
      <c r="CP337" s="390"/>
      <c r="CQ337" s="390"/>
      <c r="CR337" s="390"/>
      <c r="CS337" s="390"/>
      <c r="CT337" s="390"/>
      <c r="CU337" s="394"/>
      <c r="CV337" s="389"/>
      <c r="CW337" s="390"/>
      <c r="CX337" s="390"/>
      <c r="CY337" s="390"/>
      <c r="CZ337" s="390"/>
      <c r="DA337" s="390"/>
      <c r="DB337" s="394"/>
      <c r="DC337" s="492">
        <v>461</v>
      </c>
      <c r="DD337" s="493">
        <v>346</v>
      </c>
      <c r="DE337" s="493">
        <v>159</v>
      </c>
      <c r="DF337" s="493">
        <v>147</v>
      </c>
      <c r="DG337" s="493">
        <v>40</v>
      </c>
      <c r="DH337" s="493">
        <v>36</v>
      </c>
      <c r="DI337" s="493">
        <v>79</v>
      </c>
      <c r="DJ337" s="394"/>
      <c r="DK337" s="492">
        <v>123</v>
      </c>
      <c r="DL337" s="493">
        <v>77</v>
      </c>
      <c r="DM337" s="493" t="s">
        <v>6662</v>
      </c>
      <c r="DN337" s="493">
        <v>23</v>
      </c>
      <c r="DO337" s="493" t="s">
        <v>6662</v>
      </c>
      <c r="DP337" s="493">
        <v>13</v>
      </c>
      <c r="DQ337" s="493">
        <v>8</v>
      </c>
      <c r="DR337" s="493" t="s">
        <v>6662</v>
      </c>
      <c r="DS337" s="493">
        <v>1</v>
      </c>
      <c r="DT337" s="493" t="s">
        <v>6662</v>
      </c>
      <c r="DU337" s="493" t="s">
        <v>6662</v>
      </c>
      <c r="DV337" s="493" t="s">
        <v>6662</v>
      </c>
      <c r="DW337" s="493">
        <v>1</v>
      </c>
      <c r="DX337" s="493" t="s">
        <v>6662</v>
      </c>
      <c r="DY337" s="390" t="s">
        <v>6662</v>
      </c>
      <c r="DZ337" s="394" t="s">
        <v>6662</v>
      </c>
      <c r="EA337" s="492">
        <v>131</v>
      </c>
      <c r="EB337" s="493">
        <v>21230</v>
      </c>
      <c r="EC337" s="493">
        <v>15421</v>
      </c>
      <c r="ED337" s="493">
        <v>5739</v>
      </c>
      <c r="EE337" s="494">
        <v>70</v>
      </c>
      <c r="EF337" s="492">
        <v>233</v>
      </c>
      <c r="EG337" s="493">
        <v>200</v>
      </c>
      <c r="EH337" s="493">
        <v>86</v>
      </c>
      <c r="EI337" s="493">
        <v>86</v>
      </c>
      <c r="EJ337" s="493">
        <v>28</v>
      </c>
      <c r="EK337" s="493">
        <v>18</v>
      </c>
      <c r="EL337" s="493">
        <v>15</v>
      </c>
      <c r="EM337" s="394"/>
      <c r="EN337" s="492">
        <v>228</v>
      </c>
      <c r="EO337" s="493">
        <v>146</v>
      </c>
      <c r="EP337" s="493">
        <v>73</v>
      </c>
      <c r="EQ337" s="493">
        <v>61</v>
      </c>
      <c r="ER337" s="493">
        <v>12</v>
      </c>
      <c r="ES337" s="493">
        <v>18</v>
      </c>
      <c r="ET337" s="493">
        <v>64</v>
      </c>
      <c r="EU337" s="394"/>
    </row>
    <row r="338" spans="1:151" s="357" customFormat="1" ht="15" hidden="1" customHeight="1" x14ac:dyDescent="0.15">
      <c r="A338" s="452" t="s">
        <v>175</v>
      </c>
      <c r="B338" s="452" t="s">
        <v>439</v>
      </c>
      <c r="C338" s="452" t="s">
        <v>443</v>
      </c>
      <c r="D338" s="452" t="s">
        <v>897</v>
      </c>
      <c r="E338" s="387">
        <v>251</v>
      </c>
      <c r="F338" s="472">
        <v>251</v>
      </c>
      <c r="G338" s="472" t="s">
        <v>6663</v>
      </c>
      <c r="H338" s="472" t="s">
        <v>6663</v>
      </c>
      <c r="I338" s="472" t="s">
        <v>6663</v>
      </c>
      <c r="J338" s="388" t="s">
        <v>6662</v>
      </c>
      <c r="K338" s="395" t="s">
        <v>6662</v>
      </c>
      <c r="L338" s="387"/>
      <c r="M338" s="471" t="s">
        <v>6663</v>
      </c>
      <c r="N338" s="472" t="s">
        <v>6663</v>
      </c>
      <c r="O338" s="472" t="s">
        <v>6663</v>
      </c>
      <c r="P338" s="472" t="s">
        <v>6663</v>
      </c>
      <c r="Q338" s="472" t="s">
        <v>6663</v>
      </c>
      <c r="R338" s="472" t="s">
        <v>6663</v>
      </c>
      <c r="S338" s="472" t="s">
        <v>6663</v>
      </c>
      <c r="T338" s="472" t="s">
        <v>6663</v>
      </c>
      <c r="U338" s="472" t="s">
        <v>6663</v>
      </c>
      <c r="V338" s="472" t="s">
        <v>6663</v>
      </c>
      <c r="W338" s="472" t="s">
        <v>6663</v>
      </c>
      <c r="X338" s="472" t="s">
        <v>6663</v>
      </c>
      <c r="Y338" s="472" t="s">
        <v>6663</v>
      </c>
      <c r="Z338" s="472" t="s">
        <v>6663</v>
      </c>
      <c r="AA338" s="472" t="s">
        <v>6663</v>
      </c>
      <c r="AB338" s="473" t="s">
        <v>6663</v>
      </c>
      <c r="AC338" s="489" t="s">
        <v>6663</v>
      </c>
      <c r="AD338" s="490" t="s">
        <v>6663</v>
      </c>
      <c r="AE338" s="491" t="s">
        <v>6663</v>
      </c>
      <c r="AF338" s="389"/>
      <c r="AG338" s="390"/>
      <c r="AH338" s="390"/>
      <c r="AI338" s="390"/>
      <c r="AJ338" s="390"/>
      <c r="AK338" s="390"/>
      <c r="AL338" s="390"/>
      <c r="AM338" s="390"/>
      <c r="AN338" s="390"/>
      <c r="AO338" s="390"/>
      <c r="AP338" s="390"/>
      <c r="AQ338" s="390"/>
      <c r="AR338" s="390"/>
      <c r="AS338" s="390"/>
      <c r="AT338" s="390"/>
      <c r="AU338" s="390"/>
      <c r="AV338" s="384"/>
      <c r="AW338" s="385"/>
      <c r="AX338" s="386"/>
      <c r="AY338" s="492" t="s">
        <v>6663</v>
      </c>
      <c r="AZ338" s="493" t="s">
        <v>6663</v>
      </c>
      <c r="BA338" s="493" t="s">
        <v>6663</v>
      </c>
      <c r="BB338" s="493" t="s">
        <v>6663</v>
      </c>
      <c r="BC338" s="493" t="s">
        <v>6663</v>
      </c>
      <c r="BD338" s="493" t="s">
        <v>6663</v>
      </c>
      <c r="BE338" s="493" t="s">
        <v>6663</v>
      </c>
      <c r="BF338" s="493" t="s">
        <v>6663</v>
      </c>
      <c r="BG338" s="493" t="s">
        <v>6663</v>
      </c>
      <c r="BH338" s="493" t="s">
        <v>6663</v>
      </c>
      <c r="BI338" s="493" t="s">
        <v>6663</v>
      </c>
      <c r="BJ338" s="493" t="s">
        <v>6663</v>
      </c>
      <c r="BK338" s="493" t="s">
        <v>6663</v>
      </c>
      <c r="BL338" s="493" t="s">
        <v>6663</v>
      </c>
      <c r="BM338" s="493" t="s">
        <v>6663</v>
      </c>
      <c r="BN338" s="494" t="s">
        <v>6663</v>
      </c>
      <c r="BO338" s="489" t="s">
        <v>6663</v>
      </c>
      <c r="BP338" s="490" t="s">
        <v>6663</v>
      </c>
      <c r="BQ338" s="491" t="s">
        <v>6663</v>
      </c>
      <c r="BR338" s="492">
        <v>251</v>
      </c>
      <c r="BS338" s="493" t="s">
        <v>6662</v>
      </c>
      <c r="BT338" s="493" t="s">
        <v>6662</v>
      </c>
      <c r="BU338" s="493">
        <v>1</v>
      </c>
      <c r="BV338" s="493">
        <v>1</v>
      </c>
      <c r="BW338" s="493">
        <v>2</v>
      </c>
      <c r="BX338" s="493">
        <v>3</v>
      </c>
      <c r="BY338" s="493">
        <v>12</v>
      </c>
      <c r="BZ338" s="493">
        <v>26</v>
      </c>
      <c r="CA338" s="493">
        <v>46</v>
      </c>
      <c r="CB338" s="493">
        <v>47</v>
      </c>
      <c r="CC338" s="493">
        <v>43</v>
      </c>
      <c r="CD338" s="493">
        <v>33</v>
      </c>
      <c r="CE338" s="493">
        <v>28</v>
      </c>
      <c r="CF338" s="493">
        <v>8</v>
      </c>
      <c r="CG338" s="494">
        <v>1</v>
      </c>
      <c r="CH338" s="389"/>
      <c r="CI338" s="390"/>
      <c r="CJ338" s="390"/>
      <c r="CK338" s="390"/>
      <c r="CL338" s="390"/>
      <c r="CM338" s="390"/>
      <c r="CN338" s="390"/>
      <c r="CO338" s="390"/>
      <c r="CP338" s="390"/>
      <c r="CQ338" s="390"/>
      <c r="CR338" s="390"/>
      <c r="CS338" s="390"/>
      <c r="CT338" s="390"/>
      <c r="CU338" s="394"/>
      <c r="CV338" s="389"/>
      <c r="CW338" s="390"/>
      <c r="CX338" s="390"/>
      <c r="CY338" s="390"/>
      <c r="CZ338" s="390"/>
      <c r="DA338" s="390"/>
      <c r="DB338" s="394"/>
      <c r="DC338" s="492">
        <v>945</v>
      </c>
      <c r="DD338" s="493">
        <v>733</v>
      </c>
      <c r="DE338" s="493">
        <v>416</v>
      </c>
      <c r="DF338" s="493">
        <v>277</v>
      </c>
      <c r="DG338" s="493">
        <v>40</v>
      </c>
      <c r="DH338" s="493">
        <v>51</v>
      </c>
      <c r="DI338" s="493">
        <v>161</v>
      </c>
      <c r="DJ338" s="394"/>
      <c r="DK338" s="492">
        <v>233</v>
      </c>
      <c r="DL338" s="493">
        <v>104</v>
      </c>
      <c r="DM338" s="493" t="s">
        <v>6662</v>
      </c>
      <c r="DN338" s="493">
        <v>72</v>
      </c>
      <c r="DO338" s="493">
        <v>3</v>
      </c>
      <c r="DP338" s="493">
        <v>25</v>
      </c>
      <c r="DQ338" s="493">
        <v>21</v>
      </c>
      <c r="DR338" s="493">
        <v>1</v>
      </c>
      <c r="DS338" s="493">
        <v>1</v>
      </c>
      <c r="DT338" s="493">
        <v>1</v>
      </c>
      <c r="DU338" s="493" t="s">
        <v>6662</v>
      </c>
      <c r="DV338" s="493" t="s">
        <v>6662</v>
      </c>
      <c r="DW338" s="493">
        <v>4</v>
      </c>
      <c r="DX338" s="493">
        <v>1</v>
      </c>
      <c r="DY338" s="390" t="s">
        <v>6662</v>
      </c>
      <c r="DZ338" s="394" t="s">
        <v>6662</v>
      </c>
      <c r="EA338" s="492">
        <v>249</v>
      </c>
      <c r="EB338" s="493">
        <v>61671</v>
      </c>
      <c r="EC338" s="493">
        <v>22946</v>
      </c>
      <c r="ED338" s="493">
        <v>38535</v>
      </c>
      <c r="EE338" s="494">
        <v>190</v>
      </c>
      <c r="EF338" s="492">
        <v>474</v>
      </c>
      <c r="EG338" s="493">
        <v>400</v>
      </c>
      <c r="EH338" s="493">
        <v>227</v>
      </c>
      <c r="EI338" s="493">
        <v>151</v>
      </c>
      <c r="EJ338" s="493">
        <v>22</v>
      </c>
      <c r="EK338" s="493">
        <v>28</v>
      </c>
      <c r="EL338" s="493">
        <v>46</v>
      </c>
      <c r="EM338" s="394"/>
      <c r="EN338" s="492">
        <v>471</v>
      </c>
      <c r="EO338" s="493">
        <v>333</v>
      </c>
      <c r="EP338" s="493">
        <v>189</v>
      </c>
      <c r="EQ338" s="493">
        <v>126</v>
      </c>
      <c r="ER338" s="493">
        <v>18</v>
      </c>
      <c r="ES338" s="493">
        <v>23</v>
      </c>
      <c r="ET338" s="493">
        <v>115</v>
      </c>
      <c r="EU338" s="394"/>
    </row>
    <row r="339" spans="1:151" s="357" customFormat="1" ht="15" hidden="1" customHeight="1" x14ac:dyDescent="0.15">
      <c r="A339" s="452" t="s">
        <v>175</v>
      </c>
      <c r="B339" s="452" t="s">
        <v>439</v>
      </c>
      <c r="C339" s="452" t="s">
        <v>444</v>
      </c>
      <c r="D339" s="452" t="s">
        <v>898</v>
      </c>
      <c r="E339" s="387">
        <v>196</v>
      </c>
      <c r="F339" s="472">
        <v>194</v>
      </c>
      <c r="G339" s="472" t="s">
        <v>6663</v>
      </c>
      <c r="H339" s="472" t="s">
        <v>6663</v>
      </c>
      <c r="I339" s="472" t="s">
        <v>6663</v>
      </c>
      <c r="J339" s="388">
        <v>2</v>
      </c>
      <c r="K339" s="395">
        <v>2</v>
      </c>
      <c r="L339" s="387"/>
      <c r="M339" s="471" t="s">
        <v>6663</v>
      </c>
      <c r="N339" s="472" t="s">
        <v>6663</v>
      </c>
      <c r="O339" s="472" t="s">
        <v>6663</v>
      </c>
      <c r="P339" s="472" t="s">
        <v>6663</v>
      </c>
      <c r="Q339" s="472" t="s">
        <v>6663</v>
      </c>
      <c r="R339" s="472" t="s">
        <v>6663</v>
      </c>
      <c r="S339" s="472" t="s">
        <v>6663</v>
      </c>
      <c r="T339" s="472" t="s">
        <v>6663</v>
      </c>
      <c r="U339" s="472" t="s">
        <v>6663</v>
      </c>
      <c r="V339" s="472" t="s">
        <v>6663</v>
      </c>
      <c r="W339" s="472" t="s">
        <v>6663</v>
      </c>
      <c r="X339" s="472" t="s">
        <v>6663</v>
      </c>
      <c r="Y339" s="472" t="s">
        <v>6663</v>
      </c>
      <c r="Z339" s="472" t="s">
        <v>6663</v>
      </c>
      <c r="AA339" s="472" t="s">
        <v>6663</v>
      </c>
      <c r="AB339" s="473" t="s">
        <v>6663</v>
      </c>
      <c r="AC339" s="489" t="s">
        <v>6663</v>
      </c>
      <c r="AD339" s="490" t="s">
        <v>6663</v>
      </c>
      <c r="AE339" s="491" t="s">
        <v>6663</v>
      </c>
      <c r="AF339" s="389"/>
      <c r="AG339" s="390"/>
      <c r="AH339" s="390"/>
      <c r="AI339" s="390"/>
      <c r="AJ339" s="390"/>
      <c r="AK339" s="390"/>
      <c r="AL339" s="390"/>
      <c r="AM339" s="390"/>
      <c r="AN339" s="390"/>
      <c r="AO339" s="390"/>
      <c r="AP339" s="390"/>
      <c r="AQ339" s="390"/>
      <c r="AR339" s="390"/>
      <c r="AS339" s="390"/>
      <c r="AT339" s="390"/>
      <c r="AU339" s="390"/>
      <c r="AV339" s="384"/>
      <c r="AW339" s="385"/>
      <c r="AX339" s="386"/>
      <c r="AY339" s="492" t="s">
        <v>6663</v>
      </c>
      <c r="AZ339" s="493" t="s">
        <v>6663</v>
      </c>
      <c r="BA339" s="493" t="s">
        <v>6663</v>
      </c>
      <c r="BB339" s="493" t="s">
        <v>6663</v>
      </c>
      <c r="BC339" s="493" t="s">
        <v>6663</v>
      </c>
      <c r="BD339" s="493" t="s">
        <v>6663</v>
      </c>
      <c r="BE339" s="493" t="s">
        <v>6663</v>
      </c>
      <c r="BF339" s="493" t="s">
        <v>6663</v>
      </c>
      <c r="BG339" s="493" t="s">
        <v>6663</v>
      </c>
      <c r="BH339" s="493" t="s">
        <v>6663</v>
      </c>
      <c r="BI339" s="493" t="s">
        <v>6663</v>
      </c>
      <c r="BJ339" s="493" t="s">
        <v>6663</v>
      </c>
      <c r="BK339" s="493" t="s">
        <v>6663</v>
      </c>
      <c r="BL339" s="493" t="s">
        <v>6663</v>
      </c>
      <c r="BM339" s="493" t="s">
        <v>6663</v>
      </c>
      <c r="BN339" s="494" t="s">
        <v>6663</v>
      </c>
      <c r="BO339" s="489" t="s">
        <v>6663</v>
      </c>
      <c r="BP339" s="490" t="s">
        <v>6663</v>
      </c>
      <c r="BQ339" s="491" t="s">
        <v>6663</v>
      </c>
      <c r="BR339" s="492">
        <v>196</v>
      </c>
      <c r="BS339" s="493" t="s">
        <v>6662</v>
      </c>
      <c r="BT339" s="493" t="s">
        <v>6662</v>
      </c>
      <c r="BU339" s="493">
        <v>1</v>
      </c>
      <c r="BV339" s="493" t="s">
        <v>6662</v>
      </c>
      <c r="BW339" s="493">
        <v>1</v>
      </c>
      <c r="BX339" s="493">
        <v>7</v>
      </c>
      <c r="BY339" s="493">
        <v>15</v>
      </c>
      <c r="BZ339" s="493">
        <v>8</v>
      </c>
      <c r="CA339" s="493">
        <v>38</v>
      </c>
      <c r="CB339" s="493">
        <v>43</v>
      </c>
      <c r="CC339" s="493">
        <v>31</v>
      </c>
      <c r="CD339" s="493">
        <v>27</v>
      </c>
      <c r="CE339" s="493">
        <v>19</v>
      </c>
      <c r="CF339" s="493">
        <v>2</v>
      </c>
      <c r="CG339" s="494">
        <v>4</v>
      </c>
      <c r="CH339" s="389"/>
      <c r="CI339" s="390"/>
      <c r="CJ339" s="390"/>
      <c r="CK339" s="390"/>
      <c r="CL339" s="390"/>
      <c r="CM339" s="390"/>
      <c r="CN339" s="390"/>
      <c r="CO339" s="390"/>
      <c r="CP339" s="390"/>
      <c r="CQ339" s="390"/>
      <c r="CR339" s="390"/>
      <c r="CS339" s="390"/>
      <c r="CT339" s="390"/>
      <c r="CU339" s="394"/>
      <c r="CV339" s="389"/>
      <c r="CW339" s="390"/>
      <c r="CX339" s="390"/>
      <c r="CY339" s="390"/>
      <c r="CZ339" s="390"/>
      <c r="DA339" s="390"/>
      <c r="DB339" s="394"/>
      <c r="DC339" s="492">
        <v>755</v>
      </c>
      <c r="DD339" s="493">
        <v>558</v>
      </c>
      <c r="DE339" s="493">
        <v>363</v>
      </c>
      <c r="DF339" s="493">
        <v>180</v>
      </c>
      <c r="DG339" s="493">
        <v>15</v>
      </c>
      <c r="DH339" s="493">
        <v>52</v>
      </c>
      <c r="DI339" s="493">
        <v>145</v>
      </c>
      <c r="DJ339" s="394"/>
      <c r="DK339" s="492">
        <v>187</v>
      </c>
      <c r="DL339" s="493">
        <v>43</v>
      </c>
      <c r="DM339" s="493" t="s">
        <v>6662</v>
      </c>
      <c r="DN339" s="493">
        <v>10</v>
      </c>
      <c r="DO339" s="493">
        <v>1</v>
      </c>
      <c r="DP339" s="493">
        <v>102</v>
      </c>
      <c r="DQ339" s="493">
        <v>31</v>
      </c>
      <c r="DR339" s="493" t="s">
        <v>6662</v>
      </c>
      <c r="DS339" s="493" t="s">
        <v>6662</v>
      </c>
      <c r="DT339" s="493" t="s">
        <v>6662</v>
      </c>
      <c r="DU339" s="493" t="s">
        <v>6662</v>
      </c>
      <c r="DV339" s="493" t="s">
        <v>6662</v>
      </c>
      <c r="DW339" s="493" t="s">
        <v>6662</v>
      </c>
      <c r="DX339" s="493" t="s">
        <v>6662</v>
      </c>
      <c r="DY339" s="390" t="s">
        <v>6662</v>
      </c>
      <c r="DZ339" s="394" t="s">
        <v>6662</v>
      </c>
      <c r="EA339" s="492">
        <v>194</v>
      </c>
      <c r="EB339" s="493">
        <v>37817</v>
      </c>
      <c r="EC339" s="493">
        <v>25704</v>
      </c>
      <c r="ED339" s="493">
        <v>12093</v>
      </c>
      <c r="EE339" s="494">
        <v>20</v>
      </c>
      <c r="EF339" s="492">
        <v>378</v>
      </c>
      <c r="EG339" s="493">
        <v>300</v>
      </c>
      <c r="EH339" s="493">
        <v>192</v>
      </c>
      <c r="EI339" s="493">
        <v>99</v>
      </c>
      <c r="EJ339" s="493">
        <v>9</v>
      </c>
      <c r="EK339" s="493">
        <v>27</v>
      </c>
      <c r="EL339" s="493">
        <v>51</v>
      </c>
      <c r="EM339" s="394"/>
      <c r="EN339" s="492">
        <v>377</v>
      </c>
      <c r="EO339" s="493">
        <v>258</v>
      </c>
      <c r="EP339" s="493">
        <v>171</v>
      </c>
      <c r="EQ339" s="493">
        <v>81</v>
      </c>
      <c r="ER339" s="493">
        <v>6</v>
      </c>
      <c r="ES339" s="493">
        <v>25</v>
      </c>
      <c r="ET339" s="493">
        <v>94</v>
      </c>
      <c r="EU339" s="394"/>
    </row>
    <row r="340" spans="1:151" s="357" customFormat="1" ht="15" hidden="1" customHeight="1" x14ac:dyDescent="0.15">
      <c r="A340" s="452" t="s">
        <v>175</v>
      </c>
      <c r="B340" s="452" t="s">
        <v>439</v>
      </c>
      <c r="C340" s="452" t="s">
        <v>445</v>
      </c>
      <c r="D340" s="452" t="s">
        <v>899</v>
      </c>
      <c r="E340" s="387">
        <v>312</v>
      </c>
      <c r="F340" s="472">
        <v>300</v>
      </c>
      <c r="G340" s="472" t="s">
        <v>6663</v>
      </c>
      <c r="H340" s="472" t="s">
        <v>6663</v>
      </c>
      <c r="I340" s="472" t="s">
        <v>6663</v>
      </c>
      <c r="J340" s="388">
        <v>12</v>
      </c>
      <c r="K340" s="395">
        <v>12</v>
      </c>
      <c r="L340" s="387"/>
      <c r="M340" s="471" t="s">
        <v>6663</v>
      </c>
      <c r="N340" s="472" t="s">
        <v>6663</v>
      </c>
      <c r="O340" s="472" t="s">
        <v>6663</v>
      </c>
      <c r="P340" s="472" t="s">
        <v>6663</v>
      </c>
      <c r="Q340" s="472" t="s">
        <v>6663</v>
      </c>
      <c r="R340" s="472" t="s">
        <v>6663</v>
      </c>
      <c r="S340" s="472" t="s">
        <v>6663</v>
      </c>
      <c r="T340" s="472" t="s">
        <v>6663</v>
      </c>
      <c r="U340" s="472" t="s">
        <v>6663</v>
      </c>
      <c r="V340" s="472" t="s">
        <v>6663</v>
      </c>
      <c r="W340" s="472" t="s">
        <v>6663</v>
      </c>
      <c r="X340" s="472" t="s">
        <v>6663</v>
      </c>
      <c r="Y340" s="472" t="s">
        <v>6663</v>
      </c>
      <c r="Z340" s="472" t="s">
        <v>6663</v>
      </c>
      <c r="AA340" s="472" t="s">
        <v>6663</v>
      </c>
      <c r="AB340" s="473" t="s">
        <v>6663</v>
      </c>
      <c r="AC340" s="489" t="s">
        <v>6663</v>
      </c>
      <c r="AD340" s="490" t="s">
        <v>6663</v>
      </c>
      <c r="AE340" s="491" t="s">
        <v>6663</v>
      </c>
      <c r="AF340" s="389"/>
      <c r="AG340" s="390"/>
      <c r="AH340" s="390"/>
      <c r="AI340" s="390"/>
      <c r="AJ340" s="390"/>
      <c r="AK340" s="390"/>
      <c r="AL340" s="390"/>
      <c r="AM340" s="390"/>
      <c r="AN340" s="390"/>
      <c r="AO340" s="390"/>
      <c r="AP340" s="390"/>
      <c r="AQ340" s="390"/>
      <c r="AR340" s="390"/>
      <c r="AS340" s="390"/>
      <c r="AT340" s="390"/>
      <c r="AU340" s="390"/>
      <c r="AV340" s="384"/>
      <c r="AW340" s="385"/>
      <c r="AX340" s="386"/>
      <c r="AY340" s="492" t="s">
        <v>6663</v>
      </c>
      <c r="AZ340" s="493" t="s">
        <v>6663</v>
      </c>
      <c r="BA340" s="493" t="s">
        <v>6663</v>
      </c>
      <c r="BB340" s="493" t="s">
        <v>6663</v>
      </c>
      <c r="BC340" s="493" t="s">
        <v>6663</v>
      </c>
      <c r="BD340" s="493" t="s">
        <v>6663</v>
      </c>
      <c r="BE340" s="493" t="s">
        <v>6663</v>
      </c>
      <c r="BF340" s="493" t="s">
        <v>6663</v>
      </c>
      <c r="BG340" s="493" t="s">
        <v>6663</v>
      </c>
      <c r="BH340" s="493" t="s">
        <v>6663</v>
      </c>
      <c r="BI340" s="493" t="s">
        <v>6663</v>
      </c>
      <c r="BJ340" s="493" t="s">
        <v>6663</v>
      </c>
      <c r="BK340" s="493" t="s">
        <v>6663</v>
      </c>
      <c r="BL340" s="493" t="s">
        <v>6663</v>
      </c>
      <c r="BM340" s="493" t="s">
        <v>6663</v>
      </c>
      <c r="BN340" s="494" t="s">
        <v>6663</v>
      </c>
      <c r="BO340" s="489" t="s">
        <v>6663</v>
      </c>
      <c r="BP340" s="490" t="s">
        <v>6663</v>
      </c>
      <c r="BQ340" s="491" t="s">
        <v>6663</v>
      </c>
      <c r="BR340" s="492">
        <v>305</v>
      </c>
      <c r="BS340" s="493" t="s">
        <v>6662</v>
      </c>
      <c r="BT340" s="493" t="s">
        <v>6662</v>
      </c>
      <c r="BU340" s="493" t="s">
        <v>6662</v>
      </c>
      <c r="BV340" s="493">
        <v>3</v>
      </c>
      <c r="BW340" s="493">
        <v>4</v>
      </c>
      <c r="BX340" s="493">
        <v>3</v>
      </c>
      <c r="BY340" s="493">
        <v>16</v>
      </c>
      <c r="BZ340" s="493">
        <v>30</v>
      </c>
      <c r="CA340" s="493">
        <v>53</v>
      </c>
      <c r="CB340" s="493">
        <v>65</v>
      </c>
      <c r="CC340" s="493">
        <v>64</v>
      </c>
      <c r="CD340" s="493">
        <v>24</v>
      </c>
      <c r="CE340" s="493">
        <v>34</v>
      </c>
      <c r="CF340" s="493">
        <v>7</v>
      </c>
      <c r="CG340" s="494">
        <v>2</v>
      </c>
      <c r="CH340" s="389"/>
      <c r="CI340" s="390"/>
      <c r="CJ340" s="390"/>
      <c r="CK340" s="390"/>
      <c r="CL340" s="390"/>
      <c r="CM340" s="390"/>
      <c r="CN340" s="390"/>
      <c r="CO340" s="390"/>
      <c r="CP340" s="390"/>
      <c r="CQ340" s="390"/>
      <c r="CR340" s="390"/>
      <c r="CS340" s="390"/>
      <c r="CT340" s="390"/>
      <c r="CU340" s="394"/>
      <c r="CV340" s="389"/>
      <c r="CW340" s="390"/>
      <c r="CX340" s="390"/>
      <c r="CY340" s="390"/>
      <c r="CZ340" s="390"/>
      <c r="DA340" s="390"/>
      <c r="DB340" s="394"/>
      <c r="DC340" s="492">
        <v>1153</v>
      </c>
      <c r="DD340" s="493">
        <v>926</v>
      </c>
      <c r="DE340" s="493">
        <v>607</v>
      </c>
      <c r="DF340" s="493">
        <v>282</v>
      </c>
      <c r="DG340" s="493">
        <v>37</v>
      </c>
      <c r="DH340" s="493">
        <v>59</v>
      </c>
      <c r="DI340" s="493">
        <v>168</v>
      </c>
      <c r="DJ340" s="394"/>
      <c r="DK340" s="492">
        <v>295</v>
      </c>
      <c r="DL340" s="493">
        <v>62</v>
      </c>
      <c r="DM340" s="493" t="s">
        <v>6662</v>
      </c>
      <c r="DN340" s="493">
        <v>44</v>
      </c>
      <c r="DO340" s="493" t="s">
        <v>6662</v>
      </c>
      <c r="DP340" s="493">
        <v>70</v>
      </c>
      <c r="DQ340" s="493">
        <v>111</v>
      </c>
      <c r="DR340" s="493" t="s">
        <v>6662</v>
      </c>
      <c r="DS340" s="493">
        <v>1</v>
      </c>
      <c r="DT340" s="493">
        <v>3</v>
      </c>
      <c r="DU340" s="493" t="s">
        <v>6662</v>
      </c>
      <c r="DV340" s="493">
        <v>1</v>
      </c>
      <c r="DW340" s="493" t="s">
        <v>6662</v>
      </c>
      <c r="DX340" s="493">
        <v>3</v>
      </c>
      <c r="DY340" s="390" t="s">
        <v>6662</v>
      </c>
      <c r="DZ340" s="394" t="s">
        <v>6662</v>
      </c>
      <c r="EA340" s="492">
        <v>298</v>
      </c>
      <c r="EB340" s="493">
        <v>54295</v>
      </c>
      <c r="EC340" s="493">
        <v>19894</v>
      </c>
      <c r="ED340" s="493">
        <v>34234</v>
      </c>
      <c r="EE340" s="494">
        <v>167</v>
      </c>
      <c r="EF340" s="492">
        <v>584</v>
      </c>
      <c r="EG340" s="493">
        <v>514</v>
      </c>
      <c r="EH340" s="493">
        <v>315</v>
      </c>
      <c r="EI340" s="493">
        <v>173</v>
      </c>
      <c r="EJ340" s="493">
        <v>26</v>
      </c>
      <c r="EK340" s="493">
        <v>29</v>
      </c>
      <c r="EL340" s="493">
        <v>41</v>
      </c>
      <c r="EM340" s="394"/>
      <c r="EN340" s="492">
        <v>569</v>
      </c>
      <c r="EO340" s="493">
        <v>412</v>
      </c>
      <c r="EP340" s="493">
        <v>292</v>
      </c>
      <c r="EQ340" s="493">
        <v>109</v>
      </c>
      <c r="ER340" s="493">
        <v>11</v>
      </c>
      <c r="ES340" s="493">
        <v>30</v>
      </c>
      <c r="ET340" s="493">
        <v>127</v>
      </c>
      <c r="EU340" s="394"/>
    </row>
    <row r="341" spans="1:151" s="357" customFormat="1" ht="15" hidden="1" customHeight="1" x14ac:dyDescent="0.15">
      <c r="A341" s="452" t="s">
        <v>175</v>
      </c>
      <c r="B341" s="452" t="s">
        <v>439</v>
      </c>
      <c r="C341" s="452" t="s">
        <v>446</v>
      </c>
      <c r="D341" s="452" t="s">
        <v>900</v>
      </c>
      <c r="E341" s="387">
        <v>270</v>
      </c>
      <c r="F341" s="472">
        <v>268</v>
      </c>
      <c r="G341" s="472" t="s">
        <v>6663</v>
      </c>
      <c r="H341" s="472" t="s">
        <v>6663</v>
      </c>
      <c r="I341" s="472" t="s">
        <v>6663</v>
      </c>
      <c r="J341" s="388">
        <v>2</v>
      </c>
      <c r="K341" s="395">
        <v>2</v>
      </c>
      <c r="L341" s="387"/>
      <c r="M341" s="471" t="s">
        <v>6663</v>
      </c>
      <c r="N341" s="472" t="s">
        <v>6663</v>
      </c>
      <c r="O341" s="472" t="s">
        <v>6663</v>
      </c>
      <c r="P341" s="472" t="s">
        <v>6663</v>
      </c>
      <c r="Q341" s="472" t="s">
        <v>6663</v>
      </c>
      <c r="R341" s="472" t="s">
        <v>6663</v>
      </c>
      <c r="S341" s="472" t="s">
        <v>6663</v>
      </c>
      <c r="T341" s="472" t="s">
        <v>6663</v>
      </c>
      <c r="U341" s="472" t="s">
        <v>6663</v>
      </c>
      <c r="V341" s="472" t="s">
        <v>6663</v>
      </c>
      <c r="W341" s="472" t="s">
        <v>6663</v>
      </c>
      <c r="X341" s="472" t="s">
        <v>6663</v>
      </c>
      <c r="Y341" s="472" t="s">
        <v>6663</v>
      </c>
      <c r="Z341" s="472" t="s">
        <v>6663</v>
      </c>
      <c r="AA341" s="472" t="s">
        <v>6663</v>
      </c>
      <c r="AB341" s="473" t="s">
        <v>6663</v>
      </c>
      <c r="AC341" s="489" t="s">
        <v>6663</v>
      </c>
      <c r="AD341" s="490" t="s">
        <v>6663</v>
      </c>
      <c r="AE341" s="491" t="s">
        <v>6663</v>
      </c>
      <c r="AF341" s="389"/>
      <c r="AG341" s="390"/>
      <c r="AH341" s="390"/>
      <c r="AI341" s="390"/>
      <c r="AJ341" s="390"/>
      <c r="AK341" s="390"/>
      <c r="AL341" s="390"/>
      <c r="AM341" s="390"/>
      <c r="AN341" s="390"/>
      <c r="AO341" s="390"/>
      <c r="AP341" s="390"/>
      <c r="AQ341" s="390"/>
      <c r="AR341" s="390"/>
      <c r="AS341" s="390"/>
      <c r="AT341" s="390"/>
      <c r="AU341" s="390"/>
      <c r="AV341" s="384"/>
      <c r="AW341" s="385"/>
      <c r="AX341" s="386"/>
      <c r="AY341" s="492" t="s">
        <v>6663</v>
      </c>
      <c r="AZ341" s="493" t="s">
        <v>6663</v>
      </c>
      <c r="BA341" s="493" t="s">
        <v>6663</v>
      </c>
      <c r="BB341" s="493" t="s">
        <v>6663</v>
      </c>
      <c r="BC341" s="493" t="s">
        <v>6663</v>
      </c>
      <c r="BD341" s="493" t="s">
        <v>6663</v>
      </c>
      <c r="BE341" s="493" t="s">
        <v>6663</v>
      </c>
      <c r="BF341" s="493" t="s">
        <v>6663</v>
      </c>
      <c r="BG341" s="493" t="s">
        <v>6663</v>
      </c>
      <c r="BH341" s="493" t="s">
        <v>6663</v>
      </c>
      <c r="BI341" s="493" t="s">
        <v>6663</v>
      </c>
      <c r="BJ341" s="493" t="s">
        <v>6663</v>
      </c>
      <c r="BK341" s="493" t="s">
        <v>6663</v>
      </c>
      <c r="BL341" s="493" t="s">
        <v>6663</v>
      </c>
      <c r="BM341" s="493" t="s">
        <v>6663</v>
      </c>
      <c r="BN341" s="494" t="s">
        <v>6663</v>
      </c>
      <c r="BO341" s="489" t="s">
        <v>6663</v>
      </c>
      <c r="BP341" s="490" t="s">
        <v>6663</v>
      </c>
      <c r="BQ341" s="491" t="s">
        <v>6663</v>
      </c>
      <c r="BR341" s="492">
        <v>268</v>
      </c>
      <c r="BS341" s="493" t="s">
        <v>6662</v>
      </c>
      <c r="BT341" s="493" t="s">
        <v>6662</v>
      </c>
      <c r="BU341" s="493" t="s">
        <v>6662</v>
      </c>
      <c r="BV341" s="493" t="s">
        <v>6662</v>
      </c>
      <c r="BW341" s="493">
        <v>5</v>
      </c>
      <c r="BX341" s="493">
        <v>6</v>
      </c>
      <c r="BY341" s="493">
        <v>10</v>
      </c>
      <c r="BZ341" s="493">
        <v>25</v>
      </c>
      <c r="CA341" s="493">
        <v>53</v>
      </c>
      <c r="CB341" s="493">
        <v>66</v>
      </c>
      <c r="CC341" s="493">
        <v>50</v>
      </c>
      <c r="CD341" s="493">
        <v>18</v>
      </c>
      <c r="CE341" s="493">
        <v>25</v>
      </c>
      <c r="CF341" s="493">
        <v>9</v>
      </c>
      <c r="CG341" s="494">
        <v>1</v>
      </c>
      <c r="CH341" s="389"/>
      <c r="CI341" s="390"/>
      <c r="CJ341" s="390"/>
      <c r="CK341" s="390"/>
      <c r="CL341" s="390"/>
      <c r="CM341" s="390"/>
      <c r="CN341" s="390"/>
      <c r="CO341" s="390"/>
      <c r="CP341" s="390"/>
      <c r="CQ341" s="390"/>
      <c r="CR341" s="390"/>
      <c r="CS341" s="390"/>
      <c r="CT341" s="390"/>
      <c r="CU341" s="394"/>
      <c r="CV341" s="389"/>
      <c r="CW341" s="390"/>
      <c r="CX341" s="390"/>
      <c r="CY341" s="390"/>
      <c r="CZ341" s="390"/>
      <c r="DA341" s="390"/>
      <c r="DB341" s="394"/>
      <c r="DC341" s="492">
        <v>1023</v>
      </c>
      <c r="DD341" s="493">
        <v>814</v>
      </c>
      <c r="DE341" s="493">
        <v>558</v>
      </c>
      <c r="DF341" s="493">
        <v>237</v>
      </c>
      <c r="DG341" s="493">
        <v>19</v>
      </c>
      <c r="DH341" s="493">
        <v>48</v>
      </c>
      <c r="DI341" s="493">
        <v>161</v>
      </c>
      <c r="DJ341" s="394"/>
      <c r="DK341" s="492">
        <v>261</v>
      </c>
      <c r="DL341" s="493">
        <v>39</v>
      </c>
      <c r="DM341" s="493" t="s">
        <v>6662</v>
      </c>
      <c r="DN341" s="493">
        <v>139</v>
      </c>
      <c r="DO341" s="493">
        <v>3</v>
      </c>
      <c r="DP341" s="493">
        <v>29</v>
      </c>
      <c r="DQ341" s="493">
        <v>41</v>
      </c>
      <c r="DR341" s="493" t="s">
        <v>6662</v>
      </c>
      <c r="DS341" s="493">
        <v>2</v>
      </c>
      <c r="DT341" s="493" t="s">
        <v>6662</v>
      </c>
      <c r="DU341" s="493" t="s">
        <v>6662</v>
      </c>
      <c r="DV341" s="493" t="s">
        <v>6662</v>
      </c>
      <c r="DW341" s="493">
        <v>8</v>
      </c>
      <c r="DX341" s="493" t="s">
        <v>6662</v>
      </c>
      <c r="DY341" s="390" t="s">
        <v>6662</v>
      </c>
      <c r="DZ341" s="394" t="s">
        <v>6662</v>
      </c>
      <c r="EA341" s="492">
        <v>265</v>
      </c>
      <c r="EB341" s="493">
        <v>79837</v>
      </c>
      <c r="EC341" s="493">
        <v>14068</v>
      </c>
      <c r="ED341" s="493">
        <v>65649</v>
      </c>
      <c r="EE341" s="494">
        <v>120</v>
      </c>
      <c r="EF341" s="492">
        <v>513</v>
      </c>
      <c r="EG341" s="493">
        <v>445</v>
      </c>
      <c r="EH341" s="493">
        <v>294</v>
      </c>
      <c r="EI341" s="493">
        <v>139</v>
      </c>
      <c r="EJ341" s="493">
        <v>12</v>
      </c>
      <c r="EK341" s="493">
        <v>25</v>
      </c>
      <c r="EL341" s="493">
        <v>43</v>
      </c>
      <c r="EM341" s="394"/>
      <c r="EN341" s="492">
        <v>510</v>
      </c>
      <c r="EO341" s="493">
        <v>369</v>
      </c>
      <c r="EP341" s="493">
        <v>264</v>
      </c>
      <c r="EQ341" s="493">
        <v>98</v>
      </c>
      <c r="ER341" s="493">
        <v>7</v>
      </c>
      <c r="ES341" s="493">
        <v>23</v>
      </c>
      <c r="ET341" s="493">
        <v>118</v>
      </c>
      <c r="EU341" s="394"/>
    </row>
    <row r="342" spans="1:151" s="357" customFormat="1" ht="15" hidden="1" customHeight="1" x14ac:dyDescent="0.15">
      <c r="A342" s="452" t="s">
        <v>175</v>
      </c>
      <c r="B342" s="452" t="s">
        <v>439</v>
      </c>
      <c r="C342" s="452" t="s">
        <v>447</v>
      </c>
      <c r="D342" s="452" t="s">
        <v>901</v>
      </c>
      <c r="E342" s="387">
        <v>169</v>
      </c>
      <c r="F342" s="472">
        <v>168</v>
      </c>
      <c r="G342" s="472" t="s">
        <v>6663</v>
      </c>
      <c r="H342" s="472" t="s">
        <v>6663</v>
      </c>
      <c r="I342" s="472" t="s">
        <v>6663</v>
      </c>
      <c r="J342" s="388">
        <v>1</v>
      </c>
      <c r="K342" s="395" t="s">
        <v>6662</v>
      </c>
      <c r="L342" s="387"/>
      <c r="M342" s="471" t="s">
        <v>6663</v>
      </c>
      <c r="N342" s="472" t="s">
        <v>6663</v>
      </c>
      <c r="O342" s="472" t="s">
        <v>6663</v>
      </c>
      <c r="P342" s="472" t="s">
        <v>6663</v>
      </c>
      <c r="Q342" s="472" t="s">
        <v>6663</v>
      </c>
      <c r="R342" s="472" t="s">
        <v>6663</v>
      </c>
      <c r="S342" s="472" t="s">
        <v>6663</v>
      </c>
      <c r="T342" s="472" t="s">
        <v>6663</v>
      </c>
      <c r="U342" s="472" t="s">
        <v>6663</v>
      </c>
      <c r="V342" s="472" t="s">
        <v>6663</v>
      </c>
      <c r="W342" s="472" t="s">
        <v>6663</v>
      </c>
      <c r="X342" s="472" t="s">
        <v>6663</v>
      </c>
      <c r="Y342" s="472" t="s">
        <v>6663</v>
      </c>
      <c r="Z342" s="472" t="s">
        <v>6663</v>
      </c>
      <c r="AA342" s="472" t="s">
        <v>6663</v>
      </c>
      <c r="AB342" s="473" t="s">
        <v>6663</v>
      </c>
      <c r="AC342" s="489" t="s">
        <v>6663</v>
      </c>
      <c r="AD342" s="490" t="s">
        <v>6663</v>
      </c>
      <c r="AE342" s="491" t="s">
        <v>6663</v>
      </c>
      <c r="AF342" s="389"/>
      <c r="AG342" s="390"/>
      <c r="AH342" s="390"/>
      <c r="AI342" s="390"/>
      <c r="AJ342" s="390"/>
      <c r="AK342" s="390"/>
      <c r="AL342" s="390"/>
      <c r="AM342" s="390"/>
      <c r="AN342" s="390"/>
      <c r="AO342" s="390"/>
      <c r="AP342" s="390"/>
      <c r="AQ342" s="390"/>
      <c r="AR342" s="390"/>
      <c r="AS342" s="390"/>
      <c r="AT342" s="390"/>
      <c r="AU342" s="390"/>
      <c r="AV342" s="384"/>
      <c r="AW342" s="385"/>
      <c r="AX342" s="386"/>
      <c r="AY342" s="492" t="s">
        <v>6663</v>
      </c>
      <c r="AZ342" s="493" t="s">
        <v>6663</v>
      </c>
      <c r="BA342" s="493" t="s">
        <v>6663</v>
      </c>
      <c r="BB342" s="493" t="s">
        <v>6663</v>
      </c>
      <c r="BC342" s="493" t="s">
        <v>6663</v>
      </c>
      <c r="BD342" s="493" t="s">
        <v>6663</v>
      </c>
      <c r="BE342" s="493" t="s">
        <v>6663</v>
      </c>
      <c r="BF342" s="493" t="s">
        <v>6663</v>
      </c>
      <c r="BG342" s="493" t="s">
        <v>6663</v>
      </c>
      <c r="BH342" s="493" t="s">
        <v>6663</v>
      </c>
      <c r="BI342" s="493" t="s">
        <v>6663</v>
      </c>
      <c r="BJ342" s="493" t="s">
        <v>6663</v>
      </c>
      <c r="BK342" s="493" t="s">
        <v>6663</v>
      </c>
      <c r="BL342" s="493" t="s">
        <v>6663</v>
      </c>
      <c r="BM342" s="493" t="s">
        <v>6663</v>
      </c>
      <c r="BN342" s="494" t="s">
        <v>6663</v>
      </c>
      <c r="BO342" s="489" t="s">
        <v>6663</v>
      </c>
      <c r="BP342" s="490" t="s">
        <v>6663</v>
      </c>
      <c r="BQ342" s="491" t="s">
        <v>6663</v>
      </c>
      <c r="BR342" s="492">
        <v>168</v>
      </c>
      <c r="BS342" s="493" t="s">
        <v>6662</v>
      </c>
      <c r="BT342" s="493" t="s">
        <v>6662</v>
      </c>
      <c r="BU342" s="493" t="s">
        <v>6662</v>
      </c>
      <c r="BV342" s="493">
        <v>2</v>
      </c>
      <c r="BW342" s="493" t="s">
        <v>6662</v>
      </c>
      <c r="BX342" s="493">
        <v>3</v>
      </c>
      <c r="BY342" s="493">
        <v>8</v>
      </c>
      <c r="BZ342" s="493">
        <v>15</v>
      </c>
      <c r="CA342" s="493">
        <v>19</v>
      </c>
      <c r="CB342" s="493">
        <v>29</v>
      </c>
      <c r="CC342" s="493">
        <v>32</v>
      </c>
      <c r="CD342" s="493">
        <v>20</v>
      </c>
      <c r="CE342" s="493">
        <v>21</v>
      </c>
      <c r="CF342" s="493">
        <v>16</v>
      </c>
      <c r="CG342" s="494">
        <v>3</v>
      </c>
      <c r="CH342" s="389"/>
      <c r="CI342" s="390"/>
      <c r="CJ342" s="390"/>
      <c r="CK342" s="390"/>
      <c r="CL342" s="390"/>
      <c r="CM342" s="390"/>
      <c r="CN342" s="390"/>
      <c r="CO342" s="390"/>
      <c r="CP342" s="390"/>
      <c r="CQ342" s="390"/>
      <c r="CR342" s="390"/>
      <c r="CS342" s="390"/>
      <c r="CT342" s="390"/>
      <c r="CU342" s="394"/>
      <c r="CV342" s="389"/>
      <c r="CW342" s="390"/>
      <c r="CX342" s="390"/>
      <c r="CY342" s="390"/>
      <c r="CZ342" s="390"/>
      <c r="DA342" s="390"/>
      <c r="DB342" s="394"/>
      <c r="DC342" s="492">
        <v>608</v>
      </c>
      <c r="DD342" s="493">
        <v>458</v>
      </c>
      <c r="DE342" s="493">
        <v>221</v>
      </c>
      <c r="DF342" s="493">
        <v>218</v>
      </c>
      <c r="DG342" s="493">
        <v>19</v>
      </c>
      <c r="DH342" s="493">
        <v>28</v>
      </c>
      <c r="DI342" s="493">
        <v>122</v>
      </c>
      <c r="DJ342" s="394"/>
      <c r="DK342" s="492">
        <v>161</v>
      </c>
      <c r="DL342" s="493">
        <v>93</v>
      </c>
      <c r="DM342" s="493" t="s">
        <v>6662</v>
      </c>
      <c r="DN342" s="493">
        <v>9</v>
      </c>
      <c r="DO342" s="493" t="s">
        <v>6662</v>
      </c>
      <c r="DP342" s="493">
        <v>29</v>
      </c>
      <c r="DQ342" s="493">
        <v>18</v>
      </c>
      <c r="DR342" s="493">
        <v>1</v>
      </c>
      <c r="DS342" s="493">
        <v>3</v>
      </c>
      <c r="DT342" s="493">
        <v>4</v>
      </c>
      <c r="DU342" s="493">
        <v>1</v>
      </c>
      <c r="DV342" s="493" t="s">
        <v>6662</v>
      </c>
      <c r="DW342" s="493">
        <v>2</v>
      </c>
      <c r="DX342" s="493">
        <v>1</v>
      </c>
      <c r="DY342" s="390" t="s">
        <v>6662</v>
      </c>
      <c r="DZ342" s="394" t="s">
        <v>6662</v>
      </c>
      <c r="EA342" s="492">
        <v>167</v>
      </c>
      <c r="EB342" s="493">
        <v>25093</v>
      </c>
      <c r="EC342" s="493">
        <v>17439</v>
      </c>
      <c r="ED342" s="493">
        <v>7456</v>
      </c>
      <c r="EE342" s="494">
        <v>198</v>
      </c>
      <c r="EF342" s="492">
        <v>315</v>
      </c>
      <c r="EG342" s="493">
        <v>270</v>
      </c>
      <c r="EH342" s="493">
        <v>120</v>
      </c>
      <c r="EI342" s="493">
        <v>134</v>
      </c>
      <c r="EJ342" s="493">
        <v>16</v>
      </c>
      <c r="EK342" s="493">
        <v>14</v>
      </c>
      <c r="EL342" s="493">
        <v>31</v>
      </c>
      <c r="EM342" s="394"/>
      <c r="EN342" s="492">
        <v>293</v>
      </c>
      <c r="EO342" s="493">
        <v>188</v>
      </c>
      <c r="EP342" s="493">
        <v>101</v>
      </c>
      <c r="EQ342" s="493">
        <v>84</v>
      </c>
      <c r="ER342" s="493">
        <v>3</v>
      </c>
      <c r="ES342" s="493">
        <v>14</v>
      </c>
      <c r="ET342" s="493">
        <v>91</v>
      </c>
      <c r="EU342" s="394"/>
    </row>
    <row r="343" spans="1:151" s="357" customFormat="1" ht="15" hidden="1" customHeight="1" x14ac:dyDescent="0.15">
      <c r="A343" s="452" t="s">
        <v>175</v>
      </c>
      <c r="B343" s="452" t="s">
        <v>439</v>
      </c>
      <c r="C343" s="452" t="s">
        <v>448</v>
      </c>
      <c r="D343" s="452" t="s">
        <v>902</v>
      </c>
      <c r="E343" s="387">
        <v>136</v>
      </c>
      <c r="F343" s="472">
        <v>135</v>
      </c>
      <c r="G343" s="472" t="s">
        <v>6663</v>
      </c>
      <c r="H343" s="472" t="s">
        <v>6663</v>
      </c>
      <c r="I343" s="472" t="s">
        <v>6663</v>
      </c>
      <c r="J343" s="388">
        <v>1</v>
      </c>
      <c r="K343" s="395" t="s">
        <v>6662</v>
      </c>
      <c r="L343" s="387"/>
      <c r="M343" s="471" t="s">
        <v>6663</v>
      </c>
      <c r="N343" s="472" t="s">
        <v>6663</v>
      </c>
      <c r="O343" s="472" t="s">
        <v>6663</v>
      </c>
      <c r="P343" s="472" t="s">
        <v>6663</v>
      </c>
      <c r="Q343" s="472" t="s">
        <v>6663</v>
      </c>
      <c r="R343" s="472" t="s">
        <v>6663</v>
      </c>
      <c r="S343" s="472" t="s">
        <v>6663</v>
      </c>
      <c r="T343" s="472" t="s">
        <v>6663</v>
      </c>
      <c r="U343" s="472" t="s">
        <v>6663</v>
      </c>
      <c r="V343" s="472" t="s">
        <v>6663</v>
      </c>
      <c r="W343" s="472" t="s">
        <v>6663</v>
      </c>
      <c r="X343" s="472" t="s">
        <v>6663</v>
      </c>
      <c r="Y343" s="472" t="s">
        <v>6663</v>
      </c>
      <c r="Z343" s="472" t="s">
        <v>6663</v>
      </c>
      <c r="AA343" s="472" t="s">
        <v>6663</v>
      </c>
      <c r="AB343" s="473" t="s">
        <v>6663</v>
      </c>
      <c r="AC343" s="489" t="s">
        <v>6663</v>
      </c>
      <c r="AD343" s="490" t="s">
        <v>6663</v>
      </c>
      <c r="AE343" s="491" t="s">
        <v>6663</v>
      </c>
      <c r="AF343" s="389"/>
      <c r="AG343" s="390"/>
      <c r="AH343" s="390"/>
      <c r="AI343" s="390"/>
      <c r="AJ343" s="390"/>
      <c r="AK343" s="390"/>
      <c r="AL343" s="390"/>
      <c r="AM343" s="390"/>
      <c r="AN343" s="390"/>
      <c r="AO343" s="390"/>
      <c r="AP343" s="390"/>
      <c r="AQ343" s="390"/>
      <c r="AR343" s="390"/>
      <c r="AS343" s="390"/>
      <c r="AT343" s="390"/>
      <c r="AU343" s="390"/>
      <c r="AV343" s="384"/>
      <c r="AW343" s="385"/>
      <c r="AX343" s="386"/>
      <c r="AY343" s="492" t="s">
        <v>6663</v>
      </c>
      <c r="AZ343" s="493" t="s">
        <v>6663</v>
      </c>
      <c r="BA343" s="493" t="s">
        <v>6663</v>
      </c>
      <c r="BB343" s="493" t="s">
        <v>6663</v>
      </c>
      <c r="BC343" s="493" t="s">
        <v>6663</v>
      </c>
      <c r="BD343" s="493" t="s">
        <v>6663</v>
      </c>
      <c r="BE343" s="493" t="s">
        <v>6663</v>
      </c>
      <c r="BF343" s="493" t="s">
        <v>6663</v>
      </c>
      <c r="BG343" s="493" t="s">
        <v>6663</v>
      </c>
      <c r="BH343" s="493" t="s">
        <v>6663</v>
      </c>
      <c r="BI343" s="493" t="s">
        <v>6663</v>
      </c>
      <c r="BJ343" s="493" t="s">
        <v>6663</v>
      </c>
      <c r="BK343" s="493" t="s">
        <v>6663</v>
      </c>
      <c r="BL343" s="493" t="s">
        <v>6663</v>
      </c>
      <c r="BM343" s="493" t="s">
        <v>6663</v>
      </c>
      <c r="BN343" s="494" t="s">
        <v>6663</v>
      </c>
      <c r="BO343" s="489" t="s">
        <v>6663</v>
      </c>
      <c r="BP343" s="490" t="s">
        <v>6663</v>
      </c>
      <c r="BQ343" s="491" t="s">
        <v>6663</v>
      </c>
      <c r="BR343" s="492">
        <v>134</v>
      </c>
      <c r="BS343" s="493" t="s">
        <v>6662</v>
      </c>
      <c r="BT343" s="493" t="s">
        <v>6662</v>
      </c>
      <c r="BU343" s="493" t="s">
        <v>6662</v>
      </c>
      <c r="BV343" s="493" t="s">
        <v>6662</v>
      </c>
      <c r="BW343" s="493" t="s">
        <v>6662</v>
      </c>
      <c r="BX343" s="493">
        <v>2</v>
      </c>
      <c r="BY343" s="493">
        <v>4</v>
      </c>
      <c r="BZ343" s="493">
        <v>16</v>
      </c>
      <c r="CA343" s="493">
        <v>27</v>
      </c>
      <c r="CB343" s="493">
        <v>23</v>
      </c>
      <c r="CC343" s="493">
        <v>23</v>
      </c>
      <c r="CD343" s="493">
        <v>17</v>
      </c>
      <c r="CE343" s="493">
        <v>12</v>
      </c>
      <c r="CF343" s="493">
        <v>8</v>
      </c>
      <c r="CG343" s="494">
        <v>2</v>
      </c>
      <c r="CH343" s="389"/>
      <c r="CI343" s="390"/>
      <c r="CJ343" s="390"/>
      <c r="CK343" s="390"/>
      <c r="CL343" s="390"/>
      <c r="CM343" s="390"/>
      <c r="CN343" s="390"/>
      <c r="CO343" s="390"/>
      <c r="CP343" s="390"/>
      <c r="CQ343" s="390"/>
      <c r="CR343" s="390"/>
      <c r="CS343" s="390"/>
      <c r="CT343" s="390"/>
      <c r="CU343" s="394"/>
      <c r="CV343" s="389"/>
      <c r="CW343" s="390"/>
      <c r="CX343" s="390"/>
      <c r="CY343" s="390"/>
      <c r="CZ343" s="390"/>
      <c r="DA343" s="390"/>
      <c r="DB343" s="394"/>
      <c r="DC343" s="492">
        <v>492</v>
      </c>
      <c r="DD343" s="493">
        <v>384</v>
      </c>
      <c r="DE343" s="493">
        <v>243</v>
      </c>
      <c r="DF343" s="493">
        <v>125</v>
      </c>
      <c r="DG343" s="493">
        <v>16</v>
      </c>
      <c r="DH343" s="493">
        <v>30</v>
      </c>
      <c r="DI343" s="493">
        <v>78</v>
      </c>
      <c r="DJ343" s="394"/>
      <c r="DK343" s="492">
        <v>131</v>
      </c>
      <c r="DL343" s="493">
        <v>36</v>
      </c>
      <c r="DM343" s="493" t="s">
        <v>6662</v>
      </c>
      <c r="DN343" s="493">
        <v>24</v>
      </c>
      <c r="DO343" s="493" t="s">
        <v>6662</v>
      </c>
      <c r="DP343" s="493">
        <v>33</v>
      </c>
      <c r="DQ343" s="493">
        <v>30</v>
      </c>
      <c r="DR343" s="493" t="s">
        <v>6662</v>
      </c>
      <c r="DS343" s="493">
        <v>1</v>
      </c>
      <c r="DT343" s="493">
        <v>6</v>
      </c>
      <c r="DU343" s="493">
        <v>1</v>
      </c>
      <c r="DV343" s="493" t="s">
        <v>6662</v>
      </c>
      <c r="DW343" s="493" t="s">
        <v>6662</v>
      </c>
      <c r="DX343" s="493" t="s">
        <v>6662</v>
      </c>
      <c r="DY343" s="390" t="s">
        <v>6662</v>
      </c>
      <c r="DZ343" s="394" t="s">
        <v>6662</v>
      </c>
      <c r="EA343" s="492">
        <v>135</v>
      </c>
      <c r="EB343" s="493">
        <v>34229</v>
      </c>
      <c r="EC343" s="493">
        <v>11913</v>
      </c>
      <c r="ED343" s="493">
        <v>22074</v>
      </c>
      <c r="EE343" s="494">
        <v>242</v>
      </c>
      <c r="EF343" s="492">
        <v>245</v>
      </c>
      <c r="EG343" s="493">
        <v>210</v>
      </c>
      <c r="EH343" s="493">
        <v>126</v>
      </c>
      <c r="EI343" s="493">
        <v>72</v>
      </c>
      <c r="EJ343" s="493">
        <v>12</v>
      </c>
      <c r="EK343" s="493">
        <v>13</v>
      </c>
      <c r="EL343" s="493">
        <v>22</v>
      </c>
      <c r="EM343" s="394"/>
      <c r="EN343" s="492">
        <v>247</v>
      </c>
      <c r="EO343" s="493">
        <v>174</v>
      </c>
      <c r="EP343" s="493">
        <v>117</v>
      </c>
      <c r="EQ343" s="493">
        <v>53</v>
      </c>
      <c r="ER343" s="493">
        <v>4</v>
      </c>
      <c r="ES343" s="493">
        <v>17</v>
      </c>
      <c r="ET343" s="493">
        <v>56</v>
      </c>
      <c r="EU343" s="394"/>
    </row>
    <row r="344" spans="1:151" s="357" customFormat="1" ht="15" hidden="1" customHeight="1" x14ac:dyDescent="0.15">
      <c r="A344" s="452" t="s">
        <v>175</v>
      </c>
      <c r="B344" s="452" t="s">
        <v>439</v>
      </c>
      <c r="C344" s="452" t="s">
        <v>449</v>
      </c>
      <c r="D344" s="452" t="s">
        <v>903</v>
      </c>
      <c r="E344" s="387">
        <v>138</v>
      </c>
      <c r="F344" s="472">
        <v>136</v>
      </c>
      <c r="G344" s="472" t="s">
        <v>6663</v>
      </c>
      <c r="H344" s="472" t="s">
        <v>6663</v>
      </c>
      <c r="I344" s="472" t="s">
        <v>6663</v>
      </c>
      <c r="J344" s="388">
        <v>2</v>
      </c>
      <c r="K344" s="395">
        <v>2</v>
      </c>
      <c r="L344" s="387"/>
      <c r="M344" s="471" t="s">
        <v>6663</v>
      </c>
      <c r="N344" s="472" t="s">
        <v>6663</v>
      </c>
      <c r="O344" s="472" t="s">
        <v>6663</v>
      </c>
      <c r="P344" s="472" t="s">
        <v>6663</v>
      </c>
      <c r="Q344" s="472" t="s">
        <v>6663</v>
      </c>
      <c r="R344" s="472" t="s">
        <v>6663</v>
      </c>
      <c r="S344" s="472" t="s">
        <v>6663</v>
      </c>
      <c r="T344" s="472" t="s">
        <v>6663</v>
      </c>
      <c r="U344" s="472" t="s">
        <v>6663</v>
      </c>
      <c r="V344" s="472" t="s">
        <v>6663</v>
      </c>
      <c r="W344" s="472" t="s">
        <v>6663</v>
      </c>
      <c r="X344" s="472" t="s">
        <v>6663</v>
      </c>
      <c r="Y344" s="472" t="s">
        <v>6663</v>
      </c>
      <c r="Z344" s="472" t="s">
        <v>6663</v>
      </c>
      <c r="AA344" s="472" t="s">
        <v>6663</v>
      </c>
      <c r="AB344" s="473" t="s">
        <v>6663</v>
      </c>
      <c r="AC344" s="489" t="s">
        <v>6663</v>
      </c>
      <c r="AD344" s="490" t="s">
        <v>6663</v>
      </c>
      <c r="AE344" s="491" t="s">
        <v>6663</v>
      </c>
      <c r="AF344" s="389"/>
      <c r="AG344" s="390"/>
      <c r="AH344" s="390"/>
      <c r="AI344" s="390"/>
      <c r="AJ344" s="390"/>
      <c r="AK344" s="390"/>
      <c r="AL344" s="390"/>
      <c r="AM344" s="390"/>
      <c r="AN344" s="390"/>
      <c r="AO344" s="390"/>
      <c r="AP344" s="390"/>
      <c r="AQ344" s="390"/>
      <c r="AR344" s="390"/>
      <c r="AS344" s="390"/>
      <c r="AT344" s="390"/>
      <c r="AU344" s="390"/>
      <c r="AV344" s="384"/>
      <c r="AW344" s="385"/>
      <c r="AX344" s="386"/>
      <c r="AY344" s="492" t="s">
        <v>6663</v>
      </c>
      <c r="AZ344" s="493" t="s">
        <v>6663</v>
      </c>
      <c r="BA344" s="493" t="s">
        <v>6663</v>
      </c>
      <c r="BB344" s="493" t="s">
        <v>6663</v>
      </c>
      <c r="BC344" s="493" t="s">
        <v>6663</v>
      </c>
      <c r="BD344" s="493" t="s">
        <v>6663</v>
      </c>
      <c r="BE344" s="493" t="s">
        <v>6663</v>
      </c>
      <c r="BF344" s="493" t="s">
        <v>6663</v>
      </c>
      <c r="BG344" s="493" t="s">
        <v>6663</v>
      </c>
      <c r="BH344" s="493" t="s">
        <v>6663</v>
      </c>
      <c r="BI344" s="493" t="s">
        <v>6663</v>
      </c>
      <c r="BJ344" s="493" t="s">
        <v>6663</v>
      </c>
      <c r="BK344" s="493" t="s">
        <v>6663</v>
      </c>
      <c r="BL344" s="493" t="s">
        <v>6663</v>
      </c>
      <c r="BM344" s="493" t="s">
        <v>6663</v>
      </c>
      <c r="BN344" s="494" t="s">
        <v>6663</v>
      </c>
      <c r="BO344" s="489" t="s">
        <v>6663</v>
      </c>
      <c r="BP344" s="490" t="s">
        <v>6663</v>
      </c>
      <c r="BQ344" s="491" t="s">
        <v>6663</v>
      </c>
      <c r="BR344" s="492">
        <v>137</v>
      </c>
      <c r="BS344" s="493" t="s">
        <v>6662</v>
      </c>
      <c r="BT344" s="493" t="s">
        <v>6662</v>
      </c>
      <c r="BU344" s="493" t="s">
        <v>6662</v>
      </c>
      <c r="BV344" s="493" t="s">
        <v>6662</v>
      </c>
      <c r="BW344" s="493">
        <v>1</v>
      </c>
      <c r="BX344" s="493">
        <v>2</v>
      </c>
      <c r="BY344" s="493">
        <v>5</v>
      </c>
      <c r="BZ344" s="493">
        <v>11</v>
      </c>
      <c r="CA344" s="493">
        <v>25</v>
      </c>
      <c r="CB344" s="493">
        <v>26</v>
      </c>
      <c r="CC344" s="493">
        <v>30</v>
      </c>
      <c r="CD344" s="493">
        <v>17</v>
      </c>
      <c r="CE344" s="493">
        <v>13</v>
      </c>
      <c r="CF344" s="493">
        <v>6</v>
      </c>
      <c r="CG344" s="494">
        <v>1</v>
      </c>
      <c r="CH344" s="389"/>
      <c r="CI344" s="390"/>
      <c r="CJ344" s="390"/>
      <c r="CK344" s="390"/>
      <c r="CL344" s="390"/>
      <c r="CM344" s="390"/>
      <c r="CN344" s="390"/>
      <c r="CO344" s="390"/>
      <c r="CP344" s="390"/>
      <c r="CQ344" s="390"/>
      <c r="CR344" s="390"/>
      <c r="CS344" s="390"/>
      <c r="CT344" s="390"/>
      <c r="CU344" s="394"/>
      <c r="CV344" s="389"/>
      <c r="CW344" s="390"/>
      <c r="CX344" s="390"/>
      <c r="CY344" s="390"/>
      <c r="CZ344" s="390"/>
      <c r="DA344" s="390"/>
      <c r="DB344" s="394"/>
      <c r="DC344" s="492">
        <v>479</v>
      </c>
      <c r="DD344" s="493">
        <v>389</v>
      </c>
      <c r="DE344" s="493">
        <v>224</v>
      </c>
      <c r="DF344" s="493">
        <v>152</v>
      </c>
      <c r="DG344" s="493">
        <v>13</v>
      </c>
      <c r="DH344" s="493">
        <v>31</v>
      </c>
      <c r="DI344" s="493">
        <v>59</v>
      </c>
      <c r="DJ344" s="394"/>
      <c r="DK344" s="492">
        <v>127</v>
      </c>
      <c r="DL344" s="493">
        <v>57</v>
      </c>
      <c r="DM344" s="493" t="s">
        <v>6662</v>
      </c>
      <c r="DN344" s="493">
        <v>5</v>
      </c>
      <c r="DO344" s="493" t="s">
        <v>6662</v>
      </c>
      <c r="DP344" s="493">
        <v>33</v>
      </c>
      <c r="DQ344" s="493">
        <v>16</v>
      </c>
      <c r="DR344" s="493">
        <v>2</v>
      </c>
      <c r="DS344" s="493">
        <v>1</v>
      </c>
      <c r="DT344" s="493">
        <v>6</v>
      </c>
      <c r="DU344" s="493">
        <v>6</v>
      </c>
      <c r="DV344" s="493" t="s">
        <v>6662</v>
      </c>
      <c r="DW344" s="493" t="s">
        <v>6662</v>
      </c>
      <c r="DX344" s="493">
        <v>1</v>
      </c>
      <c r="DY344" s="390" t="s">
        <v>6662</v>
      </c>
      <c r="DZ344" s="394" t="s">
        <v>6662</v>
      </c>
      <c r="EA344" s="492">
        <v>135</v>
      </c>
      <c r="EB344" s="493">
        <v>20799</v>
      </c>
      <c r="EC344" s="493">
        <v>11582</v>
      </c>
      <c r="ED344" s="493">
        <v>9096</v>
      </c>
      <c r="EE344" s="494">
        <v>121</v>
      </c>
      <c r="EF344" s="492">
        <v>246</v>
      </c>
      <c r="EG344" s="493">
        <v>216</v>
      </c>
      <c r="EH344" s="493">
        <v>125</v>
      </c>
      <c r="EI344" s="493">
        <v>83</v>
      </c>
      <c r="EJ344" s="493">
        <v>8</v>
      </c>
      <c r="EK344" s="493">
        <v>19</v>
      </c>
      <c r="EL344" s="493">
        <v>11</v>
      </c>
      <c r="EM344" s="394"/>
      <c r="EN344" s="492">
        <v>233</v>
      </c>
      <c r="EO344" s="493">
        <v>173</v>
      </c>
      <c r="EP344" s="493">
        <v>99</v>
      </c>
      <c r="EQ344" s="493">
        <v>69</v>
      </c>
      <c r="ER344" s="493">
        <v>5</v>
      </c>
      <c r="ES344" s="493">
        <v>12</v>
      </c>
      <c r="ET344" s="493">
        <v>48</v>
      </c>
      <c r="EU344" s="394"/>
    </row>
    <row r="345" spans="1:151" s="357" customFormat="1" ht="15" hidden="1" customHeight="1" x14ac:dyDescent="0.15">
      <c r="A345" s="452" t="s">
        <v>175</v>
      </c>
      <c r="B345" s="452" t="s">
        <v>439</v>
      </c>
      <c r="C345" s="452" t="s">
        <v>450</v>
      </c>
      <c r="D345" s="452" t="s">
        <v>904</v>
      </c>
      <c r="E345" s="387">
        <v>130</v>
      </c>
      <c r="F345" s="472">
        <v>129</v>
      </c>
      <c r="G345" s="472" t="s">
        <v>6663</v>
      </c>
      <c r="H345" s="472" t="s">
        <v>6663</v>
      </c>
      <c r="I345" s="472" t="s">
        <v>6663</v>
      </c>
      <c r="J345" s="388">
        <v>1</v>
      </c>
      <c r="K345" s="395">
        <v>1</v>
      </c>
      <c r="L345" s="387"/>
      <c r="M345" s="471" t="s">
        <v>6663</v>
      </c>
      <c r="N345" s="472" t="s">
        <v>6663</v>
      </c>
      <c r="O345" s="472" t="s">
        <v>6663</v>
      </c>
      <c r="P345" s="472" t="s">
        <v>6663</v>
      </c>
      <c r="Q345" s="472" t="s">
        <v>6663</v>
      </c>
      <c r="R345" s="472" t="s">
        <v>6663</v>
      </c>
      <c r="S345" s="472" t="s">
        <v>6663</v>
      </c>
      <c r="T345" s="472" t="s">
        <v>6663</v>
      </c>
      <c r="U345" s="472" t="s">
        <v>6663</v>
      </c>
      <c r="V345" s="472" t="s">
        <v>6663</v>
      </c>
      <c r="W345" s="472" t="s">
        <v>6663</v>
      </c>
      <c r="X345" s="472" t="s">
        <v>6663</v>
      </c>
      <c r="Y345" s="472" t="s">
        <v>6663</v>
      </c>
      <c r="Z345" s="472" t="s">
        <v>6663</v>
      </c>
      <c r="AA345" s="472" t="s">
        <v>6663</v>
      </c>
      <c r="AB345" s="473" t="s">
        <v>6663</v>
      </c>
      <c r="AC345" s="489" t="s">
        <v>6663</v>
      </c>
      <c r="AD345" s="490" t="s">
        <v>6663</v>
      </c>
      <c r="AE345" s="491" t="s">
        <v>6663</v>
      </c>
      <c r="AF345" s="389"/>
      <c r="AG345" s="390"/>
      <c r="AH345" s="390"/>
      <c r="AI345" s="390"/>
      <c r="AJ345" s="390"/>
      <c r="AK345" s="390"/>
      <c r="AL345" s="390"/>
      <c r="AM345" s="390"/>
      <c r="AN345" s="390"/>
      <c r="AO345" s="390"/>
      <c r="AP345" s="390"/>
      <c r="AQ345" s="390"/>
      <c r="AR345" s="390"/>
      <c r="AS345" s="390"/>
      <c r="AT345" s="390"/>
      <c r="AU345" s="390"/>
      <c r="AV345" s="384"/>
      <c r="AW345" s="385"/>
      <c r="AX345" s="386"/>
      <c r="AY345" s="492" t="s">
        <v>6663</v>
      </c>
      <c r="AZ345" s="493" t="s">
        <v>6663</v>
      </c>
      <c r="BA345" s="493" t="s">
        <v>6663</v>
      </c>
      <c r="BB345" s="493" t="s">
        <v>6663</v>
      </c>
      <c r="BC345" s="493" t="s">
        <v>6663</v>
      </c>
      <c r="BD345" s="493" t="s">
        <v>6663</v>
      </c>
      <c r="BE345" s="493" t="s">
        <v>6663</v>
      </c>
      <c r="BF345" s="493" t="s">
        <v>6663</v>
      </c>
      <c r="BG345" s="493" t="s">
        <v>6663</v>
      </c>
      <c r="BH345" s="493" t="s">
        <v>6663</v>
      </c>
      <c r="BI345" s="493" t="s">
        <v>6663</v>
      </c>
      <c r="BJ345" s="493" t="s">
        <v>6663</v>
      </c>
      <c r="BK345" s="493" t="s">
        <v>6663</v>
      </c>
      <c r="BL345" s="493" t="s">
        <v>6663</v>
      </c>
      <c r="BM345" s="493" t="s">
        <v>6663</v>
      </c>
      <c r="BN345" s="494" t="s">
        <v>6663</v>
      </c>
      <c r="BO345" s="489" t="s">
        <v>6663</v>
      </c>
      <c r="BP345" s="490" t="s">
        <v>6663</v>
      </c>
      <c r="BQ345" s="491" t="s">
        <v>6663</v>
      </c>
      <c r="BR345" s="492">
        <v>129</v>
      </c>
      <c r="BS345" s="493" t="s">
        <v>6662</v>
      </c>
      <c r="BT345" s="493" t="s">
        <v>6662</v>
      </c>
      <c r="BU345" s="493" t="s">
        <v>6662</v>
      </c>
      <c r="BV345" s="493" t="s">
        <v>6662</v>
      </c>
      <c r="BW345" s="493">
        <v>1</v>
      </c>
      <c r="BX345" s="493">
        <v>3</v>
      </c>
      <c r="BY345" s="493">
        <v>3</v>
      </c>
      <c r="BZ345" s="493">
        <v>10</v>
      </c>
      <c r="CA345" s="493">
        <v>25</v>
      </c>
      <c r="CB345" s="493">
        <v>28</v>
      </c>
      <c r="CC345" s="493">
        <v>26</v>
      </c>
      <c r="CD345" s="493">
        <v>17</v>
      </c>
      <c r="CE345" s="493">
        <v>9</v>
      </c>
      <c r="CF345" s="493">
        <v>6</v>
      </c>
      <c r="CG345" s="494">
        <v>1</v>
      </c>
      <c r="CH345" s="389"/>
      <c r="CI345" s="390"/>
      <c r="CJ345" s="390"/>
      <c r="CK345" s="390"/>
      <c r="CL345" s="390"/>
      <c r="CM345" s="390"/>
      <c r="CN345" s="390"/>
      <c r="CO345" s="390"/>
      <c r="CP345" s="390"/>
      <c r="CQ345" s="390"/>
      <c r="CR345" s="390"/>
      <c r="CS345" s="390"/>
      <c r="CT345" s="390"/>
      <c r="CU345" s="394"/>
      <c r="CV345" s="389"/>
      <c r="CW345" s="390"/>
      <c r="CX345" s="390"/>
      <c r="CY345" s="390"/>
      <c r="CZ345" s="390"/>
      <c r="DA345" s="390"/>
      <c r="DB345" s="394"/>
      <c r="DC345" s="492">
        <v>500</v>
      </c>
      <c r="DD345" s="493">
        <v>375</v>
      </c>
      <c r="DE345" s="493">
        <v>205</v>
      </c>
      <c r="DF345" s="493">
        <v>150</v>
      </c>
      <c r="DG345" s="493">
        <v>20</v>
      </c>
      <c r="DH345" s="493">
        <v>26</v>
      </c>
      <c r="DI345" s="493">
        <v>99</v>
      </c>
      <c r="DJ345" s="394"/>
      <c r="DK345" s="492">
        <v>126</v>
      </c>
      <c r="DL345" s="493">
        <v>63</v>
      </c>
      <c r="DM345" s="493" t="s">
        <v>6662</v>
      </c>
      <c r="DN345" s="493">
        <v>20</v>
      </c>
      <c r="DO345" s="493">
        <v>1</v>
      </c>
      <c r="DP345" s="493">
        <v>16</v>
      </c>
      <c r="DQ345" s="493">
        <v>18</v>
      </c>
      <c r="DR345" s="493">
        <v>2</v>
      </c>
      <c r="DS345" s="493">
        <v>1</v>
      </c>
      <c r="DT345" s="493">
        <v>2</v>
      </c>
      <c r="DU345" s="493" t="s">
        <v>6662</v>
      </c>
      <c r="DV345" s="493">
        <v>2</v>
      </c>
      <c r="DW345" s="493">
        <v>1</v>
      </c>
      <c r="DX345" s="493" t="s">
        <v>6662</v>
      </c>
      <c r="DY345" s="390" t="s">
        <v>6662</v>
      </c>
      <c r="DZ345" s="394" t="s">
        <v>6662</v>
      </c>
      <c r="EA345" s="492">
        <v>129</v>
      </c>
      <c r="EB345" s="493">
        <v>21638</v>
      </c>
      <c r="EC345" s="493">
        <v>11169</v>
      </c>
      <c r="ED345" s="493">
        <v>10288</v>
      </c>
      <c r="EE345" s="494">
        <v>181</v>
      </c>
      <c r="EF345" s="492">
        <v>257</v>
      </c>
      <c r="EG345" s="493">
        <v>218</v>
      </c>
      <c r="EH345" s="493">
        <v>115</v>
      </c>
      <c r="EI345" s="493">
        <v>91</v>
      </c>
      <c r="EJ345" s="493">
        <v>12</v>
      </c>
      <c r="EK345" s="493">
        <v>13</v>
      </c>
      <c r="EL345" s="493">
        <v>26</v>
      </c>
      <c r="EM345" s="394"/>
      <c r="EN345" s="492">
        <v>243</v>
      </c>
      <c r="EO345" s="493">
        <v>157</v>
      </c>
      <c r="EP345" s="493">
        <v>90</v>
      </c>
      <c r="EQ345" s="493">
        <v>59</v>
      </c>
      <c r="ER345" s="493">
        <v>8</v>
      </c>
      <c r="ES345" s="493">
        <v>13</v>
      </c>
      <c r="ET345" s="493">
        <v>73</v>
      </c>
      <c r="EU345" s="394"/>
    </row>
    <row r="346" spans="1:151" s="357" customFormat="1" ht="15" hidden="1" customHeight="1" x14ac:dyDescent="0.15">
      <c r="A346" s="452" t="s">
        <v>175</v>
      </c>
      <c r="B346" s="452" t="s">
        <v>439</v>
      </c>
      <c r="C346" s="452" t="s">
        <v>117</v>
      </c>
      <c r="D346" s="452" t="s">
        <v>905</v>
      </c>
      <c r="E346" s="387">
        <v>144</v>
      </c>
      <c r="F346" s="472">
        <v>143</v>
      </c>
      <c r="G346" s="472" t="s">
        <v>6663</v>
      </c>
      <c r="H346" s="472" t="s">
        <v>6663</v>
      </c>
      <c r="I346" s="472" t="s">
        <v>6663</v>
      </c>
      <c r="J346" s="388">
        <v>1</v>
      </c>
      <c r="K346" s="395" t="s">
        <v>6662</v>
      </c>
      <c r="L346" s="387"/>
      <c r="M346" s="471" t="s">
        <v>6663</v>
      </c>
      <c r="N346" s="472" t="s">
        <v>6663</v>
      </c>
      <c r="O346" s="472" t="s">
        <v>6663</v>
      </c>
      <c r="P346" s="472" t="s">
        <v>6663</v>
      </c>
      <c r="Q346" s="472" t="s">
        <v>6663</v>
      </c>
      <c r="R346" s="472" t="s">
        <v>6663</v>
      </c>
      <c r="S346" s="472" t="s">
        <v>6663</v>
      </c>
      <c r="T346" s="472" t="s">
        <v>6663</v>
      </c>
      <c r="U346" s="472" t="s">
        <v>6663</v>
      </c>
      <c r="V346" s="472" t="s">
        <v>6663</v>
      </c>
      <c r="W346" s="472" t="s">
        <v>6663</v>
      </c>
      <c r="X346" s="472" t="s">
        <v>6663</v>
      </c>
      <c r="Y346" s="472" t="s">
        <v>6663</v>
      </c>
      <c r="Z346" s="472" t="s">
        <v>6663</v>
      </c>
      <c r="AA346" s="472" t="s">
        <v>6663</v>
      </c>
      <c r="AB346" s="473" t="s">
        <v>6663</v>
      </c>
      <c r="AC346" s="489" t="s">
        <v>6663</v>
      </c>
      <c r="AD346" s="490" t="s">
        <v>6663</v>
      </c>
      <c r="AE346" s="491" t="s">
        <v>6663</v>
      </c>
      <c r="AF346" s="389"/>
      <c r="AG346" s="390"/>
      <c r="AH346" s="390"/>
      <c r="AI346" s="390"/>
      <c r="AJ346" s="390"/>
      <c r="AK346" s="390"/>
      <c r="AL346" s="390"/>
      <c r="AM346" s="390"/>
      <c r="AN346" s="390"/>
      <c r="AO346" s="390"/>
      <c r="AP346" s="390"/>
      <c r="AQ346" s="390"/>
      <c r="AR346" s="390"/>
      <c r="AS346" s="390"/>
      <c r="AT346" s="390"/>
      <c r="AU346" s="390"/>
      <c r="AV346" s="384"/>
      <c r="AW346" s="385"/>
      <c r="AX346" s="386"/>
      <c r="AY346" s="492" t="s">
        <v>6663</v>
      </c>
      <c r="AZ346" s="493" t="s">
        <v>6663</v>
      </c>
      <c r="BA346" s="493" t="s">
        <v>6663</v>
      </c>
      <c r="BB346" s="493" t="s">
        <v>6663</v>
      </c>
      <c r="BC346" s="493" t="s">
        <v>6663</v>
      </c>
      <c r="BD346" s="493" t="s">
        <v>6663</v>
      </c>
      <c r="BE346" s="493" t="s">
        <v>6663</v>
      </c>
      <c r="BF346" s="493" t="s">
        <v>6663</v>
      </c>
      <c r="BG346" s="493" t="s">
        <v>6663</v>
      </c>
      <c r="BH346" s="493" t="s">
        <v>6663</v>
      </c>
      <c r="BI346" s="493" t="s">
        <v>6663</v>
      </c>
      <c r="BJ346" s="493" t="s">
        <v>6663</v>
      </c>
      <c r="BK346" s="493" t="s">
        <v>6663</v>
      </c>
      <c r="BL346" s="493" t="s">
        <v>6663</v>
      </c>
      <c r="BM346" s="493" t="s">
        <v>6663</v>
      </c>
      <c r="BN346" s="494" t="s">
        <v>6663</v>
      </c>
      <c r="BO346" s="489" t="s">
        <v>6663</v>
      </c>
      <c r="BP346" s="490" t="s">
        <v>6663</v>
      </c>
      <c r="BQ346" s="491" t="s">
        <v>6663</v>
      </c>
      <c r="BR346" s="492">
        <v>143</v>
      </c>
      <c r="BS346" s="493" t="s">
        <v>6662</v>
      </c>
      <c r="BT346" s="493" t="s">
        <v>6662</v>
      </c>
      <c r="BU346" s="493" t="s">
        <v>6662</v>
      </c>
      <c r="BV346" s="493" t="s">
        <v>6662</v>
      </c>
      <c r="BW346" s="493">
        <v>1</v>
      </c>
      <c r="BX346" s="493">
        <v>3</v>
      </c>
      <c r="BY346" s="493">
        <v>1</v>
      </c>
      <c r="BZ346" s="493">
        <v>16</v>
      </c>
      <c r="CA346" s="493">
        <v>23</v>
      </c>
      <c r="CB346" s="493">
        <v>37</v>
      </c>
      <c r="CC346" s="493">
        <v>23</v>
      </c>
      <c r="CD346" s="493">
        <v>19</v>
      </c>
      <c r="CE346" s="493">
        <v>9</v>
      </c>
      <c r="CF346" s="493">
        <v>10</v>
      </c>
      <c r="CG346" s="494">
        <v>1</v>
      </c>
      <c r="CH346" s="389"/>
      <c r="CI346" s="390"/>
      <c r="CJ346" s="390"/>
      <c r="CK346" s="390"/>
      <c r="CL346" s="390"/>
      <c r="CM346" s="390"/>
      <c r="CN346" s="390"/>
      <c r="CO346" s="390"/>
      <c r="CP346" s="390"/>
      <c r="CQ346" s="390"/>
      <c r="CR346" s="390"/>
      <c r="CS346" s="390"/>
      <c r="CT346" s="390"/>
      <c r="CU346" s="394"/>
      <c r="CV346" s="389"/>
      <c r="CW346" s="390"/>
      <c r="CX346" s="390"/>
      <c r="CY346" s="390"/>
      <c r="CZ346" s="390"/>
      <c r="DA346" s="390"/>
      <c r="DB346" s="394"/>
      <c r="DC346" s="492">
        <v>545</v>
      </c>
      <c r="DD346" s="493">
        <v>419</v>
      </c>
      <c r="DE346" s="493">
        <v>193</v>
      </c>
      <c r="DF346" s="493">
        <v>201</v>
      </c>
      <c r="DG346" s="493">
        <v>25</v>
      </c>
      <c r="DH346" s="493">
        <v>36</v>
      </c>
      <c r="DI346" s="493">
        <v>90</v>
      </c>
      <c r="DJ346" s="394"/>
      <c r="DK346" s="492">
        <v>132</v>
      </c>
      <c r="DL346" s="493">
        <v>70</v>
      </c>
      <c r="DM346" s="493" t="s">
        <v>6662</v>
      </c>
      <c r="DN346" s="493">
        <v>14</v>
      </c>
      <c r="DO346" s="493">
        <v>1</v>
      </c>
      <c r="DP346" s="493">
        <v>26</v>
      </c>
      <c r="DQ346" s="493">
        <v>11</v>
      </c>
      <c r="DR346" s="493">
        <v>1</v>
      </c>
      <c r="DS346" s="493">
        <v>1</v>
      </c>
      <c r="DT346" s="493">
        <v>4</v>
      </c>
      <c r="DU346" s="493">
        <v>1</v>
      </c>
      <c r="DV346" s="493">
        <v>2</v>
      </c>
      <c r="DW346" s="493">
        <v>1</v>
      </c>
      <c r="DX346" s="493" t="s">
        <v>6662</v>
      </c>
      <c r="DY346" s="390" t="s">
        <v>6662</v>
      </c>
      <c r="DZ346" s="394" t="s">
        <v>6662</v>
      </c>
      <c r="EA346" s="492">
        <v>141</v>
      </c>
      <c r="EB346" s="493">
        <v>22531</v>
      </c>
      <c r="EC346" s="493">
        <v>13440</v>
      </c>
      <c r="ED346" s="493">
        <v>8782</v>
      </c>
      <c r="EE346" s="494">
        <v>309</v>
      </c>
      <c r="EF346" s="492">
        <v>278</v>
      </c>
      <c r="EG346" s="493">
        <v>234</v>
      </c>
      <c r="EH346" s="493">
        <v>102</v>
      </c>
      <c r="EI346" s="493">
        <v>119</v>
      </c>
      <c r="EJ346" s="493">
        <v>13</v>
      </c>
      <c r="EK346" s="493">
        <v>19</v>
      </c>
      <c r="EL346" s="493">
        <v>25</v>
      </c>
      <c r="EM346" s="394"/>
      <c r="EN346" s="492">
        <v>267</v>
      </c>
      <c r="EO346" s="493">
        <v>185</v>
      </c>
      <c r="EP346" s="493">
        <v>91</v>
      </c>
      <c r="EQ346" s="493">
        <v>82</v>
      </c>
      <c r="ER346" s="493">
        <v>12</v>
      </c>
      <c r="ES346" s="493">
        <v>17</v>
      </c>
      <c r="ET346" s="493">
        <v>65</v>
      </c>
      <c r="EU346" s="394"/>
    </row>
    <row r="347" spans="1:151" s="357" customFormat="1" ht="15" customHeight="1" x14ac:dyDescent="0.15">
      <c r="A347" s="452" t="s">
        <v>175</v>
      </c>
      <c r="B347" s="452" t="s">
        <v>451</v>
      </c>
      <c r="C347" s="452"/>
      <c r="D347" s="452" t="s">
        <v>906</v>
      </c>
      <c r="E347" s="387">
        <v>2546</v>
      </c>
      <c r="F347" s="472">
        <v>2501</v>
      </c>
      <c r="G347" s="472">
        <v>1506</v>
      </c>
      <c r="H347" s="472">
        <v>222</v>
      </c>
      <c r="I347" s="472">
        <v>773</v>
      </c>
      <c r="J347" s="388">
        <v>45</v>
      </c>
      <c r="K347" s="395">
        <v>44</v>
      </c>
      <c r="L347" s="387"/>
      <c r="M347" s="471">
        <v>6887</v>
      </c>
      <c r="N347" s="472">
        <v>46</v>
      </c>
      <c r="O347" s="472">
        <v>100</v>
      </c>
      <c r="P347" s="472">
        <v>241</v>
      </c>
      <c r="Q347" s="472">
        <v>309</v>
      </c>
      <c r="R347" s="472">
        <v>362</v>
      </c>
      <c r="S347" s="472">
        <v>378</v>
      </c>
      <c r="T347" s="472">
        <v>475</v>
      </c>
      <c r="U347" s="472">
        <v>596</v>
      </c>
      <c r="V347" s="472">
        <v>803</v>
      </c>
      <c r="W347" s="472">
        <v>993</v>
      </c>
      <c r="X347" s="472">
        <v>834</v>
      </c>
      <c r="Y347" s="472">
        <v>663</v>
      </c>
      <c r="Z347" s="472">
        <v>584</v>
      </c>
      <c r="AA347" s="472">
        <v>362</v>
      </c>
      <c r="AB347" s="473">
        <v>141</v>
      </c>
      <c r="AC347" s="489">
        <v>58.1</v>
      </c>
      <c r="AD347" s="490">
        <v>56.9</v>
      </c>
      <c r="AE347" s="491">
        <v>59.4</v>
      </c>
      <c r="AF347" s="389"/>
      <c r="AG347" s="390"/>
      <c r="AH347" s="390"/>
      <c r="AI347" s="390"/>
      <c r="AJ347" s="390"/>
      <c r="AK347" s="390"/>
      <c r="AL347" s="390"/>
      <c r="AM347" s="390"/>
      <c r="AN347" s="390"/>
      <c r="AO347" s="390"/>
      <c r="AP347" s="390"/>
      <c r="AQ347" s="390"/>
      <c r="AR347" s="390"/>
      <c r="AS347" s="390"/>
      <c r="AT347" s="390"/>
      <c r="AU347" s="390"/>
      <c r="AV347" s="384"/>
      <c r="AW347" s="385"/>
      <c r="AX347" s="386"/>
      <c r="AY347" s="492">
        <v>5533</v>
      </c>
      <c r="AZ347" s="493">
        <v>6</v>
      </c>
      <c r="BA347" s="493">
        <v>53</v>
      </c>
      <c r="BB347" s="493">
        <v>148</v>
      </c>
      <c r="BC347" s="493">
        <v>208</v>
      </c>
      <c r="BD347" s="493">
        <v>277</v>
      </c>
      <c r="BE347" s="493">
        <v>276</v>
      </c>
      <c r="BF347" s="493">
        <v>352</v>
      </c>
      <c r="BG347" s="493">
        <v>449</v>
      </c>
      <c r="BH347" s="493">
        <v>638</v>
      </c>
      <c r="BI347" s="493">
        <v>856</v>
      </c>
      <c r="BJ347" s="493">
        <v>750</v>
      </c>
      <c r="BK347" s="493">
        <v>623</v>
      </c>
      <c r="BL347" s="493">
        <v>515</v>
      </c>
      <c r="BM347" s="493">
        <v>303</v>
      </c>
      <c r="BN347" s="494">
        <v>79</v>
      </c>
      <c r="BO347" s="489">
        <v>59.6</v>
      </c>
      <c r="BP347" s="490">
        <v>58.3</v>
      </c>
      <c r="BQ347" s="491">
        <v>61.1</v>
      </c>
      <c r="BR347" s="492">
        <v>2529</v>
      </c>
      <c r="BS347" s="493" t="s">
        <v>6662</v>
      </c>
      <c r="BT347" s="493" t="s">
        <v>6662</v>
      </c>
      <c r="BU347" s="493">
        <v>6</v>
      </c>
      <c r="BV347" s="493">
        <v>15</v>
      </c>
      <c r="BW347" s="493">
        <v>67</v>
      </c>
      <c r="BX347" s="493">
        <v>112</v>
      </c>
      <c r="BY347" s="493">
        <v>177</v>
      </c>
      <c r="BZ347" s="493">
        <v>257</v>
      </c>
      <c r="CA347" s="493">
        <v>394</v>
      </c>
      <c r="CB347" s="493">
        <v>491</v>
      </c>
      <c r="CC347" s="493">
        <v>410</v>
      </c>
      <c r="CD347" s="493">
        <v>271</v>
      </c>
      <c r="CE347" s="493">
        <v>199</v>
      </c>
      <c r="CF347" s="493">
        <v>108</v>
      </c>
      <c r="CG347" s="494">
        <v>22</v>
      </c>
      <c r="CH347" s="389"/>
      <c r="CI347" s="390"/>
      <c r="CJ347" s="390"/>
      <c r="CK347" s="390"/>
      <c r="CL347" s="390"/>
      <c r="CM347" s="390"/>
      <c r="CN347" s="390"/>
      <c r="CO347" s="390"/>
      <c r="CP347" s="390"/>
      <c r="CQ347" s="390"/>
      <c r="CR347" s="390"/>
      <c r="CS347" s="390"/>
      <c r="CT347" s="390"/>
      <c r="CU347" s="394"/>
      <c r="CV347" s="389"/>
      <c r="CW347" s="390"/>
      <c r="CX347" s="390"/>
      <c r="CY347" s="390"/>
      <c r="CZ347" s="390"/>
      <c r="DA347" s="390"/>
      <c r="DB347" s="394"/>
      <c r="DC347" s="492">
        <v>9551</v>
      </c>
      <c r="DD347" s="493">
        <v>7536</v>
      </c>
      <c r="DE347" s="493">
        <v>5532</v>
      </c>
      <c r="DF347" s="493">
        <v>1819</v>
      </c>
      <c r="DG347" s="493">
        <v>185</v>
      </c>
      <c r="DH347" s="493">
        <v>565</v>
      </c>
      <c r="DI347" s="493">
        <v>1450</v>
      </c>
      <c r="DJ347" s="394"/>
      <c r="DK347" s="492">
        <v>2434</v>
      </c>
      <c r="DL347" s="493">
        <v>365</v>
      </c>
      <c r="DM347" s="493" t="s">
        <v>6662</v>
      </c>
      <c r="DN347" s="493">
        <v>418</v>
      </c>
      <c r="DO347" s="493">
        <v>4</v>
      </c>
      <c r="DP347" s="493">
        <v>295</v>
      </c>
      <c r="DQ347" s="493">
        <v>1239</v>
      </c>
      <c r="DR347" s="493">
        <v>4</v>
      </c>
      <c r="DS347" s="493">
        <v>51</v>
      </c>
      <c r="DT347" s="493">
        <v>5</v>
      </c>
      <c r="DU347" s="493">
        <v>25</v>
      </c>
      <c r="DV347" s="493" t="s">
        <v>6662</v>
      </c>
      <c r="DW347" s="493">
        <v>27</v>
      </c>
      <c r="DX347" s="493">
        <v>1</v>
      </c>
      <c r="DY347" s="390" t="s">
        <v>6662</v>
      </c>
      <c r="DZ347" s="394" t="s">
        <v>6662</v>
      </c>
      <c r="EA347" s="492">
        <v>2491</v>
      </c>
      <c r="EB347" s="493">
        <v>637605</v>
      </c>
      <c r="EC347" s="493">
        <v>111053</v>
      </c>
      <c r="ED347" s="493">
        <v>522482</v>
      </c>
      <c r="EE347" s="494">
        <v>4070</v>
      </c>
      <c r="EF347" s="492">
        <v>4802</v>
      </c>
      <c r="EG347" s="493">
        <v>4136</v>
      </c>
      <c r="EH347" s="493">
        <v>3014</v>
      </c>
      <c r="EI347" s="493">
        <v>996</v>
      </c>
      <c r="EJ347" s="493">
        <v>126</v>
      </c>
      <c r="EK347" s="493">
        <v>273</v>
      </c>
      <c r="EL347" s="493">
        <v>393</v>
      </c>
      <c r="EM347" s="394"/>
      <c r="EN347" s="492">
        <v>4749</v>
      </c>
      <c r="EO347" s="493">
        <v>3400</v>
      </c>
      <c r="EP347" s="493">
        <v>2518</v>
      </c>
      <c r="EQ347" s="493">
        <v>823</v>
      </c>
      <c r="ER347" s="493">
        <v>59</v>
      </c>
      <c r="ES347" s="493">
        <v>292</v>
      </c>
      <c r="ET347" s="493">
        <v>1057</v>
      </c>
      <c r="EU347" s="394"/>
    </row>
    <row r="348" spans="1:151" s="357" customFormat="1" ht="15" hidden="1" customHeight="1" x14ac:dyDescent="0.15">
      <c r="A348" s="452" t="s">
        <v>175</v>
      </c>
      <c r="B348" s="452" t="s">
        <v>451</v>
      </c>
      <c r="C348" s="452" t="s">
        <v>1620</v>
      </c>
      <c r="D348" s="452" t="s">
        <v>907</v>
      </c>
      <c r="E348" s="387" t="s">
        <v>6663</v>
      </c>
      <c r="F348" s="472" t="s">
        <v>6663</v>
      </c>
      <c r="G348" s="472" t="s">
        <v>6663</v>
      </c>
      <c r="H348" s="472" t="s">
        <v>6663</v>
      </c>
      <c r="I348" s="472" t="s">
        <v>6663</v>
      </c>
      <c r="J348" s="388" t="s">
        <v>6663</v>
      </c>
      <c r="K348" s="395" t="s">
        <v>6663</v>
      </c>
      <c r="L348" s="387"/>
      <c r="M348" s="471" t="s">
        <v>6663</v>
      </c>
      <c r="N348" s="472" t="s">
        <v>6663</v>
      </c>
      <c r="O348" s="472" t="s">
        <v>6663</v>
      </c>
      <c r="P348" s="472" t="s">
        <v>6663</v>
      </c>
      <c r="Q348" s="472" t="s">
        <v>6663</v>
      </c>
      <c r="R348" s="472" t="s">
        <v>6663</v>
      </c>
      <c r="S348" s="472" t="s">
        <v>6663</v>
      </c>
      <c r="T348" s="472" t="s">
        <v>6663</v>
      </c>
      <c r="U348" s="472" t="s">
        <v>6663</v>
      </c>
      <c r="V348" s="472" t="s">
        <v>6663</v>
      </c>
      <c r="W348" s="472" t="s">
        <v>6663</v>
      </c>
      <c r="X348" s="472" t="s">
        <v>6663</v>
      </c>
      <c r="Y348" s="472" t="s">
        <v>6663</v>
      </c>
      <c r="Z348" s="472" t="s">
        <v>6663</v>
      </c>
      <c r="AA348" s="472" t="s">
        <v>6663</v>
      </c>
      <c r="AB348" s="473" t="s">
        <v>6663</v>
      </c>
      <c r="AC348" s="489" t="s">
        <v>6663</v>
      </c>
      <c r="AD348" s="490" t="s">
        <v>6663</v>
      </c>
      <c r="AE348" s="491" t="s">
        <v>6663</v>
      </c>
      <c r="AF348" s="389"/>
      <c r="AG348" s="390"/>
      <c r="AH348" s="390"/>
      <c r="AI348" s="390"/>
      <c r="AJ348" s="390"/>
      <c r="AK348" s="390"/>
      <c r="AL348" s="390"/>
      <c r="AM348" s="390"/>
      <c r="AN348" s="390"/>
      <c r="AO348" s="390"/>
      <c r="AP348" s="390"/>
      <c r="AQ348" s="390"/>
      <c r="AR348" s="390"/>
      <c r="AS348" s="390"/>
      <c r="AT348" s="390"/>
      <c r="AU348" s="390"/>
      <c r="AV348" s="384"/>
      <c r="AW348" s="385"/>
      <c r="AX348" s="386"/>
      <c r="AY348" s="492" t="s">
        <v>6663</v>
      </c>
      <c r="AZ348" s="493" t="s">
        <v>6663</v>
      </c>
      <c r="BA348" s="493" t="s">
        <v>6663</v>
      </c>
      <c r="BB348" s="493" t="s">
        <v>6663</v>
      </c>
      <c r="BC348" s="493" t="s">
        <v>6663</v>
      </c>
      <c r="BD348" s="493" t="s">
        <v>6663</v>
      </c>
      <c r="BE348" s="493" t="s">
        <v>6663</v>
      </c>
      <c r="BF348" s="493" t="s">
        <v>6663</v>
      </c>
      <c r="BG348" s="493" t="s">
        <v>6663</v>
      </c>
      <c r="BH348" s="493" t="s">
        <v>6663</v>
      </c>
      <c r="BI348" s="493" t="s">
        <v>6663</v>
      </c>
      <c r="BJ348" s="493" t="s">
        <v>6663</v>
      </c>
      <c r="BK348" s="493" t="s">
        <v>6663</v>
      </c>
      <c r="BL348" s="493" t="s">
        <v>6663</v>
      </c>
      <c r="BM348" s="493" t="s">
        <v>6663</v>
      </c>
      <c r="BN348" s="494" t="s">
        <v>6663</v>
      </c>
      <c r="BO348" s="489" t="s">
        <v>6663</v>
      </c>
      <c r="BP348" s="490" t="s">
        <v>6663</v>
      </c>
      <c r="BQ348" s="491" t="s">
        <v>6663</v>
      </c>
      <c r="BR348" s="492">
        <v>213</v>
      </c>
      <c r="BS348" s="493" t="s">
        <v>6662</v>
      </c>
      <c r="BT348" s="493" t="s">
        <v>6662</v>
      </c>
      <c r="BU348" s="493">
        <v>1</v>
      </c>
      <c r="BV348" s="493">
        <v>4</v>
      </c>
      <c r="BW348" s="493">
        <v>9</v>
      </c>
      <c r="BX348" s="493">
        <v>12</v>
      </c>
      <c r="BY348" s="493">
        <v>17</v>
      </c>
      <c r="BZ348" s="493">
        <v>22</v>
      </c>
      <c r="CA348" s="493">
        <v>29</v>
      </c>
      <c r="CB348" s="493">
        <v>51</v>
      </c>
      <c r="CC348" s="493">
        <v>29</v>
      </c>
      <c r="CD348" s="493">
        <v>19</v>
      </c>
      <c r="CE348" s="493">
        <v>12</v>
      </c>
      <c r="CF348" s="493">
        <v>8</v>
      </c>
      <c r="CG348" s="494" t="s">
        <v>6662</v>
      </c>
      <c r="CH348" s="389"/>
      <c r="CI348" s="390"/>
      <c r="CJ348" s="390"/>
      <c r="CK348" s="390"/>
      <c r="CL348" s="390"/>
      <c r="CM348" s="390"/>
      <c r="CN348" s="390"/>
      <c r="CO348" s="390"/>
      <c r="CP348" s="390"/>
      <c r="CQ348" s="390"/>
      <c r="CR348" s="390"/>
      <c r="CS348" s="390"/>
      <c r="CT348" s="390"/>
      <c r="CU348" s="394"/>
      <c r="CV348" s="389"/>
      <c r="CW348" s="390"/>
      <c r="CX348" s="390"/>
      <c r="CY348" s="390"/>
      <c r="CZ348" s="390"/>
      <c r="DA348" s="390"/>
      <c r="DB348" s="394"/>
      <c r="DC348" s="492" t="s">
        <v>6663</v>
      </c>
      <c r="DD348" s="493" t="s">
        <v>6663</v>
      </c>
      <c r="DE348" s="493" t="s">
        <v>6663</v>
      </c>
      <c r="DF348" s="493" t="s">
        <v>6663</v>
      </c>
      <c r="DG348" s="493" t="s">
        <v>6663</v>
      </c>
      <c r="DH348" s="493" t="s">
        <v>6663</v>
      </c>
      <c r="DI348" s="493" t="s">
        <v>6663</v>
      </c>
      <c r="DJ348" s="394"/>
      <c r="DK348" s="492" t="s">
        <v>6663</v>
      </c>
      <c r="DL348" s="493" t="s">
        <v>6663</v>
      </c>
      <c r="DM348" s="493" t="s">
        <v>6663</v>
      </c>
      <c r="DN348" s="493" t="s">
        <v>6663</v>
      </c>
      <c r="DO348" s="493" t="s">
        <v>6663</v>
      </c>
      <c r="DP348" s="493" t="s">
        <v>6663</v>
      </c>
      <c r="DQ348" s="493" t="s">
        <v>6663</v>
      </c>
      <c r="DR348" s="493" t="s">
        <v>6663</v>
      </c>
      <c r="DS348" s="493" t="s">
        <v>6663</v>
      </c>
      <c r="DT348" s="493" t="s">
        <v>6663</v>
      </c>
      <c r="DU348" s="493" t="s">
        <v>6663</v>
      </c>
      <c r="DV348" s="493" t="s">
        <v>6663</v>
      </c>
      <c r="DW348" s="493" t="s">
        <v>6663</v>
      </c>
      <c r="DX348" s="493" t="s">
        <v>6663</v>
      </c>
      <c r="DY348" s="390" t="s">
        <v>6663</v>
      </c>
      <c r="DZ348" s="394" t="s">
        <v>6663</v>
      </c>
      <c r="EA348" s="492" t="s">
        <v>6663</v>
      </c>
      <c r="EB348" s="493" t="s">
        <v>6663</v>
      </c>
      <c r="EC348" s="493" t="s">
        <v>6663</v>
      </c>
      <c r="ED348" s="493" t="s">
        <v>6663</v>
      </c>
      <c r="EE348" s="494" t="s">
        <v>6663</v>
      </c>
      <c r="EF348" s="492" t="s">
        <v>6663</v>
      </c>
      <c r="EG348" s="493" t="s">
        <v>6663</v>
      </c>
      <c r="EH348" s="493" t="s">
        <v>6663</v>
      </c>
      <c r="EI348" s="493" t="s">
        <v>6663</v>
      </c>
      <c r="EJ348" s="493" t="s">
        <v>6663</v>
      </c>
      <c r="EK348" s="493" t="s">
        <v>6663</v>
      </c>
      <c r="EL348" s="493" t="s">
        <v>6663</v>
      </c>
      <c r="EM348" s="394"/>
      <c r="EN348" s="492" t="s">
        <v>6663</v>
      </c>
      <c r="EO348" s="493" t="s">
        <v>6663</v>
      </c>
      <c r="EP348" s="493" t="s">
        <v>6663</v>
      </c>
      <c r="EQ348" s="493" t="s">
        <v>6663</v>
      </c>
      <c r="ER348" s="493" t="s">
        <v>6663</v>
      </c>
      <c r="ES348" s="493" t="s">
        <v>6663</v>
      </c>
      <c r="ET348" s="493" t="s">
        <v>6663</v>
      </c>
      <c r="EU348" s="394"/>
    </row>
    <row r="349" spans="1:151" s="357" customFormat="1" ht="15" hidden="1" customHeight="1" x14ac:dyDescent="0.15">
      <c r="A349" s="452" t="s">
        <v>175</v>
      </c>
      <c r="B349" s="452" t="s">
        <v>451</v>
      </c>
      <c r="C349" s="452" t="s">
        <v>1621</v>
      </c>
      <c r="D349" s="452" t="s">
        <v>908</v>
      </c>
      <c r="E349" s="387" t="s">
        <v>6663</v>
      </c>
      <c r="F349" s="472" t="s">
        <v>6663</v>
      </c>
      <c r="G349" s="472" t="s">
        <v>6663</v>
      </c>
      <c r="H349" s="472" t="s">
        <v>6663</v>
      </c>
      <c r="I349" s="472" t="s">
        <v>6663</v>
      </c>
      <c r="J349" s="388" t="s">
        <v>6663</v>
      </c>
      <c r="K349" s="395" t="s">
        <v>6663</v>
      </c>
      <c r="L349" s="387"/>
      <c r="M349" s="471" t="s">
        <v>6663</v>
      </c>
      <c r="N349" s="472" t="s">
        <v>6663</v>
      </c>
      <c r="O349" s="472" t="s">
        <v>6663</v>
      </c>
      <c r="P349" s="472" t="s">
        <v>6663</v>
      </c>
      <c r="Q349" s="472" t="s">
        <v>6663</v>
      </c>
      <c r="R349" s="472" t="s">
        <v>6663</v>
      </c>
      <c r="S349" s="472" t="s">
        <v>6663</v>
      </c>
      <c r="T349" s="472" t="s">
        <v>6663</v>
      </c>
      <c r="U349" s="472" t="s">
        <v>6663</v>
      </c>
      <c r="V349" s="472" t="s">
        <v>6663</v>
      </c>
      <c r="W349" s="472" t="s">
        <v>6663</v>
      </c>
      <c r="X349" s="472" t="s">
        <v>6663</v>
      </c>
      <c r="Y349" s="472" t="s">
        <v>6663</v>
      </c>
      <c r="Z349" s="472" t="s">
        <v>6663</v>
      </c>
      <c r="AA349" s="472" t="s">
        <v>6663</v>
      </c>
      <c r="AB349" s="473" t="s">
        <v>6663</v>
      </c>
      <c r="AC349" s="489" t="s">
        <v>6663</v>
      </c>
      <c r="AD349" s="490" t="s">
        <v>6663</v>
      </c>
      <c r="AE349" s="491" t="s">
        <v>6663</v>
      </c>
      <c r="AF349" s="389"/>
      <c r="AG349" s="390"/>
      <c r="AH349" s="390"/>
      <c r="AI349" s="390"/>
      <c r="AJ349" s="390"/>
      <c r="AK349" s="390"/>
      <c r="AL349" s="390"/>
      <c r="AM349" s="390"/>
      <c r="AN349" s="390"/>
      <c r="AO349" s="390"/>
      <c r="AP349" s="390"/>
      <c r="AQ349" s="390"/>
      <c r="AR349" s="390"/>
      <c r="AS349" s="390"/>
      <c r="AT349" s="390"/>
      <c r="AU349" s="390"/>
      <c r="AV349" s="384"/>
      <c r="AW349" s="385"/>
      <c r="AX349" s="386"/>
      <c r="AY349" s="492" t="s">
        <v>6663</v>
      </c>
      <c r="AZ349" s="493" t="s">
        <v>6663</v>
      </c>
      <c r="BA349" s="493" t="s">
        <v>6663</v>
      </c>
      <c r="BB349" s="493" t="s">
        <v>6663</v>
      </c>
      <c r="BC349" s="493" t="s">
        <v>6663</v>
      </c>
      <c r="BD349" s="493" t="s">
        <v>6663</v>
      </c>
      <c r="BE349" s="493" t="s">
        <v>6663</v>
      </c>
      <c r="BF349" s="493" t="s">
        <v>6663</v>
      </c>
      <c r="BG349" s="493" t="s">
        <v>6663</v>
      </c>
      <c r="BH349" s="493" t="s">
        <v>6663</v>
      </c>
      <c r="BI349" s="493" t="s">
        <v>6663</v>
      </c>
      <c r="BJ349" s="493" t="s">
        <v>6663</v>
      </c>
      <c r="BK349" s="493" t="s">
        <v>6663</v>
      </c>
      <c r="BL349" s="493" t="s">
        <v>6663</v>
      </c>
      <c r="BM349" s="493" t="s">
        <v>6663</v>
      </c>
      <c r="BN349" s="494" t="s">
        <v>6663</v>
      </c>
      <c r="BO349" s="489" t="s">
        <v>6663</v>
      </c>
      <c r="BP349" s="490" t="s">
        <v>6663</v>
      </c>
      <c r="BQ349" s="491" t="s">
        <v>6663</v>
      </c>
      <c r="BR349" s="492">
        <v>109</v>
      </c>
      <c r="BS349" s="493" t="s">
        <v>6662</v>
      </c>
      <c r="BT349" s="493" t="s">
        <v>6662</v>
      </c>
      <c r="BU349" s="493">
        <v>1</v>
      </c>
      <c r="BV349" s="493">
        <v>1</v>
      </c>
      <c r="BW349" s="493">
        <v>3</v>
      </c>
      <c r="BX349" s="493">
        <v>5</v>
      </c>
      <c r="BY349" s="493">
        <v>11</v>
      </c>
      <c r="BZ349" s="493">
        <v>10</v>
      </c>
      <c r="CA349" s="493">
        <v>20</v>
      </c>
      <c r="CB349" s="493">
        <v>22</v>
      </c>
      <c r="CC349" s="493">
        <v>15</v>
      </c>
      <c r="CD349" s="493">
        <v>15</v>
      </c>
      <c r="CE349" s="493">
        <v>4</v>
      </c>
      <c r="CF349" s="493">
        <v>1</v>
      </c>
      <c r="CG349" s="494">
        <v>1</v>
      </c>
      <c r="CH349" s="389"/>
      <c r="CI349" s="390"/>
      <c r="CJ349" s="390"/>
      <c r="CK349" s="390"/>
      <c r="CL349" s="390"/>
      <c r="CM349" s="390"/>
      <c r="CN349" s="390"/>
      <c r="CO349" s="390"/>
      <c r="CP349" s="390"/>
      <c r="CQ349" s="390"/>
      <c r="CR349" s="390"/>
      <c r="CS349" s="390"/>
      <c r="CT349" s="390"/>
      <c r="CU349" s="394"/>
      <c r="CV349" s="389"/>
      <c r="CW349" s="390"/>
      <c r="CX349" s="390"/>
      <c r="CY349" s="390"/>
      <c r="CZ349" s="390"/>
      <c r="DA349" s="390"/>
      <c r="DB349" s="394"/>
      <c r="DC349" s="492" t="s">
        <v>6663</v>
      </c>
      <c r="DD349" s="493" t="s">
        <v>6663</v>
      </c>
      <c r="DE349" s="493" t="s">
        <v>6663</v>
      </c>
      <c r="DF349" s="493" t="s">
        <v>6663</v>
      </c>
      <c r="DG349" s="493" t="s">
        <v>6663</v>
      </c>
      <c r="DH349" s="493" t="s">
        <v>6663</v>
      </c>
      <c r="DI349" s="493" t="s">
        <v>6663</v>
      </c>
      <c r="DJ349" s="394"/>
      <c r="DK349" s="492" t="s">
        <v>6663</v>
      </c>
      <c r="DL349" s="493" t="s">
        <v>6663</v>
      </c>
      <c r="DM349" s="493" t="s">
        <v>6663</v>
      </c>
      <c r="DN349" s="493" t="s">
        <v>6663</v>
      </c>
      <c r="DO349" s="493" t="s">
        <v>6663</v>
      </c>
      <c r="DP349" s="493" t="s">
        <v>6663</v>
      </c>
      <c r="DQ349" s="493" t="s">
        <v>6663</v>
      </c>
      <c r="DR349" s="493" t="s">
        <v>6663</v>
      </c>
      <c r="DS349" s="493" t="s">
        <v>6663</v>
      </c>
      <c r="DT349" s="493" t="s">
        <v>6663</v>
      </c>
      <c r="DU349" s="493" t="s">
        <v>6663</v>
      </c>
      <c r="DV349" s="493" t="s">
        <v>6663</v>
      </c>
      <c r="DW349" s="493" t="s">
        <v>6663</v>
      </c>
      <c r="DX349" s="493" t="s">
        <v>6663</v>
      </c>
      <c r="DY349" s="390" t="s">
        <v>6663</v>
      </c>
      <c r="DZ349" s="394" t="s">
        <v>6663</v>
      </c>
      <c r="EA349" s="492" t="s">
        <v>6663</v>
      </c>
      <c r="EB349" s="493" t="s">
        <v>6663</v>
      </c>
      <c r="EC349" s="493" t="s">
        <v>6663</v>
      </c>
      <c r="ED349" s="493" t="s">
        <v>6663</v>
      </c>
      <c r="EE349" s="494" t="s">
        <v>6663</v>
      </c>
      <c r="EF349" s="492" t="s">
        <v>6663</v>
      </c>
      <c r="EG349" s="493" t="s">
        <v>6663</v>
      </c>
      <c r="EH349" s="493" t="s">
        <v>6663</v>
      </c>
      <c r="EI349" s="493" t="s">
        <v>6663</v>
      </c>
      <c r="EJ349" s="493" t="s">
        <v>6663</v>
      </c>
      <c r="EK349" s="493" t="s">
        <v>6663</v>
      </c>
      <c r="EL349" s="493" t="s">
        <v>6663</v>
      </c>
      <c r="EM349" s="394"/>
      <c r="EN349" s="492" t="s">
        <v>6663</v>
      </c>
      <c r="EO349" s="493" t="s">
        <v>6663</v>
      </c>
      <c r="EP349" s="493" t="s">
        <v>6663</v>
      </c>
      <c r="EQ349" s="493" t="s">
        <v>6663</v>
      </c>
      <c r="ER349" s="493" t="s">
        <v>6663</v>
      </c>
      <c r="ES349" s="493" t="s">
        <v>6663</v>
      </c>
      <c r="ET349" s="493" t="s">
        <v>6663</v>
      </c>
      <c r="EU349" s="394"/>
    </row>
    <row r="350" spans="1:151" s="357" customFormat="1" ht="15" hidden="1" customHeight="1" x14ac:dyDescent="0.15">
      <c r="A350" s="452" t="s">
        <v>175</v>
      </c>
      <c r="B350" s="452" t="s">
        <v>451</v>
      </c>
      <c r="C350" s="452" t="s">
        <v>452</v>
      </c>
      <c r="D350" s="452" t="s">
        <v>909</v>
      </c>
      <c r="E350" s="387">
        <v>504</v>
      </c>
      <c r="F350" s="472">
        <v>487</v>
      </c>
      <c r="G350" s="472" t="s">
        <v>6663</v>
      </c>
      <c r="H350" s="472" t="s">
        <v>6663</v>
      </c>
      <c r="I350" s="472" t="s">
        <v>6663</v>
      </c>
      <c r="J350" s="388">
        <v>17</v>
      </c>
      <c r="K350" s="395">
        <v>17</v>
      </c>
      <c r="L350" s="387"/>
      <c r="M350" s="471" t="s">
        <v>6663</v>
      </c>
      <c r="N350" s="472" t="s">
        <v>6663</v>
      </c>
      <c r="O350" s="472" t="s">
        <v>6663</v>
      </c>
      <c r="P350" s="472" t="s">
        <v>6663</v>
      </c>
      <c r="Q350" s="472" t="s">
        <v>6663</v>
      </c>
      <c r="R350" s="472" t="s">
        <v>6663</v>
      </c>
      <c r="S350" s="472" t="s">
        <v>6663</v>
      </c>
      <c r="T350" s="472" t="s">
        <v>6663</v>
      </c>
      <c r="U350" s="472" t="s">
        <v>6663</v>
      </c>
      <c r="V350" s="472" t="s">
        <v>6663</v>
      </c>
      <c r="W350" s="472" t="s">
        <v>6663</v>
      </c>
      <c r="X350" s="472" t="s">
        <v>6663</v>
      </c>
      <c r="Y350" s="472" t="s">
        <v>6663</v>
      </c>
      <c r="Z350" s="472" t="s">
        <v>6663</v>
      </c>
      <c r="AA350" s="472" t="s">
        <v>6663</v>
      </c>
      <c r="AB350" s="473" t="s">
        <v>6663</v>
      </c>
      <c r="AC350" s="489" t="s">
        <v>6663</v>
      </c>
      <c r="AD350" s="490" t="s">
        <v>6663</v>
      </c>
      <c r="AE350" s="491" t="s">
        <v>6663</v>
      </c>
      <c r="AF350" s="389"/>
      <c r="AG350" s="390"/>
      <c r="AH350" s="390"/>
      <c r="AI350" s="390"/>
      <c r="AJ350" s="390"/>
      <c r="AK350" s="390"/>
      <c r="AL350" s="390"/>
      <c r="AM350" s="390"/>
      <c r="AN350" s="390"/>
      <c r="AO350" s="390"/>
      <c r="AP350" s="390"/>
      <c r="AQ350" s="390"/>
      <c r="AR350" s="390"/>
      <c r="AS350" s="390"/>
      <c r="AT350" s="390"/>
      <c r="AU350" s="390"/>
      <c r="AV350" s="384"/>
      <c r="AW350" s="385"/>
      <c r="AX350" s="386"/>
      <c r="AY350" s="492" t="s">
        <v>6663</v>
      </c>
      <c r="AZ350" s="493" t="s">
        <v>6663</v>
      </c>
      <c r="BA350" s="493" t="s">
        <v>6663</v>
      </c>
      <c r="BB350" s="493" t="s">
        <v>6663</v>
      </c>
      <c r="BC350" s="493" t="s">
        <v>6663</v>
      </c>
      <c r="BD350" s="493" t="s">
        <v>6663</v>
      </c>
      <c r="BE350" s="493" t="s">
        <v>6663</v>
      </c>
      <c r="BF350" s="493" t="s">
        <v>6663</v>
      </c>
      <c r="BG350" s="493" t="s">
        <v>6663</v>
      </c>
      <c r="BH350" s="493" t="s">
        <v>6663</v>
      </c>
      <c r="BI350" s="493" t="s">
        <v>6663</v>
      </c>
      <c r="BJ350" s="493" t="s">
        <v>6663</v>
      </c>
      <c r="BK350" s="493" t="s">
        <v>6663</v>
      </c>
      <c r="BL350" s="493" t="s">
        <v>6663</v>
      </c>
      <c r="BM350" s="493" t="s">
        <v>6663</v>
      </c>
      <c r="BN350" s="494" t="s">
        <v>6663</v>
      </c>
      <c r="BO350" s="489" t="s">
        <v>6663</v>
      </c>
      <c r="BP350" s="490" t="s">
        <v>6663</v>
      </c>
      <c r="BQ350" s="491" t="s">
        <v>6663</v>
      </c>
      <c r="BR350" s="492">
        <v>504</v>
      </c>
      <c r="BS350" s="493" t="s">
        <v>6662</v>
      </c>
      <c r="BT350" s="493" t="s">
        <v>6662</v>
      </c>
      <c r="BU350" s="493">
        <v>2</v>
      </c>
      <c r="BV350" s="493">
        <v>3</v>
      </c>
      <c r="BW350" s="493">
        <v>18</v>
      </c>
      <c r="BX350" s="493">
        <v>28</v>
      </c>
      <c r="BY350" s="493">
        <v>56</v>
      </c>
      <c r="BZ350" s="493">
        <v>61</v>
      </c>
      <c r="CA350" s="493">
        <v>74</v>
      </c>
      <c r="CB350" s="493">
        <v>94</v>
      </c>
      <c r="CC350" s="493">
        <v>82</v>
      </c>
      <c r="CD350" s="493">
        <v>42</v>
      </c>
      <c r="CE350" s="493">
        <v>23</v>
      </c>
      <c r="CF350" s="493">
        <v>19</v>
      </c>
      <c r="CG350" s="494">
        <v>2</v>
      </c>
      <c r="CH350" s="389"/>
      <c r="CI350" s="390"/>
      <c r="CJ350" s="390"/>
      <c r="CK350" s="390"/>
      <c r="CL350" s="390"/>
      <c r="CM350" s="390"/>
      <c r="CN350" s="390"/>
      <c r="CO350" s="390"/>
      <c r="CP350" s="390"/>
      <c r="CQ350" s="390"/>
      <c r="CR350" s="390"/>
      <c r="CS350" s="390"/>
      <c r="CT350" s="390"/>
      <c r="CU350" s="394"/>
      <c r="CV350" s="389"/>
      <c r="CW350" s="390"/>
      <c r="CX350" s="390"/>
      <c r="CY350" s="390"/>
      <c r="CZ350" s="390"/>
      <c r="DA350" s="390"/>
      <c r="DB350" s="394"/>
      <c r="DC350" s="492">
        <v>1965</v>
      </c>
      <c r="DD350" s="493">
        <v>1525</v>
      </c>
      <c r="DE350" s="493">
        <v>1254</v>
      </c>
      <c r="DF350" s="493">
        <v>250</v>
      </c>
      <c r="DG350" s="493">
        <v>21</v>
      </c>
      <c r="DH350" s="493">
        <v>154</v>
      </c>
      <c r="DI350" s="493">
        <v>286</v>
      </c>
      <c r="DJ350" s="394"/>
      <c r="DK350" s="492">
        <v>480</v>
      </c>
      <c r="DL350" s="493">
        <v>22</v>
      </c>
      <c r="DM350" s="493" t="s">
        <v>6662</v>
      </c>
      <c r="DN350" s="493">
        <v>82</v>
      </c>
      <c r="DO350" s="493" t="s">
        <v>6662</v>
      </c>
      <c r="DP350" s="493">
        <v>29</v>
      </c>
      <c r="DQ350" s="493">
        <v>329</v>
      </c>
      <c r="DR350" s="493" t="s">
        <v>6662</v>
      </c>
      <c r="DS350" s="493">
        <v>4</v>
      </c>
      <c r="DT350" s="493">
        <v>1</v>
      </c>
      <c r="DU350" s="493">
        <v>1</v>
      </c>
      <c r="DV350" s="493" t="s">
        <v>6662</v>
      </c>
      <c r="DW350" s="493">
        <v>12</v>
      </c>
      <c r="DX350" s="493" t="s">
        <v>6662</v>
      </c>
      <c r="DY350" s="390" t="s">
        <v>6662</v>
      </c>
      <c r="DZ350" s="394" t="s">
        <v>6662</v>
      </c>
      <c r="EA350" s="492">
        <v>482</v>
      </c>
      <c r="EB350" s="493">
        <v>147418</v>
      </c>
      <c r="EC350" s="493">
        <v>13030</v>
      </c>
      <c r="ED350" s="493">
        <v>131984</v>
      </c>
      <c r="EE350" s="494">
        <v>2404</v>
      </c>
      <c r="EF350" s="492">
        <v>1001</v>
      </c>
      <c r="EG350" s="493">
        <v>836</v>
      </c>
      <c r="EH350" s="493">
        <v>693</v>
      </c>
      <c r="EI350" s="493">
        <v>130</v>
      </c>
      <c r="EJ350" s="493">
        <v>13</v>
      </c>
      <c r="EK350" s="493">
        <v>85</v>
      </c>
      <c r="EL350" s="493">
        <v>80</v>
      </c>
      <c r="EM350" s="394"/>
      <c r="EN350" s="492">
        <v>964</v>
      </c>
      <c r="EO350" s="493">
        <v>689</v>
      </c>
      <c r="EP350" s="493">
        <v>561</v>
      </c>
      <c r="EQ350" s="493">
        <v>120</v>
      </c>
      <c r="ER350" s="493">
        <v>8</v>
      </c>
      <c r="ES350" s="493">
        <v>69</v>
      </c>
      <c r="ET350" s="493">
        <v>206</v>
      </c>
      <c r="EU350" s="394"/>
    </row>
    <row r="351" spans="1:151" s="357" customFormat="1" ht="15" hidden="1" customHeight="1" x14ac:dyDescent="0.15">
      <c r="A351" s="452" t="s">
        <v>175</v>
      </c>
      <c r="B351" s="452" t="s">
        <v>451</v>
      </c>
      <c r="C351" s="452" t="s">
        <v>453</v>
      </c>
      <c r="D351" s="452" t="s">
        <v>910</v>
      </c>
      <c r="E351" s="387">
        <v>422</v>
      </c>
      <c r="F351" s="472">
        <v>413</v>
      </c>
      <c r="G351" s="472" t="s">
        <v>6663</v>
      </c>
      <c r="H351" s="472" t="s">
        <v>6663</v>
      </c>
      <c r="I351" s="472" t="s">
        <v>6663</v>
      </c>
      <c r="J351" s="388">
        <v>9</v>
      </c>
      <c r="K351" s="395">
        <v>8</v>
      </c>
      <c r="L351" s="387"/>
      <c r="M351" s="471" t="s">
        <v>6663</v>
      </c>
      <c r="N351" s="472" t="s">
        <v>6663</v>
      </c>
      <c r="O351" s="472" t="s">
        <v>6663</v>
      </c>
      <c r="P351" s="472" t="s">
        <v>6663</v>
      </c>
      <c r="Q351" s="472" t="s">
        <v>6663</v>
      </c>
      <c r="R351" s="472" t="s">
        <v>6663</v>
      </c>
      <c r="S351" s="472" t="s">
        <v>6663</v>
      </c>
      <c r="T351" s="472" t="s">
        <v>6663</v>
      </c>
      <c r="U351" s="472" t="s">
        <v>6663</v>
      </c>
      <c r="V351" s="472" t="s">
        <v>6663</v>
      </c>
      <c r="W351" s="472" t="s">
        <v>6663</v>
      </c>
      <c r="X351" s="472" t="s">
        <v>6663</v>
      </c>
      <c r="Y351" s="472" t="s">
        <v>6663</v>
      </c>
      <c r="Z351" s="472" t="s">
        <v>6663</v>
      </c>
      <c r="AA351" s="472" t="s">
        <v>6663</v>
      </c>
      <c r="AB351" s="473" t="s">
        <v>6663</v>
      </c>
      <c r="AC351" s="489" t="s">
        <v>6663</v>
      </c>
      <c r="AD351" s="490" t="s">
        <v>6663</v>
      </c>
      <c r="AE351" s="491" t="s">
        <v>6663</v>
      </c>
      <c r="AF351" s="389"/>
      <c r="AG351" s="390"/>
      <c r="AH351" s="390"/>
      <c r="AI351" s="390"/>
      <c r="AJ351" s="390"/>
      <c r="AK351" s="390"/>
      <c r="AL351" s="390"/>
      <c r="AM351" s="390"/>
      <c r="AN351" s="390"/>
      <c r="AO351" s="390"/>
      <c r="AP351" s="390"/>
      <c r="AQ351" s="390"/>
      <c r="AR351" s="390"/>
      <c r="AS351" s="390"/>
      <c r="AT351" s="390"/>
      <c r="AU351" s="390"/>
      <c r="AV351" s="384"/>
      <c r="AW351" s="385"/>
      <c r="AX351" s="386"/>
      <c r="AY351" s="492" t="s">
        <v>6663</v>
      </c>
      <c r="AZ351" s="493" t="s">
        <v>6663</v>
      </c>
      <c r="BA351" s="493" t="s">
        <v>6663</v>
      </c>
      <c r="BB351" s="493" t="s">
        <v>6663</v>
      </c>
      <c r="BC351" s="493" t="s">
        <v>6663</v>
      </c>
      <c r="BD351" s="493" t="s">
        <v>6663</v>
      </c>
      <c r="BE351" s="493" t="s">
        <v>6663</v>
      </c>
      <c r="BF351" s="493" t="s">
        <v>6663</v>
      </c>
      <c r="BG351" s="493" t="s">
        <v>6663</v>
      </c>
      <c r="BH351" s="493" t="s">
        <v>6663</v>
      </c>
      <c r="BI351" s="493" t="s">
        <v>6663</v>
      </c>
      <c r="BJ351" s="493" t="s">
        <v>6663</v>
      </c>
      <c r="BK351" s="493" t="s">
        <v>6663</v>
      </c>
      <c r="BL351" s="493" t="s">
        <v>6663</v>
      </c>
      <c r="BM351" s="493" t="s">
        <v>6663</v>
      </c>
      <c r="BN351" s="494" t="s">
        <v>6663</v>
      </c>
      <c r="BO351" s="489" t="s">
        <v>6663</v>
      </c>
      <c r="BP351" s="490" t="s">
        <v>6663</v>
      </c>
      <c r="BQ351" s="491" t="s">
        <v>6663</v>
      </c>
      <c r="BR351" s="492">
        <v>416</v>
      </c>
      <c r="BS351" s="493" t="s">
        <v>6662</v>
      </c>
      <c r="BT351" s="493" t="s">
        <v>6662</v>
      </c>
      <c r="BU351" s="493">
        <v>1</v>
      </c>
      <c r="BV351" s="493">
        <v>4</v>
      </c>
      <c r="BW351" s="493">
        <v>18</v>
      </c>
      <c r="BX351" s="493">
        <v>18</v>
      </c>
      <c r="BY351" s="493">
        <v>33</v>
      </c>
      <c r="BZ351" s="493">
        <v>51</v>
      </c>
      <c r="CA351" s="493">
        <v>71</v>
      </c>
      <c r="CB351" s="493">
        <v>87</v>
      </c>
      <c r="CC351" s="493">
        <v>63</v>
      </c>
      <c r="CD351" s="493">
        <v>33</v>
      </c>
      <c r="CE351" s="493">
        <v>22</v>
      </c>
      <c r="CF351" s="493">
        <v>14</v>
      </c>
      <c r="CG351" s="494">
        <v>1</v>
      </c>
      <c r="CH351" s="389"/>
      <c r="CI351" s="390"/>
      <c r="CJ351" s="390"/>
      <c r="CK351" s="390"/>
      <c r="CL351" s="390"/>
      <c r="CM351" s="390"/>
      <c r="CN351" s="390"/>
      <c r="CO351" s="390"/>
      <c r="CP351" s="390"/>
      <c r="CQ351" s="390"/>
      <c r="CR351" s="390"/>
      <c r="CS351" s="390"/>
      <c r="CT351" s="390"/>
      <c r="CU351" s="394"/>
      <c r="CV351" s="389"/>
      <c r="CW351" s="390"/>
      <c r="CX351" s="390"/>
      <c r="CY351" s="390"/>
      <c r="CZ351" s="390"/>
      <c r="DA351" s="390"/>
      <c r="DB351" s="394"/>
      <c r="DC351" s="492">
        <v>1618</v>
      </c>
      <c r="DD351" s="493">
        <v>1305</v>
      </c>
      <c r="DE351" s="493">
        <v>1062</v>
      </c>
      <c r="DF351" s="493">
        <v>221</v>
      </c>
      <c r="DG351" s="493">
        <v>22</v>
      </c>
      <c r="DH351" s="493">
        <v>72</v>
      </c>
      <c r="DI351" s="493">
        <v>241</v>
      </c>
      <c r="DJ351" s="394"/>
      <c r="DK351" s="492">
        <v>409</v>
      </c>
      <c r="DL351" s="493">
        <v>27</v>
      </c>
      <c r="DM351" s="493" t="s">
        <v>6662</v>
      </c>
      <c r="DN351" s="493">
        <v>16</v>
      </c>
      <c r="DO351" s="493" t="s">
        <v>6662</v>
      </c>
      <c r="DP351" s="493">
        <v>24</v>
      </c>
      <c r="DQ351" s="493">
        <v>322</v>
      </c>
      <c r="DR351" s="493" t="s">
        <v>6662</v>
      </c>
      <c r="DS351" s="493">
        <v>3</v>
      </c>
      <c r="DT351" s="493">
        <v>2</v>
      </c>
      <c r="DU351" s="493">
        <v>8</v>
      </c>
      <c r="DV351" s="493" t="s">
        <v>6662</v>
      </c>
      <c r="DW351" s="493">
        <v>6</v>
      </c>
      <c r="DX351" s="493">
        <v>1</v>
      </c>
      <c r="DY351" s="390" t="s">
        <v>6662</v>
      </c>
      <c r="DZ351" s="394" t="s">
        <v>6662</v>
      </c>
      <c r="EA351" s="492">
        <v>411</v>
      </c>
      <c r="EB351" s="493">
        <v>90255</v>
      </c>
      <c r="EC351" s="493">
        <v>12894</v>
      </c>
      <c r="ED351" s="493">
        <v>77011</v>
      </c>
      <c r="EE351" s="494">
        <v>350</v>
      </c>
      <c r="EF351" s="492">
        <v>803</v>
      </c>
      <c r="EG351" s="493">
        <v>706</v>
      </c>
      <c r="EH351" s="493">
        <v>577</v>
      </c>
      <c r="EI351" s="493">
        <v>111</v>
      </c>
      <c r="EJ351" s="493">
        <v>18</v>
      </c>
      <c r="EK351" s="493">
        <v>33</v>
      </c>
      <c r="EL351" s="493">
        <v>64</v>
      </c>
      <c r="EM351" s="394"/>
      <c r="EN351" s="492">
        <v>815</v>
      </c>
      <c r="EO351" s="493">
        <v>599</v>
      </c>
      <c r="EP351" s="493">
        <v>485</v>
      </c>
      <c r="EQ351" s="493">
        <v>110</v>
      </c>
      <c r="ER351" s="493">
        <v>4</v>
      </c>
      <c r="ES351" s="493">
        <v>39</v>
      </c>
      <c r="ET351" s="493">
        <v>177</v>
      </c>
      <c r="EU351" s="394"/>
    </row>
    <row r="352" spans="1:151" s="357" customFormat="1" ht="15" hidden="1" customHeight="1" x14ac:dyDescent="0.15">
      <c r="A352" s="452" t="s">
        <v>175</v>
      </c>
      <c r="B352" s="452" t="s">
        <v>451</v>
      </c>
      <c r="C352" s="452" t="s">
        <v>454</v>
      </c>
      <c r="D352" s="452" t="s">
        <v>911</v>
      </c>
      <c r="E352" s="387">
        <v>315</v>
      </c>
      <c r="F352" s="472">
        <v>310</v>
      </c>
      <c r="G352" s="472" t="s">
        <v>6663</v>
      </c>
      <c r="H352" s="472" t="s">
        <v>6663</v>
      </c>
      <c r="I352" s="472" t="s">
        <v>6663</v>
      </c>
      <c r="J352" s="388">
        <v>5</v>
      </c>
      <c r="K352" s="395">
        <v>5</v>
      </c>
      <c r="L352" s="387"/>
      <c r="M352" s="471" t="s">
        <v>6663</v>
      </c>
      <c r="N352" s="472" t="s">
        <v>6663</v>
      </c>
      <c r="O352" s="472" t="s">
        <v>6663</v>
      </c>
      <c r="P352" s="472" t="s">
        <v>6663</v>
      </c>
      <c r="Q352" s="472" t="s">
        <v>6663</v>
      </c>
      <c r="R352" s="472" t="s">
        <v>6663</v>
      </c>
      <c r="S352" s="472" t="s">
        <v>6663</v>
      </c>
      <c r="T352" s="472" t="s">
        <v>6663</v>
      </c>
      <c r="U352" s="472" t="s">
        <v>6663</v>
      </c>
      <c r="V352" s="472" t="s">
        <v>6663</v>
      </c>
      <c r="W352" s="472" t="s">
        <v>6663</v>
      </c>
      <c r="X352" s="472" t="s">
        <v>6663</v>
      </c>
      <c r="Y352" s="472" t="s">
        <v>6663</v>
      </c>
      <c r="Z352" s="472" t="s">
        <v>6663</v>
      </c>
      <c r="AA352" s="472" t="s">
        <v>6663</v>
      </c>
      <c r="AB352" s="473" t="s">
        <v>6663</v>
      </c>
      <c r="AC352" s="489" t="s">
        <v>6663</v>
      </c>
      <c r="AD352" s="490" t="s">
        <v>6663</v>
      </c>
      <c r="AE352" s="491" t="s">
        <v>6663</v>
      </c>
      <c r="AF352" s="389"/>
      <c r="AG352" s="390"/>
      <c r="AH352" s="390"/>
      <c r="AI352" s="390"/>
      <c r="AJ352" s="390"/>
      <c r="AK352" s="390"/>
      <c r="AL352" s="390"/>
      <c r="AM352" s="390"/>
      <c r="AN352" s="390"/>
      <c r="AO352" s="390"/>
      <c r="AP352" s="390"/>
      <c r="AQ352" s="390"/>
      <c r="AR352" s="390"/>
      <c r="AS352" s="390"/>
      <c r="AT352" s="390"/>
      <c r="AU352" s="390"/>
      <c r="AV352" s="384"/>
      <c r="AW352" s="385"/>
      <c r="AX352" s="386"/>
      <c r="AY352" s="492" t="s">
        <v>6663</v>
      </c>
      <c r="AZ352" s="493" t="s">
        <v>6663</v>
      </c>
      <c r="BA352" s="493" t="s">
        <v>6663</v>
      </c>
      <c r="BB352" s="493" t="s">
        <v>6663</v>
      </c>
      <c r="BC352" s="493" t="s">
        <v>6663</v>
      </c>
      <c r="BD352" s="493" t="s">
        <v>6663</v>
      </c>
      <c r="BE352" s="493" t="s">
        <v>6663</v>
      </c>
      <c r="BF352" s="493" t="s">
        <v>6663</v>
      </c>
      <c r="BG352" s="493" t="s">
        <v>6663</v>
      </c>
      <c r="BH352" s="493" t="s">
        <v>6663</v>
      </c>
      <c r="BI352" s="493" t="s">
        <v>6663</v>
      </c>
      <c r="BJ352" s="493" t="s">
        <v>6663</v>
      </c>
      <c r="BK352" s="493" t="s">
        <v>6663</v>
      </c>
      <c r="BL352" s="493" t="s">
        <v>6663</v>
      </c>
      <c r="BM352" s="493" t="s">
        <v>6663</v>
      </c>
      <c r="BN352" s="494" t="s">
        <v>6663</v>
      </c>
      <c r="BO352" s="489" t="s">
        <v>6663</v>
      </c>
      <c r="BP352" s="490" t="s">
        <v>6663</v>
      </c>
      <c r="BQ352" s="491" t="s">
        <v>6663</v>
      </c>
      <c r="BR352" s="492">
        <v>314</v>
      </c>
      <c r="BS352" s="493" t="s">
        <v>6662</v>
      </c>
      <c r="BT352" s="493" t="s">
        <v>6662</v>
      </c>
      <c r="BU352" s="493">
        <v>1</v>
      </c>
      <c r="BV352" s="493">
        <v>1</v>
      </c>
      <c r="BW352" s="493">
        <v>5</v>
      </c>
      <c r="BX352" s="493">
        <v>17</v>
      </c>
      <c r="BY352" s="493">
        <v>24</v>
      </c>
      <c r="BZ352" s="493">
        <v>28</v>
      </c>
      <c r="CA352" s="493">
        <v>52</v>
      </c>
      <c r="CB352" s="493">
        <v>65</v>
      </c>
      <c r="CC352" s="493">
        <v>43</v>
      </c>
      <c r="CD352" s="493">
        <v>41</v>
      </c>
      <c r="CE352" s="493">
        <v>23</v>
      </c>
      <c r="CF352" s="493">
        <v>12</v>
      </c>
      <c r="CG352" s="494">
        <v>2</v>
      </c>
      <c r="CH352" s="389"/>
      <c r="CI352" s="390"/>
      <c r="CJ352" s="390"/>
      <c r="CK352" s="390"/>
      <c r="CL352" s="390"/>
      <c r="CM352" s="390"/>
      <c r="CN352" s="390"/>
      <c r="CO352" s="390"/>
      <c r="CP352" s="390"/>
      <c r="CQ352" s="390"/>
      <c r="CR352" s="390"/>
      <c r="CS352" s="390"/>
      <c r="CT352" s="390"/>
      <c r="CU352" s="394"/>
      <c r="CV352" s="389"/>
      <c r="CW352" s="390"/>
      <c r="CX352" s="390"/>
      <c r="CY352" s="390"/>
      <c r="CZ352" s="390"/>
      <c r="DA352" s="390"/>
      <c r="DB352" s="394"/>
      <c r="DC352" s="492">
        <v>1149</v>
      </c>
      <c r="DD352" s="493">
        <v>902</v>
      </c>
      <c r="DE352" s="493">
        <v>590</v>
      </c>
      <c r="DF352" s="493">
        <v>286</v>
      </c>
      <c r="DG352" s="493">
        <v>26</v>
      </c>
      <c r="DH352" s="493">
        <v>61</v>
      </c>
      <c r="DI352" s="493">
        <v>186</v>
      </c>
      <c r="DJ352" s="394"/>
      <c r="DK352" s="492">
        <v>304</v>
      </c>
      <c r="DL352" s="493">
        <v>79</v>
      </c>
      <c r="DM352" s="493" t="s">
        <v>6662</v>
      </c>
      <c r="DN352" s="493">
        <v>22</v>
      </c>
      <c r="DO352" s="493">
        <v>1</v>
      </c>
      <c r="DP352" s="493">
        <v>61</v>
      </c>
      <c r="DQ352" s="493">
        <v>108</v>
      </c>
      <c r="DR352" s="493" t="s">
        <v>6662</v>
      </c>
      <c r="DS352" s="493">
        <v>23</v>
      </c>
      <c r="DT352" s="493">
        <v>1</v>
      </c>
      <c r="DU352" s="493">
        <v>7</v>
      </c>
      <c r="DV352" s="493" t="s">
        <v>6662</v>
      </c>
      <c r="DW352" s="493">
        <v>2</v>
      </c>
      <c r="DX352" s="493" t="s">
        <v>6662</v>
      </c>
      <c r="DY352" s="390" t="s">
        <v>6662</v>
      </c>
      <c r="DZ352" s="394" t="s">
        <v>6662</v>
      </c>
      <c r="EA352" s="492">
        <v>310</v>
      </c>
      <c r="EB352" s="493">
        <v>63436</v>
      </c>
      <c r="EC352" s="493">
        <v>16961</v>
      </c>
      <c r="ED352" s="493">
        <v>46194</v>
      </c>
      <c r="EE352" s="494">
        <v>281</v>
      </c>
      <c r="EF352" s="492">
        <v>593</v>
      </c>
      <c r="EG352" s="493">
        <v>498</v>
      </c>
      <c r="EH352" s="493">
        <v>314</v>
      </c>
      <c r="EI352" s="493">
        <v>164</v>
      </c>
      <c r="EJ352" s="493">
        <v>20</v>
      </c>
      <c r="EK352" s="493">
        <v>31</v>
      </c>
      <c r="EL352" s="493">
        <v>64</v>
      </c>
      <c r="EM352" s="394"/>
      <c r="EN352" s="492">
        <v>556</v>
      </c>
      <c r="EO352" s="493">
        <v>404</v>
      </c>
      <c r="EP352" s="493">
        <v>276</v>
      </c>
      <c r="EQ352" s="493">
        <v>122</v>
      </c>
      <c r="ER352" s="493">
        <v>6</v>
      </c>
      <c r="ES352" s="493">
        <v>30</v>
      </c>
      <c r="ET352" s="493">
        <v>122</v>
      </c>
      <c r="EU352" s="394"/>
    </row>
    <row r="353" spans="1:151" s="357" customFormat="1" ht="15" hidden="1" customHeight="1" x14ac:dyDescent="0.15">
      <c r="A353" s="452" t="s">
        <v>175</v>
      </c>
      <c r="B353" s="452" t="s">
        <v>451</v>
      </c>
      <c r="C353" s="452" t="s">
        <v>1622</v>
      </c>
      <c r="D353" s="452" t="s">
        <v>912</v>
      </c>
      <c r="E353" s="387" t="s">
        <v>6663</v>
      </c>
      <c r="F353" s="472" t="s">
        <v>6663</v>
      </c>
      <c r="G353" s="472" t="s">
        <v>6663</v>
      </c>
      <c r="H353" s="472" t="s">
        <v>6663</v>
      </c>
      <c r="I353" s="472" t="s">
        <v>6663</v>
      </c>
      <c r="J353" s="388" t="s">
        <v>6663</v>
      </c>
      <c r="K353" s="395" t="s">
        <v>6663</v>
      </c>
      <c r="L353" s="387"/>
      <c r="M353" s="471" t="s">
        <v>6663</v>
      </c>
      <c r="N353" s="472" t="s">
        <v>6663</v>
      </c>
      <c r="O353" s="472" t="s">
        <v>6663</v>
      </c>
      <c r="P353" s="472" t="s">
        <v>6663</v>
      </c>
      <c r="Q353" s="472" t="s">
        <v>6663</v>
      </c>
      <c r="R353" s="472" t="s">
        <v>6663</v>
      </c>
      <c r="S353" s="472" t="s">
        <v>6663</v>
      </c>
      <c r="T353" s="472" t="s">
        <v>6663</v>
      </c>
      <c r="U353" s="472" t="s">
        <v>6663</v>
      </c>
      <c r="V353" s="472" t="s">
        <v>6663</v>
      </c>
      <c r="W353" s="472" t="s">
        <v>6663</v>
      </c>
      <c r="X353" s="472" t="s">
        <v>6663</v>
      </c>
      <c r="Y353" s="472" t="s">
        <v>6663</v>
      </c>
      <c r="Z353" s="472" t="s">
        <v>6663</v>
      </c>
      <c r="AA353" s="472" t="s">
        <v>6663</v>
      </c>
      <c r="AB353" s="473" t="s">
        <v>6663</v>
      </c>
      <c r="AC353" s="489" t="s">
        <v>6663</v>
      </c>
      <c r="AD353" s="490" t="s">
        <v>6663</v>
      </c>
      <c r="AE353" s="491" t="s">
        <v>6663</v>
      </c>
      <c r="AF353" s="389"/>
      <c r="AG353" s="390"/>
      <c r="AH353" s="390"/>
      <c r="AI353" s="390"/>
      <c r="AJ353" s="390"/>
      <c r="AK353" s="390"/>
      <c r="AL353" s="390"/>
      <c r="AM353" s="390"/>
      <c r="AN353" s="390"/>
      <c r="AO353" s="390"/>
      <c r="AP353" s="390"/>
      <c r="AQ353" s="390"/>
      <c r="AR353" s="390"/>
      <c r="AS353" s="390"/>
      <c r="AT353" s="390"/>
      <c r="AU353" s="390"/>
      <c r="AV353" s="384"/>
      <c r="AW353" s="385"/>
      <c r="AX353" s="386"/>
      <c r="AY353" s="492" t="s">
        <v>6663</v>
      </c>
      <c r="AZ353" s="493" t="s">
        <v>6663</v>
      </c>
      <c r="BA353" s="493" t="s">
        <v>6663</v>
      </c>
      <c r="BB353" s="493" t="s">
        <v>6663</v>
      </c>
      <c r="BC353" s="493" t="s">
        <v>6663</v>
      </c>
      <c r="BD353" s="493" t="s">
        <v>6663</v>
      </c>
      <c r="BE353" s="493" t="s">
        <v>6663</v>
      </c>
      <c r="BF353" s="493" t="s">
        <v>6663</v>
      </c>
      <c r="BG353" s="493" t="s">
        <v>6663</v>
      </c>
      <c r="BH353" s="493" t="s">
        <v>6663</v>
      </c>
      <c r="BI353" s="493" t="s">
        <v>6663</v>
      </c>
      <c r="BJ353" s="493" t="s">
        <v>6663</v>
      </c>
      <c r="BK353" s="493" t="s">
        <v>6663</v>
      </c>
      <c r="BL353" s="493" t="s">
        <v>6663</v>
      </c>
      <c r="BM353" s="493" t="s">
        <v>6663</v>
      </c>
      <c r="BN353" s="494" t="s">
        <v>6663</v>
      </c>
      <c r="BO353" s="489" t="s">
        <v>6663</v>
      </c>
      <c r="BP353" s="490" t="s">
        <v>6663</v>
      </c>
      <c r="BQ353" s="491" t="s">
        <v>6663</v>
      </c>
      <c r="BR353" s="492">
        <v>99</v>
      </c>
      <c r="BS353" s="493" t="s">
        <v>6662</v>
      </c>
      <c r="BT353" s="493" t="s">
        <v>6662</v>
      </c>
      <c r="BU353" s="493" t="s">
        <v>6662</v>
      </c>
      <c r="BV353" s="493" t="s">
        <v>6662</v>
      </c>
      <c r="BW353" s="493">
        <v>4</v>
      </c>
      <c r="BX353" s="493">
        <v>4</v>
      </c>
      <c r="BY353" s="493">
        <v>4</v>
      </c>
      <c r="BZ353" s="493">
        <v>13</v>
      </c>
      <c r="CA353" s="493">
        <v>13</v>
      </c>
      <c r="CB353" s="493">
        <v>21</v>
      </c>
      <c r="CC353" s="493">
        <v>21</v>
      </c>
      <c r="CD353" s="493">
        <v>11</v>
      </c>
      <c r="CE353" s="493">
        <v>6</v>
      </c>
      <c r="CF353" s="493">
        <v>2</v>
      </c>
      <c r="CG353" s="494" t="s">
        <v>6662</v>
      </c>
      <c r="CH353" s="389"/>
      <c r="CI353" s="390"/>
      <c r="CJ353" s="390"/>
      <c r="CK353" s="390"/>
      <c r="CL353" s="390"/>
      <c r="CM353" s="390"/>
      <c r="CN353" s="390"/>
      <c r="CO353" s="390"/>
      <c r="CP353" s="390"/>
      <c r="CQ353" s="390"/>
      <c r="CR353" s="390"/>
      <c r="CS353" s="390"/>
      <c r="CT353" s="390"/>
      <c r="CU353" s="394"/>
      <c r="CV353" s="389"/>
      <c r="CW353" s="390"/>
      <c r="CX353" s="390"/>
      <c r="CY353" s="390"/>
      <c r="CZ353" s="390"/>
      <c r="DA353" s="390"/>
      <c r="DB353" s="394"/>
      <c r="DC353" s="492" t="s">
        <v>6663</v>
      </c>
      <c r="DD353" s="493" t="s">
        <v>6663</v>
      </c>
      <c r="DE353" s="493" t="s">
        <v>6663</v>
      </c>
      <c r="DF353" s="493" t="s">
        <v>6663</v>
      </c>
      <c r="DG353" s="493" t="s">
        <v>6663</v>
      </c>
      <c r="DH353" s="493" t="s">
        <v>6663</v>
      </c>
      <c r="DI353" s="493" t="s">
        <v>6663</v>
      </c>
      <c r="DJ353" s="394"/>
      <c r="DK353" s="492" t="s">
        <v>6663</v>
      </c>
      <c r="DL353" s="493" t="s">
        <v>6663</v>
      </c>
      <c r="DM353" s="493" t="s">
        <v>6663</v>
      </c>
      <c r="DN353" s="493" t="s">
        <v>6663</v>
      </c>
      <c r="DO353" s="493" t="s">
        <v>6663</v>
      </c>
      <c r="DP353" s="493" t="s">
        <v>6663</v>
      </c>
      <c r="DQ353" s="493" t="s">
        <v>6663</v>
      </c>
      <c r="DR353" s="493" t="s">
        <v>6663</v>
      </c>
      <c r="DS353" s="493" t="s">
        <v>6663</v>
      </c>
      <c r="DT353" s="493" t="s">
        <v>6663</v>
      </c>
      <c r="DU353" s="493" t="s">
        <v>6663</v>
      </c>
      <c r="DV353" s="493" t="s">
        <v>6663</v>
      </c>
      <c r="DW353" s="493" t="s">
        <v>6663</v>
      </c>
      <c r="DX353" s="493" t="s">
        <v>6663</v>
      </c>
      <c r="DY353" s="390" t="s">
        <v>6663</v>
      </c>
      <c r="DZ353" s="394" t="s">
        <v>6663</v>
      </c>
      <c r="EA353" s="492" t="s">
        <v>6663</v>
      </c>
      <c r="EB353" s="493" t="s">
        <v>6663</v>
      </c>
      <c r="EC353" s="493" t="s">
        <v>6663</v>
      </c>
      <c r="ED353" s="493" t="s">
        <v>6663</v>
      </c>
      <c r="EE353" s="494" t="s">
        <v>6663</v>
      </c>
      <c r="EF353" s="492" t="s">
        <v>6663</v>
      </c>
      <c r="EG353" s="493" t="s">
        <v>6663</v>
      </c>
      <c r="EH353" s="493" t="s">
        <v>6663</v>
      </c>
      <c r="EI353" s="493" t="s">
        <v>6663</v>
      </c>
      <c r="EJ353" s="493" t="s">
        <v>6663</v>
      </c>
      <c r="EK353" s="493" t="s">
        <v>6663</v>
      </c>
      <c r="EL353" s="493" t="s">
        <v>6663</v>
      </c>
      <c r="EM353" s="394"/>
      <c r="EN353" s="492" t="s">
        <v>6663</v>
      </c>
      <c r="EO353" s="493" t="s">
        <v>6663</v>
      </c>
      <c r="EP353" s="493" t="s">
        <v>6663</v>
      </c>
      <c r="EQ353" s="493" t="s">
        <v>6663</v>
      </c>
      <c r="ER353" s="493" t="s">
        <v>6663</v>
      </c>
      <c r="ES353" s="493" t="s">
        <v>6663</v>
      </c>
      <c r="ET353" s="493" t="s">
        <v>6663</v>
      </c>
      <c r="EU353" s="394"/>
    </row>
    <row r="354" spans="1:151" s="357" customFormat="1" ht="15" hidden="1" customHeight="1" x14ac:dyDescent="0.15">
      <c r="A354" s="452" t="s">
        <v>175</v>
      </c>
      <c r="B354" s="452" t="s">
        <v>451</v>
      </c>
      <c r="C354" s="452" t="s">
        <v>455</v>
      </c>
      <c r="D354" s="452" t="s">
        <v>913</v>
      </c>
      <c r="E354" s="387">
        <v>313</v>
      </c>
      <c r="F354" s="472">
        <v>311</v>
      </c>
      <c r="G354" s="472" t="s">
        <v>6663</v>
      </c>
      <c r="H354" s="472" t="s">
        <v>6663</v>
      </c>
      <c r="I354" s="472" t="s">
        <v>6663</v>
      </c>
      <c r="J354" s="388">
        <v>2</v>
      </c>
      <c r="K354" s="395">
        <v>2</v>
      </c>
      <c r="L354" s="387"/>
      <c r="M354" s="471" t="s">
        <v>6663</v>
      </c>
      <c r="N354" s="472" t="s">
        <v>6663</v>
      </c>
      <c r="O354" s="472" t="s">
        <v>6663</v>
      </c>
      <c r="P354" s="472" t="s">
        <v>6663</v>
      </c>
      <c r="Q354" s="472" t="s">
        <v>6663</v>
      </c>
      <c r="R354" s="472" t="s">
        <v>6663</v>
      </c>
      <c r="S354" s="472" t="s">
        <v>6663</v>
      </c>
      <c r="T354" s="472" t="s">
        <v>6663</v>
      </c>
      <c r="U354" s="472" t="s">
        <v>6663</v>
      </c>
      <c r="V354" s="472" t="s">
        <v>6663</v>
      </c>
      <c r="W354" s="472" t="s">
        <v>6663</v>
      </c>
      <c r="X354" s="472" t="s">
        <v>6663</v>
      </c>
      <c r="Y354" s="472" t="s">
        <v>6663</v>
      </c>
      <c r="Z354" s="472" t="s">
        <v>6663</v>
      </c>
      <c r="AA354" s="472" t="s">
        <v>6663</v>
      </c>
      <c r="AB354" s="473" t="s">
        <v>6663</v>
      </c>
      <c r="AC354" s="489" t="s">
        <v>6663</v>
      </c>
      <c r="AD354" s="490" t="s">
        <v>6663</v>
      </c>
      <c r="AE354" s="491" t="s">
        <v>6663</v>
      </c>
      <c r="AF354" s="389"/>
      <c r="AG354" s="390"/>
      <c r="AH354" s="390"/>
      <c r="AI354" s="390"/>
      <c r="AJ354" s="390"/>
      <c r="AK354" s="390"/>
      <c r="AL354" s="390"/>
      <c r="AM354" s="390"/>
      <c r="AN354" s="390"/>
      <c r="AO354" s="390"/>
      <c r="AP354" s="390"/>
      <c r="AQ354" s="390"/>
      <c r="AR354" s="390"/>
      <c r="AS354" s="390"/>
      <c r="AT354" s="390"/>
      <c r="AU354" s="390"/>
      <c r="AV354" s="384"/>
      <c r="AW354" s="385"/>
      <c r="AX354" s="386"/>
      <c r="AY354" s="492" t="s">
        <v>6663</v>
      </c>
      <c r="AZ354" s="493" t="s">
        <v>6663</v>
      </c>
      <c r="BA354" s="493" t="s">
        <v>6663</v>
      </c>
      <c r="BB354" s="493" t="s">
        <v>6663</v>
      </c>
      <c r="BC354" s="493" t="s">
        <v>6663</v>
      </c>
      <c r="BD354" s="493" t="s">
        <v>6663</v>
      </c>
      <c r="BE354" s="493" t="s">
        <v>6663</v>
      </c>
      <c r="BF354" s="493" t="s">
        <v>6663</v>
      </c>
      <c r="BG354" s="493" t="s">
        <v>6663</v>
      </c>
      <c r="BH354" s="493" t="s">
        <v>6663</v>
      </c>
      <c r="BI354" s="493" t="s">
        <v>6663</v>
      </c>
      <c r="BJ354" s="493" t="s">
        <v>6663</v>
      </c>
      <c r="BK354" s="493" t="s">
        <v>6663</v>
      </c>
      <c r="BL354" s="493" t="s">
        <v>6663</v>
      </c>
      <c r="BM354" s="493" t="s">
        <v>6663</v>
      </c>
      <c r="BN354" s="494" t="s">
        <v>6663</v>
      </c>
      <c r="BO354" s="489" t="s">
        <v>6663</v>
      </c>
      <c r="BP354" s="490" t="s">
        <v>6663</v>
      </c>
      <c r="BQ354" s="491" t="s">
        <v>6663</v>
      </c>
      <c r="BR354" s="492">
        <v>312</v>
      </c>
      <c r="BS354" s="493" t="s">
        <v>6662</v>
      </c>
      <c r="BT354" s="493" t="s">
        <v>6662</v>
      </c>
      <c r="BU354" s="493" t="s">
        <v>6662</v>
      </c>
      <c r="BV354" s="493" t="s">
        <v>6662</v>
      </c>
      <c r="BW354" s="493">
        <v>2</v>
      </c>
      <c r="BX354" s="493">
        <v>10</v>
      </c>
      <c r="BY354" s="493">
        <v>8</v>
      </c>
      <c r="BZ354" s="493">
        <v>28</v>
      </c>
      <c r="CA354" s="493">
        <v>48</v>
      </c>
      <c r="CB354" s="493">
        <v>53</v>
      </c>
      <c r="CC354" s="493">
        <v>54</v>
      </c>
      <c r="CD354" s="493">
        <v>50</v>
      </c>
      <c r="CE354" s="493">
        <v>35</v>
      </c>
      <c r="CF354" s="493">
        <v>20</v>
      </c>
      <c r="CG354" s="494">
        <v>4</v>
      </c>
      <c r="CH354" s="389"/>
      <c r="CI354" s="390"/>
      <c r="CJ354" s="390"/>
      <c r="CK354" s="390"/>
      <c r="CL354" s="390"/>
      <c r="CM354" s="390"/>
      <c r="CN354" s="390"/>
      <c r="CO354" s="390"/>
      <c r="CP354" s="390"/>
      <c r="CQ354" s="390"/>
      <c r="CR354" s="390"/>
      <c r="CS354" s="390"/>
      <c r="CT354" s="390"/>
      <c r="CU354" s="394"/>
      <c r="CV354" s="389"/>
      <c r="CW354" s="390"/>
      <c r="CX354" s="390"/>
      <c r="CY354" s="390"/>
      <c r="CZ354" s="390"/>
      <c r="DA354" s="390"/>
      <c r="DB354" s="394"/>
      <c r="DC354" s="492">
        <v>1152</v>
      </c>
      <c r="DD354" s="493">
        <v>928</v>
      </c>
      <c r="DE354" s="493">
        <v>608</v>
      </c>
      <c r="DF354" s="493">
        <v>291</v>
      </c>
      <c r="DG354" s="493">
        <v>29</v>
      </c>
      <c r="DH354" s="493">
        <v>78</v>
      </c>
      <c r="DI354" s="493">
        <v>146</v>
      </c>
      <c r="DJ354" s="394"/>
      <c r="DK354" s="492">
        <v>300</v>
      </c>
      <c r="DL354" s="493">
        <v>72</v>
      </c>
      <c r="DM354" s="493" t="s">
        <v>6662</v>
      </c>
      <c r="DN354" s="493">
        <v>115</v>
      </c>
      <c r="DO354" s="493">
        <v>3</v>
      </c>
      <c r="DP354" s="493">
        <v>36</v>
      </c>
      <c r="DQ354" s="493">
        <v>68</v>
      </c>
      <c r="DR354" s="493">
        <v>1</v>
      </c>
      <c r="DS354" s="493">
        <v>5</v>
      </c>
      <c r="DT354" s="493" t="s">
        <v>6662</v>
      </c>
      <c r="DU354" s="493" t="s">
        <v>6662</v>
      </c>
      <c r="DV354" s="493" t="s">
        <v>6662</v>
      </c>
      <c r="DW354" s="493" t="s">
        <v>6662</v>
      </c>
      <c r="DX354" s="493" t="s">
        <v>6662</v>
      </c>
      <c r="DY354" s="390" t="s">
        <v>6662</v>
      </c>
      <c r="DZ354" s="394" t="s">
        <v>6662</v>
      </c>
      <c r="EA354" s="492">
        <v>311</v>
      </c>
      <c r="EB354" s="493">
        <v>69856</v>
      </c>
      <c r="EC354" s="493">
        <v>14739</v>
      </c>
      <c r="ED354" s="493">
        <v>54747</v>
      </c>
      <c r="EE354" s="494">
        <v>370</v>
      </c>
      <c r="EF354" s="492">
        <v>591</v>
      </c>
      <c r="EG354" s="493">
        <v>522</v>
      </c>
      <c r="EH354" s="493">
        <v>337</v>
      </c>
      <c r="EI354" s="493">
        <v>165</v>
      </c>
      <c r="EJ354" s="493">
        <v>20</v>
      </c>
      <c r="EK354" s="493">
        <v>34</v>
      </c>
      <c r="EL354" s="493">
        <v>35</v>
      </c>
      <c r="EM354" s="394"/>
      <c r="EN354" s="492">
        <v>561</v>
      </c>
      <c r="EO354" s="493">
        <v>406</v>
      </c>
      <c r="EP354" s="493">
        <v>271</v>
      </c>
      <c r="EQ354" s="493">
        <v>126</v>
      </c>
      <c r="ER354" s="493">
        <v>9</v>
      </c>
      <c r="ES354" s="493">
        <v>44</v>
      </c>
      <c r="ET354" s="493">
        <v>111</v>
      </c>
      <c r="EU354" s="394"/>
    </row>
    <row r="355" spans="1:151" s="357" customFormat="1" ht="15" hidden="1" customHeight="1" x14ac:dyDescent="0.15">
      <c r="A355" s="452" t="s">
        <v>175</v>
      </c>
      <c r="B355" s="452" t="s">
        <v>451</v>
      </c>
      <c r="C355" s="452" t="s">
        <v>456</v>
      </c>
      <c r="D355" s="452" t="s">
        <v>914</v>
      </c>
      <c r="E355" s="387">
        <v>39</v>
      </c>
      <c r="F355" s="472">
        <v>38</v>
      </c>
      <c r="G355" s="472" t="s">
        <v>6663</v>
      </c>
      <c r="H355" s="472" t="s">
        <v>6663</v>
      </c>
      <c r="I355" s="472" t="s">
        <v>6663</v>
      </c>
      <c r="J355" s="388">
        <v>1</v>
      </c>
      <c r="K355" s="395">
        <v>1</v>
      </c>
      <c r="L355" s="387"/>
      <c r="M355" s="471" t="s">
        <v>6663</v>
      </c>
      <c r="N355" s="472" t="s">
        <v>6663</v>
      </c>
      <c r="O355" s="472" t="s">
        <v>6663</v>
      </c>
      <c r="P355" s="472" t="s">
        <v>6663</v>
      </c>
      <c r="Q355" s="472" t="s">
        <v>6663</v>
      </c>
      <c r="R355" s="472" t="s">
        <v>6663</v>
      </c>
      <c r="S355" s="472" t="s">
        <v>6663</v>
      </c>
      <c r="T355" s="472" t="s">
        <v>6663</v>
      </c>
      <c r="U355" s="472" t="s">
        <v>6663</v>
      </c>
      <c r="V355" s="472" t="s">
        <v>6663</v>
      </c>
      <c r="W355" s="472" t="s">
        <v>6663</v>
      </c>
      <c r="X355" s="472" t="s">
        <v>6663</v>
      </c>
      <c r="Y355" s="472" t="s">
        <v>6663</v>
      </c>
      <c r="Z355" s="472" t="s">
        <v>6663</v>
      </c>
      <c r="AA355" s="472" t="s">
        <v>6663</v>
      </c>
      <c r="AB355" s="473" t="s">
        <v>6663</v>
      </c>
      <c r="AC355" s="489" t="s">
        <v>6663</v>
      </c>
      <c r="AD355" s="490" t="s">
        <v>6663</v>
      </c>
      <c r="AE355" s="491" t="s">
        <v>6663</v>
      </c>
      <c r="AF355" s="389"/>
      <c r="AG355" s="390"/>
      <c r="AH355" s="390"/>
      <c r="AI355" s="390"/>
      <c r="AJ355" s="390"/>
      <c r="AK355" s="390"/>
      <c r="AL355" s="390"/>
      <c r="AM355" s="390"/>
      <c r="AN355" s="390"/>
      <c r="AO355" s="390"/>
      <c r="AP355" s="390"/>
      <c r="AQ355" s="390"/>
      <c r="AR355" s="390"/>
      <c r="AS355" s="390"/>
      <c r="AT355" s="390"/>
      <c r="AU355" s="390"/>
      <c r="AV355" s="384"/>
      <c r="AW355" s="385"/>
      <c r="AX355" s="386"/>
      <c r="AY355" s="492" t="s">
        <v>6663</v>
      </c>
      <c r="AZ355" s="493" t="s">
        <v>6663</v>
      </c>
      <c r="BA355" s="493" t="s">
        <v>6663</v>
      </c>
      <c r="BB355" s="493" t="s">
        <v>6663</v>
      </c>
      <c r="BC355" s="493" t="s">
        <v>6663</v>
      </c>
      <c r="BD355" s="493" t="s">
        <v>6663</v>
      </c>
      <c r="BE355" s="493" t="s">
        <v>6663</v>
      </c>
      <c r="BF355" s="493" t="s">
        <v>6663</v>
      </c>
      <c r="BG355" s="493" t="s">
        <v>6663</v>
      </c>
      <c r="BH355" s="493" t="s">
        <v>6663</v>
      </c>
      <c r="BI355" s="493" t="s">
        <v>6663</v>
      </c>
      <c r="BJ355" s="493" t="s">
        <v>6663</v>
      </c>
      <c r="BK355" s="493" t="s">
        <v>6663</v>
      </c>
      <c r="BL355" s="493" t="s">
        <v>6663</v>
      </c>
      <c r="BM355" s="493" t="s">
        <v>6663</v>
      </c>
      <c r="BN355" s="494" t="s">
        <v>6663</v>
      </c>
      <c r="BO355" s="489" t="s">
        <v>6663</v>
      </c>
      <c r="BP355" s="490" t="s">
        <v>6663</v>
      </c>
      <c r="BQ355" s="491" t="s">
        <v>6663</v>
      </c>
      <c r="BR355" s="492">
        <v>38</v>
      </c>
      <c r="BS355" s="493" t="s">
        <v>6662</v>
      </c>
      <c r="BT355" s="493" t="s">
        <v>6662</v>
      </c>
      <c r="BU355" s="493" t="s">
        <v>6662</v>
      </c>
      <c r="BV355" s="493" t="s">
        <v>6662</v>
      </c>
      <c r="BW355" s="493" t="s">
        <v>6662</v>
      </c>
      <c r="BX355" s="493" t="s">
        <v>6662</v>
      </c>
      <c r="BY355" s="493">
        <v>2</v>
      </c>
      <c r="BZ355" s="493">
        <v>3</v>
      </c>
      <c r="CA355" s="493">
        <v>4</v>
      </c>
      <c r="CB355" s="493">
        <v>6</v>
      </c>
      <c r="CC355" s="493">
        <v>8</v>
      </c>
      <c r="CD355" s="493">
        <v>6</v>
      </c>
      <c r="CE355" s="493">
        <v>7</v>
      </c>
      <c r="CF355" s="493" t="s">
        <v>6662</v>
      </c>
      <c r="CG355" s="494">
        <v>2</v>
      </c>
      <c r="CH355" s="389"/>
      <c r="CI355" s="390"/>
      <c r="CJ355" s="390"/>
      <c r="CK355" s="390"/>
      <c r="CL355" s="390"/>
      <c r="CM355" s="390"/>
      <c r="CN355" s="390"/>
      <c r="CO355" s="390"/>
      <c r="CP355" s="390"/>
      <c r="CQ355" s="390"/>
      <c r="CR355" s="390"/>
      <c r="CS355" s="390"/>
      <c r="CT355" s="390"/>
      <c r="CU355" s="394"/>
      <c r="CV355" s="389"/>
      <c r="CW355" s="390"/>
      <c r="CX355" s="390"/>
      <c r="CY355" s="390"/>
      <c r="CZ355" s="390"/>
      <c r="DA355" s="390"/>
      <c r="DB355" s="394"/>
      <c r="DC355" s="492">
        <v>130</v>
      </c>
      <c r="DD355" s="493">
        <v>95</v>
      </c>
      <c r="DE355" s="493">
        <v>45</v>
      </c>
      <c r="DF355" s="493">
        <v>39</v>
      </c>
      <c r="DG355" s="493">
        <v>11</v>
      </c>
      <c r="DH355" s="493">
        <v>5</v>
      </c>
      <c r="DI355" s="493">
        <v>30</v>
      </c>
      <c r="DJ355" s="394"/>
      <c r="DK355" s="492">
        <v>33</v>
      </c>
      <c r="DL355" s="493">
        <v>18</v>
      </c>
      <c r="DM355" s="493" t="s">
        <v>6662</v>
      </c>
      <c r="DN355" s="493">
        <v>8</v>
      </c>
      <c r="DO355" s="493" t="s">
        <v>6662</v>
      </c>
      <c r="DP355" s="493">
        <v>5</v>
      </c>
      <c r="DQ355" s="493">
        <v>1</v>
      </c>
      <c r="DR355" s="493" t="s">
        <v>6662</v>
      </c>
      <c r="DS355" s="493" t="s">
        <v>6662</v>
      </c>
      <c r="DT355" s="493" t="s">
        <v>6662</v>
      </c>
      <c r="DU355" s="493">
        <v>1</v>
      </c>
      <c r="DV355" s="493" t="s">
        <v>6662</v>
      </c>
      <c r="DW355" s="493" t="s">
        <v>6662</v>
      </c>
      <c r="DX355" s="493" t="s">
        <v>6662</v>
      </c>
      <c r="DY355" s="390" t="s">
        <v>6662</v>
      </c>
      <c r="DZ355" s="394" t="s">
        <v>6662</v>
      </c>
      <c r="EA355" s="492">
        <v>38</v>
      </c>
      <c r="EB355" s="493">
        <v>5395</v>
      </c>
      <c r="EC355" s="493">
        <v>2547</v>
      </c>
      <c r="ED355" s="493">
        <v>2843</v>
      </c>
      <c r="EE355" s="494">
        <v>5</v>
      </c>
      <c r="EF355" s="492">
        <v>67</v>
      </c>
      <c r="EG355" s="493">
        <v>54</v>
      </c>
      <c r="EH355" s="493">
        <v>25</v>
      </c>
      <c r="EI355" s="493">
        <v>21</v>
      </c>
      <c r="EJ355" s="493">
        <v>8</v>
      </c>
      <c r="EK355" s="493">
        <v>3</v>
      </c>
      <c r="EL355" s="493">
        <v>10</v>
      </c>
      <c r="EM355" s="394"/>
      <c r="EN355" s="492">
        <v>63</v>
      </c>
      <c r="EO355" s="493">
        <v>41</v>
      </c>
      <c r="EP355" s="493">
        <v>20</v>
      </c>
      <c r="EQ355" s="493">
        <v>18</v>
      </c>
      <c r="ER355" s="493">
        <v>3</v>
      </c>
      <c r="ES355" s="493">
        <v>2</v>
      </c>
      <c r="ET355" s="493">
        <v>20</v>
      </c>
      <c r="EU355" s="394"/>
    </row>
    <row r="356" spans="1:151" s="357" customFormat="1" ht="15" hidden="1" customHeight="1" x14ac:dyDescent="0.15">
      <c r="A356" s="452" t="s">
        <v>175</v>
      </c>
      <c r="B356" s="452" t="s">
        <v>451</v>
      </c>
      <c r="C356" s="452" t="s">
        <v>457</v>
      </c>
      <c r="D356" s="452" t="s">
        <v>915</v>
      </c>
      <c r="E356" s="387">
        <v>166</v>
      </c>
      <c r="F356" s="472">
        <v>166</v>
      </c>
      <c r="G356" s="472" t="s">
        <v>6663</v>
      </c>
      <c r="H356" s="472" t="s">
        <v>6663</v>
      </c>
      <c r="I356" s="472" t="s">
        <v>6663</v>
      </c>
      <c r="J356" s="388" t="s">
        <v>6662</v>
      </c>
      <c r="K356" s="395" t="s">
        <v>6662</v>
      </c>
      <c r="L356" s="387"/>
      <c r="M356" s="471" t="s">
        <v>6663</v>
      </c>
      <c r="N356" s="472" t="s">
        <v>6663</v>
      </c>
      <c r="O356" s="472" t="s">
        <v>6663</v>
      </c>
      <c r="P356" s="472" t="s">
        <v>6663</v>
      </c>
      <c r="Q356" s="472" t="s">
        <v>6663</v>
      </c>
      <c r="R356" s="472" t="s">
        <v>6663</v>
      </c>
      <c r="S356" s="472" t="s">
        <v>6663</v>
      </c>
      <c r="T356" s="472" t="s">
        <v>6663</v>
      </c>
      <c r="U356" s="472" t="s">
        <v>6663</v>
      </c>
      <c r="V356" s="472" t="s">
        <v>6663</v>
      </c>
      <c r="W356" s="472" t="s">
        <v>6663</v>
      </c>
      <c r="X356" s="472" t="s">
        <v>6663</v>
      </c>
      <c r="Y356" s="472" t="s">
        <v>6663</v>
      </c>
      <c r="Z356" s="472" t="s">
        <v>6663</v>
      </c>
      <c r="AA356" s="472" t="s">
        <v>6663</v>
      </c>
      <c r="AB356" s="473" t="s">
        <v>6663</v>
      </c>
      <c r="AC356" s="489" t="s">
        <v>6663</v>
      </c>
      <c r="AD356" s="490" t="s">
        <v>6663</v>
      </c>
      <c r="AE356" s="491" t="s">
        <v>6663</v>
      </c>
      <c r="AF356" s="389"/>
      <c r="AG356" s="390"/>
      <c r="AH356" s="390"/>
      <c r="AI356" s="390"/>
      <c r="AJ356" s="390"/>
      <c r="AK356" s="390"/>
      <c r="AL356" s="390"/>
      <c r="AM356" s="390"/>
      <c r="AN356" s="390"/>
      <c r="AO356" s="390"/>
      <c r="AP356" s="390"/>
      <c r="AQ356" s="390"/>
      <c r="AR356" s="390"/>
      <c r="AS356" s="390"/>
      <c r="AT356" s="390"/>
      <c r="AU356" s="390"/>
      <c r="AV356" s="384"/>
      <c r="AW356" s="385"/>
      <c r="AX356" s="386"/>
      <c r="AY356" s="492" t="s">
        <v>6663</v>
      </c>
      <c r="AZ356" s="493" t="s">
        <v>6663</v>
      </c>
      <c r="BA356" s="493" t="s">
        <v>6663</v>
      </c>
      <c r="BB356" s="493" t="s">
        <v>6663</v>
      </c>
      <c r="BC356" s="493" t="s">
        <v>6663</v>
      </c>
      <c r="BD356" s="493" t="s">
        <v>6663</v>
      </c>
      <c r="BE356" s="493" t="s">
        <v>6663</v>
      </c>
      <c r="BF356" s="493" t="s">
        <v>6663</v>
      </c>
      <c r="BG356" s="493" t="s">
        <v>6663</v>
      </c>
      <c r="BH356" s="493" t="s">
        <v>6663</v>
      </c>
      <c r="BI356" s="493" t="s">
        <v>6663</v>
      </c>
      <c r="BJ356" s="493" t="s">
        <v>6663</v>
      </c>
      <c r="BK356" s="493" t="s">
        <v>6663</v>
      </c>
      <c r="BL356" s="493" t="s">
        <v>6663</v>
      </c>
      <c r="BM356" s="493" t="s">
        <v>6663</v>
      </c>
      <c r="BN356" s="494" t="s">
        <v>6663</v>
      </c>
      <c r="BO356" s="489" t="s">
        <v>6663</v>
      </c>
      <c r="BP356" s="490" t="s">
        <v>6663</v>
      </c>
      <c r="BQ356" s="491" t="s">
        <v>6663</v>
      </c>
      <c r="BR356" s="492">
        <v>166</v>
      </c>
      <c r="BS356" s="493" t="s">
        <v>6662</v>
      </c>
      <c r="BT356" s="493" t="s">
        <v>6662</v>
      </c>
      <c r="BU356" s="493" t="s">
        <v>6662</v>
      </c>
      <c r="BV356" s="493" t="s">
        <v>6662</v>
      </c>
      <c r="BW356" s="493">
        <v>3</v>
      </c>
      <c r="BX356" s="493">
        <v>8</v>
      </c>
      <c r="BY356" s="493">
        <v>11</v>
      </c>
      <c r="BZ356" s="493">
        <v>12</v>
      </c>
      <c r="CA356" s="493">
        <v>33</v>
      </c>
      <c r="CB356" s="493">
        <v>26</v>
      </c>
      <c r="CC356" s="493">
        <v>32</v>
      </c>
      <c r="CD356" s="493">
        <v>21</v>
      </c>
      <c r="CE356" s="493">
        <v>11</v>
      </c>
      <c r="CF356" s="493">
        <v>7</v>
      </c>
      <c r="CG356" s="494">
        <v>2</v>
      </c>
      <c r="CH356" s="389"/>
      <c r="CI356" s="390"/>
      <c r="CJ356" s="390"/>
      <c r="CK356" s="390"/>
      <c r="CL356" s="390"/>
      <c r="CM356" s="390"/>
      <c r="CN356" s="390"/>
      <c r="CO356" s="390"/>
      <c r="CP356" s="390"/>
      <c r="CQ356" s="390"/>
      <c r="CR356" s="390"/>
      <c r="CS356" s="390"/>
      <c r="CT356" s="390"/>
      <c r="CU356" s="394"/>
      <c r="CV356" s="389"/>
      <c r="CW356" s="390"/>
      <c r="CX356" s="390"/>
      <c r="CY356" s="390"/>
      <c r="CZ356" s="390"/>
      <c r="DA356" s="390"/>
      <c r="DB356" s="394"/>
      <c r="DC356" s="492">
        <v>625</v>
      </c>
      <c r="DD356" s="493">
        <v>488</v>
      </c>
      <c r="DE356" s="493">
        <v>377</v>
      </c>
      <c r="DF356" s="493">
        <v>103</v>
      </c>
      <c r="DG356" s="493">
        <v>8</v>
      </c>
      <c r="DH356" s="493">
        <v>45</v>
      </c>
      <c r="DI356" s="493">
        <v>92</v>
      </c>
      <c r="DJ356" s="394"/>
      <c r="DK356" s="492">
        <v>165</v>
      </c>
      <c r="DL356" s="493">
        <v>22</v>
      </c>
      <c r="DM356" s="493" t="s">
        <v>6662</v>
      </c>
      <c r="DN356" s="493">
        <v>30</v>
      </c>
      <c r="DO356" s="493" t="s">
        <v>6662</v>
      </c>
      <c r="DP356" s="493">
        <v>36</v>
      </c>
      <c r="DQ356" s="493">
        <v>71</v>
      </c>
      <c r="DR356" s="493" t="s">
        <v>6662</v>
      </c>
      <c r="DS356" s="493">
        <v>4</v>
      </c>
      <c r="DT356" s="493" t="s">
        <v>6662</v>
      </c>
      <c r="DU356" s="493">
        <v>2</v>
      </c>
      <c r="DV356" s="493" t="s">
        <v>6662</v>
      </c>
      <c r="DW356" s="493" t="s">
        <v>6662</v>
      </c>
      <c r="DX356" s="493" t="s">
        <v>6662</v>
      </c>
      <c r="DY356" s="390" t="s">
        <v>6662</v>
      </c>
      <c r="DZ356" s="394" t="s">
        <v>6662</v>
      </c>
      <c r="EA356" s="492">
        <v>166</v>
      </c>
      <c r="EB356" s="493">
        <v>54015</v>
      </c>
      <c r="EC356" s="493">
        <v>11018</v>
      </c>
      <c r="ED356" s="493">
        <v>42977</v>
      </c>
      <c r="EE356" s="494">
        <v>20</v>
      </c>
      <c r="EF356" s="492">
        <v>311</v>
      </c>
      <c r="EG356" s="493">
        <v>259</v>
      </c>
      <c r="EH356" s="493">
        <v>197</v>
      </c>
      <c r="EI356" s="493">
        <v>55</v>
      </c>
      <c r="EJ356" s="493">
        <v>7</v>
      </c>
      <c r="EK356" s="493">
        <v>23</v>
      </c>
      <c r="EL356" s="493">
        <v>29</v>
      </c>
      <c r="EM356" s="394"/>
      <c r="EN356" s="492">
        <v>314</v>
      </c>
      <c r="EO356" s="493">
        <v>229</v>
      </c>
      <c r="EP356" s="493">
        <v>180</v>
      </c>
      <c r="EQ356" s="493">
        <v>48</v>
      </c>
      <c r="ER356" s="493">
        <v>1</v>
      </c>
      <c r="ES356" s="493">
        <v>22</v>
      </c>
      <c r="ET356" s="493">
        <v>63</v>
      </c>
      <c r="EU356" s="394"/>
    </row>
    <row r="357" spans="1:151" s="357" customFormat="1" ht="15" hidden="1" customHeight="1" x14ac:dyDescent="0.15">
      <c r="A357" s="452" t="s">
        <v>175</v>
      </c>
      <c r="B357" s="452" t="s">
        <v>451</v>
      </c>
      <c r="C357" s="452" t="s">
        <v>458</v>
      </c>
      <c r="D357" s="452" t="s">
        <v>916</v>
      </c>
      <c r="E357" s="387">
        <v>218</v>
      </c>
      <c r="F357" s="472">
        <v>215</v>
      </c>
      <c r="G357" s="472" t="s">
        <v>6663</v>
      </c>
      <c r="H357" s="472" t="s">
        <v>6663</v>
      </c>
      <c r="I357" s="472" t="s">
        <v>6663</v>
      </c>
      <c r="J357" s="388">
        <v>3</v>
      </c>
      <c r="K357" s="395">
        <v>3</v>
      </c>
      <c r="L357" s="387"/>
      <c r="M357" s="471" t="s">
        <v>6663</v>
      </c>
      <c r="N357" s="472" t="s">
        <v>6663</v>
      </c>
      <c r="O357" s="472" t="s">
        <v>6663</v>
      </c>
      <c r="P357" s="472" t="s">
        <v>6663</v>
      </c>
      <c r="Q357" s="472" t="s">
        <v>6663</v>
      </c>
      <c r="R357" s="472" t="s">
        <v>6663</v>
      </c>
      <c r="S357" s="472" t="s">
        <v>6663</v>
      </c>
      <c r="T357" s="472" t="s">
        <v>6663</v>
      </c>
      <c r="U357" s="472" t="s">
        <v>6663</v>
      </c>
      <c r="V357" s="472" t="s">
        <v>6663</v>
      </c>
      <c r="W357" s="472" t="s">
        <v>6663</v>
      </c>
      <c r="X357" s="472" t="s">
        <v>6663</v>
      </c>
      <c r="Y357" s="472" t="s">
        <v>6663</v>
      </c>
      <c r="Z357" s="472" t="s">
        <v>6663</v>
      </c>
      <c r="AA357" s="472" t="s">
        <v>6663</v>
      </c>
      <c r="AB357" s="473" t="s">
        <v>6663</v>
      </c>
      <c r="AC357" s="489" t="s">
        <v>6663</v>
      </c>
      <c r="AD357" s="490" t="s">
        <v>6663</v>
      </c>
      <c r="AE357" s="491" t="s">
        <v>6663</v>
      </c>
      <c r="AF357" s="389"/>
      <c r="AG357" s="390"/>
      <c r="AH357" s="390"/>
      <c r="AI357" s="390"/>
      <c r="AJ357" s="390"/>
      <c r="AK357" s="390"/>
      <c r="AL357" s="390"/>
      <c r="AM357" s="390"/>
      <c r="AN357" s="390"/>
      <c r="AO357" s="390"/>
      <c r="AP357" s="390"/>
      <c r="AQ357" s="390"/>
      <c r="AR357" s="390"/>
      <c r="AS357" s="390"/>
      <c r="AT357" s="390"/>
      <c r="AU357" s="390"/>
      <c r="AV357" s="384"/>
      <c r="AW357" s="385"/>
      <c r="AX357" s="386"/>
      <c r="AY357" s="492" t="s">
        <v>6663</v>
      </c>
      <c r="AZ357" s="493" t="s">
        <v>6663</v>
      </c>
      <c r="BA357" s="493" t="s">
        <v>6663</v>
      </c>
      <c r="BB357" s="493" t="s">
        <v>6663</v>
      </c>
      <c r="BC357" s="493" t="s">
        <v>6663</v>
      </c>
      <c r="BD357" s="493" t="s">
        <v>6663</v>
      </c>
      <c r="BE357" s="493" t="s">
        <v>6663</v>
      </c>
      <c r="BF357" s="493" t="s">
        <v>6663</v>
      </c>
      <c r="BG357" s="493" t="s">
        <v>6663</v>
      </c>
      <c r="BH357" s="493" t="s">
        <v>6663</v>
      </c>
      <c r="BI357" s="493" t="s">
        <v>6663</v>
      </c>
      <c r="BJ357" s="493" t="s">
        <v>6663</v>
      </c>
      <c r="BK357" s="493" t="s">
        <v>6663</v>
      </c>
      <c r="BL357" s="493" t="s">
        <v>6663</v>
      </c>
      <c r="BM357" s="493" t="s">
        <v>6663</v>
      </c>
      <c r="BN357" s="494" t="s">
        <v>6663</v>
      </c>
      <c r="BO357" s="489" t="s">
        <v>6663</v>
      </c>
      <c r="BP357" s="490" t="s">
        <v>6663</v>
      </c>
      <c r="BQ357" s="491" t="s">
        <v>6663</v>
      </c>
      <c r="BR357" s="492">
        <v>215</v>
      </c>
      <c r="BS357" s="493" t="s">
        <v>6662</v>
      </c>
      <c r="BT357" s="493" t="s">
        <v>6662</v>
      </c>
      <c r="BU357" s="493" t="s">
        <v>6662</v>
      </c>
      <c r="BV357" s="493">
        <v>1</v>
      </c>
      <c r="BW357" s="493">
        <v>3</v>
      </c>
      <c r="BX357" s="493">
        <v>5</v>
      </c>
      <c r="BY357" s="493">
        <v>9</v>
      </c>
      <c r="BZ357" s="493">
        <v>15</v>
      </c>
      <c r="CA357" s="493">
        <v>24</v>
      </c>
      <c r="CB357" s="493">
        <v>47</v>
      </c>
      <c r="CC357" s="493">
        <v>26</v>
      </c>
      <c r="CD357" s="493">
        <v>23</v>
      </c>
      <c r="CE357" s="493">
        <v>39</v>
      </c>
      <c r="CF357" s="493">
        <v>17</v>
      </c>
      <c r="CG357" s="494">
        <v>6</v>
      </c>
      <c r="CH357" s="389"/>
      <c r="CI357" s="390"/>
      <c r="CJ357" s="390"/>
      <c r="CK357" s="390"/>
      <c r="CL357" s="390"/>
      <c r="CM357" s="390"/>
      <c r="CN357" s="390"/>
      <c r="CO357" s="390"/>
      <c r="CP357" s="390"/>
      <c r="CQ357" s="390"/>
      <c r="CR357" s="390"/>
      <c r="CS357" s="390"/>
      <c r="CT357" s="390"/>
      <c r="CU357" s="394"/>
      <c r="CV357" s="389"/>
      <c r="CW357" s="390"/>
      <c r="CX357" s="390"/>
      <c r="CY357" s="390"/>
      <c r="CZ357" s="390"/>
      <c r="DA357" s="390"/>
      <c r="DB357" s="394"/>
      <c r="DC357" s="492">
        <v>786</v>
      </c>
      <c r="DD357" s="493">
        <v>592</v>
      </c>
      <c r="DE357" s="493">
        <v>326</v>
      </c>
      <c r="DF357" s="493">
        <v>235</v>
      </c>
      <c r="DG357" s="493">
        <v>31</v>
      </c>
      <c r="DH357" s="493">
        <v>46</v>
      </c>
      <c r="DI357" s="493">
        <v>148</v>
      </c>
      <c r="DJ357" s="394"/>
      <c r="DK357" s="492">
        <v>199</v>
      </c>
      <c r="DL357" s="493">
        <v>86</v>
      </c>
      <c r="DM357" s="493" t="s">
        <v>6662</v>
      </c>
      <c r="DN357" s="493">
        <v>31</v>
      </c>
      <c r="DO357" s="493" t="s">
        <v>6662</v>
      </c>
      <c r="DP357" s="493">
        <v>45</v>
      </c>
      <c r="DQ357" s="493">
        <v>26</v>
      </c>
      <c r="DR357" s="493">
        <v>1</v>
      </c>
      <c r="DS357" s="493">
        <v>5</v>
      </c>
      <c r="DT357" s="493">
        <v>1</v>
      </c>
      <c r="DU357" s="493">
        <v>2</v>
      </c>
      <c r="DV357" s="493" t="s">
        <v>6662</v>
      </c>
      <c r="DW357" s="493">
        <v>2</v>
      </c>
      <c r="DX357" s="493" t="s">
        <v>6662</v>
      </c>
      <c r="DY357" s="390" t="s">
        <v>6662</v>
      </c>
      <c r="DZ357" s="394" t="s">
        <v>6662</v>
      </c>
      <c r="EA357" s="492">
        <v>215</v>
      </c>
      <c r="EB357" s="493">
        <v>50469</v>
      </c>
      <c r="EC357" s="493">
        <v>21150</v>
      </c>
      <c r="ED357" s="493">
        <v>28929</v>
      </c>
      <c r="EE357" s="494">
        <v>390</v>
      </c>
      <c r="EF357" s="492">
        <v>386</v>
      </c>
      <c r="EG357" s="493">
        <v>343</v>
      </c>
      <c r="EH357" s="493">
        <v>187</v>
      </c>
      <c r="EI357" s="493">
        <v>137</v>
      </c>
      <c r="EJ357" s="493">
        <v>19</v>
      </c>
      <c r="EK357" s="493">
        <v>14</v>
      </c>
      <c r="EL357" s="493">
        <v>29</v>
      </c>
      <c r="EM357" s="394"/>
      <c r="EN357" s="492">
        <v>400</v>
      </c>
      <c r="EO357" s="493">
        <v>249</v>
      </c>
      <c r="EP357" s="493">
        <v>139</v>
      </c>
      <c r="EQ357" s="493">
        <v>98</v>
      </c>
      <c r="ER357" s="493">
        <v>12</v>
      </c>
      <c r="ES357" s="493">
        <v>32</v>
      </c>
      <c r="ET357" s="493">
        <v>119</v>
      </c>
      <c r="EU357" s="394"/>
    </row>
    <row r="358" spans="1:151" s="357" customFormat="1" ht="15" hidden="1" customHeight="1" x14ac:dyDescent="0.15">
      <c r="A358" s="452" t="s">
        <v>175</v>
      </c>
      <c r="B358" s="452" t="s">
        <v>451</v>
      </c>
      <c r="C358" s="452" t="s">
        <v>459</v>
      </c>
      <c r="D358" s="452" t="s">
        <v>917</v>
      </c>
      <c r="E358" s="387">
        <v>145</v>
      </c>
      <c r="F358" s="472">
        <v>141</v>
      </c>
      <c r="G358" s="472" t="s">
        <v>6663</v>
      </c>
      <c r="H358" s="472" t="s">
        <v>6663</v>
      </c>
      <c r="I358" s="472" t="s">
        <v>6663</v>
      </c>
      <c r="J358" s="388">
        <v>4</v>
      </c>
      <c r="K358" s="395">
        <v>4</v>
      </c>
      <c r="L358" s="387"/>
      <c r="M358" s="471" t="s">
        <v>6663</v>
      </c>
      <c r="N358" s="472" t="s">
        <v>6663</v>
      </c>
      <c r="O358" s="472" t="s">
        <v>6663</v>
      </c>
      <c r="P358" s="472" t="s">
        <v>6663</v>
      </c>
      <c r="Q358" s="472" t="s">
        <v>6663</v>
      </c>
      <c r="R358" s="472" t="s">
        <v>6663</v>
      </c>
      <c r="S358" s="472" t="s">
        <v>6663</v>
      </c>
      <c r="T358" s="472" t="s">
        <v>6663</v>
      </c>
      <c r="U358" s="472" t="s">
        <v>6663</v>
      </c>
      <c r="V358" s="472" t="s">
        <v>6663</v>
      </c>
      <c r="W358" s="472" t="s">
        <v>6663</v>
      </c>
      <c r="X358" s="472" t="s">
        <v>6663</v>
      </c>
      <c r="Y358" s="472" t="s">
        <v>6663</v>
      </c>
      <c r="Z358" s="472" t="s">
        <v>6663</v>
      </c>
      <c r="AA358" s="472" t="s">
        <v>6663</v>
      </c>
      <c r="AB358" s="473" t="s">
        <v>6663</v>
      </c>
      <c r="AC358" s="489" t="s">
        <v>6663</v>
      </c>
      <c r="AD358" s="490" t="s">
        <v>6663</v>
      </c>
      <c r="AE358" s="491" t="s">
        <v>6663</v>
      </c>
      <c r="AF358" s="389"/>
      <c r="AG358" s="390"/>
      <c r="AH358" s="390"/>
      <c r="AI358" s="390"/>
      <c r="AJ358" s="390"/>
      <c r="AK358" s="390"/>
      <c r="AL358" s="390"/>
      <c r="AM358" s="390"/>
      <c r="AN358" s="390"/>
      <c r="AO358" s="390"/>
      <c r="AP358" s="390"/>
      <c r="AQ358" s="390"/>
      <c r="AR358" s="390"/>
      <c r="AS358" s="390"/>
      <c r="AT358" s="390"/>
      <c r="AU358" s="390"/>
      <c r="AV358" s="384"/>
      <c r="AW358" s="385"/>
      <c r="AX358" s="386"/>
      <c r="AY358" s="492" t="s">
        <v>6663</v>
      </c>
      <c r="AZ358" s="493" t="s">
        <v>6663</v>
      </c>
      <c r="BA358" s="493" t="s">
        <v>6663</v>
      </c>
      <c r="BB358" s="493" t="s">
        <v>6663</v>
      </c>
      <c r="BC358" s="493" t="s">
        <v>6663</v>
      </c>
      <c r="BD358" s="493" t="s">
        <v>6663</v>
      </c>
      <c r="BE358" s="493" t="s">
        <v>6663</v>
      </c>
      <c r="BF358" s="493" t="s">
        <v>6663</v>
      </c>
      <c r="BG358" s="493" t="s">
        <v>6663</v>
      </c>
      <c r="BH358" s="493" t="s">
        <v>6663</v>
      </c>
      <c r="BI358" s="493" t="s">
        <v>6663</v>
      </c>
      <c r="BJ358" s="493" t="s">
        <v>6663</v>
      </c>
      <c r="BK358" s="493" t="s">
        <v>6663</v>
      </c>
      <c r="BL358" s="493" t="s">
        <v>6663</v>
      </c>
      <c r="BM358" s="493" t="s">
        <v>6663</v>
      </c>
      <c r="BN358" s="494" t="s">
        <v>6663</v>
      </c>
      <c r="BO358" s="489" t="s">
        <v>6663</v>
      </c>
      <c r="BP358" s="490" t="s">
        <v>6663</v>
      </c>
      <c r="BQ358" s="491" t="s">
        <v>6663</v>
      </c>
      <c r="BR358" s="492">
        <v>143</v>
      </c>
      <c r="BS358" s="493" t="s">
        <v>6662</v>
      </c>
      <c r="BT358" s="493" t="s">
        <v>6662</v>
      </c>
      <c r="BU358" s="493" t="s">
        <v>6662</v>
      </c>
      <c r="BV358" s="493">
        <v>1</v>
      </c>
      <c r="BW358" s="493">
        <v>2</v>
      </c>
      <c r="BX358" s="493">
        <v>5</v>
      </c>
      <c r="BY358" s="493">
        <v>2</v>
      </c>
      <c r="BZ358" s="493">
        <v>14</v>
      </c>
      <c r="CA358" s="493">
        <v>26</v>
      </c>
      <c r="CB358" s="493">
        <v>19</v>
      </c>
      <c r="CC358" s="493">
        <v>37</v>
      </c>
      <c r="CD358" s="493">
        <v>10</v>
      </c>
      <c r="CE358" s="493">
        <v>17</v>
      </c>
      <c r="CF358" s="493">
        <v>8</v>
      </c>
      <c r="CG358" s="494">
        <v>2</v>
      </c>
      <c r="CH358" s="389"/>
      <c r="CI358" s="390"/>
      <c r="CJ358" s="390"/>
      <c r="CK358" s="390"/>
      <c r="CL358" s="390"/>
      <c r="CM358" s="390"/>
      <c r="CN358" s="390"/>
      <c r="CO358" s="390"/>
      <c r="CP358" s="390"/>
      <c r="CQ358" s="390"/>
      <c r="CR358" s="390"/>
      <c r="CS358" s="390"/>
      <c r="CT358" s="390"/>
      <c r="CU358" s="394"/>
      <c r="CV358" s="389"/>
      <c r="CW358" s="390"/>
      <c r="CX358" s="390"/>
      <c r="CY358" s="390"/>
      <c r="CZ358" s="390"/>
      <c r="DA358" s="390"/>
      <c r="DB358" s="394"/>
      <c r="DC358" s="492">
        <v>506</v>
      </c>
      <c r="DD358" s="493">
        <v>400</v>
      </c>
      <c r="DE358" s="493">
        <v>270</v>
      </c>
      <c r="DF358" s="493">
        <v>119</v>
      </c>
      <c r="DG358" s="493">
        <v>11</v>
      </c>
      <c r="DH358" s="493">
        <v>17</v>
      </c>
      <c r="DI358" s="493">
        <v>89</v>
      </c>
      <c r="DJ358" s="394"/>
      <c r="DK358" s="492">
        <v>132</v>
      </c>
      <c r="DL358" s="493">
        <v>22</v>
      </c>
      <c r="DM358" s="493" t="s">
        <v>6662</v>
      </c>
      <c r="DN358" s="493">
        <v>18</v>
      </c>
      <c r="DO358" s="493" t="s">
        <v>6662</v>
      </c>
      <c r="DP358" s="493">
        <v>24</v>
      </c>
      <c r="DQ358" s="493">
        <v>62</v>
      </c>
      <c r="DR358" s="493" t="s">
        <v>6662</v>
      </c>
      <c r="DS358" s="493">
        <v>2</v>
      </c>
      <c r="DT358" s="493" t="s">
        <v>6662</v>
      </c>
      <c r="DU358" s="493">
        <v>3</v>
      </c>
      <c r="DV358" s="493" t="s">
        <v>6662</v>
      </c>
      <c r="DW358" s="493">
        <v>1</v>
      </c>
      <c r="DX358" s="493" t="s">
        <v>6662</v>
      </c>
      <c r="DY358" s="390" t="s">
        <v>6662</v>
      </c>
      <c r="DZ358" s="394" t="s">
        <v>6662</v>
      </c>
      <c r="EA358" s="492">
        <v>141</v>
      </c>
      <c r="EB358" s="493">
        <v>30658</v>
      </c>
      <c r="EC358" s="493">
        <v>7630</v>
      </c>
      <c r="ED358" s="493">
        <v>23028</v>
      </c>
      <c r="EE358" s="494" t="s">
        <v>6662</v>
      </c>
      <c r="EF358" s="492">
        <v>251</v>
      </c>
      <c r="EG358" s="493">
        <v>219</v>
      </c>
      <c r="EH358" s="493">
        <v>149</v>
      </c>
      <c r="EI358" s="493">
        <v>62</v>
      </c>
      <c r="EJ358" s="493">
        <v>8</v>
      </c>
      <c r="EK358" s="493">
        <v>8</v>
      </c>
      <c r="EL358" s="493">
        <v>24</v>
      </c>
      <c r="EM358" s="394"/>
      <c r="EN358" s="492">
        <v>255</v>
      </c>
      <c r="EO358" s="493">
        <v>181</v>
      </c>
      <c r="EP358" s="493">
        <v>121</v>
      </c>
      <c r="EQ358" s="493">
        <v>57</v>
      </c>
      <c r="ER358" s="493">
        <v>3</v>
      </c>
      <c r="ES358" s="493">
        <v>9</v>
      </c>
      <c r="ET358" s="493">
        <v>65</v>
      </c>
      <c r="EU358" s="394"/>
    </row>
    <row r="359" spans="1:151" s="357" customFormat="1" ht="15" customHeight="1" x14ac:dyDescent="0.15">
      <c r="A359" s="452" t="s">
        <v>175</v>
      </c>
      <c r="B359" s="452" t="s">
        <v>460</v>
      </c>
      <c r="C359" s="452"/>
      <c r="D359" s="452" t="s">
        <v>918</v>
      </c>
      <c r="E359" s="387">
        <v>1413</v>
      </c>
      <c r="F359" s="472">
        <v>1392</v>
      </c>
      <c r="G359" s="472">
        <v>129</v>
      </c>
      <c r="H359" s="472">
        <v>208</v>
      </c>
      <c r="I359" s="472">
        <v>1055</v>
      </c>
      <c r="J359" s="388">
        <v>21</v>
      </c>
      <c r="K359" s="395">
        <v>21</v>
      </c>
      <c r="L359" s="387"/>
      <c r="M359" s="471">
        <v>3494</v>
      </c>
      <c r="N359" s="472">
        <v>44</v>
      </c>
      <c r="O359" s="472">
        <v>87</v>
      </c>
      <c r="P359" s="472">
        <v>104</v>
      </c>
      <c r="Q359" s="472">
        <v>126</v>
      </c>
      <c r="R359" s="472">
        <v>166</v>
      </c>
      <c r="S359" s="472">
        <v>177</v>
      </c>
      <c r="T359" s="472">
        <v>192</v>
      </c>
      <c r="U359" s="472">
        <v>314</v>
      </c>
      <c r="V359" s="472">
        <v>332</v>
      </c>
      <c r="W359" s="472">
        <v>522</v>
      </c>
      <c r="X359" s="472">
        <v>536</v>
      </c>
      <c r="Y359" s="472">
        <v>348</v>
      </c>
      <c r="Z359" s="472">
        <v>291</v>
      </c>
      <c r="AA359" s="472">
        <v>176</v>
      </c>
      <c r="AB359" s="473">
        <v>79</v>
      </c>
      <c r="AC359" s="489">
        <v>58.5</v>
      </c>
      <c r="AD359" s="490">
        <v>57.2</v>
      </c>
      <c r="AE359" s="491">
        <v>60.2</v>
      </c>
      <c r="AF359" s="389"/>
      <c r="AG359" s="390"/>
      <c r="AH359" s="390"/>
      <c r="AI359" s="390"/>
      <c r="AJ359" s="390"/>
      <c r="AK359" s="390"/>
      <c r="AL359" s="390"/>
      <c r="AM359" s="390"/>
      <c r="AN359" s="390"/>
      <c r="AO359" s="390"/>
      <c r="AP359" s="390"/>
      <c r="AQ359" s="390"/>
      <c r="AR359" s="390"/>
      <c r="AS359" s="390"/>
      <c r="AT359" s="390"/>
      <c r="AU359" s="390"/>
      <c r="AV359" s="384"/>
      <c r="AW359" s="385"/>
      <c r="AX359" s="386"/>
      <c r="AY359" s="492">
        <v>1258</v>
      </c>
      <c r="AZ359" s="493" t="s">
        <v>6662</v>
      </c>
      <c r="BA359" s="493" t="s">
        <v>6662</v>
      </c>
      <c r="BB359" s="493">
        <v>3</v>
      </c>
      <c r="BC359" s="493">
        <v>8</v>
      </c>
      <c r="BD359" s="493">
        <v>24</v>
      </c>
      <c r="BE359" s="493">
        <v>16</v>
      </c>
      <c r="BF359" s="493">
        <v>24</v>
      </c>
      <c r="BG359" s="493">
        <v>27</v>
      </c>
      <c r="BH359" s="493">
        <v>59</v>
      </c>
      <c r="BI359" s="493">
        <v>194</v>
      </c>
      <c r="BJ359" s="493">
        <v>327</v>
      </c>
      <c r="BK359" s="493">
        <v>244</v>
      </c>
      <c r="BL359" s="493">
        <v>192</v>
      </c>
      <c r="BM359" s="493">
        <v>105</v>
      </c>
      <c r="BN359" s="494">
        <v>35</v>
      </c>
      <c r="BO359" s="489">
        <v>68.2</v>
      </c>
      <c r="BP359" s="490">
        <v>67.8</v>
      </c>
      <c r="BQ359" s="491">
        <v>68.8</v>
      </c>
      <c r="BR359" s="492">
        <v>1392</v>
      </c>
      <c r="BS359" s="493" t="s">
        <v>6662</v>
      </c>
      <c r="BT359" s="493" t="s">
        <v>6662</v>
      </c>
      <c r="BU359" s="493">
        <v>2</v>
      </c>
      <c r="BV359" s="493">
        <v>3</v>
      </c>
      <c r="BW359" s="493">
        <v>13</v>
      </c>
      <c r="BX359" s="493">
        <v>18</v>
      </c>
      <c r="BY359" s="493">
        <v>50</v>
      </c>
      <c r="BZ359" s="493">
        <v>115</v>
      </c>
      <c r="CA359" s="493">
        <v>163</v>
      </c>
      <c r="CB359" s="493">
        <v>267</v>
      </c>
      <c r="CC359" s="493">
        <v>306</v>
      </c>
      <c r="CD359" s="493">
        <v>197</v>
      </c>
      <c r="CE359" s="493">
        <v>146</v>
      </c>
      <c r="CF359" s="493">
        <v>78</v>
      </c>
      <c r="CG359" s="494">
        <v>34</v>
      </c>
      <c r="CH359" s="389"/>
      <c r="CI359" s="390"/>
      <c r="CJ359" s="390"/>
      <c r="CK359" s="390"/>
      <c r="CL359" s="390"/>
      <c r="CM359" s="390"/>
      <c r="CN359" s="390"/>
      <c r="CO359" s="390"/>
      <c r="CP359" s="390"/>
      <c r="CQ359" s="390"/>
      <c r="CR359" s="390"/>
      <c r="CS359" s="390"/>
      <c r="CT359" s="390"/>
      <c r="CU359" s="394"/>
      <c r="CV359" s="389"/>
      <c r="CW359" s="390"/>
      <c r="CX359" s="390"/>
      <c r="CY359" s="390"/>
      <c r="CZ359" s="390"/>
      <c r="DA359" s="390"/>
      <c r="DB359" s="394"/>
      <c r="DC359" s="492">
        <v>5103</v>
      </c>
      <c r="DD359" s="493">
        <v>3507</v>
      </c>
      <c r="DE359" s="493">
        <v>1258</v>
      </c>
      <c r="DF359" s="493">
        <v>2003</v>
      </c>
      <c r="DG359" s="493">
        <v>246</v>
      </c>
      <c r="DH359" s="493">
        <v>347</v>
      </c>
      <c r="DI359" s="493">
        <v>1249</v>
      </c>
      <c r="DJ359" s="394"/>
      <c r="DK359" s="492">
        <v>1276</v>
      </c>
      <c r="DL359" s="493">
        <v>1179</v>
      </c>
      <c r="DM359" s="493">
        <v>1</v>
      </c>
      <c r="DN359" s="493">
        <v>1</v>
      </c>
      <c r="DO359" s="493" t="s">
        <v>6662</v>
      </c>
      <c r="DP359" s="493">
        <v>43</v>
      </c>
      <c r="DQ359" s="493">
        <v>27</v>
      </c>
      <c r="DR359" s="493">
        <v>9</v>
      </c>
      <c r="DS359" s="493">
        <v>11</v>
      </c>
      <c r="DT359" s="493">
        <v>1</v>
      </c>
      <c r="DU359" s="493">
        <v>4</v>
      </c>
      <c r="DV359" s="493" t="s">
        <v>6662</v>
      </c>
      <c r="DW359" s="493" t="s">
        <v>6662</v>
      </c>
      <c r="DX359" s="493" t="s">
        <v>6662</v>
      </c>
      <c r="DY359" s="390" t="s">
        <v>6662</v>
      </c>
      <c r="DZ359" s="394" t="s">
        <v>6662</v>
      </c>
      <c r="EA359" s="492">
        <v>1391</v>
      </c>
      <c r="EB359" s="493">
        <v>270414</v>
      </c>
      <c r="EC359" s="493">
        <v>229850</v>
      </c>
      <c r="ED359" s="493">
        <v>39279</v>
      </c>
      <c r="EE359" s="494">
        <v>1285</v>
      </c>
      <c r="EF359" s="492">
        <v>2571</v>
      </c>
      <c r="EG359" s="493">
        <v>2108</v>
      </c>
      <c r="EH359" s="493">
        <v>765</v>
      </c>
      <c r="EI359" s="493">
        <v>1159</v>
      </c>
      <c r="EJ359" s="493">
        <v>184</v>
      </c>
      <c r="EK359" s="493">
        <v>183</v>
      </c>
      <c r="EL359" s="493">
        <v>280</v>
      </c>
      <c r="EM359" s="394"/>
      <c r="EN359" s="492">
        <v>2532</v>
      </c>
      <c r="EO359" s="493">
        <v>1399</v>
      </c>
      <c r="EP359" s="493">
        <v>493</v>
      </c>
      <c r="EQ359" s="493">
        <v>844</v>
      </c>
      <c r="ER359" s="493">
        <v>62</v>
      </c>
      <c r="ES359" s="493">
        <v>164</v>
      </c>
      <c r="ET359" s="493">
        <v>969</v>
      </c>
      <c r="EU359" s="394"/>
    </row>
    <row r="360" spans="1:151" s="357" customFormat="1" ht="15" hidden="1" customHeight="1" x14ac:dyDescent="0.15">
      <c r="A360" s="452" t="s">
        <v>175</v>
      </c>
      <c r="B360" s="452" t="s">
        <v>460</v>
      </c>
      <c r="C360" s="452" t="s">
        <v>461</v>
      </c>
      <c r="D360" s="452" t="s">
        <v>919</v>
      </c>
      <c r="E360" s="387">
        <v>106</v>
      </c>
      <c r="F360" s="472">
        <v>105</v>
      </c>
      <c r="G360" s="472" t="s">
        <v>6663</v>
      </c>
      <c r="H360" s="472" t="s">
        <v>6663</v>
      </c>
      <c r="I360" s="472" t="s">
        <v>6663</v>
      </c>
      <c r="J360" s="388">
        <v>1</v>
      </c>
      <c r="K360" s="395">
        <v>1</v>
      </c>
      <c r="L360" s="387"/>
      <c r="M360" s="471" t="s">
        <v>6663</v>
      </c>
      <c r="N360" s="472" t="s">
        <v>6663</v>
      </c>
      <c r="O360" s="472" t="s">
        <v>6663</v>
      </c>
      <c r="P360" s="472" t="s">
        <v>6663</v>
      </c>
      <c r="Q360" s="472" t="s">
        <v>6663</v>
      </c>
      <c r="R360" s="472" t="s">
        <v>6663</v>
      </c>
      <c r="S360" s="472" t="s">
        <v>6663</v>
      </c>
      <c r="T360" s="472" t="s">
        <v>6663</v>
      </c>
      <c r="U360" s="472" t="s">
        <v>6663</v>
      </c>
      <c r="V360" s="472" t="s">
        <v>6663</v>
      </c>
      <c r="W360" s="472" t="s">
        <v>6663</v>
      </c>
      <c r="X360" s="472" t="s">
        <v>6663</v>
      </c>
      <c r="Y360" s="472" t="s">
        <v>6663</v>
      </c>
      <c r="Z360" s="472" t="s">
        <v>6663</v>
      </c>
      <c r="AA360" s="472" t="s">
        <v>6663</v>
      </c>
      <c r="AB360" s="473" t="s">
        <v>6663</v>
      </c>
      <c r="AC360" s="489" t="s">
        <v>6663</v>
      </c>
      <c r="AD360" s="490" t="s">
        <v>6663</v>
      </c>
      <c r="AE360" s="491" t="s">
        <v>6663</v>
      </c>
      <c r="AF360" s="389"/>
      <c r="AG360" s="390"/>
      <c r="AH360" s="390"/>
      <c r="AI360" s="390"/>
      <c r="AJ360" s="390"/>
      <c r="AK360" s="390"/>
      <c r="AL360" s="390"/>
      <c r="AM360" s="390"/>
      <c r="AN360" s="390"/>
      <c r="AO360" s="390"/>
      <c r="AP360" s="390"/>
      <c r="AQ360" s="390"/>
      <c r="AR360" s="390"/>
      <c r="AS360" s="390"/>
      <c r="AT360" s="390"/>
      <c r="AU360" s="390"/>
      <c r="AV360" s="384"/>
      <c r="AW360" s="385"/>
      <c r="AX360" s="386"/>
      <c r="AY360" s="492" t="s">
        <v>6663</v>
      </c>
      <c r="AZ360" s="493" t="s">
        <v>6663</v>
      </c>
      <c r="BA360" s="493" t="s">
        <v>6663</v>
      </c>
      <c r="BB360" s="493" t="s">
        <v>6663</v>
      </c>
      <c r="BC360" s="493" t="s">
        <v>6663</v>
      </c>
      <c r="BD360" s="493" t="s">
        <v>6663</v>
      </c>
      <c r="BE360" s="493" t="s">
        <v>6663</v>
      </c>
      <c r="BF360" s="493" t="s">
        <v>6663</v>
      </c>
      <c r="BG360" s="493" t="s">
        <v>6663</v>
      </c>
      <c r="BH360" s="493" t="s">
        <v>6663</v>
      </c>
      <c r="BI360" s="493" t="s">
        <v>6663</v>
      </c>
      <c r="BJ360" s="493" t="s">
        <v>6663</v>
      </c>
      <c r="BK360" s="493" t="s">
        <v>6663</v>
      </c>
      <c r="BL360" s="493" t="s">
        <v>6663</v>
      </c>
      <c r="BM360" s="493" t="s">
        <v>6663</v>
      </c>
      <c r="BN360" s="494" t="s">
        <v>6663</v>
      </c>
      <c r="BO360" s="489" t="s">
        <v>6663</v>
      </c>
      <c r="BP360" s="490" t="s">
        <v>6663</v>
      </c>
      <c r="BQ360" s="491" t="s">
        <v>6663</v>
      </c>
      <c r="BR360" s="492">
        <v>105</v>
      </c>
      <c r="BS360" s="493" t="s">
        <v>6662</v>
      </c>
      <c r="BT360" s="493" t="s">
        <v>6662</v>
      </c>
      <c r="BU360" s="493" t="s">
        <v>6662</v>
      </c>
      <c r="BV360" s="493" t="s">
        <v>6662</v>
      </c>
      <c r="BW360" s="493" t="s">
        <v>6662</v>
      </c>
      <c r="BX360" s="493">
        <v>4</v>
      </c>
      <c r="BY360" s="493">
        <v>3</v>
      </c>
      <c r="BZ360" s="493">
        <v>7</v>
      </c>
      <c r="CA360" s="493">
        <v>13</v>
      </c>
      <c r="CB360" s="493">
        <v>17</v>
      </c>
      <c r="CC360" s="493">
        <v>18</v>
      </c>
      <c r="CD360" s="493">
        <v>21</v>
      </c>
      <c r="CE360" s="493">
        <v>8</v>
      </c>
      <c r="CF360" s="493">
        <v>10</v>
      </c>
      <c r="CG360" s="494">
        <v>4</v>
      </c>
      <c r="CH360" s="389"/>
      <c r="CI360" s="390"/>
      <c r="CJ360" s="390"/>
      <c r="CK360" s="390"/>
      <c r="CL360" s="390"/>
      <c r="CM360" s="390"/>
      <c r="CN360" s="390"/>
      <c r="CO360" s="390"/>
      <c r="CP360" s="390"/>
      <c r="CQ360" s="390"/>
      <c r="CR360" s="390"/>
      <c r="CS360" s="390"/>
      <c r="CT360" s="390"/>
      <c r="CU360" s="394"/>
      <c r="CV360" s="389"/>
      <c r="CW360" s="390"/>
      <c r="CX360" s="390"/>
      <c r="CY360" s="390"/>
      <c r="CZ360" s="390"/>
      <c r="DA360" s="390"/>
      <c r="DB360" s="394"/>
      <c r="DC360" s="492">
        <v>384</v>
      </c>
      <c r="DD360" s="493">
        <v>270</v>
      </c>
      <c r="DE360" s="493">
        <v>97</v>
      </c>
      <c r="DF360" s="493">
        <v>151</v>
      </c>
      <c r="DG360" s="493">
        <v>22</v>
      </c>
      <c r="DH360" s="493">
        <v>22</v>
      </c>
      <c r="DI360" s="493">
        <v>92</v>
      </c>
      <c r="DJ360" s="394"/>
      <c r="DK360" s="492">
        <v>95</v>
      </c>
      <c r="DL360" s="493">
        <v>85</v>
      </c>
      <c r="DM360" s="493" t="s">
        <v>6662</v>
      </c>
      <c r="DN360" s="493" t="s">
        <v>6662</v>
      </c>
      <c r="DO360" s="493" t="s">
        <v>6662</v>
      </c>
      <c r="DP360" s="493">
        <v>7</v>
      </c>
      <c r="DQ360" s="493">
        <v>2</v>
      </c>
      <c r="DR360" s="493">
        <v>1</v>
      </c>
      <c r="DS360" s="493" t="s">
        <v>6662</v>
      </c>
      <c r="DT360" s="493" t="s">
        <v>6662</v>
      </c>
      <c r="DU360" s="493" t="s">
        <v>6662</v>
      </c>
      <c r="DV360" s="493" t="s">
        <v>6662</v>
      </c>
      <c r="DW360" s="493" t="s">
        <v>6662</v>
      </c>
      <c r="DX360" s="493" t="s">
        <v>6662</v>
      </c>
      <c r="DY360" s="390" t="s">
        <v>6662</v>
      </c>
      <c r="DZ360" s="394" t="s">
        <v>6662</v>
      </c>
      <c r="EA360" s="492">
        <v>105</v>
      </c>
      <c r="EB360" s="493">
        <v>24114</v>
      </c>
      <c r="EC360" s="493">
        <v>20690</v>
      </c>
      <c r="ED360" s="493">
        <v>3394</v>
      </c>
      <c r="EE360" s="494">
        <v>30</v>
      </c>
      <c r="EF360" s="492">
        <v>193</v>
      </c>
      <c r="EG360" s="493">
        <v>167</v>
      </c>
      <c r="EH360" s="493">
        <v>61</v>
      </c>
      <c r="EI360" s="493">
        <v>90</v>
      </c>
      <c r="EJ360" s="493">
        <v>16</v>
      </c>
      <c r="EK360" s="493">
        <v>12</v>
      </c>
      <c r="EL360" s="493">
        <v>14</v>
      </c>
      <c r="EM360" s="394"/>
      <c r="EN360" s="492">
        <v>191</v>
      </c>
      <c r="EO360" s="493">
        <v>103</v>
      </c>
      <c r="EP360" s="493">
        <v>36</v>
      </c>
      <c r="EQ360" s="493">
        <v>61</v>
      </c>
      <c r="ER360" s="493">
        <v>6</v>
      </c>
      <c r="ES360" s="493">
        <v>10</v>
      </c>
      <c r="ET360" s="493">
        <v>78</v>
      </c>
      <c r="EU360" s="394"/>
    </row>
    <row r="361" spans="1:151" s="357" customFormat="1" ht="15" hidden="1" customHeight="1" x14ac:dyDescent="0.15">
      <c r="A361" s="452" t="s">
        <v>175</v>
      </c>
      <c r="B361" s="452" t="s">
        <v>460</v>
      </c>
      <c r="C361" s="452" t="s">
        <v>462</v>
      </c>
      <c r="D361" s="452" t="s">
        <v>920</v>
      </c>
      <c r="E361" s="387">
        <v>189</v>
      </c>
      <c r="F361" s="472">
        <v>187</v>
      </c>
      <c r="G361" s="472" t="s">
        <v>6663</v>
      </c>
      <c r="H361" s="472" t="s">
        <v>6663</v>
      </c>
      <c r="I361" s="472" t="s">
        <v>6663</v>
      </c>
      <c r="J361" s="388">
        <v>2</v>
      </c>
      <c r="K361" s="395">
        <v>2</v>
      </c>
      <c r="L361" s="387"/>
      <c r="M361" s="471" t="s">
        <v>6663</v>
      </c>
      <c r="N361" s="472" t="s">
        <v>6663</v>
      </c>
      <c r="O361" s="472" t="s">
        <v>6663</v>
      </c>
      <c r="P361" s="472" t="s">
        <v>6663</v>
      </c>
      <c r="Q361" s="472" t="s">
        <v>6663</v>
      </c>
      <c r="R361" s="472" t="s">
        <v>6663</v>
      </c>
      <c r="S361" s="472" t="s">
        <v>6663</v>
      </c>
      <c r="T361" s="472" t="s">
        <v>6663</v>
      </c>
      <c r="U361" s="472" t="s">
        <v>6663</v>
      </c>
      <c r="V361" s="472" t="s">
        <v>6663</v>
      </c>
      <c r="W361" s="472" t="s">
        <v>6663</v>
      </c>
      <c r="X361" s="472" t="s">
        <v>6663</v>
      </c>
      <c r="Y361" s="472" t="s">
        <v>6663</v>
      </c>
      <c r="Z361" s="472" t="s">
        <v>6663</v>
      </c>
      <c r="AA361" s="472" t="s">
        <v>6663</v>
      </c>
      <c r="AB361" s="473" t="s">
        <v>6663</v>
      </c>
      <c r="AC361" s="489" t="s">
        <v>6663</v>
      </c>
      <c r="AD361" s="490" t="s">
        <v>6663</v>
      </c>
      <c r="AE361" s="491" t="s">
        <v>6663</v>
      </c>
      <c r="AF361" s="389"/>
      <c r="AG361" s="390"/>
      <c r="AH361" s="390"/>
      <c r="AI361" s="390"/>
      <c r="AJ361" s="390"/>
      <c r="AK361" s="390"/>
      <c r="AL361" s="390"/>
      <c r="AM361" s="390"/>
      <c r="AN361" s="390"/>
      <c r="AO361" s="390"/>
      <c r="AP361" s="390"/>
      <c r="AQ361" s="390"/>
      <c r="AR361" s="390"/>
      <c r="AS361" s="390"/>
      <c r="AT361" s="390"/>
      <c r="AU361" s="390"/>
      <c r="AV361" s="384"/>
      <c r="AW361" s="385"/>
      <c r="AX361" s="386"/>
      <c r="AY361" s="492" t="s">
        <v>6663</v>
      </c>
      <c r="AZ361" s="493" t="s">
        <v>6663</v>
      </c>
      <c r="BA361" s="493" t="s">
        <v>6663</v>
      </c>
      <c r="BB361" s="493" t="s">
        <v>6663</v>
      </c>
      <c r="BC361" s="493" t="s">
        <v>6663</v>
      </c>
      <c r="BD361" s="493" t="s">
        <v>6663</v>
      </c>
      <c r="BE361" s="493" t="s">
        <v>6663</v>
      </c>
      <c r="BF361" s="493" t="s">
        <v>6663</v>
      </c>
      <c r="BG361" s="493" t="s">
        <v>6663</v>
      </c>
      <c r="BH361" s="493" t="s">
        <v>6663</v>
      </c>
      <c r="BI361" s="493" t="s">
        <v>6663</v>
      </c>
      <c r="BJ361" s="493" t="s">
        <v>6663</v>
      </c>
      <c r="BK361" s="493" t="s">
        <v>6663</v>
      </c>
      <c r="BL361" s="493" t="s">
        <v>6663</v>
      </c>
      <c r="BM361" s="493" t="s">
        <v>6663</v>
      </c>
      <c r="BN361" s="494" t="s">
        <v>6663</v>
      </c>
      <c r="BO361" s="489" t="s">
        <v>6663</v>
      </c>
      <c r="BP361" s="490" t="s">
        <v>6663</v>
      </c>
      <c r="BQ361" s="491" t="s">
        <v>6663</v>
      </c>
      <c r="BR361" s="492">
        <v>187</v>
      </c>
      <c r="BS361" s="493" t="s">
        <v>6662</v>
      </c>
      <c r="BT361" s="493" t="s">
        <v>6662</v>
      </c>
      <c r="BU361" s="493">
        <v>1</v>
      </c>
      <c r="BV361" s="493" t="s">
        <v>6662</v>
      </c>
      <c r="BW361" s="493">
        <v>3</v>
      </c>
      <c r="BX361" s="493">
        <v>3</v>
      </c>
      <c r="BY361" s="493">
        <v>6</v>
      </c>
      <c r="BZ361" s="493">
        <v>15</v>
      </c>
      <c r="CA361" s="493">
        <v>26</v>
      </c>
      <c r="CB361" s="493">
        <v>40</v>
      </c>
      <c r="CC361" s="493">
        <v>51</v>
      </c>
      <c r="CD361" s="493">
        <v>17</v>
      </c>
      <c r="CE361" s="493">
        <v>17</v>
      </c>
      <c r="CF361" s="493">
        <v>7</v>
      </c>
      <c r="CG361" s="494">
        <v>1</v>
      </c>
      <c r="CH361" s="389"/>
      <c r="CI361" s="390"/>
      <c r="CJ361" s="390"/>
      <c r="CK361" s="390"/>
      <c r="CL361" s="390"/>
      <c r="CM361" s="390"/>
      <c r="CN361" s="390"/>
      <c r="CO361" s="390"/>
      <c r="CP361" s="390"/>
      <c r="CQ361" s="390"/>
      <c r="CR361" s="390"/>
      <c r="CS361" s="390"/>
      <c r="CT361" s="390"/>
      <c r="CU361" s="394"/>
      <c r="CV361" s="389"/>
      <c r="CW361" s="390"/>
      <c r="CX361" s="390"/>
      <c r="CY361" s="390"/>
      <c r="CZ361" s="390"/>
      <c r="DA361" s="390"/>
      <c r="DB361" s="394"/>
      <c r="DC361" s="492">
        <v>697</v>
      </c>
      <c r="DD361" s="493">
        <v>488</v>
      </c>
      <c r="DE361" s="493">
        <v>180</v>
      </c>
      <c r="DF361" s="493">
        <v>270</v>
      </c>
      <c r="DG361" s="493">
        <v>38</v>
      </c>
      <c r="DH361" s="493">
        <v>40</v>
      </c>
      <c r="DI361" s="493">
        <v>169</v>
      </c>
      <c r="DJ361" s="394"/>
      <c r="DK361" s="492">
        <v>160</v>
      </c>
      <c r="DL361" s="493">
        <v>143</v>
      </c>
      <c r="DM361" s="493" t="s">
        <v>6662</v>
      </c>
      <c r="DN361" s="493" t="s">
        <v>6662</v>
      </c>
      <c r="DO361" s="493" t="s">
        <v>6662</v>
      </c>
      <c r="DP361" s="493">
        <v>14</v>
      </c>
      <c r="DQ361" s="493">
        <v>1</v>
      </c>
      <c r="DR361" s="493">
        <v>1</v>
      </c>
      <c r="DS361" s="493">
        <v>1</v>
      </c>
      <c r="DT361" s="493" t="s">
        <v>6662</v>
      </c>
      <c r="DU361" s="493" t="s">
        <v>6662</v>
      </c>
      <c r="DV361" s="493" t="s">
        <v>6662</v>
      </c>
      <c r="DW361" s="493" t="s">
        <v>6662</v>
      </c>
      <c r="DX361" s="493" t="s">
        <v>6662</v>
      </c>
      <c r="DY361" s="390" t="s">
        <v>6662</v>
      </c>
      <c r="DZ361" s="394" t="s">
        <v>6662</v>
      </c>
      <c r="EA361" s="492">
        <v>187</v>
      </c>
      <c r="EB361" s="493">
        <v>35075</v>
      </c>
      <c r="EC361" s="493">
        <v>24130</v>
      </c>
      <c r="ED361" s="493">
        <v>10659</v>
      </c>
      <c r="EE361" s="494">
        <v>286</v>
      </c>
      <c r="EF361" s="492">
        <v>349</v>
      </c>
      <c r="EG361" s="493">
        <v>290</v>
      </c>
      <c r="EH361" s="493">
        <v>109</v>
      </c>
      <c r="EI361" s="493">
        <v>153</v>
      </c>
      <c r="EJ361" s="493">
        <v>28</v>
      </c>
      <c r="EK361" s="493">
        <v>22</v>
      </c>
      <c r="EL361" s="493">
        <v>37</v>
      </c>
      <c r="EM361" s="394"/>
      <c r="EN361" s="492">
        <v>348</v>
      </c>
      <c r="EO361" s="493">
        <v>198</v>
      </c>
      <c r="EP361" s="493">
        <v>71</v>
      </c>
      <c r="EQ361" s="493">
        <v>117</v>
      </c>
      <c r="ER361" s="493">
        <v>10</v>
      </c>
      <c r="ES361" s="493">
        <v>18</v>
      </c>
      <c r="ET361" s="493">
        <v>132</v>
      </c>
      <c r="EU361" s="394"/>
    </row>
    <row r="362" spans="1:151" s="357" customFormat="1" ht="15" hidden="1" customHeight="1" x14ac:dyDescent="0.15">
      <c r="A362" s="452" t="s">
        <v>175</v>
      </c>
      <c r="B362" s="452" t="s">
        <v>460</v>
      </c>
      <c r="C362" s="452" t="s">
        <v>463</v>
      </c>
      <c r="D362" s="452" t="s">
        <v>921</v>
      </c>
      <c r="E362" s="387">
        <v>171</v>
      </c>
      <c r="F362" s="472">
        <v>165</v>
      </c>
      <c r="G362" s="472" t="s">
        <v>6663</v>
      </c>
      <c r="H362" s="472" t="s">
        <v>6663</v>
      </c>
      <c r="I362" s="472" t="s">
        <v>6663</v>
      </c>
      <c r="J362" s="388">
        <v>6</v>
      </c>
      <c r="K362" s="395">
        <v>6</v>
      </c>
      <c r="L362" s="387"/>
      <c r="M362" s="471" t="s">
        <v>6663</v>
      </c>
      <c r="N362" s="472" t="s">
        <v>6663</v>
      </c>
      <c r="O362" s="472" t="s">
        <v>6663</v>
      </c>
      <c r="P362" s="472" t="s">
        <v>6663</v>
      </c>
      <c r="Q362" s="472" t="s">
        <v>6663</v>
      </c>
      <c r="R362" s="472" t="s">
        <v>6663</v>
      </c>
      <c r="S362" s="472" t="s">
        <v>6663</v>
      </c>
      <c r="T362" s="472" t="s">
        <v>6663</v>
      </c>
      <c r="U362" s="472" t="s">
        <v>6663</v>
      </c>
      <c r="V362" s="472" t="s">
        <v>6663</v>
      </c>
      <c r="W362" s="472" t="s">
        <v>6663</v>
      </c>
      <c r="X362" s="472" t="s">
        <v>6663</v>
      </c>
      <c r="Y362" s="472" t="s">
        <v>6663</v>
      </c>
      <c r="Z362" s="472" t="s">
        <v>6663</v>
      </c>
      <c r="AA362" s="472" t="s">
        <v>6663</v>
      </c>
      <c r="AB362" s="473" t="s">
        <v>6663</v>
      </c>
      <c r="AC362" s="489" t="s">
        <v>6663</v>
      </c>
      <c r="AD362" s="490" t="s">
        <v>6663</v>
      </c>
      <c r="AE362" s="491" t="s">
        <v>6663</v>
      </c>
      <c r="AF362" s="389"/>
      <c r="AG362" s="390"/>
      <c r="AH362" s="390"/>
      <c r="AI362" s="390"/>
      <c r="AJ362" s="390"/>
      <c r="AK362" s="390"/>
      <c r="AL362" s="390"/>
      <c r="AM362" s="390"/>
      <c r="AN362" s="390"/>
      <c r="AO362" s="390"/>
      <c r="AP362" s="390"/>
      <c r="AQ362" s="390"/>
      <c r="AR362" s="390"/>
      <c r="AS362" s="390"/>
      <c r="AT362" s="390"/>
      <c r="AU362" s="390"/>
      <c r="AV362" s="384"/>
      <c r="AW362" s="385"/>
      <c r="AX362" s="386"/>
      <c r="AY362" s="492" t="s">
        <v>6663</v>
      </c>
      <c r="AZ362" s="493" t="s">
        <v>6663</v>
      </c>
      <c r="BA362" s="493" t="s">
        <v>6663</v>
      </c>
      <c r="BB362" s="493" t="s">
        <v>6663</v>
      </c>
      <c r="BC362" s="493" t="s">
        <v>6663</v>
      </c>
      <c r="BD362" s="493" t="s">
        <v>6663</v>
      </c>
      <c r="BE362" s="493" t="s">
        <v>6663</v>
      </c>
      <c r="BF362" s="493" t="s">
        <v>6663</v>
      </c>
      <c r="BG362" s="493" t="s">
        <v>6663</v>
      </c>
      <c r="BH362" s="493" t="s">
        <v>6663</v>
      </c>
      <c r="BI362" s="493" t="s">
        <v>6663</v>
      </c>
      <c r="BJ362" s="493" t="s">
        <v>6663</v>
      </c>
      <c r="BK362" s="493" t="s">
        <v>6663</v>
      </c>
      <c r="BL362" s="493" t="s">
        <v>6663</v>
      </c>
      <c r="BM362" s="493" t="s">
        <v>6663</v>
      </c>
      <c r="BN362" s="494" t="s">
        <v>6663</v>
      </c>
      <c r="BO362" s="489" t="s">
        <v>6663</v>
      </c>
      <c r="BP362" s="490" t="s">
        <v>6663</v>
      </c>
      <c r="BQ362" s="491" t="s">
        <v>6663</v>
      </c>
      <c r="BR362" s="492">
        <v>165</v>
      </c>
      <c r="BS362" s="493" t="s">
        <v>6662</v>
      </c>
      <c r="BT362" s="493" t="s">
        <v>6662</v>
      </c>
      <c r="BU362" s="493">
        <v>1</v>
      </c>
      <c r="BV362" s="493" t="s">
        <v>6662</v>
      </c>
      <c r="BW362" s="493">
        <v>1</v>
      </c>
      <c r="BX362" s="493">
        <v>2</v>
      </c>
      <c r="BY362" s="493">
        <v>5</v>
      </c>
      <c r="BZ362" s="493">
        <v>16</v>
      </c>
      <c r="CA362" s="493">
        <v>17</v>
      </c>
      <c r="CB362" s="493">
        <v>35</v>
      </c>
      <c r="CC362" s="493">
        <v>38</v>
      </c>
      <c r="CD362" s="493">
        <v>20</v>
      </c>
      <c r="CE362" s="493">
        <v>18</v>
      </c>
      <c r="CF362" s="493">
        <v>8</v>
      </c>
      <c r="CG362" s="494">
        <v>4</v>
      </c>
      <c r="CH362" s="389"/>
      <c r="CI362" s="390"/>
      <c r="CJ362" s="390"/>
      <c r="CK362" s="390"/>
      <c r="CL362" s="390"/>
      <c r="CM362" s="390"/>
      <c r="CN362" s="390"/>
      <c r="CO362" s="390"/>
      <c r="CP362" s="390"/>
      <c r="CQ362" s="390"/>
      <c r="CR362" s="390"/>
      <c r="CS362" s="390"/>
      <c r="CT362" s="390"/>
      <c r="CU362" s="394"/>
      <c r="CV362" s="389"/>
      <c r="CW362" s="390"/>
      <c r="CX362" s="390"/>
      <c r="CY362" s="390"/>
      <c r="CZ362" s="390"/>
      <c r="DA362" s="390"/>
      <c r="DB362" s="394"/>
      <c r="DC362" s="492">
        <v>575</v>
      </c>
      <c r="DD362" s="493">
        <v>386</v>
      </c>
      <c r="DE362" s="493">
        <v>135</v>
      </c>
      <c r="DF362" s="493">
        <v>211</v>
      </c>
      <c r="DG362" s="493">
        <v>40</v>
      </c>
      <c r="DH362" s="493">
        <v>46</v>
      </c>
      <c r="DI362" s="493">
        <v>143</v>
      </c>
      <c r="DJ362" s="394"/>
      <c r="DK362" s="492">
        <v>159</v>
      </c>
      <c r="DL362" s="493">
        <v>156</v>
      </c>
      <c r="DM362" s="493" t="s">
        <v>6662</v>
      </c>
      <c r="DN362" s="493" t="s">
        <v>6662</v>
      </c>
      <c r="DO362" s="493" t="s">
        <v>6662</v>
      </c>
      <c r="DP362" s="493" t="s">
        <v>6662</v>
      </c>
      <c r="DQ362" s="493">
        <v>1</v>
      </c>
      <c r="DR362" s="493" t="s">
        <v>6662</v>
      </c>
      <c r="DS362" s="493">
        <v>2</v>
      </c>
      <c r="DT362" s="493" t="s">
        <v>6662</v>
      </c>
      <c r="DU362" s="493" t="s">
        <v>6662</v>
      </c>
      <c r="DV362" s="493" t="s">
        <v>6662</v>
      </c>
      <c r="DW362" s="493" t="s">
        <v>6662</v>
      </c>
      <c r="DX362" s="493" t="s">
        <v>6662</v>
      </c>
      <c r="DY362" s="390" t="s">
        <v>6662</v>
      </c>
      <c r="DZ362" s="394" t="s">
        <v>6662</v>
      </c>
      <c r="EA362" s="492">
        <v>165</v>
      </c>
      <c r="EB362" s="493">
        <v>36056</v>
      </c>
      <c r="EC362" s="493">
        <v>31547</v>
      </c>
      <c r="ED362" s="493">
        <v>4422</v>
      </c>
      <c r="EE362" s="494">
        <v>87</v>
      </c>
      <c r="EF362" s="492">
        <v>311</v>
      </c>
      <c r="EG362" s="493">
        <v>248</v>
      </c>
      <c r="EH362" s="493">
        <v>84</v>
      </c>
      <c r="EI362" s="493">
        <v>133</v>
      </c>
      <c r="EJ362" s="493">
        <v>31</v>
      </c>
      <c r="EK362" s="493">
        <v>27</v>
      </c>
      <c r="EL362" s="493">
        <v>36</v>
      </c>
      <c r="EM362" s="394"/>
      <c r="EN362" s="492">
        <v>264</v>
      </c>
      <c r="EO362" s="493">
        <v>138</v>
      </c>
      <c r="EP362" s="493">
        <v>51</v>
      </c>
      <c r="EQ362" s="493">
        <v>78</v>
      </c>
      <c r="ER362" s="493">
        <v>9</v>
      </c>
      <c r="ES362" s="493">
        <v>19</v>
      </c>
      <c r="ET362" s="493">
        <v>107</v>
      </c>
      <c r="EU362" s="394"/>
    </row>
    <row r="363" spans="1:151" s="357" customFormat="1" ht="15" hidden="1" customHeight="1" x14ac:dyDescent="0.15">
      <c r="A363" s="452" t="s">
        <v>175</v>
      </c>
      <c r="B363" s="452" t="s">
        <v>460</v>
      </c>
      <c r="C363" s="452" t="s">
        <v>1623</v>
      </c>
      <c r="D363" s="452" t="s">
        <v>922</v>
      </c>
      <c r="E363" s="387" t="s">
        <v>6663</v>
      </c>
      <c r="F363" s="472" t="s">
        <v>6663</v>
      </c>
      <c r="G363" s="472" t="s">
        <v>6663</v>
      </c>
      <c r="H363" s="472" t="s">
        <v>6663</v>
      </c>
      <c r="I363" s="472" t="s">
        <v>6663</v>
      </c>
      <c r="J363" s="388" t="s">
        <v>6663</v>
      </c>
      <c r="K363" s="395" t="s">
        <v>6663</v>
      </c>
      <c r="L363" s="387"/>
      <c r="M363" s="471" t="s">
        <v>6663</v>
      </c>
      <c r="N363" s="472" t="s">
        <v>6663</v>
      </c>
      <c r="O363" s="472" t="s">
        <v>6663</v>
      </c>
      <c r="P363" s="472" t="s">
        <v>6663</v>
      </c>
      <c r="Q363" s="472" t="s">
        <v>6663</v>
      </c>
      <c r="R363" s="472" t="s">
        <v>6663</v>
      </c>
      <c r="S363" s="472" t="s">
        <v>6663</v>
      </c>
      <c r="T363" s="472" t="s">
        <v>6663</v>
      </c>
      <c r="U363" s="472" t="s">
        <v>6663</v>
      </c>
      <c r="V363" s="472" t="s">
        <v>6663</v>
      </c>
      <c r="W363" s="472" t="s">
        <v>6663</v>
      </c>
      <c r="X363" s="472" t="s">
        <v>6663</v>
      </c>
      <c r="Y363" s="472" t="s">
        <v>6663</v>
      </c>
      <c r="Z363" s="472" t="s">
        <v>6663</v>
      </c>
      <c r="AA363" s="472" t="s">
        <v>6663</v>
      </c>
      <c r="AB363" s="473" t="s">
        <v>6663</v>
      </c>
      <c r="AC363" s="489" t="s">
        <v>6663</v>
      </c>
      <c r="AD363" s="490" t="s">
        <v>6663</v>
      </c>
      <c r="AE363" s="491" t="s">
        <v>6663</v>
      </c>
      <c r="AF363" s="389"/>
      <c r="AG363" s="390"/>
      <c r="AH363" s="390"/>
      <c r="AI363" s="390"/>
      <c r="AJ363" s="390"/>
      <c r="AK363" s="390"/>
      <c r="AL363" s="390"/>
      <c r="AM363" s="390"/>
      <c r="AN363" s="390"/>
      <c r="AO363" s="390"/>
      <c r="AP363" s="390"/>
      <c r="AQ363" s="390"/>
      <c r="AR363" s="390"/>
      <c r="AS363" s="390"/>
      <c r="AT363" s="390"/>
      <c r="AU363" s="390"/>
      <c r="AV363" s="384"/>
      <c r="AW363" s="385"/>
      <c r="AX363" s="386"/>
      <c r="AY363" s="492" t="s">
        <v>6663</v>
      </c>
      <c r="AZ363" s="493" t="s">
        <v>6663</v>
      </c>
      <c r="BA363" s="493" t="s">
        <v>6663</v>
      </c>
      <c r="BB363" s="493" t="s">
        <v>6663</v>
      </c>
      <c r="BC363" s="493" t="s">
        <v>6663</v>
      </c>
      <c r="BD363" s="493" t="s">
        <v>6663</v>
      </c>
      <c r="BE363" s="493" t="s">
        <v>6663</v>
      </c>
      <c r="BF363" s="493" t="s">
        <v>6663</v>
      </c>
      <c r="BG363" s="493" t="s">
        <v>6663</v>
      </c>
      <c r="BH363" s="493" t="s">
        <v>6663</v>
      </c>
      <c r="BI363" s="493" t="s">
        <v>6663</v>
      </c>
      <c r="BJ363" s="493" t="s">
        <v>6663</v>
      </c>
      <c r="BK363" s="493" t="s">
        <v>6663</v>
      </c>
      <c r="BL363" s="493" t="s">
        <v>6663</v>
      </c>
      <c r="BM363" s="493" t="s">
        <v>6663</v>
      </c>
      <c r="BN363" s="494" t="s">
        <v>6663</v>
      </c>
      <c r="BO363" s="489" t="s">
        <v>6663</v>
      </c>
      <c r="BP363" s="490" t="s">
        <v>6663</v>
      </c>
      <c r="BQ363" s="491" t="s">
        <v>6663</v>
      </c>
      <c r="BR363" s="492">
        <v>84</v>
      </c>
      <c r="BS363" s="493" t="s">
        <v>6662</v>
      </c>
      <c r="BT363" s="493" t="s">
        <v>6662</v>
      </c>
      <c r="BU363" s="493" t="s">
        <v>6662</v>
      </c>
      <c r="BV363" s="493" t="s">
        <v>6662</v>
      </c>
      <c r="BW363" s="493" t="s">
        <v>6662</v>
      </c>
      <c r="BX363" s="493">
        <v>1</v>
      </c>
      <c r="BY363" s="493">
        <v>2</v>
      </c>
      <c r="BZ363" s="493">
        <v>5</v>
      </c>
      <c r="CA363" s="493">
        <v>15</v>
      </c>
      <c r="CB363" s="493">
        <v>14</v>
      </c>
      <c r="CC363" s="493">
        <v>15</v>
      </c>
      <c r="CD363" s="493">
        <v>11</v>
      </c>
      <c r="CE363" s="493">
        <v>12</v>
      </c>
      <c r="CF363" s="493">
        <v>5</v>
      </c>
      <c r="CG363" s="494">
        <v>4</v>
      </c>
      <c r="CH363" s="389"/>
      <c r="CI363" s="390"/>
      <c r="CJ363" s="390"/>
      <c r="CK363" s="390"/>
      <c r="CL363" s="390"/>
      <c r="CM363" s="390"/>
      <c r="CN363" s="390"/>
      <c r="CO363" s="390"/>
      <c r="CP363" s="390"/>
      <c r="CQ363" s="390"/>
      <c r="CR363" s="390"/>
      <c r="CS363" s="390"/>
      <c r="CT363" s="390"/>
      <c r="CU363" s="394"/>
      <c r="CV363" s="389"/>
      <c r="CW363" s="390"/>
      <c r="CX363" s="390"/>
      <c r="CY363" s="390"/>
      <c r="CZ363" s="390"/>
      <c r="DA363" s="390"/>
      <c r="DB363" s="394"/>
      <c r="DC363" s="492" t="s">
        <v>6663</v>
      </c>
      <c r="DD363" s="493" t="s">
        <v>6663</v>
      </c>
      <c r="DE363" s="493" t="s">
        <v>6663</v>
      </c>
      <c r="DF363" s="493" t="s">
        <v>6663</v>
      </c>
      <c r="DG363" s="493" t="s">
        <v>6663</v>
      </c>
      <c r="DH363" s="493" t="s">
        <v>6663</v>
      </c>
      <c r="DI363" s="493" t="s">
        <v>6663</v>
      </c>
      <c r="DJ363" s="394"/>
      <c r="DK363" s="492" t="s">
        <v>6663</v>
      </c>
      <c r="DL363" s="493" t="s">
        <v>6663</v>
      </c>
      <c r="DM363" s="493" t="s">
        <v>6663</v>
      </c>
      <c r="DN363" s="493" t="s">
        <v>6663</v>
      </c>
      <c r="DO363" s="493" t="s">
        <v>6663</v>
      </c>
      <c r="DP363" s="493" t="s">
        <v>6663</v>
      </c>
      <c r="DQ363" s="493" t="s">
        <v>6663</v>
      </c>
      <c r="DR363" s="493" t="s">
        <v>6663</v>
      </c>
      <c r="DS363" s="493" t="s">
        <v>6663</v>
      </c>
      <c r="DT363" s="493" t="s">
        <v>6663</v>
      </c>
      <c r="DU363" s="493" t="s">
        <v>6663</v>
      </c>
      <c r="DV363" s="493" t="s">
        <v>6663</v>
      </c>
      <c r="DW363" s="493" t="s">
        <v>6663</v>
      </c>
      <c r="DX363" s="493" t="s">
        <v>6663</v>
      </c>
      <c r="DY363" s="390" t="s">
        <v>6663</v>
      </c>
      <c r="DZ363" s="394" t="s">
        <v>6663</v>
      </c>
      <c r="EA363" s="492" t="s">
        <v>6663</v>
      </c>
      <c r="EB363" s="493" t="s">
        <v>6663</v>
      </c>
      <c r="EC363" s="493" t="s">
        <v>6663</v>
      </c>
      <c r="ED363" s="493" t="s">
        <v>6663</v>
      </c>
      <c r="EE363" s="494" t="s">
        <v>6663</v>
      </c>
      <c r="EF363" s="492" t="s">
        <v>6663</v>
      </c>
      <c r="EG363" s="493" t="s">
        <v>6663</v>
      </c>
      <c r="EH363" s="493" t="s">
        <v>6663</v>
      </c>
      <c r="EI363" s="493" t="s">
        <v>6663</v>
      </c>
      <c r="EJ363" s="493" t="s">
        <v>6663</v>
      </c>
      <c r="EK363" s="493" t="s">
        <v>6663</v>
      </c>
      <c r="EL363" s="493" t="s">
        <v>6663</v>
      </c>
      <c r="EM363" s="394"/>
      <c r="EN363" s="492" t="s">
        <v>6663</v>
      </c>
      <c r="EO363" s="493" t="s">
        <v>6663</v>
      </c>
      <c r="EP363" s="493" t="s">
        <v>6663</v>
      </c>
      <c r="EQ363" s="493" t="s">
        <v>6663</v>
      </c>
      <c r="ER363" s="493" t="s">
        <v>6663</v>
      </c>
      <c r="ES363" s="493" t="s">
        <v>6663</v>
      </c>
      <c r="ET363" s="493" t="s">
        <v>6663</v>
      </c>
      <c r="EU363" s="394"/>
    </row>
    <row r="364" spans="1:151" s="357" customFormat="1" ht="15" hidden="1" customHeight="1" x14ac:dyDescent="0.15">
      <c r="A364" s="452" t="s">
        <v>175</v>
      </c>
      <c r="B364" s="452" t="s">
        <v>460</v>
      </c>
      <c r="C364" s="452" t="s">
        <v>464</v>
      </c>
      <c r="D364" s="452" t="s">
        <v>923</v>
      </c>
      <c r="E364" s="387">
        <v>113</v>
      </c>
      <c r="F364" s="472">
        <v>112</v>
      </c>
      <c r="G364" s="472" t="s">
        <v>6663</v>
      </c>
      <c r="H364" s="472" t="s">
        <v>6663</v>
      </c>
      <c r="I364" s="472" t="s">
        <v>6663</v>
      </c>
      <c r="J364" s="388">
        <v>1</v>
      </c>
      <c r="K364" s="395">
        <v>1</v>
      </c>
      <c r="L364" s="387"/>
      <c r="M364" s="471" t="s">
        <v>6663</v>
      </c>
      <c r="N364" s="472" t="s">
        <v>6663</v>
      </c>
      <c r="O364" s="472" t="s">
        <v>6663</v>
      </c>
      <c r="P364" s="472" t="s">
        <v>6663</v>
      </c>
      <c r="Q364" s="472" t="s">
        <v>6663</v>
      </c>
      <c r="R364" s="472" t="s">
        <v>6663</v>
      </c>
      <c r="S364" s="472" t="s">
        <v>6663</v>
      </c>
      <c r="T364" s="472" t="s">
        <v>6663</v>
      </c>
      <c r="U364" s="472" t="s">
        <v>6663</v>
      </c>
      <c r="V364" s="472" t="s">
        <v>6663</v>
      </c>
      <c r="W364" s="472" t="s">
        <v>6663</v>
      </c>
      <c r="X364" s="472" t="s">
        <v>6663</v>
      </c>
      <c r="Y364" s="472" t="s">
        <v>6663</v>
      </c>
      <c r="Z364" s="472" t="s">
        <v>6663</v>
      </c>
      <c r="AA364" s="472" t="s">
        <v>6663</v>
      </c>
      <c r="AB364" s="473" t="s">
        <v>6663</v>
      </c>
      <c r="AC364" s="489" t="s">
        <v>6663</v>
      </c>
      <c r="AD364" s="490" t="s">
        <v>6663</v>
      </c>
      <c r="AE364" s="491" t="s">
        <v>6663</v>
      </c>
      <c r="AF364" s="389"/>
      <c r="AG364" s="390"/>
      <c r="AH364" s="390"/>
      <c r="AI364" s="390"/>
      <c r="AJ364" s="390"/>
      <c r="AK364" s="390"/>
      <c r="AL364" s="390"/>
      <c r="AM364" s="390"/>
      <c r="AN364" s="390"/>
      <c r="AO364" s="390"/>
      <c r="AP364" s="390"/>
      <c r="AQ364" s="390"/>
      <c r="AR364" s="390"/>
      <c r="AS364" s="390"/>
      <c r="AT364" s="390"/>
      <c r="AU364" s="390"/>
      <c r="AV364" s="384"/>
      <c r="AW364" s="385"/>
      <c r="AX364" s="386"/>
      <c r="AY364" s="492" t="s">
        <v>6663</v>
      </c>
      <c r="AZ364" s="493" t="s">
        <v>6663</v>
      </c>
      <c r="BA364" s="493" t="s">
        <v>6663</v>
      </c>
      <c r="BB364" s="493" t="s">
        <v>6663</v>
      </c>
      <c r="BC364" s="493" t="s">
        <v>6663</v>
      </c>
      <c r="BD364" s="493" t="s">
        <v>6663</v>
      </c>
      <c r="BE364" s="493" t="s">
        <v>6663</v>
      </c>
      <c r="BF364" s="493" t="s">
        <v>6663</v>
      </c>
      <c r="BG364" s="493" t="s">
        <v>6663</v>
      </c>
      <c r="BH364" s="493" t="s">
        <v>6663</v>
      </c>
      <c r="BI364" s="493" t="s">
        <v>6663</v>
      </c>
      <c r="BJ364" s="493" t="s">
        <v>6663</v>
      </c>
      <c r="BK364" s="493" t="s">
        <v>6663</v>
      </c>
      <c r="BL364" s="493" t="s">
        <v>6663</v>
      </c>
      <c r="BM364" s="493" t="s">
        <v>6663</v>
      </c>
      <c r="BN364" s="494" t="s">
        <v>6663</v>
      </c>
      <c r="BO364" s="489" t="s">
        <v>6663</v>
      </c>
      <c r="BP364" s="490" t="s">
        <v>6663</v>
      </c>
      <c r="BQ364" s="491" t="s">
        <v>6663</v>
      </c>
      <c r="BR364" s="492">
        <v>112</v>
      </c>
      <c r="BS364" s="493" t="s">
        <v>6662</v>
      </c>
      <c r="BT364" s="493" t="s">
        <v>6662</v>
      </c>
      <c r="BU364" s="493" t="s">
        <v>6662</v>
      </c>
      <c r="BV364" s="493" t="s">
        <v>6662</v>
      </c>
      <c r="BW364" s="493">
        <v>3</v>
      </c>
      <c r="BX364" s="493">
        <v>1</v>
      </c>
      <c r="BY364" s="493">
        <v>6</v>
      </c>
      <c r="BZ364" s="493">
        <v>9</v>
      </c>
      <c r="CA364" s="493">
        <v>13</v>
      </c>
      <c r="CB364" s="493">
        <v>25</v>
      </c>
      <c r="CC364" s="493">
        <v>22</v>
      </c>
      <c r="CD364" s="493">
        <v>16</v>
      </c>
      <c r="CE364" s="493">
        <v>11</v>
      </c>
      <c r="CF364" s="493">
        <v>3</v>
      </c>
      <c r="CG364" s="494">
        <v>3</v>
      </c>
      <c r="CH364" s="389"/>
      <c r="CI364" s="390"/>
      <c r="CJ364" s="390"/>
      <c r="CK364" s="390"/>
      <c r="CL364" s="390"/>
      <c r="CM364" s="390"/>
      <c r="CN364" s="390"/>
      <c r="CO364" s="390"/>
      <c r="CP364" s="390"/>
      <c r="CQ364" s="390"/>
      <c r="CR364" s="390"/>
      <c r="CS364" s="390"/>
      <c r="CT364" s="390"/>
      <c r="CU364" s="394"/>
      <c r="CV364" s="389"/>
      <c r="CW364" s="390"/>
      <c r="CX364" s="390"/>
      <c r="CY364" s="390"/>
      <c r="CZ364" s="390"/>
      <c r="DA364" s="390"/>
      <c r="DB364" s="394"/>
      <c r="DC364" s="492">
        <v>409</v>
      </c>
      <c r="DD364" s="493">
        <v>274</v>
      </c>
      <c r="DE364" s="493">
        <v>99</v>
      </c>
      <c r="DF364" s="493">
        <v>160</v>
      </c>
      <c r="DG364" s="493">
        <v>15</v>
      </c>
      <c r="DH364" s="493">
        <v>30</v>
      </c>
      <c r="DI364" s="493">
        <v>105</v>
      </c>
      <c r="DJ364" s="394"/>
      <c r="DK364" s="492">
        <v>107</v>
      </c>
      <c r="DL364" s="493">
        <v>100</v>
      </c>
      <c r="DM364" s="493" t="s">
        <v>6662</v>
      </c>
      <c r="DN364" s="493" t="s">
        <v>6662</v>
      </c>
      <c r="DO364" s="493" t="s">
        <v>6662</v>
      </c>
      <c r="DP364" s="493" t="s">
        <v>6662</v>
      </c>
      <c r="DQ364" s="493">
        <v>4</v>
      </c>
      <c r="DR364" s="493" t="s">
        <v>6662</v>
      </c>
      <c r="DS364" s="493">
        <v>2</v>
      </c>
      <c r="DT364" s="493" t="s">
        <v>6662</v>
      </c>
      <c r="DU364" s="493">
        <v>1</v>
      </c>
      <c r="DV364" s="493" t="s">
        <v>6662</v>
      </c>
      <c r="DW364" s="493" t="s">
        <v>6662</v>
      </c>
      <c r="DX364" s="493" t="s">
        <v>6662</v>
      </c>
      <c r="DY364" s="390" t="s">
        <v>6662</v>
      </c>
      <c r="DZ364" s="394" t="s">
        <v>6662</v>
      </c>
      <c r="EA364" s="492">
        <v>111</v>
      </c>
      <c r="EB364" s="493">
        <v>23735</v>
      </c>
      <c r="EC364" s="493">
        <v>21131</v>
      </c>
      <c r="ED364" s="493">
        <v>2544</v>
      </c>
      <c r="EE364" s="494">
        <v>60</v>
      </c>
      <c r="EF364" s="492">
        <v>202</v>
      </c>
      <c r="EG364" s="493">
        <v>164</v>
      </c>
      <c r="EH364" s="493">
        <v>58</v>
      </c>
      <c r="EI364" s="493">
        <v>95</v>
      </c>
      <c r="EJ364" s="493">
        <v>11</v>
      </c>
      <c r="EK364" s="493">
        <v>17</v>
      </c>
      <c r="EL364" s="493">
        <v>21</v>
      </c>
      <c r="EM364" s="394"/>
      <c r="EN364" s="492">
        <v>207</v>
      </c>
      <c r="EO364" s="493">
        <v>110</v>
      </c>
      <c r="EP364" s="493">
        <v>41</v>
      </c>
      <c r="EQ364" s="493">
        <v>65</v>
      </c>
      <c r="ER364" s="493">
        <v>4</v>
      </c>
      <c r="ES364" s="493">
        <v>13</v>
      </c>
      <c r="ET364" s="493">
        <v>84</v>
      </c>
      <c r="EU364" s="394"/>
    </row>
    <row r="365" spans="1:151" s="357" customFormat="1" ht="15" hidden="1" customHeight="1" x14ac:dyDescent="0.15">
      <c r="A365" s="452" t="s">
        <v>175</v>
      </c>
      <c r="B365" s="452" t="s">
        <v>460</v>
      </c>
      <c r="C365" s="452" t="s">
        <v>465</v>
      </c>
      <c r="D365" s="452" t="s">
        <v>924</v>
      </c>
      <c r="E365" s="387">
        <v>154</v>
      </c>
      <c r="F365" s="472">
        <v>149</v>
      </c>
      <c r="G365" s="472" t="s">
        <v>6663</v>
      </c>
      <c r="H365" s="472" t="s">
        <v>6663</v>
      </c>
      <c r="I365" s="472" t="s">
        <v>6663</v>
      </c>
      <c r="J365" s="388">
        <v>5</v>
      </c>
      <c r="K365" s="395">
        <v>5</v>
      </c>
      <c r="L365" s="387"/>
      <c r="M365" s="471" t="s">
        <v>6663</v>
      </c>
      <c r="N365" s="472" t="s">
        <v>6663</v>
      </c>
      <c r="O365" s="472" t="s">
        <v>6663</v>
      </c>
      <c r="P365" s="472" t="s">
        <v>6663</v>
      </c>
      <c r="Q365" s="472" t="s">
        <v>6663</v>
      </c>
      <c r="R365" s="472" t="s">
        <v>6663</v>
      </c>
      <c r="S365" s="472" t="s">
        <v>6663</v>
      </c>
      <c r="T365" s="472" t="s">
        <v>6663</v>
      </c>
      <c r="U365" s="472" t="s">
        <v>6663</v>
      </c>
      <c r="V365" s="472" t="s">
        <v>6663</v>
      </c>
      <c r="W365" s="472" t="s">
        <v>6663</v>
      </c>
      <c r="X365" s="472" t="s">
        <v>6663</v>
      </c>
      <c r="Y365" s="472" t="s">
        <v>6663</v>
      </c>
      <c r="Z365" s="472" t="s">
        <v>6663</v>
      </c>
      <c r="AA365" s="472" t="s">
        <v>6663</v>
      </c>
      <c r="AB365" s="473" t="s">
        <v>6663</v>
      </c>
      <c r="AC365" s="489" t="s">
        <v>6663</v>
      </c>
      <c r="AD365" s="490" t="s">
        <v>6663</v>
      </c>
      <c r="AE365" s="491" t="s">
        <v>6663</v>
      </c>
      <c r="AF365" s="389"/>
      <c r="AG365" s="390"/>
      <c r="AH365" s="390"/>
      <c r="AI365" s="390"/>
      <c r="AJ365" s="390"/>
      <c r="AK365" s="390"/>
      <c r="AL365" s="390"/>
      <c r="AM365" s="390"/>
      <c r="AN365" s="390"/>
      <c r="AO365" s="390"/>
      <c r="AP365" s="390"/>
      <c r="AQ365" s="390"/>
      <c r="AR365" s="390"/>
      <c r="AS365" s="390"/>
      <c r="AT365" s="390"/>
      <c r="AU365" s="390"/>
      <c r="AV365" s="384"/>
      <c r="AW365" s="385"/>
      <c r="AX365" s="386"/>
      <c r="AY365" s="492" t="s">
        <v>6663</v>
      </c>
      <c r="AZ365" s="493" t="s">
        <v>6663</v>
      </c>
      <c r="BA365" s="493" t="s">
        <v>6663</v>
      </c>
      <c r="BB365" s="493" t="s">
        <v>6663</v>
      </c>
      <c r="BC365" s="493" t="s">
        <v>6663</v>
      </c>
      <c r="BD365" s="493" t="s">
        <v>6663</v>
      </c>
      <c r="BE365" s="493" t="s">
        <v>6663</v>
      </c>
      <c r="BF365" s="493" t="s">
        <v>6663</v>
      </c>
      <c r="BG365" s="493" t="s">
        <v>6663</v>
      </c>
      <c r="BH365" s="493" t="s">
        <v>6663</v>
      </c>
      <c r="BI365" s="493" t="s">
        <v>6663</v>
      </c>
      <c r="BJ365" s="493" t="s">
        <v>6663</v>
      </c>
      <c r="BK365" s="493" t="s">
        <v>6663</v>
      </c>
      <c r="BL365" s="493" t="s">
        <v>6663</v>
      </c>
      <c r="BM365" s="493" t="s">
        <v>6663</v>
      </c>
      <c r="BN365" s="494" t="s">
        <v>6663</v>
      </c>
      <c r="BO365" s="489" t="s">
        <v>6663</v>
      </c>
      <c r="BP365" s="490" t="s">
        <v>6663</v>
      </c>
      <c r="BQ365" s="491" t="s">
        <v>6663</v>
      </c>
      <c r="BR365" s="492">
        <v>149</v>
      </c>
      <c r="BS365" s="493" t="s">
        <v>6662</v>
      </c>
      <c r="BT365" s="493" t="s">
        <v>6662</v>
      </c>
      <c r="BU365" s="493" t="s">
        <v>6662</v>
      </c>
      <c r="BV365" s="493">
        <v>1</v>
      </c>
      <c r="BW365" s="493">
        <v>1</v>
      </c>
      <c r="BX365" s="493">
        <v>3</v>
      </c>
      <c r="BY365" s="493">
        <v>5</v>
      </c>
      <c r="BZ365" s="493">
        <v>6</v>
      </c>
      <c r="CA365" s="493">
        <v>20</v>
      </c>
      <c r="CB365" s="493">
        <v>25</v>
      </c>
      <c r="CC365" s="493">
        <v>33</v>
      </c>
      <c r="CD365" s="493">
        <v>23</v>
      </c>
      <c r="CE365" s="493">
        <v>13</v>
      </c>
      <c r="CF365" s="493">
        <v>13</v>
      </c>
      <c r="CG365" s="494">
        <v>6</v>
      </c>
      <c r="CH365" s="389"/>
      <c r="CI365" s="390"/>
      <c r="CJ365" s="390"/>
      <c r="CK365" s="390"/>
      <c r="CL365" s="390"/>
      <c r="CM365" s="390"/>
      <c r="CN365" s="390"/>
      <c r="CO365" s="390"/>
      <c r="CP365" s="390"/>
      <c r="CQ365" s="390"/>
      <c r="CR365" s="390"/>
      <c r="CS365" s="390"/>
      <c r="CT365" s="390"/>
      <c r="CU365" s="394"/>
      <c r="CV365" s="389"/>
      <c r="CW365" s="390"/>
      <c r="CX365" s="390"/>
      <c r="CY365" s="390"/>
      <c r="CZ365" s="390"/>
      <c r="DA365" s="390"/>
      <c r="DB365" s="394"/>
      <c r="DC365" s="492">
        <v>535</v>
      </c>
      <c r="DD365" s="493">
        <v>366</v>
      </c>
      <c r="DE365" s="493">
        <v>144</v>
      </c>
      <c r="DF365" s="493">
        <v>204</v>
      </c>
      <c r="DG365" s="493">
        <v>18</v>
      </c>
      <c r="DH365" s="493">
        <v>36</v>
      </c>
      <c r="DI365" s="493">
        <v>133</v>
      </c>
      <c r="DJ365" s="394"/>
      <c r="DK365" s="492">
        <v>140</v>
      </c>
      <c r="DL365" s="493">
        <v>134</v>
      </c>
      <c r="DM365" s="493">
        <v>1</v>
      </c>
      <c r="DN365" s="493" t="s">
        <v>6662</v>
      </c>
      <c r="DO365" s="493" t="s">
        <v>6662</v>
      </c>
      <c r="DP365" s="493">
        <v>1</v>
      </c>
      <c r="DQ365" s="493">
        <v>2</v>
      </c>
      <c r="DR365" s="493" t="s">
        <v>6662</v>
      </c>
      <c r="DS365" s="493">
        <v>2</v>
      </c>
      <c r="DT365" s="493" t="s">
        <v>6662</v>
      </c>
      <c r="DU365" s="493" t="s">
        <v>6662</v>
      </c>
      <c r="DV365" s="493" t="s">
        <v>6662</v>
      </c>
      <c r="DW365" s="493" t="s">
        <v>6662</v>
      </c>
      <c r="DX365" s="493" t="s">
        <v>6662</v>
      </c>
      <c r="DY365" s="390" t="s">
        <v>6662</v>
      </c>
      <c r="DZ365" s="394" t="s">
        <v>6662</v>
      </c>
      <c r="EA365" s="492">
        <v>149</v>
      </c>
      <c r="EB365" s="493">
        <v>33338</v>
      </c>
      <c r="EC365" s="493">
        <v>29676</v>
      </c>
      <c r="ED365" s="493">
        <v>3627</v>
      </c>
      <c r="EE365" s="494">
        <v>35</v>
      </c>
      <c r="EF365" s="492">
        <v>279</v>
      </c>
      <c r="EG365" s="493">
        <v>228</v>
      </c>
      <c r="EH365" s="493">
        <v>90</v>
      </c>
      <c r="EI365" s="493">
        <v>126</v>
      </c>
      <c r="EJ365" s="493">
        <v>12</v>
      </c>
      <c r="EK365" s="493">
        <v>19</v>
      </c>
      <c r="EL365" s="493">
        <v>32</v>
      </c>
      <c r="EM365" s="394"/>
      <c r="EN365" s="492">
        <v>256</v>
      </c>
      <c r="EO365" s="493">
        <v>138</v>
      </c>
      <c r="EP365" s="493">
        <v>54</v>
      </c>
      <c r="EQ365" s="493">
        <v>78</v>
      </c>
      <c r="ER365" s="493">
        <v>6</v>
      </c>
      <c r="ES365" s="493">
        <v>17</v>
      </c>
      <c r="ET365" s="493">
        <v>101</v>
      </c>
      <c r="EU365" s="394"/>
    </row>
    <row r="366" spans="1:151" s="357" customFormat="1" ht="15" hidden="1" customHeight="1" x14ac:dyDescent="0.15">
      <c r="A366" s="452" t="s">
        <v>175</v>
      </c>
      <c r="B366" s="452" t="s">
        <v>460</v>
      </c>
      <c r="C366" s="452" t="s">
        <v>1624</v>
      </c>
      <c r="D366" s="452" t="s">
        <v>925</v>
      </c>
      <c r="E366" s="387" t="s">
        <v>6663</v>
      </c>
      <c r="F366" s="472" t="s">
        <v>6663</v>
      </c>
      <c r="G366" s="472" t="s">
        <v>6663</v>
      </c>
      <c r="H366" s="472" t="s">
        <v>6663</v>
      </c>
      <c r="I366" s="472" t="s">
        <v>6663</v>
      </c>
      <c r="J366" s="388" t="s">
        <v>6663</v>
      </c>
      <c r="K366" s="395" t="s">
        <v>6663</v>
      </c>
      <c r="L366" s="387"/>
      <c r="M366" s="471" t="s">
        <v>6663</v>
      </c>
      <c r="N366" s="472" t="s">
        <v>6663</v>
      </c>
      <c r="O366" s="472" t="s">
        <v>6663</v>
      </c>
      <c r="P366" s="472" t="s">
        <v>6663</v>
      </c>
      <c r="Q366" s="472" t="s">
        <v>6663</v>
      </c>
      <c r="R366" s="472" t="s">
        <v>6663</v>
      </c>
      <c r="S366" s="472" t="s">
        <v>6663</v>
      </c>
      <c r="T366" s="472" t="s">
        <v>6663</v>
      </c>
      <c r="U366" s="472" t="s">
        <v>6663</v>
      </c>
      <c r="V366" s="472" t="s">
        <v>6663</v>
      </c>
      <c r="W366" s="472" t="s">
        <v>6663</v>
      </c>
      <c r="X366" s="472" t="s">
        <v>6663</v>
      </c>
      <c r="Y366" s="472" t="s">
        <v>6663</v>
      </c>
      <c r="Z366" s="472" t="s">
        <v>6663</v>
      </c>
      <c r="AA366" s="472" t="s">
        <v>6663</v>
      </c>
      <c r="AB366" s="473" t="s">
        <v>6663</v>
      </c>
      <c r="AC366" s="489" t="s">
        <v>6663</v>
      </c>
      <c r="AD366" s="490" t="s">
        <v>6663</v>
      </c>
      <c r="AE366" s="491" t="s">
        <v>6663</v>
      </c>
      <c r="AF366" s="389"/>
      <c r="AG366" s="390"/>
      <c r="AH366" s="390"/>
      <c r="AI366" s="390"/>
      <c r="AJ366" s="390"/>
      <c r="AK366" s="390"/>
      <c r="AL366" s="390"/>
      <c r="AM366" s="390"/>
      <c r="AN366" s="390"/>
      <c r="AO366" s="390"/>
      <c r="AP366" s="390"/>
      <c r="AQ366" s="390"/>
      <c r="AR366" s="390"/>
      <c r="AS366" s="390"/>
      <c r="AT366" s="390"/>
      <c r="AU366" s="390"/>
      <c r="AV366" s="384"/>
      <c r="AW366" s="385"/>
      <c r="AX366" s="386"/>
      <c r="AY366" s="492" t="s">
        <v>6663</v>
      </c>
      <c r="AZ366" s="493" t="s">
        <v>6663</v>
      </c>
      <c r="BA366" s="493" t="s">
        <v>6663</v>
      </c>
      <c r="BB366" s="493" t="s">
        <v>6663</v>
      </c>
      <c r="BC366" s="493" t="s">
        <v>6663</v>
      </c>
      <c r="BD366" s="493" t="s">
        <v>6663</v>
      </c>
      <c r="BE366" s="493" t="s">
        <v>6663</v>
      </c>
      <c r="BF366" s="493" t="s">
        <v>6663</v>
      </c>
      <c r="BG366" s="493" t="s">
        <v>6663</v>
      </c>
      <c r="BH366" s="493" t="s">
        <v>6663</v>
      </c>
      <c r="BI366" s="493" t="s">
        <v>6663</v>
      </c>
      <c r="BJ366" s="493" t="s">
        <v>6663</v>
      </c>
      <c r="BK366" s="493" t="s">
        <v>6663</v>
      </c>
      <c r="BL366" s="493" t="s">
        <v>6663</v>
      </c>
      <c r="BM366" s="493" t="s">
        <v>6663</v>
      </c>
      <c r="BN366" s="494" t="s">
        <v>6663</v>
      </c>
      <c r="BO366" s="489" t="s">
        <v>6663</v>
      </c>
      <c r="BP366" s="490" t="s">
        <v>6663</v>
      </c>
      <c r="BQ366" s="491" t="s">
        <v>6663</v>
      </c>
      <c r="BR366" s="492">
        <v>184</v>
      </c>
      <c r="BS366" s="493" t="s">
        <v>6662</v>
      </c>
      <c r="BT366" s="493" t="s">
        <v>6662</v>
      </c>
      <c r="BU366" s="493" t="s">
        <v>6662</v>
      </c>
      <c r="BV366" s="493">
        <v>1</v>
      </c>
      <c r="BW366" s="493">
        <v>2</v>
      </c>
      <c r="BX366" s="493">
        <v>1</v>
      </c>
      <c r="BY366" s="493">
        <v>9</v>
      </c>
      <c r="BZ366" s="493">
        <v>21</v>
      </c>
      <c r="CA366" s="493">
        <v>20</v>
      </c>
      <c r="CB366" s="493">
        <v>23</v>
      </c>
      <c r="CC366" s="493">
        <v>49</v>
      </c>
      <c r="CD366" s="493">
        <v>23</v>
      </c>
      <c r="CE366" s="493">
        <v>17</v>
      </c>
      <c r="CF366" s="493">
        <v>12</v>
      </c>
      <c r="CG366" s="494">
        <v>6</v>
      </c>
      <c r="CH366" s="389"/>
      <c r="CI366" s="390"/>
      <c r="CJ366" s="390"/>
      <c r="CK366" s="390"/>
      <c r="CL366" s="390"/>
      <c r="CM366" s="390"/>
      <c r="CN366" s="390"/>
      <c r="CO366" s="390"/>
      <c r="CP366" s="390"/>
      <c r="CQ366" s="390"/>
      <c r="CR366" s="390"/>
      <c r="CS366" s="390"/>
      <c r="CT366" s="390"/>
      <c r="CU366" s="394"/>
      <c r="CV366" s="389"/>
      <c r="CW366" s="390"/>
      <c r="CX366" s="390"/>
      <c r="CY366" s="390"/>
      <c r="CZ366" s="390"/>
      <c r="DA366" s="390"/>
      <c r="DB366" s="394"/>
      <c r="DC366" s="492" t="s">
        <v>6663</v>
      </c>
      <c r="DD366" s="493" t="s">
        <v>6663</v>
      </c>
      <c r="DE366" s="493" t="s">
        <v>6663</v>
      </c>
      <c r="DF366" s="493" t="s">
        <v>6663</v>
      </c>
      <c r="DG366" s="493" t="s">
        <v>6663</v>
      </c>
      <c r="DH366" s="493" t="s">
        <v>6663</v>
      </c>
      <c r="DI366" s="493" t="s">
        <v>6663</v>
      </c>
      <c r="DJ366" s="394"/>
      <c r="DK366" s="492" t="s">
        <v>6663</v>
      </c>
      <c r="DL366" s="493" t="s">
        <v>6663</v>
      </c>
      <c r="DM366" s="493" t="s">
        <v>6663</v>
      </c>
      <c r="DN366" s="493" t="s">
        <v>6663</v>
      </c>
      <c r="DO366" s="493" t="s">
        <v>6663</v>
      </c>
      <c r="DP366" s="493" t="s">
        <v>6663</v>
      </c>
      <c r="DQ366" s="493" t="s">
        <v>6663</v>
      </c>
      <c r="DR366" s="493" t="s">
        <v>6663</v>
      </c>
      <c r="DS366" s="493" t="s">
        <v>6663</v>
      </c>
      <c r="DT366" s="493" t="s">
        <v>6663</v>
      </c>
      <c r="DU366" s="493" t="s">
        <v>6663</v>
      </c>
      <c r="DV366" s="493" t="s">
        <v>6663</v>
      </c>
      <c r="DW366" s="493" t="s">
        <v>6663</v>
      </c>
      <c r="DX366" s="493" t="s">
        <v>6663</v>
      </c>
      <c r="DY366" s="390" t="s">
        <v>6663</v>
      </c>
      <c r="DZ366" s="394" t="s">
        <v>6663</v>
      </c>
      <c r="EA366" s="492" t="s">
        <v>6663</v>
      </c>
      <c r="EB366" s="493" t="s">
        <v>6663</v>
      </c>
      <c r="EC366" s="493" t="s">
        <v>6663</v>
      </c>
      <c r="ED366" s="493" t="s">
        <v>6663</v>
      </c>
      <c r="EE366" s="494" t="s">
        <v>6663</v>
      </c>
      <c r="EF366" s="492" t="s">
        <v>6663</v>
      </c>
      <c r="EG366" s="493" t="s">
        <v>6663</v>
      </c>
      <c r="EH366" s="493" t="s">
        <v>6663</v>
      </c>
      <c r="EI366" s="493" t="s">
        <v>6663</v>
      </c>
      <c r="EJ366" s="493" t="s">
        <v>6663</v>
      </c>
      <c r="EK366" s="493" t="s">
        <v>6663</v>
      </c>
      <c r="EL366" s="493" t="s">
        <v>6663</v>
      </c>
      <c r="EM366" s="394"/>
      <c r="EN366" s="492" t="s">
        <v>6663</v>
      </c>
      <c r="EO366" s="493" t="s">
        <v>6663</v>
      </c>
      <c r="EP366" s="493" t="s">
        <v>6663</v>
      </c>
      <c r="EQ366" s="493" t="s">
        <v>6663</v>
      </c>
      <c r="ER366" s="493" t="s">
        <v>6663</v>
      </c>
      <c r="ES366" s="493" t="s">
        <v>6663</v>
      </c>
      <c r="ET366" s="493" t="s">
        <v>6663</v>
      </c>
      <c r="EU366" s="394"/>
    </row>
    <row r="367" spans="1:151" s="357" customFormat="1" ht="15" hidden="1" customHeight="1" x14ac:dyDescent="0.15">
      <c r="A367" s="452" t="s">
        <v>175</v>
      </c>
      <c r="B367" s="452" t="s">
        <v>460</v>
      </c>
      <c r="C367" s="452" t="s">
        <v>466</v>
      </c>
      <c r="D367" s="452" t="s">
        <v>926</v>
      </c>
      <c r="E367" s="387">
        <v>99</v>
      </c>
      <c r="F367" s="472">
        <v>99</v>
      </c>
      <c r="G367" s="472" t="s">
        <v>6663</v>
      </c>
      <c r="H367" s="472" t="s">
        <v>6663</v>
      </c>
      <c r="I367" s="472" t="s">
        <v>6663</v>
      </c>
      <c r="J367" s="388" t="s">
        <v>6662</v>
      </c>
      <c r="K367" s="395" t="s">
        <v>6662</v>
      </c>
      <c r="L367" s="387"/>
      <c r="M367" s="471" t="s">
        <v>6663</v>
      </c>
      <c r="N367" s="472" t="s">
        <v>6663</v>
      </c>
      <c r="O367" s="472" t="s">
        <v>6663</v>
      </c>
      <c r="P367" s="472" t="s">
        <v>6663</v>
      </c>
      <c r="Q367" s="472" t="s">
        <v>6663</v>
      </c>
      <c r="R367" s="472" t="s">
        <v>6663</v>
      </c>
      <c r="S367" s="472" t="s">
        <v>6663</v>
      </c>
      <c r="T367" s="472" t="s">
        <v>6663</v>
      </c>
      <c r="U367" s="472" t="s">
        <v>6663</v>
      </c>
      <c r="V367" s="472" t="s">
        <v>6663</v>
      </c>
      <c r="W367" s="472" t="s">
        <v>6663</v>
      </c>
      <c r="X367" s="472" t="s">
        <v>6663</v>
      </c>
      <c r="Y367" s="472" t="s">
        <v>6663</v>
      </c>
      <c r="Z367" s="472" t="s">
        <v>6663</v>
      </c>
      <c r="AA367" s="472" t="s">
        <v>6663</v>
      </c>
      <c r="AB367" s="473" t="s">
        <v>6663</v>
      </c>
      <c r="AC367" s="489" t="s">
        <v>6663</v>
      </c>
      <c r="AD367" s="490" t="s">
        <v>6663</v>
      </c>
      <c r="AE367" s="491" t="s">
        <v>6663</v>
      </c>
      <c r="AF367" s="389"/>
      <c r="AG367" s="390"/>
      <c r="AH367" s="390"/>
      <c r="AI367" s="390"/>
      <c r="AJ367" s="390"/>
      <c r="AK367" s="390"/>
      <c r="AL367" s="390"/>
      <c r="AM367" s="390"/>
      <c r="AN367" s="390"/>
      <c r="AO367" s="390"/>
      <c r="AP367" s="390"/>
      <c r="AQ367" s="390"/>
      <c r="AR367" s="390"/>
      <c r="AS367" s="390"/>
      <c r="AT367" s="390"/>
      <c r="AU367" s="390"/>
      <c r="AV367" s="384"/>
      <c r="AW367" s="385"/>
      <c r="AX367" s="386"/>
      <c r="AY367" s="492" t="s">
        <v>6663</v>
      </c>
      <c r="AZ367" s="493" t="s">
        <v>6663</v>
      </c>
      <c r="BA367" s="493" t="s">
        <v>6663</v>
      </c>
      <c r="BB367" s="493" t="s">
        <v>6663</v>
      </c>
      <c r="BC367" s="493" t="s">
        <v>6663</v>
      </c>
      <c r="BD367" s="493" t="s">
        <v>6663</v>
      </c>
      <c r="BE367" s="493" t="s">
        <v>6663</v>
      </c>
      <c r="BF367" s="493" t="s">
        <v>6663</v>
      </c>
      <c r="BG367" s="493" t="s">
        <v>6663</v>
      </c>
      <c r="BH367" s="493" t="s">
        <v>6663</v>
      </c>
      <c r="BI367" s="493" t="s">
        <v>6663</v>
      </c>
      <c r="BJ367" s="493" t="s">
        <v>6663</v>
      </c>
      <c r="BK367" s="493" t="s">
        <v>6663</v>
      </c>
      <c r="BL367" s="493" t="s">
        <v>6663</v>
      </c>
      <c r="BM367" s="493" t="s">
        <v>6663</v>
      </c>
      <c r="BN367" s="494" t="s">
        <v>6663</v>
      </c>
      <c r="BO367" s="489" t="s">
        <v>6663</v>
      </c>
      <c r="BP367" s="490" t="s">
        <v>6663</v>
      </c>
      <c r="BQ367" s="491" t="s">
        <v>6663</v>
      </c>
      <c r="BR367" s="492">
        <v>99</v>
      </c>
      <c r="BS367" s="493" t="s">
        <v>6662</v>
      </c>
      <c r="BT367" s="493" t="s">
        <v>6662</v>
      </c>
      <c r="BU367" s="493" t="s">
        <v>6662</v>
      </c>
      <c r="BV367" s="493" t="s">
        <v>6662</v>
      </c>
      <c r="BW367" s="493" t="s">
        <v>6662</v>
      </c>
      <c r="BX367" s="493">
        <v>1</v>
      </c>
      <c r="BY367" s="493">
        <v>2</v>
      </c>
      <c r="BZ367" s="493">
        <v>4</v>
      </c>
      <c r="CA367" s="493">
        <v>10</v>
      </c>
      <c r="CB367" s="493">
        <v>21</v>
      </c>
      <c r="CC367" s="493">
        <v>20</v>
      </c>
      <c r="CD367" s="493">
        <v>14</v>
      </c>
      <c r="CE367" s="493">
        <v>18</v>
      </c>
      <c r="CF367" s="493">
        <v>8</v>
      </c>
      <c r="CG367" s="494">
        <v>1</v>
      </c>
      <c r="CH367" s="389"/>
      <c r="CI367" s="390"/>
      <c r="CJ367" s="390"/>
      <c r="CK367" s="390"/>
      <c r="CL367" s="390"/>
      <c r="CM367" s="390"/>
      <c r="CN367" s="390"/>
      <c r="CO367" s="390"/>
      <c r="CP367" s="390"/>
      <c r="CQ367" s="390"/>
      <c r="CR367" s="390"/>
      <c r="CS367" s="390"/>
      <c r="CT367" s="390"/>
      <c r="CU367" s="394"/>
      <c r="CV367" s="389"/>
      <c r="CW367" s="390"/>
      <c r="CX367" s="390"/>
      <c r="CY367" s="390"/>
      <c r="CZ367" s="390"/>
      <c r="DA367" s="390"/>
      <c r="DB367" s="394"/>
      <c r="DC367" s="492">
        <v>391</v>
      </c>
      <c r="DD367" s="493">
        <v>271</v>
      </c>
      <c r="DE367" s="493">
        <v>102</v>
      </c>
      <c r="DF367" s="493">
        <v>159</v>
      </c>
      <c r="DG367" s="493">
        <v>10</v>
      </c>
      <c r="DH367" s="493">
        <v>41</v>
      </c>
      <c r="DI367" s="493">
        <v>79</v>
      </c>
      <c r="DJ367" s="394"/>
      <c r="DK367" s="492">
        <v>87</v>
      </c>
      <c r="DL367" s="493">
        <v>71</v>
      </c>
      <c r="DM367" s="493" t="s">
        <v>6662</v>
      </c>
      <c r="DN367" s="493" t="s">
        <v>6662</v>
      </c>
      <c r="DO367" s="493" t="s">
        <v>6662</v>
      </c>
      <c r="DP367" s="493">
        <v>12</v>
      </c>
      <c r="DQ367" s="493">
        <v>2</v>
      </c>
      <c r="DR367" s="493" t="s">
        <v>6662</v>
      </c>
      <c r="DS367" s="493">
        <v>1</v>
      </c>
      <c r="DT367" s="493">
        <v>1</v>
      </c>
      <c r="DU367" s="493" t="s">
        <v>6662</v>
      </c>
      <c r="DV367" s="493" t="s">
        <v>6662</v>
      </c>
      <c r="DW367" s="493" t="s">
        <v>6662</v>
      </c>
      <c r="DX367" s="493" t="s">
        <v>6662</v>
      </c>
      <c r="DY367" s="390" t="s">
        <v>6662</v>
      </c>
      <c r="DZ367" s="394" t="s">
        <v>6662</v>
      </c>
      <c r="EA367" s="492">
        <v>99</v>
      </c>
      <c r="EB367" s="493">
        <v>13832</v>
      </c>
      <c r="EC367" s="493">
        <v>8484</v>
      </c>
      <c r="ED367" s="493">
        <v>5157</v>
      </c>
      <c r="EE367" s="494">
        <v>191</v>
      </c>
      <c r="EF367" s="492">
        <v>189</v>
      </c>
      <c r="EG367" s="493">
        <v>150</v>
      </c>
      <c r="EH367" s="493">
        <v>58</v>
      </c>
      <c r="EI367" s="493">
        <v>83</v>
      </c>
      <c r="EJ367" s="493">
        <v>9</v>
      </c>
      <c r="EK367" s="493">
        <v>21</v>
      </c>
      <c r="EL367" s="493">
        <v>18</v>
      </c>
      <c r="EM367" s="394"/>
      <c r="EN367" s="492">
        <v>202</v>
      </c>
      <c r="EO367" s="493">
        <v>121</v>
      </c>
      <c r="EP367" s="493">
        <v>44</v>
      </c>
      <c r="EQ367" s="493">
        <v>76</v>
      </c>
      <c r="ER367" s="493">
        <v>1</v>
      </c>
      <c r="ES367" s="493">
        <v>20</v>
      </c>
      <c r="ET367" s="493">
        <v>61</v>
      </c>
      <c r="EU367" s="394"/>
    </row>
    <row r="368" spans="1:151" s="357" customFormat="1" ht="15" hidden="1" customHeight="1" x14ac:dyDescent="0.15">
      <c r="A368" s="452" t="s">
        <v>175</v>
      </c>
      <c r="B368" s="452" t="s">
        <v>460</v>
      </c>
      <c r="C368" s="452" t="s">
        <v>467</v>
      </c>
      <c r="D368" s="452" t="s">
        <v>927</v>
      </c>
      <c r="E368" s="387">
        <v>245</v>
      </c>
      <c r="F368" s="472">
        <v>243</v>
      </c>
      <c r="G368" s="472" t="s">
        <v>6663</v>
      </c>
      <c r="H368" s="472" t="s">
        <v>6663</v>
      </c>
      <c r="I368" s="472" t="s">
        <v>6663</v>
      </c>
      <c r="J368" s="388">
        <v>2</v>
      </c>
      <c r="K368" s="395">
        <v>2</v>
      </c>
      <c r="L368" s="387"/>
      <c r="M368" s="471" t="s">
        <v>6663</v>
      </c>
      <c r="N368" s="472" t="s">
        <v>6663</v>
      </c>
      <c r="O368" s="472" t="s">
        <v>6663</v>
      </c>
      <c r="P368" s="472" t="s">
        <v>6663</v>
      </c>
      <c r="Q368" s="472" t="s">
        <v>6663</v>
      </c>
      <c r="R368" s="472" t="s">
        <v>6663</v>
      </c>
      <c r="S368" s="472" t="s">
        <v>6663</v>
      </c>
      <c r="T368" s="472" t="s">
        <v>6663</v>
      </c>
      <c r="U368" s="472" t="s">
        <v>6663</v>
      </c>
      <c r="V368" s="472" t="s">
        <v>6663</v>
      </c>
      <c r="W368" s="472" t="s">
        <v>6663</v>
      </c>
      <c r="X368" s="472" t="s">
        <v>6663</v>
      </c>
      <c r="Y368" s="472" t="s">
        <v>6663</v>
      </c>
      <c r="Z368" s="472" t="s">
        <v>6663</v>
      </c>
      <c r="AA368" s="472" t="s">
        <v>6663</v>
      </c>
      <c r="AB368" s="473" t="s">
        <v>6663</v>
      </c>
      <c r="AC368" s="489" t="s">
        <v>6663</v>
      </c>
      <c r="AD368" s="490" t="s">
        <v>6663</v>
      </c>
      <c r="AE368" s="491" t="s">
        <v>6663</v>
      </c>
      <c r="AF368" s="389"/>
      <c r="AG368" s="390"/>
      <c r="AH368" s="390"/>
      <c r="AI368" s="390"/>
      <c r="AJ368" s="390"/>
      <c r="AK368" s="390"/>
      <c r="AL368" s="390"/>
      <c r="AM368" s="390"/>
      <c r="AN368" s="390"/>
      <c r="AO368" s="390"/>
      <c r="AP368" s="390"/>
      <c r="AQ368" s="390"/>
      <c r="AR368" s="390"/>
      <c r="AS368" s="390"/>
      <c r="AT368" s="390"/>
      <c r="AU368" s="390"/>
      <c r="AV368" s="384"/>
      <c r="AW368" s="385"/>
      <c r="AX368" s="386"/>
      <c r="AY368" s="492" t="s">
        <v>6663</v>
      </c>
      <c r="AZ368" s="493" t="s">
        <v>6663</v>
      </c>
      <c r="BA368" s="493" t="s">
        <v>6663</v>
      </c>
      <c r="BB368" s="493" t="s">
        <v>6663</v>
      </c>
      <c r="BC368" s="493" t="s">
        <v>6663</v>
      </c>
      <c r="BD368" s="493" t="s">
        <v>6663</v>
      </c>
      <c r="BE368" s="493" t="s">
        <v>6663</v>
      </c>
      <c r="BF368" s="493" t="s">
        <v>6663</v>
      </c>
      <c r="BG368" s="493" t="s">
        <v>6663</v>
      </c>
      <c r="BH368" s="493" t="s">
        <v>6663</v>
      </c>
      <c r="BI368" s="493" t="s">
        <v>6663</v>
      </c>
      <c r="BJ368" s="493" t="s">
        <v>6663</v>
      </c>
      <c r="BK368" s="493" t="s">
        <v>6663</v>
      </c>
      <c r="BL368" s="493" t="s">
        <v>6663</v>
      </c>
      <c r="BM368" s="493" t="s">
        <v>6663</v>
      </c>
      <c r="BN368" s="494" t="s">
        <v>6663</v>
      </c>
      <c r="BO368" s="489" t="s">
        <v>6663</v>
      </c>
      <c r="BP368" s="490" t="s">
        <v>6663</v>
      </c>
      <c r="BQ368" s="491" t="s">
        <v>6663</v>
      </c>
      <c r="BR368" s="492">
        <v>243</v>
      </c>
      <c r="BS368" s="493" t="s">
        <v>6662</v>
      </c>
      <c r="BT368" s="493" t="s">
        <v>6662</v>
      </c>
      <c r="BU368" s="493" t="s">
        <v>6662</v>
      </c>
      <c r="BV368" s="493" t="s">
        <v>6662</v>
      </c>
      <c r="BW368" s="493">
        <v>2</v>
      </c>
      <c r="BX368" s="493">
        <v>2</v>
      </c>
      <c r="BY368" s="493">
        <v>9</v>
      </c>
      <c r="BZ368" s="493">
        <v>26</v>
      </c>
      <c r="CA368" s="493">
        <v>26</v>
      </c>
      <c r="CB368" s="493">
        <v>53</v>
      </c>
      <c r="CC368" s="493">
        <v>45</v>
      </c>
      <c r="CD368" s="493">
        <v>44</v>
      </c>
      <c r="CE368" s="493">
        <v>26</v>
      </c>
      <c r="CF368" s="493">
        <v>8</v>
      </c>
      <c r="CG368" s="494">
        <v>2</v>
      </c>
      <c r="CH368" s="389"/>
      <c r="CI368" s="390"/>
      <c r="CJ368" s="390"/>
      <c r="CK368" s="390"/>
      <c r="CL368" s="390"/>
      <c r="CM368" s="390"/>
      <c r="CN368" s="390"/>
      <c r="CO368" s="390"/>
      <c r="CP368" s="390"/>
      <c r="CQ368" s="390"/>
      <c r="CR368" s="390"/>
      <c r="CS368" s="390"/>
      <c r="CT368" s="390"/>
      <c r="CU368" s="394"/>
      <c r="CV368" s="389"/>
      <c r="CW368" s="390"/>
      <c r="CX368" s="390"/>
      <c r="CY368" s="390"/>
      <c r="CZ368" s="390"/>
      <c r="DA368" s="390"/>
      <c r="DB368" s="394"/>
      <c r="DC368" s="492">
        <v>927</v>
      </c>
      <c r="DD368" s="493">
        <v>640</v>
      </c>
      <c r="DE368" s="493">
        <v>205</v>
      </c>
      <c r="DF368" s="493">
        <v>385</v>
      </c>
      <c r="DG368" s="493">
        <v>50</v>
      </c>
      <c r="DH368" s="493">
        <v>63</v>
      </c>
      <c r="DI368" s="493">
        <v>224</v>
      </c>
      <c r="DJ368" s="394"/>
      <c r="DK368" s="492">
        <v>231</v>
      </c>
      <c r="DL368" s="493">
        <v>215</v>
      </c>
      <c r="DM368" s="493" t="s">
        <v>6662</v>
      </c>
      <c r="DN368" s="493">
        <v>1</v>
      </c>
      <c r="DO368" s="493" t="s">
        <v>6662</v>
      </c>
      <c r="DP368" s="493">
        <v>6</v>
      </c>
      <c r="DQ368" s="493">
        <v>8</v>
      </c>
      <c r="DR368" s="493" t="s">
        <v>6662</v>
      </c>
      <c r="DS368" s="493">
        <v>1</v>
      </c>
      <c r="DT368" s="493" t="s">
        <v>6662</v>
      </c>
      <c r="DU368" s="493" t="s">
        <v>6662</v>
      </c>
      <c r="DV368" s="493" t="s">
        <v>6662</v>
      </c>
      <c r="DW368" s="493" t="s">
        <v>6662</v>
      </c>
      <c r="DX368" s="493" t="s">
        <v>6662</v>
      </c>
      <c r="DY368" s="390" t="s">
        <v>6662</v>
      </c>
      <c r="DZ368" s="394" t="s">
        <v>6662</v>
      </c>
      <c r="EA368" s="492">
        <v>243</v>
      </c>
      <c r="EB368" s="493">
        <v>47936</v>
      </c>
      <c r="EC368" s="493">
        <v>45072</v>
      </c>
      <c r="ED368" s="493">
        <v>2819</v>
      </c>
      <c r="EE368" s="494">
        <v>45</v>
      </c>
      <c r="EF368" s="492">
        <v>469</v>
      </c>
      <c r="EG368" s="493">
        <v>385</v>
      </c>
      <c r="EH368" s="493">
        <v>133</v>
      </c>
      <c r="EI368" s="493">
        <v>217</v>
      </c>
      <c r="EJ368" s="493">
        <v>35</v>
      </c>
      <c r="EK368" s="493">
        <v>32</v>
      </c>
      <c r="EL368" s="493">
        <v>52</v>
      </c>
      <c r="EM368" s="394"/>
      <c r="EN368" s="492">
        <v>458</v>
      </c>
      <c r="EO368" s="493">
        <v>255</v>
      </c>
      <c r="EP368" s="493">
        <v>72</v>
      </c>
      <c r="EQ368" s="493">
        <v>168</v>
      </c>
      <c r="ER368" s="493">
        <v>15</v>
      </c>
      <c r="ES368" s="493">
        <v>31</v>
      </c>
      <c r="ET368" s="493">
        <v>172</v>
      </c>
      <c r="EU368" s="394"/>
    </row>
    <row r="369" spans="1:151" s="357" customFormat="1" ht="15" hidden="1" customHeight="1" x14ac:dyDescent="0.15">
      <c r="A369" s="452" t="s">
        <v>175</v>
      </c>
      <c r="B369" s="452" t="s">
        <v>460</v>
      </c>
      <c r="C369" s="452" t="s">
        <v>468</v>
      </c>
      <c r="D369" s="452" t="s">
        <v>928</v>
      </c>
      <c r="E369" s="387">
        <v>65</v>
      </c>
      <c r="F369" s="472">
        <v>64</v>
      </c>
      <c r="G369" s="472" t="s">
        <v>6663</v>
      </c>
      <c r="H369" s="472" t="s">
        <v>6663</v>
      </c>
      <c r="I369" s="472" t="s">
        <v>6663</v>
      </c>
      <c r="J369" s="388">
        <v>1</v>
      </c>
      <c r="K369" s="395">
        <v>1</v>
      </c>
      <c r="L369" s="387"/>
      <c r="M369" s="471" t="s">
        <v>6663</v>
      </c>
      <c r="N369" s="472" t="s">
        <v>6663</v>
      </c>
      <c r="O369" s="472" t="s">
        <v>6663</v>
      </c>
      <c r="P369" s="472" t="s">
        <v>6663</v>
      </c>
      <c r="Q369" s="472" t="s">
        <v>6663</v>
      </c>
      <c r="R369" s="472" t="s">
        <v>6663</v>
      </c>
      <c r="S369" s="472" t="s">
        <v>6663</v>
      </c>
      <c r="T369" s="472" t="s">
        <v>6663</v>
      </c>
      <c r="U369" s="472" t="s">
        <v>6663</v>
      </c>
      <c r="V369" s="472" t="s">
        <v>6663</v>
      </c>
      <c r="W369" s="472" t="s">
        <v>6663</v>
      </c>
      <c r="X369" s="472" t="s">
        <v>6663</v>
      </c>
      <c r="Y369" s="472" t="s">
        <v>6663</v>
      </c>
      <c r="Z369" s="472" t="s">
        <v>6663</v>
      </c>
      <c r="AA369" s="472" t="s">
        <v>6663</v>
      </c>
      <c r="AB369" s="473" t="s">
        <v>6663</v>
      </c>
      <c r="AC369" s="489" t="s">
        <v>6663</v>
      </c>
      <c r="AD369" s="490" t="s">
        <v>6663</v>
      </c>
      <c r="AE369" s="491" t="s">
        <v>6663</v>
      </c>
      <c r="AF369" s="389"/>
      <c r="AG369" s="390"/>
      <c r="AH369" s="390"/>
      <c r="AI369" s="390"/>
      <c r="AJ369" s="390"/>
      <c r="AK369" s="390"/>
      <c r="AL369" s="390"/>
      <c r="AM369" s="390"/>
      <c r="AN369" s="390"/>
      <c r="AO369" s="390"/>
      <c r="AP369" s="390"/>
      <c r="AQ369" s="390"/>
      <c r="AR369" s="390"/>
      <c r="AS369" s="390"/>
      <c r="AT369" s="390"/>
      <c r="AU369" s="390"/>
      <c r="AV369" s="384"/>
      <c r="AW369" s="385"/>
      <c r="AX369" s="386"/>
      <c r="AY369" s="492" t="s">
        <v>6663</v>
      </c>
      <c r="AZ369" s="493" t="s">
        <v>6663</v>
      </c>
      <c r="BA369" s="493" t="s">
        <v>6663</v>
      </c>
      <c r="BB369" s="493" t="s">
        <v>6663</v>
      </c>
      <c r="BC369" s="493" t="s">
        <v>6663</v>
      </c>
      <c r="BD369" s="493" t="s">
        <v>6663</v>
      </c>
      <c r="BE369" s="493" t="s">
        <v>6663</v>
      </c>
      <c r="BF369" s="493" t="s">
        <v>6663</v>
      </c>
      <c r="BG369" s="493" t="s">
        <v>6663</v>
      </c>
      <c r="BH369" s="493" t="s">
        <v>6663</v>
      </c>
      <c r="BI369" s="493" t="s">
        <v>6663</v>
      </c>
      <c r="BJ369" s="493" t="s">
        <v>6663</v>
      </c>
      <c r="BK369" s="493" t="s">
        <v>6663</v>
      </c>
      <c r="BL369" s="493" t="s">
        <v>6663</v>
      </c>
      <c r="BM369" s="493" t="s">
        <v>6663</v>
      </c>
      <c r="BN369" s="494" t="s">
        <v>6663</v>
      </c>
      <c r="BO369" s="489" t="s">
        <v>6663</v>
      </c>
      <c r="BP369" s="490" t="s">
        <v>6663</v>
      </c>
      <c r="BQ369" s="491" t="s">
        <v>6663</v>
      </c>
      <c r="BR369" s="492">
        <v>64</v>
      </c>
      <c r="BS369" s="493" t="s">
        <v>6662</v>
      </c>
      <c r="BT369" s="493" t="s">
        <v>6662</v>
      </c>
      <c r="BU369" s="493" t="s">
        <v>6662</v>
      </c>
      <c r="BV369" s="493">
        <v>1</v>
      </c>
      <c r="BW369" s="493">
        <v>1</v>
      </c>
      <c r="BX369" s="493" t="s">
        <v>6662</v>
      </c>
      <c r="BY369" s="493">
        <v>3</v>
      </c>
      <c r="BZ369" s="493">
        <v>6</v>
      </c>
      <c r="CA369" s="493">
        <v>3</v>
      </c>
      <c r="CB369" s="493">
        <v>14</v>
      </c>
      <c r="CC369" s="493">
        <v>15</v>
      </c>
      <c r="CD369" s="493">
        <v>8</v>
      </c>
      <c r="CE369" s="493">
        <v>6</v>
      </c>
      <c r="CF369" s="493">
        <v>4</v>
      </c>
      <c r="CG369" s="494">
        <v>3</v>
      </c>
      <c r="CH369" s="389"/>
      <c r="CI369" s="390"/>
      <c r="CJ369" s="390"/>
      <c r="CK369" s="390"/>
      <c r="CL369" s="390"/>
      <c r="CM369" s="390"/>
      <c r="CN369" s="390"/>
      <c r="CO369" s="390"/>
      <c r="CP369" s="390"/>
      <c r="CQ369" s="390"/>
      <c r="CR369" s="390"/>
      <c r="CS369" s="390"/>
      <c r="CT369" s="390"/>
      <c r="CU369" s="394"/>
      <c r="CV369" s="389"/>
      <c r="CW369" s="390"/>
      <c r="CX369" s="390"/>
      <c r="CY369" s="390"/>
      <c r="CZ369" s="390"/>
      <c r="DA369" s="390"/>
      <c r="DB369" s="394"/>
      <c r="DC369" s="492">
        <v>233</v>
      </c>
      <c r="DD369" s="493">
        <v>167</v>
      </c>
      <c r="DE369" s="493">
        <v>74</v>
      </c>
      <c r="DF369" s="493">
        <v>80</v>
      </c>
      <c r="DG369" s="493">
        <v>13</v>
      </c>
      <c r="DH369" s="493">
        <v>10</v>
      </c>
      <c r="DI369" s="493">
        <v>56</v>
      </c>
      <c r="DJ369" s="394"/>
      <c r="DK369" s="492">
        <v>61</v>
      </c>
      <c r="DL369" s="493">
        <v>47</v>
      </c>
      <c r="DM369" s="493" t="s">
        <v>6662</v>
      </c>
      <c r="DN369" s="493" t="s">
        <v>6662</v>
      </c>
      <c r="DO369" s="493" t="s">
        <v>6662</v>
      </c>
      <c r="DP369" s="493">
        <v>1</v>
      </c>
      <c r="DQ369" s="493">
        <v>6</v>
      </c>
      <c r="DR369" s="493">
        <v>6</v>
      </c>
      <c r="DS369" s="493">
        <v>1</v>
      </c>
      <c r="DT369" s="493" t="s">
        <v>6662</v>
      </c>
      <c r="DU369" s="493" t="s">
        <v>6662</v>
      </c>
      <c r="DV369" s="493" t="s">
        <v>6662</v>
      </c>
      <c r="DW369" s="493" t="s">
        <v>6662</v>
      </c>
      <c r="DX369" s="493" t="s">
        <v>6662</v>
      </c>
      <c r="DY369" s="390" t="s">
        <v>6662</v>
      </c>
      <c r="DZ369" s="394" t="s">
        <v>6662</v>
      </c>
      <c r="EA369" s="492">
        <v>64</v>
      </c>
      <c r="EB369" s="493">
        <v>9315</v>
      </c>
      <c r="EC369" s="493">
        <v>8061</v>
      </c>
      <c r="ED369" s="493">
        <v>780</v>
      </c>
      <c r="EE369" s="494">
        <v>474</v>
      </c>
      <c r="EF369" s="492">
        <v>110</v>
      </c>
      <c r="EG369" s="493">
        <v>93</v>
      </c>
      <c r="EH369" s="493">
        <v>40</v>
      </c>
      <c r="EI369" s="493">
        <v>42</v>
      </c>
      <c r="EJ369" s="493">
        <v>11</v>
      </c>
      <c r="EK369" s="493">
        <v>4</v>
      </c>
      <c r="EL369" s="493">
        <v>13</v>
      </c>
      <c r="EM369" s="394"/>
      <c r="EN369" s="492">
        <v>123</v>
      </c>
      <c r="EO369" s="493">
        <v>74</v>
      </c>
      <c r="EP369" s="493">
        <v>34</v>
      </c>
      <c r="EQ369" s="493">
        <v>38</v>
      </c>
      <c r="ER369" s="493">
        <v>2</v>
      </c>
      <c r="ES369" s="493">
        <v>6</v>
      </c>
      <c r="ET369" s="493">
        <v>43</v>
      </c>
      <c r="EU369" s="394"/>
    </row>
    <row r="370" spans="1:151" s="357" customFormat="1" ht="15" customHeight="1" x14ac:dyDescent="0.15">
      <c r="A370" s="452" t="s">
        <v>175</v>
      </c>
      <c r="B370" s="452" t="s">
        <v>469</v>
      </c>
      <c r="C370" s="452"/>
      <c r="D370" s="452" t="s">
        <v>929</v>
      </c>
      <c r="E370" s="387">
        <v>1786</v>
      </c>
      <c r="F370" s="472">
        <v>1751</v>
      </c>
      <c r="G370" s="472">
        <v>485</v>
      </c>
      <c r="H370" s="472">
        <v>331</v>
      </c>
      <c r="I370" s="472">
        <v>935</v>
      </c>
      <c r="J370" s="388">
        <v>35</v>
      </c>
      <c r="K370" s="395">
        <v>35</v>
      </c>
      <c r="L370" s="387"/>
      <c r="M370" s="471">
        <v>4464</v>
      </c>
      <c r="N370" s="472">
        <v>37</v>
      </c>
      <c r="O370" s="472">
        <v>105</v>
      </c>
      <c r="P370" s="472">
        <v>145</v>
      </c>
      <c r="Q370" s="472">
        <v>188</v>
      </c>
      <c r="R370" s="472">
        <v>199</v>
      </c>
      <c r="S370" s="472">
        <v>209</v>
      </c>
      <c r="T370" s="472">
        <v>214</v>
      </c>
      <c r="U370" s="472">
        <v>362</v>
      </c>
      <c r="V370" s="472">
        <v>479</v>
      </c>
      <c r="W370" s="472">
        <v>679</v>
      </c>
      <c r="X370" s="472">
        <v>558</v>
      </c>
      <c r="Y370" s="472">
        <v>424</v>
      </c>
      <c r="Z370" s="472">
        <v>407</v>
      </c>
      <c r="AA370" s="472">
        <v>306</v>
      </c>
      <c r="AB370" s="473">
        <v>152</v>
      </c>
      <c r="AC370" s="489">
        <v>59.3</v>
      </c>
      <c r="AD370" s="490">
        <v>58.4</v>
      </c>
      <c r="AE370" s="491">
        <v>60.5</v>
      </c>
      <c r="AF370" s="389"/>
      <c r="AG370" s="390"/>
      <c r="AH370" s="390"/>
      <c r="AI370" s="390"/>
      <c r="AJ370" s="390"/>
      <c r="AK370" s="390"/>
      <c r="AL370" s="390"/>
      <c r="AM370" s="390"/>
      <c r="AN370" s="390"/>
      <c r="AO370" s="390"/>
      <c r="AP370" s="390"/>
      <c r="AQ370" s="390"/>
      <c r="AR370" s="390"/>
      <c r="AS370" s="390"/>
      <c r="AT370" s="390"/>
      <c r="AU370" s="390"/>
      <c r="AV370" s="384"/>
      <c r="AW370" s="385"/>
      <c r="AX370" s="386"/>
      <c r="AY370" s="492">
        <v>2617</v>
      </c>
      <c r="AZ370" s="493">
        <v>1</v>
      </c>
      <c r="BA370" s="493">
        <v>14</v>
      </c>
      <c r="BB370" s="493">
        <v>29</v>
      </c>
      <c r="BC370" s="493">
        <v>58</v>
      </c>
      <c r="BD370" s="493">
        <v>71</v>
      </c>
      <c r="BE370" s="493">
        <v>78</v>
      </c>
      <c r="BF370" s="493">
        <v>83</v>
      </c>
      <c r="BG370" s="493">
        <v>134</v>
      </c>
      <c r="BH370" s="493">
        <v>214</v>
      </c>
      <c r="BI370" s="493">
        <v>427</v>
      </c>
      <c r="BJ370" s="493">
        <v>422</v>
      </c>
      <c r="BK370" s="493">
        <v>363</v>
      </c>
      <c r="BL370" s="493">
        <v>348</v>
      </c>
      <c r="BM370" s="493">
        <v>259</v>
      </c>
      <c r="BN370" s="494">
        <v>116</v>
      </c>
      <c r="BO370" s="489">
        <v>65.3</v>
      </c>
      <c r="BP370" s="490">
        <v>64.599999999999994</v>
      </c>
      <c r="BQ370" s="491">
        <v>66.2</v>
      </c>
      <c r="BR370" s="492">
        <v>1737</v>
      </c>
      <c r="BS370" s="493" t="s">
        <v>6662</v>
      </c>
      <c r="BT370" s="493" t="s">
        <v>6662</v>
      </c>
      <c r="BU370" s="493">
        <v>1</v>
      </c>
      <c r="BV370" s="493">
        <v>11</v>
      </c>
      <c r="BW370" s="493">
        <v>22</v>
      </c>
      <c r="BX370" s="493">
        <v>34</v>
      </c>
      <c r="BY370" s="493">
        <v>48</v>
      </c>
      <c r="BZ370" s="493">
        <v>143</v>
      </c>
      <c r="CA370" s="493">
        <v>229</v>
      </c>
      <c r="CB370" s="493">
        <v>346</v>
      </c>
      <c r="CC370" s="493">
        <v>303</v>
      </c>
      <c r="CD370" s="493">
        <v>227</v>
      </c>
      <c r="CE370" s="493">
        <v>207</v>
      </c>
      <c r="CF370" s="493">
        <v>118</v>
      </c>
      <c r="CG370" s="494">
        <v>48</v>
      </c>
      <c r="CH370" s="389"/>
      <c r="CI370" s="390"/>
      <c r="CJ370" s="390"/>
      <c r="CK370" s="390"/>
      <c r="CL370" s="390"/>
      <c r="CM370" s="390"/>
      <c r="CN370" s="390"/>
      <c r="CO370" s="390"/>
      <c r="CP370" s="390"/>
      <c r="CQ370" s="390"/>
      <c r="CR370" s="390"/>
      <c r="CS370" s="390"/>
      <c r="CT370" s="390"/>
      <c r="CU370" s="394"/>
      <c r="CV370" s="389"/>
      <c r="CW370" s="390"/>
      <c r="CX370" s="390"/>
      <c r="CY370" s="390"/>
      <c r="CZ370" s="390"/>
      <c r="DA370" s="390"/>
      <c r="DB370" s="394"/>
      <c r="DC370" s="492">
        <v>6266</v>
      </c>
      <c r="DD370" s="493">
        <v>4883</v>
      </c>
      <c r="DE370" s="493">
        <v>2609</v>
      </c>
      <c r="DF370" s="493">
        <v>2013</v>
      </c>
      <c r="DG370" s="493">
        <v>261</v>
      </c>
      <c r="DH370" s="493">
        <v>362</v>
      </c>
      <c r="DI370" s="493">
        <v>1021</v>
      </c>
      <c r="DJ370" s="394"/>
      <c r="DK370" s="492">
        <v>1551</v>
      </c>
      <c r="DL370" s="493">
        <v>616</v>
      </c>
      <c r="DM370" s="493" t="s">
        <v>6662</v>
      </c>
      <c r="DN370" s="493">
        <v>82</v>
      </c>
      <c r="DO370" s="493">
        <v>12</v>
      </c>
      <c r="DP370" s="493">
        <v>261</v>
      </c>
      <c r="DQ370" s="493">
        <v>230</v>
      </c>
      <c r="DR370" s="493">
        <v>206</v>
      </c>
      <c r="DS370" s="493">
        <v>58</v>
      </c>
      <c r="DT370" s="493">
        <v>21</v>
      </c>
      <c r="DU370" s="493">
        <v>42</v>
      </c>
      <c r="DV370" s="493">
        <v>6</v>
      </c>
      <c r="DW370" s="493">
        <v>12</v>
      </c>
      <c r="DX370" s="493">
        <v>3</v>
      </c>
      <c r="DY370" s="390">
        <v>2</v>
      </c>
      <c r="DZ370" s="394" t="s">
        <v>6662</v>
      </c>
      <c r="EA370" s="492">
        <v>1747</v>
      </c>
      <c r="EB370" s="493">
        <v>367923</v>
      </c>
      <c r="EC370" s="493">
        <v>148065</v>
      </c>
      <c r="ED370" s="493">
        <v>180176</v>
      </c>
      <c r="EE370" s="494">
        <v>39682</v>
      </c>
      <c r="EF370" s="492">
        <v>3141</v>
      </c>
      <c r="EG370" s="493">
        <v>2718</v>
      </c>
      <c r="EH370" s="493">
        <v>1430</v>
      </c>
      <c r="EI370" s="493">
        <v>1122</v>
      </c>
      <c r="EJ370" s="493">
        <v>166</v>
      </c>
      <c r="EK370" s="493">
        <v>179</v>
      </c>
      <c r="EL370" s="493">
        <v>244</v>
      </c>
      <c r="EM370" s="394"/>
      <c r="EN370" s="492">
        <v>3125</v>
      </c>
      <c r="EO370" s="493">
        <v>2165</v>
      </c>
      <c r="EP370" s="493">
        <v>1179</v>
      </c>
      <c r="EQ370" s="493">
        <v>891</v>
      </c>
      <c r="ER370" s="493">
        <v>95</v>
      </c>
      <c r="ES370" s="493">
        <v>183</v>
      </c>
      <c r="ET370" s="493">
        <v>777</v>
      </c>
      <c r="EU370" s="394"/>
    </row>
    <row r="371" spans="1:151" s="357" customFormat="1" ht="15" hidden="1" customHeight="1" x14ac:dyDescent="0.15">
      <c r="A371" s="452" t="s">
        <v>175</v>
      </c>
      <c r="B371" s="452" t="s">
        <v>469</v>
      </c>
      <c r="C371" s="452" t="s">
        <v>470</v>
      </c>
      <c r="D371" s="452" t="s">
        <v>930</v>
      </c>
      <c r="E371" s="387">
        <v>197</v>
      </c>
      <c r="F371" s="472">
        <v>192</v>
      </c>
      <c r="G371" s="472" t="s">
        <v>6663</v>
      </c>
      <c r="H371" s="472" t="s">
        <v>6663</v>
      </c>
      <c r="I371" s="472" t="s">
        <v>6663</v>
      </c>
      <c r="J371" s="388">
        <v>5</v>
      </c>
      <c r="K371" s="395">
        <v>5</v>
      </c>
      <c r="L371" s="387"/>
      <c r="M371" s="471" t="s">
        <v>6663</v>
      </c>
      <c r="N371" s="472" t="s">
        <v>6663</v>
      </c>
      <c r="O371" s="472" t="s">
        <v>6663</v>
      </c>
      <c r="P371" s="472" t="s">
        <v>6663</v>
      </c>
      <c r="Q371" s="472" t="s">
        <v>6663</v>
      </c>
      <c r="R371" s="472" t="s">
        <v>6663</v>
      </c>
      <c r="S371" s="472" t="s">
        <v>6663</v>
      </c>
      <c r="T371" s="472" t="s">
        <v>6663</v>
      </c>
      <c r="U371" s="472" t="s">
        <v>6663</v>
      </c>
      <c r="V371" s="472" t="s">
        <v>6663</v>
      </c>
      <c r="W371" s="472" t="s">
        <v>6663</v>
      </c>
      <c r="X371" s="472" t="s">
        <v>6663</v>
      </c>
      <c r="Y371" s="472" t="s">
        <v>6663</v>
      </c>
      <c r="Z371" s="472" t="s">
        <v>6663</v>
      </c>
      <c r="AA371" s="472" t="s">
        <v>6663</v>
      </c>
      <c r="AB371" s="473" t="s">
        <v>6663</v>
      </c>
      <c r="AC371" s="489" t="s">
        <v>6663</v>
      </c>
      <c r="AD371" s="490" t="s">
        <v>6663</v>
      </c>
      <c r="AE371" s="491" t="s">
        <v>6663</v>
      </c>
      <c r="AF371" s="389"/>
      <c r="AG371" s="390"/>
      <c r="AH371" s="390"/>
      <c r="AI371" s="390"/>
      <c r="AJ371" s="390"/>
      <c r="AK371" s="390"/>
      <c r="AL371" s="390"/>
      <c r="AM371" s="390"/>
      <c r="AN371" s="390"/>
      <c r="AO371" s="390"/>
      <c r="AP371" s="390"/>
      <c r="AQ371" s="390"/>
      <c r="AR371" s="390"/>
      <c r="AS371" s="390"/>
      <c r="AT371" s="390"/>
      <c r="AU371" s="390"/>
      <c r="AV371" s="384"/>
      <c r="AW371" s="385"/>
      <c r="AX371" s="386"/>
      <c r="AY371" s="492" t="s">
        <v>6663</v>
      </c>
      <c r="AZ371" s="493" t="s">
        <v>6663</v>
      </c>
      <c r="BA371" s="493" t="s">
        <v>6663</v>
      </c>
      <c r="BB371" s="493" t="s">
        <v>6663</v>
      </c>
      <c r="BC371" s="493" t="s">
        <v>6663</v>
      </c>
      <c r="BD371" s="493" t="s">
        <v>6663</v>
      </c>
      <c r="BE371" s="493" t="s">
        <v>6663</v>
      </c>
      <c r="BF371" s="493" t="s">
        <v>6663</v>
      </c>
      <c r="BG371" s="493" t="s">
        <v>6663</v>
      </c>
      <c r="BH371" s="493" t="s">
        <v>6663</v>
      </c>
      <c r="BI371" s="493" t="s">
        <v>6663</v>
      </c>
      <c r="BJ371" s="493" t="s">
        <v>6663</v>
      </c>
      <c r="BK371" s="493" t="s">
        <v>6663</v>
      </c>
      <c r="BL371" s="493" t="s">
        <v>6663</v>
      </c>
      <c r="BM371" s="493" t="s">
        <v>6663</v>
      </c>
      <c r="BN371" s="494" t="s">
        <v>6663</v>
      </c>
      <c r="BO371" s="489" t="s">
        <v>6663</v>
      </c>
      <c r="BP371" s="490" t="s">
        <v>6663</v>
      </c>
      <c r="BQ371" s="491" t="s">
        <v>6663</v>
      </c>
      <c r="BR371" s="492">
        <v>192</v>
      </c>
      <c r="BS371" s="493" t="s">
        <v>6662</v>
      </c>
      <c r="BT371" s="493" t="s">
        <v>6662</v>
      </c>
      <c r="BU371" s="493" t="s">
        <v>6662</v>
      </c>
      <c r="BV371" s="493">
        <v>1</v>
      </c>
      <c r="BW371" s="493">
        <v>5</v>
      </c>
      <c r="BX371" s="493">
        <v>6</v>
      </c>
      <c r="BY371" s="493">
        <v>8</v>
      </c>
      <c r="BZ371" s="493">
        <v>15</v>
      </c>
      <c r="CA371" s="493">
        <v>27</v>
      </c>
      <c r="CB371" s="493">
        <v>34</v>
      </c>
      <c r="CC371" s="493">
        <v>32</v>
      </c>
      <c r="CD371" s="493">
        <v>21</v>
      </c>
      <c r="CE371" s="493">
        <v>28</v>
      </c>
      <c r="CF371" s="493">
        <v>9</v>
      </c>
      <c r="CG371" s="494">
        <v>6</v>
      </c>
      <c r="CH371" s="389"/>
      <c r="CI371" s="390"/>
      <c r="CJ371" s="390"/>
      <c r="CK371" s="390"/>
      <c r="CL371" s="390"/>
      <c r="CM371" s="390"/>
      <c r="CN371" s="390"/>
      <c r="CO371" s="390"/>
      <c r="CP371" s="390"/>
      <c r="CQ371" s="390"/>
      <c r="CR371" s="390"/>
      <c r="CS371" s="390"/>
      <c r="CT371" s="390"/>
      <c r="CU371" s="394"/>
      <c r="CV371" s="389"/>
      <c r="CW371" s="390"/>
      <c r="CX371" s="390"/>
      <c r="CY371" s="390"/>
      <c r="CZ371" s="390"/>
      <c r="DA371" s="390"/>
      <c r="DB371" s="394"/>
      <c r="DC371" s="492">
        <v>709</v>
      </c>
      <c r="DD371" s="493">
        <v>559</v>
      </c>
      <c r="DE371" s="493">
        <v>331</v>
      </c>
      <c r="DF371" s="493">
        <v>202</v>
      </c>
      <c r="DG371" s="493">
        <v>26</v>
      </c>
      <c r="DH371" s="493">
        <v>39</v>
      </c>
      <c r="DI371" s="493">
        <v>111</v>
      </c>
      <c r="DJ371" s="394"/>
      <c r="DK371" s="492">
        <v>172</v>
      </c>
      <c r="DL371" s="493">
        <v>82</v>
      </c>
      <c r="DM371" s="493" t="s">
        <v>6662</v>
      </c>
      <c r="DN371" s="493">
        <v>3</v>
      </c>
      <c r="DO371" s="493">
        <v>1</v>
      </c>
      <c r="DP371" s="493">
        <v>21</v>
      </c>
      <c r="DQ371" s="493">
        <v>49</v>
      </c>
      <c r="DR371" s="493">
        <v>4</v>
      </c>
      <c r="DS371" s="493">
        <v>6</v>
      </c>
      <c r="DT371" s="493" t="s">
        <v>6662</v>
      </c>
      <c r="DU371" s="493">
        <v>3</v>
      </c>
      <c r="DV371" s="493">
        <v>3</v>
      </c>
      <c r="DW371" s="493" t="s">
        <v>6662</v>
      </c>
      <c r="DX371" s="493" t="s">
        <v>6662</v>
      </c>
      <c r="DY371" s="390" t="s">
        <v>6662</v>
      </c>
      <c r="DZ371" s="394" t="s">
        <v>6662</v>
      </c>
      <c r="EA371" s="492">
        <v>192</v>
      </c>
      <c r="EB371" s="493">
        <v>41328</v>
      </c>
      <c r="EC371" s="493">
        <v>17766</v>
      </c>
      <c r="ED371" s="493">
        <v>20808</v>
      </c>
      <c r="EE371" s="494">
        <v>2754</v>
      </c>
      <c r="EF371" s="492">
        <v>351</v>
      </c>
      <c r="EG371" s="493">
        <v>306</v>
      </c>
      <c r="EH371" s="493">
        <v>185</v>
      </c>
      <c r="EI371" s="493">
        <v>101</v>
      </c>
      <c r="EJ371" s="493">
        <v>20</v>
      </c>
      <c r="EK371" s="493">
        <v>16</v>
      </c>
      <c r="EL371" s="493">
        <v>29</v>
      </c>
      <c r="EM371" s="394"/>
      <c r="EN371" s="492">
        <v>358</v>
      </c>
      <c r="EO371" s="493">
        <v>253</v>
      </c>
      <c r="EP371" s="493">
        <v>146</v>
      </c>
      <c r="EQ371" s="493">
        <v>101</v>
      </c>
      <c r="ER371" s="493">
        <v>6</v>
      </c>
      <c r="ES371" s="493">
        <v>23</v>
      </c>
      <c r="ET371" s="493">
        <v>82</v>
      </c>
      <c r="EU371" s="394"/>
    </row>
    <row r="372" spans="1:151" s="357" customFormat="1" ht="15" hidden="1" customHeight="1" x14ac:dyDescent="0.15">
      <c r="A372" s="452" t="s">
        <v>175</v>
      </c>
      <c r="B372" s="452" t="s">
        <v>469</v>
      </c>
      <c r="C372" s="452" t="s">
        <v>471</v>
      </c>
      <c r="D372" s="452" t="s">
        <v>931</v>
      </c>
      <c r="E372" s="387">
        <v>230</v>
      </c>
      <c r="F372" s="472">
        <v>224</v>
      </c>
      <c r="G372" s="472" t="s">
        <v>6663</v>
      </c>
      <c r="H372" s="472" t="s">
        <v>6663</v>
      </c>
      <c r="I372" s="472" t="s">
        <v>6663</v>
      </c>
      <c r="J372" s="388">
        <v>6</v>
      </c>
      <c r="K372" s="395">
        <v>6</v>
      </c>
      <c r="L372" s="387"/>
      <c r="M372" s="471" t="s">
        <v>6663</v>
      </c>
      <c r="N372" s="472" t="s">
        <v>6663</v>
      </c>
      <c r="O372" s="472" t="s">
        <v>6663</v>
      </c>
      <c r="P372" s="472" t="s">
        <v>6663</v>
      </c>
      <c r="Q372" s="472" t="s">
        <v>6663</v>
      </c>
      <c r="R372" s="472" t="s">
        <v>6663</v>
      </c>
      <c r="S372" s="472" t="s">
        <v>6663</v>
      </c>
      <c r="T372" s="472" t="s">
        <v>6663</v>
      </c>
      <c r="U372" s="472" t="s">
        <v>6663</v>
      </c>
      <c r="V372" s="472" t="s">
        <v>6663</v>
      </c>
      <c r="W372" s="472" t="s">
        <v>6663</v>
      </c>
      <c r="X372" s="472" t="s">
        <v>6663</v>
      </c>
      <c r="Y372" s="472" t="s">
        <v>6663</v>
      </c>
      <c r="Z372" s="472" t="s">
        <v>6663</v>
      </c>
      <c r="AA372" s="472" t="s">
        <v>6663</v>
      </c>
      <c r="AB372" s="473" t="s">
        <v>6663</v>
      </c>
      <c r="AC372" s="489" t="s">
        <v>6663</v>
      </c>
      <c r="AD372" s="490" t="s">
        <v>6663</v>
      </c>
      <c r="AE372" s="491" t="s">
        <v>6663</v>
      </c>
      <c r="AF372" s="389"/>
      <c r="AG372" s="390"/>
      <c r="AH372" s="390"/>
      <c r="AI372" s="390"/>
      <c r="AJ372" s="390"/>
      <c r="AK372" s="390"/>
      <c r="AL372" s="390"/>
      <c r="AM372" s="390"/>
      <c r="AN372" s="390"/>
      <c r="AO372" s="390"/>
      <c r="AP372" s="390"/>
      <c r="AQ372" s="390"/>
      <c r="AR372" s="390"/>
      <c r="AS372" s="390"/>
      <c r="AT372" s="390"/>
      <c r="AU372" s="390"/>
      <c r="AV372" s="384"/>
      <c r="AW372" s="385"/>
      <c r="AX372" s="386"/>
      <c r="AY372" s="492" t="s">
        <v>6663</v>
      </c>
      <c r="AZ372" s="493" t="s">
        <v>6663</v>
      </c>
      <c r="BA372" s="493" t="s">
        <v>6663</v>
      </c>
      <c r="BB372" s="493" t="s">
        <v>6663</v>
      </c>
      <c r="BC372" s="493" t="s">
        <v>6663</v>
      </c>
      <c r="BD372" s="493" t="s">
        <v>6663</v>
      </c>
      <c r="BE372" s="493" t="s">
        <v>6663</v>
      </c>
      <c r="BF372" s="493" t="s">
        <v>6663</v>
      </c>
      <c r="BG372" s="493" t="s">
        <v>6663</v>
      </c>
      <c r="BH372" s="493" t="s">
        <v>6663</v>
      </c>
      <c r="BI372" s="493" t="s">
        <v>6663</v>
      </c>
      <c r="BJ372" s="493" t="s">
        <v>6663</v>
      </c>
      <c r="BK372" s="493" t="s">
        <v>6663</v>
      </c>
      <c r="BL372" s="493" t="s">
        <v>6663</v>
      </c>
      <c r="BM372" s="493" t="s">
        <v>6663</v>
      </c>
      <c r="BN372" s="494" t="s">
        <v>6663</v>
      </c>
      <c r="BO372" s="489" t="s">
        <v>6663</v>
      </c>
      <c r="BP372" s="490" t="s">
        <v>6663</v>
      </c>
      <c r="BQ372" s="491" t="s">
        <v>6663</v>
      </c>
      <c r="BR372" s="492">
        <v>223</v>
      </c>
      <c r="BS372" s="493" t="s">
        <v>6662</v>
      </c>
      <c r="BT372" s="493" t="s">
        <v>6662</v>
      </c>
      <c r="BU372" s="493">
        <v>1</v>
      </c>
      <c r="BV372" s="493">
        <v>3</v>
      </c>
      <c r="BW372" s="493">
        <v>4</v>
      </c>
      <c r="BX372" s="493">
        <v>7</v>
      </c>
      <c r="BY372" s="493">
        <v>8</v>
      </c>
      <c r="BZ372" s="493">
        <v>17</v>
      </c>
      <c r="CA372" s="493">
        <v>33</v>
      </c>
      <c r="CB372" s="493">
        <v>46</v>
      </c>
      <c r="CC372" s="493">
        <v>34</v>
      </c>
      <c r="CD372" s="493">
        <v>30</v>
      </c>
      <c r="CE372" s="493">
        <v>24</v>
      </c>
      <c r="CF372" s="493">
        <v>12</v>
      </c>
      <c r="CG372" s="494">
        <v>4</v>
      </c>
      <c r="CH372" s="389"/>
      <c r="CI372" s="390"/>
      <c r="CJ372" s="390"/>
      <c r="CK372" s="390"/>
      <c r="CL372" s="390"/>
      <c r="CM372" s="390"/>
      <c r="CN372" s="390"/>
      <c r="CO372" s="390"/>
      <c r="CP372" s="390"/>
      <c r="CQ372" s="390"/>
      <c r="CR372" s="390"/>
      <c r="CS372" s="390"/>
      <c r="CT372" s="390"/>
      <c r="CU372" s="394"/>
      <c r="CV372" s="389"/>
      <c r="CW372" s="390"/>
      <c r="CX372" s="390"/>
      <c r="CY372" s="390"/>
      <c r="CZ372" s="390"/>
      <c r="DA372" s="390"/>
      <c r="DB372" s="394"/>
      <c r="DC372" s="492">
        <v>809</v>
      </c>
      <c r="DD372" s="493">
        <v>636</v>
      </c>
      <c r="DE372" s="493">
        <v>396</v>
      </c>
      <c r="DF372" s="493">
        <v>207</v>
      </c>
      <c r="DG372" s="493">
        <v>33</v>
      </c>
      <c r="DH372" s="493">
        <v>49</v>
      </c>
      <c r="DI372" s="493">
        <v>124</v>
      </c>
      <c r="DJ372" s="394"/>
      <c r="DK372" s="492">
        <v>208</v>
      </c>
      <c r="DL372" s="493">
        <v>70</v>
      </c>
      <c r="DM372" s="493" t="s">
        <v>6662</v>
      </c>
      <c r="DN372" s="493">
        <v>21</v>
      </c>
      <c r="DO372" s="493">
        <v>5</v>
      </c>
      <c r="DP372" s="493">
        <v>42</v>
      </c>
      <c r="DQ372" s="493">
        <v>50</v>
      </c>
      <c r="DR372" s="493">
        <v>9</v>
      </c>
      <c r="DS372" s="493">
        <v>5</v>
      </c>
      <c r="DT372" s="493" t="s">
        <v>6662</v>
      </c>
      <c r="DU372" s="493">
        <v>4</v>
      </c>
      <c r="DV372" s="493">
        <v>1</v>
      </c>
      <c r="DW372" s="493">
        <v>1</v>
      </c>
      <c r="DX372" s="493" t="s">
        <v>6662</v>
      </c>
      <c r="DY372" s="390" t="s">
        <v>6662</v>
      </c>
      <c r="DZ372" s="394" t="s">
        <v>6662</v>
      </c>
      <c r="EA372" s="492">
        <v>224</v>
      </c>
      <c r="EB372" s="493">
        <v>52102</v>
      </c>
      <c r="EC372" s="493">
        <v>16405</v>
      </c>
      <c r="ED372" s="493">
        <v>33630</v>
      </c>
      <c r="EE372" s="494">
        <v>2067</v>
      </c>
      <c r="EF372" s="492">
        <v>428</v>
      </c>
      <c r="EG372" s="493">
        <v>375</v>
      </c>
      <c r="EH372" s="493">
        <v>224</v>
      </c>
      <c r="EI372" s="493">
        <v>126</v>
      </c>
      <c r="EJ372" s="493">
        <v>25</v>
      </c>
      <c r="EK372" s="493">
        <v>27</v>
      </c>
      <c r="EL372" s="493">
        <v>26</v>
      </c>
      <c r="EM372" s="394"/>
      <c r="EN372" s="492">
        <v>381</v>
      </c>
      <c r="EO372" s="493">
        <v>261</v>
      </c>
      <c r="EP372" s="493">
        <v>172</v>
      </c>
      <c r="EQ372" s="493">
        <v>81</v>
      </c>
      <c r="ER372" s="493">
        <v>8</v>
      </c>
      <c r="ES372" s="493">
        <v>22</v>
      </c>
      <c r="ET372" s="493">
        <v>98</v>
      </c>
      <c r="EU372" s="394"/>
    </row>
    <row r="373" spans="1:151" s="357" customFormat="1" ht="15" hidden="1" customHeight="1" x14ac:dyDescent="0.15">
      <c r="A373" s="452" t="s">
        <v>175</v>
      </c>
      <c r="B373" s="452" t="s">
        <v>469</v>
      </c>
      <c r="C373" s="452" t="s">
        <v>114</v>
      </c>
      <c r="D373" s="452" t="s">
        <v>932</v>
      </c>
      <c r="E373" s="387">
        <v>228</v>
      </c>
      <c r="F373" s="472">
        <v>219</v>
      </c>
      <c r="G373" s="472" t="s">
        <v>6663</v>
      </c>
      <c r="H373" s="472" t="s">
        <v>6663</v>
      </c>
      <c r="I373" s="472" t="s">
        <v>6663</v>
      </c>
      <c r="J373" s="388">
        <v>9</v>
      </c>
      <c r="K373" s="395">
        <v>9</v>
      </c>
      <c r="L373" s="387"/>
      <c r="M373" s="471" t="s">
        <v>6663</v>
      </c>
      <c r="N373" s="472" t="s">
        <v>6663</v>
      </c>
      <c r="O373" s="472" t="s">
        <v>6663</v>
      </c>
      <c r="P373" s="472" t="s">
        <v>6663</v>
      </c>
      <c r="Q373" s="472" t="s">
        <v>6663</v>
      </c>
      <c r="R373" s="472" t="s">
        <v>6663</v>
      </c>
      <c r="S373" s="472" t="s">
        <v>6663</v>
      </c>
      <c r="T373" s="472" t="s">
        <v>6663</v>
      </c>
      <c r="U373" s="472" t="s">
        <v>6663</v>
      </c>
      <c r="V373" s="472" t="s">
        <v>6663</v>
      </c>
      <c r="W373" s="472" t="s">
        <v>6663</v>
      </c>
      <c r="X373" s="472" t="s">
        <v>6663</v>
      </c>
      <c r="Y373" s="472" t="s">
        <v>6663</v>
      </c>
      <c r="Z373" s="472" t="s">
        <v>6663</v>
      </c>
      <c r="AA373" s="472" t="s">
        <v>6663</v>
      </c>
      <c r="AB373" s="473" t="s">
        <v>6663</v>
      </c>
      <c r="AC373" s="489" t="s">
        <v>6663</v>
      </c>
      <c r="AD373" s="490" t="s">
        <v>6663</v>
      </c>
      <c r="AE373" s="491" t="s">
        <v>6663</v>
      </c>
      <c r="AF373" s="389"/>
      <c r="AG373" s="390"/>
      <c r="AH373" s="390"/>
      <c r="AI373" s="390"/>
      <c r="AJ373" s="390"/>
      <c r="AK373" s="390"/>
      <c r="AL373" s="390"/>
      <c r="AM373" s="390"/>
      <c r="AN373" s="390"/>
      <c r="AO373" s="390"/>
      <c r="AP373" s="390"/>
      <c r="AQ373" s="390"/>
      <c r="AR373" s="390"/>
      <c r="AS373" s="390"/>
      <c r="AT373" s="390"/>
      <c r="AU373" s="390"/>
      <c r="AV373" s="384"/>
      <c r="AW373" s="385"/>
      <c r="AX373" s="386"/>
      <c r="AY373" s="492" t="s">
        <v>6663</v>
      </c>
      <c r="AZ373" s="493" t="s">
        <v>6663</v>
      </c>
      <c r="BA373" s="493" t="s">
        <v>6663</v>
      </c>
      <c r="BB373" s="493" t="s">
        <v>6663</v>
      </c>
      <c r="BC373" s="493" t="s">
        <v>6663</v>
      </c>
      <c r="BD373" s="493" t="s">
        <v>6663</v>
      </c>
      <c r="BE373" s="493" t="s">
        <v>6663</v>
      </c>
      <c r="BF373" s="493" t="s">
        <v>6663</v>
      </c>
      <c r="BG373" s="493" t="s">
        <v>6663</v>
      </c>
      <c r="BH373" s="493" t="s">
        <v>6663</v>
      </c>
      <c r="BI373" s="493" t="s">
        <v>6663</v>
      </c>
      <c r="BJ373" s="493" t="s">
        <v>6663</v>
      </c>
      <c r="BK373" s="493" t="s">
        <v>6663</v>
      </c>
      <c r="BL373" s="493" t="s">
        <v>6663</v>
      </c>
      <c r="BM373" s="493" t="s">
        <v>6663</v>
      </c>
      <c r="BN373" s="494" t="s">
        <v>6663</v>
      </c>
      <c r="BO373" s="489" t="s">
        <v>6663</v>
      </c>
      <c r="BP373" s="490" t="s">
        <v>6663</v>
      </c>
      <c r="BQ373" s="491" t="s">
        <v>6663</v>
      </c>
      <c r="BR373" s="492">
        <v>218</v>
      </c>
      <c r="BS373" s="493" t="s">
        <v>6662</v>
      </c>
      <c r="BT373" s="493" t="s">
        <v>6662</v>
      </c>
      <c r="BU373" s="493" t="s">
        <v>6662</v>
      </c>
      <c r="BV373" s="493">
        <v>1</v>
      </c>
      <c r="BW373" s="493">
        <v>4</v>
      </c>
      <c r="BX373" s="493">
        <v>8</v>
      </c>
      <c r="BY373" s="493">
        <v>4</v>
      </c>
      <c r="BZ373" s="493">
        <v>15</v>
      </c>
      <c r="CA373" s="493">
        <v>27</v>
      </c>
      <c r="CB373" s="493">
        <v>41</v>
      </c>
      <c r="CC373" s="493">
        <v>38</v>
      </c>
      <c r="CD373" s="493">
        <v>31</v>
      </c>
      <c r="CE373" s="493">
        <v>31</v>
      </c>
      <c r="CF373" s="493">
        <v>16</v>
      </c>
      <c r="CG373" s="494">
        <v>2</v>
      </c>
      <c r="CH373" s="389"/>
      <c r="CI373" s="390"/>
      <c r="CJ373" s="390"/>
      <c r="CK373" s="390"/>
      <c r="CL373" s="390"/>
      <c r="CM373" s="390"/>
      <c r="CN373" s="390"/>
      <c r="CO373" s="390"/>
      <c r="CP373" s="390"/>
      <c r="CQ373" s="390"/>
      <c r="CR373" s="390"/>
      <c r="CS373" s="390"/>
      <c r="CT373" s="390"/>
      <c r="CU373" s="394"/>
      <c r="CV373" s="389"/>
      <c r="CW373" s="390"/>
      <c r="CX373" s="390"/>
      <c r="CY373" s="390"/>
      <c r="CZ373" s="390"/>
      <c r="DA373" s="390"/>
      <c r="DB373" s="394"/>
      <c r="DC373" s="492">
        <v>796</v>
      </c>
      <c r="DD373" s="493">
        <v>646</v>
      </c>
      <c r="DE373" s="493">
        <v>384</v>
      </c>
      <c r="DF373" s="493">
        <v>241</v>
      </c>
      <c r="DG373" s="493">
        <v>21</v>
      </c>
      <c r="DH373" s="493">
        <v>38</v>
      </c>
      <c r="DI373" s="493">
        <v>112</v>
      </c>
      <c r="DJ373" s="394"/>
      <c r="DK373" s="492">
        <v>203</v>
      </c>
      <c r="DL373" s="493">
        <v>86</v>
      </c>
      <c r="DM373" s="493" t="s">
        <v>6662</v>
      </c>
      <c r="DN373" s="493">
        <v>12</v>
      </c>
      <c r="DO373" s="493">
        <v>5</v>
      </c>
      <c r="DP373" s="493">
        <v>28</v>
      </c>
      <c r="DQ373" s="493">
        <v>47</v>
      </c>
      <c r="DR373" s="493">
        <v>6</v>
      </c>
      <c r="DS373" s="493">
        <v>14</v>
      </c>
      <c r="DT373" s="493">
        <v>1</v>
      </c>
      <c r="DU373" s="493" t="s">
        <v>6662</v>
      </c>
      <c r="DV373" s="493">
        <v>1</v>
      </c>
      <c r="DW373" s="493">
        <v>1</v>
      </c>
      <c r="DX373" s="493" t="s">
        <v>6662</v>
      </c>
      <c r="DY373" s="390">
        <v>2</v>
      </c>
      <c r="DZ373" s="394" t="s">
        <v>6662</v>
      </c>
      <c r="EA373" s="492">
        <v>218</v>
      </c>
      <c r="EB373" s="493">
        <v>42542</v>
      </c>
      <c r="EC373" s="493">
        <v>16158</v>
      </c>
      <c r="ED373" s="493">
        <v>25061</v>
      </c>
      <c r="EE373" s="494">
        <v>1323</v>
      </c>
      <c r="EF373" s="492">
        <v>399</v>
      </c>
      <c r="EG373" s="493">
        <v>355</v>
      </c>
      <c r="EH373" s="493">
        <v>208</v>
      </c>
      <c r="EI373" s="493">
        <v>134</v>
      </c>
      <c r="EJ373" s="493">
        <v>13</v>
      </c>
      <c r="EK373" s="493">
        <v>21</v>
      </c>
      <c r="EL373" s="493">
        <v>23</v>
      </c>
      <c r="EM373" s="394"/>
      <c r="EN373" s="492">
        <v>397</v>
      </c>
      <c r="EO373" s="493">
        <v>291</v>
      </c>
      <c r="EP373" s="493">
        <v>176</v>
      </c>
      <c r="EQ373" s="493">
        <v>107</v>
      </c>
      <c r="ER373" s="493">
        <v>8</v>
      </c>
      <c r="ES373" s="493">
        <v>17</v>
      </c>
      <c r="ET373" s="493">
        <v>89</v>
      </c>
      <c r="EU373" s="394"/>
    </row>
    <row r="374" spans="1:151" s="357" customFormat="1" ht="15" hidden="1" customHeight="1" x14ac:dyDescent="0.15">
      <c r="A374" s="452" t="s">
        <v>175</v>
      </c>
      <c r="B374" s="452" t="s">
        <v>469</v>
      </c>
      <c r="C374" s="452" t="s">
        <v>472</v>
      </c>
      <c r="D374" s="452" t="s">
        <v>933</v>
      </c>
      <c r="E374" s="387">
        <v>534</v>
      </c>
      <c r="F374" s="472">
        <v>522</v>
      </c>
      <c r="G374" s="472" t="s">
        <v>6663</v>
      </c>
      <c r="H374" s="472" t="s">
        <v>6663</v>
      </c>
      <c r="I374" s="472" t="s">
        <v>6663</v>
      </c>
      <c r="J374" s="388">
        <v>12</v>
      </c>
      <c r="K374" s="395">
        <v>12</v>
      </c>
      <c r="L374" s="387"/>
      <c r="M374" s="471" t="s">
        <v>6663</v>
      </c>
      <c r="N374" s="472" t="s">
        <v>6663</v>
      </c>
      <c r="O374" s="472" t="s">
        <v>6663</v>
      </c>
      <c r="P374" s="472" t="s">
        <v>6663</v>
      </c>
      <c r="Q374" s="472" t="s">
        <v>6663</v>
      </c>
      <c r="R374" s="472" t="s">
        <v>6663</v>
      </c>
      <c r="S374" s="472" t="s">
        <v>6663</v>
      </c>
      <c r="T374" s="472" t="s">
        <v>6663</v>
      </c>
      <c r="U374" s="472" t="s">
        <v>6663</v>
      </c>
      <c r="V374" s="472" t="s">
        <v>6663</v>
      </c>
      <c r="W374" s="472" t="s">
        <v>6663</v>
      </c>
      <c r="X374" s="472" t="s">
        <v>6663</v>
      </c>
      <c r="Y374" s="472" t="s">
        <v>6663</v>
      </c>
      <c r="Z374" s="472" t="s">
        <v>6663</v>
      </c>
      <c r="AA374" s="472" t="s">
        <v>6663</v>
      </c>
      <c r="AB374" s="473" t="s">
        <v>6663</v>
      </c>
      <c r="AC374" s="489" t="s">
        <v>6663</v>
      </c>
      <c r="AD374" s="490" t="s">
        <v>6663</v>
      </c>
      <c r="AE374" s="491" t="s">
        <v>6663</v>
      </c>
      <c r="AF374" s="389"/>
      <c r="AG374" s="390"/>
      <c r="AH374" s="390"/>
      <c r="AI374" s="390"/>
      <c r="AJ374" s="390"/>
      <c r="AK374" s="390"/>
      <c r="AL374" s="390"/>
      <c r="AM374" s="390"/>
      <c r="AN374" s="390"/>
      <c r="AO374" s="390"/>
      <c r="AP374" s="390"/>
      <c r="AQ374" s="390"/>
      <c r="AR374" s="390"/>
      <c r="AS374" s="390"/>
      <c r="AT374" s="390"/>
      <c r="AU374" s="390"/>
      <c r="AV374" s="384"/>
      <c r="AW374" s="385"/>
      <c r="AX374" s="386"/>
      <c r="AY374" s="492" t="s">
        <v>6663</v>
      </c>
      <c r="AZ374" s="493" t="s">
        <v>6663</v>
      </c>
      <c r="BA374" s="493" t="s">
        <v>6663</v>
      </c>
      <c r="BB374" s="493" t="s">
        <v>6663</v>
      </c>
      <c r="BC374" s="493" t="s">
        <v>6663</v>
      </c>
      <c r="BD374" s="493" t="s">
        <v>6663</v>
      </c>
      <c r="BE374" s="493" t="s">
        <v>6663</v>
      </c>
      <c r="BF374" s="493" t="s">
        <v>6663</v>
      </c>
      <c r="BG374" s="493" t="s">
        <v>6663</v>
      </c>
      <c r="BH374" s="493" t="s">
        <v>6663</v>
      </c>
      <c r="BI374" s="493" t="s">
        <v>6663</v>
      </c>
      <c r="BJ374" s="493" t="s">
        <v>6663</v>
      </c>
      <c r="BK374" s="493" t="s">
        <v>6663</v>
      </c>
      <c r="BL374" s="493" t="s">
        <v>6663</v>
      </c>
      <c r="BM374" s="493" t="s">
        <v>6663</v>
      </c>
      <c r="BN374" s="494" t="s">
        <v>6663</v>
      </c>
      <c r="BO374" s="489" t="s">
        <v>6663</v>
      </c>
      <c r="BP374" s="490" t="s">
        <v>6663</v>
      </c>
      <c r="BQ374" s="491" t="s">
        <v>6663</v>
      </c>
      <c r="BR374" s="492">
        <v>516</v>
      </c>
      <c r="BS374" s="493" t="s">
        <v>6662</v>
      </c>
      <c r="BT374" s="493" t="s">
        <v>6662</v>
      </c>
      <c r="BU374" s="493" t="s">
        <v>6662</v>
      </c>
      <c r="BV374" s="493">
        <v>3</v>
      </c>
      <c r="BW374" s="493">
        <v>4</v>
      </c>
      <c r="BX374" s="493">
        <v>7</v>
      </c>
      <c r="BY374" s="493">
        <v>13</v>
      </c>
      <c r="BZ374" s="493">
        <v>45</v>
      </c>
      <c r="CA374" s="493">
        <v>69</v>
      </c>
      <c r="CB374" s="493">
        <v>102</v>
      </c>
      <c r="CC374" s="493">
        <v>90</v>
      </c>
      <c r="CD374" s="493">
        <v>65</v>
      </c>
      <c r="CE374" s="493">
        <v>65</v>
      </c>
      <c r="CF374" s="493">
        <v>37</v>
      </c>
      <c r="CG374" s="494">
        <v>16</v>
      </c>
      <c r="CH374" s="389"/>
      <c r="CI374" s="390"/>
      <c r="CJ374" s="390"/>
      <c r="CK374" s="390"/>
      <c r="CL374" s="390"/>
      <c r="CM374" s="390"/>
      <c r="CN374" s="390"/>
      <c r="CO374" s="390"/>
      <c r="CP374" s="390"/>
      <c r="CQ374" s="390"/>
      <c r="CR374" s="390"/>
      <c r="CS374" s="390"/>
      <c r="CT374" s="390"/>
      <c r="CU374" s="394"/>
      <c r="CV374" s="389"/>
      <c r="CW374" s="390"/>
      <c r="CX374" s="390"/>
      <c r="CY374" s="390"/>
      <c r="CZ374" s="390"/>
      <c r="DA374" s="390"/>
      <c r="DB374" s="394"/>
      <c r="DC374" s="492">
        <v>1818</v>
      </c>
      <c r="DD374" s="493">
        <v>1398</v>
      </c>
      <c r="DE374" s="493">
        <v>682</v>
      </c>
      <c r="DF374" s="493">
        <v>619</v>
      </c>
      <c r="DG374" s="493">
        <v>97</v>
      </c>
      <c r="DH374" s="493">
        <v>99</v>
      </c>
      <c r="DI374" s="493">
        <v>321</v>
      </c>
      <c r="DJ374" s="394"/>
      <c r="DK374" s="492">
        <v>457</v>
      </c>
      <c r="DL374" s="493">
        <v>159</v>
      </c>
      <c r="DM374" s="493" t="s">
        <v>6662</v>
      </c>
      <c r="DN374" s="493">
        <v>33</v>
      </c>
      <c r="DO374" s="493">
        <v>1</v>
      </c>
      <c r="DP374" s="493">
        <v>61</v>
      </c>
      <c r="DQ374" s="493">
        <v>45</v>
      </c>
      <c r="DR374" s="493">
        <v>91</v>
      </c>
      <c r="DS374" s="493">
        <v>18</v>
      </c>
      <c r="DT374" s="493">
        <v>18</v>
      </c>
      <c r="DU374" s="493">
        <v>26</v>
      </c>
      <c r="DV374" s="493">
        <v>1</v>
      </c>
      <c r="DW374" s="493">
        <v>4</v>
      </c>
      <c r="DX374" s="493" t="s">
        <v>6662</v>
      </c>
      <c r="DY374" s="390" t="s">
        <v>6662</v>
      </c>
      <c r="DZ374" s="394" t="s">
        <v>6662</v>
      </c>
      <c r="EA374" s="492">
        <v>520</v>
      </c>
      <c r="EB374" s="493">
        <v>123602</v>
      </c>
      <c r="EC374" s="493">
        <v>36488</v>
      </c>
      <c r="ED374" s="493">
        <v>69054</v>
      </c>
      <c r="EE374" s="494">
        <v>18060</v>
      </c>
      <c r="EF374" s="492">
        <v>909</v>
      </c>
      <c r="EG374" s="493">
        <v>775</v>
      </c>
      <c r="EH374" s="493">
        <v>371</v>
      </c>
      <c r="EI374" s="493">
        <v>344</v>
      </c>
      <c r="EJ374" s="493">
        <v>60</v>
      </c>
      <c r="EK374" s="493">
        <v>51</v>
      </c>
      <c r="EL374" s="493">
        <v>83</v>
      </c>
      <c r="EM374" s="394"/>
      <c r="EN374" s="492">
        <v>909</v>
      </c>
      <c r="EO374" s="493">
        <v>623</v>
      </c>
      <c r="EP374" s="493">
        <v>311</v>
      </c>
      <c r="EQ374" s="493">
        <v>275</v>
      </c>
      <c r="ER374" s="493">
        <v>37</v>
      </c>
      <c r="ES374" s="493">
        <v>48</v>
      </c>
      <c r="ET374" s="493">
        <v>238</v>
      </c>
      <c r="EU374" s="394"/>
    </row>
    <row r="375" spans="1:151" s="357" customFormat="1" ht="15" hidden="1" customHeight="1" x14ac:dyDescent="0.15">
      <c r="A375" s="452" t="s">
        <v>175</v>
      </c>
      <c r="B375" s="452" t="s">
        <v>469</v>
      </c>
      <c r="C375" s="452" t="s">
        <v>473</v>
      </c>
      <c r="D375" s="452" t="s">
        <v>934</v>
      </c>
      <c r="E375" s="387">
        <v>331</v>
      </c>
      <c r="F375" s="472">
        <v>329</v>
      </c>
      <c r="G375" s="472" t="s">
        <v>6663</v>
      </c>
      <c r="H375" s="472" t="s">
        <v>6663</v>
      </c>
      <c r="I375" s="472" t="s">
        <v>6663</v>
      </c>
      <c r="J375" s="388">
        <v>2</v>
      </c>
      <c r="K375" s="395">
        <v>2</v>
      </c>
      <c r="L375" s="387"/>
      <c r="M375" s="471" t="s">
        <v>6663</v>
      </c>
      <c r="N375" s="472" t="s">
        <v>6663</v>
      </c>
      <c r="O375" s="472" t="s">
        <v>6663</v>
      </c>
      <c r="P375" s="472" t="s">
        <v>6663</v>
      </c>
      <c r="Q375" s="472" t="s">
        <v>6663</v>
      </c>
      <c r="R375" s="472" t="s">
        <v>6663</v>
      </c>
      <c r="S375" s="472" t="s">
        <v>6663</v>
      </c>
      <c r="T375" s="472" t="s">
        <v>6663</v>
      </c>
      <c r="U375" s="472" t="s">
        <v>6663</v>
      </c>
      <c r="V375" s="472" t="s">
        <v>6663</v>
      </c>
      <c r="W375" s="472" t="s">
        <v>6663</v>
      </c>
      <c r="X375" s="472" t="s">
        <v>6663</v>
      </c>
      <c r="Y375" s="472" t="s">
        <v>6663</v>
      </c>
      <c r="Z375" s="472" t="s">
        <v>6663</v>
      </c>
      <c r="AA375" s="472" t="s">
        <v>6663</v>
      </c>
      <c r="AB375" s="473" t="s">
        <v>6663</v>
      </c>
      <c r="AC375" s="489" t="s">
        <v>6663</v>
      </c>
      <c r="AD375" s="490" t="s">
        <v>6663</v>
      </c>
      <c r="AE375" s="491" t="s">
        <v>6663</v>
      </c>
      <c r="AF375" s="389"/>
      <c r="AG375" s="390"/>
      <c r="AH375" s="390"/>
      <c r="AI375" s="390"/>
      <c r="AJ375" s="390"/>
      <c r="AK375" s="390"/>
      <c r="AL375" s="390"/>
      <c r="AM375" s="390"/>
      <c r="AN375" s="390"/>
      <c r="AO375" s="390"/>
      <c r="AP375" s="390"/>
      <c r="AQ375" s="390"/>
      <c r="AR375" s="390"/>
      <c r="AS375" s="390"/>
      <c r="AT375" s="390"/>
      <c r="AU375" s="390"/>
      <c r="AV375" s="384"/>
      <c r="AW375" s="385"/>
      <c r="AX375" s="386"/>
      <c r="AY375" s="492" t="s">
        <v>6663</v>
      </c>
      <c r="AZ375" s="493" t="s">
        <v>6663</v>
      </c>
      <c r="BA375" s="493" t="s">
        <v>6663</v>
      </c>
      <c r="BB375" s="493" t="s">
        <v>6663</v>
      </c>
      <c r="BC375" s="493" t="s">
        <v>6663</v>
      </c>
      <c r="BD375" s="493" t="s">
        <v>6663</v>
      </c>
      <c r="BE375" s="493" t="s">
        <v>6663</v>
      </c>
      <c r="BF375" s="493" t="s">
        <v>6663</v>
      </c>
      <c r="BG375" s="493" t="s">
        <v>6663</v>
      </c>
      <c r="BH375" s="493" t="s">
        <v>6663</v>
      </c>
      <c r="BI375" s="493" t="s">
        <v>6663</v>
      </c>
      <c r="BJ375" s="493" t="s">
        <v>6663</v>
      </c>
      <c r="BK375" s="493" t="s">
        <v>6663</v>
      </c>
      <c r="BL375" s="493" t="s">
        <v>6663</v>
      </c>
      <c r="BM375" s="493" t="s">
        <v>6663</v>
      </c>
      <c r="BN375" s="494" t="s">
        <v>6663</v>
      </c>
      <c r="BO375" s="489" t="s">
        <v>6663</v>
      </c>
      <c r="BP375" s="490" t="s">
        <v>6663</v>
      </c>
      <c r="BQ375" s="491" t="s">
        <v>6663</v>
      </c>
      <c r="BR375" s="492">
        <v>327</v>
      </c>
      <c r="BS375" s="493" t="s">
        <v>6662</v>
      </c>
      <c r="BT375" s="493" t="s">
        <v>6662</v>
      </c>
      <c r="BU375" s="493" t="s">
        <v>6662</v>
      </c>
      <c r="BV375" s="493">
        <v>1</v>
      </c>
      <c r="BW375" s="493">
        <v>2</v>
      </c>
      <c r="BX375" s="493">
        <v>5</v>
      </c>
      <c r="BY375" s="493">
        <v>7</v>
      </c>
      <c r="BZ375" s="493">
        <v>22</v>
      </c>
      <c r="CA375" s="493">
        <v>40</v>
      </c>
      <c r="CB375" s="493">
        <v>66</v>
      </c>
      <c r="CC375" s="493">
        <v>60</v>
      </c>
      <c r="CD375" s="493">
        <v>46</v>
      </c>
      <c r="CE375" s="493">
        <v>35</v>
      </c>
      <c r="CF375" s="493">
        <v>28</v>
      </c>
      <c r="CG375" s="494">
        <v>15</v>
      </c>
      <c r="CH375" s="389"/>
      <c r="CI375" s="390"/>
      <c r="CJ375" s="390"/>
      <c r="CK375" s="390"/>
      <c r="CL375" s="390"/>
      <c r="CM375" s="390"/>
      <c r="CN375" s="390"/>
      <c r="CO375" s="390"/>
      <c r="CP375" s="390"/>
      <c r="CQ375" s="390"/>
      <c r="CR375" s="390"/>
      <c r="CS375" s="390"/>
      <c r="CT375" s="390"/>
      <c r="CU375" s="394"/>
      <c r="CV375" s="389"/>
      <c r="CW375" s="390"/>
      <c r="CX375" s="390"/>
      <c r="CY375" s="390"/>
      <c r="CZ375" s="390"/>
      <c r="DA375" s="390"/>
      <c r="DB375" s="394"/>
      <c r="DC375" s="492">
        <v>1177</v>
      </c>
      <c r="DD375" s="493">
        <v>912</v>
      </c>
      <c r="DE375" s="493">
        <v>430</v>
      </c>
      <c r="DF375" s="493">
        <v>431</v>
      </c>
      <c r="DG375" s="493">
        <v>51</v>
      </c>
      <c r="DH375" s="493">
        <v>71</v>
      </c>
      <c r="DI375" s="493">
        <v>194</v>
      </c>
      <c r="DJ375" s="394"/>
      <c r="DK375" s="492">
        <v>281</v>
      </c>
      <c r="DL375" s="493">
        <v>118</v>
      </c>
      <c r="DM375" s="493" t="s">
        <v>6662</v>
      </c>
      <c r="DN375" s="493">
        <v>11</v>
      </c>
      <c r="DO375" s="493" t="s">
        <v>6662</v>
      </c>
      <c r="DP375" s="493">
        <v>37</v>
      </c>
      <c r="DQ375" s="493">
        <v>26</v>
      </c>
      <c r="DR375" s="493">
        <v>65</v>
      </c>
      <c r="DS375" s="493">
        <v>11</v>
      </c>
      <c r="DT375" s="493">
        <v>1</v>
      </c>
      <c r="DU375" s="493">
        <v>6</v>
      </c>
      <c r="DV375" s="493" t="s">
        <v>6662</v>
      </c>
      <c r="DW375" s="493">
        <v>4</v>
      </c>
      <c r="DX375" s="493">
        <v>2</v>
      </c>
      <c r="DY375" s="390" t="s">
        <v>6662</v>
      </c>
      <c r="DZ375" s="394" t="s">
        <v>6662</v>
      </c>
      <c r="EA375" s="492">
        <v>328</v>
      </c>
      <c r="EB375" s="493">
        <v>61080</v>
      </c>
      <c r="EC375" s="493">
        <v>25284</v>
      </c>
      <c r="ED375" s="493">
        <v>24181</v>
      </c>
      <c r="EE375" s="494">
        <v>11615</v>
      </c>
      <c r="EF375" s="492">
        <v>589</v>
      </c>
      <c r="EG375" s="493">
        <v>506</v>
      </c>
      <c r="EH375" s="493">
        <v>227</v>
      </c>
      <c r="EI375" s="493">
        <v>249</v>
      </c>
      <c r="EJ375" s="493">
        <v>30</v>
      </c>
      <c r="EK375" s="493">
        <v>35</v>
      </c>
      <c r="EL375" s="493">
        <v>48</v>
      </c>
      <c r="EM375" s="394"/>
      <c r="EN375" s="492">
        <v>588</v>
      </c>
      <c r="EO375" s="493">
        <v>406</v>
      </c>
      <c r="EP375" s="493">
        <v>203</v>
      </c>
      <c r="EQ375" s="493">
        <v>182</v>
      </c>
      <c r="ER375" s="493">
        <v>21</v>
      </c>
      <c r="ES375" s="493">
        <v>36</v>
      </c>
      <c r="ET375" s="493">
        <v>146</v>
      </c>
      <c r="EU375" s="394"/>
    </row>
    <row r="376" spans="1:151" s="357" customFormat="1" ht="15" hidden="1" customHeight="1" x14ac:dyDescent="0.15">
      <c r="A376" s="452" t="s">
        <v>175</v>
      </c>
      <c r="B376" s="452" t="s">
        <v>469</v>
      </c>
      <c r="C376" s="452" t="s">
        <v>117</v>
      </c>
      <c r="D376" s="452" t="s">
        <v>935</v>
      </c>
      <c r="E376" s="387">
        <v>103</v>
      </c>
      <c r="F376" s="472">
        <v>103</v>
      </c>
      <c r="G376" s="472" t="s">
        <v>6663</v>
      </c>
      <c r="H376" s="472" t="s">
        <v>6663</v>
      </c>
      <c r="I376" s="472" t="s">
        <v>6663</v>
      </c>
      <c r="J376" s="388" t="s">
        <v>6662</v>
      </c>
      <c r="K376" s="395" t="s">
        <v>6662</v>
      </c>
      <c r="L376" s="387"/>
      <c r="M376" s="471" t="s">
        <v>6663</v>
      </c>
      <c r="N376" s="472" t="s">
        <v>6663</v>
      </c>
      <c r="O376" s="472" t="s">
        <v>6663</v>
      </c>
      <c r="P376" s="472" t="s">
        <v>6663</v>
      </c>
      <c r="Q376" s="472" t="s">
        <v>6663</v>
      </c>
      <c r="R376" s="472" t="s">
        <v>6663</v>
      </c>
      <c r="S376" s="472" t="s">
        <v>6663</v>
      </c>
      <c r="T376" s="472" t="s">
        <v>6663</v>
      </c>
      <c r="U376" s="472" t="s">
        <v>6663</v>
      </c>
      <c r="V376" s="472" t="s">
        <v>6663</v>
      </c>
      <c r="W376" s="472" t="s">
        <v>6663</v>
      </c>
      <c r="X376" s="472" t="s">
        <v>6663</v>
      </c>
      <c r="Y376" s="472" t="s">
        <v>6663</v>
      </c>
      <c r="Z376" s="472" t="s">
        <v>6663</v>
      </c>
      <c r="AA376" s="472" t="s">
        <v>6663</v>
      </c>
      <c r="AB376" s="473" t="s">
        <v>6663</v>
      </c>
      <c r="AC376" s="489" t="s">
        <v>6663</v>
      </c>
      <c r="AD376" s="490" t="s">
        <v>6663</v>
      </c>
      <c r="AE376" s="491" t="s">
        <v>6663</v>
      </c>
      <c r="AF376" s="389"/>
      <c r="AG376" s="390"/>
      <c r="AH376" s="390"/>
      <c r="AI376" s="390"/>
      <c r="AJ376" s="390"/>
      <c r="AK376" s="390"/>
      <c r="AL376" s="390"/>
      <c r="AM376" s="390"/>
      <c r="AN376" s="390"/>
      <c r="AO376" s="390"/>
      <c r="AP376" s="390"/>
      <c r="AQ376" s="390"/>
      <c r="AR376" s="390"/>
      <c r="AS376" s="390"/>
      <c r="AT376" s="390"/>
      <c r="AU376" s="390"/>
      <c r="AV376" s="384"/>
      <c r="AW376" s="385"/>
      <c r="AX376" s="386"/>
      <c r="AY376" s="492" t="s">
        <v>6663</v>
      </c>
      <c r="AZ376" s="493" t="s">
        <v>6663</v>
      </c>
      <c r="BA376" s="493" t="s">
        <v>6663</v>
      </c>
      <c r="BB376" s="493" t="s">
        <v>6663</v>
      </c>
      <c r="BC376" s="493" t="s">
        <v>6663</v>
      </c>
      <c r="BD376" s="493" t="s">
        <v>6663</v>
      </c>
      <c r="BE376" s="493" t="s">
        <v>6663</v>
      </c>
      <c r="BF376" s="493" t="s">
        <v>6663</v>
      </c>
      <c r="BG376" s="493" t="s">
        <v>6663</v>
      </c>
      <c r="BH376" s="493" t="s">
        <v>6663</v>
      </c>
      <c r="BI376" s="493" t="s">
        <v>6663</v>
      </c>
      <c r="BJ376" s="493" t="s">
        <v>6663</v>
      </c>
      <c r="BK376" s="493" t="s">
        <v>6663</v>
      </c>
      <c r="BL376" s="493" t="s">
        <v>6663</v>
      </c>
      <c r="BM376" s="493" t="s">
        <v>6663</v>
      </c>
      <c r="BN376" s="494" t="s">
        <v>6663</v>
      </c>
      <c r="BO376" s="489" t="s">
        <v>6663</v>
      </c>
      <c r="BP376" s="490" t="s">
        <v>6663</v>
      </c>
      <c r="BQ376" s="491" t="s">
        <v>6663</v>
      </c>
      <c r="BR376" s="492">
        <v>103</v>
      </c>
      <c r="BS376" s="493" t="s">
        <v>6662</v>
      </c>
      <c r="BT376" s="493" t="s">
        <v>6662</v>
      </c>
      <c r="BU376" s="493" t="s">
        <v>6662</v>
      </c>
      <c r="BV376" s="493" t="s">
        <v>6662</v>
      </c>
      <c r="BW376" s="493">
        <v>3</v>
      </c>
      <c r="BX376" s="493">
        <v>1</v>
      </c>
      <c r="BY376" s="493">
        <v>6</v>
      </c>
      <c r="BZ376" s="493">
        <v>11</v>
      </c>
      <c r="CA376" s="493">
        <v>11</v>
      </c>
      <c r="CB376" s="493">
        <v>21</v>
      </c>
      <c r="CC376" s="493">
        <v>18</v>
      </c>
      <c r="CD376" s="493">
        <v>14</v>
      </c>
      <c r="CE376" s="493">
        <v>8</v>
      </c>
      <c r="CF376" s="493">
        <v>9</v>
      </c>
      <c r="CG376" s="494">
        <v>1</v>
      </c>
      <c r="CH376" s="389"/>
      <c r="CI376" s="390"/>
      <c r="CJ376" s="390"/>
      <c r="CK376" s="390"/>
      <c r="CL376" s="390"/>
      <c r="CM376" s="390"/>
      <c r="CN376" s="390"/>
      <c r="CO376" s="390"/>
      <c r="CP376" s="390"/>
      <c r="CQ376" s="390"/>
      <c r="CR376" s="390"/>
      <c r="CS376" s="390"/>
      <c r="CT376" s="390"/>
      <c r="CU376" s="394"/>
      <c r="CV376" s="389"/>
      <c r="CW376" s="390"/>
      <c r="CX376" s="390"/>
      <c r="CY376" s="390"/>
      <c r="CZ376" s="390"/>
      <c r="DA376" s="390"/>
      <c r="DB376" s="394"/>
      <c r="DC376" s="492">
        <v>382</v>
      </c>
      <c r="DD376" s="493">
        <v>309</v>
      </c>
      <c r="DE376" s="493">
        <v>212</v>
      </c>
      <c r="DF376" s="493">
        <v>92</v>
      </c>
      <c r="DG376" s="493">
        <v>5</v>
      </c>
      <c r="DH376" s="493">
        <v>23</v>
      </c>
      <c r="DI376" s="493">
        <v>50</v>
      </c>
      <c r="DJ376" s="394"/>
      <c r="DK376" s="492">
        <v>96</v>
      </c>
      <c r="DL376" s="493">
        <v>10</v>
      </c>
      <c r="DM376" s="493" t="s">
        <v>6662</v>
      </c>
      <c r="DN376" s="493">
        <v>1</v>
      </c>
      <c r="DO376" s="493" t="s">
        <v>6662</v>
      </c>
      <c r="DP376" s="493">
        <v>68</v>
      </c>
      <c r="DQ376" s="493">
        <v>7</v>
      </c>
      <c r="DR376" s="493">
        <v>4</v>
      </c>
      <c r="DS376" s="493">
        <v>1</v>
      </c>
      <c r="DT376" s="493">
        <v>1</v>
      </c>
      <c r="DU376" s="493">
        <v>1</v>
      </c>
      <c r="DV376" s="493" t="s">
        <v>6662</v>
      </c>
      <c r="DW376" s="493">
        <v>2</v>
      </c>
      <c r="DX376" s="493">
        <v>1</v>
      </c>
      <c r="DY376" s="390" t="s">
        <v>6662</v>
      </c>
      <c r="DZ376" s="394" t="s">
        <v>6662</v>
      </c>
      <c r="EA376" s="492">
        <v>103</v>
      </c>
      <c r="EB376" s="493">
        <v>23717</v>
      </c>
      <c r="EC376" s="493">
        <v>21240</v>
      </c>
      <c r="ED376" s="493">
        <v>1664</v>
      </c>
      <c r="EE376" s="494">
        <v>813</v>
      </c>
      <c r="EF376" s="492">
        <v>180</v>
      </c>
      <c r="EG376" s="493">
        <v>163</v>
      </c>
      <c r="EH376" s="493">
        <v>117</v>
      </c>
      <c r="EI376" s="493">
        <v>44</v>
      </c>
      <c r="EJ376" s="493">
        <v>2</v>
      </c>
      <c r="EK376" s="493">
        <v>7</v>
      </c>
      <c r="EL376" s="493">
        <v>10</v>
      </c>
      <c r="EM376" s="394"/>
      <c r="EN376" s="492">
        <v>202</v>
      </c>
      <c r="EO376" s="493">
        <v>146</v>
      </c>
      <c r="EP376" s="493">
        <v>95</v>
      </c>
      <c r="EQ376" s="493">
        <v>48</v>
      </c>
      <c r="ER376" s="493">
        <v>3</v>
      </c>
      <c r="ES376" s="493">
        <v>16</v>
      </c>
      <c r="ET376" s="493">
        <v>40</v>
      </c>
      <c r="EU376" s="394"/>
    </row>
    <row r="377" spans="1:151" s="357" customFormat="1" ht="15" hidden="1" customHeight="1" x14ac:dyDescent="0.15">
      <c r="A377" s="452" t="s">
        <v>175</v>
      </c>
      <c r="B377" s="452" t="s">
        <v>469</v>
      </c>
      <c r="C377" s="452" t="s">
        <v>474</v>
      </c>
      <c r="D377" s="452" t="s">
        <v>936</v>
      </c>
      <c r="E377" s="387">
        <v>163</v>
      </c>
      <c r="F377" s="472">
        <v>162</v>
      </c>
      <c r="G377" s="472" t="s">
        <v>6663</v>
      </c>
      <c r="H377" s="472" t="s">
        <v>6663</v>
      </c>
      <c r="I377" s="472" t="s">
        <v>6663</v>
      </c>
      <c r="J377" s="388">
        <v>1</v>
      </c>
      <c r="K377" s="395">
        <v>1</v>
      </c>
      <c r="L377" s="387"/>
      <c r="M377" s="471" t="s">
        <v>6663</v>
      </c>
      <c r="N377" s="472" t="s">
        <v>6663</v>
      </c>
      <c r="O377" s="472" t="s">
        <v>6663</v>
      </c>
      <c r="P377" s="472" t="s">
        <v>6663</v>
      </c>
      <c r="Q377" s="472" t="s">
        <v>6663</v>
      </c>
      <c r="R377" s="472" t="s">
        <v>6663</v>
      </c>
      <c r="S377" s="472" t="s">
        <v>6663</v>
      </c>
      <c r="T377" s="472" t="s">
        <v>6663</v>
      </c>
      <c r="U377" s="472" t="s">
        <v>6663</v>
      </c>
      <c r="V377" s="472" t="s">
        <v>6663</v>
      </c>
      <c r="W377" s="472" t="s">
        <v>6663</v>
      </c>
      <c r="X377" s="472" t="s">
        <v>6663</v>
      </c>
      <c r="Y377" s="472" t="s">
        <v>6663</v>
      </c>
      <c r="Z377" s="472" t="s">
        <v>6663</v>
      </c>
      <c r="AA377" s="472" t="s">
        <v>6663</v>
      </c>
      <c r="AB377" s="473" t="s">
        <v>6663</v>
      </c>
      <c r="AC377" s="489" t="s">
        <v>6663</v>
      </c>
      <c r="AD377" s="490" t="s">
        <v>6663</v>
      </c>
      <c r="AE377" s="491" t="s">
        <v>6663</v>
      </c>
      <c r="AF377" s="389"/>
      <c r="AG377" s="390"/>
      <c r="AH377" s="390"/>
      <c r="AI377" s="390"/>
      <c r="AJ377" s="390"/>
      <c r="AK377" s="390"/>
      <c r="AL377" s="390"/>
      <c r="AM377" s="390"/>
      <c r="AN377" s="390"/>
      <c r="AO377" s="390"/>
      <c r="AP377" s="390"/>
      <c r="AQ377" s="390"/>
      <c r="AR377" s="390"/>
      <c r="AS377" s="390"/>
      <c r="AT377" s="390"/>
      <c r="AU377" s="390"/>
      <c r="AV377" s="384"/>
      <c r="AW377" s="385"/>
      <c r="AX377" s="386"/>
      <c r="AY377" s="492" t="s">
        <v>6663</v>
      </c>
      <c r="AZ377" s="493" t="s">
        <v>6663</v>
      </c>
      <c r="BA377" s="493" t="s">
        <v>6663</v>
      </c>
      <c r="BB377" s="493" t="s">
        <v>6663</v>
      </c>
      <c r="BC377" s="493" t="s">
        <v>6663</v>
      </c>
      <c r="BD377" s="493" t="s">
        <v>6663</v>
      </c>
      <c r="BE377" s="493" t="s">
        <v>6663</v>
      </c>
      <c r="BF377" s="493" t="s">
        <v>6663</v>
      </c>
      <c r="BG377" s="493" t="s">
        <v>6663</v>
      </c>
      <c r="BH377" s="493" t="s">
        <v>6663</v>
      </c>
      <c r="BI377" s="493" t="s">
        <v>6663</v>
      </c>
      <c r="BJ377" s="493" t="s">
        <v>6663</v>
      </c>
      <c r="BK377" s="493" t="s">
        <v>6663</v>
      </c>
      <c r="BL377" s="493" t="s">
        <v>6663</v>
      </c>
      <c r="BM377" s="493" t="s">
        <v>6663</v>
      </c>
      <c r="BN377" s="494" t="s">
        <v>6663</v>
      </c>
      <c r="BO377" s="489" t="s">
        <v>6663</v>
      </c>
      <c r="BP377" s="490" t="s">
        <v>6663</v>
      </c>
      <c r="BQ377" s="491" t="s">
        <v>6663</v>
      </c>
      <c r="BR377" s="492">
        <v>158</v>
      </c>
      <c r="BS377" s="493" t="s">
        <v>6662</v>
      </c>
      <c r="BT377" s="493" t="s">
        <v>6662</v>
      </c>
      <c r="BU377" s="493" t="s">
        <v>6662</v>
      </c>
      <c r="BV377" s="493">
        <v>2</v>
      </c>
      <c r="BW377" s="493" t="s">
        <v>6662</v>
      </c>
      <c r="BX377" s="493" t="s">
        <v>6662</v>
      </c>
      <c r="BY377" s="493">
        <v>2</v>
      </c>
      <c r="BZ377" s="493">
        <v>18</v>
      </c>
      <c r="CA377" s="493">
        <v>22</v>
      </c>
      <c r="CB377" s="493">
        <v>36</v>
      </c>
      <c r="CC377" s="493">
        <v>31</v>
      </c>
      <c r="CD377" s="493">
        <v>20</v>
      </c>
      <c r="CE377" s="493">
        <v>16</v>
      </c>
      <c r="CF377" s="493">
        <v>7</v>
      </c>
      <c r="CG377" s="494">
        <v>4</v>
      </c>
      <c r="CH377" s="389"/>
      <c r="CI377" s="390"/>
      <c r="CJ377" s="390"/>
      <c r="CK377" s="390"/>
      <c r="CL377" s="390"/>
      <c r="CM377" s="390"/>
      <c r="CN377" s="390"/>
      <c r="CO377" s="390"/>
      <c r="CP377" s="390"/>
      <c r="CQ377" s="390"/>
      <c r="CR377" s="390"/>
      <c r="CS377" s="390"/>
      <c r="CT377" s="390"/>
      <c r="CU377" s="394"/>
      <c r="CV377" s="389"/>
      <c r="CW377" s="390"/>
      <c r="CX377" s="390"/>
      <c r="CY377" s="390"/>
      <c r="CZ377" s="390"/>
      <c r="DA377" s="390"/>
      <c r="DB377" s="394"/>
      <c r="DC377" s="492">
        <v>575</v>
      </c>
      <c r="DD377" s="493">
        <v>423</v>
      </c>
      <c r="DE377" s="493">
        <v>174</v>
      </c>
      <c r="DF377" s="493">
        <v>221</v>
      </c>
      <c r="DG377" s="493">
        <v>28</v>
      </c>
      <c r="DH377" s="493">
        <v>43</v>
      </c>
      <c r="DI377" s="493">
        <v>109</v>
      </c>
      <c r="DJ377" s="394"/>
      <c r="DK377" s="492">
        <v>134</v>
      </c>
      <c r="DL377" s="493">
        <v>91</v>
      </c>
      <c r="DM377" s="493" t="s">
        <v>6662</v>
      </c>
      <c r="DN377" s="493">
        <v>1</v>
      </c>
      <c r="DO377" s="493" t="s">
        <v>6662</v>
      </c>
      <c r="DP377" s="493">
        <v>4</v>
      </c>
      <c r="DQ377" s="493">
        <v>6</v>
      </c>
      <c r="DR377" s="493">
        <v>27</v>
      </c>
      <c r="DS377" s="493">
        <v>3</v>
      </c>
      <c r="DT377" s="493" t="s">
        <v>6662</v>
      </c>
      <c r="DU377" s="493">
        <v>2</v>
      </c>
      <c r="DV377" s="493" t="s">
        <v>6662</v>
      </c>
      <c r="DW377" s="493" t="s">
        <v>6662</v>
      </c>
      <c r="DX377" s="493" t="s">
        <v>6662</v>
      </c>
      <c r="DY377" s="390" t="s">
        <v>6662</v>
      </c>
      <c r="DZ377" s="394" t="s">
        <v>6662</v>
      </c>
      <c r="EA377" s="492">
        <v>162</v>
      </c>
      <c r="EB377" s="493">
        <v>23552</v>
      </c>
      <c r="EC377" s="493">
        <v>14724</v>
      </c>
      <c r="ED377" s="493">
        <v>5778</v>
      </c>
      <c r="EE377" s="494">
        <v>3050</v>
      </c>
      <c r="EF377" s="492">
        <v>285</v>
      </c>
      <c r="EG377" s="493">
        <v>238</v>
      </c>
      <c r="EH377" s="493">
        <v>98</v>
      </c>
      <c r="EI377" s="493">
        <v>124</v>
      </c>
      <c r="EJ377" s="493">
        <v>16</v>
      </c>
      <c r="EK377" s="493">
        <v>22</v>
      </c>
      <c r="EL377" s="493">
        <v>25</v>
      </c>
      <c r="EM377" s="394"/>
      <c r="EN377" s="492">
        <v>290</v>
      </c>
      <c r="EO377" s="493">
        <v>185</v>
      </c>
      <c r="EP377" s="493">
        <v>76</v>
      </c>
      <c r="EQ377" s="493">
        <v>97</v>
      </c>
      <c r="ER377" s="493">
        <v>12</v>
      </c>
      <c r="ES377" s="493">
        <v>21</v>
      </c>
      <c r="ET377" s="493">
        <v>84</v>
      </c>
      <c r="EU377" s="394"/>
    </row>
    <row r="378" spans="1:151" s="357" customFormat="1" ht="15" customHeight="1" x14ac:dyDescent="0.15">
      <c r="A378" s="452" t="s">
        <v>175</v>
      </c>
      <c r="B378" s="452" t="s">
        <v>475</v>
      </c>
      <c r="C378" s="452"/>
      <c r="D378" s="452" t="s">
        <v>937</v>
      </c>
      <c r="E378" s="387">
        <v>1668</v>
      </c>
      <c r="F378" s="472">
        <v>1629</v>
      </c>
      <c r="G378" s="472">
        <v>417</v>
      </c>
      <c r="H378" s="472">
        <v>267</v>
      </c>
      <c r="I378" s="472">
        <v>945</v>
      </c>
      <c r="J378" s="388">
        <v>39</v>
      </c>
      <c r="K378" s="395">
        <v>24</v>
      </c>
      <c r="L378" s="387"/>
      <c r="M378" s="471">
        <v>4007</v>
      </c>
      <c r="N378" s="472">
        <v>29</v>
      </c>
      <c r="O378" s="472">
        <v>90</v>
      </c>
      <c r="P378" s="472">
        <v>112</v>
      </c>
      <c r="Q378" s="472">
        <v>137</v>
      </c>
      <c r="R378" s="472">
        <v>137</v>
      </c>
      <c r="S378" s="472">
        <v>197</v>
      </c>
      <c r="T378" s="472">
        <v>237</v>
      </c>
      <c r="U378" s="472">
        <v>323</v>
      </c>
      <c r="V378" s="472">
        <v>451</v>
      </c>
      <c r="W378" s="472">
        <v>567</v>
      </c>
      <c r="X378" s="472">
        <v>509</v>
      </c>
      <c r="Y378" s="472">
        <v>413</v>
      </c>
      <c r="Z378" s="472">
        <v>410</v>
      </c>
      <c r="AA378" s="472">
        <v>265</v>
      </c>
      <c r="AB378" s="473">
        <v>130</v>
      </c>
      <c r="AC378" s="489">
        <v>60.1</v>
      </c>
      <c r="AD378" s="490">
        <v>58.7</v>
      </c>
      <c r="AE378" s="491">
        <v>61.7</v>
      </c>
      <c r="AF378" s="389"/>
      <c r="AG378" s="390"/>
      <c r="AH378" s="390"/>
      <c r="AI378" s="390"/>
      <c r="AJ378" s="390"/>
      <c r="AK378" s="390"/>
      <c r="AL378" s="390"/>
      <c r="AM378" s="390"/>
      <c r="AN378" s="390"/>
      <c r="AO378" s="390"/>
      <c r="AP378" s="390"/>
      <c r="AQ378" s="390"/>
      <c r="AR378" s="390"/>
      <c r="AS378" s="390"/>
      <c r="AT378" s="390"/>
      <c r="AU378" s="390"/>
      <c r="AV378" s="384"/>
      <c r="AW378" s="385"/>
      <c r="AX378" s="386"/>
      <c r="AY378" s="492">
        <v>2238</v>
      </c>
      <c r="AZ378" s="493">
        <v>4</v>
      </c>
      <c r="BA378" s="493">
        <v>17</v>
      </c>
      <c r="BB378" s="493">
        <v>33</v>
      </c>
      <c r="BC378" s="493">
        <v>32</v>
      </c>
      <c r="BD378" s="493">
        <v>54</v>
      </c>
      <c r="BE378" s="493">
        <v>67</v>
      </c>
      <c r="BF378" s="493">
        <v>70</v>
      </c>
      <c r="BG378" s="493">
        <v>106</v>
      </c>
      <c r="BH378" s="493">
        <v>182</v>
      </c>
      <c r="BI378" s="493">
        <v>310</v>
      </c>
      <c r="BJ378" s="493">
        <v>373</v>
      </c>
      <c r="BK378" s="493">
        <v>349</v>
      </c>
      <c r="BL378" s="493">
        <v>341</v>
      </c>
      <c r="BM378" s="493">
        <v>214</v>
      </c>
      <c r="BN378" s="494">
        <v>86</v>
      </c>
      <c r="BO378" s="489">
        <v>65.7</v>
      </c>
      <c r="BP378" s="490">
        <v>65</v>
      </c>
      <c r="BQ378" s="491">
        <v>66.599999999999994</v>
      </c>
      <c r="BR378" s="492">
        <v>1642</v>
      </c>
      <c r="BS378" s="493" t="s">
        <v>6662</v>
      </c>
      <c r="BT378" s="493">
        <v>4</v>
      </c>
      <c r="BU378" s="493">
        <v>3</v>
      </c>
      <c r="BV378" s="493">
        <v>5</v>
      </c>
      <c r="BW378" s="493">
        <v>12</v>
      </c>
      <c r="BX378" s="493">
        <v>36</v>
      </c>
      <c r="BY378" s="493">
        <v>56</v>
      </c>
      <c r="BZ378" s="493">
        <v>134</v>
      </c>
      <c r="CA378" s="493">
        <v>221</v>
      </c>
      <c r="CB378" s="493">
        <v>302</v>
      </c>
      <c r="CC378" s="493">
        <v>264</v>
      </c>
      <c r="CD378" s="493">
        <v>217</v>
      </c>
      <c r="CE378" s="493">
        <v>211</v>
      </c>
      <c r="CF378" s="493">
        <v>128</v>
      </c>
      <c r="CG378" s="494">
        <v>49</v>
      </c>
      <c r="CH378" s="389"/>
      <c r="CI378" s="390"/>
      <c r="CJ378" s="390"/>
      <c r="CK378" s="390"/>
      <c r="CL378" s="390"/>
      <c r="CM378" s="390"/>
      <c r="CN378" s="390"/>
      <c r="CO378" s="390"/>
      <c r="CP378" s="390"/>
      <c r="CQ378" s="390"/>
      <c r="CR378" s="390"/>
      <c r="CS378" s="390"/>
      <c r="CT378" s="390"/>
      <c r="CU378" s="394"/>
      <c r="CV378" s="389"/>
      <c r="CW378" s="390"/>
      <c r="CX378" s="390"/>
      <c r="CY378" s="390"/>
      <c r="CZ378" s="390"/>
      <c r="DA378" s="390"/>
      <c r="DB378" s="394"/>
      <c r="DC378" s="492">
        <v>5724</v>
      </c>
      <c r="DD378" s="493">
        <v>4329</v>
      </c>
      <c r="DE378" s="493">
        <v>2237</v>
      </c>
      <c r="DF378" s="493">
        <v>1866</v>
      </c>
      <c r="DG378" s="493">
        <v>226</v>
      </c>
      <c r="DH378" s="493">
        <v>333</v>
      </c>
      <c r="DI378" s="493">
        <v>1062</v>
      </c>
      <c r="DJ378" s="394"/>
      <c r="DK378" s="492">
        <v>1496</v>
      </c>
      <c r="DL378" s="493">
        <v>859</v>
      </c>
      <c r="DM378" s="493">
        <v>2</v>
      </c>
      <c r="DN378" s="493">
        <v>80</v>
      </c>
      <c r="DO378" s="493">
        <v>4</v>
      </c>
      <c r="DP378" s="493">
        <v>126</v>
      </c>
      <c r="DQ378" s="493">
        <v>203</v>
      </c>
      <c r="DR378" s="493">
        <v>146</v>
      </c>
      <c r="DS378" s="493">
        <v>31</v>
      </c>
      <c r="DT378" s="493">
        <v>4</v>
      </c>
      <c r="DU378" s="493">
        <v>19</v>
      </c>
      <c r="DV378" s="493">
        <v>9</v>
      </c>
      <c r="DW378" s="493">
        <v>7</v>
      </c>
      <c r="DX378" s="493">
        <v>6</v>
      </c>
      <c r="DY378" s="390" t="s">
        <v>6662</v>
      </c>
      <c r="DZ378" s="394" t="s">
        <v>6662</v>
      </c>
      <c r="EA378" s="492">
        <v>1618</v>
      </c>
      <c r="EB378" s="493">
        <v>326215</v>
      </c>
      <c r="EC378" s="493">
        <v>167886</v>
      </c>
      <c r="ED378" s="493">
        <v>130115</v>
      </c>
      <c r="EE378" s="494">
        <v>28214</v>
      </c>
      <c r="EF378" s="492">
        <v>2879</v>
      </c>
      <c r="EG378" s="493">
        <v>2437</v>
      </c>
      <c r="EH378" s="493">
        <v>1222</v>
      </c>
      <c r="EI378" s="493">
        <v>1068</v>
      </c>
      <c r="EJ378" s="493">
        <v>147</v>
      </c>
      <c r="EK378" s="493">
        <v>166</v>
      </c>
      <c r="EL378" s="493">
        <v>276</v>
      </c>
      <c r="EM378" s="394"/>
      <c r="EN378" s="492">
        <v>2845</v>
      </c>
      <c r="EO378" s="493">
        <v>1892</v>
      </c>
      <c r="EP378" s="493">
        <v>1015</v>
      </c>
      <c r="EQ378" s="493">
        <v>798</v>
      </c>
      <c r="ER378" s="493">
        <v>79</v>
      </c>
      <c r="ES378" s="493">
        <v>167</v>
      </c>
      <c r="ET378" s="493">
        <v>786</v>
      </c>
      <c r="EU378" s="394"/>
    </row>
    <row r="379" spans="1:151" s="357" customFormat="1" ht="15" hidden="1" customHeight="1" x14ac:dyDescent="0.15">
      <c r="A379" s="452" t="s">
        <v>175</v>
      </c>
      <c r="B379" s="452" t="s">
        <v>475</v>
      </c>
      <c r="C379" s="452" t="s">
        <v>476</v>
      </c>
      <c r="D379" s="452" t="s">
        <v>938</v>
      </c>
      <c r="E379" s="387">
        <v>248</v>
      </c>
      <c r="F379" s="472">
        <v>245</v>
      </c>
      <c r="G379" s="472" t="s">
        <v>6663</v>
      </c>
      <c r="H379" s="472" t="s">
        <v>6663</v>
      </c>
      <c r="I379" s="472" t="s">
        <v>6663</v>
      </c>
      <c r="J379" s="388">
        <v>3</v>
      </c>
      <c r="K379" s="395">
        <v>1</v>
      </c>
      <c r="L379" s="387"/>
      <c r="M379" s="471" t="s">
        <v>6663</v>
      </c>
      <c r="N379" s="472" t="s">
        <v>6663</v>
      </c>
      <c r="O379" s="472" t="s">
        <v>6663</v>
      </c>
      <c r="P379" s="472" t="s">
        <v>6663</v>
      </c>
      <c r="Q379" s="472" t="s">
        <v>6663</v>
      </c>
      <c r="R379" s="472" t="s">
        <v>6663</v>
      </c>
      <c r="S379" s="472" t="s">
        <v>6663</v>
      </c>
      <c r="T379" s="472" t="s">
        <v>6663</v>
      </c>
      <c r="U379" s="472" t="s">
        <v>6663</v>
      </c>
      <c r="V379" s="472" t="s">
        <v>6663</v>
      </c>
      <c r="W379" s="472" t="s">
        <v>6663</v>
      </c>
      <c r="X379" s="472" t="s">
        <v>6663</v>
      </c>
      <c r="Y379" s="472" t="s">
        <v>6663</v>
      </c>
      <c r="Z379" s="472" t="s">
        <v>6663</v>
      </c>
      <c r="AA379" s="472" t="s">
        <v>6663</v>
      </c>
      <c r="AB379" s="473" t="s">
        <v>6663</v>
      </c>
      <c r="AC379" s="489" t="s">
        <v>6663</v>
      </c>
      <c r="AD379" s="490" t="s">
        <v>6663</v>
      </c>
      <c r="AE379" s="491" t="s">
        <v>6663</v>
      </c>
      <c r="AF379" s="389"/>
      <c r="AG379" s="390"/>
      <c r="AH379" s="390"/>
      <c r="AI379" s="390"/>
      <c r="AJ379" s="390"/>
      <c r="AK379" s="390"/>
      <c r="AL379" s="390"/>
      <c r="AM379" s="390"/>
      <c r="AN379" s="390"/>
      <c r="AO379" s="390"/>
      <c r="AP379" s="390"/>
      <c r="AQ379" s="390"/>
      <c r="AR379" s="390"/>
      <c r="AS379" s="390"/>
      <c r="AT379" s="390"/>
      <c r="AU379" s="390"/>
      <c r="AV379" s="384"/>
      <c r="AW379" s="385"/>
      <c r="AX379" s="386"/>
      <c r="AY379" s="492" t="s">
        <v>6663</v>
      </c>
      <c r="AZ379" s="493" t="s">
        <v>6663</v>
      </c>
      <c r="BA379" s="493" t="s">
        <v>6663</v>
      </c>
      <c r="BB379" s="493" t="s">
        <v>6663</v>
      </c>
      <c r="BC379" s="493" t="s">
        <v>6663</v>
      </c>
      <c r="BD379" s="493" t="s">
        <v>6663</v>
      </c>
      <c r="BE379" s="493" t="s">
        <v>6663</v>
      </c>
      <c r="BF379" s="493" t="s">
        <v>6663</v>
      </c>
      <c r="BG379" s="493" t="s">
        <v>6663</v>
      </c>
      <c r="BH379" s="493" t="s">
        <v>6663</v>
      </c>
      <c r="BI379" s="493" t="s">
        <v>6663</v>
      </c>
      <c r="BJ379" s="493" t="s">
        <v>6663</v>
      </c>
      <c r="BK379" s="493" t="s">
        <v>6663</v>
      </c>
      <c r="BL379" s="493" t="s">
        <v>6663</v>
      </c>
      <c r="BM379" s="493" t="s">
        <v>6663</v>
      </c>
      <c r="BN379" s="494" t="s">
        <v>6663</v>
      </c>
      <c r="BO379" s="489" t="s">
        <v>6663</v>
      </c>
      <c r="BP379" s="490" t="s">
        <v>6663</v>
      </c>
      <c r="BQ379" s="491" t="s">
        <v>6663</v>
      </c>
      <c r="BR379" s="492">
        <v>245</v>
      </c>
      <c r="BS379" s="493" t="s">
        <v>6662</v>
      </c>
      <c r="BT379" s="493" t="s">
        <v>6662</v>
      </c>
      <c r="BU379" s="493" t="s">
        <v>6662</v>
      </c>
      <c r="BV379" s="493" t="s">
        <v>6662</v>
      </c>
      <c r="BW379" s="493">
        <v>1</v>
      </c>
      <c r="BX379" s="493">
        <v>2</v>
      </c>
      <c r="BY379" s="493">
        <v>10</v>
      </c>
      <c r="BZ379" s="493">
        <v>13</v>
      </c>
      <c r="CA379" s="493">
        <v>31</v>
      </c>
      <c r="CB379" s="493">
        <v>52</v>
      </c>
      <c r="CC379" s="493">
        <v>44</v>
      </c>
      <c r="CD379" s="493">
        <v>28</v>
      </c>
      <c r="CE379" s="493">
        <v>32</v>
      </c>
      <c r="CF379" s="493">
        <v>20</v>
      </c>
      <c r="CG379" s="494">
        <v>12</v>
      </c>
      <c r="CH379" s="389"/>
      <c r="CI379" s="390"/>
      <c r="CJ379" s="390"/>
      <c r="CK379" s="390"/>
      <c r="CL379" s="390"/>
      <c r="CM379" s="390"/>
      <c r="CN379" s="390"/>
      <c r="CO379" s="390"/>
      <c r="CP379" s="390"/>
      <c r="CQ379" s="390"/>
      <c r="CR379" s="390"/>
      <c r="CS379" s="390"/>
      <c r="CT379" s="390"/>
      <c r="CU379" s="394"/>
      <c r="CV379" s="389"/>
      <c r="CW379" s="390"/>
      <c r="CX379" s="390"/>
      <c r="CY379" s="390"/>
      <c r="CZ379" s="390"/>
      <c r="DA379" s="390"/>
      <c r="DB379" s="394"/>
      <c r="DC379" s="492">
        <v>835</v>
      </c>
      <c r="DD379" s="493">
        <v>629</v>
      </c>
      <c r="DE379" s="493">
        <v>327</v>
      </c>
      <c r="DF379" s="493">
        <v>278</v>
      </c>
      <c r="DG379" s="493">
        <v>24</v>
      </c>
      <c r="DH379" s="493">
        <v>47</v>
      </c>
      <c r="DI379" s="493">
        <v>159</v>
      </c>
      <c r="DJ379" s="394"/>
      <c r="DK379" s="492">
        <v>227</v>
      </c>
      <c r="DL379" s="493">
        <v>159</v>
      </c>
      <c r="DM379" s="493" t="s">
        <v>6662</v>
      </c>
      <c r="DN379" s="493">
        <v>19</v>
      </c>
      <c r="DO379" s="493">
        <v>2</v>
      </c>
      <c r="DP379" s="493">
        <v>11</v>
      </c>
      <c r="DQ379" s="493">
        <v>14</v>
      </c>
      <c r="DR379" s="493">
        <v>11</v>
      </c>
      <c r="DS379" s="493">
        <v>3</v>
      </c>
      <c r="DT379" s="493" t="s">
        <v>6662</v>
      </c>
      <c r="DU379" s="493">
        <v>5</v>
      </c>
      <c r="DV379" s="493">
        <v>2</v>
      </c>
      <c r="DW379" s="493">
        <v>1</v>
      </c>
      <c r="DX379" s="493" t="s">
        <v>6662</v>
      </c>
      <c r="DY379" s="390" t="s">
        <v>6662</v>
      </c>
      <c r="DZ379" s="394" t="s">
        <v>6662</v>
      </c>
      <c r="EA379" s="492">
        <v>245</v>
      </c>
      <c r="EB379" s="493">
        <v>46889</v>
      </c>
      <c r="EC379" s="493">
        <v>25571</v>
      </c>
      <c r="ED379" s="493">
        <v>19265</v>
      </c>
      <c r="EE379" s="494">
        <v>2053</v>
      </c>
      <c r="EF379" s="492">
        <v>421</v>
      </c>
      <c r="EG379" s="493">
        <v>362</v>
      </c>
      <c r="EH379" s="493">
        <v>180</v>
      </c>
      <c r="EI379" s="493">
        <v>164</v>
      </c>
      <c r="EJ379" s="493">
        <v>18</v>
      </c>
      <c r="EK379" s="493">
        <v>20</v>
      </c>
      <c r="EL379" s="493">
        <v>39</v>
      </c>
      <c r="EM379" s="394"/>
      <c r="EN379" s="492">
        <v>414</v>
      </c>
      <c r="EO379" s="493">
        <v>267</v>
      </c>
      <c r="EP379" s="493">
        <v>147</v>
      </c>
      <c r="EQ379" s="493">
        <v>114</v>
      </c>
      <c r="ER379" s="493">
        <v>6</v>
      </c>
      <c r="ES379" s="493">
        <v>27</v>
      </c>
      <c r="ET379" s="493">
        <v>120</v>
      </c>
      <c r="EU379" s="394"/>
    </row>
    <row r="380" spans="1:151" s="357" customFormat="1" ht="15" hidden="1" customHeight="1" x14ac:dyDescent="0.15">
      <c r="A380" s="452" t="s">
        <v>175</v>
      </c>
      <c r="B380" s="452" t="s">
        <v>475</v>
      </c>
      <c r="C380" s="452" t="s">
        <v>477</v>
      </c>
      <c r="D380" s="452" t="s">
        <v>939</v>
      </c>
      <c r="E380" s="387">
        <v>378</v>
      </c>
      <c r="F380" s="472">
        <v>370</v>
      </c>
      <c r="G380" s="472" t="s">
        <v>6663</v>
      </c>
      <c r="H380" s="472" t="s">
        <v>6663</v>
      </c>
      <c r="I380" s="472" t="s">
        <v>6663</v>
      </c>
      <c r="J380" s="388">
        <v>8</v>
      </c>
      <c r="K380" s="395">
        <v>2</v>
      </c>
      <c r="L380" s="387"/>
      <c r="M380" s="471" t="s">
        <v>6663</v>
      </c>
      <c r="N380" s="472" t="s">
        <v>6663</v>
      </c>
      <c r="O380" s="472" t="s">
        <v>6663</v>
      </c>
      <c r="P380" s="472" t="s">
        <v>6663</v>
      </c>
      <c r="Q380" s="472" t="s">
        <v>6663</v>
      </c>
      <c r="R380" s="472" t="s">
        <v>6663</v>
      </c>
      <c r="S380" s="472" t="s">
        <v>6663</v>
      </c>
      <c r="T380" s="472" t="s">
        <v>6663</v>
      </c>
      <c r="U380" s="472" t="s">
        <v>6663</v>
      </c>
      <c r="V380" s="472" t="s">
        <v>6663</v>
      </c>
      <c r="W380" s="472" t="s">
        <v>6663</v>
      </c>
      <c r="X380" s="472" t="s">
        <v>6663</v>
      </c>
      <c r="Y380" s="472" t="s">
        <v>6663</v>
      </c>
      <c r="Z380" s="472" t="s">
        <v>6663</v>
      </c>
      <c r="AA380" s="472" t="s">
        <v>6663</v>
      </c>
      <c r="AB380" s="473" t="s">
        <v>6663</v>
      </c>
      <c r="AC380" s="489" t="s">
        <v>6663</v>
      </c>
      <c r="AD380" s="490" t="s">
        <v>6663</v>
      </c>
      <c r="AE380" s="491" t="s">
        <v>6663</v>
      </c>
      <c r="AF380" s="389"/>
      <c r="AG380" s="390"/>
      <c r="AH380" s="390"/>
      <c r="AI380" s="390"/>
      <c r="AJ380" s="390"/>
      <c r="AK380" s="390"/>
      <c r="AL380" s="390"/>
      <c r="AM380" s="390"/>
      <c r="AN380" s="390"/>
      <c r="AO380" s="390"/>
      <c r="AP380" s="390"/>
      <c r="AQ380" s="390"/>
      <c r="AR380" s="390"/>
      <c r="AS380" s="390"/>
      <c r="AT380" s="390"/>
      <c r="AU380" s="390"/>
      <c r="AV380" s="384"/>
      <c r="AW380" s="385"/>
      <c r="AX380" s="386"/>
      <c r="AY380" s="492" t="s">
        <v>6663</v>
      </c>
      <c r="AZ380" s="493" t="s">
        <v>6663</v>
      </c>
      <c r="BA380" s="493" t="s">
        <v>6663</v>
      </c>
      <c r="BB380" s="493" t="s">
        <v>6663</v>
      </c>
      <c r="BC380" s="493" t="s">
        <v>6663</v>
      </c>
      <c r="BD380" s="493" t="s">
        <v>6663</v>
      </c>
      <c r="BE380" s="493" t="s">
        <v>6663</v>
      </c>
      <c r="BF380" s="493" t="s">
        <v>6663</v>
      </c>
      <c r="BG380" s="493" t="s">
        <v>6663</v>
      </c>
      <c r="BH380" s="493" t="s">
        <v>6663</v>
      </c>
      <c r="BI380" s="493" t="s">
        <v>6663</v>
      </c>
      <c r="BJ380" s="493" t="s">
        <v>6663</v>
      </c>
      <c r="BK380" s="493" t="s">
        <v>6663</v>
      </c>
      <c r="BL380" s="493" t="s">
        <v>6663</v>
      </c>
      <c r="BM380" s="493" t="s">
        <v>6663</v>
      </c>
      <c r="BN380" s="494" t="s">
        <v>6663</v>
      </c>
      <c r="BO380" s="489" t="s">
        <v>6663</v>
      </c>
      <c r="BP380" s="490" t="s">
        <v>6663</v>
      </c>
      <c r="BQ380" s="491" t="s">
        <v>6663</v>
      </c>
      <c r="BR380" s="492">
        <v>369</v>
      </c>
      <c r="BS380" s="493" t="s">
        <v>6662</v>
      </c>
      <c r="BT380" s="493">
        <v>1</v>
      </c>
      <c r="BU380" s="493">
        <v>2</v>
      </c>
      <c r="BV380" s="493">
        <v>2</v>
      </c>
      <c r="BW380" s="493">
        <v>2</v>
      </c>
      <c r="BX380" s="493">
        <v>9</v>
      </c>
      <c r="BY380" s="493">
        <v>8</v>
      </c>
      <c r="BZ380" s="493">
        <v>35</v>
      </c>
      <c r="CA380" s="493">
        <v>61</v>
      </c>
      <c r="CB380" s="493">
        <v>57</v>
      </c>
      <c r="CC380" s="493">
        <v>58</v>
      </c>
      <c r="CD380" s="493">
        <v>49</v>
      </c>
      <c r="CE380" s="493">
        <v>39</v>
      </c>
      <c r="CF380" s="493">
        <v>31</v>
      </c>
      <c r="CG380" s="494">
        <v>15</v>
      </c>
      <c r="CH380" s="389"/>
      <c r="CI380" s="390"/>
      <c r="CJ380" s="390"/>
      <c r="CK380" s="390"/>
      <c r="CL380" s="390"/>
      <c r="CM380" s="390"/>
      <c r="CN380" s="390"/>
      <c r="CO380" s="390"/>
      <c r="CP380" s="390"/>
      <c r="CQ380" s="390"/>
      <c r="CR380" s="390"/>
      <c r="CS380" s="390"/>
      <c r="CT380" s="390"/>
      <c r="CU380" s="394"/>
      <c r="CV380" s="389"/>
      <c r="CW380" s="390"/>
      <c r="CX380" s="390"/>
      <c r="CY380" s="390"/>
      <c r="CZ380" s="390"/>
      <c r="DA380" s="390"/>
      <c r="DB380" s="394"/>
      <c r="DC380" s="492">
        <v>1328</v>
      </c>
      <c r="DD380" s="493">
        <v>944</v>
      </c>
      <c r="DE380" s="493">
        <v>405</v>
      </c>
      <c r="DF380" s="493">
        <v>486</v>
      </c>
      <c r="DG380" s="493">
        <v>53</v>
      </c>
      <c r="DH380" s="493">
        <v>97</v>
      </c>
      <c r="DI380" s="493">
        <v>287</v>
      </c>
      <c r="DJ380" s="394"/>
      <c r="DK380" s="492">
        <v>331</v>
      </c>
      <c r="DL380" s="493">
        <v>203</v>
      </c>
      <c r="DM380" s="493" t="s">
        <v>6662</v>
      </c>
      <c r="DN380" s="493">
        <v>2</v>
      </c>
      <c r="DO380" s="493">
        <v>1</v>
      </c>
      <c r="DP380" s="493">
        <v>13</v>
      </c>
      <c r="DQ380" s="493">
        <v>9</v>
      </c>
      <c r="DR380" s="493">
        <v>81</v>
      </c>
      <c r="DS380" s="493">
        <v>12</v>
      </c>
      <c r="DT380" s="493">
        <v>2</v>
      </c>
      <c r="DU380" s="493">
        <v>1</v>
      </c>
      <c r="DV380" s="493">
        <v>2</v>
      </c>
      <c r="DW380" s="493">
        <v>1</v>
      </c>
      <c r="DX380" s="493">
        <v>4</v>
      </c>
      <c r="DY380" s="390" t="s">
        <v>6662</v>
      </c>
      <c r="DZ380" s="394" t="s">
        <v>6662</v>
      </c>
      <c r="EA380" s="492">
        <v>369</v>
      </c>
      <c r="EB380" s="493">
        <v>65103</v>
      </c>
      <c r="EC380" s="493">
        <v>35669</v>
      </c>
      <c r="ED380" s="493">
        <v>12445</v>
      </c>
      <c r="EE380" s="494">
        <v>16989</v>
      </c>
      <c r="EF380" s="492">
        <v>643</v>
      </c>
      <c r="EG380" s="493">
        <v>530</v>
      </c>
      <c r="EH380" s="493">
        <v>228</v>
      </c>
      <c r="EI380" s="493">
        <v>267</v>
      </c>
      <c r="EJ380" s="493">
        <v>35</v>
      </c>
      <c r="EK380" s="493">
        <v>50</v>
      </c>
      <c r="EL380" s="493">
        <v>63</v>
      </c>
      <c r="EM380" s="394"/>
      <c r="EN380" s="492">
        <v>685</v>
      </c>
      <c r="EO380" s="493">
        <v>414</v>
      </c>
      <c r="EP380" s="493">
        <v>177</v>
      </c>
      <c r="EQ380" s="493">
        <v>219</v>
      </c>
      <c r="ER380" s="493">
        <v>18</v>
      </c>
      <c r="ES380" s="493">
        <v>47</v>
      </c>
      <c r="ET380" s="493">
        <v>224</v>
      </c>
      <c r="EU380" s="394"/>
    </row>
    <row r="381" spans="1:151" s="357" customFormat="1" ht="15" hidden="1" customHeight="1" x14ac:dyDescent="0.15">
      <c r="A381" s="452" t="s">
        <v>175</v>
      </c>
      <c r="B381" s="452" t="s">
        <v>475</v>
      </c>
      <c r="C381" s="452" t="s">
        <v>478</v>
      </c>
      <c r="D381" s="452" t="s">
        <v>940</v>
      </c>
      <c r="E381" s="387">
        <v>329</v>
      </c>
      <c r="F381" s="472">
        <v>322</v>
      </c>
      <c r="G381" s="472" t="s">
        <v>6663</v>
      </c>
      <c r="H381" s="472" t="s">
        <v>6663</v>
      </c>
      <c r="I381" s="472" t="s">
        <v>6663</v>
      </c>
      <c r="J381" s="388">
        <v>7</v>
      </c>
      <c r="K381" s="395">
        <v>5</v>
      </c>
      <c r="L381" s="387"/>
      <c r="M381" s="471" t="s">
        <v>6663</v>
      </c>
      <c r="N381" s="472" t="s">
        <v>6663</v>
      </c>
      <c r="O381" s="472" t="s">
        <v>6663</v>
      </c>
      <c r="P381" s="472" t="s">
        <v>6663</v>
      </c>
      <c r="Q381" s="472" t="s">
        <v>6663</v>
      </c>
      <c r="R381" s="472" t="s">
        <v>6663</v>
      </c>
      <c r="S381" s="472" t="s">
        <v>6663</v>
      </c>
      <c r="T381" s="472" t="s">
        <v>6663</v>
      </c>
      <c r="U381" s="472" t="s">
        <v>6663</v>
      </c>
      <c r="V381" s="472" t="s">
        <v>6663</v>
      </c>
      <c r="W381" s="472" t="s">
        <v>6663</v>
      </c>
      <c r="X381" s="472" t="s">
        <v>6663</v>
      </c>
      <c r="Y381" s="472" t="s">
        <v>6663</v>
      </c>
      <c r="Z381" s="472" t="s">
        <v>6663</v>
      </c>
      <c r="AA381" s="472" t="s">
        <v>6663</v>
      </c>
      <c r="AB381" s="473" t="s">
        <v>6663</v>
      </c>
      <c r="AC381" s="489" t="s">
        <v>6663</v>
      </c>
      <c r="AD381" s="490" t="s">
        <v>6663</v>
      </c>
      <c r="AE381" s="491" t="s">
        <v>6663</v>
      </c>
      <c r="AF381" s="389"/>
      <c r="AG381" s="390"/>
      <c r="AH381" s="390"/>
      <c r="AI381" s="390"/>
      <c r="AJ381" s="390"/>
      <c r="AK381" s="390"/>
      <c r="AL381" s="390"/>
      <c r="AM381" s="390"/>
      <c r="AN381" s="390"/>
      <c r="AO381" s="390"/>
      <c r="AP381" s="390"/>
      <c r="AQ381" s="390"/>
      <c r="AR381" s="390"/>
      <c r="AS381" s="390"/>
      <c r="AT381" s="390"/>
      <c r="AU381" s="390"/>
      <c r="AV381" s="384"/>
      <c r="AW381" s="385"/>
      <c r="AX381" s="386"/>
      <c r="AY381" s="492" t="s">
        <v>6663</v>
      </c>
      <c r="AZ381" s="493" t="s">
        <v>6663</v>
      </c>
      <c r="BA381" s="493" t="s">
        <v>6663</v>
      </c>
      <c r="BB381" s="493" t="s">
        <v>6663</v>
      </c>
      <c r="BC381" s="493" t="s">
        <v>6663</v>
      </c>
      <c r="BD381" s="493" t="s">
        <v>6663</v>
      </c>
      <c r="BE381" s="493" t="s">
        <v>6663</v>
      </c>
      <c r="BF381" s="493" t="s">
        <v>6663</v>
      </c>
      <c r="BG381" s="493" t="s">
        <v>6663</v>
      </c>
      <c r="BH381" s="493" t="s">
        <v>6663</v>
      </c>
      <c r="BI381" s="493" t="s">
        <v>6663</v>
      </c>
      <c r="BJ381" s="493" t="s">
        <v>6663</v>
      </c>
      <c r="BK381" s="493" t="s">
        <v>6663</v>
      </c>
      <c r="BL381" s="493" t="s">
        <v>6663</v>
      </c>
      <c r="BM381" s="493" t="s">
        <v>6663</v>
      </c>
      <c r="BN381" s="494" t="s">
        <v>6663</v>
      </c>
      <c r="BO381" s="489" t="s">
        <v>6663</v>
      </c>
      <c r="BP381" s="490" t="s">
        <v>6663</v>
      </c>
      <c r="BQ381" s="491" t="s">
        <v>6663</v>
      </c>
      <c r="BR381" s="492">
        <v>326</v>
      </c>
      <c r="BS381" s="493" t="s">
        <v>6662</v>
      </c>
      <c r="BT381" s="493">
        <v>1</v>
      </c>
      <c r="BU381" s="493">
        <v>1</v>
      </c>
      <c r="BV381" s="493" t="s">
        <v>6662</v>
      </c>
      <c r="BW381" s="493">
        <v>3</v>
      </c>
      <c r="BX381" s="493">
        <v>5</v>
      </c>
      <c r="BY381" s="493">
        <v>6</v>
      </c>
      <c r="BZ381" s="493">
        <v>22</v>
      </c>
      <c r="CA381" s="493">
        <v>43</v>
      </c>
      <c r="CB381" s="493">
        <v>64</v>
      </c>
      <c r="CC381" s="493">
        <v>56</v>
      </c>
      <c r="CD381" s="493">
        <v>50</v>
      </c>
      <c r="CE381" s="493">
        <v>42</v>
      </c>
      <c r="CF381" s="493">
        <v>27</v>
      </c>
      <c r="CG381" s="494">
        <v>6</v>
      </c>
      <c r="CH381" s="389"/>
      <c r="CI381" s="390"/>
      <c r="CJ381" s="390"/>
      <c r="CK381" s="390"/>
      <c r="CL381" s="390"/>
      <c r="CM381" s="390"/>
      <c r="CN381" s="390"/>
      <c r="CO381" s="390"/>
      <c r="CP381" s="390"/>
      <c r="CQ381" s="390"/>
      <c r="CR381" s="390"/>
      <c r="CS381" s="390"/>
      <c r="CT381" s="390"/>
      <c r="CU381" s="394"/>
      <c r="CV381" s="389"/>
      <c r="CW381" s="390"/>
      <c r="CX381" s="390"/>
      <c r="CY381" s="390"/>
      <c r="CZ381" s="390"/>
      <c r="DA381" s="390"/>
      <c r="DB381" s="394"/>
      <c r="DC381" s="492">
        <v>1097</v>
      </c>
      <c r="DD381" s="493">
        <v>850</v>
      </c>
      <c r="DE381" s="493">
        <v>420</v>
      </c>
      <c r="DF381" s="493">
        <v>389</v>
      </c>
      <c r="DG381" s="493">
        <v>41</v>
      </c>
      <c r="DH381" s="493">
        <v>42</v>
      </c>
      <c r="DI381" s="493">
        <v>205</v>
      </c>
      <c r="DJ381" s="394"/>
      <c r="DK381" s="492">
        <v>292</v>
      </c>
      <c r="DL381" s="493">
        <v>118</v>
      </c>
      <c r="DM381" s="493" t="s">
        <v>6662</v>
      </c>
      <c r="DN381" s="493">
        <v>28</v>
      </c>
      <c r="DO381" s="493">
        <v>1</v>
      </c>
      <c r="DP381" s="493">
        <v>68</v>
      </c>
      <c r="DQ381" s="493">
        <v>21</v>
      </c>
      <c r="DR381" s="493">
        <v>40</v>
      </c>
      <c r="DS381" s="493">
        <v>10</v>
      </c>
      <c r="DT381" s="493" t="s">
        <v>6662</v>
      </c>
      <c r="DU381" s="493">
        <v>2</v>
      </c>
      <c r="DV381" s="493" t="s">
        <v>6662</v>
      </c>
      <c r="DW381" s="493">
        <v>3</v>
      </c>
      <c r="DX381" s="493">
        <v>1</v>
      </c>
      <c r="DY381" s="390" t="s">
        <v>6662</v>
      </c>
      <c r="DZ381" s="394" t="s">
        <v>6662</v>
      </c>
      <c r="EA381" s="492">
        <v>320</v>
      </c>
      <c r="EB381" s="493">
        <v>66330</v>
      </c>
      <c r="EC381" s="493">
        <v>21713</v>
      </c>
      <c r="ED381" s="493">
        <v>37479</v>
      </c>
      <c r="EE381" s="494">
        <v>7138</v>
      </c>
      <c r="EF381" s="492">
        <v>565</v>
      </c>
      <c r="EG381" s="493">
        <v>482</v>
      </c>
      <c r="EH381" s="493">
        <v>231</v>
      </c>
      <c r="EI381" s="493">
        <v>227</v>
      </c>
      <c r="EJ381" s="493">
        <v>24</v>
      </c>
      <c r="EK381" s="493">
        <v>21</v>
      </c>
      <c r="EL381" s="493">
        <v>62</v>
      </c>
      <c r="EM381" s="394"/>
      <c r="EN381" s="492">
        <v>532</v>
      </c>
      <c r="EO381" s="493">
        <v>368</v>
      </c>
      <c r="EP381" s="493">
        <v>189</v>
      </c>
      <c r="EQ381" s="493">
        <v>162</v>
      </c>
      <c r="ER381" s="493">
        <v>17</v>
      </c>
      <c r="ES381" s="493">
        <v>21</v>
      </c>
      <c r="ET381" s="493">
        <v>143</v>
      </c>
      <c r="EU381" s="394"/>
    </row>
    <row r="382" spans="1:151" s="357" customFormat="1" ht="15" hidden="1" customHeight="1" x14ac:dyDescent="0.15">
      <c r="A382" s="452" t="s">
        <v>175</v>
      </c>
      <c r="B382" s="452" t="s">
        <v>475</v>
      </c>
      <c r="C382" s="452" t="s">
        <v>479</v>
      </c>
      <c r="D382" s="452" t="s">
        <v>941</v>
      </c>
      <c r="E382" s="387">
        <v>294</v>
      </c>
      <c r="F382" s="472">
        <v>286</v>
      </c>
      <c r="G382" s="472" t="s">
        <v>6663</v>
      </c>
      <c r="H382" s="472" t="s">
        <v>6663</v>
      </c>
      <c r="I382" s="472" t="s">
        <v>6663</v>
      </c>
      <c r="J382" s="388">
        <v>8</v>
      </c>
      <c r="K382" s="395">
        <v>4</v>
      </c>
      <c r="L382" s="387"/>
      <c r="M382" s="471" t="s">
        <v>6663</v>
      </c>
      <c r="N382" s="472" t="s">
        <v>6663</v>
      </c>
      <c r="O382" s="472" t="s">
        <v>6663</v>
      </c>
      <c r="P382" s="472" t="s">
        <v>6663</v>
      </c>
      <c r="Q382" s="472" t="s">
        <v>6663</v>
      </c>
      <c r="R382" s="472" t="s">
        <v>6663</v>
      </c>
      <c r="S382" s="472" t="s">
        <v>6663</v>
      </c>
      <c r="T382" s="472" t="s">
        <v>6663</v>
      </c>
      <c r="U382" s="472" t="s">
        <v>6663</v>
      </c>
      <c r="V382" s="472" t="s">
        <v>6663</v>
      </c>
      <c r="W382" s="472" t="s">
        <v>6663</v>
      </c>
      <c r="X382" s="472" t="s">
        <v>6663</v>
      </c>
      <c r="Y382" s="472" t="s">
        <v>6663</v>
      </c>
      <c r="Z382" s="472" t="s">
        <v>6663</v>
      </c>
      <c r="AA382" s="472" t="s">
        <v>6663</v>
      </c>
      <c r="AB382" s="473" t="s">
        <v>6663</v>
      </c>
      <c r="AC382" s="489" t="s">
        <v>6663</v>
      </c>
      <c r="AD382" s="490" t="s">
        <v>6663</v>
      </c>
      <c r="AE382" s="491" t="s">
        <v>6663</v>
      </c>
      <c r="AF382" s="389"/>
      <c r="AG382" s="390"/>
      <c r="AH382" s="390"/>
      <c r="AI382" s="390"/>
      <c r="AJ382" s="390"/>
      <c r="AK382" s="390"/>
      <c r="AL382" s="390"/>
      <c r="AM382" s="390"/>
      <c r="AN382" s="390"/>
      <c r="AO382" s="390"/>
      <c r="AP382" s="390"/>
      <c r="AQ382" s="390"/>
      <c r="AR382" s="390"/>
      <c r="AS382" s="390"/>
      <c r="AT382" s="390"/>
      <c r="AU382" s="390"/>
      <c r="AV382" s="384"/>
      <c r="AW382" s="385"/>
      <c r="AX382" s="386"/>
      <c r="AY382" s="492" t="s">
        <v>6663</v>
      </c>
      <c r="AZ382" s="493" t="s">
        <v>6663</v>
      </c>
      <c r="BA382" s="493" t="s">
        <v>6663</v>
      </c>
      <c r="BB382" s="493" t="s">
        <v>6663</v>
      </c>
      <c r="BC382" s="493" t="s">
        <v>6663</v>
      </c>
      <c r="BD382" s="493" t="s">
        <v>6663</v>
      </c>
      <c r="BE382" s="493" t="s">
        <v>6663</v>
      </c>
      <c r="BF382" s="493" t="s">
        <v>6663</v>
      </c>
      <c r="BG382" s="493" t="s">
        <v>6663</v>
      </c>
      <c r="BH382" s="493" t="s">
        <v>6663</v>
      </c>
      <c r="BI382" s="493" t="s">
        <v>6663</v>
      </c>
      <c r="BJ382" s="493" t="s">
        <v>6663</v>
      </c>
      <c r="BK382" s="493" t="s">
        <v>6663</v>
      </c>
      <c r="BL382" s="493" t="s">
        <v>6663</v>
      </c>
      <c r="BM382" s="493" t="s">
        <v>6663</v>
      </c>
      <c r="BN382" s="494" t="s">
        <v>6663</v>
      </c>
      <c r="BO382" s="489" t="s">
        <v>6663</v>
      </c>
      <c r="BP382" s="490" t="s">
        <v>6663</v>
      </c>
      <c r="BQ382" s="491" t="s">
        <v>6663</v>
      </c>
      <c r="BR382" s="492">
        <v>289</v>
      </c>
      <c r="BS382" s="493" t="s">
        <v>6662</v>
      </c>
      <c r="BT382" s="493" t="s">
        <v>6662</v>
      </c>
      <c r="BU382" s="493" t="s">
        <v>6662</v>
      </c>
      <c r="BV382" s="493">
        <v>1</v>
      </c>
      <c r="BW382" s="493">
        <v>1</v>
      </c>
      <c r="BX382" s="493">
        <v>4</v>
      </c>
      <c r="BY382" s="493">
        <v>13</v>
      </c>
      <c r="BZ382" s="493">
        <v>25</v>
      </c>
      <c r="CA382" s="493">
        <v>30</v>
      </c>
      <c r="CB382" s="493">
        <v>42</v>
      </c>
      <c r="CC382" s="493">
        <v>52</v>
      </c>
      <c r="CD382" s="493">
        <v>48</v>
      </c>
      <c r="CE382" s="493">
        <v>46</v>
      </c>
      <c r="CF382" s="493">
        <v>20</v>
      </c>
      <c r="CG382" s="494">
        <v>7</v>
      </c>
      <c r="CH382" s="389"/>
      <c r="CI382" s="390"/>
      <c r="CJ382" s="390"/>
      <c r="CK382" s="390"/>
      <c r="CL382" s="390"/>
      <c r="CM382" s="390"/>
      <c r="CN382" s="390"/>
      <c r="CO382" s="390"/>
      <c r="CP382" s="390"/>
      <c r="CQ382" s="390"/>
      <c r="CR382" s="390"/>
      <c r="CS382" s="390"/>
      <c r="CT382" s="390"/>
      <c r="CU382" s="394"/>
      <c r="CV382" s="389"/>
      <c r="CW382" s="390"/>
      <c r="CX382" s="390"/>
      <c r="CY382" s="390"/>
      <c r="CZ382" s="390"/>
      <c r="DA382" s="390"/>
      <c r="DB382" s="394"/>
      <c r="DC382" s="492">
        <v>1045</v>
      </c>
      <c r="DD382" s="493">
        <v>775</v>
      </c>
      <c r="DE382" s="493">
        <v>365</v>
      </c>
      <c r="DF382" s="493">
        <v>363</v>
      </c>
      <c r="DG382" s="493">
        <v>47</v>
      </c>
      <c r="DH382" s="493">
        <v>69</v>
      </c>
      <c r="DI382" s="493">
        <v>201</v>
      </c>
      <c r="DJ382" s="394"/>
      <c r="DK382" s="492">
        <v>265</v>
      </c>
      <c r="DL382" s="493">
        <v>216</v>
      </c>
      <c r="DM382" s="493" t="s">
        <v>6662</v>
      </c>
      <c r="DN382" s="493">
        <v>9</v>
      </c>
      <c r="DO382" s="493" t="s">
        <v>6662</v>
      </c>
      <c r="DP382" s="493">
        <v>5</v>
      </c>
      <c r="DQ382" s="493">
        <v>13</v>
      </c>
      <c r="DR382" s="493">
        <v>7</v>
      </c>
      <c r="DS382" s="493">
        <v>3</v>
      </c>
      <c r="DT382" s="493">
        <v>1</v>
      </c>
      <c r="DU382" s="493">
        <v>6</v>
      </c>
      <c r="DV382" s="493">
        <v>3</v>
      </c>
      <c r="DW382" s="493">
        <v>2</v>
      </c>
      <c r="DX382" s="493" t="s">
        <v>6662</v>
      </c>
      <c r="DY382" s="390" t="s">
        <v>6662</v>
      </c>
      <c r="DZ382" s="394" t="s">
        <v>6662</v>
      </c>
      <c r="EA382" s="492">
        <v>285</v>
      </c>
      <c r="EB382" s="493">
        <v>63351</v>
      </c>
      <c r="EC382" s="493">
        <v>47874</v>
      </c>
      <c r="ED382" s="493">
        <v>14721</v>
      </c>
      <c r="EE382" s="494">
        <v>756</v>
      </c>
      <c r="EF382" s="492">
        <v>514</v>
      </c>
      <c r="EG382" s="493">
        <v>432</v>
      </c>
      <c r="EH382" s="493">
        <v>190</v>
      </c>
      <c r="EI382" s="493">
        <v>208</v>
      </c>
      <c r="EJ382" s="493">
        <v>34</v>
      </c>
      <c r="EK382" s="493">
        <v>32</v>
      </c>
      <c r="EL382" s="493">
        <v>50</v>
      </c>
      <c r="EM382" s="394"/>
      <c r="EN382" s="492">
        <v>531</v>
      </c>
      <c r="EO382" s="493">
        <v>343</v>
      </c>
      <c r="EP382" s="493">
        <v>175</v>
      </c>
      <c r="EQ382" s="493">
        <v>155</v>
      </c>
      <c r="ER382" s="493">
        <v>13</v>
      </c>
      <c r="ES382" s="493">
        <v>37</v>
      </c>
      <c r="ET382" s="493">
        <v>151</v>
      </c>
      <c r="EU382" s="394"/>
    </row>
    <row r="383" spans="1:151" s="357" customFormat="1" ht="15" hidden="1" customHeight="1" x14ac:dyDescent="0.15">
      <c r="A383" s="452" t="s">
        <v>175</v>
      </c>
      <c r="B383" s="452" t="s">
        <v>475</v>
      </c>
      <c r="C383" s="452" t="s">
        <v>1625</v>
      </c>
      <c r="D383" s="452" t="s">
        <v>942</v>
      </c>
      <c r="E383" s="387" t="s">
        <v>6663</v>
      </c>
      <c r="F383" s="472" t="s">
        <v>6663</v>
      </c>
      <c r="G383" s="472" t="s">
        <v>6663</v>
      </c>
      <c r="H383" s="472" t="s">
        <v>6663</v>
      </c>
      <c r="I383" s="472" t="s">
        <v>6663</v>
      </c>
      <c r="J383" s="388" t="s">
        <v>6663</v>
      </c>
      <c r="K383" s="395" t="s">
        <v>6663</v>
      </c>
      <c r="L383" s="387"/>
      <c r="M383" s="471" t="s">
        <v>6663</v>
      </c>
      <c r="N383" s="472" t="s">
        <v>6663</v>
      </c>
      <c r="O383" s="472" t="s">
        <v>6663</v>
      </c>
      <c r="P383" s="472" t="s">
        <v>6663</v>
      </c>
      <c r="Q383" s="472" t="s">
        <v>6663</v>
      </c>
      <c r="R383" s="472" t="s">
        <v>6663</v>
      </c>
      <c r="S383" s="472" t="s">
        <v>6663</v>
      </c>
      <c r="T383" s="472" t="s">
        <v>6663</v>
      </c>
      <c r="U383" s="472" t="s">
        <v>6663</v>
      </c>
      <c r="V383" s="472" t="s">
        <v>6663</v>
      </c>
      <c r="W383" s="472" t="s">
        <v>6663</v>
      </c>
      <c r="X383" s="472" t="s">
        <v>6663</v>
      </c>
      <c r="Y383" s="472" t="s">
        <v>6663</v>
      </c>
      <c r="Z383" s="472" t="s">
        <v>6663</v>
      </c>
      <c r="AA383" s="472" t="s">
        <v>6663</v>
      </c>
      <c r="AB383" s="473" t="s">
        <v>6663</v>
      </c>
      <c r="AC383" s="489" t="s">
        <v>6663</v>
      </c>
      <c r="AD383" s="490" t="s">
        <v>6663</v>
      </c>
      <c r="AE383" s="491" t="s">
        <v>6663</v>
      </c>
      <c r="AF383" s="389"/>
      <c r="AG383" s="390"/>
      <c r="AH383" s="390"/>
      <c r="AI383" s="390"/>
      <c r="AJ383" s="390"/>
      <c r="AK383" s="390"/>
      <c r="AL383" s="390"/>
      <c r="AM383" s="390"/>
      <c r="AN383" s="390"/>
      <c r="AO383" s="390"/>
      <c r="AP383" s="390"/>
      <c r="AQ383" s="390"/>
      <c r="AR383" s="390"/>
      <c r="AS383" s="390"/>
      <c r="AT383" s="390"/>
      <c r="AU383" s="390"/>
      <c r="AV383" s="384"/>
      <c r="AW383" s="385"/>
      <c r="AX383" s="386"/>
      <c r="AY383" s="492" t="s">
        <v>6663</v>
      </c>
      <c r="AZ383" s="493" t="s">
        <v>6663</v>
      </c>
      <c r="BA383" s="493" t="s">
        <v>6663</v>
      </c>
      <c r="BB383" s="493" t="s">
        <v>6663</v>
      </c>
      <c r="BC383" s="493" t="s">
        <v>6663</v>
      </c>
      <c r="BD383" s="493" t="s">
        <v>6663</v>
      </c>
      <c r="BE383" s="493" t="s">
        <v>6663</v>
      </c>
      <c r="BF383" s="493" t="s">
        <v>6663</v>
      </c>
      <c r="BG383" s="493" t="s">
        <v>6663</v>
      </c>
      <c r="BH383" s="493" t="s">
        <v>6663</v>
      </c>
      <c r="BI383" s="493" t="s">
        <v>6663</v>
      </c>
      <c r="BJ383" s="493" t="s">
        <v>6663</v>
      </c>
      <c r="BK383" s="493" t="s">
        <v>6663</v>
      </c>
      <c r="BL383" s="493" t="s">
        <v>6663</v>
      </c>
      <c r="BM383" s="493" t="s">
        <v>6663</v>
      </c>
      <c r="BN383" s="494" t="s">
        <v>6663</v>
      </c>
      <c r="BO383" s="489" t="s">
        <v>6663</v>
      </c>
      <c r="BP383" s="490" t="s">
        <v>6663</v>
      </c>
      <c r="BQ383" s="491" t="s">
        <v>6663</v>
      </c>
      <c r="BR383" s="492">
        <v>43</v>
      </c>
      <c r="BS383" s="493" t="s">
        <v>6662</v>
      </c>
      <c r="BT383" s="493" t="s">
        <v>6662</v>
      </c>
      <c r="BU383" s="493" t="s">
        <v>6662</v>
      </c>
      <c r="BV383" s="493" t="s">
        <v>6662</v>
      </c>
      <c r="BW383" s="493" t="s">
        <v>6662</v>
      </c>
      <c r="BX383" s="493" t="s">
        <v>6662</v>
      </c>
      <c r="BY383" s="493">
        <v>1</v>
      </c>
      <c r="BZ383" s="493">
        <v>4</v>
      </c>
      <c r="CA383" s="493">
        <v>6</v>
      </c>
      <c r="CB383" s="493">
        <v>13</v>
      </c>
      <c r="CC383" s="493">
        <v>3</v>
      </c>
      <c r="CD383" s="493">
        <v>3</v>
      </c>
      <c r="CE383" s="493">
        <v>8</v>
      </c>
      <c r="CF383" s="493">
        <v>3</v>
      </c>
      <c r="CG383" s="494">
        <v>2</v>
      </c>
      <c r="CH383" s="389"/>
      <c r="CI383" s="390"/>
      <c r="CJ383" s="390"/>
      <c r="CK383" s="390"/>
      <c r="CL383" s="390"/>
      <c r="CM383" s="390"/>
      <c r="CN383" s="390"/>
      <c r="CO383" s="390"/>
      <c r="CP383" s="390"/>
      <c r="CQ383" s="390"/>
      <c r="CR383" s="390"/>
      <c r="CS383" s="390"/>
      <c r="CT383" s="390"/>
      <c r="CU383" s="394"/>
      <c r="CV383" s="389"/>
      <c r="CW383" s="390"/>
      <c r="CX383" s="390"/>
      <c r="CY383" s="390"/>
      <c r="CZ383" s="390"/>
      <c r="DA383" s="390"/>
      <c r="DB383" s="394"/>
      <c r="DC383" s="492" t="s">
        <v>6663</v>
      </c>
      <c r="DD383" s="493" t="s">
        <v>6663</v>
      </c>
      <c r="DE383" s="493" t="s">
        <v>6663</v>
      </c>
      <c r="DF383" s="493" t="s">
        <v>6663</v>
      </c>
      <c r="DG383" s="493" t="s">
        <v>6663</v>
      </c>
      <c r="DH383" s="493" t="s">
        <v>6663</v>
      </c>
      <c r="DI383" s="493" t="s">
        <v>6663</v>
      </c>
      <c r="DJ383" s="394"/>
      <c r="DK383" s="492" t="s">
        <v>6663</v>
      </c>
      <c r="DL383" s="493" t="s">
        <v>6663</v>
      </c>
      <c r="DM383" s="493" t="s">
        <v>6663</v>
      </c>
      <c r="DN383" s="493" t="s">
        <v>6663</v>
      </c>
      <c r="DO383" s="493" t="s">
        <v>6663</v>
      </c>
      <c r="DP383" s="493" t="s">
        <v>6663</v>
      </c>
      <c r="DQ383" s="493" t="s">
        <v>6663</v>
      </c>
      <c r="DR383" s="493" t="s">
        <v>6663</v>
      </c>
      <c r="DS383" s="493" t="s">
        <v>6663</v>
      </c>
      <c r="DT383" s="493" t="s">
        <v>6663</v>
      </c>
      <c r="DU383" s="493" t="s">
        <v>6663</v>
      </c>
      <c r="DV383" s="493" t="s">
        <v>6663</v>
      </c>
      <c r="DW383" s="493" t="s">
        <v>6663</v>
      </c>
      <c r="DX383" s="493" t="s">
        <v>6663</v>
      </c>
      <c r="DY383" s="390" t="s">
        <v>6663</v>
      </c>
      <c r="DZ383" s="394" t="s">
        <v>6663</v>
      </c>
      <c r="EA383" s="492" t="s">
        <v>6663</v>
      </c>
      <c r="EB383" s="493" t="s">
        <v>6663</v>
      </c>
      <c r="EC383" s="493" t="s">
        <v>6663</v>
      </c>
      <c r="ED383" s="493" t="s">
        <v>6663</v>
      </c>
      <c r="EE383" s="494" t="s">
        <v>6663</v>
      </c>
      <c r="EF383" s="492" t="s">
        <v>6663</v>
      </c>
      <c r="EG383" s="493" t="s">
        <v>6663</v>
      </c>
      <c r="EH383" s="493" t="s">
        <v>6663</v>
      </c>
      <c r="EI383" s="493" t="s">
        <v>6663</v>
      </c>
      <c r="EJ383" s="493" t="s">
        <v>6663</v>
      </c>
      <c r="EK383" s="493" t="s">
        <v>6663</v>
      </c>
      <c r="EL383" s="493" t="s">
        <v>6663</v>
      </c>
      <c r="EM383" s="394"/>
      <c r="EN383" s="492" t="s">
        <v>6663</v>
      </c>
      <c r="EO383" s="493" t="s">
        <v>6663</v>
      </c>
      <c r="EP383" s="493" t="s">
        <v>6663</v>
      </c>
      <c r="EQ383" s="493" t="s">
        <v>6663</v>
      </c>
      <c r="ER383" s="493" t="s">
        <v>6663</v>
      </c>
      <c r="ES383" s="493" t="s">
        <v>6663</v>
      </c>
      <c r="ET383" s="493" t="s">
        <v>6663</v>
      </c>
      <c r="EU383" s="394"/>
    </row>
    <row r="384" spans="1:151" s="357" customFormat="1" ht="15" hidden="1" customHeight="1" x14ac:dyDescent="0.15">
      <c r="A384" s="452" t="s">
        <v>175</v>
      </c>
      <c r="B384" s="452" t="s">
        <v>475</v>
      </c>
      <c r="C384" s="452" t="s">
        <v>480</v>
      </c>
      <c r="D384" s="452" t="s">
        <v>943</v>
      </c>
      <c r="E384" s="387">
        <v>376</v>
      </c>
      <c r="F384" s="472">
        <v>364</v>
      </c>
      <c r="G384" s="472" t="s">
        <v>6663</v>
      </c>
      <c r="H384" s="472" t="s">
        <v>6663</v>
      </c>
      <c r="I384" s="472" t="s">
        <v>6663</v>
      </c>
      <c r="J384" s="388">
        <v>12</v>
      </c>
      <c r="K384" s="395">
        <v>11</v>
      </c>
      <c r="L384" s="387"/>
      <c r="M384" s="471" t="s">
        <v>6663</v>
      </c>
      <c r="N384" s="472" t="s">
        <v>6663</v>
      </c>
      <c r="O384" s="472" t="s">
        <v>6663</v>
      </c>
      <c r="P384" s="472" t="s">
        <v>6663</v>
      </c>
      <c r="Q384" s="472" t="s">
        <v>6663</v>
      </c>
      <c r="R384" s="472" t="s">
        <v>6663</v>
      </c>
      <c r="S384" s="472" t="s">
        <v>6663</v>
      </c>
      <c r="T384" s="472" t="s">
        <v>6663</v>
      </c>
      <c r="U384" s="472" t="s">
        <v>6663</v>
      </c>
      <c r="V384" s="472" t="s">
        <v>6663</v>
      </c>
      <c r="W384" s="472" t="s">
        <v>6663</v>
      </c>
      <c r="X384" s="472" t="s">
        <v>6663</v>
      </c>
      <c r="Y384" s="472" t="s">
        <v>6663</v>
      </c>
      <c r="Z384" s="472" t="s">
        <v>6663</v>
      </c>
      <c r="AA384" s="472" t="s">
        <v>6663</v>
      </c>
      <c r="AB384" s="473" t="s">
        <v>6663</v>
      </c>
      <c r="AC384" s="489" t="s">
        <v>6663</v>
      </c>
      <c r="AD384" s="490" t="s">
        <v>6663</v>
      </c>
      <c r="AE384" s="491" t="s">
        <v>6663</v>
      </c>
      <c r="AF384" s="389"/>
      <c r="AG384" s="390"/>
      <c r="AH384" s="390"/>
      <c r="AI384" s="390"/>
      <c r="AJ384" s="390"/>
      <c r="AK384" s="390"/>
      <c r="AL384" s="390"/>
      <c r="AM384" s="390"/>
      <c r="AN384" s="390"/>
      <c r="AO384" s="390"/>
      <c r="AP384" s="390"/>
      <c r="AQ384" s="390"/>
      <c r="AR384" s="390"/>
      <c r="AS384" s="390"/>
      <c r="AT384" s="390"/>
      <c r="AU384" s="390"/>
      <c r="AV384" s="384"/>
      <c r="AW384" s="385"/>
      <c r="AX384" s="386"/>
      <c r="AY384" s="492" t="s">
        <v>6663</v>
      </c>
      <c r="AZ384" s="493" t="s">
        <v>6663</v>
      </c>
      <c r="BA384" s="493" t="s">
        <v>6663</v>
      </c>
      <c r="BB384" s="493" t="s">
        <v>6663</v>
      </c>
      <c r="BC384" s="493" t="s">
        <v>6663</v>
      </c>
      <c r="BD384" s="493" t="s">
        <v>6663</v>
      </c>
      <c r="BE384" s="493" t="s">
        <v>6663</v>
      </c>
      <c r="BF384" s="493" t="s">
        <v>6663</v>
      </c>
      <c r="BG384" s="493" t="s">
        <v>6663</v>
      </c>
      <c r="BH384" s="493" t="s">
        <v>6663</v>
      </c>
      <c r="BI384" s="493" t="s">
        <v>6663</v>
      </c>
      <c r="BJ384" s="493" t="s">
        <v>6663</v>
      </c>
      <c r="BK384" s="493" t="s">
        <v>6663</v>
      </c>
      <c r="BL384" s="493" t="s">
        <v>6663</v>
      </c>
      <c r="BM384" s="493" t="s">
        <v>6663</v>
      </c>
      <c r="BN384" s="494" t="s">
        <v>6663</v>
      </c>
      <c r="BO384" s="489" t="s">
        <v>6663</v>
      </c>
      <c r="BP384" s="490" t="s">
        <v>6663</v>
      </c>
      <c r="BQ384" s="491" t="s">
        <v>6663</v>
      </c>
      <c r="BR384" s="492">
        <v>370</v>
      </c>
      <c r="BS384" s="493" t="s">
        <v>6662</v>
      </c>
      <c r="BT384" s="493">
        <v>2</v>
      </c>
      <c r="BU384" s="493" t="s">
        <v>6662</v>
      </c>
      <c r="BV384" s="493">
        <v>2</v>
      </c>
      <c r="BW384" s="493">
        <v>5</v>
      </c>
      <c r="BX384" s="493">
        <v>16</v>
      </c>
      <c r="BY384" s="493">
        <v>18</v>
      </c>
      <c r="BZ384" s="493">
        <v>35</v>
      </c>
      <c r="CA384" s="493">
        <v>50</v>
      </c>
      <c r="CB384" s="493">
        <v>74</v>
      </c>
      <c r="CC384" s="493">
        <v>51</v>
      </c>
      <c r="CD384" s="493">
        <v>39</v>
      </c>
      <c r="CE384" s="493">
        <v>44</v>
      </c>
      <c r="CF384" s="493">
        <v>27</v>
      </c>
      <c r="CG384" s="494">
        <v>7</v>
      </c>
      <c r="CH384" s="389"/>
      <c r="CI384" s="390"/>
      <c r="CJ384" s="390"/>
      <c r="CK384" s="390"/>
      <c r="CL384" s="390"/>
      <c r="CM384" s="390"/>
      <c r="CN384" s="390"/>
      <c r="CO384" s="390"/>
      <c r="CP384" s="390"/>
      <c r="CQ384" s="390"/>
      <c r="CR384" s="390"/>
      <c r="CS384" s="390"/>
      <c r="CT384" s="390"/>
      <c r="CU384" s="394"/>
      <c r="CV384" s="389"/>
      <c r="CW384" s="390"/>
      <c r="CX384" s="390"/>
      <c r="CY384" s="390"/>
      <c r="CZ384" s="390"/>
      <c r="DA384" s="390"/>
      <c r="DB384" s="394"/>
      <c r="DC384" s="492">
        <v>1271</v>
      </c>
      <c r="DD384" s="493">
        <v>1008</v>
      </c>
      <c r="DE384" s="493">
        <v>657</v>
      </c>
      <c r="DF384" s="493">
        <v>293</v>
      </c>
      <c r="DG384" s="493">
        <v>58</v>
      </c>
      <c r="DH384" s="493">
        <v>67</v>
      </c>
      <c r="DI384" s="493">
        <v>196</v>
      </c>
      <c r="DJ384" s="394"/>
      <c r="DK384" s="492">
        <v>340</v>
      </c>
      <c r="DL384" s="493">
        <v>130</v>
      </c>
      <c r="DM384" s="493">
        <v>2</v>
      </c>
      <c r="DN384" s="493">
        <v>21</v>
      </c>
      <c r="DO384" s="493" t="s">
        <v>6662</v>
      </c>
      <c r="DP384" s="493">
        <v>28</v>
      </c>
      <c r="DQ384" s="493">
        <v>145</v>
      </c>
      <c r="DR384" s="493">
        <v>4</v>
      </c>
      <c r="DS384" s="493">
        <v>3</v>
      </c>
      <c r="DT384" s="493">
        <v>1</v>
      </c>
      <c r="DU384" s="493">
        <v>3</v>
      </c>
      <c r="DV384" s="493">
        <v>2</v>
      </c>
      <c r="DW384" s="493" t="s">
        <v>6662</v>
      </c>
      <c r="DX384" s="493">
        <v>1</v>
      </c>
      <c r="DY384" s="390" t="s">
        <v>6662</v>
      </c>
      <c r="DZ384" s="394" t="s">
        <v>6662</v>
      </c>
      <c r="EA384" s="492">
        <v>357</v>
      </c>
      <c r="EB384" s="493">
        <v>73318</v>
      </c>
      <c r="EC384" s="493">
        <v>30182</v>
      </c>
      <c r="ED384" s="493">
        <v>42318</v>
      </c>
      <c r="EE384" s="494">
        <v>818</v>
      </c>
      <c r="EF384" s="492">
        <v>655</v>
      </c>
      <c r="EG384" s="493">
        <v>559</v>
      </c>
      <c r="EH384" s="493">
        <v>360</v>
      </c>
      <c r="EI384" s="493">
        <v>165</v>
      </c>
      <c r="EJ384" s="493">
        <v>34</v>
      </c>
      <c r="EK384" s="493">
        <v>36</v>
      </c>
      <c r="EL384" s="493">
        <v>60</v>
      </c>
      <c r="EM384" s="394"/>
      <c r="EN384" s="492">
        <v>616</v>
      </c>
      <c r="EO384" s="493">
        <v>449</v>
      </c>
      <c r="EP384" s="493">
        <v>297</v>
      </c>
      <c r="EQ384" s="493">
        <v>128</v>
      </c>
      <c r="ER384" s="493">
        <v>24</v>
      </c>
      <c r="ES384" s="493">
        <v>31</v>
      </c>
      <c r="ET384" s="493">
        <v>136</v>
      </c>
      <c r="EU384" s="394"/>
    </row>
    <row r="385" spans="1:151" s="357" customFormat="1" ht="15" customHeight="1" x14ac:dyDescent="0.15">
      <c r="A385" s="452" t="s">
        <v>175</v>
      </c>
      <c r="B385" s="452" t="s">
        <v>481</v>
      </c>
      <c r="C385" s="452"/>
      <c r="D385" s="452" t="s">
        <v>944</v>
      </c>
      <c r="E385" s="387">
        <v>164</v>
      </c>
      <c r="F385" s="472">
        <v>162</v>
      </c>
      <c r="G385" s="472">
        <v>63</v>
      </c>
      <c r="H385" s="472">
        <v>21</v>
      </c>
      <c r="I385" s="472">
        <v>78</v>
      </c>
      <c r="J385" s="388">
        <v>2</v>
      </c>
      <c r="K385" s="395">
        <v>1</v>
      </c>
      <c r="L385" s="387"/>
      <c r="M385" s="471">
        <v>375</v>
      </c>
      <c r="N385" s="472">
        <v>2</v>
      </c>
      <c r="O385" s="472">
        <v>7</v>
      </c>
      <c r="P385" s="472">
        <v>5</v>
      </c>
      <c r="Q385" s="472">
        <v>18</v>
      </c>
      <c r="R385" s="472">
        <v>11</v>
      </c>
      <c r="S385" s="472">
        <v>12</v>
      </c>
      <c r="T385" s="472">
        <v>25</v>
      </c>
      <c r="U385" s="472">
        <v>18</v>
      </c>
      <c r="V385" s="472">
        <v>41</v>
      </c>
      <c r="W385" s="472">
        <v>69</v>
      </c>
      <c r="X385" s="472">
        <v>43</v>
      </c>
      <c r="Y385" s="472">
        <v>33</v>
      </c>
      <c r="Z385" s="472">
        <v>58</v>
      </c>
      <c r="AA385" s="472">
        <v>22</v>
      </c>
      <c r="AB385" s="473">
        <v>11</v>
      </c>
      <c r="AC385" s="489">
        <v>61.4</v>
      </c>
      <c r="AD385" s="490">
        <v>60.1</v>
      </c>
      <c r="AE385" s="491">
        <v>63.1</v>
      </c>
      <c r="AF385" s="389"/>
      <c r="AG385" s="390"/>
      <c r="AH385" s="390"/>
      <c r="AI385" s="390"/>
      <c r="AJ385" s="390"/>
      <c r="AK385" s="390"/>
      <c r="AL385" s="390"/>
      <c r="AM385" s="390"/>
      <c r="AN385" s="390"/>
      <c r="AO385" s="390"/>
      <c r="AP385" s="390"/>
      <c r="AQ385" s="390"/>
      <c r="AR385" s="390"/>
      <c r="AS385" s="390"/>
      <c r="AT385" s="390"/>
      <c r="AU385" s="390"/>
      <c r="AV385" s="384"/>
      <c r="AW385" s="385"/>
      <c r="AX385" s="386"/>
      <c r="AY385" s="492">
        <v>266</v>
      </c>
      <c r="AZ385" s="493" t="s">
        <v>6662</v>
      </c>
      <c r="BA385" s="493">
        <v>1</v>
      </c>
      <c r="BB385" s="493">
        <v>3</v>
      </c>
      <c r="BC385" s="493">
        <v>9</v>
      </c>
      <c r="BD385" s="493">
        <v>3</v>
      </c>
      <c r="BE385" s="493">
        <v>5</v>
      </c>
      <c r="BF385" s="493">
        <v>14</v>
      </c>
      <c r="BG385" s="493">
        <v>6</v>
      </c>
      <c r="BH385" s="493">
        <v>21</v>
      </c>
      <c r="BI385" s="493">
        <v>54</v>
      </c>
      <c r="BJ385" s="493">
        <v>33</v>
      </c>
      <c r="BK385" s="493">
        <v>32</v>
      </c>
      <c r="BL385" s="493">
        <v>56</v>
      </c>
      <c r="BM385" s="493">
        <v>18</v>
      </c>
      <c r="BN385" s="494">
        <v>11</v>
      </c>
      <c r="BO385" s="489">
        <v>65.8</v>
      </c>
      <c r="BP385" s="490">
        <v>64.8</v>
      </c>
      <c r="BQ385" s="491">
        <v>67</v>
      </c>
      <c r="BR385" s="492">
        <v>163</v>
      </c>
      <c r="BS385" s="493" t="s">
        <v>6662</v>
      </c>
      <c r="BT385" s="493" t="s">
        <v>6662</v>
      </c>
      <c r="BU385" s="493" t="s">
        <v>6662</v>
      </c>
      <c r="BV385" s="493">
        <v>1</v>
      </c>
      <c r="BW385" s="493" t="s">
        <v>6662</v>
      </c>
      <c r="BX385" s="493">
        <v>2</v>
      </c>
      <c r="BY385" s="493">
        <v>7</v>
      </c>
      <c r="BZ385" s="493">
        <v>5</v>
      </c>
      <c r="CA385" s="493">
        <v>16</v>
      </c>
      <c r="CB385" s="493">
        <v>37</v>
      </c>
      <c r="CC385" s="493">
        <v>32</v>
      </c>
      <c r="CD385" s="493">
        <v>15</v>
      </c>
      <c r="CE385" s="493">
        <v>31</v>
      </c>
      <c r="CF385" s="493">
        <v>14</v>
      </c>
      <c r="CG385" s="494">
        <v>3</v>
      </c>
      <c r="CH385" s="389"/>
      <c r="CI385" s="390"/>
      <c r="CJ385" s="390"/>
      <c r="CK385" s="390"/>
      <c r="CL385" s="390"/>
      <c r="CM385" s="390"/>
      <c r="CN385" s="390"/>
      <c r="CO385" s="390"/>
      <c r="CP385" s="390"/>
      <c r="CQ385" s="390"/>
      <c r="CR385" s="390"/>
      <c r="CS385" s="390"/>
      <c r="CT385" s="390"/>
      <c r="CU385" s="394"/>
      <c r="CV385" s="389"/>
      <c r="CW385" s="390"/>
      <c r="CX385" s="390"/>
      <c r="CY385" s="390"/>
      <c r="CZ385" s="390"/>
      <c r="DA385" s="390"/>
      <c r="DB385" s="394"/>
      <c r="DC385" s="492">
        <v>543</v>
      </c>
      <c r="DD385" s="493">
        <v>428</v>
      </c>
      <c r="DE385" s="493">
        <v>266</v>
      </c>
      <c r="DF385" s="493">
        <v>142</v>
      </c>
      <c r="DG385" s="493">
        <v>20</v>
      </c>
      <c r="DH385" s="493">
        <v>36</v>
      </c>
      <c r="DI385" s="493">
        <v>79</v>
      </c>
      <c r="DJ385" s="394"/>
      <c r="DK385" s="492">
        <v>154</v>
      </c>
      <c r="DL385" s="493">
        <v>78</v>
      </c>
      <c r="DM385" s="493" t="s">
        <v>6662</v>
      </c>
      <c r="DN385" s="493">
        <v>58</v>
      </c>
      <c r="DO385" s="493" t="s">
        <v>6662</v>
      </c>
      <c r="DP385" s="493">
        <v>7</v>
      </c>
      <c r="DQ385" s="493">
        <v>6</v>
      </c>
      <c r="DR385" s="493" t="s">
        <v>6662</v>
      </c>
      <c r="DS385" s="493">
        <v>2</v>
      </c>
      <c r="DT385" s="493">
        <v>2</v>
      </c>
      <c r="DU385" s="493">
        <v>1</v>
      </c>
      <c r="DV385" s="493" t="s">
        <v>6662</v>
      </c>
      <c r="DW385" s="493" t="s">
        <v>6662</v>
      </c>
      <c r="DX385" s="493" t="s">
        <v>6662</v>
      </c>
      <c r="DY385" s="390" t="s">
        <v>6662</v>
      </c>
      <c r="DZ385" s="394" t="s">
        <v>6662</v>
      </c>
      <c r="EA385" s="492">
        <v>162</v>
      </c>
      <c r="EB385" s="493">
        <v>48090</v>
      </c>
      <c r="EC385" s="493">
        <v>24541</v>
      </c>
      <c r="ED385" s="493">
        <v>23529</v>
      </c>
      <c r="EE385" s="494">
        <v>20</v>
      </c>
      <c r="EF385" s="492">
        <v>279</v>
      </c>
      <c r="EG385" s="493">
        <v>241</v>
      </c>
      <c r="EH385" s="493">
        <v>148</v>
      </c>
      <c r="EI385" s="493">
        <v>81</v>
      </c>
      <c r="EJ385" s="493">
        <v>12</v>
      </c>
      <c r="EK385" s="493">
        <v>18</v>
      </c>
      <c r="EL385" s="493">
        <v>20</v>
      </c>
      <c r="EM385" s="394"/>
      <c r="EN385" s="492">
        <v>264</v>
      </c>
      <c r="EO385" s="493">
        <v>187</v>
      </c>
      <c r="EP385" s="493">
        <v>118</v>
      </c>
      <c r="EQ385" s="493">
        <v>61</v>
      </c>
      <c r="ER385" s="493">
        <v>8</v>
      </c>
      <c r="ES385" s="493">
        <v>18</v>
      </c>
      <c r="ET385" s="493">
        <v>59</v>
      </c>
      <c r="EU385" s="394"/>
    </row>
    <row r="386" spans="1:151" s="357" customFormat="1" ht="15" hidden="1" customHeight="1" x14ac:dyDescent="0.15">
      <c r="A386" s="452" t="s">
        <v>175</v>
      </c>
      <c r="B386" s="452" t="s">
        <v>481</v>
      </c>
      <c r="C386" s="452" t="s">
        <v>482</v>
      </c>
      <c r="D386" s="452" t="s">
        <v>945</v>
      </c>
      <c r="E386" s="387">
        <v>12</v>
      </c>
      <c r="F386" s="472">
        <v>12</v>
      </c>
      <c r="G386" s="472" t="s">
        <v>6663</v>
      </c>
      <c r="H386" s="472" t="s">
        <v>6663</v>
      </c>
      <c r="I386" s="472" t="s">
        <v>6663</v>
      </c>
      <c r="J386" s="388" t="s">
        <v>6662</v>
      </c>
      <c r="K386" s="395" t="s">
        <v>6662</v>
      </c>
      <c r="L386" s="387"/>
      <c r="M386" s="471" t="s">
        <v>6663</v>
      </c>
      <c r="N386" s="472" t="s">
        <v>6663</v>
      </c>
      <c r="O386" s="472" t="s">
        <v>6663</v>
      </c>
      <c r="P386" s="472" t="s">
        <v>6663</v>
      </c>
      <c r="Q386" s="472" t="s">
        <v>6663</v>
      </c>
      <c r="R386" s="472" t="s">
        <v>6663</v>
      </c>
      <c r="S386" s="472" t="s">
        <v>6663</v>
      </c>
      <c r="T386" s="472" t="s">
        <v>6663</v>
      </c>
      <c r="U386" s="472" t="s">
        <v>6663</v>
      </c>
      <c r="V386" s="472" t="s">
        <v>6663</v>
      </c>
      <c r="W386" s="472" t="s">
        <v>6663</v>
      </c>
      <c r="X386" s="472" t="s">
        <v>6663</v>
      </c>
      <c r="Y386" s="472" t="s">
        <v>6663</v>
      </c>
      <c r="Z386" s="472" t="s">
        <v>6663</v>
      </c>
      <c r="AA386" s="472" t="s">
        <v>6663</v>
      </c>
      <c r="AB386" s="473" t="s">
        <v>6663</v>
      </c>
      <c r="AC386" s="489" t="s">
        <v>6663</v>
      </c>
      <c r="AD386" s="490" t="s">
        <v>6663</v>
      </c>
      <c r="AE386" s="491" t="s">
        <v>6663</v>
      </c>
      <c r="AF386" s="389"/>
      <c r="AG386" s="390"/>
      <c r="AH386" s="390"/>
      <c r="AI386" s="390"/>
      <c r="AJ386" s="390"/>
      <c r="AK386" s="390"/>
      <c r="AL386" s="390"/>
      <c r="AM386" s="390"/>
      <c r="AN386" s="390"/>
      <c r="AO386" s="390"/>
      <c r="AP386" s="390"/>
      <c r="AQ386" s="390"/>
      <c r="AR386" s="390"/>
      <c r="AS386" s="390"/>
      <c r="AT386" s="390"/>
      <c r="AU386" s="390"/>
      <c r="AV386" s="384"/>
      <c r="AW386" s="385"/>
      <c r="AX386" s="386"/>
      <c r="AY386" s="492" t="s">
        <v>6663</v>
      </c>
      <c r="AZ386" s="493" t="s">
        <v>6663</v>
      </c>
      <c r="BA386" s="493" t="s">
        <v>6663</v>
      </c>
      <c r="BB386" s="493" t="s">
        <v>6663</v>
      </c>
      <c r="BC386" s="493" t="s">
        <v>6663</v>
      </c>
      <c r="BD386" s="493" t="s">
        <v>6663</v>
      </c>
      <c r="BE386" s="493" t="s">
        <v>6663</v>
      </c>
      <c r="BF386" s="493" t="s">
        <v>6663</v>
      </c>
      <c r="BG386" s="493" t="s">
        <v>6663</v>
      </c>
      <c r="BH386" s="493" t="s">
        <v>6663</v>
      </c>
      <c r="BI386" s="493" t="s">
        <v>6663</v>
      </c>
      <c r="BJ386" s="493" t="s">
        <v>6663</v>
      </c>
      <c r="BK386" s="493" t="s">
        <v>6663</v>
      </c>
      <c r="BL386" s="493" t="s">
        <v>6663</v>
      </c>
      <c r="BM386" s="493" t="s">
        <v>6663</v>
      </c>
      <c r="BN386" s="494" t="s">
        <v>6663</v>
      </c>
      <c r="BO386" s="489" t="s">
        <v>6663</v>
      </c>
      <c r="BP386" s="490" t="s">
        <v>6663</v>
      </c>
      <c r="BQ386" s="491" t="s">
        <v>6663</v>
      </c>
      <c r="BR386" s="492">
        <v>12</v>
      </c>
      <c r="BS386" s="493" t="s">
        <v>6662</v>
      </c>
      <c r="BT386" s="493" t="s">
        <v>6662</v>
      </c>
      <c r="BU386" s="493" t="s">
        <v>6662</v>
      </c>
      <c r="BV386" s="493" t="s">
        <v>6662</v>
      </c>
      <c r="BW386" s="493" t="s">
        <v>6662</v>
      </c>
      <c r="BX386" s="493">
        <v>1</v>
      </c>
      <c r="BY386" s="493">
        <v>1</v>
      </c>
      <c r="BZ386" s="493" t="s">
        <v>6662</v>
      </c>
      <c r="CA386" s="493">
        <v>2</v>
      </c>
      <c r="CB386" s="493">
        <v>2</v>
      </c>
      <c r="CC386" s="493" t="s">
        <v>6662</v>
      </c>
      <c r="CD386" s="493">
        <v>1</v>
      </c>
      <c r="CE386" s="493">
        <v>3</v>
      </c>
      <c r="CF386" s="493">
        <v>2</v>
      </c>
      <c r="CG386" s="494" t="s">
        <v>6662</v>
      </c>
      <c r="CH386" s="389"/>
      <c r="CI386" s="390"/>
      <c r="CJ386" s="390"/>
      <c r="CK386" s="390"/>
      <c r="CL386" s="390"/>
      <c r="CM386" s="390"/>
      <c r="CN386" s="390"/>
      <c r="CO386" s="390"/>
      <c r="CP386" s="390"/>
      <c r="CQ386" s="390"/>
      <c r="CR386" s="390"/>
      <c r="CS386" s="390"/>
      <c r="CT386" s="390"/>
      <c r="CU386" s="394"/>
      <c r="CV386" s="389"/>
      <c r="CW386" s="390"/>
      <c r="CX386" s="390"/>
      <c r="CY386" s="390"/>
      <c r="CZ386" s="390"/>
      <c r="DA386" s="390"/>
      <c r="DB386" s="394"/>
      <c r="DC386" s="492">
        <v>42</v>
      </c>
      <c r="DD386" s="493">
        <v>32</v>
      </c>
      <c r="DE386" s="493">
        <v>15</v>
      </c>
      <c r="DF386" s="493">
        <v>16</v>
      </c>
      <c r="DG386" s="493">
        <v>1</v>
      </c>
      <c r="DH386" s="493">
        <v>3</v>
      </c>
      <c r="DI386" s="493">
        <v>7</v>
      </c>
      <c r="DJ386" s="394"/>
      <c r="DK386" s="492">
        <v>10</v>
      </c>
      <c r="DL386" s="493">
        <v>5</v>
      </c>
      <c r="DM386" s="493" t="s">
        <v>6662</v>
      </c>
      <c r="DN386" s="493">
        <v>2</v>
      </c>
      <c r="DO386" s="493" t="s">
        <v>6662</v>
      </c>
      <c r="DP386" s="493">
        <v>1</v>
      </c>
      <c r="DQ386" s="493" t="s">
        <v>6662</v>
      </c>
      <c r="DR386" s="493" t="s">
        <v>6662</v>
      </c>
      <c r="DS386" s="493" t="s">
        <v>6662</v>
      </c>
      <c r="DT386" s="493">
        <v>1</v>
      </c>
      <c r="DU386" s="493">
        <v>1</v>
      </c>
      <c r="DV386" s="493" t="s">
        <v>6662</v>
      </c>
      <c r="DW386" s="493" t="s">
        <v>6662</v>
      </c>
      <c r="DX386" s="493" t="s">
        <v>6662</v>
      </c>
      <c r="DY386" s="390" t="s">
        <v>6662</v>
      </c>
      <c r="DZ386" s="394" t="s">
        <v>6662</v>
      </c>
      <c r="EA386" s="492">
        <v>12</v>
      </c>
      <c r="EB386" s="493">
        <v>5348</v>
      </c>
      <c r="EC386" s="493">
        <v>2252</v>
      </c>
      <c r="ED386" s="493">
        <v>3096</v>
      </c>
      <c r="EE386" s="494" t="s">
        <v>6662</v>
      </c>
      <c r="EF386" s="492">
        <v>20</v>
      </c>
      <c r="EG386" s="493">
        <v>16</v>
      </c>
      <c r="EH386" s="493">
        <v>7</v>
      </c>
      <c r="EI386" s="493">
        <v>8</v>
      </c>
      <c r="EJ386" s="493">
        <v>1</v>
      </c>
      <c r="EK386" s="493">
        <v>2</v>
      </c>
      <c r="EL386" s="493">
        <v>2</v>
      </c>
      <c r="EM386" s="394"/>
      <c r="EN386" s="492">
        <v>22</v>
      </c>
      <c r="EO386" s="493">
        <v>16</v>
      </c>
      <c r="EP386" s="493">
        <v>8</v>
      </c>
      <c r="EQ386" s="493">
        <v>8</v>
      </c>
      <c r="ER386" s="493" t="s">
        <v>6662</v>
      </c>
      <c r="ES386" s="493">
        <v>1</v>
      </c>
      <c r="ET386" s="493">
        <v>5</v>
      </c>
      <c r="EU386" s="394"/>
    </row>
    <row r="387" spans="1:151" s="357" customFormat="1" ht="15" hidden="1" customHeight="1" x14ac:dyDescent="0.15">
      <c r="A387" s="452" t="s">
        <v>175</v>
      </c>
      <c r="B387" s="452" t="s">
        <v>481</v>
      </c>
      <c r="C387" s="452" t="s">
        <v>483</v>
      </c>
      <c r="D387" s="452" t="s">
        <v>946</v>
      </c>
      <c r="E387" s="387">
        <v>35</v>
      </c>
      <c r="F387" s="472">
        <v>34</v>
      </c>
      <c r="G387" s="472" t="s">
        <v>6663</v>
      </c>
      <c r="H387" s="472" t="s">
        <v>6663</v>
      </c>
      <c r="I387" s="472" t="s">
        <v>6663</v>
      </c>
      <c r="J387" s="388">
        <v>1</v>
      </c>
      <c r="K387" s="395">
        <v>1</v>
      </c>
      <c r="L387" s="387"/>
      <c r="M387" s="471" t="s">
        <v>6663</v>
      </c>
      <c r="N387" s="472" t="s">
        <v>6663</v>
      </c>
      <c r="O387" s="472" t="s">
        <v>6663</v>
      </c>
      <c r="P387" s="472" t="s">
        <v>6663</v>
      </c>
      <c r="Q387" s="472" t="s">
        <v>6663</v>
      </c>
      <c r="R387" s="472" t="s">
        <v>6663</v>
      </c>
      <c r="S387" s="472" t="s">
        <v>6663</v>
      </c>
      <c r="T387" s="472" t="s">
        <v>6663</v>
      </c>
      <c r="U387" s="472" t="s">
        <v>6663</v>
      </c>
      <c r="V387" s="472" t="s">
        <v>6663</v>
      </c>
      <c r="W387" s="472" t="s">
        <v>6663</v>
      </c>
      <c r="X387" s="472" t="s">
        <v>6663</v>
      </c>
      <c r="Y387" s="472" t="s">
        <v>6663</v>
      </c>
      <c r="Z387" s="472" t="s">
        <v>6663</v>
      </c>
      <c r="AA387" s="472" t="s">
        <v>6663</v>
      </c>
      <c r="AB387" s="473" t="s">
        <v>6663</v>
      </c>
      <c r="AC387" s="489" t="s">
        <v>6663</v>
      </c>
      <c r="AD387" s="490" t="s">
        <v>6663</v>
      </c>
      <c r="AE387" s="491" t="s">
        <v>6663</v>
      </c>
      <c r="AF387" s="389"/>
      <c r="AG387" s="390"/>
      <c r="AH387" s="390"/>
      <c r="AI387" s="390"/>
      <c r="AJ387" s="390"/>
      <c r="AK387" s="390"/>
      <c r="AL387" s="390"/>
      <c r="AM387" s="390"/>
      <c r="AN387" s="390"/>
      <c r="AO387" s="390"/>
      <c r="AP387" s="390"/>
      <c r="AQ387" s="390"/>
      <c r="AR387" s="390"/>
      <c r="AS387" s="390"/>
      <c r="AT387" s="390"/>
      <c r="AU387" s="390"/>
      <c r="AV387" s="384"/>
      <c r="AW387" s="385"/>
      <c r="AX387" s="386"/>
      <c r="AY387" s="492" t="s">
        <v>6663</v>
      </c>
      <c r="AZ387" s="493" t="s">
        <v>6663</v>
      </c>
      <c r="BA387" s="493" t="s">
        <v>6663</v>
      </c>
      <c r="BB387" s="493" t="s">
        <v>6663</v>
      </c>
      <c r="BC387" s="493" t="s">
        <v>6663</v>
      </c>
      <c r="BD387" s="493" t="s">
        <v>6663</v>
      </c>
      <c r="BE387" s="493" t="s">
        <v>6663</v>
      </c>
      <c r="BF387" s="493" t="s">
        <v>6663</v>
      </c>
      <c r="BG387" s="493" t="s">
        <v>6663</v>
      </c>
      <c r="BH387" s="493" t="s">
        <v>6663</v>
      </c>
      <c r="BI387" s="493" t="s">
        <v>6663</v>
      </c>
      <c r="BJ387" s="493" t="s">
        <v>6663</v>
      </c>
      <c r="BK387" s="493" t="s">
        <v>6663</v>
      </c>
      <c r="BL387" s="493" t="s">
        <v>6663</v>
      </c>
      <c r="BM387" s="493" t="s">
        <v>6663</v>
      </c>
      <c r="BN387" s="494" t="s">
        <v>6663</v>
      </c>
      <c r="BO387" s="489" t="s">
        <v>6663</v>
      </c>
      <c r="BP387" s="490" t="s">
        <v>6663</v>
      </c>
      <c r="BQ387" s="491" t="s">
        <v>6663</v>
      </c>
      <c r="BR387" s="492">
        <v>35</v>
      </c>
      <c r="BS387" s="493" t="s">
        <v>6662</v>
      </c>
      <c r="BT387" s="493" t="s">
        <v>6662</v>
      </c>
      <c r="BU387" s="493" t="s">
        <v>6662</v>
      </c>
      <c r="BV387" s="493" t="s">
        <v>6662</v>
      </c>
      <c r="BW387" s="493" t="s">
        <v>6662</v>
      </c>
      <c r="BX387" s="493" t="s">
        <v>6662</v>
      </c>
      <c r="BY387" s="493" t="s">
        <v>6662</v>
      </c>
      <c r="BZ387" s="493">
        <v>3</v>
      </c>
      <c r="CA387" s="493">
        <v>3</v>
      </c>
      <c r="CB387" s="493">
        <v>6</v>
      </c>
      <c r="CC387" s="493">
        <v>5</v>
      </c>
      <c r="CD387" s="493">
        <v>2</v>
      </c>
      <c r="CE387" s="493">
        <v>9</v>
      </c>
      <c r="CF387" s="493">
        <v>6</v>
      </c>
      <c r="CG387" s="494">
        <v>1</v>
      </c>
      <c r="CH387" s="389"/>
      <c r="CI387" s="390"/>
      <c r="CJ387" s="390"/>
      <c r="CK387" s="390"/>
      <c r="CL387" s="390"/>
      <c r="CM387" s="390"/>
      <c r="CN387" s="390"/>
      <c r="CO387" s="390"/>
      <c r="CP387" s="390"/>
      <c r="CQ387" s="390"/>
      <c r="CR387" s="390"/>
      <c r="CS387" s="390"/>
      <c r="CT387" s="390"/>
      <c r="CU387" s="394"/>
      <c r="CV387" s="389"/>
      <c r="CW387" s="390"/>
      <c r="CX387" s="390"/>
      <c r="CY387" s="390"/>
      <c r="CZ387" s="390"/>
      <c r="DA387" s="390"/>
      <c r="DB387" s="394"/>
      <c r="DC387" s="492">
        <v>112</v>
      </c>
      <c r="DD387" s="493">
        <v>85</v>
      </c>
      <c r="DE387" s="493">
        <v>46</v>
      </c>
      <c r="DF387" s="493">
        <v>28</v>
      </c>
      <c r="DG387" s="493">
        <v>11</v>
      </c>
      <c r="DH387" s="493">
        <v>8</v>
      </c>
      <c r="DI387" s="493">
        <v>19</v>
      </c>
      <c r="DJ387" s="394"/>
      <c r="DK387" s="492">
        <v>33</v>
      </c>
      <c r="DL387" s="493">
        <v>25</v>
      </c>
      <c r="DM387" s="493" t="s">
        <v>6662</v>
      </c>
      <c r="DN387" s="493">
        <v>8</v>
      </c>
      <c r="DO387" s="493" t="s">
        <v>6662</v>
      </c>
      <c r="DP387" s="493" t="s">
        <v>6662</v>
      </c>
      <c r="DQ387" s="493" t="s">
        <v>6662</v>
      </c>
      <c r="DR387" s="493" t="s">
        <v>6662</v>
      </c>
      <c r="DS387" s="493" t="s">
        <v>6662</v>
      </c>
      <c r="DT387" s="493" t="s">
        <v>6662</v>
      </c>
      <c r="DU387" s="493" t="s">
        <v>6662</v>
      </c>
      <c r="DV387" s="493" t="s">
        <v>6662</v>
      </c>
      <c r="DW387" s="493" t="s">
        <v>6662</v>
      </c>
      <c r="DX387" s="493" t="s">
        <v>6662</v>
      </c>
      <c r="DY387" s="390" t="s">
        <v>6662</v>
      </c>
      <c r="DZ387" s="394" t="s">
        <v>6662</v>
      </c>
      <c r="EA387" s="492">
        <v>34</v>
      </c>
      <c r="EB387" s="493">
        <v>10110</v>
      </c>
      <c r="EC387" s="493">
        <v>5907</v>
      </c>
      <c r="ED387" s="493">
        <v>4203</v>
      </c>
      <c r="EE387" s="494" t="s">
        <v>6662</v>
      </c>
      <c r="EF387" s="492">
        <v>58</v>
      </c>
      <c r="EG387" s="493">
        <v>53</v>
      </c>
      <c r="EH387" s="493">
        <v>27</v>
      </c>
      <c r="EI387" s="493">
        <v>19</v>
      </c>
      <c r="EJ387" s="493">
        <v>7</v>
      </c>
      <c r="EK387" s="493">
        <v>3</v>
      </c>
      <c r="EL387" s="493">
        <v>2</v>
      </c>
      <c r="EM387" s="394"/>
      <c r="EN387" s="492">
        <v>54</v>
      </c>
      <c r="EO387" s="493">
        <v>32</v>
      </c>
      <c r="EP387" s="493">
        <v>19</v>
      </c>
      <c r="EQ387" s="493">
        <v>9</v>
      </c>
      <c r="ER387" s="493">
        <v>4</v>
      </c>
      <c r="ES387" s="493">
        <v>5</v>
      </c>
      <c r="ET387" s="493">
        <v>17</v>
      </c>
      <c r="EU387" s="394"/>
    </row>
    <row r="388" spans="1:151" s="357" customFormat="1" ht="15" hidden="1" customHeight="1" x14ac:dyDescent="0.15">
      <c r="A388" s="452" t="s">
        <v>175</v>
      </c>
      <c r="B388" s="452" t="s">
        <v>481</v>
      </c>
      <c r="C388" s="452" t="s">
        <v>1626</v>
      </c>
      <c r="D388" s="452" t="s">
        <v>947</v>
      </c>
      <c r="E388" s="387" t="s">
        <v>6663</v>
      </c>
      <c r="F388" s="472" t="s">
        <v>6663</v>
      </c>
      <c r="G388" s="472" t="s">
        <v>6663</v>
      </c>
      <c r="H388" s="472" t="s">
        <v>6663</v>
      </c>
      <c r="I388" s="472" t="s">
        <v>6663</v>
      </c>
      <c r="J388" s="388" t="s">
        <v>6663</v>
      </c>
      <c r="K388" s="395" t="s">
        <v>6663</v>
      </c>
      <c r="L388" s="387"/>
      <c r="M388" s="471" t="s">
        <v>6663</v>
      </c>
      <c r="N388" s="472" t="s">
        <v>6663</v>
      </c>
      <c r="O388" s="472" t="s">
        <v>6663</v>
      </c>
      <c r="P388" s="472" t="s">
        <v>6663</v>
      </c>
      <c r="Q388" s="472" t="s">
        <v>6663</v>
      </c>
      <c r="R388" s="472" t="s">
        <v>6663</v>
      </c>
      <c r="S388" s="472" t="s">
        <v>6663</v>
      </c>
      <c r="T388" s="472" t="s">
        <v>6663</v>
      </c>
      <c r="U388" s="472" t="s">
        <v>6663</v>
      </c>
      <c r="V388" s="472" t="s">
        <v>6663</v>
      </c>
      <c r="W388" s="472" t="s">
        <v>6663</v>
      </c>
      <c r="X388" s="472" t="s">
        <v>6663</v>
      </c>
      <c r="Y388" s="472" t="s">
        <v>6663</v>
      </c>
      <c r="Z388" s="472" t="s">
        <v>6663</v>
      </c>
      <c r="AA388" s="472" t="s">
        <v>6663</v>
      </c>
      <c r="AB388" s="473" t="s">
        <v>6663</v>
      </c>
      <c r="AC388" s="489" t="s">
        <v>6663</v>
      </c>
      <c r="AD388" s="490" t="s">
        <v>6663</v>
      </c>
      <c r="AE388" s="491" t="s">
        <v>6663</v>
      </c>
      <c r="AF388" s="389"/>
      <c r="AG388" s="390"/>
      <c r="AH388" s="390"/>
      <c r="AI388" s="390"/>
      <c r="AJ388" s="390"/>
      <c r="AK388" s="390"/>
      <c r="AL388" s="390"/>
      <c r="AM388" s="390"/>
      <c r="AN388" s="390"/>
      <c r="AO388" s="390"/>
      <c r="AP388" s="390"/>
      <c r="AQ388" s="390"/>
      <c r="AR388" s="390"/>
      <c r="AS388" s="390"/>
      <c r="AT388" s="390"/>
      <c r="AU388" s="390"/>
      <c r="AV388" s="384"/>
      <c r="AW388" s="385"/>
      <c r="AX388" s="386"/>
      <c r="AY388" s="492" t="s">
        <v>6663</v>
      </c>
      <c r="AZ388" s="493" t="s">
        <v>6663</v>
      </c>
      <c r="BA388" s="493" t="s">
        <v>6663</v>
      </c>
      <c r="BB388" s="493" t="s">
        <v>6663</v>
      </c>
      <c r="BC388" s="493" t="s">
        <v>6663</v>
      </c>
      <c r="BD388" s="493" t="s">
        <v>6663</v>
      </c>
      <c r="BE388" s="493" t="s">
        <v>6663</v>
      </c>
      <c r="BF388" s="493" t="s">
        <v>6663</v>
      </c>
      <c r="BG388" s="493" t="s">
        <v>6663</v>
      </c>
      <c r="BH388" s="493" t="s">
        <v>6663</v>
      </c>
      <c r="BI388" s="493" t="s">
        <v>6663</v>
      </c>
      <c r="BJ388" s="493" t="s">
        <v>6663</v>
      </c>
      <c r="BK388" s="493" t="s">
        <v>6663</v>
      </c>
      <c r="BL388" s="493" t="s">
        <v>6663</v>
      </c>
      <c r="BM388" s="493" t="s">
        <v>6663</v>
      </c>
      <c r="BN388" s="494" t="s">
        <v>6663</v>
      </c>
      <c r="BO388" s="489" t="s">
        <v>6663</v>
      </c>
      <c r="BP388" s="490" t="s">
        <v>6663</v>
      </c>
      <c r="BQ388" s="491" t="s">
        <v>6663</v>
      </c>
      <c r="BR388" s="492">
        <v>116</v>
      </c>
      <c r="BS388" s="493" t="s">
        <v>6662</v>
      </c>
      <c r="BT388" s="493" t="s">
        <v>6662</v>
      </c>
      <c r="BU388" s="493" t="s">
        <v>6662</v>
      </c>
      <c r="BV388" s="493">
        <v>1</v>
      </c>
      <c r="BW388" s="493" t="s">
        <v>6662</v>
      </c>
      <c r="BX388" s="493">
        <v>1</v>
      </c>
      <c r="BY388" s="493">
        <v>6</v>
      </c>
      <c r="BZ388" s="493">
        <v>2</v>
      </c>
      <c r="CA388" s="493">
        <v>11</v>
      </c>
      <c r="CB388" s="493">
        <v>29</v>
      </c>
      <c r="CC388" s="493">
        <v>27</v>
      </c>
      <c r="CD388" s="493">
        <v>12</v>
      </c>
      <c r="CE388" s="493">
        <v>19</v>
      </c>
      <c r="CF388" s="493">
        <v>6</v>
      </c>
      <c r="CG388" s="494">
        <v>2</v>
      </c>
      <c r="CH388" s="389"/>
      <c r="CI388" s="390"/>
      <c r="CJ388" s="390"/>
      <c r="CK388" s="390"/>
      <c r="CL388" s="390"/>
      <c r="CM388" s="390"/>
      <c r="CN388" s="390"/>
      <c r="CO388" s="390"/>
      <c r="CP388" s="390"/>
      <c r="CQ388" s="390"/>
      <c r="CR388" s="390"/>
      <c r="CS388" s="390"/>
      <c r="CT388" s="390"/>
      <c r="CU388" s="394"/>
      <c r="CV388" s="389"/>
      <c r="CW388" s="390"/>
      <c r="CX388" s="390"/>
      <c r="CY388" s="390"/>
      <c r="CZ388" s="390"/>
      <c r="DA388" s="390"/>
      <c r="DB388" s="394"/>
      <c r="DC388" s="492" t="s">
        <v>6663</v>
      </c>
      <c r="DD388" s="493" t="s">
        <v>6663</v>
      </c>
      <c r="DE388" s="493" t="s">
        <v>6663</v>
      </c>
      <c r="DF388" s="493" t="s">
        <v>6663</v>
      </c>
      <c r="DG388" s="493" t="s">
        <v>6663</v>
      </c>
      <c r="DH388" s="493" t="s">
        <v>6663</v>
      </c>
      <c r="DI388" s="493" t="s">
        <v>6663</v>
      </c>
      <c r="DJ388" s="394"/>
      <c r="DK388" s="492" t="s">
        <v>6663</v>
      </c>
      <c r="DL388" s="493" t="s">
        <v>6663</v>
      </c>
      <c r="DM388" s="493" t="s">
        <v>6663</v>
      </c>
      <c r="DN388" s="493" t="s">
        <v>6663</v>
      </c>
      <c r="DO388" s="493" t="s">
        <v>6663</v>
      </c>
      <c r="DP388" s="493" t="s">
        <v>6663</v>
      </c>
      <c r="DQ388" s="493" t="s">
        <v>6663</v>
      </c>
      <c r="DR388" s="493" t="s">
        <v>6663</v>
      </c>
      <c r="DS388" s="493" t="s">
        <v>6663</v>
      </c>
      <c r="DT388" s="493" t="s">
        <v>6663</v>
      </c>
      <c r="DU388" s="493" t="s">
        <v>6663</v>
      </c>
      <c r="DV388" s="493" t="s">
        <v>6663</v>
      </c>
      <c r="DW388" s="493" t="s">
        <v>6663</v>
      </c>
      <c r="DX388" s="493" t="s">
        <v>6663</v>
      </c>
      <c r="DY388" s="390" t="s">
        <v>6663</v>
      </c>
      <c r="DZ388" s="394" t="s">
        <v>6663</v>
      </c>
      <c r="EA388" s="492" t="s">
        <v>6663</v>
      </c>
      <c r="EB388" s="493" t="s">
        <v>6663</v>
      </c>
      <c r="EC388" s="493" t="s">
        <v>6663</v>
      </c>
      <c r="ED388" s="493" t="s">
        <v>6663</v>
      </c>
      <c r="EE388" s="494" t="s">
        <v>6663</v>
      </c>
      <c r="EF388" s="492" t="s">
        <v>6663</v>
      </c>
      <c r="EG388" s="493" t="s">
        <v>6663</v>
      </c>
      <c r="EH388" s="493" t="s">
        <v>6663</v>
      </c>
      <c r="EI388" s="493" t="s">
        <v>6663</v>
      </c>
      <c r="EJ388" s="493" t="s">
        <v>6663</v>
      </c>
      <c r="EK388" s="493" t="s">
        <v>6663</v>
      </c>
      <c r="EL388" s="493" t="s">
        <v>6663</v>
      </c>
      <c r="EM388" s="394"/>
      <c r="EN388" s="492" t="s">
        <v>6663</v>
      </c>
      <c r="EO388" s="493" t="s">
        <v>6663</v>
      </c>
      <c r="EP388" s="493" t="s">
        <v>6663</v>
      </c>
      <c r="EQ388" s="493" t="s">
        <v>6663</v>
      </c>
      <c r="ER388" s="493" t="s">
        <v>6663</v>
      </c>
      <c r="ES388" s="493" t="s">
        <v>6663</v>
      </c>
      <c r="ET388" s="493" t="s">
        <v>6663</v>
      </c>
      <c r="EU388" s="394"/>
    </row>
    <row r="389" spans="1:151" s="357" customFormat="1" ht="15" customHeight="1" x14ac:dyDescent="0.15">
      <c r="A389" s="452" t="s">
        <v>175</v>
      </c>
      <c r="B389" s="452" t="s">
        <v>484</v>
      </c>
      <c r="C389" s="452"/>
      <c r="D389" s="452" t="s">
        <v>948</v>
      </c>
      <c r="E389" s="387">
        <v>1059</v>
      </c>
      <c r="F389" s="472">
        <v>1054</v>
      </c>
      <c r="G389" s="472">
        <v>124</v>
      </c>
      <c r="H389" s="472">
        <v>176</v>
      </c>
      <c r="I389" s="472">
        <v>754</v>
      </c>
      <c r="J389" s="388">
        <v>5</v>
      </c>
      <c r="K389" s="395">
        <v>4</v>
      </c>
      <c r="L389" s="387"/>
      <c r="M389" s="471">
        <v>2515</v>
      </c>
      <c r="N389" s="472">
        <v>18</v>
      </c>
      <c r="O389" s="472">
        <v>50</v>
      </c>
      <c r="P389" s="472">
        <v>64</v>
      </c>
      <c r="Q389" s="472">
        <v>72</v>
      </c>
      <c r="R389" s="472">
        <v>67</v>
      </c>
      <c r="S389" s="472">
        <v>105</v>
      </c>
      <c r="T389" s="472">
        <v>105</v>
      </c>
      <c r="U389" s="472">
        <v>178</v>
      </c>
      <c r="V389" s="472">
        <v>319</v>
      </c>
      <c r="W389" s="472">
        <v>354</v>
      </c>
      <c r="X389" s="472">
        <v>303</v>
      </c>
      <c r="Y389" s="472">
        <v>249</v>
      </c>
      <c r="Z389" s="472">
        <v>243</v>
      </c>
      <c r="AA389" s="472">
        <v>245</v>
      </c>
      <c r="AB389" s="473">
        <v>143</v>
      </c>
      <c r="AC389" s="489">
        <v>62.2</v>
      </c>
      <c r="AD389" s="490">
        <v>60.9</v>
      </c>
      <c r="AE389" s="491">
        <v>63.7</v>
      </c>
      <c r="AF389" s="389"/>
      <c r="AG389" s="390"/>
      <c r="AH389" s="390"/>
      <c r="AI389" s="390"/>
      <c r="AJ389" s="390"/>
      <c r="AK389" s="390"/>
      <c r="AL389" s="390"/>
      <c r="AM389" s="390"/>
      <c r="AN389" s="390"/>
      <c r="AO389" s="390"/>
      <c r="AP389" s="390"/>
      <c r="AQ389" s="390"/>
      <c r="AR389" s="390"/>
      <c r="AS389" s="390"/>
      <c r="AT389" s="390"/>
      <c r="AU389" s="390"/>
      <c r="AV389" s="384"/>
      <c r="AW389" s="385"/>
      <c r="AX389" s="386"/>
      <c r="AY389" s="492">
        <v>1237</v>
      </c>
      <c r="AZ389" s="493" t="s">
        <v>6662</v>
      </c>
      <c r="BA389" s="493">
        <v>1</v>
      </c>
      <c r="BB389" s="493">
        <v>9</v>
      </c>
      <c r="BC389" s="493">
        <v>6</v>
      </c>
      <c r="BD389" s="493">
        <v>4</v>
      </c>
      <c r="BE389" s="493">
        <v>11</v>
      </c>
      <c r="BF389" s="493">
        <v>13</v>
      </c>
      <c r="BG389" s="493">
        <v>26</v>
      </c>
      <c r="BH389" s="493">
        <v>59</v>
      </c>
      <c r="BI389" s="493">
        <v>163</v>
      </c>
      <c r="BJ389" s="493">
        <v>206</v>
      </c>
      <c r="BK389" s="493">
        <v>204</v>
      </c>
      <c r="BL389" s="493">
        <v>209</v>
      </c>
      <c r="BM389" s="493">
        <v>220</v>
      </c>
      <c r="BN389" s="494">
        <v>106</v>
      </c>
      <c r="BO389" s="489">
        <v>71.5</v>
      </c>
      <c r="BP389" s="490">
        <v>70.8</v>
      </c>
      <c r="BQ389" s="491">
        <v>72.5</v>
      </c>
      <c r="BR389" s="492">
        <v>1051</v>
      </c>
      <c r="BS389" s="493" t="s">
        <v>6662</v>
      </c>
      <c r="BT389" s="493" t="s">
        <v>6662</v>
      </c>
      <c r="BU389" s="493">
        <v>2</v>
      </c>
      <c r="BV389" s="493">
        <v>5</v>
      </c>
      <c r="BW389" s="493">
        <v>3</v>
      </c>
      <c r="BX389" s="493">
        <v>15</v>
      </c>
      <c r="BY389" s="493">
        <v>26</v>
      </c>
      <c r="BZ389" s="493">
        <v>70</v>
      </c>
      <c r="CA389" s="493">
        <v>127</v>
      </c>
      <c r="CB389" s="493">
        <v>208</v>
      </c>
      <c r="CC389" s="493">
        <v>158</v>
      </c>
      <c r="CD389" s="493">
        <v>133</v>
      </c>
      <c r="CE389" s="493">
        <v>125</v>
      </c>
      <c r="CF389" s="493">
        <v>127</v>
      </c>
      <c r="CG389" s="494">
        <v>52</v>
      </c>
      <c r="CH389" s="389"/>
      <c r="CI389" s="390"/>
      <c r="CJ389" s="390"/>
      <c r="CK389" s="390"/>
      <c r="CL389" s="390"/>
      <c r="CM389" s="390"/>
      <c r="CN389" s="390"/>
      <c r="CO389" s="390"/>
      <c r="CP389" s="390"/>
      <c r="CQ389" s="390"/>
      <c r="CR389" s="390"/>
      <c r="CS389" s="390"/>
      <c r="CT389" s="390"/>
      <c r="CU389" s="394"/>
      <c r="CV389" s="389"/>
      <c r="CW389" s="390"/>
      <c r="CX389" s="390"/>
      <c r="CY389" s="390"/>
      <c r="CZ389" s="390"/>
      <c r="DA389" s="390"/>
      <c r="DB389" s="394"/>
      <c r="DC389" s="492">
        <v>3378</v>
      </c>
      <c r="DD389" s="493">
        <v>2589</v>
      </c>
      <c r="DE389" s="493">
        <v>1234</v>
      </c>
      <c r="DF389" s="493">
        <v>1221</v>
      </c>
      <c r="DG389" s="493">
        <v>134</v>
      </c>
      <c r="DH389" s="493">
        <v>186</v>
      </c>
      <c r="DI389" s="493">
        <v>603</v>
      </c>
      <c r="DJ389" s="394"/>
      <c r="DK389" s="492">
        <v>907</v>
      </c>
      <c r="DL389" s="493">
        <v>746</v>
      </c>
      <c r="DM389" s="493" t="s">
        <v>6662</v>
      </c>
      <c r="DN389" s="493">
        <v>9</v>
      </c>
      <c r="DO389" s="493">
        <v>12</v>
      </c>
      <c r="DP389" s="493">
        <v>53</v>
      </c>
      <c r="DQ389" s="493">
        <v>30</v>
      </c>
      <c r="DR389" s="493">
        <v>19</v>
      </c>
      <c r="DS389" s="493">
        <v>9</v>
      </c>
      <c r="DT389" s="493">
        <v>1</v>
      </c>
      <c r="DU389" s="493">
        <v>6</v>
      </c>
      <c r="DV389" s="493">
        <v>16</v>
      </c>
      <c r="DW389" s="493">
        <v>1</v>
      </c>
      <c r="DX389" s="493">
        <v>1</v>
      </c>
      <c r="DY389" s="390" t="s">
        <v>6662</v>
      </c>
      <c r="DZ389" s="394">
        <v>4</v>
      </c>
      <c r="EA389" s="492">
        <v>1052</v>
      </c>
      <c r="EB389" s="493">
        <v>133093</v>
      </c>
      <c r="EC389" s="493">
        <v>80090</v>
      </c>
      <c r="ED389" s="493">
        <v>49395</v>
      </c>
      <c r="EE389" s="494">
        <v>3608</v>
      </c>
      <c r="EF389" s="492">
        <v>1671</v>
      </c>
      <c r="EG389" s="493">
        <v>1461</v>
      </c>
      <c r="EH389" s="493">
        <v>698</v>
      </c>
      <c r="EI389" s="493">
        <v>667</v>
      </c>
      <c r="EJ389" s="493">
        <v>96</v>
      </c>
      <c r="EK389" s="493">
        <v>89</v>
      </c>
      <c r="EL389" s="493">
        <v>121</v>
      </c>
      <c r="EM389" s="394"/>
      <c r="EN389" s="492">
        <v>1707</v>
      </c>
      <c r="EO389" s="493">
        <v>1128</v>
      </c>
      <c r="EP389" s="493">
        <v>536</v>
      </c>
      <c r="EQ389" s="493">
        <v>554</v>
      </c>
      <c r="ER389" s="493">
        <v>38</v>
      </c>
      <c r="ES389" s="493">
        <v>97</v>
      </c>
      <c r="ET389" s="493">
        <v>482</v>
      </c>
      <c r="EU389" s="394"/>
    </row>
    <row r="390" spans="1:151" s="357" customFormat="1" ht="15" hidden="1" customHeight="1" x14ac:dyDescent="0.15">
      <c r="A390" s="452" t="s">
        <v>175</v>
      </c>
      <c r="B390" s="452" t="s">
        <v>484</v>
      </c>
      <c r="C390" s="452" t="s">
        <v>485</v>
      </c>
      <c r="D390" s="452" t="s">
        <v>949</v>
      </c>
      <c r="E390" s="387">
        <v>125</v>
      </c>
      <c r="F390" s="472">
        <v>123</v>
      </c>
      <c r="G390" s="472" t="s">
        <v>6663</v>
      </c>
      <c r="H390" s="472" t="s">
        <v>6663</v>
      </c>
      <c r="I390" s="472" t="s">
        <v>6663</v>
      </c>
      <c r="J390" s="388">
        <v>2</v>
      </c>
      <c r="K390" s="395">
        <v>1</v>
      </c>
      <c r="L390" s="387"/>
      <c r="M390" s="471" t="s">
        <v>6663</v>
      </c>
      <c r="N390" s="472" t="s">
        <v>6663</v>
      </c>
      <c r="O390" s="472" t="s">
        <v>6663</v>
      </c>
      <c r="P390" s="472" t="s">
        <v>6663</v>
      </c>
      <c r="Q390" s="472" t="s">
        <v>6663</v>
      </c>
      <c r="R390" s="472" t="s">
        <v>6663</v>
      </c>
      <c r="S390" s="472" t="s">
        <v>6663</v>
      </c>
      <c r="T390" s="472" t="s">
        <v>6663</v>
      </c>
      <c r="U390" s="472" t="s">
        <v>6663</v>
      </c>
      <c r="V390" s="472" t="s">
        <v>6663</v>
      </c>
      <c r="W390" s="472" t="s">
        <v>6663</v>
      </c>
      <c r="X390" s="472" t="s">
        <v>6663</v>
      </c>
      <c r="Y390" s="472" t="s">
        <v>6663</v>
      </c>
      <c r="Z390" s="472" t="s">
        <v>6663</v>
      </c>
      <c r="AA390" s="472" t="s">
        <v>6663</v>
      </c>
      <c r="AB390" s="473" t="s">
        <v>6663</v>
      </c>
      <c r="AC390" s="489" t="s">
        <v>6663</v>
      </c>
      <c r="AD390" s="490" t="s">
        <v>6663</v>
      </c>
      <c r="AE390" s="491" t="s">
        <v>6663</v>
      </c>
      <c r="AF390" s="389"/>
      <c r="AG390" s="390"/>
      <c r="AH390" s="390"/>
      <c r="AI390" s="390"/>
      <c r="AJ390" s="390"/>
      <c r="AK390" s="390"/>
      <c r="AL390" s="390"/>
      <c r="AM390" s="390"/>
      <c r="AN390" s="390"/>
      <c r="AO390" s="390"/>
      <c r="AP390" s="390"/>
      <c r="AQ390" s="390"/>
      <c r="AR390" s="390"/>
      <c r="AS390" s="390"/>
      <c r="AT390" s="390"/>
      <c r="AU390" s="390"/>
      <c r="AV390" s="384"/>
      <c r="AW390" s="385"/>
      <c r="AX390" s="386"/>
      <c r="AY390" s="492" t="s">
        <v>6663</v>
      </c>
      <c r="AZ390" s="493" t="s">
        <v>6663</v>
      </c>
      <c r="BA390" s="493" t="s">
        <v>6663</v>
      </c>
      <c r="BB390" s="493" t="s">
        <v>6663</v>
      </c>
      <c r="BC390" s="493" t="s">
        <v>6663</v>
      </c>
      <c r="BD390" s="493" t="s">
        <v>6663</v>
      </c>
      <c r="BE390" s="493" t="s">
        <v>6663</v>
      </c>
      <c r="BF390" s="493" t="s">
        <v>6663</v>
      </c>
      <c r="BG390" s="493" t="s">
        <v>6663</v>
      </c>
      <c r="BH390" s="493" t="s">
        <v>6663</v>
      </c>
      <c r="BI390" s="493" t="s">
        <v>6663</v>
      </c>
      <c r="BJ390" s="493" t="s">
        <v>6663</v>
      </c>
      <c r="BK390" s="493" t="s">
        <v>6663</v>
      </c>
      <c r="BL390" s="493" t="s">
        <v>6663</v>
      </c>
      <c r="BM390" s="493" t="s">
        <v>6663</v>
      </c>
      <c r="BN390" s="494" t="s">
        <v>6663</v>
      </c>
      <c r="BO390" s="489" t="s">
        <v>6663</v>
      </c>
      <c r="BP390" s="490" t="s">
        <v>6663</v>
      </c>
      <c r="BQ390" s="491" t="s">
        <v>6663</v>
      </c>
      <c r="BR390" s="492">
        <v>123</v>
      </c>
      <c r="BS390" s="493" t="s">
        <v>6662</v>
      </c>
      <c r="BT390" s="493" t="s">
        <v>6662</v>
      </c>
      <c r="BU390" s="493">
        <v>1</v>
      </c>
      <c r="BV390" s="493">
        <v>2</v>
      </c>
      <c r="BW390" s="493" t="s">
        <v>6662</v>
      </c>
      <c r="BX390" s="493">
        <v>3</v>
      </c>
      <c r="BY390" s="493">
        <v>2</v>
      </c>
      <c r="BZ390" s="493">
        <v>8</v>
      </c>
      <c r="CA390" s="493">
        <v>14</v>
      </c>
      <c r="CB390" s="493">
        <v>24</v>
      </c>
      <c r="CC390" s="493">
        <v>19</v>
      </c>
      <c r="CD390" s="493">
        <v>14</v>
      </c>
      <c r="CE390" s="493">
        <v>15</v>
      </c>
      <c r="CF390" s="493">
        <v>12</v>
      </c>
      <c r="CG390" s="494">
        <v>9</v>
      </c>
      <c r="CH390" s="389"/>
      <c r="CI390" s="390"/>
      <c r="CJ390" s="390"/>
      <c r="CK390" s="390"/>
      <c r="CL390" s="390"/>
      <c r="CM390" s="390"/>
      <c r="CN390" s="390"/>
      <c r="CO390" s="390"/>
      <c r="CP390" s="390"/>
      <c r="CQ390" s="390"/>
      <c r="CR390" s="390"/>
      <c r="CS390" s="390"/>
      <c r="CT390" s="390"/>
      <c r="CU390" s="394"/>
      <c r="CV390" s="389"/>
      <c r="CW390" s="390"/>
      <c r="CX390" s="390"/>
      <c r="CY390" s="390"/>
      <c r="CZ390" s="390"/>
      <c r="DA390" s="390"/>
      <c r="DB390" s="394"/>
      <c r="DC390" s="492">
        <v>387</v>
      </c>
      <c r="DD390" s="493">
        <v>298</v>
      </c>
      <c r="DE390" s="493">
        <v>159</v>
      </c>
      <c r="DF390" s="493">
        <v>123</v>
      </c>
      <c r="DG390" s="493">
        <v>16</v>
      </c>
      <c r="DH390" s="493">
        <v>14</v>
      </c>
      <c r="DI390" s="493">
        <v>75</v>
      </c>
      <c r="DJ390" s="394"/>
      <c r="DK390" s="492">
        <v>110</v>
      </c>
      <c r="DL390" s="493">
        <v>81</v>
      </c>
      <c r="DM390" s="493" t="s">
        <v>6662</v>
      </c>
      <c r="DN390" s="493">
        <v>1</v>
      </c>
      <c r="DO390" s="493" t="s">
        <v>6662</v>
      </c>
      <c r="DP390" s="493">
        <v>12</v>
      </c>
      <c r="DQ390" s="493">
        <v>12</v>
      </c>
      <c r="DR390" s="493">
        <v>1</v>
      </c>
      <c r="DS390" s="493" t="s">
        <v>6662</v>
      </c>
      <c r="DT390" s="493">
        <v>1</v>
      </c>
      <c r="DU390" s="493" t="s">
        <v>6662</v>
      </c>
      <c r="DV390" s="493">
        <v>1</v>
      </c>
      <c r="DW390" s="493" t="s">
        <v>6662</v>
      </c>
      <c r="DX390" s="493" t="s">
        <v>6662</v>
      </c>
      <c r="DY390" s="390" t="s">
        <v>6662</v>
      </c>
      <c r="DZ390" s="394">
        <v>1</v>
      </c>
      <c r="EA390" s="492">
        <v>122</v>
      </c>
      <c r="EB390" s="493">
        <v>20029</v>
      </c>
      <c r="EC390" s="493">
        <v>9938</v>
      </c>
      <c r="ED390" s="493">
        <v>10058</v>
      </c>
      <c r="EE390" s="494">
        <v>33</v>
      </c>
      <c r="EF390" s="492">
        <v>197</v>
      </c>
      <c r="EG390" s="493">
        <v>170</v>
      </c>
      <c r="EH390" s="493">
        <v>90</v>
      </c>
      <c r="EI390" s="493">
        <v>69</v>
      </c>
      <c r="EJ390" s="493">
        <v>11</v>
      </c>
      <c r="EK390" s="493">
        <v>10</v>
      </c>
      <c r="EL390" s="493">
        <v>17</v>
      </c>
      <c r="EM390" s="394"/>
      <c r="EN390" s="492">
        <v>190</v>
      </c>
      <c r="EO390" s="493">
        <v>128</v>
      </c>
      <c r="EP390" s="493">
        <v>69</v>
      </c>
      <c r="EQ390" s="493">
        <v>54</v>
      </c>
      <c r="ER390" s="493">
        <v>5</v>
      </c>
      <c r="ES390" s="493">
        <v>4</v>
      </c>
      <c r="ET390" s="493">
        <v>58</v>
      </c>
      <c r="EU390" s="394"/>
    </row>
    <row r="391" spans="1:151" s="357" customFormat="1" ht="15" hidden="1" customHeight="1" x14ac:dyDescent="0.15">
      <c r="A391" s="452" t="s">
        <v>175</v>
      </c>
      <c r="B391" s="452" t="s">
        <v>484</v>
      </c>
      <c r="C391" s="452" t="s">
        <v>486</v>
      </c>
      <c r="D391" s="452" t="s">
        <v>950</v>
      </c>
      <c r="E391" s="387">
        <v>133</v>
      </c>
      <c r="F391" s="472">
        <v>133</v>
      </c>
      <c r="G391" s="472" t="s">
        <v>6663</v>
      </c>
      <c r="H391" s="472" t="s">
        <v>6663</v>
      </c>
      <c r="I391" s="472" t="s">
        <v>6663</v>
      </c>
      <c r="J391" s="388" t="s">
        <v>6662</v>
      </c>
      <c r="K391" s="395" t="s">
        <v>6662</v>
      </c>
      <c r="L391" s="387"/>
      <c r="M391" s="471" t="s">
        <v>6663</v>
      </c>
      <c r="N391" s="472" t="s">
        <v>6663</v>
      </c>
      <c r="O391" s="472" t="s">
        <v>6663</v>
      </c>
      <c r="P391" s="472" t="s">
        <v>6663</v>
      </c>
      <c r="Q391" s="472" t="s">
        <v>6663</v>
      </c>
      <c r="R391" s="472" t="s">
        <v>6663</v>
      </c>
      <c r="S391" s="472" t="s">
        <v>6663</v>
      </c>
      <c r="T391" s="472" t="s">
        <v>6663</v>
      </c>
      <c r="U391" s="472" t="s">
        <v>6663</v>
      </c>
      <c r="V391" s="472" t="s">
        <v>6663</v>
      </c>
      <c r="W391" s="472" t="s">
        <v>6663</v>
      </c>
      <c r="X391" s="472" t="s">
        <v>6663</v>
      </c>
      <c r="Y391" s="472" t="s">
        <v>6663</v>
      </c>
      <c r="Z391" s="472" t="s">
        <v>6663</v>
      </c>
      <c r="AA391" s="472" t="s">
        <v>6663</v>
      </c>
      <c r="AB391" s="473" t="s">
        <v>6663</v>
      </c>
      <c r="AC391" s="489" t="s">
        <v>6663</v>
      </c>
      <c r="AD391" s="490" t="s">
        <v>6663</v>
      </c>
      <c r="AE391" s="491" t="s">
        <v>6663</v>
      </c>
      <c r="AF391" s="389"/>
      <c r="AG391" s="390"/>
      <c r="AH391" s="390"/>
      <c r="AI391" s="390"/>
      <c r="AJ391" s="390"/>
      <c r="AK391" s="390"/>
      <c r="AL391" s="390"/>
      <c r="AM391" s="390"/>
      <c r="AN391" s="390"/>
      <c r="AO391" s="390"/>
      <c r="AP391" s="390"/>
      <c r="AQ391" s="390"/>
      <c r="AR391" s="390"/>
      <c r="AS391" s="390"/>
      <c r="AT391" s="390"/>
      <c r="AU391" s="390"/>
      <c r="AV391" s="384"/>
      <c r="AW391" s="385"/>
      <c r="AX391" s="386"/>
      <c r="AY391" s="492" t="s">
        <v>6663</v>
      </c>
      <c r="AZ391" s="493" t="s">
        <v>6663</v>
      </c>
      <c r="BA391" s="493" t="s">
        <v>6663</v>
      </c>
      <c r="BB391" s="493" t="s">
        <v>6663</v>
      </c>
      <c r="BC391" s="493" t="s">
        <v>6663</v>
      </c>
      <c r="BD391" s="493" t="s">
        <v>6663</v>
      </c>
      <c r="BE391" s="493" t="s">
        <v>6663</v>
      </c>
      <c r="BF391" s="493" t="s">
        <v>6663</v>
      </c>
      <c r="BG391" s="493" t="s">
        <v>6663</v>
      </c>
      <c r="BH391" s="493" t="s">
        <v>6663</v>
      </c>
      <c r="BI391" s="493" t="s">
        <v>6663</v>
      </c>
      <c r="BJ391" s="493" t="s">
        <v>6663</v>
      </c>
      <c r="BK391" s="493" t="s">
        <v>6663</v>
      </c>
      <c r="BL391" s="493" t="s">
        <v>6663</v>
      </c>
      <c r="BM391" s="493" t="s">
        <v>6663</v>
      </c>
      <c r="BN391" s="494" t="s">
        <v>6663</v>
      </c>
      <c r="BO391" s="489" t="s">
        <v>6663</v>
      </c>
      <c r="BP391" s="490" t="s">
        <v>6663</v>
      </c>
      <c r="BQ391" s="491" t="s">
        <v>6663</v>
      </c>
      <c r="BR391" s="492">
        <v>133</v>
      </c>
      <c r="BS391" s="493" t="s">
        <v>6662</v>
      </c>
      <c r="BT391" s="493" t="s">
        <v>6662</v>
      </c>
      <c r="BU391" s="493" t="s">
        <v>6662</v>
      </c>
      <c r="BV391" s="493" t="s">
        <v>6662</v>
      </c>
      <c r="BW391" s="493" t="s">
        <v>6662</v>
      </c>
      <c r="BX391" s="493">
        <v>1</v>
      </c>
      <c r="BY391" s="493">
        <v>3</v>
      </c>
      <c r="BZ391" s="493">
        <v>8</v>
      </c>
      <c r="CA391" s="493">
        <v>14</v>
      </c>
      <c r="CB391" s="493">
        <v>27</v>
      </c>
      <c r="CC391" s="493">
        <v>20</v>
      </c>
      <c r="CD391" s="493">
        <v>20</v>
      </c>
      <c r="CE391" s="493">
        <v>16</v>
      </c>
      <c r="CF391" s="493">
        <v>19</v>
      </c>
      <c r="CG391" s="494">
        <v>5</v>
      </c>
      <c r="CH391" s="389"/>
      <c r="CI391" s="390"/>
      <c r="CJ391" s="390"/>
      <c r="CK391" s="390"/>
      <c r="CL391" s="390"/>
      <c r="CM391" s="390"/>
      <c r="CN391" s="390"/>
      <c r="CO391" s="390"/>
      <c r="CP391" s="390"/>
      <c r="CQ391" s="390"/>
      <c r="CR391" s="390"/>
      <c r="CS391" s="390"/>
      <c r="CT391" s="390"/>
      <c r="CU391" s="394"/>
      <c r="CV391" s="389"/>
      <c r="CW391" s="390"/>
      <c r="CX391" s="390"/>
      <c r="CY391" s="390"/>
      <c r="CZ391" s="390"/>
      <c r="DA391" s="390"/>
      <c r="DB391" s="394"/>
      <c r="DC391" s="492">
        <v>407</v>
      </c>
      <c r="DD391" s="493">
        <v>317</v>
      </c>
      <c r="DE391" s="493">
        <v>157</v>
      </c>
      <c r="DF391" s="493">
        <v>147</v>
      </c>
      <c r="DG391" s="493">
        <v>13</v>
      </c>
      <c r="DH391" s="493">
        <v>18</v>
      </c>
      <c r="DI391" s="493">
        <v>72</v>
      </c>
      <c r="DJ391" s="394"/>
      <c r="DK391" s="492">
        <v>120</v>
      </c>
      <c r="DL391" s="493">
        <v>113</v>
      </c>
      <c r="DM391" s="493" t="s">
        <v>6662</v>
      </c>
      <c r="DN391" s="493" t="s">
        <v>6662</v>
      </c>
      <c r="DO391" s="493" t="s">
        <v>6662</v>
      </c>
      <c r="DP391" s="493">
        <v>2</v>
      </c>
      <c r="DQ391" s="493">
        <v>2</v>
      </c>
      <c r="DR391" s="493">
        <v>3</v>
      </c>
      <c r="DS391" s="493" t="s">
        <v>6662</v>
      </c>
      <c r="DT391" s="493" t="s">
        <v>6662</v>
      </c>
      <c r="DU391" s="493" t="s">
        <v>6662</v>
      </c>
      <c r="DV391" s="493" t="s">
        <v>6662</v>
      </c>
      <c r="DW391" s="493" t="s">
        <v>6662</v>
      </c>
      <c r="DX391" s="493" t="s">
        <v>6662</v>
      </c>
      <c r="DY391" s="390" t="s">
        <v>6662</v>
      </c>
      <c r="DZ391" s="394" t="s">
        <v>6662</v>
      </c>
      <c r="EA391" s="492">
        <v>133</v>
      </c>
      <c r="EB391" s="493">
        <v>19682</v>
      </c>
      <c r="EC391" s="493">
        <v>11902</v>
      </c>
      <c r="ED391" s="493">
        <v>7407</v>
      </c>
      <c r="EE391" s="494">
        <v>373</v>
      </c>
      <c r="EF391" s="492">
        <v>204</v>
      </c>
      <c r="EG391" s="493">
        <v>186</v>
      </c>
      <c r="EH391" s="493">
        <v>95</v>
      </c>
      <c r="EI391" s="493">
        <v>81</v>
      </c>
      <c r="EJ391" s="493">
        <v>10</v>
      </c>
      <c r="EK391" s="493">
        <v>8</v>
      </c>
      <c r="EL391" s="493">
        <v>10</v>
      </c>
      <c r="EM391" s="394"/>
      <c r="EN391" s="492">
        <v>203</v>
      </c>
      <c r="EO391" s="493">
        <v>131</v>
      </c>
      <c r="EP391" s="493">
        <v>62</v>
      </c>
      <c r="EQ391" s="493">
        <v>66</v>
      </c>
      <c r="ER391" s="493">
        <v>3</v>
      </c>
      <c r="ES391" s="493">
        <v>10</v>
      </c>
      <c r="ET391" s="493">
        <v>62</v>
      </c>
      <c r="EU391" s="394"/>
    </row>
    <row r="392" spans="1:151" s="357" customFormat="1" ht="15" hidden="1" customHeight="1" x14ac:dyDescent="0.15">
      <c r="A392" s="452" t="s">
        <v>175</v>
      </c>
      <c r="B392" s="452" t="s">
        <v>484</v>
      </c>
      <c r="C392" s="452" t="s">
        <v>487</v>
      </c>
      <c r="D392" s="452" t="s">
        <v>951</v>
      </c>
      <c r="E392" s="387">
        <v>185</v>
      </c>
      <c r="F392" s="472">
        <v>185</v>
      </c>
      <c r="G392" s="472" t="s">
        <v>6663</v>
      </c>
      <c r="H392" s="472" t="s">
        <v>6663</v>
      </c>
      <c r="I392" s="472" t="s">
        <v>6663</v>
      </c>
      <c r="J392" s="388" t="s">
        <v>6662</v>
      </c>
      <c r="K392" s="395" t="s">
        <v>6662</v>
      </c>
      <c r="L392" s="387"/>
      <c r="M392" s="471" t="s">
        <v>6663</v>
      </c>
      <c r="N392" s="472" t="s">
        <v>6663</v>
      </c>
      <c r="O392" s="472" t="s">
        <v>6663</v>
      </c>
      <c r="P392" s="472" t="s">
        <v>6663</v>
      </c>
      <c r="Q392" s="472" t="s">
        <v>6663</v>
      </c>
      <c r="R392" s="472" t="s">
        <v>6663</v>
      </c>
      <c r="S392" s="472" t="s">
        <v>6663</v>
      </c>
      <c r="T392" s="472" t="s">
        <v>6663</v>
      </c>
      <c r="U392" s="472" t="s">
        <v>6663</v>
      </c>
      <c r="V392" s="472" t="s">
        <v>6663</v>
      </c>
      <c r="W392" s="472" t="s">
        <v>6663</v>
      </c>
      <c r="X392" s="472" t="s">
        <v>6663</v>
      </c>
      <c r="Y392" s="472" t="s">
        <v>6663</v>
      </c>
      <c r="Z392" s="472" t="s">
        <v>6663</v>
      </c>
      <c r="AA392" s="472" t="s">
        <v>6663</v>
      </c>
      <c r="AB392" s="473" t="s">
        <v>6663</v>
      </c>
      <c r="AC392" s="489" t="s">
        <v>6663</v>
      </c>
      <c r="AD392" s="490" t="s">
        <v>6663</v>
      </c>
      <c r="AE392" s="491" t="s">
        <v>6663</v>
      </c>
      <c r="AF392" s="389"/>
      <c r="AG392" s="390"/>
      <c r="AH392" s="390"/>
      <c r="AI392" s="390"/>
      <c r="AJ392" s="390"/>
      <c r="AK392" s="390"/>
      <c r="AL392" s="390"/>
      <c r="AM392" s="390"/>
      <c r="AN392" s="390"/>
      <c r="AO392" s="390"/>
      <c r="AP392" s="390"/>
      <c r="AQ392" s="390"/>
      <c r="AR392" s="390"/>
      <c r="AS392" s="390"/>
      <c r="AT392" s="390"/>
      <c r="AU392" s="390"/>
      <c r="AV392" s="384"/>
      <c r="AW392" s="385"/>
      <c r="AX392" s="386"/>
      <c r="AY392" s="492" t="s">
        <v>6663</v>
      </c>
      <c r="AZ392" s="493" t="s">
        <v>6663</v>
      </c>
      <c r="BA392" s="493" t="s">
        <v>6663</v>
      </c>
      <c r="BB392" s="493" t="s">
        <v>6663</v>
      </c>
      <c r="BC392" s="493" t="s">
        <v>6663</v>
      </c>
      <c r="BD392" s="493" t="s">
        <v>6663</v>
      </c>
      <c r="BE392" s="493" t="s">
        <v>6663</v>
      </c>
      <c r="BF392" s="493" t="s">
        <v>6663</v>
      </c>
      <c r="BG392" s="493" t="s">
        <v>6663</v>
      </c>
      <c r="BH392" s="493" t="s">
        <v>6663</v>
      </c>
      <c r="BI392" s="493" t="s">
        <v>6663</v>
      </c>
      <c r="BJ392" s="493" t="s">
        <v>6663</v>
      </c>
      <c r="BK392" s="493" t="s">
        <v>6663</v>
      </c>
      <c r="BL392" s="493" t="s">
        <v>6663</v>
      </c>
      <c r="BM392" s="493" t="s">
        <v>6663</v>
      </c>
      <c r="BN392" s="494" t="s">
        <v>6663</v>
      </c>
      <c r="BO392" s="489" t="s">
        <v>6663</v>
      </c>
      <c r="BP392" s="490" t="s">
        <v>6663</v>
      </c>
      <c r="BQ392" s="491" t="s">
        <v>6663</v>
      </c>
      <c r="BR392" s="492">
        <v>185</v>
      </c>
      <c r="BS392" s="493" t="s">
        <v>6662</v>
      </c>
      <c r="BT392" s="493" t="s">
        <v>6662</v>
      </c>
      <c r="BU392" s="493">
        <v>1</v>
      </c>
      <c r="BV392" s="493">
        <v>2</v>
      </c>
      <c r="BW392" s="493" t="s">
        <v>6662</v>
      </c>
      <c r="BX392" s="493">
        <v>2</v>
      </c>
      <c r="BY392" s="493">
        <v>7</v>
      </c>
      <c r="BZ392" s="493">
        <v>9</v>
      </c>
      <c r="CA392" s="493">
        <v>22</v>
      </c>
      <c r="CB392" s="493">
        <v>42</v>
      </c>
      <c r="CC392" s="493">
        <v>25</v>
      </c>
      <c r="CD392" s="493">
        <v>26</v>
      </c>
      <c r="CE392" s="493">
        <v>19</v>
      </c>
      <c r="CF392" s="493">
        <v>21</v>
      </c>
      <c r="CG392" s="494">
        <v>9</v>
      </c>
      <c r="CH392" s="389"/>
      <c r="CI392" s="390"/>
      <c r="CJ392" s="390"/>
      <c r="CK392" s="390"/>
      <c r="CL392" s="390"/>
      <c r="CM392" s="390"/>
      <c r="CN392" s="390"/>
      <c r="CO392" s="390"/>
      <c r="CP392" s="390"/>
      <c r="CQ392" s="390"/>
      <c r="CR392" s="390"/>
      <c r="CS392" s="390"/>
      <c r="CT392" s="390"/>
      <c r="CU392" s="394"/>
      <c r="CV392" s="389"/>
      <c r="CW392" s="390"/>
      <c r="CX392" s="390"/>
      <c r="CY392" s="390"/>
      <c r="CZ392" s="390"/>
      <c r="DA392" s="390"/>
      <c r="DB392" s="394"/>
      <c r="DC392" s="492">
        <v>592</v>
      </c>
      <c r="DD392" s="493">
        <v>467</v>
      </c>
      <c r="DE392" s="493">
        <v>224</v>
      </c>
      <c r="DF392" s="493">
        <v>227</v>
      </c>
      <c r="DG392" s="493">
        <v>16</v>
      </c>
      <c r="DH392" s="493">
        <v>29</v>
      </c>
      <c r="DI392" s="493">
        <v>96</v>
      </c>
      <c r="DJ392" s="394"/>
      <c r="DK392" s="492">
        <v>147</v>
      </c>
      <c r="DL392" s="493">
        <v>118</v>
      </c>
      <c r="DM392" s="493" t="s">
        <v>6662</v>
      </c>
      <c r="DN392" s="493" t="s">
        <v>6662</v>
      </c>
      <c r="DO392" s="493">
        <v>8</v>
      </c>
      <c r="DP392" s="493">
        <v>5</v>
      </c>
      <c r="DQ392" s="493">
        <v>5</v>
      </c>
      <c r="DR392" s="493" t="s">
        <v>6662</v>
      </c>
      <c r="DS392" s="493">
        <v>1</v>
      </c>
      <c r="DT392" s="493" t="s">
        <v>6662</v>
      </c>
      <c r="DU392" s="493">
        <v>3</v>
      </c>
      <c r="DV392" s="493">
        <v>6</v>
      </c>
      <c r="DW392" s="493" t="s">
        <v>6662</v>
      </c>
      <c r="DX392" s="493" t="s">
        <v>6662</v>
      </c>
      <c r="DY392" s="390" t="s">
        <v>6662</v>
      </c>
      <c r="DZ392" s="394">
        <v>1</v>
      </c>
      <c r="EA392" s="492">
        <v>185</v>
      </c>
      <c r="EB392" s="493">
        <v>17916</v>
      </c>
      <c r="EC392" s="493">
        <v>10803</v>
      </c>
      <c r="ED392" s="493">
        <v>5813</v>
      </c>
      <c r="EE392" s="494">
        <v>1300</v>
      </c>
      <c r="EF392" s="492">
        <v>282</v>
      </c>
      <c r="EG392" s="493">
        <v>249</v>
      </c>
      <c r="EH392" s="493">
        <v>113</v>
      </c>
      <c r="EI392" s="493">
        <v>125</v>
      </c>
      <c r="EJ392" s="493">
        <v>11</v>
      </c>
      <c r="EK392" s="493">
        <v>11</v>
      </c>
      <c r="EL392" s="493">
        <v>22</v>
      </c>
      <c r="EM392" s="394"/>
      <c r="EN392" s="492">
        <v>310</v>
      </c>
      <c r="EO392" s="493">
        <v>218</v>
      </c>
      <c r="EP392" s="493">
        <v>111</v>
      </c>
      <c r="EQ392" s="493">
        <v>102</v>
      </c>
      <c r="ER392" s="493">
        <v>5</v>
      </c>
      <c r="ES392" s="493">
        <v>18</v>
      </c>
      <c r="ET392" s="493">
        <v>74</v>
      </c>
      <c r="EU392" s="394"/>
    </row>
    <row r="393" spans="1:151" s="357" customFormat="1" ht="15" hidden="1" customHeight="1" x14ac:dyDescent="0.15">
      <c r="A393" s="452" t="s">
        <v>175</v>
      </c>
      <c r="B393" s="452" t="s">
        <v>484</v>
      </c>
      <c r="C393" s="452" t="s">
        <v>488</v>
      </c>
      <c r="D393" s="452" t="s">
        <v>952</v>
      </c>
      <c r="E393" s="387">
        <v>141</v>
      </c>
      <c r="F393" s="472">
        <v>141</v>
      </c>
      <c r="G393" s="472" t="s">
        <v>6663</v>
      </c>
      <c r="H393" s="472" t="s">
        <v>6663</v>
      </c>
      <c r="I393" s="472" t="s">
        <v>6663</v>
      </c>
      <c r="J393" s="388" t="s">
        <v>6662</v>
      </c>
      <c r="K393" s="395" t="s">
        <v>6662</v>
      </c>
      <c r="L393" s="387"/>
      <c r="M393" s="471" t="s">
        <v>6663</v>
      </c>
      <c r="N393" s="472" t="s">
        <v>6663</v>
      </c>
      <c r="O393" s="472" t="s">
        <v>6663</v>
      </c>
      <c r="P393" s="472" t="s">
        <v>6663</v>
      </c>
      <c r="Q393" s="472" t="s">
        <v>6663</v>
      </c>
      <c r="R393" s="472" t="s">
        <v>6663</v>
      </c>
      <c r="S393" s="472" t="s">
        <v>6663</v>
      </c>
      <c r="T393" s="472" t="s">
        <v>6663</v>
      </c>
      <c r="U393" s="472" t="s">
        <v>6663</v>
      </c>
      <c r="V393" s="472" t="s">
        <v>6663</v>
      </c>
      <c r="W393" s="472" t="s">
        <v>6663</v>
      </c>
      <c r="X393" s="472" t="s">
        <v>6663</v>
      </c>
      <c r="Y393" s="472" t="s">
        <v>6663</v>
      </c>
      <c r="Z393" s="472" t="s">
        <v>6663</v>
      </c>
      <c r="AA393" s="472" t="s">
        <v>6663</v>
      </c>
      <c r="AB393" s="473" t="s">
        <v>6663</v>
      </c>
      <c r="AC393" s="489" t="s">
        <v>6663</v>
      </c>
      <c r="AD393" s="490" t="s">
        <v>6663</v>
      </c>
      <c r="AE393" s="491" t="s">
        <v>6663</v>
      </c>
      <c r="AF393" s="389"/>
      <c r="AG393" s="390"/>
      <c r="AH393" s="390"/>
      <c r="AI393" s="390"/>
      <c r="AJ393" s="390"/>
      <c r="AK393" s="390"/>
      <c r="AL393" s="390"/>
      <c r="AM393" s="390"/>
      <c r="AN393" s="390"/>
      <c r="AO393" s="390"/>
      <c r="AP393" s="390"/>
      <c r="AQ393" s="390"/>
      <c r="AR393" s="390"/>
      <c r="AS393" s="390"/>
      <c r="AT393" s="390"/>
      <c r="AU393" s="390"/>
      <c r="AV393" s="384"/>
      <c r="AW393" s="385"/>
      <c r="AX393" s="386"/>
      <c r="AY393" s="492" t="s">
        <v>6663</v>
      </c>
      <c r="AZ393" s="493" t="s">
        <v>6663</v>
      </c>
      <c r="BA393" s="493" t="s">
        <v>6663</v>
      </c>
      <c r="BB393" s="493" t="s">
        <v>6663</v>
      </c>
      <c r="BC393" s="493" t="s">
        <v>6663</v>
      </c>
      <c r="BD393" s="493" t="s">
        <v>6663</v>
      </c>
      <c r="BE393" s="493" t="s">
        <v>6663</v>
      </c>
      <c r="BF393" s="493" t="s">
        <v>6663</v>
      </c>
      <c r="BG393" s="493" t="s">
        <v>6663</v>
      </c>
      <c r="BH393" s="493" t="s">
        <v>6663</v>
      </c>
      <c r="BI393" s="493" t="s">
        <v>6663</v>
      </c>
      <c r="BJ393" s="493" t="s">
        <v>6663</v>
      </c>
      <c r="BK393" s="493" t="s">
        <v>6663</v>
      </c>
      <c r="BL393" s="493" t="s">
        <v>6663</v>
      </c>
      <c r="BM393" s="493" t="s">
        <v>6663</v>
      </c>
      <c r="BN393" s="494" t="s">
        <v>6663</v>
      </c>
      <c r="BO393" s="489" t="s">
        <v>6663</v>
      </c>
      <c r="BP393" s="490" t="s">
        <v>6663</v>
      </c>
      <c r="BQ393" s="491" t="s">
        <v>6663</v>
      </c>
      <c r="BR393" s="492">
        <v>141</v>
      </c>
      <c r="BS393" s="493" t="s">
        <v>6662</v>
      </c>
      <c r="BT393" s="493" t="s">
        <v>6662</v>
      </c>
      <c r="BU393" s="493" t="s">
        <v>6662</v>
      </c>
      <c r="BV393" s="493" t="s">
        <v>6662</v>
      </c>
      <c r="BW393" s="493" t="s">
        <v>6662</v>
      </c>
      <c r="BX393" s="493">
        <v>2</v>
      </c>
      <c r="BY393" s="493">
        <v>2</v>
      </c>
      <c r="BZ393" s="493">
        <v>14</v>
      </c>
      <c r="CA393" s="493">
        <v>19</v>
      </c>
      <c r="CB393" s="493">
        <v>22</v>
      </c>
      <c r="CC393" s="493">
        <v>20</v>
      </c>
      <c r="CD393" s="493">
        <v>13</v>
      </c>
      <c r="CE393" s="493">
        <v>21</v>
      </c>
      <c r="CF393" s="493">
        <v>19</v>
      </c>
      <c r="CG393" s="494">
        <v>9</v>
      </c>
      <c r="CH393" s="389"/>
      <c r="CI393" s="390"/>
      <c r="CJ393" s="390"/>
      <c r="CK393" s="390"/>
      <c r="CL393" s="390"/>
      <c r="CM393" s="390"/>
      <c r="CN393" s="390"/>
      <c r="CO393" s="390"/>
      <c r="CP393" s="390"/>
      <c r="CQ393" s="390"/>
      <c r="CR393" s="390"/>
      <c r="CS393" s="390"/>
      <c r="CT393" s="390"/>
      <c r="CU393" s="394"/>
      <c r="CV393" s="389"/>
      <c r="CW393" s="390"/>
      <c r="CX393" s="390"/>
      <c r="CY393" s="390"/>
      <c r="CZ393" s="390"/>
      <c r="DA393" s="390"/>
      <c r="DB393" s="394"/>
      <c r="DC393" s="492">
        <v>448</v>
      </c>
      <c r="DD393" s="493">
        <v>347</v>
      </c>
      <c r="DE393" s="493">
        <v>162</v>
      </c>
      <c r="DF393" s="493">
        <v>165</v>
      </c>
      <c r="DG393" s="493">
        <v>20</v>
      </c>
      <c r="DH393" s="493">
        <v>26</v>
      </c>
      <c r="DI393" s="493">
        <v>75</v>
      </c>
      <c r="DJ393" s="394"/>
      <c r="DK393" s="492">
        <v>129</v>
      </c>
      <c r="DL393" s="493">
        <v>115</v>
      </c>
      <c r="DM393" s="493" t="s">
        <v>6662</v>
      </c>
      <c r="DN393" s="493">
        <v>2</v>
      </c>
      <c r="DO393" s="493" t="s">
        <v>6662</v>
      </c>
      <c r="DP393" s="493">
        <v>6</v>
      </c>
      <c r="DQ393" s="493">
        <v>1</v>
      </c>
      <c r="DR393" s="493">
        <v>2</v>
      </c>
      <c r="DS393" s="493">
        <v>1</v>
      </c>
      <c r="DT393" s="493" t="s">
        <v>6662</v>
      </c>
      <c r="DU393" s="493">
        <v>2</v>
      </c>
      <c r="DV393" s="493" t="s">
        <v>6662</v>
      </c>
      <c r="DW393" s="493" t="s">
        <v>6662</v>
      </c>
      <c r="DX393" s="493" t="s">
        <v>6662</v>
      </c>
      <c r="DY393" s="390" t="s">
        <v>6662</v>
      </c>
      <c r="DZ393" s="394" t="s">
        <v>6662</v>
      </c>
      <c r="EA393" s="492">
        <v>141</v>
      </c>
      <c r="EB393" s="493">
        <v>21788</v>
      </c>
      <c r="EC393" s="493">
        <v>14213</v>
      </c>
      <c r="ED393" s="493">
        <v>7485</v>
      </c>
      <c r="EE393" s="494">
        <v>90</v>
      </c>
      <c r="EF393" s="492">
        <v>222</v>
      </c>
      <c r="EG393" s="493">
        <v>196</v>
      </c>
      <c r="EH393" s="493">
        <v>90</v>
      </c>
      <c r="EI393" s="493">
        <v>94</v>
      </c>
      <c r="EJ393" s="493">
        <v>12</v>
      </c>
      <c r="EK393" s="493">
        <v>14</v>
      </c>
      <c r="EL393" s="493">
        <v>12</v>
      </c>
      <c r="EM393" s="394"/>
      <c r="EN393" s="492">
        <v>226</v>
      </c>
      <c r="EO393" s="493">
        <v>151</v>
      </c>
      <c r="EP393" s="493">
        <v>72</v>
      </c>
      <c r="EQ393" s="493">
        <v>71</v>
      </c>
      <c r="ER393" s="493">
        <v>8</v>
      </c>
      <c r="ES393" s="493">
        <v>12</v>
      </c>
      <c r="ET393" s="493">
        <v>63</v>
      </c>
      <c r="EU393" s="394"/>
    </row>
    <row r="394" spans="1:151" s="357" customFormat="1" ht="15" hidden="1" customHeight="1" x14ac:dyDescent="0.15">
      <c r="A394" s="452" t="s">
        <v>175</v>
      </c>
      <c r="B394" s="452" t="s">
        <v>484</v>
      </c>
      <c r="C394" s="452" t="s">
        <v>489</v>
      </c>
      <c r="D394" s="452" t="s">
        <v>953</v>
      </c>
      <c r="E394" s="387">
        <v>145</v>
      </c>
      <c r="F394" s="472">
        <v>145</v>
      </c>
      <c r="G394" s="472" t="s">
        <v>6663</v>
      </c>
      <c r="H394" s="472" t="s">
        <v>6663</v>
      </c>
      <c r="I394" s="472" t="s">
        <v>6663</v>
      </c>
      <c r="J394" s="388" t="s">
        <v>6662</v>
      </c>
      <c r="K394" s="395" t="s">
        <v>6662</v>
      </c>
      <c r="L394" s="387"/>
      <c r="M394" s="471" t="s">
        <v>6663</v>
      </c>
      <c r="N394" s="472" t="s">
        <v>6663</v>
      </c>
      <c r="O394" s="472" t="s">
        <v>6663</v>
      </c>
      <c r="P394" s="472" t="s">
        <v>6663</v>
      </c>
      <c r="Q394" s="472" t="s">
        <v>6663</v>
      </c>
      <c r="R394" s="472" t="s">
        <v>6663</v>
      </c>
      <c r="S394" s="472" t="s">
        <v>6663</v>
      </c>
      <c r="T394" s="472" t="s">
        <v>6663</v>
      </c>
      <c r="U394" s="472" t="s">
        <v>6663</v>
      </c>
      <c r="V394" s="472" t="s">
        <v>6663</v>
      </c>
      <c r="W394" s="472" t="s">
        <v>6663</v>
      </c>
      <c r="X394" s="472" t="s">
        <v>6663</v>
      </c>
      <c r="Y394" s="472" t="s">
        <v>6663</v>
      </c>
      <c r="Z394" s="472" t="s">
        <v>6663</v>
      </c>
      <c r="AA394" s="472" t="s">
        <v>6663</v>
      </c>
      <c r="AB394" s="473" t="s">
        <v>6663</v>
      </c>
      <c r="AC394" s="489" t="s">
        <v>6663</v>
      </c>
      <c r="AD394" s="490" t="s">
        <v>6663</v>
      </c>
      <c r="AE394" s="491" t="s">
        <v>6663</v>
      </c>
      <c r="AF394" s="389"/>
      <c r="AG394" s="390"/>
      <c r="AH394" s="390"/>
      <c r="AI394" s="390"/>
      <c r="AJ394" s="390"/>
      <c r="AK394" s="390"/>
      <c r="AL394" s="390"/>
      <c r="AM394" s="390"/>
      <c r="AN394" s="390"/>
      <c r="AO394" s="390"/>
      <c r="AP394" s="390"/>
      <c r="AQ394" s="390"/>
      <c r="AR394" s="390"/>
      <c r="AS394" s="390"/>
      <c r="AT394" s="390"/>
      <c r="AU394" s="390"/>
      <c r="AV394" s="384"/>
      <c r="AW394" s="385"/>
      <c r="AX394" s="386"/>
      <c r="AY394" s="492" t="s">
        <v>6663</v>
      </c>
      <c r="AZ394" s="493" t="s">
        <v>6663</v>
      </c>
      <c r="BA394" s="493" t="s">
        <v>6663</v>
      </c>
      <c r="BB394" s="493" t="s">
        <v>6663</v>
      </c>
      <c r="BC394" s="493" t="s">
        <v>6663</v>
      </c>
      <c r="BD394" s="493" t="s">
        <v>6663</v>
      </c>
      <c r="BE394" s="493" t="s">
        <v>6663</v>
      </c>
      <c r="BF394" s="493" t="s">
        <v>6663</v>
      </c>
      <c r="BG394" s="493" t="s">
        <v>6663</v>
      </c>
      <c r="BH394" s="493" t="s">
        <v>6663</v>
      </c>
      <c r="BI394" s="493" t="s">
        <v>6663</v>
      </c>
      <c r="BJ394" s="493" t="s">
        <v>6663</v>
      </c>
      <c r="BK394" s="493" t="s">
        <v>6663</v>
      </c>
      <c r="BL394" s="493" t="s">
        <v>6663</v>
      </c>
      <c r="BM394" s="493" t="s">
        <v>6663</v>
      </c>
      <c r="BN394" s="494" t="s">
        <v>6663</v>
      </c>
      <c r="BO394" s="489" t="s">
        <v>6663</v>
      </c>
      <c r="BP394" s="490" t="s">
        <v>6663</v>
      </c>
      <c r="BQ394" s="491" t="s">
        <v>6663</v>
      </c>
      <c r="BR394" s="492">
        <v>144</v>
      </c>
      <c r="BS394" s="493" t="s">
        <v>6662</v>
      </c>
      <c r="BT394" s="493" t="s">
        <v>6662</v>
      </c>
      <c r="BU394" s="493" t="s">
        <v>6662</v>
      </c>
      <c r="BV394" s="493" t="s">
        <v>6662</v>
      </c>
      <c r="BW394" s="493">
        <v>2</v>
      </c>
      <c r="BX394" s="493">
        <v>2</v>
      </c>
      <c r="BY394" s="493">
        <v>2</v>
      </c>
      <c r="BZ394" s="493">
        <v>7</v>
      </c>
      <c r="CA394" s="493">
        <v>13</v>
      </c>
      <c r="CB394" s="493">
        <v>34</v>
      </c>
      <c r="CC394" s="493">
        <v>17</v>
      </c>
      <c r="CD394" s="493">
        <v>23</v>
      </c>
      <c r="CE394" s="493">
        <v>22</v>
      </c>
      <c r="CF394" s="493">
        <v>18</v>
      </c>
      <c r="CG394" s="494">
        <v>4</v>
      </c>
      <c r="CH394" s="389"/>
      <c r="CI394" s="390"/>
      <c r="CJ394" s="390"/>
      <c r="CK394" s="390"/>
      <c r="CL394" s="390"/>
      <c r="CM394" s="390"/>
      <c r="CN394" s="390"/>
      <c r="CO394" s="390"/>
      <c r="CP394" s="390"/>
      <c r="CQ394" s="390"/>
      <c r="CR394" s="390"/>
      <c r="CS394" s="390"/>
      <c r="CT394" s="390"/>
      <c r="CU394" s="394"/>
      <c r="CV394" s="389"/>
      <c r="CW394" s="390"/>
      <c r="CX394" s="390"/>
      <c r="CY394" s="390"/>
      <c r="CZ394" s="390"/>
      <c r="DA394" s="390"/>
      <c r="DB394" s="394"/>
      <c r="DC394" s="492">
        <v>465</v>
      </c>
      <c r="DD394" s="493">
        <v>357</v>
      </c>
      <c r="DE394" s="493">
        <v>187</v>
      </c>
      <c r="DF394" s="493">
        <v>147</v>
      </c>
      <c r="DG394" s="493">
        <v>23</v>
      </c>
      <c r="DH394" s="493">
        <v>22</v>
      </c>
      <c r="DI394" s="493">
        <v>86</v>
      </c>
      <c r="DJ394" s="394"/>
      <c r="DK394" s="492">
        <v>123</v>
      </c>
      <c r="DL394" s="493">
        <v>81</v>
      </c>
      <c r="DM394" s="493" t="s">
        <v>6662</v>
      </c>
      <c r="DN394" s="493">
        <v>3</v>
      </c>
      <c r="DO394" s="493" t="s">
        <v>6662</v>
      </c>
      <c r="DP394" s="493">
        <v>15</v>
      </c>
      <c r="DQ394" s="493">
        <v>6</v>
      </c>
      <c r="DR394" s="493">
        <v>9</v>
      </c>
      <c r="DS394" s="493">
        <v>6</v>
      </c>
      <c r="DT394" s="493" t="s">
        <v>6662</v>
      </c>
      <c r="DU394" s="493">
        <v>1</v>
      </c>
      <c r="DV394" s="493">
        <v>2</v>
      </c>
      <c r="DW394" s="493" t="s">
        <v>6662</v>
      </c>
      <c r="DX394" s="493" t="s">
        <v>6662</v>
      </c>
      <c r="DY394" s="390" t="s">
        <v>6662</v>
      </c>
      <c r="DZ394" s="394" t="s">
        <v>6662</v>
      </c>
      <c r="EA394" s="492">
        <v>145</v>
      </c>
      <c r="EB394" s="493">
        <v>19635</v>
      </c>
      <c r="EC394" s="493">
        <v>9774</v>
      </c>
      <c r="ED394" s="493">
        <v>9060</v>
      </c>
      <c r="EE394" s="494">
        <v>801</v>
      </c>
      <c r="EF394" s="492">
        <v>239</v>
      </c>
      <c r="EG394" s="493">
        <v>210</v>
      </c>
      <c r="EH394" s="493">
        <v>110</v>
      </c>
      <c r="EI394" s="493">
        <v>81</v>
      </c>
      <c r="EJ394" s="493">
        <v>19</v>
      </c>
      <c r="EK394" s="493">
        <v>14</v>
      </c>
      <c r="EL394" s="493">
        <v>15</v>
      </c>
      <c r="EM394" s="394"/>
      <c r="EN394" s="492">
        <v>226</v>
      </c>
      <c r="EO394" s="493">
        <v>147</v>
      </c>
      <c r="EP394" s="493">
        <v>77</v>
      </c>
      <c r="EQ394" s="493">
        <v>66</v>
      </c>
      <c r="ER394" s="493">
        <v>4</v>
      </c>
      <c r="ES394" s="493">
        <v>8</v>
      </c>
      <c r="ET394" s="493">
        <v>71</v>
      </c>
      <c r="EU394" s="394"/>
    </row>
    <row r="395" spans="1:151" s="357" customFormat="1" ht="15" hidden="1" customHeight="1" x14ac:dyDescent="0.15">
      <c r="A395" s="452" t="s">
        <v>175</v>
      </c>
      <c r="B395" s="452" t="s">
        <v>484</v>
      </c>
      <c r="C395" s="452" t="s">
        <v>490</v>
      </c>
      <c r="D395" s="452" t="s">
        <v>954</v>
      </c>
      <c r="E395" s="387">
        <v>88</v>
      </c>
      <c r="F395" s="472">
        <v>87</v>
      </c>
      <c r="G395" s="472" t="s">
        <v>6663</v>
      </c>
      <c r="H395" s="472" t="s">
        <v>6663</v>
      </c>
      <c r="I395" s="472" t="s">
        <v>6663</v>
      </c>
      <c r="J395" s="388">
        <v>1</v>
      </c>
      <c r="K395" s="395">
        <v>1</v>
      </c>
      <c r="L395" s="387"/>
      <c r="M395" s="471" t="s">
        <v>6663</v>
      </c>
      <c r="N395" s="472" t="s">
        <v>6663</v>
      </c>
      <c r="O395" s="472" t="s">
        <v>6663</v>
      </c>
      <c r="P395" s="472" t="s">
        <v>6663</v>
      </c>
      <c r="Q395" s="472" t="s">
        <v>6663</v>
      </c>
      <c r="R395" s="472" t="s">
        <v>6663</v>
      </c>
      <c r="S395" s="472" t="s">
        <v>6663</v>
      </c>
      <c r="T395" s="472" t="s">
        <v>6663</v>
      </c>
      <c r="U395" s="472" t="s">
        <v>6663</v>
      </c>
      <c r="V395" s="472" t="s">
        <v>6663</v>
      </c>
      <c r="W395" s="472" t="s">
        <v>6663</v>
      </c>
      <c r="X395" s="472" t="s">
        <v>6663</v>
      </c>
      <c r="Y395" s="472" t="s">
        <v>6663</v>
      </c>
      <c r="Z395" s="472" t="s">
        <v>6663</v>
      </c>
      <c r="AA395" s="472" t="s">
        <v>6663</v>
      </c>
      <c r="AB395" s="473" t="s">
        <v>6663</v>
      </c>
      <c r="AC395" s="489" t="s">
        <v>6663</v>
      </c>
      <c r="AD395" s="490" t="s">
        <v>6663</v>
      </c>
      <c r="AE395" s="491" t="s">
        <v>6663</v>
      </c>
      <c r="AF395" s="389"/>
      <c r="AG395" s="390"/>
      <c r="AH395" s="390"/>
      <c r="AI395" s="390"/>
      <c r="AJ395" s="390"/>
      <c r="AK395" s="390"/>
      <c r="AL395" s="390"/>
      <c r="AM395" s="390"/>
      <c r="AN395" s="390"/>
      <c r="AO395" s="390"/>
      <c r="AP395" s="390"/>
      <c r="AQ395" s="390"/>
      <c r="AR395" s="390"/>
      <c r="AS395" s="390"/>
      <c r="AT395" s="390"/>
      <c r="AU395" s="390"/>
      <c r="AV395" s="384"/>
      <c r="AW395" s="385"/>
      <c r="AX395" s="386"/>
      <c r="AY395" s="492" t="s">
        <v>6663</v>
      </c>
      <c r="AZ395" s="493" t="s">
        <v>6663</v>
      </c>
      <c r="BA395" s="493" t="s">
        <v>6663</v>
      </c>
      <c r="BB395" s="493" t="s">
        <v>6663</v>
      </c>
      <c r="BC395" s="493" t="s">
        <v>6663</v>
      </c>
      <c r="BD395" s="493" t="s">
        <v>6663</v>
      </c>
      <c r="BE395" s="493" t="s">
        <v>6663</v>
      </c>
      <c r="BF395" s="493" t="s">
        <v>6663</v>
      </c>
      <c r="BG395" s="493" t="s">
        <v>6663</v>
      </c>
      <c r="BH395" s="493" t="s">
        <v>6663</v>
      </c>
      <c r="BI395" s="493" t="s">
        <v>6663</v>
      </c>
      <c r="BJ395" s="493" t="s">
        <v>6663</v>
      </c>
      <c r="BK395" s="493" t="s">
        <v>6663</v>
      </c>
      <c r="BL395" s="493" t="s">
        <v>6663</v>
      </c>
      <c r="BM395" s="493" t="s">
        <v>6663</v>
      </c>
      <c r="BN395" s="494" t="s">
        <v>6663</v>
      </c>
      <c r="BO395" s="489" t="s">
        <v>6663</v>
      </c>
      <c r="BP395" s="490" t="s">
        <v>6663</v>
      </c>
      <c r="BQ395" s="491" t="s">
        <v>6663</v>
      </c>
      <c r="BR395" s="492">
        <v>86</v>
      </c>
      <c r="BS395" s="493" t="s">
        <v>6662</v>
      </c>
      <c r="BT395" s="493" t="s">
        <v>6662</v>
      </c>
      <c r="BU395" s="493" t="s">
        <v>6662</v>
      </c>
      <c r="BV395" s="493" t="s">
        <v>6662</v>
      </c>
      <c r="BW395" s="493" t="s">
        <v>6662</v>
      </c>
      <c r="BX395" s="493">
        <v>1</v>
      </c>
      <c r="BY395" s="493">
        <v>2</v>
      </c>
      <c r="BZ395" s="493">
        <v>5</v>
      </c>
      <c r="CA395" s="493">
        <v>11</v>
      </c>
      <c r="CB395" s="493">
        <v>11</v>
      </c>
      <c r="CC395" s="493">
        <v>10</v>
      </c>
      <c r="CD395" s="493">
        <v>7</v>
      </c>
      <c r="CE395" s="493">
        <v>11</v>
      </c>
      <c r="CF395" s="493">
        <v>21</v>
      </c>
      <c r="CG395" s="494">
        <v>7</v>
      </c>
      <c r="CH395" s="389"/>
      <c r="CI395" s="390"/>
      <c r="CJ395" s="390"/>
      <c r="CK395" s="390"/>
      <c r="CL395" s="390"/>
      <c r="CM395" s="390"/>
      <c r="CN395" s="390"/>
      <c r="CO395" s="390"/>
      <c r="CP395" s="390"/>
      <c r="CQ395" s="390"/>
      <c r="CR395" s="390"/>
      <c r="CS395" s="390"/>
      <c r="CT395" s="390"/>
      <c r="CU395" s="394"/>
      <c r="CV395" s="389"/>
      <c r="CW395" s="390"/>
      <c r="CX395" s="390"/>
      <c r="CY395" s="390"/>
      <c r="CZ395" s="390"/>
      <c r="DA395" s="390"/>
      <c r="DB395" s="394"/>
      <c r="DC395" s="492">
        <v>273</v>
      </c>
      <c r="DD395" s="493">
        <v>211</v>
      </c>
      <c r="DE395" s="493">
        <v>100</v>
      </c>
      <c r="DF395" s="493">
        <v>91</v>
      </c>
      <c r="DG395" s="493">
        <v>20</v>
      </c>
      <c r="DH395" s="493">
        <v>20</v>
      </c>
      <c r="DI395" s="493">
        <v>42</v>
      </c>
      <c r="DJ395" s="394"/>
      <c r="DK395" s="492">
        <v>75</v>
      </c>
      <c r="DL395" s="493">
        <v>61</v>
      </c>
      <c r="DM395" s="493" t="s">
        <v>6662</v>
      </c>
      <c r="DN395" s="493">
        <v>1</v>
      </c>
      <c r="DO395" s="493" t="s">
        <v>6662</v>
      </c>
      <c r="DP395" s="493">
        <v>5</v>
      </c>
      <c r="DQ395" s="493">
        <v>2</v>
      </c>
      <c r="DR395" s="493">
        <v>2</v>
      </c>
      <c r="DS395" s="493">
        <v>1</v>
      </c>
      <c r="DT395" s="493" t="s">
        <v>6662</v>
      </c>
      <c r="DU395" s="493" t="s">
        <v>6662</v>
      </c>
      <c r="DV395" s="493">
        <v>1</v>
      </c>
      <c r="DW395" s="493" t="s">
        <v>6662</v>
      </c>
      <c r="DX395" s="493" t="s">
        <v>6662</v>
      </c>
      <c r="DY395" s="390" t="s">
        <v>6662</v>
      </c>
      <c r="DZ395" s="394">
        <v>2</v>
      </c>
      <c r="EA395" s="492">
        <v>86</v>
      </c>
      <c r="EB395" s="493">
        <v>11026</v>
      </c>
      <c r="EC395" s="493">
        <v>6748</v>
      </c>
      <c r="ED395" s="493">
        <v>4176</v>
      </c>
      <c r="EE395" s="494">
        <v>102</v>
      </c>
      <c r="EF395" s="492">
        <v>141</v>
      </c>
      <c r="EG395" s="493">
        <v>123</v>
      </c>
      <c r="EH395" s="493">
        <v>60</v>
      </c>
      <c r="EI395" s="493">
        <v>49</v>
      </c>
      <c r="EJ395" s="493">
        <v>14</v>
      </c>
      <c r="EK395" s="493">
        <v>10</v>
      </c>
      <c r="EL395" s="493">
        <v>8</v>
      </c>
      <c r="EM395" s="394"/>
      <c r="EN395" s="492">
        <v>132</v>
      </c>
      <c r="EO395" s="493">
        <v>88</v>
      </c>
      <c r="EP395" s="493">
        <v>40</v>
      </c>
      <c r="EQ395" s="493">
        <v>42</v>
      </c>
      <c r="ER395" s="493">
        <v>6</v>
      </c>
      <c r="ES395" s="493">
        <v>10</v>
      </c>
      <c r="ET395" s="493">
        <v>34</v>
      </c>
      <c r="EU395" s="394"/>
    </row>
    <row r="396" spans="1:151" s="357" customFormat="1" ht="15" hidden="1" customHeight="1" x14ac:dyDescent="0.15">
      <c r="A396" s="452" t="s">
        <v>175</v>
      </c>
      <c r="B396" s="452" t="s">
        <v>484</v>
      </c>
      <c r="C396" s="452" t="s">
        <v>872</v>
      </c>
      <c r="D396" s="452" t="s">
        <v>955</v>
      </c>
      <c r="E396" s="387">
        <v>242</v>
      </c>
      <c r="F396" s="472">
        <v>240</v>
      </c>
      <c r="G396" s="472" t="s">
        <v>6663</v>
      </c>
      <c r="H396" s="472" t="s">
        <v>6663</v>
      </c>
      <c r="I396" s="472" t="s">
        <v>6663</v>
      </c>
      <c r="J396" s="388">
        <v>2</v>
      </c>
      <c r="K396" s="395">
        <v>2</v>
      </c>
      <c r="L396" s="387"/>
      <c r="M396" s="471" t="s">
        <v>6663</v>
      </c>
      <c r="N396" s="472" t="s">
        <v>6663</v>
      </c>
      <c r="O396" s="472" t="s">
        <v>6663</v>
      </c>
      <c r="P396" s="472" t="s">
        <v>6663</v>
      </c>
      <c r="Q396" s="472" t="s">
        <v>6663</v>
      </c>
      <c r="R396" s="472" t="s">
        <v>6663</v>
      </c>
      <c r="S396" s="472" t="s">
        <v>6663</v>
      </c>
      <c r="T396" s="472" t="s">
        <v>6663</v>
      </c>
      <c r="U396" s="472" t="s">
        <v>6663</v>
      </c>
      <c r="V396" s="472" t="s">
        <v>6663</v>
      </c>
      <c r="W396" s="472" t="s">
        <v>6663</v>
      </c>
      <c r="X396" s="472" t="s">
        <v>6663</v>
      </c>
      <c r="Y396" s="472" t="s">
        <v>6663</v>
      </c>
      <c r="Z396" s="472" t="s">
        <v>6663</v>
      </c>
      <c r="AA396" s="472" t="s">
        <v>6663</v>
      </c>
      <c r="AB396" s="473" t="s">
        <v>6663</v>
      </c>
      <c r="AC396" s="489" t="s">
        <v>6663</v>
      </c>
      <c r="AD396" s="490" t="s">
        <v>6663</v>
      </c>
      <c r="AE396" s="491" t="s">
        <v>6663</v>
      </c>
      <c r="AF396" s="389"/>
      <c r="AG396" s="390"/>
      <c r="AH396" s="390"/>
      <c r="AI396" s="390"/>
      <c r="AJ396" s="390"/>
      <c r="AK396" s="390"/>
      <c r="AL396" s="390"/>
      <c r="AM396" s="390"/>
      <c r="AN396" s="390"/>
      <c r="AO396" s="390"/>
      <c r="AP396" s="390"/>
      <c r="AQ396" s="390"/>
      <c r="AR396" s="390"/>
      <c r="AS396" s="390"/>
      <c r="AT396" s="390"/>
      <c r="AU396" s="390"/>
      <c r="AV396" s="384"/>
      <c r="AW396" s="385"/>
      <c r="AX396" s="386"/>
      <c r="AY396" s="492" t="s">
        <v>6663</v>
      </c>
      <c r="AZ396" s="493" t="s">
        <v>6663</v>
      </c>
      <c r="BA396" s="493" t="s">
        <v>6663</v>
      </c>
      <c r="BB396" s="493" t="s">
        <v>6663</v>
      </c>
      <c r="BC396" s="493" t="s">
        <v>6663</v>
      </c>
      <c r="BD396" s="493" t="s">
        <v>6663</v>
      </c>
      <c r="BE396" s="493" t="s">
        <v>6663</v>
      </c>
      <c r="BF396" s="493" t="s">
        <v>6663</v>
      </c>
      <c r="BG396" s="493" t="s">
        <v>6663</v>
      </c>
      <c r="BH396" s="493" t="s">
        <v>6663</v>
      </c>
      <c r="BI396" s="493" t="s">
        <v>6663</v>
      </c>
      <c r="BJ396" s="493" t="s">
        <v>6663</v>
      </c>
      <c r="BK396" s="493" t="s">
        <v>6663</v>
      </c>
      <c r="BL396" s="493" t="s">
        <v>6663</v>
      </c>
      <c r="BM396" s="493" t="s">
        <v>6663</v>
      </c>
      <c r="BN396" s="494" t="s">
        <v>6663</v>
      </c>
      <c r="BO396" s="489" t="s">
        <v>6663</v>
      </c>
      <c r="BP396" s="490" t="s">
        <v>6663</v>
      </c>
      <c r="BQ396" s="491" t="s">
        <v>6663</v>
      </c>
      <c r="BR396" s="492">
        <v>239</v>
      </c>
      <c r="BS396" s="493" t="s">
        <v>6662</v>
      </c>
      <c r="BT396" s="493" t="s">
        <v>6662</v>
      </c>
      <c r="BU396" s="493" t="s">
        <v>6662</v>
      </c>
      <c r="BV396" s="493">
        <v>1</v>
      </c>
      <c r="BW396" s="493">
        <v>1</v>
      </c>
      <c r="BX396" s="493">
        <v>4</v>
      </c>
      <c r="BY396" s="493">
        <v>8</v>
      </c>
      <c r="BZ396" s="493">
        <v>19</v>
      </c>
      <c r="CA396" s="493">
        <v>34</v>
      </c>
      <c r="CB396" s="493">
        <v>48</v>
      </c>
      <c r="CC396" s="493">
        <v>47</v>
      </c>
      <c r="CD396" s="493">
        <v>30</v>
      </c>
      <c r="CE396" s="493">
        <v>21</v>
      </c>
      <c r="CF396" s="493">
        <v>17</v>
      </c>
      <c r="CG396" s="494">
        <v>9</v>
      </c>
      <c r="CH396" s="389"/>
      <c r="CI396" s="390"/>
      <c r="CJ396" s="390"/>
      <c r="CK396" s="390"/>
      <c r="CL396" s="390"/>
      <c r="CM396" s="390"/>
      <c r="CN396" s="390"/>
      <c r="CO396" s="390"/>
      <c r="CP396" s="390"/>
      <c r="CQ396" s="390"/>
      <c r="CR396" s="390"/>
      <c r="CS396" s="390"/>
      <c r="CT396" s="390"/>
      <c r="CU396" s="394"/>
      <c r="CV396" s="389"/>
      <c r="CW396" s="390"/>
      <c r="CX396" s="390"/>
      <c r="CY396" s="390"/>
      <c r="CZ396" s="390"/>
      <c r="DA396" s="390"/>
      <c r="DB396" s="394"/>
      <c r="DC396" s="492">
        <v>806</v>
      </c>
      <c r="DD396" s="493">
        <v>592</v>
      </c>
      <c r="DE396" s="493">
        <v>245</v>
      </c>
      <c r="DF396" s="493">
        <v>321</v>
      </c>
      <c r="DG396" s="493">
        <v>26</v>
      </c>
      <c r="DH396" s="493">
        <v>57</v>
      </c>
      <c r="DI396" s="493">
        <v>157</v>
      </c>
      <c r="DJ396" s="394"/>
      <c r="DK396" s="492">
        <v>203</v>
      </c>
      <c r="DL396" s="493">
        <v>177</v>
      </c>
      <c r="DM396" s="493" t="s">
        <v>6662</v>
      </c>
      <c r="DN396" s="493">
        <v>2</v>
      </c>
      <c r="DO396" s="493">
        <v>4</v>
      </c>
      <c r="DP396" s="493">
        <v>8</v>
      </c>
      <c r="DQ396" s="493">
        <v>2</v>
      </c>
      <c r="DR396" s="493">
        <v>2</v>
      </c>
      <c r="DS396" s="493" t="s">
        <v>6662</v>
      </c>
      <c r="DT396" s="493" t="s">
        <v>6662</v>
      </c>
      <c r="DU396" s="493" t="s">
        <v>6662</v>
      </c>
      <c r="DV396" s="493">
        <v>6</v>
      </c>
      <c r="DW396" s="493">
        <v>1</v>
      </c>
      <c r="DX396" s="493">
        <v>1</v>
      </c>
      <c r="DY396" s="390" t="s">
        <v>6662</v>
      </c>
      <c r="DZ396" s="394" t="s">
        <v>6662</v>
      </c>
      <c r="EA396" s="492">
        <v>240</v>
      </c>
      <c r="EB396" s="493">
        <v>23017</v>
      </c>
      <c r="EC396" s="493">
        <v>16712</v>
      </c>
      <c r="ED396" s="493">
        <v>5396</v>
      </c>
      <c r="EE396" s="494">
        <v>909</v>
      </c>
      <c r="EF396" s="492">
        <v>386</v>
      </c>
      <c r="EG396" s="493">
        <v>327</v>
      </c>
      <c r="EH396" s="493">
        <v>140</v>
      </c>
      <c r="EI396" s="493">
        <v>168</v>
      </c>
      <c r="EJ396" s="493">
        <v>19</v>
      </c>
      <c r="EK396" s="493">
        <v>22</v>
      </c>
      <c r="EL396" s="493">
        <v>37</v>
      </c>
      <c r="EM396" s="394"/>
      <c r="EN396" s="492">
        <v>420</v>
      </c>
      <c r="EO396" s="493">
        <v>265</v>
      </c>
      <c r="EP396" s="493">
        <v>105</v>
      </c>
      <c r="EQ396" s="493">
        <v>153</v>
      </c>
      <c r="ER396" s="493">
        <v>7</v>
      </c>
      <c r="ES396" s="493">
        <v>35</v>
      </c>
      <c r="ET396" s="493">
        <v>120</v>
      </c>
      <c r="EU396" s="394"/>
    </row>
    <row r="397" spans="1:151" s="357" customFormat="1" ht="15" customHeight="1" x14ac:dyDescent="0.15">
      <c r="A397" s="452" t="s">
        <v>175</v>
      </c>
      <c r="B397" s="452" t="s">
        <v>491</v>
      </c>
      <c r="C397" s="452"/>
      <c r="D397" s="452" t="s">
        <v>956</v>
      </c>
      <c r="E397" s="387">
        <v>403</v>
      </c>
      <c r="F397" s="472">
        <v>399</v>
      </c>
      <c r="G397" s="472">
        <v>47</v>
      </c>
      <c r="H397" s="472">
        <v>48</v>
      </c>
      <c r="I397" s="472">
        <v>304</v>
      </c>
      <c r="J397" s="388">
        <v>4</v>
      </c>
      <c r="K397" s="395">
        <v>4</v>
      </c>
      <c r="L397" s="387"/>
      <c r="M397" s="471">
        <v>941</v>
      </c>
      <c r="N397" s="472">
        <v>4</v>
      </c>
      <c r="O397" s="472">
        <v>13</v>
      </c>
      <c r="P397" s="472">
        <v>22</v>
      </c>
      <c r="Q397" s="472">
        <v>31</v>
      </c>
      <c r="R397" s="472">
        <v>23</v>
      </c>
      <c r="S397" s="472">
        <v>22</v>
      </c>
      <c r="T397" s="472">
        <v>47</v>
      </c>
      <c r="U397" s="472">
        <v>64</v>
      </c>
      <c r="V397" s="472">
        <v>97</v>
      </c>
      <c r="W397" s="472">
        <v>103</v>
      </c>
      <c r="X397" s="472">
        <v>126</v>
      </c>
      <c r="Y397" s="472">
        <v>116</v>
      </c>
      <c r="Z397" s="472">
        <v>113</v>
      </c>
      <c r="AA397" s="472">
        <v>93</v>
      </c>
      <c r="AB397" s="473">
        <v>67</v>
      </c>
      <c r="AC397" s="489">
        <v>63.9</v>
      </c>
      <c r="AD397" s="490">
        <v>62.7</v>
      </c>
      <c r="AE397" s="491">
        <v>65.3</v>
      </c>
      <c r="AF397" s="389"/>
      <c r="AG397" s="390"/>
      <c r="AH397" s="390"/>
      <c r="AI397" s="390"/>
      <c r="AJ397" s="390"/>
      <c r="AK397" s="390"/>
      <c r="AL397" s="390"/>
      <c r="AM397" s="390"/>
      <c r="AN397" s="390"/>
      <c r="AO397" s="390"/>
      <c r="AP397" s="390"/>
      <c r="AQ397" s="390"/>
      <c r="AR397" s="390"/>
      <c r="AS397" s="390"/>
      <c r="AT397" s="390"/>
      <c r="AU397" s="390"/>
      <c r="AV397" s="384"/>
      <c r="AW397" s="385"/>
      <c r="AX397" s="386"/>
      <c r="AY397" s="492">
        <v>523</v>
      </c>
      <c r="AZ397" s="493" t="s">
        <v>6662</v>
      </c>
      <c r="BA397" s="493">
        <v>1</v>
      </c>
      <c r="BB397" s="493">
        <v>3</v>
      </c>
      <c r="BC397" s="493">
        <v>6</v>
      </c>
      <c r="BD397" s="493">
        <v>5</v>
      </c>
      <c r="BE397" s="493">
        <v>5</v>
      </c>
      <c r="BF397" s="493">
        <v>8</v>
      </c>
      <c r="BG397" s="493">
        <v>10</v>
      </c>
      <c r="BH397" s="493">
        <v>22</v>
      </c>
      <c r="BI397" s="493">
        <v>53</v>
      </c>
      <c r="BJ397" s="493">
        <v>83</v>
      </c>
      <c r="BK397" s="493">
        <v>105</v>
      </c>
      <c r="BL397" s="493">
        <v>102</v>
      </c>
      <c r="BM397" s="493">
        <v>76</v>
      </c>
      <c r="BN397" s="494">
        <v>44</v>
      </c>
      <c r="BO397" s="489">
        <v>71</v>
      </c>
      <c r="BP397" s="490">
        <v>71.2</v>
      </c>
      <c r="BQ397" s="491">
        <v>70.900000000000006</v>
      </c>
      <c r="BR397" s="492">
        <v>399</v>
      </c>
      <c r="BS397" s="493" t="s">
        <v>6662</v>
      </c>
      <c r="BT397" s="493" t="s">
        <v>6662</v>
      </c>
      <c r="BU397" s="493">
        <v>1</v>
      </c>
      <c r="BV397" s="493">
        <v>1</v>
      </c>
      <c r="BW397" s="493">
        <v>2</v>
      </c>
      <c r="BX397" s="493">
        <v>5</v>
      </c>
      <c r="BY397" s="493">
        <v>6</v>
      </c>
      <c r="BZ397" s="493">
        <v>16</v>
      </c>
      <c r="CA397" s="493">
        <v>28</v>
      </c>
      <c r="CB397" s="493">
        <v>43</v>
      </c>
      <c r="CC397" s="493">
        <v>68</v>
      </c>
      <c r="CD397" s="493">
        <v>64</v>
      </c>
      <c r="CE397" s="493">
        <v>65</v>
      </c>
      <c r="CF397" s="493">
        <v>58</v>
      </c>
      <c r="CG397" s="494">
        <v>42</v>
      </c>
      <c r="CH397" s="389"/>
      <c r="CI397" s="390"/>
      <c r="CJ397" s="390"/>
      <c r="CK397" s="390"/>
      <c r="CL397" s="390"/>
      <c r="CM397" s="390"/>
      <c r="CN397" s="390"/>
      <c r="CO397" s="390"/>
      <c r="CP397" s="390"/>
      <c r="CQ397" s="390"/>
      <c r="CR397" s="390"/>
      <c r="CS397" s="390"/>
      <c r="CT397" s="390"/>
      <c r="CU397" s="394"/>
      <c r="CV397" s="389"/>
      <c r="CW397" s="390"/>
      <c r="CX397" s="390"/>
      <c r="CY397" s="390"/>
      <c r="CZ397" s="390"/>
      <c r="DA397" s="390"/>
      <c r="DB397" s="394"/>
      <c r="DC397" s="492">
        <v>1190</v>
      </c>
      <c r="DD397" s="493">
        <v>924</v>
      </c>
      <c r="DE397" s="493">
        <v>523</v>
      </c>
      <c r="DF397" s="493">
        <v>369</v>
      </c>
      <c r="DG397" s="493">
        <v>32</v>
      </c>
      <c r="DH397" s="493">
        <v>47</v>
      </c>
      <c r="DI397" s="493">
        <v>219</v>
      </c>
      <c r="DJ397" s="394"/>
      <c r="DK397" s="492">
        <v>320</v>
      </c>
      <c r="DL397" s="493">
        <v>185</v>
      </c>
      <c r="DM397" s="493">
        <v>11</v>
      </c>
      <c r="DN397" s="493">
        <v>83</v>
      </c>
      <c r="DO397" s="493" t="s">
        <v>6662</v>
      </c>
      <c r="DP397" s="493">
        <v>24</v>
      </c>
      <c r="DQ397" s="493">
        <v>2</v>
      </c>
      <c r="DR397" s="493">
        <v>10</v>
      </c>
      <c r="DS397" s="493">
        <v>2</v>
      </c>
      <c r="DT397" s="493">
        <v>2</v>
      </c>
      <c r="DU397" s="493" t="s">
        <v>6662</v>
      </c>
      <c r="DV397" s="493">
        <v>1</v>
      </c>
      <c r="DW397" s="493" t="s">
        <v>6662</v>
      </c>
      <c r="DX397" s="493" t="s">
        <v>6662</v>
      </c>
      <c r="DY397" s="390" t="s">
        <v>6662</v>
      </c>
      <c r="DZ397" s="394" t="s">
        <v>6662</v>
      </c>
      <c r="EA397" s="492">
        <v>399</v>
      </c>
      <c r="EB397" s="493">
        <v>49597</v>
      </c>
      <c r="EC397" s="493">
        <v>26469</v>
      </c>
      <c r="ED397" s="493">
        <v>22103</v>
      </c>
      <c r="EE397" s="494">
        <v>1025</v>
      </c>
      <c r="EF397" s="492">
        <v>597</v>
      </c>
      <c r="EG397" s="493">
        <v>529</v>
      </c>
      <c r="EH397" s="493">
        <v>278</v>
      </c>
      <c r="EI397" s="493">
        <v>235</v>
      </c>
      <c r="EJ397" s="493">
        <v>16</v>
      </c>
      <c r="EK397" s="493">
        <v>26</v>
      </c>
      <c r="EL397" s="493">
        <v>42</v>
      </c>
      <c r="EM397" s="394"/>
      <c r="EN397" s="492">
        <v>593</v>
      </c>
      <c r="EO397" s="493">
        <v>395</v>
      </c>
      <c r="EP397" s="493">
        <v>245</v>
      </c>
      <c r="EQ397" s="493">
        <v>134</v>
      </c>
      <c r="ER397" s="493">
        <v>16</v>
      </c>
      <c r="ES397" s="493">
        <v>21</v>
      </c>
      <c r="ET397" s="493">
        <v>177</v>
      </c>
      <c r="EU397" s="394"/>
    </row>
    <row r="398" spans="1:151" s="357" customFormat="1" ht="15" hidden="1" customHeight="1" x14ac:dyDescent="0.15">
      <c r="A398" s="452" t="s">
        <v>175</v>
      </c>
      <c r="B398" s="452" t="s">
        <v>491</v>
      </c>
      <c r="C398" s="452" t="s">
        <v>492</v>
      </c>
      <c r="D398" s="452" t="s">
        <v>957</v>
      </c>
      <c r="E398" s="387">
        <v>166</v>
      </c>
      <c r="F398" s="472">
        <v>165</v>
      </c>
      <c r="G398" s="472" t="s">
        <v>6663</v>
      </c>
      <c r="H398" s="472" t="s">
        <v>6663</v>
      </c>
      <c r="I398" s="472" t="s">
        <v>6663</v>
      </c>
      <c r="J398" s="388">
        <v>1</v>
      </c>
      <c r="K398" s="395">
        <v>1</v>
      </c>
      <c r="L398" s="387"/>
      <c r="M398" s="471" t="s">
        <v>6663</v>
      </c>
      <c r="N398" s="472" t="s">
        <v>6663</v>
      </c>
      <c r="O398" s="472" t="s">
        <v>6663</v>
      </c>
      <c r="P398" s="472" t="s">
        <v>6663</v>
      </c>
      <c r="Q398" s="472" t="s">
        <v>6663</v>
      </c>
      <c r="R398" s="472" t="s">
        <v>6663</v>
      </c>
      <c r="S398" s="472" t="s">
        <v>6663</v>
      </c>
      <c r="T398" s="472" t="s">
        <v>6663</v>
      </c>
      <c r="U398" s="472" t="s">
        <v>6663</v>
      </c>
      <c r="V398" s="472" t="s">
        <v>6663</v>
      </c>
      <c r="W398" s="472" t="s">
        <v>6663</v>
      </c>
      <c r="X398" s="472" t="s">
        <v>6663</v>
      </c>
      <c r="Y398" s="472" t="s">
        <v>6663</v>
      </c>
      <c r="Z398" s="472" t="s">
        <v>6663</v>
      </c>
      <c r="AA398" s="472" t="s">
        <v>6663</v>
      </c>
      <c r="AB398" s="473" t="s">
        <v>6663</v>
      </c>
      <c r="AC398" s="489" t="s">
        <v>6663</v>
      </c>
      <c r="AD398" s="490" t="s">
        <v>6663</v>
      </c>
      <c r="AE398" s="491" t="s">
        <v>6663</v>
      </c>
      <c r="AF398" s="389"/>
      <c r="AG398" s="390"/>
      <c r="AH398" s="390"/>
      <c r="AI398" s="390"/>
      <c r="AJ398" s="390"/>
      <c r="AK398" s="390"/>
      <c r="AL398" s="390"/>
      <c r="AM398" s="390"/>
      <c r="AN398" s="390"/>
      <c r="AO398" s="390"/>
      <c r="AP398" s="390"/>
      <c r="AQ398" s="390"/>
      <c r="AR398" s="390"/>
      <c r="AS398" s="390"/>
      <c r="AT398" s="390"/>
      <c r="AU398" s="390"/>
      <c r="AV398" s="384"/>
      <c r="AW398" s="385"/>
      <c r="AX398" s="386"/>
      <c r="AY398" s="492" t="s">
        <v>6663</v>
      </c>
      <c r="AZ398" s="493" t="s">
        <v>6663</v>
      </c>
      <c r="BA398" s="493" t="s">
        <v>6663</v>
      </c>
      <c r="BB398" s="493" t="s">
        <v>6663</v>
      </c>
      <c r="BC398" s="493" t="s">
        <v>6663</v>
      </c>
      <c r="BD398" s="493" t="s">
        <v>6663</v>
      </c>
      <c r="BE398" s="493" t="s">
        <v>6663</v>
      </c>
      <c r="BF398" s="493" t="s">
        <v>6663</v>
      </c>
      <c r="BG398" s="493" t="s">
        <v>6663</v>
      </c>
      <c r="BH398" s="493" t="s">
        <v>6663</v>
      </c>
      <c r="BI398" s="493" t="s">
        <v>6663</v>
      </c>
      <c r="BJ398" s="493" t="s">
        <v>6663</v>
      </c>
      <c r="BK398" s="493" t="s">
        <v>6663</v>
      </c>
      <c r="BL398" s="493" t="s">
        <v>6663</v>
      </c>
      <c r="BM398" s="493" t="s">
        <v>6663</v>
      </c>
      <c r="BN398" s="494" t="s">
        <v>6663</v>
      </c>
      <c r="BO398" s="489" t="s">
        <v>6663</v>
      </c>
      <c r="BP398" s="490" t="s">
        <v>6663</v>
      </c>
      <c r="BQ398" s="491" t="s">
        <v>6663</v>
      </c>
      <c r="BR398" s="492">
        <v>165</v>
      </c>
      <c r="BS398" s="493" t="s">
        <v>6662</v>
      </c>
      <c r="BT398" s="493" t="s">
        <v>6662</v>
      </c>
      <c r="BU398" s="493" t="s">
        <v>6662</v>
      </c>
      <c r="BV398" s="493" t="s">
        <v>6662</v>
      </c>
      <c r="BW398" s="493">
        <v>1</v>
      </c>
      <c r="BX398" s="493" t="s">
        <v>6662</v>
      </c>
      <c r="BY398" s="493">
        <v>2</v>
      </c>
      <c r="BZ398" s="493">
        <v>7</v>
      </c>
      <c r="CA398" s="493">
        <v>11</v>
      </c>
      <c r="CB398" s="493">
        <v>13</v>
      </c>
      <c r="CC398" s="493">
        <v>31</v>
      </c>
      <c r="CD398" s="493">
        <v>24</v>
      </c>
      <c r="CE398" s="493">
        <v>29</v>
      </c>
      <c r="CF398" s="493">
        <v>28</v>
      </c>
      <c r="CG398" s="494">
        <v>19</v>
      </c>
      <c r="CH398" s="389"/>
      <c r="CI398" s="390"/>
      <c r="CJ398" s="390"/>
      <c r="CK398" s="390"/>
      <c r="CL398" s="390"/>
      <c r="CM398" s="390"/>
      <c r="CN398" s="390"/>
      <c r="CO398" s="390"/>
      <c r="CP398" s="390"/>
      <c r="CQ398" s="390"/>
      <c r="CR398" s="390"/>
      <c r="CS398" s="390"/>
      <c r="CT398" s="390"/>
      <c r="CU398" s="394"/>
      <c r="CV398" s="389"/>
      <c r="CW398" s="390"/>
      <c r="CX398" s="390"/>
      <c r="CY398" s="390"/>
      <c r="CZ398" s="390"/>
      <c r="DA398" s="390"/>
      <c r="DB398" s="394"/>
      <c r="DC398" s="492">
        <v>502</v>
      </c>
      <c r="DD398" s="493">
        <v>379</v>
      </c>
      <c r="DE398" s="493">
        <v>205</v>
      </c>
      <c r="DF398" s="493">
        <v>156</v>
      </c>
      <c r="DG398" s="493">
        <v>18</v>
      </c>
      <c r="DH398" s="493">
        <v>20</v>
      </c>
      <c r="DI398" s="493">
        <v>103</v>
      </c>
      <c r="DJ398" s="394"/>
      <c r="DK398" s="492">
        <v>130</v>
      </c>
      <c r="DL398" s="493">
        <v>93</v>
      </c>
      <c r="DM398" s="493">
        <v>7</v>
      </c>
      <c r="DN398" s="493">
        <v>12</v>
      </c>
      <c r="DO398" s="493" t="s">
        <v>6662</v>
      </c>
      <c r="DP398" s="493">
        <v>13</v>
      </c>
      <c r="DQ398" s="493">
        <v>2</v>
      </c>
      <c r="DR398" s="493" t="s">
        <v>6662</v>
      </c>
      <c r="DS398" s="493" t="s">
        <v>6662</v>
      </c>
      <c r="DT398" s="493">
        <v>2</v>
      </c>
      <c r="DU398" s="493" t="s">
        <v>6662</v>
      </c>
      <c r="DV398" s="493">
        <v>1</v>
      </c>
      <c r="DW398" s="493" t="s">
        <v>6662</v>
      </c>
      <c r="DX398" s="493" t="s">
        <v>6662</v>
      </c>
      <c r="DY398" s="390" t="s">
        <v>6662</v>
      </c>
      <c r="DZ398" s="394" t="s">
        <v>6662</v>
      </c>
      <c r="EA398" s="492">
        <v>165</v>
      </c>
      <c r="EB398" s="493">
        <v>18389</v>
      </c>
      <c r="EC398" s="493">
        <v>10673</v>
      </c>
      <c r="ED398" s="493">
        <v>7684</v>
      </c>
      <c r="EE398" s="494">
        <v>32</v>
      </c>
      <c r="EF398" s="492">
        <v>257</v>
      </c>
      <c r="EG398" s="493">
        <v>232</v>
      </c>
      <c r="EH398" s="493">
        <v>117</v>
      </c>
      <c r="EI398" s="493">
        <v>106</v>
      </c>
      <c r="EJ398" s="493">
        <v>9</v>
      </c>
      <c r="EK398" s="493">
        <v>10</v>
      </c>
      <c r="EL398" s="493">
        <v>15</v>
      </c>
      <c r="EM398" s="394"/>
      <c r="EN398" s="492">
        <v>245</v>
      </c>
      <c r="EO398" s="493">
        <v>147</v>
      </c>
      <c r="EP398" s="493">
        <v>88</v>
      </c>
      <c r="EQ398" s="493">
        <v>50</v>
      </c>
      <c r="ER398" s="493">
        <v>9</v>
      </c>
      <c r="ES398" s="493">
        <v>10</v>
      </c>
      <c r="ET398" s="493">
        <v>88</v>
      </c>
      <c r="EU398" s="394"/>
    </row>
    <row r="399" spans="1:151" s="357" customFormat="1" ht="15" hidden="1" customHeight="1" x14ac:dyDescent="0.15">
      <c r="A399" s="452" t="s">
        <v>175</v>
      </c>
      <c r="B399" s="452" t="s">
        <v>491</v>
      </c>
      <c r="C399" s="452" t="s">
        <v>493</v>
      </c>
      <c r="D399" s="452" t="s">
        <v>958</v>
      </c>
      <c r="E399" s="387">
        <v>237</v>
      </c>
      <c r="F399" s="472">
        <v>234</v>
      </c>
      <c r="G399" s="472" t="s">
        <v>6663</v>
      </c>
      <c r="H399" s="472" t="s">
        <v>6663</v>
      </c>
      <c r="I399" s="472" t="s">
        <v>6663</v>
      </c>
      <c r="J399" s="388">
        <v>3</v>
      </c>
      <c r="K399" s="395">
        <v>3</v>
      </c>
      <c r="L399" s="387"/>
      <c r="M399" s="471" t="s">
        <v>6663</v>
      </c>
      <c r="N399" s="472" t="s">
        <v>6663</v>
      </c>
      <c r="O399" s="472" t="s">
        <v>6663</v>
      </c>
      <c r="P399" s="472" t="s">
        <v>6663</v>
      </c>
      <c r="Q399" s="472" t="s">
        <v>6663</v>
      </c>
      <c r="R399" s="472" t="s">
        <v>6663</v>
      </c>
      <c r="S399" s="472" t="s">
        <v>6663</v>
      </c>
      <c r="T399" s="472" t="s">
        <v>6663</v>
      </c>
      <c r="U399" s="472" t="s">
        <v>6663</v>
      </c>
      <c r="V399" s="472" t="s">
        <v>6663</v>
      </c>
      <c r="W399" s="472" t="s">
        <v>6663</v>
      </c>
      <c r="X399" s="472" t="s">
        <v>6663</v>
      </c>
      <c r="Y399" s="472" t="s">
        <v>6663</v>
      </c>
      <c r="Z399" s="472" t="s">
        <v>6663</v>
      </c>
      <c r="AA399" s="472" t="s">
        <v>6663</v>
      </c>
      <c r="AB399" s="473" t="s">
        <v>6663</v>
      </c>
      <c r="AC399" s="489" t="s">
        <v>6663</v>
      </c>
      <c r="AD399" s="490" t="s">
        <v>6663</v>
      </c>
      <c r="AE399" s="491" t="s">
        <v>6663</v>
      </c>
      <c r="AF399" s="389"/>
      <c r="AG399" s="390"/>
      <c r="AH399" s="390"/>
      <c r="AI399" s="390"/>
      <c r="AJ399" s="390"/>
      <c r="AK399" s="390"/>
      <c r="AL399" s="390"/>
      <c r="AM399" s="390"/>
      <c r="AN399" s="390"/>
      <c r="AO399" s="390"/>
      <c r="AP399" s="390"/>
      <c r="AQ399" s="390"/>
      <c r="AR399" s="390"/>
      <c r="AS399" s="390"/>
      <c r="AT399" s="390"/>
      <c r="AU399" s="390"/>
      <c r="AV399" s="384"/>
      <c r="AW399" s="385"/>
      <c r="AX399" s="386"/>
      <c r="AY399" s="492" t="s">
        <v>6663</v>
      </c>
      <c r="AZ399" s="493" t="s">
        <v>6663</v>
      </c>
      <c r="BA399" s="493" t="s">
        <v>6663</v>
      </c>
      <c r="BB399" s="493" t="s">
        <v>6663</v>
      </c>
      <c r="BC399" s="493" t="s">
        <v>6663</v>
      </c>
      <c r="BD399" s="493" t="s">
        <v>6663</v>
      </c>
      <c r="BE399" s="493" t="s">
        <v>6663</v>
      </c>
      <c r="BF399" s="493" t="s">
        <v>6663</v>
      </c>
      <c r="BG399" s="493" t="s">
        <v>6663</v>
      </c>
      <c r="BH399" s="493" t="s">
        <v>6663</v>
      </c>
      <c r="BI399" s="493" t="s">
        <v>6663</v>
      </c>
      <c r="BJ399" s="493" t="s">
        <v>6663</v>
      </c>
      <c r="BK399" s="493" t="s">
        <v>6663</v>
      </c>
      <c r="BL399" s="493" t="s">
        <v>6663</v>
      </c>
      <c r="BM399" s="493" t="s">
        <v>6663</v>
      </c>
      <c r="BN399" s="494" t="s">
        <v>6663</v>
      </c>
      <c r="BO399" s="489" t="s">
        <v>6663</v>
      </c>
      <c r="BP399" s="490" t="s">
        <v>6663</v>
      </c>
      <c r="BQ399" s="491" t="s">
        <v>6663</v>
      </c>
      <c r="BR399" s="492">
        <v>234</v>
      </c>
      <c r="BS399" s="493" t="s">
        <v>6662</v>
      </c>
      <c r="BT399" s="493" t="s">
        <v>6662</v>
      </c>
      <c r="BU399" s="493">
        <v>1</v>
      </c>
      <c r="BV399" s="493">
        <v>1</v>
      </c>
      <c r="BW399" s="493">
        <v>1</v>
      </c>
      <c r="BX399" s="493">
        <v>5</v>
      </c>
      <c r="BY399" s="493">
        <v>4</v>
      </c>
      <c r="BZ399" s="493">
        <v>9</v>
      </c>
      <c r="CA399" s="493">
        <v>17</v>
      </c>
      <c r="CB399" s="493">
        <v>30</v>
      </c>
      <c r="CC399" s="493">
        <v>37</v>
      </c>
      <c r="CD399" s="493">
        <v>40</v>
      </c>
      <c r="CE399" s="493">
        <v>36</v>
      </c>
      <c r="CF399" s="493">
        <v>30</v>
      </c>
      <c r="CG399" s="494">
        <v>23</v>
      </c>
      <c r="CH399" s="389"/>
      <c r="CI399" s="390"/>
      <c r="CJ399" s="390"/>
      <c r="CK399" s="390"/>
      <c r="CL399" s="390"/>
      <c r="CM399" s="390"/>
      <c r="CN399" s="390"/>
      <c r="CO399" s="390"/>
      <c r="CP399" s="390"/>
      <c r="CQ399" s="390"/>
      <c r="CR399" s="390"/>
      <c r="CS399" s="390"/>
      <c r="CT399" s="390"/>
      <c r="CU399" s="394"/>
      <c r="CV399" s="389"/>
      <c r="CW399" s="390"/>
      <c r="CX399" s="390"/>
      <c r="CY399" s="390"/>
      <c r="CZ399" s="390"/>
      <c r="DA399" s="390"/>
      <c r="DB399" s="394"/>
      <c r="DC399" s="492">
        <v>688</v>
      </c>
      <c r="DD399" s="493">
        <v>545</v>
      </c>
      <c r="DE399" s="493">
        <v>318</v>
      </c>
      <c r="DF399" s="493">
        <v>213</v>
      </c>
      <c r="DG399" s="493">
        <v>14</v>
      </c>
      <c r="DH399" s="493">
        <v>27</v>
      </c>
      <c r="DI399" s="493">
        <v>116</v>
      </c>
      <c r="DJ399" s="394"/>
      <c r="DK399" s="492">
        <v>190</v>
      </c>
      <c r="DL399" s="493">
        <v>92</v>
      </c>
      <c r="DM399" s="493">
        <v>4</v>
      </c>
      <c r="DN399" s="493">
        <v>71</v>
      </c>
      <c r="DO399" s="493" t="s">
        <v>6662</v>
      </c>
      <c r="DP399" s="493">
        <v>11</v>
      </c>
      <c r="DQ399" s="493" t="s">
        <v>6662</v>
      </c>
      <c r="DR399" s="493">
        <v>10</v>
      </c>
      <c r="DS399" s="493">
        <v>2</v>
      </c>
      <c r="DT399" s="493" t="s">
        <v>6662</v>
      </c>
      <c r="DU399" s="493" t="s">
        <v>6662</v>
      </c>
      <c r="DV399" s="493" t="s">
        <v>6662</v>
      </c>
      <c r="DW399" s="493" t="s">
        <v>6662</v>
      </c>
      <c r="DX399" s="493" t="s">
        <v>6662</v>
      </c>
      <c r="DY399" s="390" t="s">
        <v>6662</v>
      </c>
      <c r="DZ399" s="394" t="s">
        <v>6662</v>
      </c>
      <c r="EA399" s="492">
        <v>234</v>
      </c>
      <c r="EB399" s="493">
        <v>31208</v>
      </c>
      <c r="EC399" s="493">
        <v>15796</v>
      </c>
      <c r="ED399" s="493">
        <v>14419</v>
      </c>
      <c r="EE399" s="494">
        <v>993</v>
      </c>
      <c r="EF399" s="492">
        <v>340</v>
      </c>
      <c r="EG399" s="493">
        <v>297</v>
      </c>
      <c r="EH399" s="493">
        <v>161</v>
      </c>
      <c r="EI399" s="493">
        <v>129</v>
      </c>
      <c r="EJ399" s="493">
        <v>7</v>
      </c>
      <c r="EK399" s="493">
        <v>16</v>
      </c>
      <c r="EL399" s="493">
        <v>27</v>
      </c>
      <c r="EM399" s="394"/>
      <c r="EN399" s="492">
        <v>348</v>
      </c>
      <c r="EO399" s="493">
        <v>248</v>
      </c>
      <c r="EP399" s="493">
        <v>157</v>
      </c>
      <c r="EQ399" s="493">
        <v>84</v>
      </c>
      <c r="ER399" s="493">
        <v>7</v>
      </c>
      <c r="ES399" s="493">
        <v>11</v>
      </c>
      <c r="ET399" s="493">
        <v>89</v>
      </c>
      <c r="EU399" s="394"/>
    </row>
    <row r="400" spans="1:151" s="357" customFormat="1" ht="15" customHeight="1" x14ac:dyDescent="0.15">
      <c r="A400" s="452" t="s">
        <v>175</v>
      </c>
      <c r="B400" s="452" t="s">
        <v>494</v>
      </c>
      <c r="C400" s="452"/>
      <c r="D400" s="452" t="s">
        <v>959</v>
      </c>
      <c r="E400" s="387">
        <v>965</v>
      </c>
      <c r="F400" s="472">
        <v>951</v>
      </c>
      <c r="G400" s="472">
        <v>141</v>
      </c>
      <c r="H400" s="472">
        <v>166</v>
      </c>
      <c r="I400" s="472">
        <v>644</v>
      </c>
      <c r="J400" s="388">
        <v>14</v>
      </c>
      <c r="K400" s="395">
        <v>10</v>
      </c>
      <c r="L400" s="387"/>
      <c r="M400" s="471">
        <v>2402</v>
      </c>
      <c r="N400" s="472">
        <v>19</v>
      </c>
      <c r="O400" s="472">
        <v>37</v>
      </c>
      <c r="P400" s="472">
        <v>69</v>
      </c>
      <c r="Q400" s="472">
        <v>60</v>
      </c>
      <c r="R400" s="472">
        <v>68</v>
      </c>
      <c r="S400" s="472">
        <v>79</v>
      </c>
      <c r="T400" s="472">
        <v>125</v>
      </c>
      <c r="U400" s="472">
        <v>182</v>
      </c>
      <c r="V400" s="472">
        <v>283</v>
      </c>
      <c r="W400" s="472">
        <v>354</v>
      </c>
      <c r="X400" s="472">
        <v>271</v>
      </c>
      <c r="Y400" s="472">
        <v>241</v>
      </c>
      <c r="Z400" s="472">
        <v>278</v>
      </c>
      <c r="AA400" s="472">
        <v>209</v>
      </c>
      <c r="AB400" s="473">
        <v>127</v>
      </c>
      <c r="AC400" s="489">
        <v>62.2</v>
      </c>
      <c r="AD400" s="490">
        <v>60.8</v>
      </c>
      <c r="AE400" s="491">
        <v>63.9</v>
      </c>
      <c r="AF400" s="389"/>
      <c r="AG400" s="390"/>
      <c r="AH400" s="390"/>
      <c r="AI400" s="390"/>
      <c r="AJ400" s="390"/>
      <c r="AK400" s="390"/>
      <c r="AL400" s="390"/>
      <c r="AM400" s="390"/>
      <c r="AN400" s="390"/>
      <c r="AO400" s="390"/>
      <c r="AP400" s="390"/>
      <c r="AQ400" s="390"/>
      <c r="AR400" s="390"/>
      <c r="AS400" s="390"/>
      <c r="AT400" s="390"/>
      <c r="AU400" s="390"/>
      <c r="AV400" s="384"/>
      <c r="AW400" s="385"/>
      <c r="AX400" s="386"/>
      <c r="AY400" s="492">
        <v>1201</v>
      </c>
      <c r="AZ400" s="493" t="s">
        <v>6662</v>
      </c>
      <c r="BA400" s="493">
        <v>4</v>
      </c>
      <c r="BB400" s="493">
        <v>2</v>
      </c>
      <c r="BC400" s="493">
        <v>11</v>
      </c>
      <c r="BD400" s="493">
        <v>4</v>
      </c>
      <c r="BE400" s="493">
        <v>11</v>
      </c>
      <c r="BF400" s="493">
        <v>20</v>
      </c>
      <c r="BG400" s="493">
        <v>28</v>
      </c>
      <c r="BH400" s="493">
        <v>86</v>
      </c>
      <c r="BI400" s="493">
        <v>163</v>
      </c>
      <c r="BJ400" s="493">
        <v>186</v>
      </c>
      <c r="BK400" s="493">
        <v>197</v>
      </c>
      <c r="BL400" s="493">
        <v>239</v>
      </c>
      <c r="BM400" s="493">
        <v>168</v>
      </c>
      <c r="BN400" s="494">
        <v>82</v>
      </c>
      <c r="BO400" s="489">
        <v>70.400000000000006</v>
      </c>
      <c r="BP400" s="490">
        <v>70.5</v>
      </c>
      <c r="BQ400" s="491">
        <v>70.2</v>
      </c>
      <c r="BR400" s="492">
        <v>947</v>
      </c>
      <c r="BS400" s="493" t="s">
        <v>6662</v>
      </c>
      <c r="BT400" s="493">
        <v>1</v>
      </c>
      <c r="BU400" s="493" t="s">
        <v>6662</v>
      </c>
      <c r="BV400" s="493">
        <v>3</v>
      </c>
      <c r="BW400" s="493">
        <v>3</v>
      </c>
      <c r="BX400" s="493">
        <v>12</v>
      </c>
      <c r="BY400" s="493">
        <v>27</v>
      </c>
      <c r="BZ400" s="493">
        <v>51</v>
      </c>
      <c r="CA400" s="493">
        <v>120</v>
      </c>
      <c r="CB400" s="493">
        <v>189</v>
      </c>
      <c r="CC400" s="493">
        <v>146</v>
      </c>
      <c r="CD400" s="493">
        <v>132</v>
      </c>
      <c r="CE400" s="493">
        <v>128</v>
      </c>
      <c r="CF400" s="493">
        <v>97</v>
      </c>
      <c r="CG400" s="494">
        <v>38</v>
      </c>
      <c r="CH400" s="389"/>
      <c r="CI400" s="390"/>
      <c r="CJ400" s="390"/>
      <c r="CK400" s="390"/>
      <c r="CL400" s="390"/>
      <c r="CM400" s="390"/>
      <c r="CN400" s="390"/>
      <c r="CO400" s="390"/>
      <c r="CP400" s="390"/>
      <c r="CQ400" s="390"/>
      <c r="CR400" s="390"/>
      <c r="CS400" s="390"/>
      <c r="CT400" s="390"/>
      <c r="CU400" s="394"/>
      <c r="CV400" s="389"/>
      <c r="CW400" s="390"/>
      <c r="CX400" s="390"/>
      <c r="CY400" s="390"/>
      <c r="CZ400" s="390"/>
      <c r="DA400" s="390"/>
      <c r="DB400" s="394"/>
      <c r="DC400" s="492">
        <v>3012</v>
      </c>
      <c r="DD400" s="493">
        <v>2369</v>
      </c>
      <c r="DE400" s="493">
        <v>1196</v>
      </c>
      <c r="DF400" s="493">
        <v>1051</v>
      </c>
      <c r="DG400" s="493">
        <v>122</v>
      </c>
      <c r="DH400" s="493">
        <v>122</v>
      </c>
      <c r="DI400" s="493">
        <v>521</v>
      </c>
      <c r="DJ400" s="394"/>
      <c r="DK400" s="492">
        <v>714</v>
      </c>
      <c r="DL400" s="493">
        <v>389</v>
      </c>
      <c r="DM400" s="493" t="s">
        <v>6662</v>
      </c>
      <c r="DN400" s="493">
        <v>12</v>
      </c>
      <c r="DO400" s="493">
        <v>73</v>
      </c>
      <c r="DP400" s="493">
        <v>27</v>
      </c>
      <c r="DQ400" s="493">
        <v>9</v>
      </c>
      <c r="DR400" s="493">
        <v>58</v>
      </c>
      <c r="DS400" s="493">
        <v>3</v>
      </c>
      <c r="DT400" s="493">
        <v>3</v>
      </c>
      <c r="DU400" s="493">
        <v>18</v>
      </c>
      <c r="DV400" s="493">
        <v>118</v>
      </c>
      <c r="DW400" s="493" t="s">
        <v>6662</v>
      </c>
      <c r="DX400" s="493">
        <v>2</v>
      </c>
      <c r="DY400" s="390">
        <v>1</v>
      </c>
      <c r="DZ400" s="394">
        <v>1</v>
      </c>
      <c r="EA400" s="492">
        <v>947</v>
      </c>
      <c r="EB400" s="493">
        <v>85062</v>
      </c>
      <c r="EC400" s="493">
        <v>45923</v>
      </c>
      <c r="ED400" s="493">
        <v>29227</v>
      </c>
      <c r="EE400" s="494">
        <v>9912</v>
      </c>
      <c r="EF400" s="492">
        <v>1513</v>
      </c>
      <c r="EG400" s="493">
        <v>1345</v>
      </c>
      <c r="EH400" s="493">
        <v>640</v>
      </c>
      <c r="EI400" s="493">
        <v>619</v>
      </c>
      <c r="EJ400" s="493">
        <v>86</v>
      </c>
      <c r="EK400" s="493">
        <v>55</v>
      </c>
      <c r="EL400" s="493">
        <v>113</v>
      </c>
      <c r="EM400" s="394"/>
      <c r="EN400" s="492">
        <v>1499</v>
      </c>
      <c r="EO400" s="493">
        <v>1024</v>
      </c>
      <c r="EP400" s="493">
        <v>556</v>
      </c>
      <c r="EQ400" s="493">
        <v>432</v>
      </c>
      <c r="ER400" s="493">
        <v>36</v>
      </c>
      <c r="ES400" s="493">
        <v>67</v>
      </c>
      <c r="ET400" s="493">
        <v>408</v>
      </c>
      <c r="EU400" s="394"/>
    </row>
    <row r="401" spans="1:151" s="357" customFormat="1" ht="15" hidden="1" customHeight="1" x14ac:dyDescent="0.15">
      <c r="A401" s="452" t="s">
        <v>175</v>
      </c>
      <c r="B401" s="452" t="s">
        <v>494</v>
      </c>
      <c r="C401" s="452" t="s">
        <v>494</v>
      </c>
      <c r="D401" s="452" t="s">
        <v>960</v>
      </c>
      <c r="E401" s="387">
        <v>144</v>
      </c>
      <c r="F401" s="472">
        <v>142</v>
      </c>
      <c r="G401" s="472" t="s">
        <v>6663</v>
      </c>
      <c r="H401" s="472" t="s">
        <v>6663</v>
      </c>
      <c r="I401" s="472" t="s">
        <v>6663</v>
      </c>
      <c r="J401" s="388">
        <v>2</v>
      </c>
      <c r="K401" s="395">
        <v>1</v>
      </c>
      <c r="L401" s="387"/>
      <c r="M401" s="471" t="s">
        <v>6663</v>
      </c>
      <c r="N401" s="472" t="s">
        <v>6663</v>
      </c>
      <c r="O401" s="472" t="s">
        <v>6663</v>
      </c>
      <c r="P401" s="472" t="s">
        <v>6663</v>
      </c>
      <c r="Q401" s="472" t="s">
        <v>6663</v>
      </c>
      <c r="R401" s="472" t="s">
        <v>6663</v>
      </c>
      <c r="S401" s="472" t="s">
        <v>6663</v>
      </c>
      <c r="T401" s="472" t="s">
        <v>6663</v>
      </c>
      <c r="U401" s="472" t="s">
        <v>6663</v>
      </c>
      <c r="V401" s="472" t="s">
        <v>6663</v>
      </c>
      <c r="W401" s="472" t="s">
        <v>6663</v>
      </c>
      <c r="X401" s="472" t="s">
        <v>6663</v>
      </c>
      <c r="Y401" s="472" t="s">
        <v>6663</v>
      </c>
      <c r="Z401" s="472" t="s">
        <v>6663</v>
      </c>
      <c r="AA401" s="472" t="s">
        <v>6663</v>
      </c>
      <c r="AB401" s="473" t="s">
        <v>6663</v>
      </c>
      <c r="AC401" s="489" t="s">
        <v>6663</v>
      </c>
      <c r="AD401" s="490" t="s">
        <v>6663</v>
      </c>
      <c r="AE401" s="491" t="s">
        <v>6663</v>
      </c>
      <c r="AF401" s="389"/>
      <c r="AG401" s="390"/>
      <c r="AH401" s="390"/>
      <c r="AI401" s="390"/>
      <c r="AJ401" s="390"/>
      <c r="AK401" s="390"/>
      <c r="AL401" s="390"/>
      <c r="AM401" s="390"/>
      <c r="AN401" s="390"/>
      <c r="AO401" s="390"/>
      <c r="AP401" s="390"/>
      <c r="AQ401" s="390"/>
      <c r="AR401" s="390"/>
      <c r="AS401" s="390"/>
      <c r="AT401" s="390"/>
      <c r="AU401" s="390"/>
      <c r="AV401" s="384"/>
      <c r="AW401" s="385"/>
      <c r="AX401" s="386"/>
      <c r="AY401" s="492" t="s">
        <v>6663</v>
      </c>
      <c r="AZ401" s="493" t="s">
        <v>6663</v>
      </c>
      <c r="BA401" s="493" t="s">
        <v>6663</v>
      </c>
      <c r="BB401" s="493" t="s">
        <v>6663</v>
      </c>
      <c r="BC401" s="493" t="s">
        <v>6663</v>
      </c>
      <c r="BD401" s="493" t="s">
        <v>6663</v>
      </c>
      <c r="BE401" s="493" t="s">
        <v>6663</v>
      </c>
      <c r="BF401" s="493" t="s">
        <v>6663</v>
      </c>
      <c r="BG401" s="493" t="s">
        <v>6663</v>
      </c>
      <c r="BH401" s="493" t="s">
        <v>6663</v>
      </c>
      <c r="BI401" s="493" t="s">
        <v>6663</v>
      </c>
      <c r="BJ401" s="493" t="s">
        <v>6663</v>
      </c>
      <c r="BK401" s="493" t="s">
        <v>6663</v>
      </c>
      <c r="BL401" s="493" t="s">
        <v>6663</v>
      </c>
      <c r="BM401" s="493" t="s">
        <v>6663</v>
      </c>
      <c r="BN401" s="494" t="s">
        <v>6663</v>
      </c>
      <c r="BO401" s="489" t="s">
        <v>6663</v>
      </c>
      <c r="BP401" s="490" t="s">
        <v>6663</v>
      </c>
      <c r="BQ401" s="491" t="s">
        <v>6663</v>
      </c>
      <c r="BR401" s="492">
        <v>142</v>
      </c>
      <c r="BS401" s="493" t="s">
        <v>6662</v>
      </c>
      <c r="BT401" s="493" t="s">
        <v>6662</v>
      </c>
      <c r="BU401" s="493" t="s">
        <v>6662</v>
      </c>
      <c r="BV401" s="493" t="s">
        <v>6662</v>
      </c>
      <c r="BW401" s="493">
        <v>2</v>
      </c>
      <c r="BX401" s="493">
        <v>2</v>
      </c>
      <c r="BY401" s="493">
        <v>2</v>
      </c>
      <c r="BZ401" s="493">
        <v>10</v>
      </c>
      <c r="CA401" s="493">
        <v>19</v>
      </c>
      <c r="CB401" s="493">
        <v>30</v>
      </c>
      <c r="CC401" s="493">
        <v>24</v>
      </c>
      <c r="CD401" s="493">
        <v>19</v>
      </c>
      <c r="CE401" s="493">
        <v>19</v>
      </c>
      <c r="CF401" s="493">
        <v>10</v>
      </c>
      <c r="CG401" s="494">
        <v>5</v>
      </c>
      <c r="CH401" s="389"/>
      <c r="CI401" s="390"/>
      <c r="CJ401" s="390"/>
      <c r="CK401" s="390"/>
      <c r="CL401" s="390"/>
      <c r="CM401" s="390"/>
      <c r="CN401" s="390"/>
      <c r="CO401" s="390"/>
      <c r="CP401" s="390"/>
      <c r="CQ401" s="390"/>
      <c r="CR401" s="390"/>
      <c r="CS401" s="390"/>
      <c r="CT401" s="390"/>
      <c r="CU401" s="394"/>
      <c r="CV401" s="389"/>
      <c r="CW401" s="390"/>
      <c r="CX401" s="390"/>
      <c r="CY401" s="390"/>
      <c r="CZ401" s="390"/>
      <c r="DA401" s="390"/>
      <c r="DB401" s="394"/>
      <c r="DC401" s="492">
        <v>459</v>
      </c>
      <c r="DD401" s="493">
        <v>355</v>
      </c>
      <c r="DE401" s="493">
        <v>178</v>
      </c>
      <c r="DF401" s="493">
        <v>159</v>
      </c>
      <c r="DG401" s="493">
        <v>18</v>
      </c>
      <c r="DH401" s="493">
        <v>15</v>
      </c>
      <c r="DI401" s="493">
        <v>89</v>
      </c>
      <c r="DJ401" s="394"/>
      <c r="DK401" s="492">
        <v>108</v>
      </c>
      <c r="DL401" s="493">
        <v>67</v>
      </c>
      <c r="DM401" s="493" t="s">
        <v>6662</v>
      </c>
      <c r="DN401" s="493">
        <v>3</v>
      </c>
      <c r="DO401" s="493">
        <v>6</v>
      </c>
      <c r="DP401" s="493">
        <v>3</v>
      </c>
      <c r="DQ401" s="493" t="s">
        <v>6662</v>
      </c>
      <c r="DR401" s="493">
        <v>12</v>
      </c>
      <c r="DS401" s="493" t="s">
        <v>6662</v>
      </c>
      <c r="DT401" s="493">
        <v>1</v>
      </c>
      <c r="DU401" s="493" t="s">
        <v>6662</v>
      </c>
      <c r="DV401" s="493">
        <v>15</v>
      </c>
      <c r="DW401" s="493" t="s">
        <v>6662</v>
      </c>
      <c r="DX401" s="493">
        <v>1</v>
      </c>
      <c r="DY401" s="390" t="s">
        <v>6662</v>
      </c>
      <c r="DZ401" s="394" t="s">
        <v>6662</v>
      </c>
      <c r="EA401" s="492">
        <v>142</v>
      </c>
      <c r="EB401" s="493">
        <v>13056</v>
      </c>
      <c r="EC401" s="493">
        <v>7542</v>
      </c>
      <c r="ED401" s="493">
        <v>4413</v>
      </c>
      <c r="EE401" s="494">
        <v>1101</v>
      </c>
      <c r="EF401" s="492">
        <v>227</v>
      </c>
      <c r="EG401" s="493">
        <v>195</v>
      </c>
      <c r="EH401" s="493">
        <v>92</v>
      </c>
      <c r="EI401" s="493">
        <v>93</v>
      </c>
      <c r="EJ401" s="493">
        <v>10</v>
      </c>
      <c r="EK401" s="493">
        <v>7</v>
      </c>
      <c r="EL401" s="493">
        <v>25</v>
      </c>
      <c r="EM401" s="394"/>
      <c r="EN401" s="492">
        <v>232</v>
      </c>
      <c r="EO401" s="493">
        <v>160</v>
      </c>
      <c r="EP401" s="493">
        <v>86</v>
      </c>
      <c r="EQ401" s="493">
        <v>66</v>
      </c>
      <c r="ER401" s="493">
        <v>8</v>
      </c>
      <c r="ES401" s="493">
        <v>8</v>
      </c>
      <c r="ET401" s="493">
        <v>64</v>
      </c>
      <c r="EU401" s="394"/>
    </row>
    <row r="402" spans="1:151" s="357" customFormat="1" ht="15" hidden="1" customHeight="1" x14ac:dyDescent="0.15">
      <c r="A402" s="452" t="s">
        <v>175</v>
      </c>
      <c r="B402" s="452" t="s">
        <v>494</v>
      </c>
      <c r="C402" s="452" t="s">
        <v>495</v>
      </c>
      <c r="D402" s="452" t="s">
        <v>961</v>
      </c>
      <c r="E402" s="387">
        <v>188</v>
      </c>
      <c r="F402" s="472">
        <v>187</v>
      </c>
      <c r="G402" s="472" t="s">
        <v>6663</v>
      </c>
      <c r="H402" s="472" t="s">
        <v>6663</v>
      </c>
      <c r="I402" s="472" t="s">
        <v>6663</v>
      </c>
      <c r="J402" s="388">
        <v>1</v>
      </c>
      <c r="K402" s="395" t="s">
        <v>6662</v>
      </c>
      <c r="L402" s="387"/>
      <c r="M402" s="471" t="s">
        <v>6663</v>
      </c>
      <c r="N402" s="472" t="s">
        <v>6663</v>
      </c>
      <c r="O402" s="472" t="s">
        <v>6663</v>
      </c>
      <c r="P402" s="472" t="s">
        <v>6663</v>
      </c>
      <c r="Q402" s="472" t="s">
        <v>6663</v>
      </c>
      <c r="R402" s="472" t="s">
        <v>6663</v>
      </c>
      <c r="S402" s="472" t="s">
        <v>6663</v>
      </c>
      <c r="T402" s="472" t="s">
        <v>6663</v>
      </c>
      <c r="U402" s="472" t="s">
        <v>6663</v>
      </c>
      <c r="V402" s="472" t="s">
        <v>6663</v>
      </c>
      <c r="W402" s="472" t="s">
        <v>6663</v>
      </c>
      <c r="X402" s="472" t="s">
        <v>6663</v>
      </c>
      <c r="Y402" s="472" t="s">
        <v>6663</v>
      </c>
      <c r="Z402" s="472" t="s">
        <v>6663</v>
      </c>
      <c r="AA402" s="472" t="s">
        <v>6663</v>
      </c>
      <c r="AB402" s="473" t="s">
        <v>6663</v>
      </c>
      <c r="AC402" s="489" t="s">
        <v>6663</v>
      </c>
      <c r="AD402" s="490" t="s">
        <v>6663</v>
      </c>
      <c r="AE402" s="491" t="s">
        <v>6663</v>
      </c>
      <c r="AF402" s="389"/>
      <c r="AG402" s="390"/>
      <c r="AH402" s="390"/>
      <c r="AI402" s="390"/>
      <c r="AJ402" s="390"/>
      <c r="AK402" s="390"/>
      <c r="AL402" s="390"/>
      <c r="AM402" s="390"/>
      <c r="AN402" s="390"/>
      <c r="AO402" s="390"/>
      <c r="AP402" s="390"/>
      <c r="AQ402" s="390"/>
      <c r="AR402" s="390"/>
      <c r="AS402" s="390"/>
      <c r="AT402" s="390"/>
      <c r="AU402" s="390"/>
      <c r="AV402" s="384"/>
      <c r="AW402" s="385"/>
      <c r="AX402" s="386"/>
      <c r="AY402" s="492" t="s">
        <v>6663</v>
      </c>
      <c r="AZ402" s="493" t="s">
        <v>6663</v>
      </c>
      <c r="BA402" s="493" t="s">
        <v>6663</v>
      </c>
      <c r="BB402" s="493" t="s">
        <v>6663</v>
      </c>
      <c r="BC402" s="493" t="s">
        <v>6663</v>
      </c>
      <c r="BD402" s="493" t="s">
        <v>6663</v>
      </c>
      <c r="BE402" s="493" t="s">
        <v>6663</v>
      </c>
      <c r="BF402" s="493" t="s">
        <v>6663</v>
      </c>
      <c r="BG402" s="493" t="s">
        <v>6663</v>
      </c>
      <c r="BH402" s="493" t="s">
        <v>6663</v>
      </c>
      <c r="BI402" s="493" t="s">
        <v>6663</v>
      </c>
      <c r="BJ402" s="493" t="s">
        <v>6663</v>
      </c>
      <c r="BK402" s="493" t="s">
        <v>6663</v>
      </c>
      <c r="BL402" s="493" t="s">
        <v>6663</v>
      </c>
      <c r="BM402" s="493" t="s">
        <v>6663</v>
      </c>
      <c r="BN402" s="494" t="s">
        <v>6663</v>
      </c>
      <c r="BO402" s="489" t="s">
        <v>6663</v>
      </c>
      <c r="BP402" s="490" t="s">
        <v>6663</v>
      </c>
      <c r="BQ402" s="491" t="s">
        <v>6663</v>
      </c>
      <c r="BR402" s="492">
        <v>187</v>
      </c>
      <c r="BS402" s="493" t="s">
        <v>6662</v>
      </c>
      <c r="BT402" s="493" t="s">
        <v>6662</v>
      </c>
      <c r="BU402" s="493" t="s">
        <v>6662</v>
      </c>
      <c r="BV402" s="493" t="s">
        <v>6662</v>
      </c>
      <c r="BW402" s="493" t="s">
        <v>6662</v>
      </c>
      <c r="BX402" s="493">
        <v>2</v>
      </c>
      <c r="BY402" s="493">
        <v>8</v>
      </c>
      <c r="BZ402" s="493">
        <v>9</v>
      </c>
      <c r="CA402" s="493">
        <v>22</v>
      </c>
      <c r="CB402" s="493">
        <v>39</v>
      </c>
      <c r="CC402" s="493">
        <v>24</v>
      </c>
      <c r="CD402" s="493">
        <v>24</v>
      </c>
      <c r="CE402" s="493">
        <v>25</v>
      </c>
      <c r="CF402" s="493">
        <v>24</v>
      </c>
      <c r="CG402" s="494">
        <v>10</v>
      </c>
      <c r="CH402" s="389"/>
      <c r="CI402" s="390"/>
      <c r="CJ402" s="390"/>
      <c r="CK402" s="390"/>
      <c r="CL402" s="390"/>
      <c r="CM402" s="390"/>
      <c r="CN402" s="390"/>
      <c r="CO402" s="390"/>
      <c r="CP402" s="390"/>
      <c r="CQ402" s="390"/>
      <c r="CR402" s="390"/>
      <c r="CS402" s="390"/>
      <c r="CT402" s="390"/>
      <c r="CU402" s="394"/>
      <c r="CV402" s="389"/>
      <c r="CW402" s="390"/>
      <c r="CX402" s="390"/>
      <c r="CY402" s="390"/>
      <c r="CZ402" s="390"/>
      <c r="DA402" s="390"/>
      <c r="DB402" s="394"/>
      <c r="DC402" s="492">
        <v>594</v>
      </c>
      <c r="DD402" s="493">
        <v>451</v>
      </c>
      <c r="DE402" s="493">
        <v>213</v>
      </c>
      <c r="DF402" s="493">
        <v>223</v>
      </c>
      <c r="DG402" s="493">
        <v>15</v>
      </c>
      <c r="DH402" s="493">
        <v>25</v>
      </c>
      <c r="DI402" s="493">
        <v>118</v>
      </c>
      <c r="DJ402" s="394"/>
      <c r="DK402" s="492">
        <v>134</v>
      </c>
      <c r="DL402" s="493">
        <v>94</v>
      </c>
      <c r="DM402" s="493" t="s">
        <v>6662</v>
      </c>
      <c r="DN402" s="493" t="s">
        <v>6662</v>
      </c>
      <c r="DO402" s="493">
        <v>6</v>
      </c>
      <c r="DP402" s="493">
        <v>2</v>
      </c>
      <c r="DQ402" s="493">
        <v>4</v>
      </c>
      <c r="DR402" s="493">
        <v>6</v>
      </c>
      <c r="DS402" s="493" t="s">
        <v>6662</v>
      </c>
      <c r="DT402" s="493">
        <v>1</v>
      </c>
      <c r="DU402" s="493">
        <v>4</v>
      </c>
      <c r="DV402" s="493">
        <v>14</v>
      </c>
      <c r="DW402" s="493" t="s">
        <v>6662</v>
      </c>
      <c r="DX402" s="493">
        <v>1</v>
      </c>
      <c r="DY402" s="390">
        <v>1</v>
      </c>
      <c r="DZ402" s="394">
        <v>1</v>
      </c>
      <c r="EA402" s="492">
        <v>186</v>
      </c>
      <c r="EB402" s="493">
        <v>16570</v>
      </c>
      <c r="EC402" s="493">
        <v>10428</v>
      </c>
      <c r="ED402" s="493">
        <v>5279</v>
      </c>
      <c r="EE402" s="494">
        <v>863</v>
      </c>
      <c r="EF402" s="492">
        <v>295</v>
      </c>
      <c r="EG402" s="493">
        <v>262</v>
      </c>
      <c r="EH402" s="493">
        <v>115</v>
      </c>
      <c r="EI402" s="493">
        <v>137</v>
      </c>
      <c r="EJ402" s="493">
        <v>10</v>
      </c>
      <c r="EK402" s="493">
        <v>13</v>
      </c>
      <c r="EL402" s="493">
        <v>20</v>
      </c>
      <c r="EM402" s="394"/>
      <c r="EN402" s="492">
        <v>299</v>
      </c>
      <c r="EO402" s="493">
        <v>189</v>
      </c>
      <c r="EP402" s="493">
        <v>98</v>
      </c>
      <c r="EQ402" s="493">
        <v>86</v>
      </c>
      <c r="ER402" s="493">
        <v>5</v>
      </c>
      <c r="ES402" s="493">
        <v>12</v>
      </c>
      <c r="ET402" s="493">
        <v>98</v>
      </c>
      <c r="EU402" s="394"/>
    </row>
    <row r="403" spans="1:151" s="357" customFormat="1" ht="15" hidden="1" customHeight="1" x14ac:dyDescent="0.15">
      <c r="A403" s="452" t="s">
        <v>175</v>
      </c>
      <c r="B403" s="452" t="s">
        <v>494</v>
      </c>
      <c r="C403" s="452" t="s">
        <v>496</v>
      </c>
      <c r="D403" s="452" t="s">
        <v>962</v>
      </c>
      <c r="E403" s="387">
        <v>109</v>
      </c>
      <c r="F403" s="472">
        <v>109</v>
      </c>
      <c r="G403" s="472" t="s">
        <v>6663</v>
      </c>
      <c r="H403" s="472" t="s">
        <v>6663</v>
      </c>
      <c r="I403" s="472" t="s">
        <v>6663</v>
      </c>
      <c r="J403" s="388" t="s">
        <v>6662</v>
      </c>
      <c r="K403" s="395" t="s">
        <v>6662</v>
      </c>
      <c r="L403" s="387"/>
      <c r="M403" s="471" t="s">
        <v>6663</v>
      </c>
      <c r="N403" s="472" t="s">
        <v>6663</v>
      </c>
      <c r="O403" s="472" t="s">
        <v>6663</v>
      </c>
      <c r="P403" s="472" t="s">
        <v>6663</v>
      </c>
      <c r="Q403" s="472" t="s">
        <v>6663</v>
      </c>
      <c r="R403" s="472" t="s">
        <v>6663</v>
      </c>
      <c r="S403" s="472" t="s">
        <v>6663</v>
      </c>
      <c r="T403" s="472" t="s">
        <v>6663</v>
      </c>
      <c r="U403" s="472" t="s">
        <v>6663</v>
      </c>
      <c r="V403" s="472" t="s">
        <v>6663</v>
      </c>
      <c r="W403" s="472" t="s">
        <v>6663</v>
      </c>
      <c r="X403" s="472" t="s">
        <v>6663</v>
      </c>
      <c r="Y403" s="472" t="s">
        <v>6663</v>
      </c>
      <c r="Z403" s="472" t="s">
        <v>6663</v>
      </c>
      <c r="AA403" s="472" t="s">
        <v>6663</v>
      </c>
      <c r="AB403" s="473" t="s">
        <v>6663</v>
      </c>
      <c r="AC403" s="489" t="s">
        <v>6663</v>
      </c>
      <c r="AD403" s="490" t="s">
        <v>6663</v>
      </c>
      <c r="AE403" s="491" t="s">
        <v>6663</v>
      </c>
      <c r="AF403" s="389"/>
      <c r="AG403" s="390"/>
      <c r="AH403" s="390"/>
      <c r="AI403" s="390"/>
      <c r="AJ403" s="390"/>
      <c r="AK403" s="390"/>
      <c r="AL403" s="390"/>
      <c r="AM403" s="390"/>
      <c r="AN403" s="390"/>
      <c r="AO403" s="390"/>
      <c r="AP403" s="390"/>
      <c r="AQ403" s="390"/>
      <c r="AR403" s="390"/>
      <c r="AS403" s="390"/>
      <c r="AT403" s="390"/>
      <c r="AU403" s="390"/>
      <c r="AV403" s="384"/>
      <c r="AW403" s="385"/>
      <c r="AX403" s="386"/>
      <c r="AY403" s="492" t="s">
        <v>6663</v>
      </c>
      <c r="AZ403" s="493" t="s">
        <v>6663</v>
      </c>
      <c r="BA403" s="493" t="s">
        <v>6663</v>
      </c>
      <c r="BB403" s="493" t="s">
        <v>6663</v>
      </c>
      <c r="BC403" s="493" t="s">
        <v>6663</v>
      </c>
      <c r="BD403" s="493" t="s">
        <v>6663</v>
      </c>
      <c r="BE403" s="493" t="s">
        <v>6663</v>
      </c>
      <c r="BF403" s="493" t="s">
        <v>6663</v>
      </c>
      <c r="BG403" s="493" t="s">
        <v>6663</v>
      </c>
      <c r="BH403" s="493" t="s">
        <v>6663</v>
      </c>
      <c r="BI403" s="493" t="s">
        <v>6663</v>
      </c>
      <c r="BJ403" s="493" t="s">
        <v>6663</v>
      </c>
      <c r="BK403" s="493" t="s">
        <v>6663</v>
      </c>
      <c r="BL403" s="493" t="s">
        <v>6663</v>
      </c>
      <c r="BM403" s="493" t="s">
        <v>6663</v>
      </c>
      <c r="BN403" s="494" t="s">
        <v>6663</v>
      </c>
      <c r="BO403" s="489" t="s">
        <v>6663</v>
      </c>
      <c r="BP403" s="490" t="s">
        <v>6663</v>
      </c>
      <c r="BQ403" s="491" t="s">
        <v>6663</v>
      </c>
      <c r="BR403" s="492">
        <v>109</v>
      </c>
      <c r="BS403" s="493" t="s">
        <v>6662</v>
      </c>
      <c r="BT403" s="493">
        <v>1</v>
      </c>
      <c r="BU403" s="493" t="s">
        <v>6662</v>
      </c>
      <c r="BV403" s="493" t="s">
        <v>6662</v>
      </c>
      <c r="BW403" s="493" t="s">
        <v>6662</v>
      </c>
      <c r="BX403" s="493" t="s">
        <v>6662</v>
      </c>
      <c r="BY403" s="493">
        <v>4</v>
      </c>
      <c r="BZ403" s="493">
        <v>6</v>
      </c>
      <c r="CA403" s="493">
        <v>19</v>
      </c>
      <c r="CB403" s="493">
        <v>28</v>
      </c>
      <c r="CC403" s="493">
        <v>13</v>
      </c>
      <c r="CD403" s="493">
        <v>12</v>
      </c>
      <c r="CE403" s="493">
        <v>14</v>
      </c>
      <c r="CF403" s="493">
        <v>8</v>
      </c>
      <c r="CG403" s="494">
        <v>4</v>
      </c>
      <c r="CH403" s="389"/>
      <c r="CI403" s="390"/>
      <c r="CJ403" s="390"/>
      <c r="CK403" s="390"/>
      <c r="CL403" s="390"/>
      <c r="CM403" s="390"/>
      <c r="CN403" s="390"/>
      <c r="CO403" s="390"/>
      <c r="CP403" s="390"/>
      <c r="CQ403" s="390"/>
      <c r="CR403" s="390"/>
      <c r="CS403" s="390"/>
      <c r="CT403" s="390"/>
      <c r="CU403" s="394"/>
      <c r="CV403" s="389"/>
      <c r="CW403" s="390"/>
      <c r="CX403" s="390"/>
      <c r="CY403" s="390"/>
      <c r="CZ403" s="390"/>
      <c r="DA403" s="390"/>
      <c r="DB403" s="394"/>
      <c r="DC403" s="492">
        <v>359</v>
      </c>
      <c r="DD403" s="493">
        <v>282</v>
      </c>
      <c r="DE403" s="493">
        <v>156</v>
      </c>
      <c r="DF403" s="493">
        <v>113</v>
      </c>
      <c r="DG403" s="493">
        <v>13</v>
      </c>
      <c r="DH403" s="493">
        <v>13</v>
      </c>
      <c r="DI403" s="493">
        <v>64</v>
      </c>
      <c r="DJ403" s="394"/>
      <c r="DK403" s="492">
        <v>83</v>
      </c>
      <c r="DL403" s="493">
        <v>16</v>
      </c>
      <c r="DM403" s="493" t="s">
        <v>6662</v>
      </c>
      <c r="DN403" s="493">
        <v>4</v>
      </c>
      <c r="DO403" s="493">
        <v>41</v>
      </c>
      <c r="DP403" s="493">
        <v>6</v>
      </c>
      <c r="DQ403" s="493">
        <v>2</v>
      </c>
      <c r="DR403" s="493">
        <v>1</v>
      </c>
      <c r="DS403" s="493" t="s">
        <v>6662</v>
      </c>
      <c r="DT403" s="493">
        <v>1</v>
      </c>
      <c r="DU403" s="493" t="s">
        <v>6662</v>
      </c>
      <c r="DV403" s="493">
        <v>12</v>
      </c>
      <c r="DW403" s="493" t="s">
        <v>6662</v>
      </c>
      <c r="DX403" s="493" t="s">
        <v>6662</v>
      </c>
      <c r="DY403" s="390" t="s">
        <v>6662</v>
      </c>
      <c r="DZ403" s="394" t="s">
        <v>6662</v>
      </c>
      <c r="EA403" s="492">
        <v>108</v>
      </c>
      <c r="EB403" s="493">
        <v>10981</v>
      </c>
      <c r="EC403" s="493">
        <v>4852</v>
      </c>
      <c r="ED403" s="493">
        <v>4409</v>
      </c>
      <c r="EE403" s="494">
        <v>1720</v>
      </c>
      <c r="EF403" s="492">
        <v>176</v>
      </c>
      <c r="EG403" s="493">
        <v>155</v>
      </c>
      <c r="EH403" s="493">
        <v>83</v>
      </c>
      <c r="EI403" s="493">
        <v>65</v>
      </c>
      <c r="EJ403" s="493">
        <v>7</v>
      </c>
      <c r="EK403" s="493">
        <v>5</v>
      </c>
      <c r="EL403" s="493">
        <v>16</v>
      </c>
      <c r="EM403" s="394"/>
      <c r="EN403" s="492">
        <v>183</v>
      </c>
      <c r="EO403" s="493">
        <v>127</v>
      </c>
      <c r="EP403" s="493">
        <v>73</v>
      </c>
      <c r="EQ403" s="493">
        <v>48</v>
      </c>
      <c r="ER403" s="493">
        <v>6</v>
      </c>
      <c r="ES403" s="493">
        <v>8</v>
      </c>
      <c r="ET403" s="493">
        <v>48</v>
      </c>
      <c r="EU403" s="394"/>
    </row>
    <row r="404" spans="1:151" s="357" customFormat="1" ht="15" hidden="1" customHeight="1" x14ac:dyDescent="0.15">
      <c r="A404" s="452" t="s">
        <v>175</v>
      </c>
      <c r="B404" s="452" t="s">
        <v>494</v>
      </c>
      <c r="C404" s="452" t="s">
        <v>497</v>
      </c>
      <c r="D404" s="452" t="s">
        <v>963</v>
      </c>
      <c r="E404" s="387">
        <v>108</v>
      </c>
      <c r="F404" s="472">
        <v>104</v>
      </c>
      <c r="G404" s="472" t="s">
        <v>6663</v>
      </c>
      <c r="H404" s="472" t="s">
        <v>6663</v>
      </c>
      <c r="I404" s="472" t="s">
        <v>6663</v>
      </c>
      <c r="J404" s="388">
        <v>4</v>
      </c>
      <c r="K404" s="395">
        <v>3</v>
      </c>
      <c r="L404" s="387"/>
      <c r="M404" s="471" t="s">
        <v>6663</v>
      </c>
      <c r="N404" s="472" t="s">
        <v>6663</v>
      </c>
      <c r="O404" s="472" t="s">
        <v>6663</v>
      </c>
      <c r="P404" s="472" t="s">
        <v>6663</v>
      </c>
      <c r="Q404" s="472" t="s">
        <v>6663</v>
      </c>
      <c r="R404" s="472" t="s">
        <v>6663</v>
      </c>
      <c r="S404" s="472" t="s">
        <v>6663</v>
      </c>
      <c r="T404" s="472" t="s">
        <v>6663</v>
      </c>
      <c r="U404" s="472" t="s">
        <v>6663</v>
      </c>
      <c r="V404" s="472" t="s">
        <v>6663</v>
      </c>
      <c r="W404" s="472" t="s">
        <v>6663</v>
      </c>
      <c r="X404" s="472" t="s">
        <v>6663</v>
      </c>
      <c r="Y404" s="472" t="s">
        <v>6663</v>
      </c>
      <c r="Z404" s="472" t="s">
        <v>6663</v>
      </c>
      <c r="AA404" s="472" t="s">
        <v>6663</v>
      </c>
      <c r="AB404" s="473" t="s">
        <v>6663</v>
      </c>
      <c r="AC404" s="489" t="s">
        <v>6663</v>
      </c>
      <c r="AD404" s="490" t="s">
        <v>6663</v>
      </c>
      <c r="AE404" s="491" t="s">
        <v>6663</v>
      </c>
      <c r="AF404" s="389"/>
      <c r="AG404" s="390"/>
      <c r="AH404" s="390"/>
      <c r="AI404" s="390"/>
      <c r="AJ404" s="390"/>
      <c r="AK404" s="390"/>
      <c r="AL404" s="390"/>
      <c r="AM404" s="390"/>
      <c r="AN404" s="390"/>
      <c r="AO404" s="390"/>
      <c r="AP404" s="390"/>
      <c r="AQ404" s="390"/>
      <c r="AR404" s="390"/>
      <c r="AS404" s="390"/>
      <c r="AT404" s="390"/>
      <c r="AU404" s="390"/>
      <c r="AV404" s="384"/>
      <c r="AW404" s="385"/>
      <c r="AX404" s="386"/>
      <c r="AY404" s="492" t="s">
        <v>6663</v>
      </c>
      <c r="AZ404" s="493" t="s">
        <v>6663</v>
      </c>
      <c r="BA404" s="493" t="s">
        <v>6663</v>
      </c>
      <c r="BB404" s="493" t="s">
        <v>6663</v>
      </c>
      <c r="BC404" s="493" t="s">
        <v>6663</v>
      </c>
      <c r="BD404" s="493" t="s">
        <v>6663</v>
      </c>
      <c r="BE404" s="493" t="s">
        <v>6663</v>
      </c>
      <c r="BF404" s="493" t="s">
        <v>6663</v>
      </c>
      <c r="BG404" s="493" t="s">
        <v>6663</v>
      </c>
      <c r="BH404" s="493" t="s">
        <v>6663</v>
      </c>
      <c r="BI404" s="493" t="s">
        <v>6663</v>
      </c>
      <c r="BJ404" s="493" t="s">
        <v>6663</v>
      </c>
      <c r="BK404" s="493" t="s">
        <v>6663</v>
      </c>
      <c r="BL404" s="493" t="s">
        <v>6663</v>
      </c>
      <c r="BM404" s="493" t="s">
        <v>6663</v>
      </c>
      <c r="BN404" s="494" t="s">
        <v>6663</v>
      </c>
      <c r="BO404" s="489" t="s">
        <v>6663</v>
      </c>
      <c r="BP404" s="490" t="s">
        <v>6663</v>
      </c>
      <c r="BQ404" s="491" t="s">
        <v>6663</v>
      </c>
      <c r="BR404" s="492">
        <v>103</v>
      </c>
      <c r="BS404" s="493" t="s">
        <v>6662</v>
      </c>
      <c r="BT404" s="493" t="s">
        <v>6662</v>
      </c>
      <c r="BU404" s="493" t="s">
        <v>6662</v>
      </c>
      <c r="BV404" s="493">
        <v>2</v>
      </c>
      <c r="BW404" s="493" t="s">
        <v>6662</v>
      </c>
      <c r="BX404" s="493">
        <v>2</v>
      </c>
      <c r="BY404" s="493">
        <v>2</v>
      </c>
      <c r="BZ404" s="493">
        <v>6</v>
      </c>
      <c r="CA404" s="493">
        <v>8</v>
      </c>
      <c r="CB404" s="493">
        <v>25</v>
      </c>
      <c r="CC404" s="493">
        <v>14</v>
      </c>
      <c r="CD404" s="493">
        <v>16</v>
      </c>
      <c r="CE404" s="493">
        <v>13</v>
      </c>
      <c r="CF404" s="493">
        <v>10</v>
      </c>
      <c r="CG404" s="494">
        <v>5</v>
      </c>
      <c r="CH404" s="389"/>
      <c r="CI404" s="390"/>
      <c r="CJ404" s="390"/>
      <c r="CK404" s="390"/>
      <c r="CL404" s="390"/>
      <c r="CM404" s="390"/>
      <c r="CN404" s="390"/>
      <c r="CO404" s="390"/>
      <c r="CP404" s="390"/>
      <c r="CQ404" s="390"/>
      <c r="CR404" s="390"/>
      <c r="CS404" s="390"/>
      <c r="CT404" s="390"/>
      <c r="CU404" s="394"/>
      <c r="CV404" s="389"/>
      <c r="CW404" s="390"/>
      <c r="CX404" s="390"/>
      <c r="CY404" s="390"/>
      <c r="CZ404" s="390"/>
      <c r="DA404" s="390"/>
      <c r="DB404" s="394"/>
      <c r="DC404" s="492">
        <v>284</v>
      </c>
      <c r="DD404" s="493">
        <v>233</v>
      </c>
      <c r="DE404" s="493">
        <v>129</v>
      </c>
      <c r="DF404" s="493">
        <v>86</v>
      </c>
      <c r="DG404" s="493">
        <v>18</v>
      </c>
      <c r="DH404" s="493">
        <v>11</v>
      </c>
      <c r="DI404" s="493">
        <v>40</v>
      </c>
      <c r="DJ404" s="394"/>
      <c r="DK404" s="492">
        <v>76</v>
      </c>
      <c r="DL404" s="493">
        <v>24</v>
      </c>
      <c r="DM404" s="493" t="s">
        <v>6662</v>
      </c>
      <c r="DN404" s="493">
        <v>4</v>
      </c>
      <c r="DO404" s="493">
        <v>13</v>
      </c>
      <c r="DP404" s="493">
        <v>3</v>
      </c>
      <c r="DQ404" s="493">
        <v>2</v>
      </c>
      <c r="DR404" s="493">
        <v>2</v>
      </c>
      <c r="DS404" s="493">
        <v>1</v>
      </c>
      <c r="DT404" s="493" t="s">
        <v>6662</v>
      </c>
      <c r="DU404" s="493">
        <v>4</v>
      </c>
      <c r="DV404" s="493">
        <v>23</v>
      </c>
      <c r="DW404" s="493" t="s">
        <v>6662</v>
      </c>
      <c r="DX404" s="493" t="s">
        <v>6662</v>
      </c>
      <c r="DY404" s="390" t="s">
        <v>6662</v>
      </c>
      <c r="DZ404" s="394" t="s">
        <v>6662</v>
      </c>
      <c r="EA404" s="492">
        <v>104</v>
      </c>
      <c r="EB404" s="493">
        <v>10086</v>
      </c>
      <c r="EC404" s="493">
        <v>3741</v>
      </c>
      <c r="ED404" s="493">
        <v>4951</v>
      </c>
      <c r="EE404" s="494">
        <v>1394</v>
      </c>
      <c r="EF404" s="492">
        <v>149</v>
      </c>
      <c r="EG404" s="493">
        <v>136</v>
      </c>
      <c r="EH404" s="493">
        <v>72</v>
      </c>
      <c r="EI404" s="493">
        <v>51</v>
      </c>
      <c r="EJ404" s="493">
        <v>13</v>
      </c>
      <c r="EK404" s="493">
        <v>5</v>
      </c>
      <c r="EL404" s="493">
        <v>8</v>
      </c>
      <c r="EM404" s="394"/>
      <c r="EN404" s="492">
        <v>135</v>
      </c>
      <c r="EO404" s="493">
        <v>97</v>
      </c>
      <c r="EP404" s="493">
        <v>57</v>
      </c>
      <c r="EQ404" s="493">
        <v>35</v>
      </c>
      <c r="ER404" s="493">
        <v>5</v>
      </c>
      <c r="ES404" s="493">
        <v>6</v>
      </c>
      <c r="ET404" s="493">
        <v>32</v>
      </c>
      <c r="EU404" s="394"/>
    </row>
    <row r="405" spans="1:151" s="357" customFormat="1" ht="15" hidden="1" customHeight="1" x14ac:dyDescent="0.15">
      <c r="A405" s="452" t="s">
        <v>175</v>
      </c>
      <c r="B405" s="452" t="s">
        <v>494</v>
      </c>
      <c r="C405" s="452" t="s">
        <v>498</v>
      </c>
      <c r="D405" s="452" t="s">
        <v>964</v>
      </c>
      <c r="E405" s="387">
        <v>143</v>
      </c>
      <c r="F405" s="472">
        <v>140</v>
      </c>
      <c r="G405" s="472" t="s">
        <v>6663</v>
      </c>
      <c r="H405" s="472" t="s">
        <v>6663</v>
      </c>
      <c r="I405" s="472" t="s">
        <v>6663</v>
      </c>
      <c r="J405" s="388">
        <v>3</v>
      </c>
      <c r="K405" s="395">
        <v>3</v>
      </c>
      <c r="L405" s="387"/>
      <c r="M405" s="471" t="s">
        <v>6663</v>
      </c>
      <c r="N405" s="472" t="s">
        <v>6663</v>
      </c>
      <c r="O405" s="472" t="s">
        <v>6663</v>
      </c>
      <c r="P405" s="472" t="s">
        <v>6663</v>
      </c>
      <c r="Q405" s="472" t="s">
        <v>6663</v>
      </c>
      <c r="R405" s="472" t="s">
        <v>6663</v>
      </c>
      <c r="S405" s="472" t="s">
        <v>6663</v>
      </c>
      <c r="T405" s="472" t="s">
        <v>6663</v>
      </c>
      <c r="U405" s="472" t="s">
        <v>6663</v>
      </c>
      <c r="V405" s="472" t="s">
        <v>6663</v>
      </c>
      <c r="W405" s="472" t="s">
        <v>6663</v>
      </c>
      <c r="X405" s="472" t="s">
        <v>6663</v>
      </c>
      <c r="Y405" s="472" t="s">
        <v>6663</v>
      </c>
      <c r="Z405" s="472" t="s">
        <v>6663</v>
      </c>
      <c r="AA405" s="472" t="s">
        <v>6663</v>
      </c>
      <c r="AB405" s="473" t="s">
        <v>6663</v>
      </c>
      <c r="AC405" s="489" t="s">
        <v>6663</v>
      </c>
      <c r="AD405" s="490" t="s">
        <v>6663</v>
      </c>
      <c r="AE405" s="491" t="s">
        <v>6663</v>
      </c>
      <c r="AF405" s="389"/>
      <c r="AG405" s="390"/>
      <c r="AH405" s="390"/>
      <c r="AI405" s="390"/>
      <c r="AJ405" s="390"/>
      <c r="AK405" s="390"/>
      <c r="AL405" s="390"/>
      <c r="AM405" s="390"/>
      <c r="AN405" s="390"/>
      <c r="AO405" s="390"/>
      <c r="AP405" s="390"/>
      <c r="AQ405" s="390"/>
      <c r="AR405" s="390"/>
      <c r="AS405" s="390"/>
      <c r="AT405" s="390"/>
      <c r="AU405" s="390"/>
      <c r="AV405" s="384"/>
      <c r="AW405" s="385"/>
      <c r="AX405" s="386"/>
      <c r="AY405" s="492" t="s">
        <v>6663</v>
      </c>
      <c r="AZ405" s="493" t="s">
        <v>6663</v>
      </c>
      <c r="BA405" s="493" t="s">
        <v>6663</v>
      </c>
      <c r="BB405" s="493" t="s">
        <v>6663</v>
      </c>
      <c r="BC405" s="493" t="s">
        <v>6663</v>
      </c>
      <c r="BD405" s="493" t="s">
        <v>6663</v>
      </c>
      <c r="BE405" s="493" t="s">
        <v>6663</v>
      </c>
      <c r="BF405" s="493" t="s">
        <v>6663</v>
      </c>
      <c r="BG405" s="493" t="s">
        <v>6663</v>
      </c>
      <c r="BH405" s="493" t="s">
        <v>6663</v>
      </c>
      <c r="BI405" s="493" t="s">
        <v>6663</v>
      </c>
      <c r="BJ405" s="493" t="s">
        <v>6663</v>
      </c>
      <c r="BK405" s="493" t="s">
        <v>6663</v>
      </c>
      <c r="BL405" s="493" t="s">
        <v>6663</v>
      </c>
      <c r="BM405" s="493" t="s">
        <v>6663</v>
      </c>
      <c r="BN405" s="494" t="s">
        <v>6663</v>
      </c>
      <c r="BO405" s="489" t="s">
        <v>6663</v>
      </c>
      <c r="BP405" s="490" t="s">
        <v>6663</v>
      </c>
      <c r="BQ405" s="491" t="s">
        <v>6663</v>
      </c>
      <c r="BR405" s="492">
        <v>141</v>
      </c>
      <c r="BS405" s="493" t="s">
        <v>6662</v>
      </c>
      <c r="BT405" s="493" t="s">
        <v>6662</v>
      </c>
      <c r="BU405" s="493" t="s">
        <v>6662</v>
      </c>
      <c r="BV405" s="493">
        <v>1</v>
      </c>
      <c r="BW405" s="493">
        <v>1</v>
      </c>
      <c r="BX405" s="493">
        <v>1</v>
      </c>
      <c r="BY405" s="493">
        <v>3</v>
      </c>
      <c r="BZ405" s="493">
        <v>8</v>
      </c>
      <c r="CA405" s="493">
        <v>16</v>
      </c>
      <c r="CB405" s="493">
        <v>25</v>
      </c>
      <c r="CC405" s="493">
        <v>25</v>
      </c>
      <c r="CD405" s="493">
        <v>23</v>
      </c>
      <c r="CE405" s="493">
        <v>20</v>
      </c>
      <c r="CF405" s="493">
        <v>16</v>
      </c>
      <c r="CG405" s="494">
        <v>2</v>
      </c>
      <c r="CH405" s="389"/>
      <c r="CI405" s="390"/>
      <c r="CJ405" s="390"/>
      <c r="CK405" s="390"/>
      <c r="CL405" s="390"/>
      <c r="CM405" s="390"/>
      <c r="CN405" s="390"/>
      <c r="CO405" s="390"/>
      <c r="CP405" s="390"/>
      <c r="CQ405" s="390"/>
      <c r="CR405" s="390"/>
      <c r="CS405" s="390"/>
      <c r="CT405" s="390"/>
      <c r="CU405" s="394"/>
      <c r="CV405" s="389"/>
      <c r="CW405" s="390"/>
      <c r="CX405" s="390"/>
      <c r="CY405" s="390"/>
      <c r="CZ405" s="390"/>
      <c r="DA405" s="390"/>
      <c r="DB405" s="394"/>
      <c r="DC405" s="492">
        <v>461</v>
      </c>
      <c r="DD405" s="493">
        <v>370</v>
      </c>
      <c r="DE405" s="493">
        <v>170</v>
      </c>
      <c r="DF405" s="493">
        <v>183</v>
      </c>
      <c r="DG405" s="493">
        <v>17</v>
      </c>
      <c r="DH405" s="493">
        <v>20</v>
      </c>
      <c r="DI405" s="493">
        <v>71</v>
      </c>
      <c r="DJ405" s="394"/>
      <c r="DK405" s="492">
        <v>113</v>
      </c>
      <c r="DL405" s="493">
        <v>76</v>
      </c>
      <c r="DM405" s="493" t="s">
        <v>6662</v>
      </c>
      <c r="DN405" s="493" t="s">
        <v>6662</v>
      </c>
      <c r="DO405" s="493">
        <v>1</v>
      </c>
      <c r="DP405" s="493">
        <v>3</v>
      </c>
      <c r="DQ405" s="493" t="s">
        <v>6662</v>
      </c>
      <c r="DR405" s="493">
        <v>6</v>
      </c>
      <c r="DS405" s="493">
        <v>1</v>
      </c>
      <c r="DT405" s="493" t="s">
        <v>6662</v>
      </c>
      <c r="DU405" s="493">
        <v>5</v>
      </c>
      <c r="DV405" s="493">
        <v>21</v>
      </c>
      <c r="DW405" s="493" t="s">
        <v>6662</v>
      </c>
      <c r="DX405" s="493" t="s">
        <v>6662</v>
      </c>
      <c r="DY405" s="390" t="s">
        <v>6662</v>
      </c>
      <c r="DZ405" s="394" t="s">
        <v>6662</v>
      </c>
      <c r="EA405" s="492">
        <v>140</v>
      </c>
      <c r="EB405" s="493">
        <v>10714</v>
      </c>
      <c r="EC405" s="493">
        <v>7169</v>
      </c>
      <c r="ED405" s="493">
        <v>2604</v>
      </c>
      <c r="EE405" s="494">
        <v>941</v>
      </c>
      <c r="EF405" s="492">
        <v>233</v>
      </c>
      <c r="EG405" s="493">
        <v>209</v>
      </c>
      <c r="EH405" s="493">
        <v>94</v>
      </c>
      <c r="EI405" s="493">
        <v>103</v>
      </c>
      <c r="EJ405" s="493">
        <v>12</v>
      </c>
      <c r="EK405" s="493">
        <v>10</v>
      </c>
      <c r="EL405" s="493">
        <v>14</v>
      </c>
      <c r="EM405" s="394"/>
      <c r="EN405" s="492">
        <v>228</v>
      </c>
      <c r="EO405" s="493">
        <v>161</v>
      </c>
      <c r="EP405" s="493">
        <v>76</v>
      </c>
      <c r="EQ405" s="493">
        <v>80</v>
      </c>
      <c r="ER405" s="493">
        <v>5</v>
      </c>
      <c r="ES405" s="493">
        <v>10</v>
      </c>
      <c r="ET405" s="493">
        <v>57</v>
      </c>
      <c r="EU405" s="394"/>
    </row>
    <row r="406" spans="1:151" s="357" customFormat="1" ht="15" hidden="1" customHeight="1" x14ac:dyDescent="0.15">
      <c r="A406" s="452" t="s">
        <v>175</v>
      </c>
      <c r="B406" s="452" t="s">
        <v>494</v>
      </c>
      <c r="C406" s="452" t="s">
        <v>499</v>
      </c>
      <c r="D406" s="452" t="s">
        <v>965</v>
      </c>
      <c r="E406" s="387">
        <v>198</v>
      </c>
      <c r="F406" s="472">
        <v>196</v>
      </c>
      <c r="G406" s="472" t="s">
        <v>6663</v>
      </c>
      <c r="H406" s="472" t="s">
        <v>6663</v>
      </c>
      <c r="I406" s="472" t="s">
        <v>6663</v>
      </c>
      <c r="J406" s="388">
        <v>2</v>
      </c>
      <c r="K406" s="395">
        <v>1</v>
      </c>
      <c r="L406" s="387"/>
      <c r="M406" s="471" t="s">
        <v>6663</v>
      </c>
      <c r="N406" s="472" t="s">
        <v>6663</v>
      </c>
      <c r="O406" s="472" t="s">
        <v>6663</v>
      </c>
      <c r="P406" s="472" t="s">
        <v>6663</v>
      </c>
      <c r="Q406" s="472" t="s">
        <v>6663</v>
      </c>
      <c r="R406" s="472" t="s">
        <v>6663</v>
      </c>
      <c r="S406" s="472" t="s">
        <v>6663</v>
      </c>
      <c r="T406" s="472" t="s">
        <v>6663</v>
      </c>
      <c r="U406" s="472" t="s">
        <v>6663</v>
      </c>
      <c r="V406" s="472" t="s">
        <v>6663</v>
      </c>
      <c r="W406" s="472" t="s">
        <v>6663</v>
      </c>
      <c r="X406" s="472" t="s">
        <v>6663</v>
      </c>
      <c r="Y406" s="472" t="s">
        <v>6663</v>
      </c>
      <c r="Z406" s="472" t="s">
        <v>6663</v>
      </c>
      <c r="AA406" s="472" t="s">
        <v>6663</v>
      </c>
      <c r="AB406" s="473" t="s">
        <v>6663</v>
      </c>
      <c r="AC406" s="489" t="s">
        <v>6663</v>
      </c>
      <c r="AD406" s="490" t="s">
        <v>6663</v>
      </c>
      <c r="AE406" s="491" t="s">
        <v>6663</v>
      </c>
      <c r="AF406" s="389"/>
      <c r="AG406" s="390"/>
      <c r="AH406" s="390"/>
      <c r="AI406" s="390"/>
      <c r="AJ406" s="390"/>
      <c r="AK406" s="390"/>
      <c r="AL406" s="390"/>
      <c r="AM406" s="390"/>
      <c r="AN406" s="390"/>
      <c r="AO406" s="390"/>
      <c r="AP406" s="390"/>
      <c r="AQ406" s="390"/>
      <c r="AR406" s="390"/>
      <c r="AS406" s="390"/>
      <c r="AT406" s="390"/>
      <c r="AU406" s="390"/>
      <c r="AV406" s="384"/>
      <c r="AW406" s="385"/>
      <c r="AX406" s="386"/>
      <c r="AY406" s="492" t="s">
        <v>6663</v>
      </c>
      <c r="AZ406" s="493" t="s">
        <v>6663</v>
      </c>
      <c r="BA406" s="493" t="s">
        <v>6663</v>
      </c>
      <c r="BB406" s="493" t="s">
        <v>6663</v>
      </c>
      <c r="BC406" s="493" t="s">
        <v>6663</v>
      </c>
      <c r="BD406" s="493" t="s">
        <v>6663</v>
      </c>
      <c r="BE406" s="493" t="s">
        <v>6663</v>
      </c>
      <c r="BF406" s="493" t="s">
        <v>6663</v>
      </c>
      <c r="BG406" s="493" t="s">
        <v>6663</v>
      </c>
      <c r="BH406" s="493" t="s">
        <v>6663</v>
      </c>
      <c r="BI406" s="493" t="s">
        <v>6663</v>
      </c>
      <c r="BJ406" s="493" t="s">
        <v>6663</v>
      </c>
      <c r="BK406" s="493" t="s">
        <v>6663</v>
      </c>
      <c r="BL406" s="493" t="s">
        <v>6663</v>
      </c>
      <c r="BM406" s="493" t="s">
        <v>6663</v>
      </c>
      <c r="BN406" s="494" t="s">
        <v>6663</v>
      </c>
      <c r="BO406" s="489" t="s">
        <v>6663</v>
      </c>
      <c r="BP406" s="490" t="s">
        <v>6663</v>
      </c>
      <c r="BQ406" s="491" t="s">
        <v>6663</v>
      </c>
      <c r="BR406" s="492">
        <v>194</v>
      </c>
      <c r="BS406" s="493" t="s">
        <v>6662</v>
      </c>
      <c r="BT406" s="493" t="s">
        <v>6662</v>
      </c>
      <c r="BU406" s="493" t="s">
        <v>6662</v>
      </c>
      <c r="BV406" s="493" t="s">
        <v>6662</v>
      </c>
      <c r="BW406" s="493" t="s">
        <v>6662</v>
      </c>
      <c r="BX406" s="493">
        <v>5</v>
      </c>
      <c r="BY406" s="493">
        <v>6</v>
      </c>
      <c r="BZ406" s="493">
        <v>9</v>
      </c>
      <c r="CA406" s="493">
        <v>28</v>
      </c>
      <c r="CB406" s="493">
        <v>34</v>
      </c>
      <c r="CC406" s="493">
        <v>35</v>
      </c>
      <c r="CD406" s="493">
        <v>28</v>
      </c>
      <c r="CE406" s="493">
        <v>25</v>
      </c>
      <c r="CF406" s="493">
        <v>15</v>
      </c>
      <c r="CG406" s="494">
        <v>9</v>
      </c>
      <c r="CH406" s="389"/>
      <c r="CI406" s="390"/>
      <c r="CJ406" s="390"/>
      <c r="CK406" s="390"/>
      <c r="CL406" s="390"/>
      <c r="CM406" s="390"/>
      <c r="CN406" s="390"/>
      <c r="CO406" s="390"/>
      <c r="CP406" s="390"/>
      <c r="CQ406" s="390"/>
      <c r="CR406" s="390"/>
      <c r="CS406" s="390"/>
      <c r="CT406" s="390"/>
      <c r="CU406" s="394"/>
      <c r="CV406" s="389"/>
      <c r="CW406" s="390"/>
      <c r="CX406" s="390"/>
      <c r="CY406" s="390"/>
      <c r="CZ406" s="390"/>
      <c r="DA406" s="390"/>
      <c r="DB406" s="394"/>
      <c r="DC406" s="492">
        <v>619</v>
      </c>
      <c r="DD406" s="493">
        <v>489</v>
      </c>
      <c r="DE406" s="493">
        <v>245</v>
      </c>
      <c r="DF406" s="493">
        <v>211</v>
      </c>
      <c r="DG406" s="493">
        <v>33</v>
      </c>
      <c r="DH406" s="493">
        <v>30</v>
      </c>
      <c r="DI406" s="493">
        <v>100</v>
      </c>
      <c r="DJ406" s="394"/>
      <c r="DK406" s="492">
        <v>147</v>
      </c>
      <c r="DL406" s="493">
        <v>96</v>
      </c>
      <c r="DM406" s="493" t="s">
        <v>6662</v>
      </c>
      <c r="DN406" s="493" t="s">
        <v>6662</v>
      </c>
      <c r="DO406" s="493">
        <v>1</v>
      </c>
      <c r="DP406" s="493">
        <v>4</v>
      </c>
      <c r="DQ406" s="493" t="s">
        <v>6662</v>
      </c>
      <c r="DR406" s="493">
        <v>15</v>
      </c>
      <c r="DS406" s="493">
        <v>1</v>
      </c>
      <c r="DT406" s="493" t="s">
        <v>6662</v>
      </c>
      <c r="DU406" s="493">
        <v>4</v>
      </c>
      <c r="DV406" s="493">
        <v>26</v>
      </c>
      <c r="DW406" s="493" t="s">
        <v>6662</v>
      </c>
      <c r="DX406" s="493" t="s">
        <v>6662</v>
      </c>
      <c r="DY406" s="390" t="s">
        <v>6662</v>
      </c>
      <c r="DZ406" s="394" t="s">
        <v>6662</v>
      </c>
      <c r="EA406" s="492">
        <v>195</v>
      </c>
      <c r="EB406" s="493">
        <v>17910</v>
      </c>
      <c r="EC406" s="493">
        <v>10367</v>
      </c>
      <c r="ED406" s="493">
        <v>5105</v>
      </c>
      <c r="EE406" s="494">
        <v>2438</v>
      </c>
      <c r="EF406" s="492">
        <v>315</v>
      </c>
      <c r="EG406" s="493">
        <v>277</v>
      </c>
      <c r="EH406" s="493">
        <v>125</v>
      </c>
      <c r="EI406" s="493">
        <v>124</v>
      </c>
      <c r="EJ406" s="493">
        <v>28</v>
      </c>
      <c r="EK406" s="493">
        <v>13</v>
      </c>
      <c r="EL406" s="493">
        <v>25</v>
      </c>
      <c r="EM406" s="394"/>
      <c r="EN406" s="492">
        <v>304</v>
      </c>
      <c r="EO406" s="493">
        <v>212</v>
      </c>
      <c r="EP406" s="493">
        <v>120</v>
      </c>
      <c r="EQ406" s="493">
        <v>87</v>
      </c>
      <c r="ER406" s="493">
        <v>5</v>
      </c>
      <c r="ES406" s="493">
        <v>17</v>
      </c>
      <c r="ET406" s="493">
        <v>75</v>
      </c>
      <c r="EU406" s="394"/>
    </row>
    <row r="407" spans="1:151" s="357" customFormat="1" ht="15" hidden="1" customHeight="1" x14ac:dyDescent="0.15">
      <c r="A407" s="452" t="s">
        <v>175</v>
      </c>
      <c r="B407" s="452" t="s">
        <v>494</v>
      </c>
      <c r="C407" s="452" t="s">
        <v>500</v>
      </c>
      <c r="D407" s="452" t="s">
        <v>966</v>
      </c>
      <c r="E407" s="387">
        <v>51</v>
      </c>
      <c r="F407" s="472">
        <v>49</v>
      </c>
      <c r="G407" s="472" t="s">
        <v>6663</v>
      </c>
      <c r="H407" s="472" t="s">
        <v>6663</v>
      </c>
      <c r="I407" s="472" t="s">
        <v>6663</v>
      </c>
      <c r="J407" s="388">
        <v>2</v>
      </c>
      <c r="K407" s="395">
        <v>2</v>
      </c>
      <c r="L407" s="387"/>
      <c r="M407" s="471" t="s">
        <v>6663</v>
      </c>
      <c r="N407" s="472" t="s">
        <v>6663</v>
      </c>
      <c r="O407" s="472" t="s">
        <v>6663</v>
      </c>
      <c r="P407" s="472" t="s">
        <v>6663</v>
      </c>
      <c r="Q407" s="472" t="s">
        <v>6663</v>
      </c>
      <c r="R407" s="472" t="s">
        <v>6663</v>
      </c>
      <c r="S407" s="472" t="s">
        <v>6663</v>
      </c>
      <c r="T407" s="472" t="s">
        <v>6663</v>
      </c>
      <c r="U407" s="472" t="s">
        <v>6663</v>
      </c>
      <c r="V407" s="472" t="s">
        <v>6663</v>
      </c>
      <c r="W407" s="472" t="s">
        <v>6663</v>
      </c>
      <c r="X407" s="472" t="s">
        <v>6663</v>
      </c>
      <c r="Y407" s="472" t="s">
        <v>6663</v>
      </c>
      <c r="Z407" s="472" t="s">
        <v>6663</v>
      </c>
      <c r="AA407" s="472" t="s">
        <v>6663</v>
      </c>
      <c r="AB407" s="473" t="s">
        <v>6663</v>
      </c>
      <c r="AC407" s="489" t="s">
        <v>6663</v>
      </c>
      <c r="AD407" s="490" t="s">
        <v>6663</v>
      </c>
      <c r="AE407" s="491" t="s">
        <v>6663</v>
      </c>
      <c r="AF407" s="389"/>
      <c r="AG407" s="390"/>
      <c r="AH407" s="390"/>
      <c r="AI407" s="390"/>
      <c r="AJ407" s="390"/>
      <c r="AK407" s="390"/>
      <c r="AL407" s="390"/>
      <c r="AM407" s="390"/>
      <c r="AN407" s="390"/>
      <c r="AO407" s="390"/>
      <c r="AP407" s="390"/>
      <c r="AQ407" s="390"/>
      <c r="AR407" s="390"/>
      <c r="AS407" s="390"/>
      <c r="AT407" s="390"/>
      <c r="AU407" s="390"/>
      <c r="AV407" s="384"/>
      <c r="AW407" s="385"/>
      <c r="AX407" s="386"/>
      <c r="AY407" s="492" t="s">
        <v>6663</v>
      </c>
      <c r="AZ407" s="493" t="s">
        <v>6663</v>
      </c>
      <c r="BA407" s="493" t="s">
        <v>6663</v>
      </c>
      <c r="BB407" s="493" t="s">
        <v>6663</v>
      </c>
      <c r="BC407" s="493" t="s">
        <v>6663</v>
      </c>
      <c r="BD407" s="493" t="s">
        <v>6663</v>
      </c>
      <c r="BE407" s="493" t="s">
        <v>6663</v>
      </c>
      <c r="BF407" s="493" t="s">
        <v>6663</v>
      </c>
      <c r="BG407" s="493" t="s">
        <v>6663</v>
      </c>
      <c r="BH407" s="493" t="s">
        <v>6663</v>
      </c>
      <c r="BI407" s="493" t="s">
        <v>6663</v>
      </c>
      <c r="BJ407" s="493" t="s">
        <v>6663</v>
      </c>
      <c r="BK407" s="493" t="s">
        <v>6663</v>
      </c>
      <c r="BL407" s="493" t="s">
        <v>6663</v>
      </c>
      <c r="BM407" s="493" t="s">
        <v>6663</v>
      </c>
      <c r="BN407" s="494" t="s">
        <v>6663</v>
      </c>
      <c r="BO407" s="489" t="s">
        <v>6663</v>
      </c>
      <c r="BP407" s="490" t="s">
        <v>6663</v>
      </c>
      <c r="BQ407" s="491" t="s">
        <v>6663</v>
      </c>
      <c r="BR407" s="492">
        <v>48</v>
      </c>
      <c r="BS407" s="493" t="s">
        <v>6662</v>
      </c>
      <c r="BT407" s="493" t="s">
        <v>6662</v>
      </c>
      <c r="BU407" s="493" t="s">
        <v>6662</v>
      </c>
      <c r="BV407" s="493" t="s">
        <v>6662</v>
      </c>
      <c r="BW407" s="493" t="s">
        <v>6662</v>
      </c>
      <c r="BX407" s="493" t="s">
        <v>6662</v>
      </c>
      <c r="BY407" s="493">
        <v>2</v>
      </c>
      <c r="BZ407" s="493">
        <v>1</v>
      </c>
      <c r="CA407" s="493">
        <v>7</v>
      </c>
      <c r="CB407" s="493">
        <v>6</v>
      </c>
      <c r="CC407" s="493">
        <v>4</v>
      </c>
      <c r="CD407" s="493">
        <v>10</v>
      </c>
      <c r="CE407" s="493">
        <v>7</v>
      </c>
      <c r="CF407" s="493">
        <v>8</v>
      </c>
      <c r="CG407" s="494">
        <v>3</v>
      </c>
      <c r="CH407" s="389"/>
      <c r="CI407" s="390"/>
      <c r="CJ407" s="390"/>
      <c r="CK407" s="390"/>
      <c r="CL407" s="390"/>
      <c r="CM407" s="390"/>
      <c r="CN407" s="390"/>
      <c r="CO407" s="390"/>
      <c r="CP407" s="390"/>
      <c r="CQ407" s="390"/>
      <c r="CR407" s="390"/>
      <c r="CS407" s="390"/>
      <c r="CT407" s="390"/>
      <c r="CU407" s="394"/>
      <c r="CV407" s="389"/>
      <c r="CW407" s="390"/>
      <c r="CX407" s="390"/>
      <c r="CY407" s="390"/>
      <c r="CZ407" s="390"/>
      <c r="DA407" s="390"/>
      <c r="DB407" s="394"/>
      <c r="DC407" s="492">
        <v>161</v>
      </c>
      <c r="DD407" s="493">
        <v>130</v>
      </c>
      <c r="DE407" s="493">
        <v>68</v>
      </c>
      <c r="DF407" s="493">
        <v>55</v>
      </c>
      <c r="DG407" s="493">
        <v>7</v>
      </c>
      <c r="DH407" s="493">
        <v>6</v>
      </c>
      <c r="DI407" s="493">
        <v>25</v>
      </c>
      <c r="DJ407" s="394"/>
      <c r="DK407" s="492">
        <v>40</v>
      </c>
      <c r="DL407" s="493">
        <v>15</v>
      </c>
      <c r="DM407" s="493" t="s">
        <v>6662</v>
      </c>
      <c r="DN407" s="493">
        <v>1</v>
      </c>
      <c r="DO407" s="493" t="s">
        <v>6662</v>
      </c>
      <c r="DP407" s="493">
        <v>6</v>
      </c>
      <c r="DQ407" s="493">
        <v>1</v>
      </c>
      <c r="DR407" s="493">
        <v>12</v>
      </c>
      <c r="DS407" s="493" t="s">
        <v>6662</v>
      </c>
      <c r="DT407" s="493" t="s">
        <v>6662</v>
      </c>
      <c r="DU407" s="493" t="s">
        <v>6662</v>
      </c>
      <c r="DV407" s="493">
        <v>5</v>
      </c>
      <c r="DW407" s="493" t="s">
        <v>6662</v>
      </c>
      <c r="DX407" s="493" t="s">
        <v>6662</v>
      </c>
      <c r="DY407" s="390" t="s">
        <v>6662</v>
      </c>
      <c r="DZ407" s="394" t="s">
        <v>6662</v>
      </c>
      <c r="EA407" s="492">
        <v>48</v>
      </c>
      <c r="EB407" s="493">
        <v>4209</v>
      </c>
      <c r="EC407" s="493">
        <v>1587</v>
      </c>
      <c r="ED407" s="493">
        <v>1664</v>
      </c>
      <c r="EE407" s="494">
        <v>958</v>
      </c>
      <c r="EF407" s="492">
        <v>81</v>
      </c>
      <c r="EG407" s="493">
        <v>75</v>
      </c>
      <c r="EH407" s="493">
        <v>38</v>
      </c>
      <c r="EI407" s="493">
        <v>32</v>
      </c>
      <c r="EJ407" s="493">
        <v>5</v>
      </c>
      <c r="EK407" s="493">
        <v>2</v>
      </c>
      <c r="EL407" s="493">
        <v>4</v>
      </c>
      <c r="EM407" s="394"/>
      <c r="EN407" s="492">
        <v>80</v>
      </c>
      <c r="EO407" s="493">
        <v>55</v>
      </c>
      <c r="EP407" s="493">
        <v>30</v>
      </c>
      <c r="EQ407" s="493">
        <v>23</v>
      </c>
      <c r="ER407" s="493">
        <v>2</v>
      </c>
      <c r="ES407" s="493">
        <v>4</v>
      </c>
      <c r="ET407" s="493">
        <v>21</v>
      </c>
      <c r="EU407" s="394"/>
    </row>
    <row r="408" spans="1:151" s="357" customFormat="1" ht="15" hidden="1" customHeight="1" x14ac:dyDescent="0.15">
      <c r="A408" s="452" t="s">
        <v>175</v>
      </c>
      <c r="B408" s="452" t="s">
        <v>494</v>
      </c>
      <c r="C408" s="452" t="s">
        <v>501</v>
      </c>
      <c r="D408" s="452" t="s">
        <v>967</v>
      </c>
      <c r="E408" s="387">
        <v>18</v>
      </c>
      <c r="F408" s="472">
        <v>18</v>
      </c>
      <c r="G408" s="472" t="s">
        <v>6663</v>
      </c>
      <c r="H408" s="472" t="s">
        <v>6663</v>
      </c>
      <c r="I408" s="472" t="s">
        <v>6663</v>
      </c>
      <c r="J408" s="388" t="s">
        <v>6662</v>
      </c>
      <c r="K408" s="395" t="s">
        <v>6662</v>
      </c>
      <c r="L408" s="387"/>
      <c r="M408" s="471" t="s">
        <v>6663</v>
      </c>
      <c r="N408" s="472" t="s">
        <v>6663</v>
      </c>
      <c r="O408" s="472" t="s">
        <v>6663</v>
      </c>
      <c r="P408" s="472" t="s">
        <v>6663</v>
      </c>
      <c r="Q408" s="472" t="s">
        <v>6663</v>
      </c>
      <c r="R408" s="472" t="s">
        <v>6663</v>
      </c>
      <c r="S408" s="472" t="s">
        <v>6663</v>
      </c>
      <c r="T408" s="472" t="s">
        <v>6663</v>
      </c>
      <c r="U408" s="472" t="s">
        <v>6663</v>
      </c>
      <c r="V408" s="472" t="s">
        <v>6663</v>
      </c>
      <c r="W408" s="472" t="s">
        <v>6663</v>
      </c>
      <c r="X408" s="472" t="s">
        <v>6663</v>
      </c>
      <c r="Y408" s="472" t="s">
        <v>6663</v>
      </c>
      <c r="Z408" s="472" t="s">
        <v>6663</v>
      </c>
      <c r="AA408" s="472" t="s">
        <v>6663</v>
      </c>
      <c r="AB408" s="473" t="s">
        <v>6663</v>
      </c>
      <c r="AC408" s="489" t="s">
        <v>6663</v>
      </c>
      <c r="AD408" s="490" t="s">
        <v>6663</v>
      </c>
      <c r="AE408" s="491" t="s">
        <v>6663</v>
      </c>
      <c r="AF408" s="389"/>
      <c r="AG408" s="390"/>
      <c r="AH408" s="390"/>
      <c r="AI408" s="390"/>
      <c r="AJ408" s="390"/>
      <c r="AK408" s="390"/>
      <c r="AL408" s="390"/>
      <c r="AM408" s="390"/>
      <c r="AN408" s="390"/>
      <c r="AO408" s="390"/>
      <c r="AP408" s="390"/>
      <c r="AQ408" s="390"/>
      <c r="AR408" s="390"/>
      <c r="AS408" s="390"/>
      <c r="AT408" s="390"/>
      <c r="AU408" s="390"/>
      <c r="AV408" s="384"/>
      <c r="AW408" s="385"/>
      <c r="AX408" s="386"/>
      <c r="AY408" s="492" t="s">
        <v>6663</v>
      </c>
      <c r="AZ408" s="493" t="s">
        <v>6663</v>
      </c>
      <c r="BA408" s="493" t="s">
        <v>6663</v>
      </c>
      <c r="BB408" s="493" t="s">
        <v>6663</v>
      </c>
      <c r="BC408" s="493" t="s">
        <v>6663</v>
      </c>
      <c r="BD408" s="493" t="s">
        <v>6663</v>
      </c>
      <c r="BE408" s="493" t="s">
        <v>6663</v>
      </c>
      <c r="BF408" s="493" t="s">
        <v>6663</v>
      </c>
      <c r="BG408" s="493" t="s">
        <v>6663</v>
      </c>
      <c r="BH408" s="493" t="s">
        <v>6663</v>
      </c>
      <c r="BI408" s="493" t="s">
        <v>6663</v>
      </c>
      <c r="BJ408" s="493" t="s">
        <v>6663</v>
      </c>
      <c r="BK408" s="493" t="s">
        <v>6663</v>
      </c>
      <c r="BL408" s="493" t="s">
        <v>6663</v>
      </c>
      <c r="BM408" s="493" t="s">
        <v>6663</v>
      </c>
      <c r="BN408" s="494" t="s">
        <v>6663</v>
      </c>
      <c r="BO408" s="489" t="s">
        <v>6663</v>
      </c>
      <c r="BP408" s="490" t="s">
        <v>6663</v>
      </c>
      <c r="BQ408" s="491" t="s">
        <v>6663</v>
      </c>
      <c r="BR408" s="492">
        <v>18</v>
      </c>
      <c r="BS408" s="493" t="s">
        <v>6662</v>
      </c>
      <c r="BT408" s="493" t="s">
        <v>6662</v>
      </c>
      <c r="BU408" s="493" t="s">
        <v>6662</v>
      </c>
      <c r="BV408" s="493" t="s">
        <v>6662</v>
      </c>
      <c r="BW408" s="493" t="s">
        <v>6662</v>
      </c>
      <c r="BX408" s="493" t="s">
        <v>6662</v>
      </c>
      <c r="BY408" s="493" t="s">
        <v>6662</v>
      </c>
      <c r="BZ408" s="493">
        <v>2</v>
      </c>
      <c r="CA408" s="493">
        <v>1</v>
      </c>
      <c r="CB408" s="493">
        <v>1</v>
      </c>
      <c r="CC408" s="493">
        <v>4</v>
      </c>
      <c r="CD408" s="493" t="s">
        <v>6662</v>
      </c>
      <c r="CE408" s="493">
        <v>4</v>
      </c>
      <c r="CF408" s="493">
        <v>6</v>
      </c>
      <c r="CG408" s="494" t="s">
        <v>6662</v>
      </c>
      <c r="CH408" s="389"/>
      <c r="CI408" s="390"/>
      <c r="CJ408" s="390"/>
      <c r="CK408" s="390"/>
      <c r="CL408" s="390"/>
      <c r="CM408" s="390"/>
      <c r="CN408" s="390"/>
      <c r="CO408" s="390"/>
      <c r="CP408" s="390"/>
      <c r="CQ408" s="390"/>
      <c r="CR408" s="390"/>
      <c r="CS408" s="390"/>
      <c r="CT408" s="390"/>
      <c r="CU408" s="394"/>
      <c r="CV408" s="389"/>
      <c r="CW408" s="390"/>
      <c r="CX408" s="390"/>
      <c r="CY408" s="390"/>
      <c r="CZ408" s="390"/>
      <c r="DA408" s="390"/>
      <c r="DB408" s="394"/>
      <c r="DC408" s="492">
        <v>60</v>
      </c>
      <c r="DD408" s="493">
        <v>47</v>
      </c>
      <c r="DE408" s="493">
        <v>30</v>
      </c>
      <c r="DF408" s="493">
        <v>16</v>
      </c>
      <c r="DG408" s="493">
        <v>1</v>
      </c>
      <c r="DH408" s="493">
        <v>2</v>
      </c>
      <c r="DI408" s="493">
        <v>11</v>
      </c>
      <c r="DJ408" s="394"/>
      <c r="DK408" s="492">
        <v>8</v>
      </c>
      <c r="DL408" s="493">
        <v>1</v>
      </c>
      <c r="DM408" s="493" t="s">
        <v>6662</v>
      </c>
      <c r="DN408" s="493" t="s">
        <v>6662</v>
      </c>
      <c r="DO408" s="493">
        <v>5</v>
      </c>
      <c r="DP408" s="493" t="s">
        <v>6662</v>
      </c>
      <c r="DQ408" s="493" t="s">
        <v>6662</v>
      </c>
      <c r="DR408" s="493" t="s">
        <v>6662</v>
      </c>
      <c r="DS408" s="493" t="s">
        <v>6662</v>
      </c>
      <c r="DT408" s="493" t="s">
        <v>6662</v>
      </c>
      <c r="DU408" s="493">
        <v>1</v>
      </c>
      <c r="DV408" s="493">
        <v>1</v>
      </c>
      <c r="DW408" s="493" t="s">
        <v>6662</v>
      </c>
      <c r="DX408" s="493" t="s">
        <v>6662</v>
      </c>
      <c r="DY408" s="390" t="s">
        <v>6662</v>
      </c>
      <c r="DZ408" s="394" t="s">
        <v>6662</v>
      </c>
      <c r="EA408" s="492">
        <v>18</v>
      </c>
      <c r="EB408" s="493">
        <v>1122</v>
      </c>
      <c r="EC408" s="493">
        <v>237</v>
      </c>
      <c r="ED408" s="493">
        <v>695</v>
      </c>
      <c r="EE408" s="494">
        <v>190</v>
      </c>
      <c r="EF408" s="492">
        <v>29</v>
      </c>
      <c r="EG408" s="493">
        <v>28</v>
      </c>
      <c r="EH408" s="493">
        <v>16</v>
      </c>
      <c r="EI408" s="493">
        <v>11</v>
      </c>
      <c r="EJ408" s="493">
        <v>1</v>
      </c>
      <c r="EK408" s="493" t="s">
        <v>6662</v>
      </c>
      <c r="EL408" s="493">
        <v>1</v>
      </c>
      <c r="EM408" s="394"/>
      <c r="EN408" s="492">
        <v>31</v>
      </c>
      <c r="EO408" s="493">
        <v>19</v>
      </c>
      <c r="EP408" s="493">
        <v>14</v>
      </c>
      <c r="EQ408" s="493">
        <v>5</v>
      </c>
      <c r="ER408" s="493" t="s">
        <v>6662</v>
      </c>
      <c r="ES408" s="493">
        <v>2</v>
      </c>
      <c r="ET408" s="493">
        <v>10</v>
      </c>
      <c r="EU408" s="394"/>
    </row>
    <row r="409" spans="1:151" s="357" customFormat="1" ht="15" hidden="1" customHeight="1" x14ac:dyDescent="0.15">
      <c r="A409" s="452" t="s">
        <v>175</v>
      </c>
      <c r="B409" s="452" t="s">
        <v>494</v>
      </c>
      <c r="C409" s="452" t="s">
        <v>1627</v>
      </c>
      <c r="D409" s="452" t="s">
        <v>968</v>
      </c>
      <c r="E409" s="387" t="s">
        <v>6663</v>
      </c>
      <c r="F409" s="472" t="s">
        <v>6663</v>
      </c>
      <c r="G409" s="472" t="s">
        <v>6663</v>
      </c>
      <c r="H409" s="472" t="s">
        <v>6663</v>
      </c>
      <c r="I409" s="472" t="s">
        <v>6663</v>
      </c>
      <c r="J409" s="388" t="s">
        <v>6663</v>
      </c>
      <c r="K409" s="395" t="s">
        <v>6663</v>
      </c>
      <c r="L409" s="387"/>
      <c r="M409" s="471" t="s">
        <v>6663</v>
      </c>
      <c r="N409" s="472" t="s">
        <v>6663</v>
      </c>
      <c r="O409" s="472" t="s">
        <v>6663</v>
      </c>
      <c r="P409" s="472" t="s">
        <v>6663</v>
      </c>
      <c r="Q409" s="472" t="s">
        <v>6663</v>
      </c>
      <c r="R409" s="472" t="s">
        <v>6663</v>
      </c>
      <c r="S409" s="472" t="s">
        <v>6663</v>
      </c>
      <c r="T409" s="472" t="s">
        <v>6663</v>
      </c>
      <c r="U409" s="472" t="s">
        <v>6663</v>
      </c>
      <c r="V409" s="472" t="s">
        <v>6663</v>
      </c>
      <c r="W409" s="472" t="s">
        <v>6663</v>
      </c>
      <c r="X409" s="472" t="s">
        <v>6663</v>
      </c>
      <c r="Y409" s="472" t="s">
        <v>6663</v>
      </c>
      <c r="Z409" s="472" t="s">
        <v>6663</v>
      </c>
      <c r="AA409" s="472" t="s">
        <v>6663</v>
      </c>
      <c r="AB409" s="473" t="s">
        <v>6663</v>
      </c>
      <c r="AC409" s="489" t="s">
        <v>6663</v>
      </c>
      <c r="AD409" s="490" t="s">
        <v>6663</v>
      </c>
      <c r="AE409" s="491" t="s">
        <v>6663</v>
      </c>
      <c r="AF409" s="389"/>
      <c r="AG409" s="390"/>
      <c r="AH409" s="390"/>
      <c r="AI409" s="390"/>
      <c r="AJ409" s="390"/>
      <c r="AK409" s="390"/>
      <c r="AL409" s="390"/>
      <c r="AM409" s="390"/>
      <c r="AN409" s="390"/>
      <c r="AO409" s="390"/>
      <c r="AP409" s="390"/>
      <c r="AQ409" s="390"/>
      <c r="AR409" s="390"/>
      <c r="AS409" s="390"/>
      <c r="AT409" s="390"/>
      <c r="AU409" s="390"/>
      <c r="AV409" s="384"/>
      <c r="AW409" s="385"/>
      <c r="AX409" s="386"/>
      <c r="AY409" s="492" t="s">
        <v>6663</v>
      </c>
      <c r="AZ409" s="493" t="s">
        <v>6663</v>
      </c>
      <c r="BA409" s="493" t="s">
        <v>6663</v>
      </c>
      <c r="BB409" s="493" t="s">
        <v>6663</v>
      </c>
      <c r="BC409" s="493" t="s">
        <v>6663</v>
      </c>
      <c r="BD409" s="493" t="s">
        <v>6663</v>
      </c>
      <c r="BE409" s="493" t="s">
        <v>6663</v>
      </c>
      <c r="BF409" s="493" t="s">
        <v>6663</v>
      </c>
      <c r="BG409" s="493" t="s">
        <v>6663</v>
      </c>
      <c r="BH409" s="493" t="s">
        <v>6663</v>
      </c>
      <c r="BI409" s="493" t="s">
        <v>6663</v>
      </c>
      <c r="BJ409" s="493" t="s">
        <v>6663</v>
      </c>
      <c r="BK409" s="493" t="s">
        <v>6663</v>
      </c>
      <c r="BL409" s="493" t="s">
        <v>6663</v>
      </c>
      <c r="BM409" s="493" t="s">
        <v>6663</v>
      </c>
      <c r="BN409" s="494" t="s">
        <v>6663</v>
      </c>
      <c r="BO409" s="489" t="s">
        <v>6663</v>
      </c>
      <c r="BP409" s="490" t="s">
        <v>6663</v>
      </c>
      <c r="BQ409" s="491" t="s">
        <v>6663</v>
      </c>
      <c r="BR409" s="492">
        <v>5</v>
      </c>
      <c r="BS409" s="493" t="s">
        <v>6662</v>
      </c>
      <c r="BT409" s="493" t="s">
        <v>6662</v>
      </c>
      <c r="BU409" s="493" t="s">
        <v>6662</v>
      </c>
      <c r="BV409" s="493" t="s">
        <v>6662</v>
      </c>
      <c r="BW409" s="493" t="s">
        <v>6662</v>
      </c>
      <c r="BX409" s="493" t="s">
        <v>6662</v>
      </c>
      <c r="BY409" s="493" t="s">
        <v>6662</v>
      </c>
      <c r="BZ409" s="493" t="s">
        <v>6662</v>
      </c>
      <c r="CA409" s="493" t="s">
        <v>6662</v>
      </c>
      <c r="CB409" s="493">
        <v>1</v>
      </c>
      <c r="CC409" s="493">
        <v>3</v>
      </c>
      <c r="CD409" s="493" t="s">
        <v>6662</v>
      </c>
      <c r="CE409" s="493">
        <v>1</v>
      </c>
      <c r="CF409" s="493" t="s">
        <v>6662</v>
      </c>
      <c r="CG409" s="494" t="s">
        <v>6662</v>
      </c>
      <c r="CH409" s="389"/>
      <c r="CI409" s="390"/>
      <c r="CJ409" s="390"/>
      <c r="CK409" s="390"/>
      <c r="CL409" s="390"/>
      <c r="CM409" s="390"/>
      <c r="CN409" s="390"/>
      <c r="CO409" s="390"/>
      <c r="CP409" s="390"/>
      <c r="CQ409" s="390"/>
      <c r="CR409" s="390"/>
      <c r="CS409" s="390"/>
      <c r="CT409" s="390"/>
      <c r="CU409" s="394"/>
      <c r="CV409" s="389"/>
      <c r="CW409" s="390"/>
      <c r="CX409" s="390"/>
      <c r="CY409" s="390"/>
      <c r="CZ409" s="390"/>
      <c r="DA409" s="390"/>
      <c r="DB409" s="394"/>
      <c r="DC409" s="492" t="s">
        <v>6663</v>
      </c>
      <c r="DD409" s="493" t="s">
        <v>6663</v>
      </c>
      <c r="DE409" s="493" t="s">
        <v>6663</v>
      </c>
      <c r="DF409" s="493" t="s">
        <v>6663</v>
      </c>
      <c r="DG409" s="493" t="s">
        <v>6663</v>
      </c>
      <c r="DH409" s="493" t="s">
        <v>6663</v>
      </c>
      <c r="DI409" s="493" t="s">
        <v>6663</v>
      </c>
      <c r="DJ409" s="394"/>
      <c r="DK409" s="492" t="s">
        <v>6663</v>
      </c>
      <c r="DL409" s="493" t="s">
        <v>6663</v>
      </c>
      <c r="DM409" s="493" t="s">
        <v>6663</v>
      </c>
      <c r="DN409" s="493" t="s">
        <v>6663</v>
      </c>
      <c r="DO409" s="493" t="s">
        <v>6663</v>
      </c>
      <c r="DP409" s="493" t="s">
        <v>6663</v>
      </c>
      <c r="DQ409" s="493" t="s">
        <v>6663</v>
      </c>
      <c r="DR409" s="493" t="s">
        <v>6663</v>
      </c>
      <c r="DS409" s="493" t="s">
        <v>6663</v>
      </c>
      <c r="DT409" s="493" t="s">
        <v>6663</v>
      </c>
      <c r="DU409" s="493" t="s">
        <v>6663</v>
      </c>
      <c r="DV409" s="493" t="s">
        <v>6663</v>
      </c>
      <c r="DW409" s="493" t="s">
        <v>6663</v>
      </c>
      <c r="DX409" s="493" t="s">
        <v>6663</v>
      </c>
      <c r="DY409" s="390" t="s">
        <v>6663</v>
      </c>
      <c r="DZ409" s="394" t="s">
        <v>6663</v>
      </c>
      <c r="EA409" s="492" t="s">
        <v>6663</v>
      </c>
      <c r="EB409" s="493" t="s">
        <v>6663</v>
      </c>
      <c r="EC409" s="493" t="s">
        <v>6663</v>
      </c>
      <c r="ED409" s="493" t="s">
        <v>6663</v>
      </c>
      <c r="EE409" s="494" t="s">
        <v>6663</v>
      </c>
      <c r="EF409" s="492" t="s">
        <v>6663</v>
      </c>
      <c r="EG409" s="493" t="s">
        <v>6663</v>
      </c>
      <c r="EH409" s="493" t="s">
        <v>6663</v>
      </c>
      <c r="EI409" s="493" t="s">
        <v>6663</v>
      </c>
      <c r="EJ409" s="493" t="s">
        <v>6663</v>
      </c>
      <c r="EK409" s="493" t="s">
        <v>6663</v>
      </c>
      <c r="EL409" s="493" t="s">
        <v>6663</v>
      </c>
      <c r="EM409" s="394"/>
      <c r="EN409" s="492" t="s">
        <v>6663</v>
      </c>
      <c r="EO409" s="493" t="s">
        <v>6663</v>
      </c>
      <c r="EP409" s="493" t="s">
        <v>6663</v>
      </c>
      <c r="EQ409" s="493" t="s">
        <v>6663</v>
      </c>
      <c r="ER409" s="493" t="s">
        <v>6663</v>
      </c>
      <c r="ES409" s="493" t="s">
        <v>6663</v>
      </c>
      <c r="ET409" s="493" t="s">
        <v>6663</v>
      </c>
      <c r="EU409" s="394"/>
    </row>
    <row r="410" spans="1:151" s="357" customFormat="1" ht="15" hidden="1" customHeight="1" x14ac:dyDescent="0.15">
      <c r="A410" s="452" t="s">
        <v>175</v>
      </c>
      <c r="B410" s="452" t="s">
        <v>494</v>
      </c>
      <c r="C410" s="452" t="s">
        <v>1628</v>
      </c>
      <c r="D410" s="452" t="s">
        <v>969</v>
      </c>
      <c r="E410" s="387" t="s">
        <v>6663</v>
      </c>
      <c r="F410" s="472" t="s">
        <v>6663</v>
      </c>
      <c r="G410" s="472" t="s">
        <v>6663</v>
      </c>
      <c r="H410" s="472" t="s">
        <v>6663</v>
      </c>
      <c r="I410" s="472" t="s">
        <v>6663</v>
      </c>
      <c r="J410" s="388" t="s">
        <v>6663</v>
      </c>
      <c r="K410" s="395" t="s">
        <v>6663</v>
      </c>
      <c r="L410" s="387"/>
      <c r="M410" s="471" t="s">
        <v>6663</v>
      </c>
      <c r="N410" s="472" t="s">
        <v>6663</v>
      </c>
      <c r="O410" s="472" t="s">
        <v>6663</v>
      </c>
      <c r="P410" s="472" t="s">
        <v>6663</v>
      </c>
      <c r="Q410" s="472" t="s">
        <v>6663</v>
      </c>
      <c r="R410" s="472" t="s">
        <v>6663</v>
      </c>
      <c r="S410" s="472" t="s">
        <v>6663</v>
      </c>
      <c r="T410" s="472" t="s">
        <v>6663</v>
      </c>
      <c r="U410" s="472" t="s">
        <v>6663</v>
      </c>
      <c r="V410" s="472" t="s">
        <v>6663</v>
      </c>
      <c r="W410" s="472" t="s">
        <v>6663</v>
      </c>
      <c r="X410" s="472" t="s">
        <v>6663</v>
      </c>
      <c r="Y410" s="472" t="s">
        <v>6663</v>
      </c>
      <c r="Z410" s="472" t="s">
        <v>6663</v>
      </c>
      <c r="AA410" s="472" t="s">
        <v>6663</v>
      </c>
      <c r="AB410" s="473" t="s">
        <v>6663</v>
      </c>
      <c r="AC410" s="489" t="s">
        <v>6663</v>
      </c>
      <c r="AD410" s="490" t="s">
        <v>6663</v>
      </c>
      <c r="AE410" s="491" t="s">
        <v>6663</v>
      </c>
      <c r="AF410" s="389"/>
      <c r="AG410" s="390"/>
      <c r="AH410" s="390"/>
      <c r="AI410" s="390"/>
      <c r="AJ410" s="390"/>
      <c r="AK410" s="390"/>
      <c r="AL410" s="390"/>
      <c r="AM410" s="390"/>
      <c r="AN410" s="390"/>
      <c r="AO410" s="390"/>
      <c r="AP410" s="390"/>
      <c r="AQ410" s="390"/>
      <c r="AR410" s="390"/>
      <c r="AS410" s="390"/>
      <c r="AT410" s="390"/>
      <c r="AU410" s="390"/>
      <c r="AV410" s="384"/>
      <c r="AW410" s="385"/>
      <c r="AX410" s="386"/>
      <c r="AY410" s="492" t="s">
        <v>6663</v>
      </c>
      <c r="AZ410" s="493" t="s">
        <v>6663</v>
      </c>
      <c r="BA410" s="493" t="s">
        <v>6663</v>
      </c>
      <c r="BB410" s="493" t="s">
        <v>6663</v>
      </c>
      <c r="BC410" s="493" t="s">
        <v>6663</v>
      </c>
      <c r="BD410" s="493" t="s">
        <v>6663</v>
      </c>
      <c r="BE410" s="493" t="s">
        <v>6663</v>
      </c>
      <c r="BF410" s="493" t="s">
        <v>6663</v>
      </c>
      <c r="BG410" s="493" t="s">
        <v>6663</v>
      </c>
      <c r="BH410" s="493" t="s">
        <v>6663</v>
      </c>
      <c r="BI410" s="493" t="s">
        <v>6663</v>
      </c>
      <c r="BJ410" s="493" t="s">
        <v>6663</v>
      </c>
      <c r="BK410" s="493" t="s">
        <v>6663</v>
      </c>
      <c r="BL410" s="493" t="s">
        <v>6663</v>
      </c>
      <c r="BM410" s="493" t="s">
        <v>6663</v>
      </c>
      <c r="BN410" s="494" t="s">
        <v>6663</v>
      </c>
      <c r="BO410" s="489" t="s">
        <v>6663</v>
      </c>
      <c r="BP410" s="490" t="s">
        <v>6663</v>
      </c>
      <c r="BQ410" s="491" t="s">
        <v>6663</v>
      </c>
      <c r="BR410" s="492" t="s">
        <v>6662</v>
      </c>
      <c r="BS410" s="493" t="s">
        <v>6662</v>
      </c>
      <c r="BT410" s="493" t="s">
        <v>6662</v>
      </c>
      <c r="BU410" s="493" t="s">
        <v>6662</v>
      </c>
      <c r="BV410" s="493" t="s">
        <v>6662</v>
      </c>
      <c r="BW410" s="493" t="s">
        <v>6662</v>
      </c>
      <c r="BX410" s="493" t="s">
        <v>6662</v>
      </c>
      <c r="BY410" s="493" t="s">
        <v>6662</v>
      </c>
      <c r="BZ410" s="493" t="s">
        <v>6662</v>
      </c>
      <c r="CA410" s="493" t="s">
        <v>6662</v>
      </c>
      <c r="CB410" s="493" t="s">
        <v>6662</v>
      </c>
      <c r="CC410" s="493" t="s">
        <v>6662</v>
      </c>
      <c r="CD410" s="493" t="s">
        <v>6662</v>
      </c>
      <c r="CE410" s="493" t="s">
        <v>6662</v>
      </c>
      <c r="CF410" s="493" t="s">
        <v>6662</v>
      </c>
      <c r="CG410" s="494" t="s">
        <v>6662</v>
      </c>
      <c r="CH410" s="389"/>
      <c r="CI410" s="390"/>
      <c r="CJ410" s="390"/>
      <c r="CK410" s="390"/>
      <c r="CL410" s="390"/>
      <c r="CM410" s="390"/>
      <c r="CN410" s="390"/>
      <c r="CO410" s="390"/>
      <c r="CP410" s="390"/>
      <c r="CQ410" s="390"/>
      <c r="CR410" s="390"/>
      <c r="CS410" s="390"/>
      <c r="CT410" s="390"/>
      <c r="CU410" s="394"/>
      <c r="CV410" s="389"/>
      <c r="CW410" s="390"/>
      <c r="CX410" s="390"/>
      <c r="CY410" s="390"/>
      <c r="CZ410" s="390"/>
      <c r="DA410" s="390"/>
      <c r="DB410" s="394"/>
      <c r="DC410" s="492" t="s">
        <v>6663</v>
      </c>
      <c r="DD410" s="493" t="s">
        <v>6663</v>
      </c>
      <c r="DE410" s="493" t="s">
        <v>6663</v>
      </c>
      <c r="DF410" s="493" t="s">
        <v>6663</v>
      </c>
      <c r="DG410" s="493" t="s">
        <v>6663</v>
      </c>
      <c r="DH410" s="493" t="s">
        <v>6663</v>
      </c>
      <c r="DI410" s="493" t="s">
        <v>6663</v>
      </c>
      <c r="DJ410" s="394"/>
      <c r="DK410" s="492" t="s">
        <v>6663</v>
      </c>
      <c r="DL410" s="493" t="s">
        <v>6663</v>
      </c>
      <c r="DM410" s="493" t="s">
        <v>6663</v>
      </c>
      <c r="DN410" s="493" t="s">
        <v>6663</v>
      </c>
      <c r="DO410" s="493" t="s">
        <v>6663</v>
      </c>
      <c r="DP410" s="493" t="s">
        <v>6663</v>
      </c>
      <c r="DQ410" s="493" t="s">
        <v>6663</v>
      </c>
      <c r="DR410" s="493" t="s">
        <v>6663</v>
      </c>
      <c r="DS410" s="493" t="s">
        <v>6663</v>
      </c>
      <c r="DT410" s="493" t="s">
        <v>6663</v>
      </c>
      <c r="DU410" s="493" t="s">
        <v>6663</v>
      </c>
      <c r="DV410" s="493" t="s">
        <v>6663</v>
      </c>
      <c r="DW410" s="493" t="s">
        <v>6663</v>
      </c>
      <c r="DX410" s="493" t="s">
        <v>6663</v>
      </c>
      <c r="DY410" s="390" t="s">
        <v>6663</v>
      </c>
      <c r="DZ410" s="394" t="s">
        <v>6663</v>
      </c>
      <c r="EA410" s="492" t="s">
        <v>6663</v>
      </c>
      <c r="EB410" s="493" t="s">
        <v>6663</v>
      </c>
      <c r="EC410" s="493" t="s">
        <v>6663</v>
      </c>
      <c r="ED410" s="493" t="s">
        <v>6663</v>
      </c>
      <c r="EE410" s="494" t="s">
        <v>6663</v>
      </c>
      <c r="EF410" s="492" t="s">
        <v>6663</v>
      </c>
      <c r="EG410" s="493" t="s">
        <v>6663</v>
      </c>
      <c r="EH410" s="493" t="s">
        <v>6663</v>
      </c>
      <c r="EI410" s="493" t="s">
        <v>6663</v>
      </c>
      <c r="EJ410" s="493" t="s">
        <v>6663</v>
      </c>
      <c r="EK410" s="493" t="s">
        <v>6663</v>
      </c>
      <c r="EL410" s="493" t="s">
        <v>6663</v>
      </c>
      <c r="EM410" s="394"/>
      <c r="EN410" s="492" t="s">
        <v>6663</v>
      </c>
      <c r="EO410" s="493" t="s">
        <v>6663</v>
      </c>
      <c r="EP410" s="493" t="s">
        <v>6663</v>
      </c>
      <c r="EQ410" s="493" t="s">
        <v>6663</v>
      </c>
      <c r="ER410" s="493" t="s">
        <v>6663</v>
      </c>
      <c r="ES410" s="493" t="s">
        <v>6663</v>
      </c>
      <c r="ET410" s="493" t="s">
        <v>6663</v>
      </c>
      <c r="EU410" s="394"/>
    </row>
    <row r="411" spans="1:151" s="357" customFormat="1" ht="15" customHeight="1" x14ac:dyDescent="0.15">
      <c r="A411" s="452" t="s">
        <v>175</v>
      </c>
      <c r="B411" s="452" t="s">
        <v>502</v>
      </c>
      <c r="C411" s="452"/>
      <c r="D411" s="452" t="s">
        <v>970</v>
      </c>
      <c r="E411" s="387">
        <v>323</v>
      </c>
      <c r="F411" s="472">
        <v>315</v>
      </c>
      <c r="G411" s="472">
        <v>40</v>
      </c>
      <c r="H411" s="472">
        <v>60</v>
      </c>
      <c r="I411" s="472">
        <v>215</v>
      </c>
      <c r="J411" s="388">
        <v>8</v>
      </c>
      <c r="K411" s="395">
        <v>8</v>
      </c>
      <c r="L411" s="387"/>
      <c r="M411" s="471">
        <v>778</v>
      </c>
      <c r="N411" s="472">
        <v>8</v>
      </c>
      <c r="O411" s="472">
        <v>11</v>
      </c>
      <c r="P411" s="472">
        <v>29</v>
      </c>
      <c r="Q411" s="472">
        <v>39</v>
      </c>
      <c r="R411" s="472">
        <v>28</v>
      </c>
      <c r="S411" s="472">
        <v>29</v>
      </c>
      <c r="T411" s="472">
        <v>38</v>
      </c>
      <c r="U411" s="472">
        <v>56</v>
      </c>
      <c r="V411" s="472">
        <v>99</v>
      </c>
      <c r="W411" s="472">
        <v>115</v>
      </c>
      <c r="X411" s="472">
        <v>118</v>
      </c>
      <c r="Y411" s="472">
        <v>87</v>
      </c>
      <c r="Z411" s="472">
        <v>70</v>
      </c>
      <c r="AA411" s="472">
        <v>34</v>
      </c>
      <c r="AB411" s="473">
        <v>17</v>
      </c>
      <c r="AC411" s="489">
        <v>59</v>
      </c>
      <c r="AD411" s="490">
        <v>57.5</v>
      </c>
      <c r="AE411" s="491">
        <v>61.1</v>
      </c>
      <c r="AF411" s="389"/>
      <c r="AG411" s="390"/>
      <c r="AH411" s="390"/>
      <c r="AI411" s="390"/>
      <c r="AJ411" s="390"/>
      <c r="AK411" s="390"/>
      <c r="AL411" s="390"/>
      <c r="AM411" s="390"/>
      <c r="AN411" s="390"/>
      <c r="AO411" s="390"/>
      <c r="AP411" s="390"/>
      <c r="AQ411" s="390"/>
      <c r="AR411" s="390"/>
      <c r="AS411" s="390"/>
      <c r="AT411" s="390"/>
      <c r="AU411" s="390"/>
      <c r="AV411" s="384"/>
      <c r="AW411" s="385"/>
      <c r="AX411" s="386"/>
      <c r="AY411" s="492">
        <v>340</v>
      </c>
      <c r="AZ411" s="493" t="s">
        <v>6662</v>
      </c>
      <c r="BA411" s="493">
        <v>1</v>
      </c>
      <c r="BB411" s="493" t="s">
        <v>6662</v>
      </c>
      <c r="BC411" s="493">
        <v>6</v>
      </c>
      <c r="BD411" s="493">
        <v>5</v>
      </c>
      <c r="BE411" s="493">
        <v>4</v>
      </c>
      <c r="BF411" s="493">
        <v>7</v>
      </c>
      <c r="BG411" s="493">
        <v>6</v>
      </c>
      <c r="BH411" s="493">
        <v>19</v>
      </c>
      <c r="BI411" s="493">
        <v>43</v>
      </c>
      <c r="BJ411" s="493">
        <v>82</v>
      </c>
      <c r="BK411" s="493">
        <v>73</v>
      </c>
      <c r="BL411" s="493">
        <v>53</v>
      </c>
      <c r="BM411" s="493">
        <v>30</v>
      </c>
      <c r="BN411" s="494">
        <v>11</v>
      </c>
      <c r="BO411" s="489">
        <v>68.099999999999994</v>
      </c>
      <c r="BP411" s="490">
        <v>67.400000000000006</v>
      </c>
      <c r="BQ411" s="491">
        <v>69.2</v>
      </c>
      <c r="BR411" s="492">
        <v>315</v>
      </c>
      <c r="BS411" s="493" t="s">
        <v>6662</v>
      </c>
      <c r="BT411" s="493" t="s">
        <v>6662</v>
      </c>
      <c r="BU411" s="493" t="s">
        <v>6662</v>
      </c>
      <c r="BV411" s="493">
        <v>4</v>
      </c>
      <c r="BW411" s="493">
        <v>3</v>
      </c>
      <c r="BX411" s="493">
        <v>4</v>
      </c>
      <c r="BY411" s="493">
        <v>10</v>
      </c>
      <c r="BZ411" s="493">
        <v>25</v>
      </c>
      <c r="CA411" s="493">
        <v>47</v>
      </c>
      <c r="CB411" s="493">
        <v>60</v>
      </c>
      <c r="CC411" s="493">
        <v>60</v>
      </c>
      <c r="CD411" s="493">
        <v>43</v>
      </c>
      <c r="CE411" s="493">
        <v>39</v>
      </c>
      <c r="CF411" s="493">
        <v>15</v>
      </c>
      <c r="CG411" s="494">
        <v>5</v>
      </c>
      <c r="CH411" s="389"/>
      <c r="CI411" s="390"/>
      <c r="CJ411" s="390"/>
      <c r="CK411" s="390"/>
      <c r="CL411" s="390"/>
      <c r="CM411" s="390"/>
      <c r="CN411" s="390"/>
      <c r="CO411" s="390"/>
      <c r="CP411" s="390"/>
      <c r="CQ411" s="390"/>
      <c r="CR411" s="390"/>
      <c r="CS411" s="390"/>
      <c r="CT411" s="390"/>
      <c r="CU411" s="394"/>
      <c r="CV411" s="389"/>
      <c r="CW411" s="390"/>
      <c r="CX411" s="390"/>
      <c r="CY411" s="390"/>
      <c r="CZ411" s="390"/>
      <c r="DA411" s="390"/>
      <c r="DB411" s="394"/>
      <c r="DC411" s="492">
        <v>1122</v>
      </c>
      <c r="DD411" s="493">
        <v>822</v>
      </c>
      <c r="DE411" s="493">
        <v>339</v>
      </c>
      <c r="DF411" s="493">
        <v>447</v>
      </c>
      <c r="DG411" s="493">
        <v>36</v>
      </c>
      <c r="DH411" s="493">
        <v>60</v>
      </c>
      <c r="DI411" s="493">
        <v>240</v>
      </c>
      <c r="DJ411" s="394"/>
      <c r="DK411" s="492">
        <v>308</v>
      </c>
      <c r="DL411" s="493">
        <v>270</v>
      </c>
      <c r="DM411" s="493" t="s">
        <v>6662</v>
      </c>
      <c r="DN411" s="493">
        <v>6</v>
      </c>
      <c r="DO411" s="493" t="s">
        <v>6662</v>
      </c>
      <c r="DP411" s="493">
        <v>11</v>
      </c>
      <c r="DQ411" s="493">
        <v>5</v>
      </c>
      <c r="DR411" s="493">
        <v>5</v>
      </c>
      <c r="DS411" s="493">
        <v>1</v>
      </c>
      <c r="DT411" s="493">
        <v>5</v>
      </c>
      <c r="DU411" s="493">
        <v>2</v>
      </c>
      <c r="DV411" s="493">
        <v>3</v>
      </c>
      <c r="DW411" s="493" t="s">
        <v>6662</v>
      </c>
      <c r="DX411" s="493" t="s">
        <v>6662</v>
      </c>
      <c r="DY411" s="390" t="s">
        <v>6662</v>
      </c>
      <c r="DZ411" s="394" t="s">
        <v>6662</v>
      </c>
      <c r="EA411" s="492">
        <v>313</v>
      </c>
      <c r="EB411" s="493">
        <v>81004</v>
      </c>
      <c r="EC411" s="493">
        <v>73295</v>
      </c>
      <c r="ED411" s="493">
        <v>7056</v>
      </c>
      <c r="EE411" s="494">
        <v>653</v>
      </c>
      <c r="EF411" s="492">
        <v>572</v>
      </c>
      <c r="EG411" s="493">
        <v>486</v>
      </c>
      <c r="EH411" s="493">
        <v>210</v>
      </c>
      <c r="EI411" s="493">
        <v>251</v>
      </c>
      <c r="EJ411" s="493">
        <v>25</v>
      </c>
      <c r="EK411" s="493">
        <v>32</v>
      </c>
      <c r="EL411" s="493">
        <v>54</v>
      </c>
      <c r="EM411" s="394"/>
      <c r="EN411" s="492">
        <v>550</v>
      </c>
      <c r="EO411" s="493">
        <v>336</v>
      </c>
      <c r="EP411" s="493">
        <v>129</v>
      </c>
      <c r="EQ411" s="493">
        <v>196</v>
      </c>
      <c r="ER411" s="493">
        <v>11</v>
      </c>
      <c r="ES411" s="493">
        <v>28</v>
      </c>
      <c r="ET411" s="493">
        <v>186</v>
      </c>
      <c r="EU411" s="394"/>
    </row>
    <row r="412" spans="1:151" s="357" customFormat="1" ht="15" hidden="1" customHeight="1" x14ac:dyDescent="0.15">
      <c r="A412" s="452" t="s">
        <v>175</v>
      </c>
      <c r="B412" s="452" t="s">
        <v>502</v>
      </c>
      <c r="C412" s="452" t="s">
        <v>503</v>
      </c>
      <c r="D412" s="452" t="s">
        <v>971</v>
      </c>
      <c r="E412" s="387">
        <v>173</v>
      </c>
      <c r="F412" s="472">
        <v>170</v>
      </c>
      <c r="G412" s="472" t="s">
        <v>6663</v>
      </c>
      <c r="H412" s="472" t="s">
        <v>6663</v>
      </c>
      <c r="I412" s="472" t="s">
        <v>6663</v>
      </c>
      <c r="J412" s="388">
        <v>3</v>
      </c>
      <c r="K412" s="395">
        <v>3</v>
      </c>
      <c r="L412" s="387"/>
      <c r="M412" s="471" t="s">
        <v>6663</v>
      </c>
      <c r="N412" s="472" t="s">
        <v>6663</v>
      </c>
      <c r="O412" s="472" t="s">
        <v>6663</v>
      </c>
      <c r="P412" s="472" t="s">
        <v>6663</v>
      </c>
      <c r="Q412" s="472" t="s">
        <v>6663</v>
      </c>
      <c r="R412" s="472" t="s">
        <v>6663</v>
      </c>
      <c r="S412" s="472" t="s">
        <v>6663</v>
      </c>
      <c r="T412" s="472" t="s">
        <v>6663</v>
      </c>
      <c r="U412" s="472" t="s">
        <v>6663</v>
      </c>
      <c r="V412" s="472" t="s">
        <v>6663</v>
      </c>
      <c r="W412" s="472" t="s">
        <v>6663</v>
      </c>
      <c r="X412" s="472" t="s">
        <v>6663</v>
      </c>
      <c r="Y412" s="472" t="s">
        <v>6663</v>
      </c>
      <c r="Z412" s="472" t="s">
        <v>6663</v>
      </c>
      <c r="AA412" s="472" t="s">
        <v>6663</v>
      </c>
      <c r="AB412" s="473" t="s">
        <v>6663</v>
      </c>
      <c r="AC412" s="489" t="s">
        <v>6663</v>
      </c>
      <c r="AD412" s="490" t="s">
        <v>6663</v>
      </c>
      <c r="AE412" s="491" t="s">
        <v>6663</v>
      </c>
      <c r="AF412" s="389"/>
      <c r="AG412" s="390"/>
      <c r="AH412" s="390"/>
      <c r="AI412" s="390"/>
      <c r="AJ412" s="390"/>
      <c r="AK412" s="390"/>
      <c r="AL412" s="390"/>
      <c r="AM412" s="390"/>
      <c r="AN412" s="390"/>
      <c r="AO412" s="390"/>
      <c r="AP412" s="390"/>
      <c r="AQ412" s="390"/>
      <c r="AR412" s="390"/>
      <c r="AS412" s="390"/>
      <c r="AT412" s="390"/>
      <c r="AU412" s="390"/>
      <c r="AV412" s="384"/>
      <c r="AW412" s="385"/>
      <c r="AX412" s="386"/>
      <c r="AY412" s="492" t="s">
        <v>6663</v>
      </c>
      <c r="AZ412" s="493" t="s">
        <v>6663</v>
      </c>
      <c r="BA412" s="493" t="s">
        <v>6663</v>
      </c>
      <c r="BB412" s="493" t="s">
        <v>6663</v>
      </c>
      <c r="BC412" s="493" t="s">
        <v>6663</v>
      </c>
      <c r="BD412" s="493" t="s">
        <v>6663</v>
      </c>
      <c r="BE412" s="493" t="s">
        <v>6663</v>
      </c>
      <c r="BF412" s="493" t="s">
        <v>6663</v>
      </c>
      <c r="BG412" s="493" t="s">
        <v>6663</v>
      </c>
      <c r="BH412" s="493" t="s">
        <v>6663</v>
      </c>
      <c r="BI412" s="493" t="s">
        <v>6663</v>
      </c>
      <c r="BJ412" s="493" t="s">
        <v>6663</v>
      </c>
      <c r="BK412" s="493" t="s">
        <v>6663</v>
      </c>
      <c r="BL412" s="493" t="s">
        <v>6663</v>
      </c>
      <c r="BM412" s="493" t="s">
        <v>6663</v>
      </c>
      <c r="BN412" s="494" t="s">
        <v>6663</v>
      </c>
      <c r="BO412" s="489" t="s">
        <v>6663</v>
      </c>
      <c r="BP412" s="490" t="s">
        <v>6663</v>
      </c>
      <c r="BQ412" s="491" t="s">
        <v>6663</v>
      </c>
      <c r="BR412" s="492">
        <v>170</v>
      </c>
      <c r="BS412" s="493" t="s">
        <v>6662</v>
      </c>
      <c r="BT412" s="493" t="s">
        <v>6662</v>
      </c>
      <c r="BU412" s="493" t="s">
        <v>6662</v>
      </c>
      <c r="BV412" s="493">
        <v>3</v>
      </c>
      <c r="BW412" s="493" t="s">
        <v>6662</v>
      </c>
      <c r="BX412" s="493">
        <v>2</v>
      </c>
      <c r="BY412" s="493">
        <v>6</v>
      </c>
      <c r="BZ412" s="493">
        <v>12</v>
      </c>
      <c r="CA412" s="493">
        <v>24</v>
      </c>
      <c r="CB412" s="493">
        <v>31</v>
      </c>
      <c r="CC412" s="493">
        <v>32</v>
      </c>
      <c r="CD412" s="493">
        <v>30</v>
      </c>
      <c r="CE412" s="493">
        <v>18</v>
      </c>
      <c r="CF412" s="493">
        <v>10</v>
      </c>
      <c r="CG412" s="494">
        <v>2</v>
      </c>
      <c r="CH412" s="389"/>
      <c r="CI412" s="390"/>
      <c r="CJ412" s="390"/>
      <c r="CK412" s="390"/>
      <c r="CL412" s="390"/>
      <c r="CM412" s="390"/>
      <c r="CN412" s="390"/>
      <c r="CO412" s="390"/>
      <c r="CP412" s="390"/>
      <c r="CQ412" s="390"/>
      <c r="CR412" s="390"/>
      <c r="CS412" s="390"/>
      <c r="CT412" s="390"/>
      <c r="CU412" s="394"/>
      <c r="CV412" s="389"/>
      <c r="CW412" s="390"/>
      <c r="CX412" s="390"/>
      <c r="CY412" s="390"/>
      <c r="CZ412" s="390"/>
      <c r="DA412" s="390"/>
      <c r="DB412" s="394"/>
      <c r="DC412" s="492">
        <v>602</v>
      </c>
      <c r="DD412" s="493">
        <v>447</v>
      </c>
      <c r="DE412" s="493">
        <v>182</v>
      </c>
      <c r="DF412" s="493">
        <v>245</v>
      </c>
      <c r="DG412" s="493">
        <v>20</v>
      </c>
      <c r="DH412" s="493">
        <v>35</v>
      </c>
      <c r="DI412" s="493">
        <v>120</v>
      </c>
      <c r="DJ412" s="394"/>
      <c r="DK412" s="492">
        <v>167</v>
      </c>
      <c r="DL412" s="493">
        <v>155</v>
      </c>
      <c r="DM412" s="493" t="s">
        <v>6662</v>
      </c>
      <c r="DN412" s="493">
        <v>1</v>
      </c>
      <c r="DO412" s="493" t="s">
        <v>6662</v>
      </c>
      <c r="DP412" s="493">
        <v>3</v>
      </c>
      <c r="DQ412" s="493">
        <v>5</v>
      </c>
      <c r="DR412" s="493">
        <v>3</v>
      </c>
      <c r="DS412" s="493" t="s">
        <v>6662</v>
      </c>
      <c r="DT412" s="493" t="s">
        <v>6662</v>
      </c>
      <c r="DU412" s="493" t="s">
        <v>6662</v>
      </c>
      <c r="DV412" s="493" t="s">
        <v>6662</v>
      </c>
      <c r="DW412" s="493" t="s">
        <v>6662</v>
      </c>
      <c r="DX412" s="493" t="s">
        <v>6662</v>
      </c>
      <c r="DY412" s="390" t="s">
        <v>6662</v>
      </c>
      <c r="DZ412" s="394" t="s">
        <v>6662</v>
      </c>
      <c r="EA412" s="492">
        <v>170</v>
      </c>
      <c r="EB412" s="493">
        <v>45602</v>
      </c>
      <c r="EC412" s="493">
        <v>43276</v>
      </c>
      <c r="ED412" s="493">
        <v>2216</v>
      </c>
      <c r="EE412" s="494">
        <v>110</v>
      </c>
      <c r="EF412" s="492">
        <v>299</v>
      </c>
      <c r="EG412" s="493">
        <v>260</v>
      </c>
      <c r="EH412" s="493">
        <v>116</v>
      </c>
      <c r="EI412" s="493">
        <v>130</v>
      </c>
      <c r="EJ412" s="493">
        <v>14</v>
      </c>
      <c r="EK412" s="493">
        <v>16</v>
      </c>
      <c r="EL412" s="493">
        <v>23</v>
      </c>
      <c r="EM412" s="394"/>
      <c r="EN412" s="492">
        <v>303</v>
      </c>
      <c r="EO412" s="493">
        <v>187</v>
      </c>
      <c r="EP412" s="493">
        <v>66</v>
      </c>
      <c r="EQ412" s="493">
        <v>115</v>
      </c>
      <c r="ER412" s="493">
        <v>6</v>
      </c>
      <c r="ES412" s="493">
        <v>19</v>
      </c>
      <c r="ET412" s="493">
        <v>97</v>
      </c>
      <c r="EU412" s="394"/>
    </row>
    <row r="413" spans="1:151" s="357" customFormat="1" ht="15" hidden="1" customHeight="1" x14ac:dyDescent="0.15">
      <c r="A413" s="452" t="s">
        <v>175</v>
      </c>
      <c r="B413" s="452" t="s">
        <v>502</v>
      </c>
      <c r="C413" s="452" t="s">
        <v>504</v>
      </c>
      <c r="D413" s="452" t="s">
        <v>972</v>
      </c>
      <c r="E413" s="387">
        <v>134</v>
      </c>
      <c r="F413" s="472">
        <v>129</v>
      </c>
      <c r="G413" s="472" t="s">
        <v>6663</v>
      </c>
      <c r="H413" s="472" t="s">
        <v>6663</v>
      </c>
      <c r="I413" s="472" t="s">
        <v>6663</v>
      </c>
      <c r="J413" s="388">
        <v>5</v>
      </c>
      <c r="K413" s="395">
        <v>5</v>
      </c>
      <c r="L413" s="387"/>
      <c r="M413" s="471" t="s">
        <v>6663</v>
      </c>
      <c r="N413" s="472" t="s">
        <v>6663</v>
      </c>
      <c r="O413" s="472" t="s">
        <v>6663</v>
      </c>
      <c r="P413" s="472" t="s">
        <v>6663</v>
      </c>
      <c r="Q413" s="472" t="s">
        <v>6663</v>
      </c>
      <c r="R413" s="472" t="s">
        <v>6663</v>
      </c>
      <c r="S413" s="472" t="s">
        <v>6663</v>
      </c>
      <c r="T413" s="472" t="s">
        <v>6663</v>
      </c>
      <c r="U413" s="472" t="s">
        <v>6663</v>
      </c>
      <c r="V413" s="472" t="s">
        <v>6663</v>
      </c>
      <c r="W413" s="472" t="s">
        <v>6663</v>
      </c>
      <c r="X413" s="472" t="s">
        <v>6663</v>
      </c>
      <c r="Y413" s="472" t="s">
        <v>6663</v>
      </c>
      <c r="Z413" s="472" t="s">
        <v>6663</v>
      </c>
      <c r="AA413" s="472" t="s">
        <v>6663</v>
      </c>
      <c r="AB413" s="473" t="s">
        <v>6663</v>
      </c>
      <c r="AC413" s="489" t="s">
        <v>6663</v>
      </c>
      <c r="AD413" s="490" t="s">
        <v>6663</v>
      </c>
      <c r="AE413" s="491" t="s">
        <v>6663</v>
      </c>
      <c r="AF413" s="389"/>
      <c r="AG413" s="390"/>
      <c r="AH413" s="390"/>
      <c r="AI413" s="390"/>
      <c r="AJ413" s="390"/>
      <c r="AK413" s="390"/>
      <c r="AL413" s="390"/>
      <c r="AM413" s="390"/>
      <c r="AN413" s="390"/>
      <c r="AO413" s="390"/>
      <c r="AP413" s="390"/>
      <c r="AQ413" s="390"/>
      <c r="AR413" s="390"/>
      <c r="AS413" s="390"/>
      <c r="AT413" s="390"/>
      <c r="AU413" s="390"/>
      <c r="AV413" s="384"/>
      <c r="AW413" s="385"/>
      <c r="AX413" s="386"/>
      <c r="AY413" s="492" t="s">
        <v>6663</v>
      </c>
      <c r="AZ413" s="493" t="s">
        <v>6663</v>
      </c>
      <c r="BA413" s="493" t="s">
        <v>6663</v>
      </c>
      <c r="BB413" s="493" t="s">
        <v>6663</v>
      </c>
      <c r="BC413" s="493" t="s">
        <v>6663</v>
      </c>
      <c r="BD413" s="493" t="s">
        <v>6663</v>
      </c>
      <c r="BE413" s="493" t="s">
        <v>6663</v>
      </c>
      <c r="BF413" s="493" t="s">
        <v>6663</v>
      </c>
      <c r="BG413" s="493" t="s">
        <v>6663</v>
      </c>
      <c r="BH413" s="493" t="s">
        <v>6663</v>
      </c>
      <c r="BI413" s="493" t="s">
        <v>6663</v>
      </c>
      <c r="BJ413" s="493" t="s">
        <v>6663</v>
      </c>
      <c r="BK413" s="493" t="s">
        <v>6663</v>
      </c>
      <c r="BL413" s="493" t="s">
        <v>6663</v>
      </c>
      <c r="BM413" s="493" t="s">
        <v>6663</v>
      </c>
      <c r="BN413" s="494" t="s">
        <v>6663</v>
      </c>
      <c r="BO413" s="489" t="s">
        <v>6663</v>
      </c>
      <c r="BP413" s="490" t="s">
        <v>6663</v>
      </c>
      <c r="BQ413" s="491" t="s">
        <v>6663</v>
      </c>
      <c r="BR413" s="492">
        <v>129</v>
      </c>
      <c r="BS413" s="493" t="s">
        <v>6662</v>
      </c>
      <c r="BT413" s="493" t="s">
        <v>6662</v>
      </c>
      <c r="BU413" s="493" t="s">
        <v>6662</v>
      </c>
      <c r="BV413" s="493">
        <v>1</v>
      </c>
      <c r="BW413" s="493">
        <v>3</v>
      </c>
      <c r="BX413" s="493">
        <v>2</v>
      </c>
      <c r="BY413" s="493">
        <v>4</v>
      </c>
      <c r="BZ413" s="493">
        <v>11</v>
      </c>
      <c r="CA413" s="493">
        <v>23</v>
      </c>
      <c r="CB413" s="493">
        <v>27</v>
      </c>
      <c r="CC413" s="493">
        <v>25</v>
      </c>
      <c r="CD413" s="493">
        <v>11</v>
      </c>
      <c r="CE413" s="493">
        <v>14</v>
      </c>
      <c r="CF413" s="493">
        <v>5</v>
      </c>
      <c r="CG413" s="494">
        <v>3</v>
      </c>
      <c r="CH413" s="389"/>
      <c r="CI413" s="390"/>
      <c r="CJ413" s="390"/>
      <c r="CK413" s="390"/>
      <c r="CL413" s="390"/>
      <c r="CM413" s="390"/>
      <c r="CN413" s="390"/>
      <c r="CO413" s="390"/>
      <c r="CP413" s="390"/>
      <c r="CQ413" s="390"/>
      <c r="CR413" s="390"/>
      <c r="CS413" s="390"/>
      <c r="CT413" s="390"/>
      <c r="CU413" s="394"/>
      <c r="CV413" s="389"/>
      <c r="CW413" s="390"/>
      <c r="CX413" s="390"/>
      <c r="CY413" s="390"/>
      <c r="CZ413" s="390"/>
      <c r="DA413" s="390"/>
      <c r="DB413" s="394"/>
      <c r="DC413" s="492">
        <v>470</v>
      </c>
      <c r="DD413" s="493">
        <v>342</v>
      </c>
      <c r="DE413" s="493">
        <v>142</v>
      </c>
      <c r="DF413" s="493">
        <v>184</v>
      </c>
      <c r="DG413" s="493">
        <v>16</v>
      </c>
      <c r="DH413" s="493">
        <v>21</v>
      </c>
      <c r="DI413" s="493">
        <v>107</v>
      </c>
      <c r="DJ413" s="394"/>
      <c r="DK413" s="492">
        <v>126</v>
      </c>
      <c r="DL413" s="493">
        <v>107</v>
      </c>
      <c r="DM413" s="493" t="s">
        <v>6662</v>
      </c>
      <c r="DN413" s="493">
        <v>5</v>
      </c>
      <c r="DO413" s="493" t="s">
        <v>6662</v>
      </c>
      <c r="DP413" s="493">
        <v>5</v>
      </c>
      <c r="DQ413" s="493" t="s">
        <v>6662</v>
      </c>
      <c r="DR413" s="493">
        <v>2</v>
      </c>
      <c r="DS413" s="493">
        <v>1</v>
      </c>
      <c r="DT413" s="493">
        <v>1</v>
      </c>
      <c r="DU413" s="493">
        <v>2</v>
      </c>
      <c r="DV413" s="493">
        <v>3</v>
      </c>
      <c r="DW413" s="493" t="s">
        <v>6662</v>
      </c>
      <c r="DX413" s="493" t="s">
        <v>6662</v>
      </c>
      <c r="DY413" s="390" t="s">
        <v>6662</v>
      </c>
      <c r="DZ413" s="394" t="s">
        <v>6662</v>
      </c>
      <c r="EA413" s="492">
        <v>127</v>
      </c>
      <c r="EB413" s="493">
        <v>31722</v>
      </c>
      <c r="EC413" s="493">
        <v>26500</v>
      </c>
      <c r="ED413" s="493">
        <v>4689</v>
      </c>
      <c r="EE413" s="494">
        <v>533</v>
      </c>
      <c r="EF413" s="492">
        <v>248</v>
      </c>
      <c r="EG413" s="493">
        <v>204</v>
      </c>
      <c r="EH413" s="493">
        <v>84</v>
      </c>
      <c r="EI413" s="493">
        <v>109</v>
      </c>
      <c r="EJ413" s="493">
        <v>11</v>
      </c>
      <c r="EK413" s="493">
        <v>15</v>
      </c>
      <c r="EL413" s="493">
        <v>29</v>
      </c>
      <c r="EM413" s="394"/>
      <c r="EN413" s="492">
        <v>222</v>
      </c>
      <c r="EO413" s="493">
        <v>138</v>
      </c>
      <c r="EP413" s="493">
        <v>58</v>
      </c>
      <c r="EQ413" s="493">
        <v>75</v>
      </c>
      <c r="ER413" s="493">
        <v>5</v>
      </c>
      <c r="ES413" s="493">
        <v>6</v>
      </c>
      <c r="ET413" s="493">
        <v>78</v>
      </c>
      <c r="EU413" s="394"/>
    </row>
    <row r="414" spans="1:151" s="357" customFormat="1" ht="15" hidden="1" customHeight="1" x14ac:dyDescent="0.15">
      <c r="A414" s="452" t="s">
        <v>175</v>
      </c>
      <c r="B414" s="452" t="s">
        <v>502</v>
      </c>
      <c r="C414" s="452" t="s">
        <v>1629</v>
      </c>
      <c r="D414" s="452" t="s">
        <v>973</v>
      </c>
      <c r="E414" s="387" t="s">
        <v>6663</v>
      </c>
      <c r="F414" s="472" t="s">
        <v>6663</v>
      </c>
      <c r="G414" s="472" t="s">
        <v>6663</v>
      </c>
      <c r="H414" s="472" t="s">
        <v>6663</v>
      </c>
      <c r="I414" s="472" t="s">
        <v>6663</v>
      </c>
      <c r="J414" s="388" t="s">
        <v>6663</v>
      </c>
      <c r="K414" s="395" t="s">
        <v>6663</v>
      </c>
      <c r="L414" s="387"/>
      <c r="M414" s="471" t="s">
        <v>6663</v>
      </c>
      <c r="N414" s="472" t="s">
        <v>6663</v>
      </c>
      <c r="O414" s="472" t="s">
        <v>6663</v>
      </c>
      <c r="P414" s="472" t="s">
        <v>6663</v>
      </c>
      <c r="Q414" s="472" t="s">
        <v>6663</v>
      </c>
      <c r="R414" s="472" t="s">
        <v>6663</v>
      </c>
      <c r="S414" s="472" t="s">
        <v>6663</v>
      </c>
      <c r="T414" s="472" t="s">
        <v>6663</v>
      </c>
      <c r="U414" s="472" t="s">
        <v>6663</v>
      </c>
      <c r="V414" s="472" t="s">
        <v>6663</v>
      </c>
      <c r="W414" s="472" t="s">
        <v>6663</v>
      </c>
      <c r="X414" s="472" t="s">
        <v>6663</v>
      </c>
      <c r="Y414" s="472" t="s">
        <v>6663</v>
      </c>
      <c r="Z414" s="472" t="s">
        <v>6663</v>
      </c>
      <c r="AA414" s="472" t="s">
        <v>6663</v>
      </c>
      <c r="AB414" s="473" t="s">
        <v>6663</v>
      </c>
      <c r="AC414" s="489" t="s">
        <v>6663</v>
      </c>
      <c r="AD414" s="490" t="s">
        <v>6663</v>
      </c>
      <c r="AE414" s="491" t="s">
        <v>6663</v>
      </c>
      <c r="AF414" s="389"/>
      <c r="AG414" s="390"/>
      <c r="AH414" s="390"/>
      <c r="AI414" s="390"/>
      <c r="AJ414" s="390"/>
      <c r="AK414" s="390"/>
      <c r="AL414" s="390"/>
      <c r="AM414" s="390"/>
      <c r="AN414" s="390"/>
      <c r="AO414" s="390"/>
      <c r="AP414" s="390"/>
      <c r="AQ414" s="390"/>
      <c r="AR414" s="390"/>
      <c r="AS414" s="390"/>
      <c r="AT414" s="390"/>
      <c r="AU414" s="390"/>
      <c r="AV414" s="384"/>
      <c r="AW414" s="385"/>
      <c r="AX414" s="386"/>
      <c r="AY414" s="492" t="s">
        <v>6663</v>
      </c>
      <c r="AZ414" s="493" t="s">
        <v>6663</v>
      </c>
      <c r="BA414" s="493" t="s">
        <v>6663</v>
      </c>
      <c r="BB414" s="493" t="s">
        <v>6663</v>
      </c>
      <c r="BC414" s="493" t="s">
        <v>6663</v>
      </c>
      <c r="BD414" s="493" t="s">
        <v>6663</v>
      </c>
      <c r="BE414" s="493" t="s">
        <v>6663</v>
      </c>
      <c r="BF414" s="493" t="s">
        <v>6663</v>
      </c>
      <c r="BG414" s="493" t="s">
        <v>6663</v>
      </c>
      <c r="BH414" s="493" t="s">
        <v>6663</v>
      </c>
      <c r="BI414" s="493" t="s">
        <v>6663</v>
      </c>
      <c r="BJ414" s="493" t="s">
        <v>6663</v>
      </c>
      <c r="BK414" s="493" t="s">
        <v>6663</v>
      </c>
      <c r="BL414" s="493" t="s">
        <v>6663</v>
      </c>
      <c r="BM414" s="493" t="s">
        <v>6663</v>
      </c>
      <c r="BN414" s="494" t="s">
        <v>6663</v>
      </c>
      <c r="BO414" s="489" t="s">
        <v>6663</v>
      </c>
      <c r="BP414" s="490" t="s">
        <v>6663</v>
      </c>
      <c r="BQ414" s="491" t="s">
        <v>6663</v>
      </c>
      <c r="BR414" s="492">
        <v>16</v>
      </c>
      <c r="BS414" s="493" t="s">
        <v>6662</v>
      </c>
      <c r="BT414" s="493" t="s">
        <v>6662</v>
      </c>
      <c r="BU414" s="493" t="s">
        <v>6662</v>
      </c>
      <c r="BV414" s="493" t="s">
        <v>6662</v>
      </c>
      <c r="BW414" s="493" t="s">
        <v>6662</v>
      </c>
      <c r="BX414" s="493" t="s">
        <v>6662</v>
      </c>
      <c r="BY414" s="493" t="s">
        <v>6662</v>
      </c>
      <c r="BZ414" s="493">
        <v>2</v>
      </c>
      <c r="CA414" s="493" t="s">
        <v>6662</v>
      </c>
      <c r="CB414" s="493">
        <v>2</v>
      </c>
      <c r="CC414" s="493">
        <v>3</v>
      </c>
      <c r="CD414" s="493">
        <v>2</v>
      </c>
      <c r="CE414" s="493">
        <v>7</v>
      </c>
      <c r="CF414" s="493" t="s">
        <v>6662</v>
      </c>
      <c r="CG414" s="494" t="s">
        <v>6662</v>
      </c>
      <c r="CH414" s="389"/>
      <c r="CI414" s="390"/>
      <c r="CJ414" s="390"/>
      <c r="CK414" s="390"/>
      <c r="CL414" s="390"/>
      <c r="CM414" s="390"/>
      <c r="CN414" s="390"/>
      <c r="CO414" s="390"/>
      <c r="CP414" s="390"/>
      <c r="CQ414" s="390"/>
      <c r="CR414" s="390"/>
      <c r="CS414" s="390"/>
      <c r="CT414" s="390"/>
      <c r="CU414" s="394"/>
      <c r="CV414" s="389"/>
      <c r="CW414" s="390"/>
      <c r="CX414" s="390"/>
      <c r="CY414" s="390"/>
      <c r="CZ414" s="390"/>
      <c r="DA414" s="390"/>
      <c r="DB414" s="394"/>
      <c r="DC414" s="492" t="s">
        <v>6663</v>
      </c>
      <c r="DD414" s="493" t="s">
        <v>6663</v>
      </c>
      <c r="DE414" s="493" t="s">
        <v>6663</v>
      </c>
      <c r="DF414" s="493" t="s">
        <v>6663</v>
      </c>
      <c r="DG414" s="493" t="s">
        <v>6663</v>
      </c>
      <c r="DH414" s="493" t="s">
        <v>6663</v>
      </c>
      <c r="DI414" s="493" t="s">
        <v>6663</v>
      </c>
      <c r="DJ414" s="394"/>
      <c r="DK414" s="492" t="s">
        <v>6663</v>
      </c>
      <c r="DL414" s="493" t="s">
        <v>6663</v>
      </c>
      <c r="DM414" s="493" t="s">
        <v>6663</v>
      </c>
      <c r="DN414" s="493" t="s">
        <v>6663</v>
      </c>
      <c r="DO414" s="493" t="s">
        <v>6663</v>
      </c>
      <c r="DP414" s="493" t="s">
        <v>6663</v>
      </c>
      <c r="DQ414" s="493" t="s">
        <v>6663</v>
      </c>
      <c r="DR414" s="493" t="s">
        <v>6663</v>
      </c>
      <c r="DS414" s="493" t="s">
        <v>6663</v>
      </c>
      <c r="DT414" s="493" t="s">
        <v>6663</v>
      </c>
      <c r="DU414" s="493" t="s">
        <v>6663</v>
      </c>
      <c r="DV414" s="493" t="s">
        <v>6663</v>
      </c>
      <c r="DW414" s="493" t="s">
        <v>6663</v>
      </c>
      <c r="DX414" s="493" t="s">
        <v>6663</v>
      </c>
      <c r="DY414" s="390" t="s">
        <v>6663</v>
      </c>
      <c r="DZ414" s="394" t="s">
        <v>6663</v>
      </c>
      <c r="EA414" s="492" t="s">
        <v>6663</v>
      </c>
      <c r="EB414" s="493" t="s">
        <v>6663</v>
      </c>
      <c r="EC414" s="493" t="s">
        <v>6663</v>
      </c>
      <c r="ED414" s="493" t="s">
        <v>6663</v>
      </c>
      <c r="EE414" s="494" t="s">
        <v>6663</v>
      </c>
      <c r="EF414" s="492" t="s">
        <v>6663</v>
      </c>
      <c r="EG414" s="493" t="s">
        <v>6663</v>
      </c>
      <c r="EH414" s="493" t="s">
        <v>6663</v>
      </c>
      <c r="EI414" s="493" t="s">
        <v>6663</v>
      </c>
      <c r="EJ414" s="493" t="s">
        <v>6663</v>
      </c>
      <c r="EK414" s="493" t="s">
        <v>6663</v>
      </c>
      <c r="EL414" s="493" t="s">
        <v>6663</v>
      </c>
      <c r="EM414" s="394"/>
      <c r="EN414" s="492" t="s">
        <v>6663</v>
      </c>
      <c r="EO414" s="493" t="s">
        <v>6663</v>
      </c>
      <c r="EP414" s="493" t="s">
        <v>6663</v>
      </c>
      <c r="EQ414" s="493" t="s">
        <v>6663</v>
      </c>
      <c r="ER414" s="493" t="s">
        <v>6663</v>
      </c>
      <c r="ES414" s="493" t="s">
        <v>6663</v>
      </c>
      <c r="ET414" s="493" t="s">
        <v>6663</v>
      </c>
      <c r="EU414" s="394"/>
    </row>
    <row r="415" spans="1:151" s="357" customFormat="1" ht="15" customHeight="1" x14ac:dyDescent="0.15">
      <c r="A415" s="452" t="s">
        <v>175</v>
      </c>
      <c r="B415" s="452" t="s">
        <v>505</v>
      </c>
      <c r="C415" s="452"/>
      <c r="D415" s="452" t="s">
        <v>974</v>
      </c>
      <c r="E415" s="387">
        <v>520</v>
      </c>
      <c r="F415" s="472">
        <v>506</v>
      </c>
      <c r="G415" s="472">
        <v>108</v>
      </c>
      <c r="H415" s="472">
        <v>90</v>
      </c>
      <c r="I415" s="472">
        <v>308</v>
      </c>
      <c r="J415" s="388">
        <v>14</v>
      </c>
      <c r="K415" s="395">
        <v>13</v>
      </c>
      <c r="L415" s="387"/>
      <c r="M415" s="471">
        <v>1195</v>
      </c>
      <c r="N415" s="472">
        <v>5</v>
      </c>
      <c r="O415" s="472">
        <v>17</v>
      </c>
      <c r="P415" s="472">
        <v>25</v>
      </c>
      <c r="Q415" s="472">
        <v>38</v>
      </c>
      <c r="R415" s="472">
        <v>40</v>
      </c>
      <c r="S415" s="472">
        <v>72</v>
      </c>
      <c r="T415" s="472">
        <v>61</v>
      </c>
      <c r="U415" s="472">
        <v>74</v>
      </c>
      <c r="V415" s="472">
        <v>116</v>
      </c>
      <c r="W415" s="472">
        <v>176</v>
      </c>
      <c r="X415" s="472">
        <v>188</v>
      </c>
      <c r="Y415" s="472">
        <v>150</v>
      </c>
      <c r="Z415" s="472">
        <v>137</v>
      </c>
      <c r="AA415" s="472">
        <v>66</v>
      </c>
      <c r="AB415" s="473">
        <v>30</v>
      </c>
      <c r="AC415" s="489">
        <v>61.2</v>
      </c>
      <c r="AD415" s="490">
        <v>60.2</v>
      </c>
      <c r="AE415" s="491">
        <v>62.6</v>
      </c>
      <c r="AF415" s="389"/>
      <c r="AG415" s="390"/>
      <c r="AH415" s="390"/>
      <c r="AI415" s="390"/>
      <c r="AJ415" s="390"/>
      <c r="AK415" s="390"/>
      <c r="AL415" s="390"/>
      <c r="AM415" s="390"/>
      <c r="AN415" s="390"/>
      <c r="AO415" s="390"/>
      <c r="AP415" s="390"/>
      <c r="AQ415" s="390"/>
      <c r="AR415" s="390"/>
      <c r="AS415" s="390"/>
      <c r="AT415" s="390"/>
      <c r="AU415" s="390"/>
      <c r="AV415" s="384"/>
      <c r="AW415" s="385"/>
      <c r="AX415" s="386"/>
      <c r="AY415" s="492">
        <v>703</v>
      </c>
      <c r="AZ415" s="493" t="s">
        <v>6662</v>
      </c>
      <c r="BA415" s="493">
        <v>1</v>
      </c>
      <c r="BB415" s="493">
        <v>6</v>
      </c>
      <c r="BC415" s="493">
        <v>19</v>
      </c>
      <c r="BD415" s="493">
        <v>10</v>
      </c>
      <c r="BE415" s="493">
        <v>27</v>
      </c>
      <c r="BF415" s="493">
        <v>19</v>
      </c>
      <c r="BG415" s="493">
        <v>15</v>
      </c>
      <c r="BH415" s="493">
        <v>34</v>
      </c>
      <c r="BI415" s="493">
        <v>95</v>
      </c>
      <c r="BJ415" s="493">
        <v>139</v>
      </c>
      <c r="BK415" s="493">
        <v>137</v>
      </c>
      <c r="BL415" s="493">
        <v>127</v>
      </c>
      <c r="BM415" s="493">
        <v>54</v>
      </c>
      <c r="BN415" s="494">
        <v>20</v>
      </c>
      <c r="BO415" s="489">
        <v>66.8</v>
      </c>
      <c r="BP415" s="490">
        <v>65.7</v>
      </c>
      <c r="BQ415" s="491">
        <v>68.3</v>
      </c>
      <c r="BR415" s="492">
        <v>507</v>
      </c>
      <c r="BS415" s="493" t="s">
        <v>6662</v>
      </c>
      <c r="BT415" s="493" t="s">
        <v>6662</v>
      </c>
      <c r="BU415" s="493">
        <v>1</v>
      </c>
      <c r="BV415" s="493">
        <v>4</v>
      </c>
      <c r="BW415" s="493">
        <v>4</v>
      </c>
      <c r="BX415" s="493">
        <v>9</v>
      </c>
      <c r="BY415" s="493">
        <v>21</v>
      </c>
      <c r="BZ415" s="493">
        <v>30</v>
      </c>
      <c r="CA415" s="493">
        <v>52</v>
      </c>
      <c r="CB415" s="493">
        <v>101</v>
      </c>
      <c r="CC415" s="493">
        <v>110</v>
      </c>
      <c r="CD415" s="493">
        <v>74</v>
      </c>
      <c r="CE415" s="493">
        <v>68</v>
      </c>
      <c r="CF415" s="493">
        <v>25</v>
      </c>
      <c r="CG415" s="494">
        <v>8</v>
      </c>
      <c r="CH415" s="389"/>
      <c r="CI415" s="390"/>
      <c r="CJ415" s="390"/>
      <c r="CK415" s="390"/>
      <c r="CL415" s="390"/>
      <c r="CM415" s="390"/>
      <c r="CN415" s="390"/>
      <c r="CO415" s="390"/>
      <c r="CP415" s="390"/>
      <c r="CQ415" s="390"/>
      <c r="CR415" s="390"/>
      <c r="CS415" s="390"/>
      <c r="CT415" s="390"/>
      <c r="CU415" s="394"/>
      <c r="CV415" s="389"/>
      <c r="CW415" s="390"/>
      <c r="CX415" s="390"/>
      <c r="CY415" s="390"/>
      <c r="CZ415" s="390"/>
      <c r="DA415" s="390"/>
      <c r="DB415" s="394"/>
      <c r="DC415" s="492">
        <v>1782</v>
      </c>
      <c r="DD415" s="493">
        <v>1347</v>
      </c>
      <c r="DE415" s="493">
        <v>701</v>
      </c>
      <c r="DF415" s="493">
        <v>574</v>
      </c>
      <c r="DG415" s="493">
        <v>72</v>
      </c>
      <c r="DH415" s="493">
        <v>103</v>
      </c>
      <c r="DI415" s="493">
        <v>332</v>
      </c>
      <c r="DJ415" s="394"/>
      <c r="DK415" s="492">
        <v>481</v>
      </c>
      <c r="DL415" s="493">
        <v>284</v>
      </c>
      <c r="DM415" s="493" t="s">
        <v>6662</v>
      </c>
      <c r="DN415" s="493">
        <v>29</v>
      </c>
      <c r="DO415" s="493">
        <v>2</v>
      </c>
      <c r="DP415" s="493">
        <v>124</v>
      </c>
      <c r="DQ415" s="493">
        <v>14</v>
      </c>
      <c r="DR415" s="493">
        <v>11</v>
      </c>
      <c r="DS415" s="493">
        <v>10</v>
      </c>
      <c r="DT415" s="493">
        <v>4</v>
      </c>
      <c r="DU415" s="493">
        <v>3</v>
      </c>
      <c r="DV415" s="493" t="s">
        <v>6662</v>
      </c>
      <c r="DW415" s="493" t="s">
        <v>6662</v>
      </c>
      <c r="DX415" s="493" t="s">
        <v>6662</v>
      </c>
      <c r="DY415" s="390" t="s">
        <v>6662</v>
      </c>
      <c r="DZ415" s="394" t="s">
        <v>6662</v>
      </c>
      <c r="EA415" s="492">
        <v>506</v>
      </c>
      <c r="EB415" s="493">
        <v>90870</v>
      </c>
      <c r="EC415" s="493">
        <v>54301</v>
      </c>
      <c r="ED415" s="493">
        <v>33835</v>
      </c>
      <c r="EE415" s="494">
        <v>2734</v>
      </c>
      <c r="EF415" s="492">
        <v>893</v>
      </c>
      <c r="EG415" s="493">
        <v>789</v>
      </c>
      <c r="EH415" s="493">
        <v>409</v>
      </c>
      <c r="EI415" s="493">
        <v>335</v>
      </c>
      <c r="EJ415" s="493">
        <v>45</v>
      </c>
      <c r="EK415" s="493">
        <v>48</v>
      </c>
      <c r="EL415" s="493">
        <v>56</v>
      </c>
      <c r="EM415" s="394"/>
      <c r="EN415" s="492">
        <v>889</v>
      </c>
      <c r="EO415" s="493">
        <v>558</v>
      </c>
      <c r="EP415" s="493">
        <v>292</v>
      </c>
      <c r="EQ415" s="493">
        <v>239</v>
      </c>
      <c r="ER415" s="493">
        <v>27</v>
      </c>
      <c r="ES415" s="493">
        <v>55</v>
      </c>
      <c r="ET415" s="493">
        <v>276</v>
      </c>
      <c r="EU415" s="394"/>
    </row>
    <row r="416" spans="1:151" s="357" customFormat="1" ht="15" hidden="1" customHeight="1" x14ac:dyDescent="0.15">
      <c r="A416" s="452" t="s">
        <v>175</v>
      </c>
      <c r="B416" s="452" t="s">
        <v>505</v>
      </c>
      <c r="C416" s="452" t="s">
        <v>505</v>
      </c>
      <c r="D416" s="452" t="s">
        <v>975</v>
      </c>
      <c r="E416" s="387">
        <v>142</v>
      </c>
      <c r="F416" s="472">
        <v>138</v>
      </c>
      <c r="G416" s="472" t="s">
        <v>6663</v>
      </c>
      <c r="H416" s="472" t="s">
        <v>6663</v>
      </c>
      <c r="I416" s="472" t="s">
        <v>6663</v>
      </c>
      <c r="J416" s="388">
        <v>4</v>
      </c>
      <c r="K416" s="395">
        <v>4</v>
      </c>
      <c r="L416" s="387"/>
      <c r="M416" s="471" t="s">
        <v>6663</v>
      </c>
      <c r="N416" s="472" t="s">
        <v>6663</v>
      </c>
      <c r="O416" s="472" t="s">
        <v>6663</v>
      </c>
      <c r="P416" s="472" t="s">
        <v>6663</v>
      </c>
      <c r="Q416" s="472" t="s">
        <v>6663</v>
      </c>
      <c r="R416" s="472" t="s">
        <v>6663</v>
      </c>
      <c r="S416" s="472" t="s">
        <v>6663</v>
      </c>
      <c r="T416" s="472" t="s">
        <v>6663</v>
      </c>
      <c r="U416" s="472" t="s">
        <v>6663</v>
      </c>
      <c r="V416" s="472" t="s">
        <v>6663</v>
      </c>
      <c r="W416" s="472" t="s">
        <v>6663</v>
      </c>
      <c r="X416" s="472" t="s">
        <v>6663</v>
      </c>
      <c r="Y416" s="472" t="s">
        <v>6663</v>
      </c>
      <c r="Z416" s="472" t="s">
        <v>6663</v>
      </c>
      <c r="AA416" s="472" t="s">
        <v>6663</v>
      </c>
      <c r="AB416" s="473" t="s">
        <v>6663</v>
      </c>
      <c r="AC416" s="489" t="s">
        <v>6663</v>
      </c>
      <c r="AD416" s="490" t="s">
        <v>6663</v>
      </c>
      <c r="AE416" s="491" t="s">
        <v>6663</v>
      </c>
      <c r="AF416" s="389"/>
      <c r="AG416" s="390"/>
      <c r="AH416" s="390"/>
      <c r="AI416" s="390"/>
      <c r="AJ416" s="390"/>
      <c r="AK416" s="390"/>
      <c r="AL416" s="390"/>
      <c r="AM416" s="390"/>
      <c r="AN416" s="390"/>
      <c r="AO416" s="390"/>
      <c r="AP416" s="390"/>
      <c r="AQ416" s="390"/>
      <c r="AR416" s="390"/>
      <c r="AS416" s="390"/>
      <c r="AT416" s="390"/>
      <c r="AU416" s="390"/>
      <c r="AV416" s="384"/>
      <c r="AW416" s="385"/>
      <c r="AX416" s="386"/>
      <c r="AY416" s="492" t="s">
        <v>6663</v>
      </c>
      <c r="AZ416" s="493" t="s">
        <v>6663</v>
      </c>
      <c r="BA416" s="493" t="s">
        <v>6663</v>
      </c>
      <c r="BB416" s="493" t="s">
        <v>6663</v>
      </c>
      <c r="BC416" s="493" t="s">
        <v>6663</v>
      </c>
      <c r="BD416" s="493" t="s">
        <v>6663</v>
      </c>
      <c r="BE416" s="493" t="s">
        <v>6663</v>
      </c>
      <c r="BF416" s="493" t="s">
        <v>6663</v>
      </c>
      <c r="BG416" s="493" t="s">
        <v>6663</v>
      </c>
      <c r="BH416" s="493" t="s">
        <v>6663</v>
      </c>
      <c r="BI416" s="493" t="s">
        <v>6663</v>
      </c>
      <c r="BJ416" s="493" t="s">
        <v>6663</v>
      </c>
      <c r="BK416" s="493" t="s">
        <v>6663</v>
      </c>
      <c r="BL416" s="493" t="s">
        <v>6663</v>
      </c>
      <c r="BM416" s="493" t="s">
        <v>6663</v>
      </c>
      <c r="BN416" s="494" t="s">
        <v>6663</v>
      </c>
      <c r="BO416" s="489" t="s">
        <v>6663</v>
      </c>
      <c r="BP416" s="490" t="s">
        <v>6663</v>
      </c>
      <c r="BQ416" s="491" t="s">
        <v>6663</v>
      </c>
      <c r="BR416" s="492">
        <v>138</v>
      </c>
      <c r="BS416" s="493" t="s">
        <v>6662</v>
      </c>
      <c r="BT416" s="493" t="s">
        <v>6662</v>
      </c>
      <c r="BU416" s="493" t="s">
        <v>6662</v>
      </c>
      <c r="BV416" s="493">
        <v>3</v>
      </c>
      <c r="BW416" s="493" t="s">
        <v>6662</v>
      </c>
      <c r="BX416" s="493">
        <v>2</v>
      </c>
      <c r="BY416" s="493">
        <v>6</v>
      </c>
      <c r="BZ416" s="493">
        <v>9</v>
      </c>
      <c r="CA416" s="493">
        <v>6</v>
      </c>
      <c r="CB416" s="493">
        <v>24</v>
      </c>
      <c r="CC416" s="493">
        <v>30</v>
      </c>
      <c r="CD416" s="493">
        <v>26</v>
      </c>
      <c r="CE416" s="493">
        <v>22</v>
      </c>
      <c r="CF416" s="493">
        <v>8</v>
      </c>
      <c r="CG416" s="494">
        <v>2</v>
      </c>
      <c r="CH416" s="389"/>
      <c r="CI416" s="390"/>
      <c r="CJ416" s="390"/>
      <c r="CK416" s="390"/>
      <c r="CL416" s="390"/>
      <c r="CM416" s="390"/>
      <c r="CN416" s="390"/>
      <c r="CO416" s="390"/>
      <c r="CP416" s="390"/>
      <c r="CQ416" s="390"/>
      <c r="CR416" s="390"/>
      <c r="CS416" s="390"/>
      <c r="CT416" s="390"/>
      <c r="CU416" s="394"/>
      <c r="CV416" s="389"/>
      <c r="CW416" s="390"/>
      <c r="CX416" s="390"/>
      <c r="CY416" s="390"/>
      <c r="CZ416" s="390"/>
      <c r="DA416" s="390"/>
      <c r="DB416" s="394"/>
      <c r="DC416" s="492">
        <v>460</v>
      </c>
      <c r="DD416" s="493">
        <v>356</v>
      </c>
      <c r="DE416" s="493">
        <v>207</v>
      </c>
      <c r="DF416" s="493">
        <v>124</v>
      </c>
      <c r="DG416" s="493">
        <v>25</v>
      </c>
      <c r="DH416" s="493">
        <v>21</v>
      </c>
      <c r="DI416" s="493">
        <v>83</v>
      </c>
      <c r="DJ416" s="394"/>
      <c r="DK416" s="492">
        <v>133</v>
      </c>
      <c r="DL416" s="493">
        <v>79</v>
      </c>
      <c r="DM416" s="493" t="s">
        <v>6662</v>
      </c>
      <c r="DN416" s="493">
        <v>9</v>
      </c>
      <c r="DO416" s="493">
        <v>1</v>
      </c>
      <c r="DP416" s="493">
        <v>31</v>
      </c>
      <c r="DQ416" s="493">
        <v>6</v>
      </c>
      <c r="DR416" s="493">
        <v>3</v>
      </c>
      <c r="DS416" s="493">
        <v>4</v>
      </c>
      <c r="DT416" s="493" t="s">
        <v>6662</v>
      </c>
      <c r="DU416" s="493" t="s">
        <v>6662</v>
      </c>
      <c r="DV416" s="493" t="s">
        <v>6662</v>
      </c>
      <c r="DW416" s="493" t="s">
        <v>6662</v>
      </c>
      <c r="DX416" s="493" t="s">
        <v>6662</v>
      </c>
      <c r="DY416" s="390" t="s">
        <v>6662</v>
      </c>
      <c r="DZ416" s="394" t="s">
        <v>6662</v>
      </c>
      <c r="EA416" s="492">
        <v>138</v>
      </c>
      <c r="EB416" s="493">
        <v>24235</v>
      </c>
      <c r="EC416" s="493">
        <v>14707</v>
      </c>
      <c r="ED416" s="493">
        <v>8768</v>
      </c>
      <c r="EE416" s="494">
        <v>760</v>
      </c>
      <c r="EF416" s="492">
        <v>230</v>
      </c>
      <c r="EG416" s="493">
        <v>209</v>
      </c>
      <c r="EH416" s="493">
        <v>123</v>
      </c>
      <c r="EI416" s="493">
        <v>68</v>
      </c>
      <c r="EJ416" s="493">
        <v>18</v>
      </c>
      <c r="EK416" s="493">
        <v>10</v>
      </c>
      <c r="EL416" s="493">
        <v>11</v>
      </c>
      <c r="EM416" s="394"/>
      <c r="EN416" s="492">
        <v>230</v>
      </c>
      <c r="EO416" s="493">
        <v>147</v>
      </c>
      <c r="EP416" s="493">
        <v>84</v>
      </c>
      <c r="EQ416" s="493">
        <v>56</v>
      </c>
      <c r="ER416" s="493">
        <v>7</v>
      </c>
      <c r="ES416" s="493">
        <v>11</v>
      </c>
      <c r="ET416" s="493">
        <v>72</v>
      </c>
      <c r="EU416" s="394"/>
    </row>
    <row r="417" spans="1:151" s="357" customFormat="1" ht="15" hidden="1" customHeight="1" x14ac:dyDescent="0.15">
      <c r="A417" s="452" t="s">
        <v>175</v>
      </c>
      <c r="B417" s="452" t="s">
        <v>505</v>
      </c>
      <c r="C417" s="452" t="s">
        <v>506</v>
      </c>
      <c r="D417" s="452" t="s">
        <v>976</v>
      </c>
      <c r="E417" s="387">
        <v>191</v>
      </c>
      <c r="F417" s="472">
        <v>184</v>
      </c>
      <c r="G417" s="472" t="s">
        <v>6663</v>
      </c>
      <c r="H417" s="472" t="s">
        <v>6663</v>
      </c>
      <c r="I417" s="472" t="s">
        <v>6663</v>
      </c>
      <c r="J417" s="388">
        <v>7</v>
      </c>
      <c r="K417" s="395">
        <v>7</v>
      </c>
      <c r="L417" s="387"/>
      <c r="M417" s="471" t="s">
        <v>6663</v>
      </c>
      <c r="N417" s="472" t="s">
        <v>6663</v>
      </c>
      <c r="O417" s="472" t="s">
        <v>6663</v>
      </c>
      <c r="P417" s="472" t="s">
        <v>6663</v>
      </c>
      <c r="Q417" s="472" t="s">
        <v>6663</v>
      </c>
      <c r="R417" s="472" t="s">
        <v>6663</v>
      </c>
      <c r="S417" s="472" t="s">
        <v>6663</v>
      </c>
      <c r="T417" s="472" t="s">
        <v>6663</v>
      </c>
      <c r="U417" s="472" t="s">
        <v>6663</v>
      </c>
      <c r="V417" s="472" t="s">
        <v>6663</v>
      </c>
      <c r="W417" s="472" t="s">
        <v>6663</v>
      </c>
      <c r="X417" s="472" t="s">
        <v>6663</v>
      </c>
      <c r="Y417" s="472" t="s">
        <v>6663</v>
      </c>
      <c r="Z417" s="472" t="s">
        <v>6663</v>
      </c>
      <c r="AA417" s="472" t="s">
        <v>6663</v>
      </c>
      <c r="AB417" s="473" t="s">
        <v>6663</v>
      </c>
      <c r="AC417" s="489" t="s">
        <v>6663</v>
      </c>
      <c r="AD417" s="490" t="s">
        <v>6663</v>
      </c>
      <c r="AE417" s="491" t="s">
        <v>6663</v>
      </c>
      <c r="AF417" s="389"/>
      <c r="AG417" s="390"/>
      <c r="AH417" s="390"/>
      <c r="AI417" s="390"/>
      <c r="AJ417" s="390"/>
      <c r="AK417" s="390"/>
      <c r="AL417" s="390"/>
      <c r="AM417" s="390"/>
      <c r="AN417" s="390"/>
      <c r="AO417" s="390"/>
      <c r="AP417" s="390"/>
      <c r="AQ417" s="390"/>
      <c r="AR417" s="390"/>
      <c r="AS417" s="390"/>
      <c r="AT417" s="390"/>
      <c r="AU417" s="390"/>
      <c r="AV417" s="384"/>
      <c r="AW417" s="385"/>
      <c r="AX417" s="386"/>
      <c r="AY417" s="492" t="s">
        <v>6663</v>
      </c>
      <c r="AZ417" s="493" t="s">
        <v>6663</v>
      </c>
      <c r="BA417" s="493" t="s">
        <v>6663</v>
      </c>
      <c r="BB417" s="493" t="s">
        <v>6663</v>
      </c>
      <c r="BC417" s="493" t="s">
        <v>6663</v>
      </c>
      <c r="BD417" s="493" t="s">
        <v>6663</v>
      </c>
      <c r="BE417" s="493" t="s">
        <v>6663</v>
      </c>
      <c r="BF417" s="493" t="s">
        <v>6663</v>
      </c>
      <c r="BG417" s="493" t="s">
        <v>6663</v>
      </c>
      <c r="BH417" s="493" t="s">
        <v>6663</v>
      </c>
      <c r="BI417" s="493" t="s">
        <v>6663</v>
      </c>
      <c r="BJ417" s="493" t="s">
        <v>6663</v>
      </c>
      <c r="BK417" s="493" t="s">
        <v>6663</v>
      </c>
      <c r="BL417" s="493" t="s">
        <v>6663</v>
      </c>
      <c r="BM417" s="493" t="s">
        <v>6663</v>
      </c>
      <c r="BN417" s="494" t="s">
        <v>6663</v>
      </c>
      <c r="BO417" s="489" t="s">
        <v>6663</v>
      </c>
      <c r="BP417" s="490" t="s">
        <v>6663</v>
      </c>
      <c r="BQ417" s="491" t="s">
        <v>6663</v>
      </c>
      <c r="BR417" s="492">
        <v>185</v>
      </c>
      <c r="BS417" s="493" t="s">
        <v>6662</v>
      </c>
      <c r="BT417" s="493" t="s">
        <v>6662</v>
      </c>
      <c r="BU417" s="493" t="s">
        <v>6662</v>
      </c>
      <c r="BV417" s="493">
        <v>1</v>
      </c>
      <c r="BW417" s="493">
        <v>4</v>
      </c>
      <c r="BX417" s="493">
        <v>5</v>
      </c>
      <c r="BY417" s="493">
        <v>6</v>
      </c>
      <c r="BZ417" s="493">
        <v>15</v>
      </c>
      <c r="CA417" s="493">
        <v>25</v>
      </c>
      <c r="CB417" s="493">
        <v>39</v>
      </c>
      <c r="CC417" s="493">
        <v>38</v>
      </c>
      <c r="CD417" s="493">
        <v>19</v>
      </c>
      <c r="CE417" s="493">
        <v>22</v>
      </c>
      <c r="CF417" s="493">
        <v>9</v>
      </c>
      <c r="CG417" s="494">
        <v>2</v>
      </c>
      <c r="CH417" s="389"/>
      <c r="CI417" s="390"/>
      <c r="CJ417" s="390"/>
      <c r="CK417" s="390"/>
      <c r="CL417" s="390"/>
      <c r="CM417" s="390"/>
      <c r="CN417" s="390"/>
      <c r="CO417" s="390"/>
      <c r="CP417" s="390"/>
      <c r="CQ417" s="390"/>
      <c r="CR417" s="390"/>
      <c r="CS417" s="390"/>
      <c r="CT417" s="390"/>
      <c r="CU417" s="394"/>
      <c r="CV417" s="389"/>
      <c r="CW417" s="390"/>
      <c r="CX417" s="390"/>
      <c r="CY417" s="390"/>
      <c r="CZ417" s="390"/>
      <c r="DA417" s="390"/>
      <c r="DB417" s="394"/>
      <c r="DC417" s="492">
        <v>650</v>
      </c>
      <c r="DD417" s="493">
        <v>503</v>
      </c>
      <c r="DE417" s="493">
        <v>270</v>
      </c>
      <c r="DF417" s="493">
        <v>207</v>
      </c>
      <c r="DG417" s="493">
        <v>26</v>
      </c>
      <c r="DH417" s="493">
        <v>39</v>
      </c>
      <c r="DI417" s="493">
        <v>108</v>
      </c>
      <c r="DJ417" s="394"/>
      <c r="DK417" s="492">
        <v>180</v>
      </c>
      <c r="DL417" s="493">
        <v>84</v>
      </c>
      <c r="DM417" s="493" t="s">
        <v>6662</v>
      </c>
      <c r="DN417" s="493">
        <v>17</v>
      </c>
      <c r="DO417" s="493" t="s">
        <v>6662</v>
      </c>
      <c r="DP417" s="493">
        <v>60</v>
      </c>
      <c r="DQ417" s="493">
        <v>3</v>
      </c>
      <c r="DR417" s="493">
        <v>5</v>
      </c>
      <c r="DS417" s="493">
        <v>5</v>
      </c>
      <c r="DT417" s="493">
        <v>3</v>
      </c>
      <c r="DU417" s="493">
        <v>3</v>
      </c>
      <c r="DV417" s="493" t="s">
        <v>6662</v>
      </c>
      <c r="DW417" s="493" t="s">
        <v>6662</v>
      </c>
      <c r="DX417" s="493" t="s">
        <v>6662</v>
      </c>
      <c r="DY417" s="390" t="s">
        <v>6662</v>
      </c>
      <c r="DZ417" s="394" t="s">
        <v>6662</v>
      </c>
      <c r="EA417" s="492">
        <v>184</v>
      </c>
      <c r="EB417" s="493">
        <v>31287</v>
      </c>
      <c r="EC417" s="493">
        <v>15672</v>
      </c>
      <c r="ED417" s="493">
        <v>14224</v>
      </c>
      <c r="EE417" s="494">
        <v>1391</v>
      </c>
      <c r="EF417" s="492">
        <v>332</v>
      </c>
      <c r="EG417" s="493">
        <v>292</v>
      </c>
      <c r="EH417" s="493">
        <v>151</v>
      </c>
      <c r="EI417" s="493">
        <v>127</v>
      </c>
      <c r="EJ417" s="493">
        <v>14</v>
      </c>
      <c r="EK417" s="493">
        <v>22</v>
      </c>
      <c r="EL417" s="493">
        <v>18</v>
      </c>
      <c r="EM417" s="394"/>
      <c r="EN417" s="492">
        <v>318</v>
      </c>
      <c r="EO417" s="493">
        <v>211</v>
      </c>
      <c r="EP417" s="493">
        <v>119</v>
      </c>
      <c r="EQ417" s="493">
        <v>80</v>
      </c>
      <c r="ER417" s="493">
        <v>12</v>
      </c>
      <c r="ES417" s="493">
        <v>17</v>
      </c>
      <c r="ET417" s="493">
        <v>90</v>
      </c>
      <c r="EU417" s="394"/>
    </row>
    <row r="418" spans="1:151" s="357" customFormat="1" ht="15" hidden="1" customHeight="1" x14ac:dyDescent="0.15">
      <c r="A418" s="452" t="s">
        <v>175</v>
      </c>
      <c r="B418" s="452" t="s">
        <v>505</v>
      </c>
      <c r="C418" s="452" t="s">
        <v>1630</v>
      </c>
      <c r="D418" s="452" t="s">
        <v>977</v>
      </c>
      <c r="E418" s="387" t="s">
        <v>6663</v>
      </c>
      <c r="F418" s="472" t="s">
        <v>6663</v>
      </c>
      <c r="G418" s="472" t="s">
        <v>6663</v>
      </c>
      <c r="H418" s="472" t="s">
        <v>6663</v>
      </c>
      <c r="I418" s="472" t="s">
        <v>6663</v>
      </c>
      <c r="J418" s="388" t="s">
        <v>6663</v>
      </c>
      <c r="K418" s="395" t="s">
        <v>6663</v>
      </c>
      <c r="L418" s="387"/>
      <c r="M418" s="471" t="s">
        <v>6663</v>
      </c>
      <c r="N418" s="472" t="s">
        <v>6663</v>
      </c>
      <c r="O418" s="472" t="s">
        <v>6663</v>
      </c>
      <c r="P418" s="472" t="s">
        <v>6663</v>
      </c>
      <c r="Q418" s="472" t="s">
        <v>6663</v>
      </c>
      <c r="R418" s="472" t="s">
        <v>6663</v>
      </c>
      <c r="S418" s="472" t="s">
        <v>6663</v>
      </c>
      <c r="T418" s="472" t="s">
        <v>6663</v>
      </c>
      <c r="U418" s="472" t="s">
        <v>6663</v>
      </c>
      <c r="V418" s="472" t="s">
        <v>6663</v>
      </c>
      <c r="W418" s="472" t="s">
        <v>6663</v>
      </c>
      <c r="X418" s="472" t="s">
        <v>6663</v>
      </c>
      <c r="Y418" s="472" t="s">
        <v>6663</v>
      </c>
      <c r="Z418" s="472" t="s">
        <v>6663</v>
      </c>
      <c r="AA418" s="472" t="s">
        <v>6663</v>
      </c>
      <c r="AB418" s="473" t="s">
        <v>6663</v>
      </c>
      <c r="AC418" s="489" t="s">
        <v>6663</v>
      </c>
      <c r="AD418" s="490" t="s">
        <v>6663</v>
      </c>
      <c r="AE418" s="491" t="s">
        <v>6663</v>
      </c>
      <c r="AF418" s="389"/>
      <c r="AG418" s="390"/>
      <c r="AH418" s="390"/>
      <c r="AI418" s="390"/>
      <c r="AJ418" s="390"/>
      <c r="AK418" s="390"/>
      <c r="AL418" s="390"/>
      <c r="AM418" s="390"/>
      <c r="AN418" s="390"/>
      <c r="AO418" s="390"/>
      <c r="AP418" s="390"/>
      <c r="AQ418" s="390"/>
      <c r="AR418" s="390"/>
      <c r="AS418" s="390"/>
      <c r="AT418" s="390"/>
      <c r="AU418" s="390"/>
      <c r="AV418" s="384"/>
      <c r="AW418" s="385"/>
      <c r="AX418" s="386"/>
      <c r="AY418" s="492" t="s">
        <v>6663</v>
      </c>
      <c r="AZ418" s="493" t="s">
        <v>6663</v>
      </c>
      <c r="BA418" s="493" t="s">
        <v>6663</v>
      </c>
      <c r="BB418" s="493" t="s">
        <v>6663</v>
      </c>
      <c r="BC418" s="493" t="s">
        <v>6663</v>
      </c>
      <c r="BD418" s="493" t="s">
        <v>6663</v>
      </c>
      <c r="BE418" s="493" t="s">
        <v>6663</v>
      </c>
      <c r="BF418" s="493" t="s">
        <v>6663</v>
      </c>
      <c r="BG418" s="493" t="s">
        <v>6663</v>
      </c>
      <c r="BH418" s="493" t="s">
        <v>6663</v>
      </c>
      <c r="BI418" s="493" t="s">
        <v>6663</v>
      </c>
      <c r="BJ418" s="493" t="s">
        <v>6663</v>
      </c>
      <c r="BK418" s="493" t="s">
        <v>6663</v>
      </c>
      <c r="BL418" s="493" t="s">
        <v>6663</v>
      </c>
      <c r="BM418" s="493" t="s">
        <v>6663</v>
      </c>
      <c r="BN418" s="494" t="s">
        <v>6663</v>
      </c>
      <c r="BO418" s="489" t="s">
        <v>6663</v>
      </c>
      <c r="BP418" s="490" t="s">
        <v>6663</v>
      </c>
      <c r="BQ418" s="491" t="s">
        <v>6663</v>
      </c>
      <c r="BR418" s="492">
        <v>38</v>
      </c>
      <c r="BS418" s="493" t="s">
        <v>6662</v>
      </c>
      <c r="BT418" s="493" t="s">
        <v>6662</v>
      </c>
      <c r="BU418" s="493">
        <v>1</v>
      </c>
      <c r="BV418" s="493" t="s">
        <v>6662</v>
      </c>
      <c r="BW418" s="493" t="s">
        <v>6662</v>
      </c>
      <c r="BX418" s="493">
        <v>1</v>
      </c>
      <c r="BY418" s="493">
        <v>5</v>
      </c>
      <c r="BZ418" s="493">
        <v>1</v>
      </c>
      <c r="CA418" s="493">
        <v>4</v>
      </c>
      <c r="CB418" s="493">
        <v>6</v>
      </c>
      <c r="CC418" s="493">
        <v>6</v>
      </c>
      <c r="CD418" s="493">
        <v>7</v>
      </c>
      <c r="CE418" s="493">
        <v>6</v>
      </c>
      <c r="CF418" s="493" t="s">
        <v>6662</v>
      </c>
      <c r="CG418" s="494">
        <v>1</v>
      </c>
      <c r="CH418" s="389"/>
      <c r="CI418" s="390"/>
      <c r="CJ418" s="390"/>
      <c r="CK418" s="390"/>
      <c r="CL418" s="390"/>
      <c r="CM418" s="390"/>
      <c r="CN418" s="390"/>
      <c r="CO418" s="390"/>
      <c r="CP418" s="390"/>
      <c r="CQ418" s="390"/>
      <c r="CR418" s="390"/>
      <c r="CS418" s="390"/>
      <c r="CT418" s="390"/>
      <c r="CU418" s="394"/>
      <c r="CV418" s="389"/>
      <c r="CW418" s="390"/>
      <c r="CX418" s="390"/>
      <c r="CY418" s="390"/>
      <c r="CZ418" s="390"/>
      <c r="DA418" s="390"/>
      <c r="DB418" s="394"/>
      <c r="DC418" s="492" t="s">
        <v>6663</v>
      </c>
      <c r="DD418" s="493" t="s">
        <v>6663</v>
      </c>
      <c r="DE418" s="493" t="s">
        <v>6663</v>
      </c>
      <c r="DF418" s="493" t="s">
        <v>6663</v>
      </c>
      <c r="DG418" s="493" t="s">
        <v>6663</v>
      </c>
      <c r="DH418" s="493" t="s">
        <v>6663</v>
      </c>
      <c r="DI418" s="493" t="s">
        <v>6663</v>
      </c>
      <c r="DJ418" s="394"/>
      <c r="DK418" s="492" t="s">
        <v>6663</v>
      </c>
      <c r="DL418" s="493" t="s">
        <v>6663</v>
      </c>
      <c r="DM418" s="493" t="s">
        <v>6663</v>
      </c>
      <c r="DN418" s="493" t="s">
        <v>6663</v>
      </c>
      <c r="DO418" s="493" t="s">
        <v>6663</v>
      </c>
      <c r="DP418" s="493" t="s">
        <v>6663</v>
      </c>
      <c r="DQ418" s="493" t="s">
        <v>6663</v>
      </c>
      <c r="DR418" s="493" t="s">
        <v>6663</v>
      </c>
      <c r="DS418" s="493" t="s">
        <v>6663</v>
      </c>
      <c r="DT418" s="493" t="s">
        <v>6663</v>
      </c>
      <c r="DU418" s="493" t="s">
        <v>6663</v>
      </c>
      <c r="DV418" s="493" t="s">
        <v>6663</v>
      </c>
      <c r="DW418" s="493" t="s">
        <v>6663</v>
      </c>
      <c r="DX418" s="493" t="s">
        <v>6663</v>
      </c>
      <c r="DY418" s="390" t="s">
        <v>6663</v>
      </c>
      <c r="DZ418" s="394" t="s">
        <v>6663</v>
      </c>
      <c r="EA418" s="492" t="s">
        <v>6663</v>
      </c>
      <c r="EB418" s="493" t="s">
        <v>6663</v>
      </c>
      <c r="EC418" s="493" t="s">
        <v>6663</v>
      </c>
      <c r="ED418" s="493" t="s">
        <v>6663</v>
      </c>
      <c r="EE418" s="494" t="s">
        <v>6663</v>
      </c>
      <c r="EF418" s="492" t="s">
        <v>6663</v>
      </c>
      <c r="EG418" s="493" t="s">
        <v>6663</v>
      </c>
      <c r="EH418" s="493" t="s">
        <v>6663</v>
      </c>
      <c r="EI418" s="493" t="s">
        <v>6663</v>
      </c>
      <c r="EJ418" s="493" t="s">
        <v>6663</v>
      </c>
      <c r="EK418" s="493" t="s">
        <v>6663</v>
      </c>
      <c r="EL418" s="493" t="s">
        <v>6663</v>
      </c>
      <c r="EM418" s="394"/>
      <c r="EN418" s="492" t="s">
        <v>6663</v>
      </c>
      <c r="EO418" s="493" t="s">
        <v>6663</v>
      </c>
      <c r="EP418" s="493" t="s">
        <v>6663</v>
      </c>
      <c r="EQ418" s="493" t="s">
        <v>6663</v>
      </c>
      <c r="ER418" s="493" t="s">
        <v>6663</v>
      </c>
      <c r="ES418" s="493" t="s">
        <v>6663</v>
      </c>
      <c r="ET418" s="493" t="s">
        <v>6663</v>
      </c>
      <c r="EU418" s="394"/>
    </row>
    <row r="419" spans="1:151" s="357" customFormat="1" ht="15" hidden="1" customHeight="1" x14ac:dyDescent="0.15">
      <c r="A419" s="452" t="s">
        <v>175</v>
      </c>
      <c r="B419" s="452" t="s">
        <v>505</v>
      </c>
      <c r="C419" s="452" t="s">
        <v>507</v>
      </c>
      <c r="D419" s="452" t="s">
        <v>978</v>
      </c>
      <c r="E419" s="387">
        <v>148</v>
      </c>
      <c r="F419" s="472">
        <v>147</v>
      </c>
      <c r="G419" s="472" t="s">
        <v>6663</v>
      </c>
      <c r="H419" s="472" t="s">
        <v>6663</v>
      </c>
      <c r="I419" s="472" t="s">
        <v>6663</v>
      </c>
      <c r="J419" s="388">
        <v>1</v>
      </c>
      <c r="K419" s="395" t="s">
        <v>6662</v>
      </c>
      <c r="L419" s="387"/>
      <c r="M419" s="471" t="s">
        <v>6663</v>
      </c>
      <c r="N419" s="472" t="s">
        <v>6663</v>
      </c>
      <c r="O419" s="472" t="s">
        <v>6663</v>
      </c>
      <c r="P419" s="472" t="s">
        <v>6663</v>
      </c>
      <c r="Q419" s="472" t="s">
        <v>6663</v>
      </c>
      <c r="R419" s="472" t="s">
        <v>6663</v>
      </c>
      <c r="S419" s="472" t="s">
        <v>6663</v>
      </c>
      <c r="T419" s="472" t="s">
        <v>6663</v>
      </c>
      <c r="U419" s="472" t="s">
        <v>6663</v>
      </c>
      <c r="V419" s="472" t="s">
        <v>6663</v>
      </c>
      <c r="W419" s="472" t="s">
        <v>6663</v>
      </c>
      <c r="X419" s="472" t="s">
        <v>6663</v>
      </c>
      <c r="Y419" s="472" t="s">
        <v>6663</v>
      </c>
      <c r="Z419" s="472" t="s">
        <v>6663</v>
      </c>
      <c r="AA419" s="472" t="s">
        <v>6663</v>
      </c>
      <c r="AB419" s="473" t="s">
        <v>6663</v>
      </c>
      <c r="AC419" s="489" t="s">
        <v>6663</v>
      </c>
      <c r="AD419" s="490" t="s">
        <v>6663</v>
      </c>
      <c r="AE419" s="491" t="s">
        <v>6663</v>
      </c>
      <c r="AF419" s="389"/>
      <c r="AG419" s="390"/>
      <c r="AH419" s="390"/>
      <c r="AI419" s="390"/>
      <c r="AJ419" s="390"/>
      <c r="AK419" s="390"/>
      <c r="AL419" s="390"/>
      <c r="AM419" s="390"/>
      <c r="AN419" s="390"/>
      <c r="AO419" s="390"/>
      <c r="AP419" s="390"/>
      <c r="AQ419" s="390"/>
      <c r="AR419" s="390"/>
      <c r="AS419" s="390"/>
      <c r="AT419" s="390"/>
      <c r="AU419" s="390"/>
      <c r="AV419" s="384"/>
      <c r="AW419" s="385"/>
      <c r="AX419" s="386"/>
      <c r="AY419" s="492" t="s">
        <v>6663</v>
      </c>
      <c r="AZ419" s="493" t="s">
        <v>6663</v>
      </c>
      <c r="BA419" s="493" t="s">
        <v>6663</v>
      </c>
      <c r="BB419" s="493" t="s">
        <v>6663</v>
      </c>
      <c r="BC419" s="493" t="s">
        <v>6663</v>
      </c>
      <c r="BD419" s="493" t="s">
        <v>6663</v>
      </c>
      <c r="BE419" s="493" t="s">
        <v>6663</v>
      </c>
      <c r="BF419" s="493" t="s">
        <v>6663</v>
      </c>
      <c r="BG419" s="493" t="s">
        <v>6663</v>
      </c>
      <c r="BH419" s="493" t="s">
        <v>6663</v>
      </c>
      <c r="BI419" s="493" t="s">
        <v>6663</v>
      </c>
      <c r="BJ419" s="493" t="s">
        <v>6663</v>
      </c>
      <c r="BK419" s="493" t="s">
        <v>6663</v>
      </c>
      <c r="BL419" s="493" t="s">
        <v>6663</v>
      </c>
      <c r="BM419" s="493" t="s">
        <v>6663</v>
      </c>
      <c r="BN419" s="494" t="s">
        <v>6663</v>
      </c>
      <c r="BO419" s="489" t="s">
        <v>6663</v>
      </c>
      <c r="BP419" s="490" t="s">
        <v>6663</v>
      </c>
      <c r="BQ419" s="491" t="s">
        <v>6663</v>
      </c>
      <c r="BR419" s="492">
        <v>146</v>
      </c>
      <c r="BS419" s="493" t="s">
        <v>6662</v>
      </c>
      <c r="BT419" s="493" t="s">
        <v>6662</v>
      </c>
      <c r="BU419" s="493" t="s">
        <v>6662</v>
      </c>
      <c r="BV419" s="493" t="s">
        <v>6662</v>
      </c>
      <c r="BW419" s="493" t="s">
        <v>6662</v>
      </c>
      <c r="BX419" s="493">
        <v>1</v>
      </c>
      <c r="BY419" s="493">
        <v>4</v>
      </c>
      <c r="BZ419" s="493">
        <v>5</v>
      </c>
      <c r="CA419" s="493">
        <v>17</v>
      </c>
      <c r="CB419" s="493">
        <v>32</v>
      </c>
      <c r="CC419" s="493">
        <v>36</v>
      </c>
      <c r="CD419" s="493">
        <v>22</v>
      </c>
      <c r="CE419" s="493">
        <v>18</v>
      </c>
      <c r="CF419" s="493">
        <v>8</v>
      </c>
      <c r="CG419" s="494">
        <v>3</v>
      </c>
      <c r="CH419" s="389"/>
      <c r="CI419" s="390"/>
      <c r="CJ419" s="390"/>
      <c r="CK419" s="390"/>
      <c r="CL419" s="390"/>
      <c r="CM419" s="390"/>
      <c r="CN419" s="390"/>
      <c r="CO419" s="390"/>
      <c r="CP419" s="390"/>
      <c r="CQ419" s="390"/>
      <c r="CR419" s="390"/>
      <c r="CS419" s="390"/>
      <c r="CT419" s="390"/>
      <c r="CU419" s="394"/>
      <c r="CV419" s="389"/>
      <c r="CW419" s="390"/>
      <c r="CX419" s="390"/>
      <c r="CY419" s="390"/>
      <c r="CZ419" s="390"/>
      <c r="DA419" s="390"/>
      <c r="DB419" s="394"/>
      <c r="DC419" s="492">
        <v>536</v>
      </c>
      <c r="DD419" s="493">
        <v>383</v>
      </c>
      <c r="DE419" s="493">
        <v>164</v>
      </c>
      <c r="DF419" s="493">
        <v>199</v>
      </c>
      <c r="DG419" s="493">
        <v>20</v>
      </c>
      <c r="DH419" s="493">
        <v>35</v>
      </c>
      <c r="DI419" s="493">
        <v>118</v>
      </c>
      <c r="DJ419" s="394"/>
      <c r="DK419" s="492">
        <v>134</v>
      </c>
      <c r="DL419" s="493">
        <v>100</v>
      </c>
      <c r="DM419" s="493" t="s">
        <v>6662</v>
      </c>
      <c r="DN419" s="493">
        <v>2</v>
      </c>
      <c r="DO419" s="493">
        <v>1</v>
      </c>
      <c r="DP419" s="493">
        <v>23</v>
      </c>
      <c r="DQ419" s="493">
        <v>4</v>
      </c>
      <c r="DR419" s="493">
        <v>2</v>
      </c>
      <c r="DS419" s="493">
        <v>1</v>
      </c>
      <c r="DT419" s="493">
        <v>1</v>
      </c>
      <c r="DU419" s="493" t="s">
        <v>6662</v>
      </c>
      <c r="DV419" s="493" t="s">
        <v>6662</v>
      </c>
      <c r="DW419" s="493" t="s">
        <v>6662</v>
      </c>
      <c r="DX419" s="493" t="s">
        <v>6662</v>
      </c>
      <c r="DY419" s="390" t="s">
        <v>6662</v>
      </c>
      <c r="DZ419" s="394" t="s">
        <v>6662</v>
      </c>
      <c r="EA419" s="492">
        <v>147</v>
      </c>
      <c r="EB419" s="493">
        <v>22375</v>
      </c>
      <c r="EC419" s="493">
        <v>13011</v>
      </c>
      <c r="ED419" s="493">
        <v>8861</v>
      </c>
      <c r="EE419" s="494">
        <v>503</v>
      </c>
      <c r="EF419" s="492">
        <v>263</v>
      </c>
      <c r="EG419" s="493">
        <v>230</v>
      </c>
      <c r="EH419" s="493">
        <v>101</v>
      </c>
      <c r="EI419" s="493">
        <v>116</v>
      </c>
      <c r="EJ419" s="493">
        <v>13</v>
      </c>
      <c r="EK419" s="493">
        <v>11</v>
      </c>
      <c r="EL419" s="493">
        <v>22</v>
      </c>
      <c r="EM419" s="394"/>
      <c r="EN419" s="492">
        <v>273</v>
      </c>
      <c r="EO419" s="493">
        <v>153</v>
      </c>
      <c r="EP419" s="493">
        <v>63</v>
      </c>
      <c r="EQ419" s="493">
        <v>83</v>
      </c>
      <c r="ER419" s="493">
        <v>7</v>
      </c>
      <c r="ES419" s="493">
        <v>24</v>
      </c>
      <c r="ET419" s="493">
        <v>96</v>
      </c>
      <c r="EU419" s="394"/>
    </row>
    <row r="420" spans="1:151" s="357" customFormat="1" ht="15" customHeight="1" x14ac:dyDescent="0.15">
      <c r="A420" s="452" t="s">
        <v>175</v>
      </c>
      <c r="B420" s="452" t="s">
        <v>508</v>
      </c>
      <c r="C420" s="452"/>
      <c r="D420" s="452" t="s">
        <v>979</v>
      </c>
      <c r="E420" s="387">
        <v>685</v>
      </c>
      <c r="F420" s="472">
        <v>678</v>
      </c>
      <c r="G420" s="472">
        <v>126</v>
      </c>
      <c r="H420" s="472">
        <v>111</v>
      </c>
      <c r="I420" s="472">
        <v>441</v>
      </c>
      <c r="J420" s="388">
        <v>7</v>
      </c>
      <c r="K420" s="395">
        <v>7</v>
      </c>
      <c r="L420" s="387"/>
      <c r="M420" s="471">
        <v>1813</v>
      </c>
      <c r="N420" s="472">
        <v>24</v>
      </c>
      <c r="O420" s="472">
        <v>49</v>
      </c>
      <c r="P420" s="472">
        <v>64</v>
      </c>
      <c r="Q420" s="472">
        <v>44</v>
      </c>
      <c r="R420" s="472">
        <v>73</v>
      </c>
      <c r="S420" s="472">
        <v>124</v>
      </c>
      <c r="T420" s="472">
        <v>118</v>
      </c>
      <c r="U420" s="472">
        <v>171</v>
      </c>
      <c r="V420" s="472">
        <v>191</v>
      </c>
      <c r="W420" s="472">
        <v>218</v>
      </c>
      <c r="X420" s="472">
        <v>224</v>
      </c>
      <c r="Y420" s="472">
        <v>194</v>
      </c>
      <c r="Z420" s="472">
        <v>183</v>
      </c>
      <c r="AA420" s="472">
        <v>106</v>
      </c>
      <c r="AB420" s="473">
        <v>30</v>
      </c>
      <c r="AC420" s="489">
        <v>58.4</v>
      </c>
      <c r="AD420" s="490">
        <v>57.5</v>
      </c>
      <c r="AE420" s="491">
        <v>59.5</v>
      </c>
      <c r="AF420" s="389"/>
      <c r="AG420" s="390"/>
      <c r="AH420" s="390"/>
      <c r="AI420" s="390"/>
      <c r="AJ420" s="390"/>
      <c r="AK420" s="390"/>
      <c r="AL420" s="390"/>
      <c r="AM420" s="390"/>
      <c r="AN420" s="390"/>
      <c r="AO420" s="390"/>
      <c r="AP420" s="390"/>
      <c r="AQ420" s="390"/>
      <c r="AR420" s="390"/>
      <c r="AS420" s="390"/>
      <c r="AT420" s="390"/>
      <c r="AU420" s="390"/>
      <c r="AV420" s="384"/>
      <c r="AW420" s="385"/>
      <c r="AX420" s="386"/>
      <c r="AY420" s="492">
        <v>726</v>
      </c>
      <c r="AZ420" s="493" t="s">
        <v>6662</v>
      </c>
      <c r="BA420" s="493">
        <v>2</v>
      </c>
      <c r="BB420" s="493">
        <v>4</v>
      </c>
      <c r="BC420" s="493">
        <v>8</v>
      </c>
      <c r="BD420" s="493">
        <v>14</v>
      </c>
      <c r="BE420" s="493">
        <v>21</v>
      </c>
      <c r="BF420" s="493">
        <v>21</v>
      </c>
      <c r="BG420" s="493">
        <v>39</v>
      </c>
      <c r="BH420" s="493">
        <v>41</v>
      </c>
      <c r="BI420" s="493">
        <v>84</v>
      </c>
      <c r="BJ420" s="493">
        <v>146</v>
      </c>
      <c r="BK420" s="493">
        <v>147</v>
      </c>
      <c r="BL420" s="493">
        <v>132</v>
      </c>
      <c r="BM420" s="493">
        <v>58</v>
      </c>
      <c r="BN420" s="494">
        <v>9</v>
      </c>
      <c r="BO420" s="489">
        <v>66.7</v>
      </c>
      <c r="BP420" s="490">
        <v>66.400000000000006</v>
      </c>
      <c r="BQ420" s="491">
        <v>67.400000000000006</v>
      </c>
      <c r="BR420" s="492">
        <v>678</v>
      </c>
      <c r="BS420" s="493" t="s">
        <v>6662</v>
      </c>
      <c r="BT420" s="493" t="s">
        <v>6662</v>
      </c>
      <c r="BU420" s="493" t="s">
        <v>6662</v>
      </c>
      <c r="BV420" s="493">
        <v>2</v>
      </c>
      <c r="BW420" s="493">
        <v>5</v>
      </c>
      <c r="BX420" s="493">
        <v>19</v>
      </c>
      <c r="BY420" s="493">
        <v>30</v>
      </c>
      <c r="BZ420" s="493">
        <v>69</v>
      </c>
      <c r="CA420" s="493">
        <v>91</v>
      </c>
      <c r="CB420" s="493">
        <v>116</v>
      </c>
      <c r="CC420" s="493">
        <v>123</v>
      </c>
      <c r="CD420" s="493">
        <v>104</v>
      </c>
      <c r="CE420" s="493">
        <v>77</v>
      </c>
      <c r="CF420" s="493">
        <v>37</v>
      </c>
      <c r="CG420" s="494">
        <v>5</v>
      </c>
      <c r="CH420" s="389"/>
      <c r="CI420" s="390"/>
      <c r="CJ420" s="390"/>
      <c r="CK420" s="390"/>
      <c r="CL420" s="390"/>
      <c r="CM420" s="390"/>
      <c r="CN420" s="390"/>
      <c r="CO420" s="390"/>
      <c r="CP420" s="390"/>
      <c r="CQ420" s="390"/>
      <c r="CR420" s="390"/>
      <c r="CS420" s="390"/>
      <c r="CT420" s="390"/>
      <c r="CU420" s="394"/>
      <c r="CV420" s="389"/>
      <c r="CW420" s="390"/>
      <c r="CX420" s="390"/>
      <c r="CY420" s="390"/>
      <c r="CZ420" s="390"/>
      <c r="DA420" s="390"/>
      <c r="DB420" s="394"/>
      <c r="DC420" s="492">
        <v>2410</v>
      </c>
      <c r="DD420" s="493">
        <v>1718</v>
      </c>
      <c r="DE420" s="493">
        <v>726</v>
      </c>
      <c r="DF420" s="493">
        <v>866</v>
      </c>
      <c r="DG420" s="493">
        <v>126</v>
      </c>
      <c r="DH420" s="493">
        <v>140</v>
      </c>
      <c r="DI420" s="493">
        <v>552</v>
      </c>
      <c r="DJ420" s="394"/>
      <c r="DK420" s="492">
        <v>671</v>
      </c>
      <c r="DL420" s="493">
        <v>612</v>
      </c>
      <c r="DM420" s="493">
        <v>1</v>
      </c>
      <c r="DN420" s="493" t="s">
        <v>6662</v>
      </c>
      <c r="DO420" s="493" t="s">
        <v>6662</v>
      </c>
      <c r="DP420" s="493">
        <v>39</v>
      </c>
      <c r="DQ420" s="493">
        <v>10</v>
      </c>
      <c r="DR420" s="493">
        <v>2</v>
      </c>
      <c r="DS420" s="493">
        <v>3</v>
      </c>
      <c r="DT420" s="493">
        <v>1</v>
      </c>
      <c r="DU420" s="493">
        <v>2</v>
      </c>
      <c r="DV420" s="493">
        <v>1</v>
      </c>
      <c r="DW420" s="493" t="s">
        <v>6662</v>
      </c>
      <c r="DX420" s="493" t="s">
        <v>6662</v>
      </c>
      <c r="DY420" s="390" t="s">
        <v>6662</v>
      </c>
      <c r="DZ420" s="394" t="s">
        <v>6662</v>
      </c>
      <c r="EA420" s="492">
        <v>678</v>
      </c>
      <c r="EB420" s="493">
        <v>215143</v>
      </c>
      <c r="EC420" s="493">
        <v>210194</v>
      </c>
      <c r="ED420" s="493">
        <v>4569</v>
      </c>
      <c r="EE420" s="494">
        <v>380</v>
      </c>
      <c r="EF420" s="492">
        <v>1216</v>
      </c>
      <c r="EG420" s="493">
        <v>1026</v>
      </c>
      <c r="EH420" s="493">
        <v>458</v>
      </c>
      <c r="EI420" s="493">
        <v>482</v>
      </c>
      <c r="EJ420" s="493">
        <v>86</v>
      </c>
      <c r="EK420" s="493">
        <v>72</v>
      </c>
      <c r="EL420" s="493">
        <v>118</v>
      </c>
      <c r="EM420" s="394"/>
      <c r="EN420" s="492">
        <v>1194</v>
      </c>
      <c r="EO420" s="493">
        <v>692</v>
      </c>
      <c r="EP420" s="493">
        <v>268</v>
      </c>
      <c r="EQ420" s="493">
        <v>384</v>
      </c>
      <c r="ER420" s="493">
        <v>40</v>
      </c>
      <c r="ES420" s="493">
        <v>68</v>
      </c>
      <c r="ET420" s="493">
        <v>434</v>
      </c>
      <c r="EU420" s="394"/>
    </row>
    <row r="421" spans="1:151" s="357" customFormat="1" ht="15" hidden="1" customHeight="1" x14ac:dyDescent="0.15">
      <c r="A421" s="452" t="s">
        <v>175</v>
      </c>
      <c r="B421" s="452" t="s">
        <v>508</v>
      </c>
      <c r="C421" s="452" t="s">
        <v>1631</v>
      </c>
      <c r="D421" s="452" t="s">
        <v>980</v>
      </c>
      <c r="E421" s="387" t="s">
        <v>6663</v>
      </c>
      <c r="F421" s="472" t="s">
        <v>6663</v>
      </c>
      <c r="G421" s="472" t="s">
        <v>6663</v>
      </c>
      <c r="H421" s="472" t="s">
        <v>6663</v>
      </c>
      <c r="I421" s="472" t="s">
        <v>6663</v>
      </c>
      <c r="J421" s="388" t="s">
        <v>6663</v>
      </c>
      <c r="K421" s="395" t="s">
        <v>6663</v>
      </c>
      <c r="L421" s="387"/>
      <c r="M421" s="471" t="s">
        <v>6663</v>
      </c>
      <c r="N421" s="472" t="s">
        <v>6663</v>
      </c>
      <c r="O421" s="472" t="s">
        <v>6663</v>
      </c>
      <c r="P421" s="472" t="s">
        <v>6663</v>
      </c>
      <c r="Q421" s="472" t="s">
        <v>6663</v>
      </c>
      <c r="R421" s="472" t="s">
        <v>6663</v>
      </c>
      <c r="S421" s="472" t="s">
        <v>6663</v>
      </c>
      <c r="T421" s="472" t="s">
        <v>6663</v>
      </c>
      <c r="U421" s="472" t="s">
        <v>6663</v>
      </c>
      <c r="V421" s="472" t="s">
        <v>6663</v>
      </c>
      <c r="W421" s="472" t="s">
        <v>6663</v>
      </c>
      <c r="X421" s="472" t="s">
        <v>6663</v>
      </c>
      <c r="Y421" s="472" t="s">
        <v>6663</v>
      </c>
      <c r="Z421" s="472" t="s">
        <v>6663</v>
      </c>
      <c r="AA421" s="472" t="s">
        <v>6663</v>
      </c>
      <c r="AB421" s="473" t="s">
        <v>6663</v>
      </c>
      <c r="AC421" s="489" t="s">
        <v>6663</v>
      </c>
      <c r="AD421" s="490" t="s">
        <v>6663</v>
      </c>
      <c r="AE421" s="491" t="s">
        <v>6663</v>
      </c>
      <c r="AF421" s="389"/>
      <c r="AG421" s="390"/>
      <c r="AH421" s="390"/>
      <c r="AI421" s="390"/>
      <c r="AJ421" s="390"/>
      <c r="AK421" s="390"/>
      <c r="AL421" s="390"/>
      <c r="AM421" s="390"/>
      <c r="AN421" s="390"/>
      <c r="AO421" s="390"/>
      <c r="AP421" s="390"/>
      <c r="AQ421" s="390"/>
      <c r="AR421" s="390"/>
      <c r="AS421" s="390"/>
      <c r="AT421" s="390"/>
      <c r="AU421" s="390"/>
      <c r="AV421" s="384"/>
      <c r="AW421" s="385"/>
      <c r="AX421" s="386"/>
      <c r="AY421" s="492" t="s">
        <v>6663</v>
      </c>
      <c r="AZ421" s="493" t="s">
        <v>6663</v>
      </c>
      <c r="BA421" s="493" t="s">
        <v>6663</v>
      </c>
      <c r="BB421" s="493" t="s">
        <v>6663</v>
      </c>
      <c r="BC421" s="493" t="s">
        <v>6663</v>
      </c>
      <c r="BD421" s="493" t="s">
        <v>6663</v>
      </c>
      <c r="BE421" s="493" t="s">
        <v>6663</v>
      </c>
      <c r="BF421" s="493" t="s">
        <v>6663</v>
      </c>
      <c r="BG421" s="493" t="s">
        <v>6663</v>
      </c>
      <c r="BH421" s="493" t="s">
        <v>6663</v>
      </c>
      <c r="BI421" s="493" t="s">
        <v>6663</v>
      </c>
      <c r="BJ421" s="493" t="s">
        <v>6663</v>
      </c>
      <c r="BK421" s="493" t="s">
        <v>6663</v>
      </c>
      <c r="BL421" s="493" t="s">
        <v>6663</v>
      </c>
      <c r="BM421" s="493" t="s">
        <v>6663</v>
      </c>
      <c r="BN421" s="494" t="s">
        <v>6663</v>
      </c>
      <c r="BO421" s="489" t="s">
        <v>6663</v>
      </c>
      <c r="BP421" s="490" t="s">
        <v>6663</v>
      </c>
      <c r="BQ421" s="491" t="s">
        <v>6663</v>
      </c>
      <c r="BR421" s="492">
        <v>163</v>
      </c>
      <c r="BS421" s="493" t="s">
        <v>6662</v>
      </c>
      <c r="BT421" s="493" t="s">
        <v>6662</v>
      </c>
      <c r="BU421" s="493" t="s">
        <v>6662</v>
      </c>
      <c r="BV421" s="493" t="s">
        <v>6662</v>
      </c>
      <c r="BW421" s="493">
        <v>2</v>
      </c>
      <c r="BX421" s="493">
        <v>5</v>
      </c>
      <c r="BY421" s="493">
        <v>10</v>
      </c>
      <c r="BZ421" s="493">
        <v>11</v>
      </c>
      <c r="CA421" s="493">
        <v>25</v>
      </c>
      <c r="CB421" s="493">
        <v>30</v>
      </c>
      <c r="CC421" s="493">
        <v>26</v>
      </c>
      <c r="CD421" s="493">
        <v>25</v>
      </c>
      <c r="CE421" s="493">
        <v>22</v>
      </c>
      <c r="CF421" s="493">
        <v>7</v>
      </c>
      <c r="CG421" s="494" t="s">
        <v>6662</v>
      </c>
      <c r="CH421" s="389"/>
      <c r="CI421" s="390"/>
      <c r="CJ421" s="390"/>
      <c r="CK421" s="390"/>
      <c r="CL421" s="390"/>
      <c r="CM421" s="390"/>
      <c r="CN421" s="390"/>
      <c r="CO421" s="390"/>
      <c r="CP421" s="390"/>
      <c r="CQ421" s="390"/>
      <c r="CR421" s="390"/>
      <c r="CS421" s="390"/>
      <c r="CT421" s="390"/>
      <c r="CU421" s="394"/>
      <c r="CV421" s="389"/>
      <c r="CW421" s="390"/>
      <c r="CX421" s="390"/>
      <c r="CY421" s="390"/>
      <c r="CZ421" s="390"/>
      <c r="DA421" s="390"/>
      <c r="DB421" s="394"/>
      <c r="DC421" s="492" t="s">
        <v>6663</v>
      </c>
      <c r="DD421" s="493" t="s">
        <v>6663</v>
      </c>
      <c r="DE421" s="493" t="s">
        <v>6663</v>
      </c>
      <c r="DF421" s="493" t="s">
        <v>6663</v>
      </c>
      <c r="DG421" s="493" t="s">
        <v>6663</v>
      </c>
      <c r="DH421" s="493" t="s">
        <v>6663</v>
      </c>
      <c r="DI421" s="493" t="s">
        <v>6663</v>
      </c>
      <c r="DJ421" s="394"/>
      <c r="DK421" s="492" t="s">
        <v>6663</v>
      </c>
      <c r="DL421" s="493" t="s">
        <v>6663</v>
      </c>
      <c r="DM421" s="493" t="s">
        <v>6663</v>
      </c>
      <c r="DN421" s="493" t="s">
        <v>6663</v>
      </c>
      <c r="DO421" s="493" t="s">
        <v>6663</v>
      </c>
      <c r="DP421" s="493" t="s">
        <v>6663</v>
      </c>
      <c r="DQ421" s="493" t="s">
        <v>6663</v>
      </c>
      <c r="DR421" s="493" t="s">
        <v>6663</v>
      </c>
      <c r="DS421" s="493" t="s">
        <v>6663</v>
      </c>
      <c r="DT421" s="493" t="s">
        <v>6663</v>
      </c>
      <c r="DU421" s="493" t="s">
        <v>6663</v>
      </c>
      <c r="DV421" s="493" t="s">
        <v>6663</v>
      </c>
      <c r="DW421" s="493" t="s">
        <v>6663</v>
      </c>
      <c r="DX421" s="493" t="s">
        <v>6663</v>
      </c>
      <c r="DY421" s="390" t="s">
        <v>6663</v>
      </c>
      <c r="DZ421" s="394" t="s">
        <v>6663</v>
      </c>
      <c r="EA421" s="492" t="s">
        <v>6663</v>
      </c>
      <c r="EB421" s="493" t="s">
        <v>6663</v>
      </c>
      <c r="EC421" s="493" t="s">
        <v>6663</v>
      </c>
      <c r="ED421" s="493" t="s">
        <v>6663</v>
      </c>
      <c r="EE421" s="494" t="s">
        <v>6663</v>
      </c>
      <c r="EF421" s="492" t="s">
        <v>6663</v>
      </c>
      <c r="EG421" s="493" t="s">
        <v>6663</v>
      </c>
      <c r="EH421" s="493" t="s">
        <v>6663</v>
      </c>
      <c r="EI421" s="493" t="s">
        <v>6663</v>
      </c>
      <c r="EJ421" s="493" t="s">
        <v>6663</v>
      </c>
      <c r="EK421" s="493" t="s">
        <v>6663</v>
      </c>
      <c r="EL421" s="493" t="s">
        <v>6663</v>
      </c>
      <c r="EM421" s="394"/>
      <c r="EN421" s="492" t="s">
        <v>6663</v>
      </c>
      <c r="EO421" s="493" t="s">
        <v>6663</v>
      </c>
      <c r="EP421" s="493" t="s">
        <v>6663</v>
      </c>
      <c r="EQ421" s="493" t="s">
        <v>6663</v>
      </c>
      <c r="ER421" s="493" t="s">
        <v>6663</v>
      </c>
      <c r="ES421" s="493" t="s">
        <v>6663</v>
      </c>
      <c r="ET421" s="493" t="s">
        <v>6663</v>
      </c>
      <c r="EU421" s="394"/>
    </row>
    <row r="422" spans="1:151" s="357" customFormat="1" ht="15" hidden="1" customHeight="1" x14ac:dyDescent="0.15">
      <c r="A422" s="452" t="s">
        <v>175</v>
      </c>
      <c r="B422" s="452" t="s">
        <v>508</v>
      </c>
      <c r="C422" s="452" t="s">
        <v>509</v>
      </c>
      <c r="D422" s="452" t="s">
        <v>981</v>
      </c>
      <c r="E422" s="387">
        <v>155</v>
      </c>
      <c r="F422" s="472">
        <v>152</v>
      </c>
      <c r="G422" s="472" t="s">
        <v>6663</v>
      </c>
      <c r="H422" s="472" t="s">
        <v>6663</v>
      </c>
      <c r="I422" s="472" t="s">
        <v>6663</v>
      </c>
      <c r="J422" s="388">
        <v>3</v>
      </c>
      <c r="K422" s="395">
        <v>3</v>
      </c>
      <c r="L422" s="387"/>
      <c r="M422" s="471" t="s">
        <v>6663</v>
      </c>
      <c r="N422" s="472" t="s">
        <v>6663</v>
      </c>
      <c r="O422" s="472" t="s">
        <v>6663</v>
      </c>
      <c r="P422" s="472" t="s">
        <v>6663</v>
      </c>
      <c r="Q422" s="472" t="s">
        <v>6663</v>
      </c>
      <c r="R422" s="472" t="s">
        <v>6663</v>
      </c>
      <c r="S422" s="472" t="s">
        <v>6663</v>
      </c>
      <c r="T422" s="472" t="s">
        <v>6663</v>
      </c>
      <c r="U422" s="472" t="s">
        <v>6663</v>
      </c>
      <c r="V422" s="472" t="s">
        <v>6663</v>
      </c>
      <c r="W422" s="472" t="s">
        <v>6663</v>
      </c>
      <c r="X422" s="472" t="s">
        <v>6663</v>
      </c>
      <c r="Y422" s="472" t="s">
        <v>6663</v>
      </c>
      <c r="Z422" s="472" t="s">
        <v>6663</v>
      </c>
      <c r="AA422" s="472" t="s">
        <v>6663</v>
      </c>
      <c r="AB422" s="473" t="s">
        <v>6663</v>
      </c>
      <c r="AC422" s="489" t="s">
        <v>6663</v>
      </c>
      <c r="AD422" s="490" t="s">
        <v>6663</v>
      </c>
      <c r="AE422" s="491" t="s">
        <v>6663</v>
      </c>
      <c r="AF422" s="389"/>
      <c r="AG422" s="390"/>
      <c r="AH422" s="390"/>
      <c r="AI422" s="390"/>
      <c r="AJ422" s="390"/>
      <c r="AK422" s="390"/>
      <c r="AL422" s="390"/>
      <c r="AM422" s="390"/>
      <c r="AN422" s="390"/>
      <c r="AO422" s="390"/>
      <c r="AP422" s="390"/>
      <c r="AQ422" s="390"/>
      <c r="AR422" s="390"/>
      <c r="AS422" s="390"/>
      <c r="AT422" s="390"/>
      <c r="AU422" s="390"/>
      <c r="AV422" s="384"/>
      <c r="AW422" s="385"/>
      <c r="AX422" s="386"/>
      <c r="AY422" s="492" t="s">
        <v>6663</v>
      </c>
      <c r="AZ422" s="493" t="s">
        <v>6663</v>
      </c>
      <c r="BA422" s="493" t="s">
        <v>6663</v>
      </c>
      <c r="BB422" s="493" t="s">
        <v>6663</v>
      </c>
      <c r="BC422" s="493" t="s">
        <v>6663</v>
      </c>
      <c r="BD422" s="493" t="s">
        <v>6663</v>
      </c>
      <c r="BE422" s="493" t="s">
        <v>6663</v>
      </c>
      <c r="BF422" s="493" t="s">
        <v>6663</v>
      </c>
      <c r="BG422" s="493" t="s">
        <v>6663</v>
      </c>
      <c r="BH422" s="493" t="s">
        <v>6663</v>
      </c>
      <c r="BI422" s="493" t="s">
        <v>6663</v>
      </c>
      <c r="BJ422" s="493" t="s">
        <v>6663</v>
      </c>
      <c r="BK422" s="493" t="s">
        <v>6663</v>
      </c>
      <c r="BL422" s="493" t="s">
        <v>6663</v>
      </c>
      <c r="BM422" s="493" t="s">
        <v>6663</v>
      </c>
      <c r="BN422" s="494" t="s">
        <v>6663</v>
      </c>
      <c r="BO422" s="489" t="s">
        <v>6663</v>
      </c>
      <c r="BP422" s="490" t="s">
        <v>6663</v>
      </c>
      <c r="BQ422" s="491" t="s">
        <v>6663</v>
      </c>
      <c r="BR422" s="492">
        <v>152</v>
      </c>
      <c r="BS422" s="493" t="s">
        <v>6662</v>
      </c>
      <c r="BT422" s="493" t="s">
        <v>6662</v>
      </c>
      <c r="BU422" s="493" t="s">
        <v>6662</v>
      </c>
      <c r="BV422" s="493" t="s">
        <v>6662</v>
      </c>
      <c r="BW422" s="493">
        <v>1</v>
      </c>
      <c r="BX422" s="493">
        <v>1</v>
      </c>
      <c r="BY422" s="493">
        <v>6</v>
      </c>
      <c r="BZ422" s="493">
        <v>10</v>
      </c>
      <c r="CA422" s="493">
        <v>20</v>
      </c>
      <c r="CB422" s="493">
        <v>28</v>
      </c>
      <c r="CC422" s="493">
        <v>31</v>
      </c>
      <c r="CD422" s="493">
        <v>23</v>
      </c>
      <c r="CE422" s="493">
        <v>16</v>
      </c>
      <c r="CF422" s="493">
        <v>14</v>
      </c>
      <c r="CG422" s="494">
        <v>2</v>
      </c>
      <c r="CH422" s="389"/>
      <c r="CI422" s="390"/>
      <c r="CJ422" s="390"/>
      <c r="CK422" s="390"/>
      <c r="CL422" s="390"/>
      <c r="CM422" s="390"/>
      <c r="CN422" s="390"/>
      <c r="CO422" s="390"/>
      <c r="CP422" s="390"/>
      <c r="CQ422" s="390"/>
      <c r="CR422" s="390"/>
      <c r="CS422" s="390"/>
      <c r="CT422" s="390"/>
      <c r="CU422" s="394"/>
      <c r="CV422" s="389"/>
      <c r="CW422" s="390"/>
      <c r="CX422" s="390"/>
      <c r="CY422" s="390"/>
      <c r="CZ422" s="390"/>
      <c r="DA422" s="390"/>
      <c r="DB422" s="394"/>
      <c r="DC422" s="492">
        <v>530</v>
      </c>
      <c r="DD422" s="493">
        <v>376</v>
      </c>
      <c r="DE422" s="493">
        <v>157</v>
      </c>
      <c r="DF422" s="493">
        <v>192</v>
      </c>
      <c r="DG422" s="493">
        <v>27</v>
      </c>
      <c r="DH422" s="493">
        <v>30</v>
      </c>
      <c r="DI422" s="493">
        <v>124</v>
      </c>
      <c r="DJ422" s="394"/>
      <c r="DK422" s="492">
        <v>148</v>
      </c>
      <c r="DL422" s="493">
        <v>143</v>
      </c>
      <c r="DM422" s="493" t="s">
        <v>6662</v>
      </c>
      <c r="DN422" s="493" t="s">
        <v>6662</v>
      </c>
      <c r="DO422" s="493" t="s">
        <v>6662</v>
      </c>
      <c r="DP422" s="493">
        <v>2</v>
      </c>
      <c r="DQ422" s="493">
        <v>1</v>
      </c>
      <c r="DR422" s="493" t="s">
        <v>6662</v>
      </c>
      <c r="DS422" s="493">
        <v>1</v>
      </c>
      <c r="DT422" s="493">
        <v>1</v>
      </c>
      <c r="DU422" s="493" t="s">
        <v>6662</v>
      </c>
      <c r="DV422" s="493" t="s">
        <v>6662</v>
      </c>
      <c r="DW422" s="493" t="s">
        <v>6662</v>
      </c>
      <c r="DX422" s="493" t="s">
        <v>6662</v>
      </c>
      <c r="DY422" s="390" t="s">
        <v>6662</v>
      </c>
      <c r="DZ422" s="394" t="s">
        <v>6662</v>
      </c>
      <c r="EA422" s="492">
        <v>152</v>
      </c>
      <c r="EB422" s="493">
        <v>51342</v>
      </c>
      <c r="EC422" s="493">
        <v>50224</v>
      </c>
      <c r="ED422" s="493">
        <v>1078</v>
      </c>
      <c r="EE422" s="494">
        <v>40</v>
      </c>
      <c r="EF422" s="492">
        <v>271</v>
      </c>
      <c r="EG422" s="493">
        <v>228</v>
      </c>
      <c r="EH422" s="493">
        <v>100</v>
      </c>
      <c r="EI422" s="493">
        <v>114</v>
      </c>
      <c r="EJ422" s="493">
        <v>14</v>
      </c>
      <c r="EK422" s="493">
        <v>18</v>
      </c>
      <c r="EL422" s="493">
        <v>25</v>
      </c>
      <c r="EM422" s="394"/>
      <c r="EN422" s="492">
        <v>259</v>
      </c>
      <c r="EO422" s="493">
        <v>148</v>
      </c>
      <c r="EP422" s="493">
        <v>57</v>
      </c>
      <c r="EQ422" s="493">
        <v>78</v>
      </c>
      <c r="ER422" s="493">
        <v>13</v>
      </c>
      <c r="ES422" s="493">
        <v>12</v>
      </c>
      <c r="ET422" s="493">
        <v>99</v>
      </c>
      <c r="EU422" s="394"/>
    </row>
    <row r="423" spans="1:151" s="357" customFormat="1" ht="15" hidden="1" customHeight="1" x14ac:dyDescent="0.15">
      <c r="A423" s="452" t="s">
        <v>175</v>
      </c>
      <c r="B423" s="452" t="s">
        <v>508</v>
      </c>
      <c r="C423" s="452" t="s">
        <v>510</v>
      </c>
      <c r="D423" s="452" t="s">
        <v>982</v>
      </c>
      <c r="E423" s="387">
        <v>93</v>
      </c>
      <c r="F423" s="472">
        <v>92</v>
      </c>
      <c r="G423" s="472" t="s">
        <v>6663</v>
      </c>
      <c r="H423" s="472" t="s">
        <v>6663</v>
      </c>
      <c r="I423" s="472" t="s">
        <v>6663</v>
      </c>
      <c r="J423" s="388">
        <v>1</v>
      </c>
      <c r="K423" s="395">
        <v>1</v>
      </c>
      <c r="L423" s="387"/>
      <c r="M423" s="471" t="s">
        <v>6663</v>
      </c>
      <c r="N423" s="472" t="s">
        <v>6663</v>
      </c>
      <c r="O423" s="472" t="s">
        <v>6663</v>
      </c>
      <c r="P423" s="472" t="s">
        <v>6663</v>
      </c>
      <c r="Q423" s="472" t="s">
        <v>6663</v>
      </c>
      <c r="R423" s="472" t="s">
        <v>6663</v>
      </c>
      <c r="S423" s="472" t="s">
        <v>6663</v>
      </c>
      <c r="T423" s="472" t="s">
        <v>6663</v>
      </c>
      <c r="U423" s="472" t="s">
        <v>6663</v>
      </c>
      <c r="V423" s="472" t="s">
        <v>6663</v>
      </c>
      <c r="W423" s="472" t="s">
        <v>6663</v>
      </c>
      <c r="X423" s="472" t="s">
        <v>6663</v>
      </c>
      <c r="Y423" s="472" t="s">
        <v>6663</v>
      </c>
      <c r="Z423" s="472" t="s">
        <v>6663</v>
      </c>
      <c r="AA423" s="472" t="s">
        <v>6663</v>
      </c>
      <c r="AB423" s="473" t="s">
        <v>6663</v>
      </c>
      <c r="AC423" s="489" t="s">
        <v>6663</v>
      </c>
      <c r="AD423" s="490" t="s">
        <v>6663</v>
      </c>
      <c r="AE423" s="491" t="s">
        <v>6663</v>
      </c>
      <c r="AF423" s="389"/>
      <c r="AG423" s="390"/>
      <c r="AH423" s="390"/>
      <c r="AI423" s="390"/>
      <c r="AJ423" s="390"/>
      <c r="AK423" s="390"/>
      <c r="AL423" s="390"/>
      <c r="AM423" s="390"/>
      <c r="AN423" s="390"/>
      <c r="AO423" s="390"/>
      <c r="AP423" s="390"/>
      <c r="AQ423" s="390"/>
      <c r="AR423" s="390"/>
      <c r="AS423" s="390"/>
      <c r="AT423" s="390"/>
      <c r="AU423" s="390"/>
      <c r="AV423" s="384"/>
      <c r="AW423" s="385"/>
      <c r="AX423" s="386"/>
      <c r="AY423" s="492" t="s">
        <v>6663</v>
      </c>
      <c r="AZ423" s="493" t="s">
        <v>6663</v>
      </c>
      <c r="BA423" s="493" t="s">
        <v>6663</v>
      </c>
      <c r="BB423" s="493" t="s">
        <v>6663</v>
      </c>
      <c r="BC423" s="493" t="s">
        <v>6663</v>
      </c>
      <c r="BD423" s="493" t="s">
        <v>6663</v>
      </c>
      <c r="BE423" s="493" t="s">
        <v>6663</v>
      </c>
      <c r="BF423" s="493" t="s">
        <v>6663</v>
      </c>
      <c r="BG423" s="493" t="s">
        <v>6663</v>
      </c>
      <c r="BH423" s="493" t="s">
        <v>6663</v>
      </c>
      <c r="BI423" s="493" t="s">
        <v>6663</v>
      </c>
      <c r="BJ423" s="493" t="s">
        <v>6663</v>
      </c>
      <c r="BK423" s="493" t="s">
        <v>6663</v>
      </c>
      <c r="BL423" s="493" t="s">
        <v>6663</v>
      </c>
      <c r="BM423" s="493" t="s">
        <v>6663</v>
      </c>
      <c r="BN423" s="494" t="s">
        <v>6663</v>
      </c>
      <c r="BO423" s="489" t="s">
        <v>6663</v>
      </c>
      <c r="BP423" s="490" t="s">
        <v>6663</v>
      </c>
      <c r="BQ423" s="491" t="s">
        <v>6663</v>
      </c>
      <c r="BR423" s="492">
        <v>92</v>
      </c>
      <c r="BS423" s="493" t="s">
        <v>6662</v>
      </c>
      <c r="BT423" s="493" t="s">
        <v>6662</v>
      </c>
      <c r="BU423" s="493" t="s">
        <v>6662</v>
      </c>
      <c r="BV423" s="493" t="s">
        <v>6662</v>
      </c>
      <c r="BW423" s="493" t="s">
        <v>6662</v>
      </c>
      <c r="BX423" s="493">
        <v>2</v>
      </c>
      <c r="BY423" s="493">
        <v>5</v>
      </c>
      <c r="BZ423" s="493">
        <v>7</v>
      </c>
      <c r="CA423" s="493">
        <v>9</v>
      </c>
      <c r="CB423" s="493">
        <v>12</v>
      </c>
      <c r="CC423" s="493">
        <v>11</v>
      </c>
      <c r="CD423" s="493">
        <v>21</v>
      </c>
      <c r="CE423" s="493">
        <v>15</v>
      </c>
      <c r="CF423" s="493">
        <v>10</v>
      </c>
      <c r="CG423" s="494" t="s">
        <v>6662</v>
      </c>
      <c r="CH423" s="389"/>
      <c r="CI423" s="390"/>
      <c r="CJ423" s="390"/>
      <c r="CK423" s="390"/>
      <c r="CL423" s="390"/>
      <c r="CM423" s="390"/>
      <c r="CN423" s="390"/>
      <c r="CO423" s="390"/>
      <c r="CP423" s="390"/>
      <c r="CQ423" s="390"/>
      <c r="CR423" s="390"/>
      <c r="CS423" s="390"/>
      <c r="CT423" s="390"/>
      <c r="CU423" s="394"/>
      <c r="CV423" s="389"/>
      <c r="CW423" s="390"/>
      <c r="CX423" s="390"/>
      <c r="CY423" s="390"/>
      <c r="CZ423" s="390"/>
      <c r="DA423" s="390"/>
      <c r="DB423" s="394"/>
      <c r="DC423" s="492">
        <v>335</v>
      </c>
      <c r="DD423" s="493">
        <v>232</v>
      </c>
      <c r="DE423" s="493">
        <v>86</v>
      </c>
      <c r="DF423" s="493">
        <v>125</v>
      </c>
      <c r="DG423" s="493">
        <v>21</v>
      </c>
      <c r="DH423" s="493">
        <v>23</v>
      </c>
      <c r="DI423" s="493">
        <v>80</v>
      </c>
      <c r="DJ423" s="394"/>
      <c r="DK423" s="492">
        <v>92</v>
      </c>
      <c r="DL423" s="493">
        <v>88</v>
      </c>
      <c r="DM423" s="493" t="s">
        <v>6662</v>
      </c>
      <c r="DN423" s="493" t="s">
        <v>6662</v>
      </c>
      <c r="DO423" s="493" t="s">
        <v>6662</v>
      </c>
      <c r="DP423" s="493">
        <v>3</v>
      </c>
      <c r="DQ423" s="493">
        <v>1</v>
      </c>
      <c r="DR423" s="493" t="s">
        <v>6662</v>
      </c>
      <c r="DS423" s="493" t="s">
        <v>6662</v>
      </c>
      <c r="DT423" s="493" t="s">
        <v>6662</v>
      </c>
      <c r="DU423" s="493" t="s">
        <v>6662</v>
      </c>
      <c r="DV423" s="493" t="s">
        <v>6662</v>
      </c>
      <c r="DW423" s="493" t="s">
        <v>6662</v>
      </c>
      <c r="DX423" s="493" t="s">
        <v>6662</v>
      </c>
      <c r="DY423" s="390" t="s">
        <v>6662</v>
      </c>
      <c r="DZ423" s="394" t="s">
        <v>6662</v>
      </c>
      <c r="EA423" s="492">
        <v>92</v>
      </c>
      <c r="EB423" s="493">
        <v>21785</v>
      </c>
      <c r="EC423" s="493">
        <v>21137</v>
      </c>
      <c r="ED423" s="493">
        <v>648</v>
      </c>
      <c r="EE423" s="494" t="s">
        <v>6662</v>
      </c>
      <c r="EF423" s="492">
        <v>170</v>
      </c>
      <c r="EG423" s="493">
        <v>138</v>
      </c>
      <c r="EH423" s="493">
        <v>56</v>
      </c>
      <c r="EI423" s="493">
        <v>68</v>
      </c>
      <c r="EJ423" s="493">
        <v>14</v>
      </c>
      <c r="EK423" s="493">
        <v>13</v>
      </c>
      <c r="EL423" s="493">
        <v>19</v>
      </c>
      <c r="EM423" s="394"/>
      <c r="EN423" s="492">
        <v>165</v>
      </c>
      <c r="EO423" s="493">
        <v>94</v>
      </c>
      <c r="EP423" s="493">
        <v>30</v>
      </c>
      <c r="EQ423" s="493">
        <v>57</v>
      </c>
      <c r="ER423" s="493">
        <v>7</v>
      </c>
      <c r="ES423" s="493">
        <v>10</v>
      </c>
      <c r="ET423" s="493">
        <v>61</v>
      </c>
      <c r="EU423" s="394"/>
    </row>
    <row r="424" spans="1:151" s="357" customFormat="1" ht="15" hidden="1" customHeight="1" x14ac:dyDescent="0.15">
      <c r="A424" s="452" t="s">
        <v>175</v>
      </c>
      <c r="B424" s="452" t="s">
        <v>508</v>
      </c>
      <c r="C424" s="452" t="s">
        <v>511</v>
      </c>
      <c r="D424" s="452" t="s">
        <v>983</v>
      </c>
      <c r="E424" s="387">
        <v>273</v>
      </c>
      <c r="F424" s="472">
        <v>271</v>
      </c>
      <c r="G424" s="472" t="s">
        <v>6663</v>
      </c>
      <c r="H424" s="472" t="s">
        <v>6663</v>
      </c>
      <c r="I424" s="472" t="s">
        <v>6663</v>
      </c>
      <c r="J424" s="388">
        <v>2</v>
      </c>
      <c r="K424" s="395">
        <v>2</v>
      </c>
      <c r="L424" s="387"/>
      <c r="M424" s="471" t="s">
        <v>6663</v>
      </c>
      <c r="N424" s="472" t="s">
        <v>6663</v>
      </c>
      <c r="O424" s="472" t="s">
        <v>6663</v>
      </c>
      <c r="P424" s="472" t="s">
        <v>6663</v>
      </c>
      <c r="Q424" s="472" t="s">
        <v>6663</v>
      </c>
      <c r="R424" s="472" t="s">
        <v>6663</v>
      </c>
      <c r="S424" s="472" t="s">
        <v>6663</v>
      </c>
      <c r="T424" s="472" t="s">
        <v>6663</v>
      </c>
      <c r="U424" s="472" t="s">
        <v>6663</v>
      </c>
      <c r="V424" s="472" t="s">
        <v>6663</v>
      </c>
      <c r="W424" s="472" t="s">
        <v>6663</v>
      </c>
      <c r="X424" s="472" t="s">
        <v>6663</v>
      </c>
      <c r="Y424" s="472" t="s">
        <v>6663</v>
      </c>
      <c r="Z424" s="472" t="s">
        <v>6663</v>
      </c>
      <c r="AA424" s="472" t="s">
        <v>6663</v>
      </c>
      <c r="AB424" s="473" t="s">
        <v>6663</v>
      </c>
      <c r="AC424" s="489" t="s">
        <v>6663</v>
      </c>
      <c r="AD424" s="490" t="s">
        <v>6663</v>
      </c>
      <c r="AE424" s="491" t="s">
        <v>6663</v>
      </c>
      <c r="AF424" s="389"/>
      <c r="AG424" s="390"/>
      <c r="AH424" s="390"/>
      <c r="AI424" s="390"/>
      <c r="AJ424" s="390"/>
      <c r="AK424" s="390"/>
      <c r="AL424" s="390"/>
      <c r="AM424" s="390"/>
      <c r="AN424" s="390"/>
      <c r="AO424" s="390"/>
      <c r="AP424" s="390"/>
      <c r="AQ424" s="390"/>
      <c r="AR424" s="390"/>
      <c r="AS424" s="390"/>
      <c r="AT424" s="390"/>
      <c r="AU424" s="390"/>
      <c r="AV424" s="384"/>
      <c r="AW424" s="385"/>
      <c r="AX424" s="386"/>
      <c r="AY424" s="492" t="s">
        <v>6663</v>
      </c>
      <c r="AZ424" s="493" t="s">
        <v>6663</v>
      </c>
      <c r="BA424" s="493" t="s">
        <v>6663</v>
      </c>
      <c r="BB424" s="493" t="s">
        <v>6663</v>
      </c>
      <c r="BC424" s="493" t="s">
        <v>6663</v>
      </c>
      <c r="BD424" s="493" t="s">
        <v>6663</v>
      </c>
      <c r="BE424" s="493" t="s">
        <v>6663</v>
      </c>
      <c r="BF424" s="493" t="s">
        <v>6663</v>
      </c>
      <c r="BG424" s="493" t="s">
        <v>6663</v>
      </c>
      <c r="BH424" s="493" t="s">
        <v>6663</v>
      </c>
      <c r="BI424" s="493" t="s">
        <v>6663</v>
      </c>
      <c r="BJ424" s="493" t="s">
        <v>6663</v>
      </c>
      <c r="BK424" s="493" t="s">
        <v>6663</v>
      </c>
      <c r="BL424" s="493" t="s">
        <v>6663</v>
      </c>
      <c r="BM424" s="493" t="s">
        <v>6663</v>
      </c>
      <c r="BN424" s="494" t="s">
        <v>6663</v>
      </c>
      <c r="BO424" s="489" t="s">
        <v>6663</v>
      </c>
      <c r="BP424" s="490" t="s">
        <v>6663</v>
      </c>
      <c r="BQ424" s="491" t="s">
        <v>6663</v>
      </c>
      <c r="BR424" s="492">
        <v>271</v>
      </c>
      <c r="BS424" s="493" t="s">
        <v>6662</v>
      </c>
      <c r="BT424" s="493" t="s">
        <v>6662</v>
      </c>
      <c r="BU424" s="493" t="s">
        <v>6662</v>
      </c>
      <c r="BV424" s="493">
        <v>2</v>
      </c>
      <c r="BW424" s="493">
        <v>2</v>
      </c>
      <c r="BX424" s="493">
        <v>11</v>
      </c>
      <c r="BY424" s="493">
        <v>9</v>
      </c>
      <c r="BZ424" s="493">
        <v>41</v>
      </c>
      <c r="CA424" s="493">
        <v>37</v>
      </c>
      <c r="CB424" s="493">
        <v>46</v>
      </c>
      <c r="CC424" s="493">
        <v>55</v>
      </c>
      <c r="CD424" s="493">
        <v>35</v>
      </c>
      <c r="CE424" s="493">
        <v>24</v>
      </c>
      <c r="CF424" s="493">
        <v>6</v>
      </c>
      <c r="CG424" s="494">
        <v>3</v>
      </c>
      <c r="CH424" s="389"/>
      <c r="CI424" s="390"/>
      <c r="CJ424" s="390"/>
      <c r="CK424" s="390"/>
      <c r="CL424" s="390"/>
      <c r="CM424" s="390"/>
      <c r="CN424" s="390"/>
      <c r="CO424" s="390"/>
      <c r="CP424" s="390"/>
      <c r="CQ424" s="390"/>
      <c r="CR424" s="390"/>
      <c r="CS424" s="390"/>
      <c r="CT424" s="390"/>
      <c r="CU424" s="394"/>
      <c r="CV424" s="389"/>
      <c r="CW424" s="390"/>
      <c r="CX424" s="390"/>
      <c r="CY424" s="390"/>
      <c r="CZ424" s="390"/>
      <c r="DA424" s="390"/>
      <c r="DB424" s="394"/>
      <c r="DC424" s="492">
        <v>983</v>
      </c>
      <c r="DD424" s="493">
        <v>714</v>
      </c>
      <c r="DE424" s="493">
        <v>318</v>
      </c>
      <c r="DF424" s="493">
        <v>345</v>
      </c>
      <c r="DG424" s="493">
        <v>51</v>
      </c>
      <c r="DH424" s="493">
        <v>55</v>
      </c>
      <c r="DI424" s="493">
        <v>214</v>
      </c>
      <c r="DJ424" s="394"/>
      <c r="DK424" s="492">
        <v>269</v>
      </c>
      <c r="DL424" s="493">
        <v>226</v>
      </c>
      <c r="DM424" s="493" t="s">
        <v>6662</v>
      </c>
      <c r="DN424" s="493" t="s">
        <v>6662</v>
      </c>
      <c r="DO424" s="493" t="s">
        <v>6662</v>
      </c>
      <c r="DP424" s="493">
        <v>34</v>
      </c>
      <c r="DQ424" s="493">
        <v>3</v>
      </c>
      <c r="DR424" s="493">
        <v>1</v>
      </c>
      <c r="DS424" s="493">
        <v>2</v>
      </c>
      <c r="DT424" s="493" t="s">
        <v>6662</v>
      </c>
      <c r="DU424" s="493">
        <v>2</v>
      </c>
      <c r="DV424" s="493">
        <v>1</v>
      </c>
      <c r="DW424" s="493" t="s">
        <v>6662</v>
      </c>
      <c r="DX424" s="493" t="s">
        <v>6662</v>
      </c>
      <c r="DY424" s="390" t="s">
        <v>6662</v>
      </c>
      <c r="DZ424" s="394" t="s">
        <v>6662</v>
      </c>
      <c r="EA424" s="492">
        <v>271</v>
      </c>
      <c r="EB424" s="493">
        <v>87225</v>
      </c>
      <c r="EC424" s="493">
        <v>85332</v>
      </c>
      <c r="ED424" s="493">
        <v>1868</v>
      </c>
      <c r="EE424" s="494">
        <v>25</v>
      </c>
      <c r="EF424" s="492">
        <v>493</v>
      </c>
      <c r="EG424" s="493">
        <v>427</v>
      </c>
      <c r="EH424" s="493">
        <v>198</v>
      </c>
      <c r="EI424" s="493">
        <v>190</v>
      </c>
      <c r="EJ424" s="493">
        <v>39</v>
      </c>
      <c r="EK424" s="493">
        <v>21</v>
      </c>
      <c r="EL424" s="493">
        <v>45</v>
      </c>
      <c r="EM424" s="394"/>
      <c r="EN424" s="492">
        <v>490</v>
      </c>
      <c r="EO424" s="493">
        <v>287</v>
      </c>
      <c r="EP424" s="493">
        <v>120</v>
      </c>
      <c r="EQ424" s="493">
        <v>155</v>
      </c>
      <c r="ER424" s="493">
        <v>12</v>
      </c>
      <c r="ES424" s="493">
        <v>34</v>
      </c>
      <c r="ET424" s="493">
        <v>169</v>
      </c>
      <c r="EU424" s="394"/>
    </row>
    <row r="425" spans="1:151" s="357" customFormat="1" ht="15" customHeight="1" x14ac:dyDescent="0.15">
      <c r="A425" s="452" t="s">
        <v>175</v>
      </c>
      <c r="B425" s="452" t="s">
        <v>512</v>
      </c>
      <c r="C425" s="452"/>
      <c r="D425" s="452" t="s">
        <v>984</v>
      </c>
      <c r="E425" s="387">
        <v>1104</v>
      </c>
      <c r="F425" s="472">
        <v>1094</v>
      </c>
      <c r="G425" s="472">
        <v>425</v>
      </c>
      <c r="H425" s="472">
        <v>214</v>
      </c>
      <c r="I425" s="472">
        <v>455</v>
      </c>
      <c r="J425" s="388">
        <v>10</v>
      </c>
      <c r="K425" s="395">
        <v>10</v>
      </c>
      <c r="L425" s="387"/>
      <c r="M425" s="471">
        <v>3021</v>
      </c>
      <c r="N425" s="472">
        <v>27</v>
      </c>
      <c r="O425" s="472">
        <v>66</v>
      </c>
      <c r="P425" s="472">
        <v>94</v>
      </c>
      <c r="Q425" s="472">
        <v>126</v>
      </c>
      <c r="R425" s="472">
        <v>157</v>
      </c>
      <c r="S425" s="472">
        <v>179</v>
      </c>
      <c r="T425" s="472">
        <v>206</v>
      </c>
      <c r="U425" s="472">
        <v>252</v>
      </c>
      <c r="V425" s="472">
        <v>311</v>
      </c>
      <c r="W425" s="472">
        <v>438</v>
      </c>
      <c r="X425" s="472">
        <v>397</v>
      </c>
      <c r="Y425" s="472">
        <v>287</v>
      </c>
      <c r="Z425" s="472">
        <v>246</v>
      </c>
      <c r="AA425" s="472">
        <v>168</v>
      </c>
      <c r="AB425" s="473">
        <v>67</v>
      </c>
      <c r="AC425" s="489">
        <v>58</v>
      </c>
      <c r="AD425" s="490">
        <v>56.8</v>
      </c>
      <c r="AE425" s="491">
        <v>59.6</v>
      </c>
      <c r="AF425" s="389"/>
      <c r="AG425" s="390"/>
      <c r="AH425" s="390"/>
      <c r="AI425" s="390"/>
      <c r="AJ425" s="390"/>
      <c r="AK425" s="390"/>
      <c r="AL425" s="390"/>
      <c r="AM425" s="390"/>
      <c r="AN425" s="390"/>
      <c r="AO425" s="390"/>
      <c r="AP425" s="390"/>
      <c r="AQ425" s="390"/>
      <c r="AR425" s="390"/>
      <c r="AS425" s="390"/>
      <c r="AT425" s="390"/>
      <c r="AU425" s="390"/>
      <c r="AV425" s="384"/>
      <c r="AW425" s="385"/>
      <c r="AX425" s="386"/>
      <c r="AY425" s="492">
        <v>1906</v>
      </c>
      <c r="AZ425" s="493">
        <v>2</v>
      </c>
      <c r="BA425" s="493">
        <v>21</v>
      </c>
      <c r="BB425" s="493">
        <v>33</v>
      </c>
      <c r="BC425" s="493">
        <v>65</v>
      </c>
      <c r="BD425" s="493">
        <v>85</v>
      </c>
      <c r="BE425" s="493">
        <v>84</v>
      </c>
      <c r="BF425" s="493">
        <v>97</v>
      </c>
      <c r="BG425" s="493">
        <v>133</v>
      </c>
      <c r="BH425" s="493">
        <v>155</v>
      </c>
      <c r="BI425" s="493">
        <v>298</v>
      </c>
      <c r="BJ425" s="493">
        <v>322</v>
      </c>
      <c r="BK425" s="493">
        <v>254</v>
      </c>
      <c r="BL425" s="493">
        <v>204</v>
      </c>
      <c r="BM425" s="493">
        <v>115</v>
      </c>
      <c r="BN425" s="494">
        <v>38</v>
      </c>
      <c r="BO425" s="489">
        <v>61.5</v>
      </c>
      <c r="BP425" s="490">
        <v>60.6</v>
      </c>
      <c r="BQ425" s="491">
        <v>62.7</v>
      </c>
      <c r="BR425" s="492">
        <v>1100</v>
      </c>
      <c r="BS425" s="493" t="s">
        <v>6662</v>
      </c>
      <c r="BT425" s="493" t="s">
        <v>6662</v>
      </c>
      <c r="BU425" s="493">
        <v>2</v>
      </c>
      <c r="BV425" s="493">
        <v>4</v>
      </c>
      <c r="BW425" s="493">
        <v>14</v>
      </c>
      <c r="BX425" s="493">
        <v>26</v>
      </c>
      <c r="BY425" s="493">
        <v>53</v>
      </c>
      <c r="BZ425" s="493">
        <v>100</v>
      </c>
      <c r="CA425" s="493">
        <v>146</v>
      </c>
      <c r="CB425" s="493">
        <v>232</v>
      </c>
      <c r="CC425" s="493">
        <v>203</v>
      </c>
      <c r="CD425" s="493">
        <v>140</v>
      </c>
      <c r="CE425" s="493">
        <v>102</v>
      </c>
      <c r="CF425" s="493">
        <v>48</v>
      </c>
      <c r="CG425" s="494">
        <v>30</v>
      </c>
      <c r="CH425" s="389"/>
      <c r="CI425" s="390"/>
      <c r="CJ425" s="390"/>
      <c r="CK425" s="390"/>
      <c r="CL425" s="390"/>
      <c r="CM425" s="390"/>
      <c r="CN425" s="390"/>
      <c r="CO425" s="390"/>
      <c r="CP425" s="390"/>
      <c r="CQ425" s="390"/>
      <c r="CR425" s="390"/>
      <c r="CS425" s="390"/>
      <c r="CT425" s="390"/>
      <c r="CU425" s="394"/>
      <c r="CV425" s="389"/>
      <c r="CW425" s="390"/>
      <c r="CX425" s="390"/>
      <c r="CY425" s="390"/>
      <c r="CZ425" s="390"/>
      <c r="DA425" s="390"/>
      <c r="DB425" s="394"/>
      <c r="DC425" s="492">
        <v>4467</v>
      </c>
      <c r="DD425" s="493">
        <v>3359</v>
      </c>
      <c r="DE425" s="493">
        <v>1906</v>
      </c>
      <c r="DF425" s="493">
        <v>1310</v>
      </c>
      <c r="DG425" s="493">
        <v>143</v>
      </c>
      <c r="DH425" s="493">
        <v>264</v>
      </c>
      <c r="DI425" s="493">
        <v>844</v>
      </c>
      <c r="DJ425" s="394"/>
      <c r="DK425" s="492">
        <v>1066</v>
      </c>
      <c r="DL425" s="493">
        <v>482</v>
      </c>
      <c r="DM425" s="493">
        <v>1</v>
      </c>
      <c r="DN425" s="493">
        <v>1</v>
      </c>
      <c r="DO425" s="493">
        <v>4</v>
      </c>
      <c r="DP425" s="493">
        <v>451</v>
      </c>
      <c r="DQ425" s="493">
        <v>41</v>
      </c>
      <c r="DR425" s="493">
        <v>64</v>
      </c>
      <c r="DS425" s="493">
        <v>4</v>
      </c>
      <c r="DT425" s="493">
        <v>1</v>
      </c>
      <c r="DU425" s="493">
        <v>6</v>
      </c>
      <c r="DV425" s="493">
        <v>5</v>
      </c>
      <c r="DW425" s="493">
        <v>5</v>
      </c>
      <c r="DX425" s="493">
        <v>1</v>
      </c>
      <c r="DY425" s="390" t="s">
        <v>6662</v>
      </c>
      <c r="DZ425" s="394" t="s">
        <v>6662</v>
      </c>
      <c r="EA425" s="492">
        <v>1092</v>
      </c>
      <c r="EB425" s="493">
        <v>332233</v>
      </c>
      <c r="EC425" s="493">
        <v>131589</v>
      </c>
      <c r="ED425" s="493">
        <v>194758</v>
      </c>
      <c r="EE425" s="494">
        <v>5886</v>
      </c>
      <c r="EF425" s="492">
        <v>2290</v>
      </c>
      <c r="EG425" s="493">
        <v>1943</v>
      </c>
      <c r="EH425" s="493">
        <v>1094</v>
      </c>
      <c r="EI425" s="493">
        <v>752</v>
      </c>
      <c r="EJ425" s="493">
        <v>97</v>
      </c>
      <c r="EK425" s="493">
        <v>141</v>
      </c>
      <c r="EL425" s="493">
        <v>206</v>
      </c>
      <c r="EM425" s="394"/>
      <c r="EN425" s="492">
        <v>2177</v>
      </c>
      <c r="EO425" s="493">
        <v>1416</v>
      </c>
      <c r="EP425" s="493">
        <v>812</v>
      </c>
      <c r="EQ425" s="493">
        <v>558</v>
      </c>
      <c r="ER425" s="493">
        <v>46</v>
      </c>
      <c r="ES425" s="493">
        <v>123</v>
      </c>
      <c r="ET425" s="493">
        <v>638</v>
      </c>
      <c r="EU425" s="394"/>
    </row>
    <row r="426" spans="1:151" s="357" customFormat="1" ht="15" hidden="1" customHeight="1" x14ac:dyDescent="0.15">
      <c r="A426" s="452" t="s">
        <v>175</v>
      </c>
      <c r="B426" s="452" t="s">
        <v>512</v>
      </c>
      <c r="C426" s="452" t="s">
        <v>513</v>
      </c>
      <c r="D426" s="452" t="s">
        <v>985</v>
      </c>
      <c r="E426" s="387">
        <v>246</v>
      </c>
      <c r="F426" s="472">
        <v>244</v>
      </c>
      <c r="G426" s="472" t="s">
        <v>6663</v>
      </c>
      <c r="H426" s="472" t="s">
        <v>6663</v>
      </c>
      <c r="I426" s="472" t="s">
        <v>6663</v>
      </c>
      <c r="J426" s="388">
        <v>2</v>
      </c>
      <c r="K426" s="395">
        <v>2</v>
      </c>
      <c r="L426" s="387"/>
      <c r="M426" s="471" t="s">
        <v>6663</v>
      </c>
      <c r="N426" s="472" t="s">
        <v>6663</v>
      </c>
      <c r="O426" s="472" t="s">
        <v>6663</v>
      </c>
      <c r="P426" s="472" t="s">
        <v>6663</v>
      </c>
      <c r="Q426" s="472" t="s">
        <v>6663</v>
      </c>
      <c r="R426" s="472" t="s">
        <v>6663</v>
      </c>
      <c r="S426" s="472" t="s">
        <v>6663</v>
      </c>
      <c r="T426" s="472" t="s">
        <v>6663</v>
      </c>
      <c r="U426" s="472" t="s">
        <v>6663</v>
      </c>
      <c r="V426" s="472" t="s">
        <v>6663</v>
      </c>
      <c r="W426" s="472" t="s">
        <v>6663</v>
      </c>
      <c r="X426" s="472" t="s">
        <v>6663</v>
      </c>
      <c r="Y426" s="472" t="s">
        <v>6663</v>
      </c>
      <c r="Z426" s="472" t="s">
        <v>6663</v>
      </c>
      <c r="AA426" s="472" t="s">
        <v>6663</v>
      </c>
      <c r="AB426" s="473" t="s">
        <v>6663</v>
      </c>
      <c r="AC426" s="489" t="s">
        <v>6663</v>
      </c>
      <c r="AD426" s="490" t="s">
        <v>6663</v>
      </c>
      <c r="AE426" s="491" t="s">
        <v>6663</v>
      </c>
      <c r="AF426" s="389"/>
      <c r="AG426" s="390"/>
      <c r="AH426" s="390"/>
      <c r="AI426" s="390"/>
      <c r="AJ426" s="390"/>
      <c r="AK426" s="390"/>
      <c r="AL426" s="390"/>
      <c r="AM426" s="390"/>
      <c r="AN426" s="390"/>
      <c r="AO426" s="390"/>
      <c r="AP426" s="390"/>
      <c r="AQ426" s="390"/>
      <c r="AR426" s="390"/>
      <c r="AS426" s="390"/>
      <c r="AT426" s="390"/>
      <c r="AU426" s="390"/>
      <c r="AV426" s="384"/>
      <c r="AW426" s="385"/>
      <c r="AX426" s="386"/>
      <c r="AY426" s="492" t="s">
        <v>6663</v>
      </c>
      <c r="AZ426" s="493" t="s">
        <v>6663</v>
      </c>
      <c r="BA426" s="493" t="s">
        <v>6663</v>
      </c>
      <c r="BB426" s="493" t="s">
        <v>6663</v>
      </c>
      <c r="BC426" s="493" t="s">
        <v>6663</v>
      </c>
      <c r="BD426" s="493" t="s">
        <v>6663</v>
      </c>
      <c r="BE426" s="493" t="s">
        <v>6663</v>
      </c>
      <c r="BF426" s="493" t="s">
        <v>6663</v>
      </c>
      <c r="BG426" s="493" t="s">
        <v>6663</v>
      </c>
      <c r="BH426" s="493" t="s">
        <v>6663</v>
      </c>
      <c r="BI426" s="493" t="s">
        <v>6663</v>
      </c>
      <c r="BJ426" s="493" t="s">
        <v>6663</v>
      </c>
      <c r="BK426" s="493" t="s">
        <v>6663</v>
      </c>
      <c r="BL426" s="493" t="s">
        <v>6663</v>
      </c>
      <c r="BM426" s="493" t="s">
        <v>6663</v>
      </c>
      <c r="BN426" s="494" t="s">
        <v>6663</v>
      </c>
      <c r="BO426" s="489" t="s">
        <v>6663</v>
      </c>
      <c r="BP426" s="490" t="s">
        <v>6663</v>
      </c>
      <c r="BQ426" s="491" t="s">
        <v>6663</v>
      </c>
      <c r="BR426" s="492">
        <v>244</v>
      </c>
      <c r="BS426" s="493" t="s">
        <v>6662</v>
      </c>
      <c r="BT426" s="493" t="s">
        <v>6662</v>
      </c>
      <c r="BU426" s="493">
        <v>1</v>
      </c>
      <c r="BV426" s="493">
        <v>1</v>
      </c>
      <c r="BW426" s="493">
        <v>2</v>
      </c>
      <c r="BX426" s="493">
        <v>7</v>
      </c>
      <c r="BY426" s="493">
        <v>13</v>
      </c>
      <c r="BZ426" s="493">
        <v>16</v>
      </c>
      <c r="CA426" s="493">
        <v>37</v>
      </c>
      <c r="CB426" s="493">
        <v>56</v>
      </c>
      <c r="CC426" s="493">
        <v>40</v>
      </c>
      <c r="CD426" s="493">
        <v>27</v>
      </c>
      <c r="CE426" s="493">
        <v>27</v>
      </c>
      <c r="CF426" s="493">
        <v>11</v>
      </c>
      <c r="CG426" s="494">
        <v>6</v>
      </c>
      <c r="CH426" s="389"/>
      <c r="CI426" s="390"/>
      <c r="CJ426" s="390"/>
      <c r="CK426" s="390"/>
      <c r="CL426" s="390"/>
      <c r="CM426" s="390"/>
      <c r="CN426" s="390"/>
      <c r="CO426" s="390"/>
      <c r="CP426" s="390"/>
      <c r="CQ426" s="390"/>
      <c r="CR426" s="390"/>
      <c r="CS426" s="390"/>
      <c r="CT426" s="390"/>
      <c r="CU426" s="394"/>
      <c r="CV426" s="389"/>
      <c r="CW426" s="390"/>
      <c r="CX426" s="390"/>
      <c r="CY426" s="390"/>
      <c r="CZ426" s="390"/>
      <c r="DA426" s="390"/>
      <c r="DB426" s="394"/>
      <c r="DC426" s="492">
        <v>995</v>
      </c>
      <c r="DD426" s="493">
        <v>756</v>
      </c>
      <c r="DE426" s="493">
        <v>379</v>
      </c>
      <c r="DF426" s="493">
        <v>345</v>
      </c>
      <c r="DG426" s="493">
        <v>32</v>
      </c>
      <c r="DH426" s="493">
        <v>63</v>
      </c>
      <c r="DI426" s="493">
        <v>176</v>
      </c>
      <c r="DJ426" s="394"/>
      <c r="DK426" s="492">
        <v>238</v>
      </c>
      <c r="DL426" s="493">
        <v>132</v>
      </c>
      <c r="DM426" s="493" t="s">
        <v>6662</v>
      </c>
      <c r="DN426" s="493">
        <v>1</v>
      </c>
      <c r="DO426" s="493" t="s">
        <v>6662</v>
      </c>
      <c r="DP426" s="493">
        <v>83</v>
      </c>
      <c r="DQ426" s="493">
        <v>12</v>
      </c>
      <c r="DR426" s="493">
        <v>5</v>
      </c>
      <c r="DS426" s="493">
        <v>1</v>
      </c>
      <c r="DT426" s="493">
        <v>1</v>
      </c>
      <c r="DU426" s="493" t="s">
        <v>6662</v>
      </c>
      <c r="DV426" s="493">
        <v>1</v>
      </c>
      <c r="DW426" s="493">
        <v>2</v>
      </c>
      <c r="DX426" s="493" t="s">
        <v>6662</v>
      </c>
      <c r="DY426" s="390" t="s">
        <v>6662</v>
      </c>
      <c r="DZ426" s="394" t="s">
        <v>6662</v>
      </c>
      <c r="EA426" s="492">
        <v>244</v>
      </c>
      <c r="EB426" s="493">
        <v>74101</v>
      </c>
      <c r="EC426" s="493">
        <v>44584</v>
      </c>
      <c r="ED426" s="493">
        <v>29009</v>
      </c>
      <c r="EE426" s="494">
        <v>508</v>
      </c>
      <c r="EF426" s="492">
        <v>515</v>
      </c>
      <c r="EG426" s="493">
        <v>439</v>
      </c>
      <c r="EH426" s="493">
        <v>218</v>
      </c>
      <c r="EI426" s="493">
        <v>198</v>
      </c>
      <c r="EJ426" s="493">
        <v>23</v>
      </c>
      <c r="EK426" s="493">
        <v>33</v>
      </c>
      <c r="EL426" s="493">
        <v>43</v>
      </c>
      <c r="EM426" s="394"/>
      <c r="EN426" s="492">
        <v>480</v>
      </c>
      <c r="EO426" s="493">
        <v>317</v>
      </c>
      <c r="EP426" s="493">
        <v>161</v>
      </c>
      <c r="EQ426" s="493">
        <v>147</v>
      </c>
      <c r="ER426" s="493">
        <v>9</v>
      </c>
      <c r="ES426" s="493">
        <v>30</v>
      </c>
      <c r="ET426" s="493">
        <v>133</v>
      </c>
      <c r="EU426" s="394"/>
    </row>
    <row r="427" spans="1:151" s="357" customFormat="1" ht="15" hidden="1" customHeight="1" x14ac:dyDescent="0.15">
      <c r="A427" s="452" t="s">
        <v>175</v>
      </c>
      <c r="B427" s="452" t="s">
        <v>512</v>
      </c>
      <c r="C427" s="452" t="s">
        <v>514</v>
      </c>
      <c r="D427" s="452" t="s">
        <v>986</v>
      </c>
      <c r="E427" s="387">
        <v>191</v>
      </c>
      <c r="F427" s="472">
        <v>191</v>
      </c>
      <c r="G427" s="472" t="s">
        <v>6663</v>
      </c>
      <c r="H427" s="472" t="s">
        <v>6663</v>
      </c>
      <c r="I427" s="472" t="s">
        <v>6663</v>
      </c>
      <c r="J427" s="388" t="s">
        <v>6662</v>
      </c>
      <c r="K427" s="395" t="s">
        <v>6662</v>
      </c>
      <c r="L427" s="387"/>
      <c r="M427" s="471" t="s">
        <v>6663</v>
      </c>
      <c r="N427" s="472" t="s">
        <v>6663</v>
      </c>
      <c r="O427" s="472" t="s">
        <v>6663</v>
      </c>
      <c r="P427" s="472" t="s">
        <v>6663</v>
      </c>
      <c r="Q427" s="472" t="s">
        <v>6663</v>
      </c>
      <c r="R427" s="472" t="s">
        <v>6663</v>
      </c>
      <c r="S427" s="472" t="s">
        <v>6663</v>
      </c>
      <c r="T427" s="472" t="s">
        <v>6663</v>
      </c>
      <c r="U427" s="472" t="s">
        <v>6663</v>
      </c>
      <c r="V427" s="472" t="s">
        <v>6663</v>
      </c>
      <c r="W427" s="472" t="s">
        <v>6663</v>
      </c>
      <c r="X427" s="472" t="s">
        <v>6663</v>
      </c>
      <c r="Y427" s="472" t="s">
        <v>6663</v>
      </c>
      <c r="Z427" s="472" t="s">
        <v>6663</v>
      </c>
      <c r="AA427" s="472" t="s">
        <v>6663</v>
      </c>
      <c r="AB427" s="473" t="s">
        <v>6663</v>
      </c>
      <c r="AC427" s="489" t="s">
        <v>6663</v>
      </c>
      <c r="AD427" s="490" t="s">
        <v>6663</v>
      </c>
      <c r="AE427" s="491" t="s">
        <v>6663</v>
      </c>
      <c r="AF427" s="389"/>
      <c r="AG427" s="390"/>
      <c r="AH427" s="390"/>
      <c r="AI427" s="390"/>
      <c r="AJ427" s="390"/>
      <c r="AK427" s="390"/>
      <c r="AL427" s="390"/>
      <c r="AM427" s="390"/>
      <c r="AN427" s="390"/>
      <c r="AO427" s="390"/>
      <c r="AP427" s="390"/>
      <c r="AQ427" s="390"/>
      <c r="AR427" s="390"/>
      <c r="AS427" s="390"/>
      <c r="AT427" s="390"/>
      <c r="AU427" s="390"/>
      <c r="AV427" s="384"/>
      <c r="AW427" s="385"/>
      <c r="AX427" s="386"/>
      <c r="AY427" s="492" t="s">
        <v>6663</v>
      </c>
      <c r="AZ427" s="493" t="s">
        <v>6663</v>
      </c>
      <c r="BA427" s="493" t="s">
        <v>6663</v>
      </c>
      <c r="BB427" s="493" t="s">
        <v>6663</v>
      </c>
      <c r="BC427" s="493" t="s">
        <v>6663</v>
      </c>
      <c r="BD427" s="493" t="s">
        <v>6663</v>
      </c>
      <c r="BE427" s="493" t="s">
        <v>6663</v>
      </c>
      <c r="BF427" s="493" t="s">
        <v>6663</v>
      </c>
      <c r="BG427" s="493" t="s">
        <v>6663</v>
      </c>
      <c r="BH427" s="493" t="s">
        <v>6663</v>
      </c>
      <c r="BI427" s="493" t="s">
        <v>6663</v>
      </c>
      <c r="BJ427" s="493" t="s">
        <v>6663</v>
      </c>
      <c r="BK427" s="493" t="s">
        <v>6663</v>
      </c>
      <c r="BL427" s="493" t="s">
        <v>6663</v>
      </c>
      <c r="BM427" s="493" t="s">
        <v>6663</v>
      </c>
      <c r="BN427" s="494" t="s">
        <v>6663</v>
      </c>
      <c r="BO427" s="489" t="s">
        <v>6663</v>
      </c>
      <c r="BP427" s="490" t="s">
        <v>6663</v>
      </c>
      <c r="BQ427" s="491" t="s">
        <v>6663</v>
      </c>
      <c r="BR427" s="492">
        <v>191</v>
      </c>
      <c r="BS427" s="493" t="s">
        <v>6662</v>
      </c>
      <c r="BT427" s="493" t="s">
        <v>6662</v>
      </c>
      <c r="BU427" s="493" t="s">
        <v>6662</v>
      </c>
      <c r="BV427" s="493" t="s">
        <v>6662</v>
      </c>
      <c r="BW427" s="493">
        <v>2</v>
      </c>
      <c r="BX427" s="493">
        <v>3</v>
      </c>
      <c r="BY427" s="493">
        <v>5</v>
      </c>
      <c r="BZ427" s="493">
        <v>14</v>
      </c>
      <c r="CA427" s="493">
        <v>24</v>
      </c>
      <c r="CB427" s="493">
        <v>45</v>
      </c>
      <c r="CC427" s="493">
        <v>32</v>
      </c>
      <c r="CD427" s="493">
        <v>31</v>
      </c>
      <c r="CE427" s="493">
        <v>14</v>
      </c>
      <c r="CF427" s="493">
        <v>13</v>
      </c>
      <c r="CG427" s="494">
        <v>8</v>
      </c>
      <c r="CH427" s="389"/>
      <c r="CI427" s="390"/>
      <c r="CJ427" s="390"/>
      <c r="CK427" s="390"/>
      <c r="CL427" s="390"/>
      <c r="CM427" s="390"/>
      <c r="CN427" s="390"/>
      <c r="CO427" s="390"/>
      <c r="CP427" s="390"/>
      <c r="CQ427" s="390"/>
      <c r="CR427" s="390"/>
      <c r="CS427" s="390"/>
      <c r="CT427" s="390"/>
      <c r="CU427" s="394"/>
      <c r="CV427" s="389"/>
      <c r="CW427" s="390"/>
      <c r="CX427" s="390"/>
      <c r="CY427" s="390"/>
      <c r="CZ427" s="390"/>
      <c r="DA427" s="390"/>
      <c r="DB427" s="394"/>
      <c r="DC427" s="492">
        <v>761</v>
      </c>
      <c r="DD427" s="493">
        <v>592</v>
      </c>
      <c r="DE427" s="493">
        <v>257</v>
      </c>
      <c r="DF427" s="493">
        <v>307</v>
      </c>
      <c r="DG427" s="493">
        <v>28</v>
      </c>
      <c r="DH427" s="493">
        <v>34</v>
      </c>
      <c r="DI427" s="493">
        <v>135</v>
      </c>
      <c r="DJ427" s="394"/>
      <c r="DK427" s="492">
        <v>189</v>
      </c>
      <c r="DL427" s="493">
        <v>106</v>
      </c>
      <c r="DM427" s="493" t="s">
        <v>6662</v>
      </c>
      <c r="DN427" s="493" t="s">
        <v>6662</v>
      </c>
      <c r="DO427" s="493" t="s">
        <v>6662</v>
      </c>
      <c r="DP427" s="493">
        <v>21</v>
      </c>
      <c r="DQ427" s="493">
        <v>8</v>
      </c>
      <c r="DR427" s="493">
        <v>48</v>
      </c>
      <c r="DS427" s="493" t="s">
        <v>6662</v>
      </c>
      <c r="DT427" s="493" t="s">
        <v>6662</v>
      </c>
      <c r="DU427" s="493" t="s">
        <v>6662</v>
      </c>
      <c r="DV427" s="493">
        <v>4</v>
      </c>
      <c r="DW427" s="493">
        <v>2</v>
      </c>
      <c r="DX427" s="493" t="s">
        <v>6662</v>
      </c>
      <c r="DY427" s="390" t="s">
        <v>6662</v>
      </c>
      <c r="DZ427" s="394" t="s">
        <v>6662</v>
      </c>
      <c r="EA427" s="492">
        <v>190</v>
      </c>
      <c r="EB427" s="493">
        <v>51153</v>
      </c>
      <c r="EC427" s="493">
        <v>30622</v>
      </c>
      <c r="ED427" s="493">
        <v>16587</v>
      </c>
      <c r="EE427" s="494">
        <v>3944</v>
      </c>
      <c r="EF427" s="492">
        <v>385</v>
      </c>
      <c r="EG427" s="493">
        <v>334</v>
      </c>
      <c r="EH427" s="493">
        <v>143</v>
      </c>
      <c r="EI427" s="493">
        <v>180</v>
      </c>
      <c r="EJ427" s="493">
        <v>11</v>
      </c>
      <c r="EK427" s="493">
        <v>21</v>
      </c>
      <c r="EL427" s="493">
        <v>30</v>
      </c>
      <c r="EM427" s="394"/>
      <c r="EN427" s="492">
        <v>376</v>
      </c>
      <c r="EO427" s="493">
        <v>258</v>
      </c>
      <c r="EP427" s="493">
        <v>114</v>
      </c>
      <c r="EQ427" s="493">
        <v>127</v>
      </c>
      <c r="ER427" s="493">
        <v>17</v>
      </c>
      <c r="ES427" s="493">
        <v>13</v>
      </c>
      <c r="ET427" s="493">
        <v>105</v>
      </c>
      <c r="EU427" s="394"/>
    </row>
    <row r="428" spans="1:151" s="357" customFormat="1" ht="15" hidden="1" customHeight="1" x14ac:dyDescent="0.15">
      <c r="A428" s="452" t="s">
        <v>175</v>
      </c>
      <c r="B428" s="452" t="s">
        <v>512</v>
      </c>
      <c r="C428" s="452" t="s">
        <v>515</v>
      </c>
      <c r="D428" s="452" t="s">
        <v>987</v>
      </c>
      <c r="E428" s="387">
        <v>233</v>
      </c>
      <c r="F428" s="472">
        <v>231</v>
      </c>
      <c r="G428" s="472" t="s">
        <v>6663</v>
      </c>
      <c r="H428" s="472" t="s">
        <v>6663</v>
      </c>
      <c r="I428" s="472" t="s">
        <v>6663</v>
      </c>
      <c r="J428" s="388">
        <v>2</v>
      </c>
      <c r="K428" s="395">
        <v>2</v>
      </c>
      <c r="L428" s="387"/>
      <c r="M428" s="471" t="s">
        <v>6663</v>
      </c>
      <c r="N428" s="472" t="s">
        <v>6663</v>
      </c>
      <c r="O428" s="472" t="s">
        <v>6663</v>
      </c>
      <c r="P428" s="472" t="s">
        <v>6663</v>
      </c>
      <c r="Q428" s="472" t="s">
        <v>6663</v>
      </c>
      <c r="R428" s="472" t="s">
        <v>6663</v>
      </c>
      <c r="S428" s="472" t="s">
        <v>6663</v>
      </c>
      <c r="T428" s="472" t="s">
        <v>6663</v>
      </c>
      <c r="U428" s="472" t="s">
        <v>6663</v>
      </c>
      <c r="V428" s="472" t="s">
        <v>6663</v>
      </c>
      <c r="W428" s="472" t="s">
        <v>6663</v>
      </c>
      <c r="X428" s="472" t="s">
        <v>6663</v>
      </c>
      <c r="Y428" s="472" t="s">
        <v>6663</v>
      </c>
      <c r="Z428" s="472" t="s">
        <v>6663</v>
      </c>
      <c r="AA428" s="472" t="s">
        <v>6663</v>
      </c>
      <c r="AB428" s="473" t="s">
        <v>6663</v>
      </c>
      <c r="AC428" s="489" t="s">
        <v>6663</v>
      </c>
      <c r="AD428" s="490" t="s">
        <v>6663</v>
      </c>
      <c r="AE428" s="491" t="s">
        <v>6663</v>
      </c>
      <c r="AF428" s="389"/>
      <c r="AG428" s="390"/>
      <c r="AH428" s="390"/>
      <c r="AI428" s="390"/>
      <c r="AJ428" s="390"/>
      <c r="AK428" s="390"/>
      <c r="AL428" s="390"/>
      <c r="AM428" s="390"/>
      <c r="AN428" s="390"/>
      <c r="AO428" s="390"/>
      <c r="AP428" s="390"/>
      <c r="AQ428" s="390"/>
      <c r="AR428" s="390"/>
      <c r="AS428" s="390"/>
      <c r="AT428" s="390"/>
      <c r="AU428" s="390"/>
      <c r="AV428" s="384"/>
      <c r="AW428" s="385"/>
      <c r="AX428" s="386"/>
      <c r="AY428" s="492" t="s">
        <v>6663</v>
      </c>
      <c r="AZ428" s="493" t="s">
        <v>6663</v>
      </c>
      <c r="BA428" s="493" t="s">
        <v>6663</v>
      </c>
      <c r="BB428" s="493" t="s">
        <v>6663</v>
      </c>
      <c r="BC428" s="493" t="s">
        <v>6663</v>
      </c>
      <c r="BD428" s="493" t="s">
        <v>6663</v>
      </c>
      <c r="BE428" s="493" t="s">
        <v>6663</v>
      </c>
      <c r="BF428" s="493" t="s">
        <v>6663</v>
      </c>
      <c r="BG428" s="493" t="s">
        <v>6663</v>
      </c>
      <c r="BH428" s="493" t="s">
        <v>6663</v>
      </c>
      <c r="BI428" s="493" t="s">
        <v>6663</v>
      </c>
      <c r="BJ428" s="493" t="s">
        <v>6663</v>
      </c>
      <c r="BK428" s="493" t="s">
        <v>6663</v>
      </c>
      <c r="BL428" s="493" t="s">
        <v>6663</v>
      </c>
      <c r="BM428" s="493" t="s">
        <v>6663</v>
      </c>
      <c r="BN428" s="494" t="s">
        <v>6663</v>
      </c>
      <c r="BO428" s="489" t="s">
        <v>6663</v>
      </c>
      <c r="BP428" s="490" t="s">
        <v>6663</v>
      </c>
      <c r="BQ428" s="491" t="s">
        <v>6663</v>
      </c>
      <c r="BR428" s="492">
        <v>233</v>
      </c>
      <c r="BS428" s="493" t="s">
        <v>6662</v>
      </c>
      <c r="BT428" s="493" t="s">
        <v>6662</v>
      </c>
      <c r="BU428" s="493" t="s">
        <v>6662</v>
      </c>
      <c r="BV428" s="493" t="s">
        <v>6662</v>
      </c>
      <c r="BW428" s="493">
        <v>3</v>
      </c>
      <c r="BX428" s="493">
        <v>3</v>
      </c>
      <c r="BY428" s="493">
        <v>8</v>
      </c>
      <c r="BZ428" s="493">
        <v>17</v>
      </c>
      <c r="CA428" s="493">
        <v>19</v>
      </c>
      <c r="CB428" s="493">
        <v>43</v>
      </c>
      <c r="CC428" s="493">
        <v>50</v>
      </c>
      <c r="CD428" s="493">
        <v>37</v>
      </c>
      <c r="CE428" s="493">
        <v>30</v>
      </c>
      <c r="CF428" s="493">
        <v>14</v>
      </c>
      <c r="CG428" s="494">
        <v>9</v>
      </c>
      <c r="CH428" s="389"/>
      <c r="CI428" s="390"/>
      <c r="CJ428" s="390"/>
      <c r="CK428" s="390"/>
      <c r="CL428" s="390"/>
      <c r="CM428" s="390"/>
      <c r="CN428" s="390"/>
      <c r="CO428" s="390"/>
      <c r="CP428" s="390"/>
      <c r="CQ428" s="390"/>
      <c r="CR428" s="390"/>
      <c r="CS428" s="390"/>
      <c r="CT428" s="390"/>
      <c r="CU428" s="394"/>
      <c r="CV428" s="389"/>
      <c r="CW428" s="390"/>
      <c r="CX428" s="390"/>
      <c r="CY428" s="390"/>
      <c r="CZ428" s="390"/>
      <c r="DA428" s="390"/>
      <c r="DB428" s="394"/>
      <c r="DC428" s="492">
        <v>909</v>
      </c>
      <c r="DD428" s="493">
        <v>646</v>
      </c>
      <c r="DE428" s="493">
        <v>285</v>
      </c>
      <c r="DF428" s="493">
        <v>323</v>
      </c>
      <c r="DG428" s="493">
        <v>38</v>
      </c>
      <c r="DH428" s="493">
        <v>59</v>
      </c>
      <c r="DI428" s="493">
        <v>204</v>
      </c>
      <c r="DJ428" s="394"/>
      <c r="DK428" s="492">
        <v>223</v>
      </c>
      <c r="DL428" s="493">
        <v>162</v>
      </c>
      <c r="DM428" s="493">
        <v>1</v>
      </c>
      <c r="DN428" s="493" t="s">
        <v>6662</v>
      </c>
      <c r="DO428" s="493">
        <v>1</v>
      </c>
      <c r="DP428" s="493">
        <v>40</v>
      </c>
      <c r="DQ428" s="493">
        <v>5</v>
      </c>
      <c r="DR428" s="493">
        <v>10</v>
      </c>
      <c r="DS428" s="493">
        <v>3</v>
      </c>
      <c r="DT428" s="493" t="s">
        <v>6662</v>
      </c>
      <c r="DU428" s="493" t="s">
        <v>6662</v>
      </c>
      <c r="DV428" s="493" t="s">
        <v>6662</v>
      </c>
      <c r="DW428" s="493">
        <v>1</v>
      </c>
      <c r="DX428" s="493" t="s">
        <v>6662</v>
      </c>
      <c r="DY428" s="390" t="s">
        <v>6662</v>
      </c>
      <c r="DZ428" s="394" t="s">
        <v>6662</v>
      </c>
      <c r="EA428" s="492">
        <v>231</v>
      </c>
      <c r="EB428" s="493">
        <v>40193</v>
      </c>
      <c r="EC428" s="493">
        <v>23084</v>
      </c>
      <c r="ED428" s="493">
        <v>16405</v>
      </c>
      <c r="EE428" s="494">
        <v>704</v>
      </c>
      <c r="EF428" s="492">
        <v>472</v>
      </c>
      <c r="EG428" s="493">
        <v>392</v>
      </c>
      <c r="EH428" s="493">
        <v>173</v>
      </c>
      <c r="EI428" s="493">
        <v>187</v>
      </c>
      <c r="EJ428" s="493">
        <v>32</v>
      </c>
      <c r="EK428" s="493">
        <v>32</v>
      </c>
      <c r="EL428" s="493">
        <v>48</v>
      </c>
      <c r="EM428" s="394"/>
      <c r="EN428" s="492">
        <v>437</v>
      </c>
      <c r="EO428" s="493">
        <v>254</v>
      </c>
      <c r="EP428" s="493">
        <v>112</v>
      </c>
      <c r="EQ428" s="493">
        <v>136</v>
      </c>
      <c r="ER428" s="493">
        <v>6</v>
      </c>
      <c r="ES428" s="493">
        <v>27</v>
      </c>
      <c r="ET428" s="493">
        <v>156</v>
      </c>
      <c r="EU428" s="394"/>
    </row>
    <row r="429" spans="1:151" s="357" customFormat="1" ht="15" hidden="1" customHeight="1" x14ac:dyDescent="0.15">
      <c r="A429" s="452" t="s">
        <v>175</v>
      </c>
      <c r="B429" s="452" t="s">
        <v>512</v>
      </c>
      <c r="C429" s="452" t="s">
        <v>516</v>
      </c>
      <c r="D429" s="452" t="s">
        <v>988</v>
      </c>
      <c r="E429" s="387">
        <v>270</v>
      </c>
      <c r="F429" s="472">
        <v>267</v>
      </c>
      <c r="G429" s="472" t="s">
        <v>6663</v>
      </c>
      <c r="H429" s="472" t="s">
        <v>6663</v>
      </c>
      <c r="I429" s="472" t="s">
        <v>6663</v>
      </c>
      <c r="J429" s="388">
        <v>3</v>
      </c>
      <c r="K429" s="395">
        <v>3</v>
      </c>
      <c r="L429" s="387"/>
      <c r="M429" s="471" t="s">
        <v>6663</v>
      </c>
      <c r="N429" s="472" t="s">
        <v>6663</v>
      </c>
      <c r="O429" s="472" t="s">
        <v>6663</v>
      </c>
      <c r="P429" s="472" t="s">
        <v>6663</v>
      </c>
      <c r="Q429" s="472" t="s">
        <v>6663</v>
      </c>
      <c r="R429" s="472" t="s">
        <v>6663</v>
      </c>
      <c r="S429" s="472" t="s">
        <v>6663</v>
      </c>
      <c r="T429" s="472" t="s">
        <v>6663</v>
      </c>
      <c r="U429" s="472" t="s">
        <v>6663</v>
      </c>
      <c r="V429" s="472" t="s">
        <v>6663</v>
      </c>
      <c r="W429" s="472" t="s">
        <v>6663</v>
      </c>
      <c r="X429" s="472" t="s">
        <v>6663</v>
      </c>
      <c r="Y429" s="472" t="s">
        <v>6663</v>
      </c>
      <c r="Z429" s="472" t="s">
        <v>6663</v>
      </c>
      <c r="AA429" s="472" t="s">
        <v>6663</v>
      </c>
      <c r="AB429" s="473" t="s">
        <v>6663</v>
      </c>
      <c r="AC429" s="489" t="s">
        <v>6663</v>
      </c>
      <c r="AD429" s="490" t="s">
        <v>6663</v>
      </c>
      <c r="AE429" s="491" t="s">
        <v>6663</v>
      </c>
      <c r="AF429" s="389"/>
      <c r="AG429" s="390"/>
      <c r="AH429" s="390"/>
      <c r="AI429" s="390"/>
      <c r="AJ429" s="390"/>
      <c r="AK429" s="390"/>
      <c r="AL429" s="390"/>
      <c r="AM429" s="390"/>
      <c r="AN429" s="390"/>
      <c r="AO429" s="390"/>
      <c r="AP429" s="390"/>
      <c r="AQ429" s="390"/>
      <c r="AR429" s="390"/>
      <c r="AS429" s="390"/>
      <c r="AT429" s="390"/>
      <c r="AU429" s="390"/>
      <c r="AV429" s="384"/>
      <c r="AW429" s="385"/>
      <c r="AX429" s="386"/>
      <c r="AY429" s="492" t="s">
        <v>6663</v>
      </c>
      <c r="AZ429" s="493" t="s">
        <v>6663</v>
      </c>
      <c r="BA429" s="493" t="s">
        <v>6663</v>
      </c>
      <c r="BB429" s="493" t="s">
        <v>6663</v>
      </c>
      <c r="BC429" s="493" t="s">
        <v>6663</v>
      </c>
      <c r="BD429" s="493" t="s">
        <v>6663</v>
      </c>
      <c r="BE429" s="493" t="s">
        <v>6663</v>
      </c>
      <c r="BF429" s="493" t="s">
        <v>6663</v>
      </c>
      <c r="BG429" s="493" t="s">
        <v>6663</v>
      </c>
      <c r="BH429" s="493" t="s">
        <v>6663</v>
      </c>
      <c r="BI429" s="493" t="s">
        <v>6663</v>
      </c>
      <c r="BJ429" s="493" t="s">
        <v>6663</v>
      </c>
      <c r="BK429" s="493" t="s">
        <v>6663</v>
      </c>
      <c r="BL429" s="493" t="s">
        <v>6663</v>
      </c>
      <c r="BM429" s="493" t="s">
        <v>6663</v>
      </c>
      <c r="BN429" s="494" t="s">
        <v>6663</v>
      </c>
      <c r="BO429" s="489" t="s">
        <v>6663</v>
      </c>
      <c r="BP429" s="490" t="s">
        <v>6663</v>
      </c>
      <c r="BQ429" s="491" t="s">
        <v>6663</v>
      </c>
      <c r="BR429" s="492">
        <v>269</v>
      </c>
      <c r="BS429" s="493" t="s">
        <v>6662</v>
      </c>
      <c r="BT429" s="493" t="s">
        <v>6662</v>
      </c>
      <c r="BU429" s="493" t="s">
        <v>6662</v>
      </c>
      <c r="BV429" s="493" t="s">
        <v>6662</v>
      </c>
      <c r="BW429" s="493">
        <v>7</v>
      </c>
      <c r="BX429" s="493">
        <v>8</v>
      </c>
      <c r="BY429" s="493">
        <v>17</v>
      </c>
      <c r="BZ429" s="493">
        <v>30</v>
      </c>
      <c r="CA429" s="493">
        <v>37</v>
      </c>
      <c r="CB429" s="493">
        <v>62</v>
      </c>
      <c r="CC429" s="493">
        <v>49</v>
      </c>
      <c r="CD429" s="493">
        <v>28</v>
      </c>
      <c r="CE429" s="493">
        <v>21</v>
      </c>
      <c r="CF429" s="493">
        <v>6</v>
      </c>
      <c r="CG429" s="494">
        <v>4</v>
      </c>
      <c r="CH429" s="389"/>
      <c r="CI429" s="390"/>
      <c r="CJ429" s="390"/>
      <c r="CK429" s="390"/>
      <c r="CL429" s="390"/>
      <c r="CM429" s="390"/>
      <c r="CN429" s="390"/>
      <c r="CO429" s="390"/>
      <c r="CP429" s="390"/>
      <c r="CQ429" s="390"/>
      <c r="CR429" s="390"/>
      <c r="CS429" s="390"/>
      <c r="CT429" s="390"/>
      <c r="CU429" s="394"/>
      <c r="CV429" s="389"/>
      <c r="CW429" s="390"/>
      <c r="CX429" s="390"/>
      <c r="CY429" s="390"/>
      <c r="CZ429" s="390"/>
      <c r="DA429" s="390"/>
      <c r="DB429" s="394"/>
      <c r="DC429" s="492">
        <v>1127</v>
      </c>
      <c r="DD429" s="493">
        <v>840</v>
      </c>
      <c r="DE429" s="493">
        <v>641</v>
      </c>
      <c r="DF429" s="493">
        <v>174</v>
      </c>
      <c r="DG429" s="493">
        <v>25</v>
      </c>
      <c r="DH429" s="493">
        <v>71</v>
      </c>
      <c r="DI429" s="493">
        <v>216</v>
      </c>
      <c r="DJ429" s="394"/>
      <c r="DK429" s="492">
        <v>260</v>
      </c>
      <c r="DL429" s="493">
        <v>44</v>
      </c>
      <c r="DM429" s="493" t="s">
        <v>6662</v>
      </c>
      <c r="DN429" s="493" t="s">
        <v>6662</v>
      </c>
      <c r="DO429" s="493" t="s">
        <v>6662</v>
      </c>
      <c r="DP429" s="493">
        <v>202</v>
      </c>
      <c r="DQ429" s="493">
        <v>12</v>
      </c>
      <c r="DR429" s="493">
        <v>1</v>
      </c>
      <c r="DS429" s="493" t="s">
        <v>6662</v>
      </c>
      <c r="DT429" s="493" t="s">
        <v>6662</v>
      </c>
      <c r="DU429" s="493">
        <v>1</v>
      </c>
      <c r="DV429" s="493" t="s">
        <v>6662</v>
      </c>
      <c r="DW429" s="493" t="s">
        <v>6662</v>
      </c>
      <c r="DX429" s="493" t="s">
        <v>6662</v>
      </c>
      <c r="DY429" s="390" t="s">
        <v>6662</v>
      </c>
      <c r="DZ429" s="394" t="s">
        <v>6662</v>
      </c>
      <c r="EA429" s="492">
        <v>267</v>
      </c>
      <c r="EB429" s="493">
        <v>96153</v>
      </c>
      <c r="EC429" s="493">
        <v>16242</v>
      </c>
      <c r="ED429" s="493">
        <v>79781</v>
      </c>
      <c r="EE429" s="494">
        <v>130</v>
      </c>
      <c r="EF429" s="492">
        <v>566</v>
      </c>
      <c r="EG429" s="493">
        <v>478</v>
      </c>
      <c r="EH429" s="493">
        <v>365</v>
      </c>
      <c r="EI429" s="493">
        <v>96</v>
      </c>
      <c r="EJ429" s="493">
        <v>17</v>
      </c>
      <c r="EK429" s="493">
        <v>30</v>
      </c>
      <c r="EL429" s="493">
        <v>58</v>
      </c>
      <c r="EM429" s="394"/>
      <c r="EN429" s="492">
        <v>561</v>
      </c>
      <c r="EO429" s="493">
        <v>362</v>
      </c>
      <c r="EP429" s="493">
        <v>276</v>
      </c>
      <c r="EQ429" s="493">
        <v>78</v>
      </c>
      <c r="ER429" s="493">
        <v>8</v>
      </c>
      <c r="ES429" s="493">
        <v>41</v>
      </c>
      <c r="ET429" s="493">
        <v>158</v>
      </c>
      <c r="EU429" s="394"/>
    </row>
    <row r="430" spans="1:151" s="357" customFormat="1" ht="15" hidden="1" customHeight="1" x14ac:dyDescent="0.15">
      <c r="A430" s="452" t="s">
        <v>175</v>
      </c>
      <c r="B430" s="452" t="s">
        <v>512</v>
      </c>
      <c r="C430" s="452" t="s">
        <v>517</v>
      </c>
      <c r="D430" s="452" t="s">
        <v>989</v>
      </c>
      <c r="E430" s="387">
        <v>157</v>
      </c>
      <c r="F430" s="472">
        <v>154</v>
      </c>
      <c r="G430" s="472" t="s">
        <v>6663</v>
      </c>
      <c r="H430" s="472" t="s">
        <v>6663</v>
      </c>
      <c r="I430" s="472" t="s">
        <v>6663</v>
      </c>
      <c r="J430" s="388">
        <v>3</v>
      </c>
      <c r="K430" s="395">
        <v>3</v>
      </c>
      <c r="L430" s="387"/>
      <c r="M430" s="471" t="s">
        <v>6663</v>
      </c>
      <c r="N430" s="472" t="s">
        <v>6663</v>
      </c>
      <c r="O430" s="472" t="s">
        <v>6663</v>
      </c>
      <c r="P430" s="472" t="s">
        <v>6663</v>
      </c>
      <c r="Q430" s="472" t="s">
        <v>6663</v>
      </c>
      <c r="R430" s="472" t="s">
        <v>6663</v>
      </c>
      <c r="S430" s="472" t="s">
        <v>6663</v>
      </c>
      <c r="T430" s="472" t="s">
        <v>6663</v>
      </c>
      <c r="U430" s="472" t="s">
        <v>6663</v>
      </c>
      <c r="V430" s="472" t="s">
        <v>6663</v>
      </c>
      <c r="W430" s="472" t="s">
        <v>6663</v>
      </c>
      <c r="X430" s="472" t="s">
        <v>6663</v>
      </c>
      <c r="Y430" s="472" t="s">
        <v>6663</v>
      </c>
      <c r="Z430" s="472" t="s">
        <v>6663</v>
      </c>
      <c r="AA430" s="472" t="s">
        <v>6663</v>
      </c>
      <c r="AB430" s="473" t="s">
        <v>6663</v>
      </c>
      <c r="AC430" s="489" t="s">
        <v>6663</v>
      </c>
      <c r="AD430" s="490" t="s">
        <v>6663</v>
      </c>
      <c r="AE430" s="491" t="s">
        <v>6663</v>
      </c>
      <c r="AF430" s="389"/>
      <c r="AG430" s="390"/>
      <c r="AH430" s="390"/>
      <c r="AI430" s="390"/>
      <c r="AJ430" s="390"/>
      <c r="AK430" s="390"/>
      <c r="AL430" s="390"/>
      <c r="AM430" s="390"/>
      <c r="AN430" s="390"/>
      <c r="AO430" s="390"/>
      <c r="AP430" s="390"/>
      <c r="AQ430" s="390"/>
      <c r="AR430" s="390"/>
      <c r="AS430" s="390"/>
      <c r="AT430" s="390"/>
      <c r="AU430" s="390"/>
      <c r="AV430" s="384"/>
      <c r="AW430" s="385"/>
      <c r="AX430" s="386"/>
      <c r="AY430" s="492" t="s">
        <v>6663</v>
      </c>
      <c r="AZ430" s="493" t="s">
        <v>6663</v>
      </c>
      <c r="BA430" s="493" t="s">
        <v>6663</v>
      </c>
      <c r="BB430" s="493" t="s">
        <v>6663</v>
      </c>
      <c r="BC430" s="493" t="s">
        <v>6663</v>
      </c>
      <c r="BD430" s="493" t="s">
        <v>6663</v>
      </c>
      <c r="BE430" s="493" t="s">
        <v>6663</v>
      </c>
      <c r="BF430" s="493" t="s">
        <v>6663</v>
      </c>
      <c r="BG430" s="493" t="s">
        <v>6663</v>
      </c>
      <c r="BH430" s="493" t="s">
        <v>6663</v>
      </c>
      <c r="BI430" s="493" t="s">
        <v>6663</v>
      </c>
      <c r="BJ430" s="493" t="s">
        <v>6663</v>
      </c>
      <c r="BK430" s="493" t="s">
        <v>6663</v>
      </c>
      <c r="BL430" s="493" t="s">
        <v>6663</v>
      </c>
      <c r="BM430" s="493" t="s">
        <v>6663</v>
      </c>
      <c r="BN430" s="494" t="s">
        <v>6663</v>
      </c>
      <c r="BO430" s="489" t="s">
        <v>6663</v>
      </c>
      <c r="BP430" s="490" t="s">
        <v>6663</v>
      </c>
      <c r="BQ430" s="491" t="s">
        <v>6663</v>
      </c>
      <c r="BR430" s="492">
        <v>156</v>
      </c>
      <c r="BS430" s="493" t="s">
        <v>6662</v>
      </c>
      <c r="BT430" s="493" t="s">
        <v>6662</v>
      </c>
      <c r="BU430" s="493">
        <v>1</v>
      </c>
      <c r="BV430" s="493">
        <v>3</v>
      </c>
      <c r="BW430" s="493" t="s">
        <v>6662</v>
      </c>
      <c r="BX430" s="493">
        <v>5</v>
      </c>
      <c r="BY430" s="493">
        <v>8</v>
      </c>
      <c r="BZ430" s="493">
        <v>21</v>
      </c>
      <c r="CA430" s="493">
        <v>27</v>
      </c>
      <c r="CB430" s="493">
        <v>26</v>
      </c>
      <c r="CC430" s="493">
        <v>31</v>
      </c>
      <c r="CD430" s="493">
        <v>17</v>
      </c>
      <c r="CE430" s="493">
        <v>10</v>
      </c>
      <c r="CF430" s="493">
        <v>4</v>
      </c>
      <c r="CG430" s="494">
        <v>3</v>
      </c>
      <c r="CH430" s="389"/>
      <c r="CI430" s="390"/>
      <c r="CJ430" s="390"/>
      <c r="CK430" s="390"/>
      <c r="CL430" s="390"/>
      <c r="CM430" s="390"/>
      <c r="CN430" s="390"/>
      <c r="CO430" s="390"/>
      <c r="CP430" s="390"/>
      <c r="CQ430" s="390"/>
      <c r="CR430" s="390"/>
      <c r="CS430" s="390"/>
      <c r="CT430" s="390"/>
      <c r="CU430" s="394"/>
      <c r="CV430" s="389"/>
      <c r="CW430" s="390"/>
      <c r="CX430" s="390"/>
      <c r="CY430" s="390"/>
      <c r="CZ430" s="390"/>
      <c r="DA430" s="390"/>
      <c r="DB430" s="394"/>
      <c r="DC430" s="492">
        <v>644</v>
      </c>
      <c r="DD430" s="493">
        <v>502</v>
      </c>
      <c r="DE430" s="493">
        <v>327</v>
      </c>
      <c r="DF430" s="493">
        <v>155</v>
      </c>
      <c r="DG430" s="493">
        <v>20</v>
      </c>
      <c r="DH430" s="493">
        <v>35</v>
      </c>
      <c r="DI430" s="493">
        <v>107</v>
      </c>
      <c r="DJ430" s="394"/>
      <c r="DK430" s="492">
        <v>149</v>
      </c>
      <c r="DL430" s="493">
        <v>38</v>
      </c>
      <c r="DM430" s="493" t="s">
        <v>6662</v>
      </c>
      <c r="DN430" s="493" t="s">
        <v>6662</v>
      </c>
      <c r="DO430" s="493">
        <v>3</v>
      </c>
      <c r="DP430" s="493">
        <v>98</v>
      </c>
      <c r="DQ430" s="493">
        <v>4</v>
      </c>
      <c r="DR430" s="493" t="s">
        <v>6662</v>
      </c>
      <c r="DS430" s="493" t="s">
        <v>6662</v>
      </c>
      <c r="DT430" s="493" t="s">
        <v>6662</v>
      </c>
      <c r="DU430" s="493">
        <v>5</v>
      </c>
      <c r="DV430" s="493" t="s">
        <v>6662</v>
      </c>
      <c r="DW430" s="493" t="s">
        <v>6662</v>
      </c>
      <c r="DX430" s="493">
        <v>1</v>
      </c>
      <c r="DY430" s="390" t="s">
        <v>6662</v>
      </c>
      <c r="DZ430" s="394" t="s">
        <v>6662</v>
      </c>
      <c r="EA430" s="492">
        <v>153</v>
      </c>
      <c r="EB430" s="493">
        <v>67370</v>
      </c>
      <c r="EC430" s="493">
        <v>16105</v>
      </c>
      <c r="ED430" s="493">
        <v>50665</v>
      </c>
      <c r="EE430" s="494">
        <v>600</v>
      </c>
      <c r="EF430" s="492">
        <v>336</v>
      </c>
      <c r="EG430" s="493">
        <v>286</v>
      </c>
      <c r="EH430" s="493">
        <v>185</v>
      </c>
      <c r="EI430" s="493">
        <v>87</v>
      </c>
      <c r="EJ430" s="493">
        <v>14</v>
      </c>
      <c r="EK430" s="493">
        <v>24</v>
      </c>
      <c r="EL430" s="493">
        <v>26</v>
      </c>
      <c r="EM430" s="394"/>
      <c r="EN430" s="492">
        <v>308</v>
      </c>
      <c r="EO430" s="493">
        <v>216</v>
      </c>
      <c r="EP430" s="493">
        <v>142</v>
      </c>
      <c r="EQ430" s="493">
        <v>68</v>
      </c>
      <c r="ER430" s="493">
        <v>6</v>
      </c>
      <c r="ES430" s="493">
        <v>11</v>
      </c>
      <c r="ET430" s="493">
        <v>81</v>
      </c>
      <c r="EU430" s="394"/>
    </row>
    <row r="431" spans="1:151" s="357" customFormat="1" ht="15" hidden="1" customHeight="1" x14ac:dyDescent="0.15">
      <c r="A431" s="452" t="s">
        <v>175</v>
      </c>
      <c r="B431" s="452" t="s">
        <v>512</v>
      </c>
      <c r="C431" s="452" t="s">
        <v>1632</v>
      </c>
      <c r="D431" s="452" t="s">
        <v>990</v>
      </c>
      <c r="E431" s="387" t="s">
        <v>6663</v>
      </c>
      <c r="F431" s="472" t="s">
        <v>6663</v>
      </c>
      <c r="G431" s="472" t="s">
        <v>6663</v>
      </c>
      <c r="H431" s="472" t="s">
        <v>6663</v>
      </c>
      <c r="I431" s="472" t="s">
        <v>6663</v>
      </c>
      <c r="J431" s="388" t="s">
        <v>6663</v>
      </c>
      <c r="K431" s="395" t="s">
        <v>6663</v>
      </c>
      <c r="L431" s="387"/>
      <c r="M431" s="471" t="s">
        <v>6663</v>
      </c>
      <c r="N431" s="472" t="s">
        <v>6663</v>
      </c>
      <c r="O431" s="472" t="s">
        <v>6663</v>
      </c>
      <c r="P431" s="472" t="s">
        <v>6663</v>
      </c>
      <c r="Q431" s="472" t="s">
        <v>6663</v>
      </c>
      <c r="R431" s="472" t="s">
        <v>6663</v>
      </c>
      <c r="S431" s="472" t="s">
        <v>6663</v>
      </c>
      <c r="T431" s="472" t="s">
        <v>6663</v>
      </c>
      <c r="U431" s="472" t="s">
        <v>6663</v>
      </c>
      <c r="V431" s="472" t="s">
        <v>6663</v>
      </c>
      <c r="W431" s="472" t="s">
        <v>6663</v>
      </c>
      <c r="X431" s="472" t="s">
        <v>6663</v>
      </c>
      <c r="Y431" s="472" t="s">
        <v>6663</v>
      </c>
      <c r="Z431" s="472" t="s">
        <v>6663</v>
      </c>
      <c r="AA431" s="472" t="s">
        <v>6663</v>
      </c>
      <c r="AB431" s="473" t="s">
        <v>6663</v>
      </c>
      <c r="AC431" s="489" t="s">
        <v>6663</v>
      </c>
      <c r="AD431" s="490" t="s">
        <v>6663</v>
      </c>
      <c r="AE431" s="491" t="s">
        <v>6663</v>
      </c>
      <c r="AF431" s="389"/>
      <c r="AG431" s="390"/>
      <c r="AH431" s="390"/>
      <c r="AI431" s="390"/>
      <c r="AJ431" s="390"/>
      <c r="AK431" s="390"/>
      <c r="AL431" s="390"/>
      <c r="AM431" s="390"/>
      <c r="AN431" s="390"/>
      <c r="AO431" s="390"/>
      <c r="AP431" s="390"/>
      <c r="AQ431" s="390"/>
      <c r="AR431" s="390"/>
      <c r="AS431" s="390"/>
      <c r="AT431" s="390"/>
      <c r="AU431" s="390"/>
      <c r="AV431" s="384"/>
      <c r="AW431" s="385"/>
      <c r="AX431" s="386"/>
      <c r="AY431" s="492" t="s">
        <v>6663</v>
      </c>
      <c r="AZ431" s="493" t="s">
        <v>6663</v>
      </c>
      <c r="BA431" s="493" t="s">
        <v>6663</v>
      </c>
      <c r="BB431" s="493" t="s">
        <v>6663</v>
      </c>
      <c r="BC431" s="493" t="s">
        <v>6663</v>
      </c>
      <c r="BD431" s="493" t="s">
        <v>6663</v>
      </c>
      <c r="BE431" s="493" t="s">
        <v>6663</v>
      </c>
      <c r="BF431" s="493" t="s">
        <v>6663</v>
      </c>
      <c r="BG431" s="493" t="s">
        <v>6663</v>
      </c>
      <c r="BH431" s="493" t="s">
        <v>6663</v>
      </c>
      <c r="BI431" s="493" t="s">
        <v>6663</v>
      </c>
      <c r="BJ431" s="493" t="s">
        <v>6663</v>
      </c>
      <c r="BK431" s="493" t="s">
        <v>6663</v>
      </c>
      <c r="BL431" s="493" t="s">
        <v>6663</v>
      </c>
      <c r="BM431" s="493" t="s">
        <v>6663</v>
      </c>
      <c r="BN431" s="494" t="s">
        <v>6663</v>
      </c>
      <c r="BO431" s="489" t="s">
        <v>6663</v>
      </c>
      <c r="BP431" s="490" t="s">
        <v>6663</v>
      </c>
      <c r="BQ431" s="491" t="s">
        <v>6663</v>
      </c>
      <c r="BR431" s="492">
        <v>7</v>
      </c>
      <c r="BS431" s="493" t="s">
        <v>6662</v>
      </c>
      <c r="BT431" s="493" t="s">
        <v>6662</v>
      </c>
      <c r="BU431" s="493" t="s">
        <v>6662</v>
      </c>
      <c r="BV431" s="493" t="s">
        <v>6662</v>
      </c>
      <c r="BW431" s="493" t="s">
        <v>6662</v>
      </c>
      <c r="BX431" s="493" t="s">
        <v>6662</v>
      </c>
      <c r="BY431" s="493">
        <v>2</v>
      </c>
      <c r="BZ431" s="493">
        <v>2</v>
      </c>
      <c r="CA431" s="493">
        <v>2</v>
      </c>
      <c r="CB431" s="493" t="s">
        <v>6662</v>
      </c>
      <c r="CC431" s="493">
        <v>1</v>
      </c>
      <c r="CD431" s="493" t="s">
        <v>6662</v>
      </c>
      <c r="CE431" s="493" t="s">
        <v>6662</v>
      </c>
      <c r="CF431" s="493" t="s">
        <v>6662</v>
      </c>
      <c r="CG431" s="494" t="s">
        <v>6662</v>
      </c>
      <c r="CH431" s="389"/>
      <c r="CI431" s="390"/>
      <c r="CJ431" s="390"/>
      <c r="CK431" s="390"/>
      <c r="CL431" s="390"/>
      <c r="CM431" s="390"/>
      <c r="CN431" s="390"/>
      <c r="CO431" s="390"/>
      <c r="CP431" s="390"/>
      <c r="CQ431" s="390"/>
      <c r="CR431" s="390"/>
      <c r="CS431" s="390"/>
      <c r="CT431" s="390"/>
      <c r="CU431" s="394"/>
      <c r="CV431" s="389"/>
      <c r="CW431" s="390"/>
      <c r="CX431" s="390"/>
      <c r="CY431" s="390"/>
      <c r="CZ431" s="390"/>
      <c r="DA431" s="390"/>
      <c r="DB431" s="394"/>
      <c r="DC431" s="492" t="s">
        <v>6663</v>
      </c>
      <c r="DD431" s="493" t="s">
        <v>6663</v>
      </c>
      <c r="DE431" s="493" t="s">
        <v>6663</v>
      </c>
      <c r="DF431" s="493" t="s">
        <v>6663</v>
      </c>
      <c r="DG431" s="493" t="s">
        <v>6663</v>
      </c>
      <c r="DH431" s="493" t="s">
        <v>6663</v>
      </c>
      <c r="DI431" s="493" t="s">
        <v>6663</v>
      </c>
      <c r="DJ431" s="394"/>
      <c r="DK431" s="492" t="s">
        <v>6663</v>
      </c>
      <c r="DL431" s="493" t="s">
        <v>6663</v>
      </c>
      <c r="DM431" s="493" t="s">
        <v>6663</v>
      </c>
      <c r="DN431" s="493" t="s">
        <v>6663</v>
      </c>
      <c r="DO431" s="493" t="s">
        <v>6663</v>
      </c>
      <c r="DP431" s="493" t="s">
        <v>6663</v>
      </c>
      <c r="DQ431" s="493" t="s">
        <v>6663</v>
      </c>
      <c r="DR431" s="493" t="s">
        <v>6663</v>
      </c>
      <c r="DS431" s="493" t="s">
        <v>6663</v>
      </c>
      <c r="DT431" s="493" t="s">
        <v>6663</v>
      </c>
      <c r="DU431" s="493" t="s">
        <v>6663</v>
      </c>
      <c r="DV431" s="493" t="s">
        <v>6663</v>
      </c>
      <c r="DW431" s="493" t="s">
        <v>6663</v>
      </c>
      <c r="DX431" s="493" t="s">
        <v>6663</v>
      </c>
      <c r="DY431" s="390" t="s">
        <v>6663</v>
      </c>
      <c r="DZ431" s="394" t="s">
        <v>6663</v>
      </c>
      <c r="EA431" s="492" t="s">
        <v>6663</v>
      </c>
      <c r="EB431" s="493" t="s">
        <v>6663</v>
      </c>
      <c r="EC431" s="493" t="s">
        <v>6663</v>
      </c>
      <c r="ED431" s="493" t="s">
        <v>6663</v>
      </c>
      <c r="EE431" s="494" t="s">
        <v>6663</v>
      </c>
      <c r="EF431" s="492" t="s">
        <v>6663</v>
      </c>
      <c r="EG431" s="493" t="s">
        <v>6663</v>
      </c>
      <c r="EH431" s="493" t="s">
        <v>6663</v>
      </c>
      <c r="EI431" s="493" t="s">
        <v>6663</v>
      </c>
      <c r="EJ431" s="493" t="s">
        <v>6663</v>
      </c>
      <c r="EK431" s="493" t="s">
        <v>6663</v>
      </c>
      <c r="EL431" s="493" t="s">
        <v>6663</v>
      </c>
      <c r="EM431" s="394"/>
      <c r="EN431" s="492" t="s">
        <v>6663</v>
      </c>
      <c r="EO431" s="493" t="s">
        <v>6663</v>
      </c>
      <c r="EP431" s="493" t="s">
        <v>6663</v>
      </c>
      <c r="EQ431" s="493" t="s">
        <v>6663</v>
      </c>
      <c r="ER431" s="493" t="s">
        <v>6663</v>
      </c>
      <c r="ES431" s="493" t="s">
        <v>6663</v>
      </c>
      <c r="ET431" s="493" t="s">
        <v>6663</v>
      </c>
      <c r="EU431" s="394"/>
    </row>
    <row r="432" spans="1:151" s="357" customFormat="1" ht="15" customHeight="1" x14ac:dyDescent="0.15">
      <c r="A432" s="452" t="s">
        <v>175</v>
      </c>
      <c r="B432" s="452" t="s">
        <v>518</v>
      </c>
      <c r="C432" s="452"/>
      <c r="D432" s="452" t="s">
        <v>991</v>
      </c>
      <c r="E432" s="387">
        <v>533</v>
      </c>
      <c r="F432" s="472">
        <v>526</v>
      </c>
      <c r="G432" s="472">
        <v>47</v>
      </c>
      <c r="H432" s="472">
        <v>135</v>
      </c>
      <c r="I432" s="472">
        <v>344</v>
      </c>
      <c r="J432" s="388">
        <v>7</v>
      </c>
      <c r="K432" s="395">
        <v>5</v>
      </c>
      <c r="L432" s="387"/>
      <c r="M432" s="471">
        <v>1440</v>
      </c>
      <c r="N432" s="472">
        <v>22</v>
      </c>
      <c r="O432" s="472">
        <v>38</v>
      </c>
      <c r="P432" s="472">
        <v>48</v>
      </c>
      <c r="Q432" s="472">
        <v>50</v>
      </c>
      <c r="R432" s="472">
        <v>71</v>
      </c>
      <c r="S432" s="472">
        <v>83</v>
      </c>
      <c r="T432" s="472">
        <v>112</v>
      </c>
      <c r="U432" s="472">
        <v>118</v>
      </c>
      <c r="V432" s="472">
        <v>119</v>
      </c>
      <c r="W432" s="472">
        <v>200</v>
      </c>
      <c r="X432" s="472">
        <v>187</v>
      </c>
      <c r="Y432" s="472">
        <v>161</v>
      </c>
      <c r="Z432" s="472">
        <v>109</v>
      </c>
      <c r="AA432" s="472">
        <v>76</v>
      </c>
      <c r="AB432" s="473">
        <v>46</v>
      </c>
      <c r="AC432" s="489">
        <v>58</v>
      </c>
      <c r="AD432" s="490">
        <v>56.7</v>
      </c>
      <c r="AE432" s="491">
        <v>59.7</v>
      </c>
      <c r="AF432" s="389"/>
      <c r="AG432" s="390"/>
      <c r="AH432" s="390"/>
      <c r="AI432" s="390"/>
      <c r="AJ432" s="390"/>
      <c r="AK432" s="390"/>
      <c r="AL432" s="390"/>
      <c r="AM432" s="390"/>
      <c r="AN432" s="390"/>
      <c r="AO432" s="390"/>
      <c r="AP432" s="390"/>
      <c r="AQ432" s="390"/>
      <c r="AR432" s="390"/>
      <c r="AS432" s="390"/>
      <c r="AT432" s="390"/>
      <c r="AU432" s="390"/>
      <c r="AV432" s="384"/>
      <c r="AW432" s="385"/>
      <c r="AX432" s="386"/>
      <c r="AY432" s="492">
        <v>549</v>
      </c>
      <c r="AZ432" s="493" t="s">
        <v>6662</v>
      </c>
      <c r="BA432" s="493" t="s">
        <v>6662</v>
      </c>
      <c r="BB432" s="493">
        <v>1</v>
      </c>
      <c r="BC432" s="493" t="s">
        <v>6662</v>
      </c>
      <c r="BD432" s="493">
        <v>6</v>
      </c>
      <c r="BE432" s="493">
        <v>6</v>
      </c>
      <c r="BF432" s="493">
        <v>7</v>
      </c>
      <c r="BG432" s="493">
        <v>13</v>
      </c>
      <c r="BH432" s="493">
        <v>28</v>
      </c>
      <c r="BI432" s="493">
        <v>82</v>
      </c>
      <c r="BJ432" s="493">
        <v>115</v>
      </c>
      <c r="BK432" s="493">
        <v>125</v>
      </c>
      <c r="BL432" s="493">
        <v>90</v>
      </c>
      <c r="BM432" s="493">
        <v>49</v>
      </c>
      <c r="BN432" s="494">
        <v>27</v>
      </c>
      <c r="BO432" s="489">
        <v>69.599999999999994</v>
      </c>
      <c r="BP432" s="490">
        <v>69.5</v>
      </c>
      <c r="BQ432" s="491">
        <v>69.8</v>
      </c>
      <c r="BR432" s="492">
        <v>527</v>
      </c>
      <c r="BS432" s="493" t="s">
        <v>6662</v>
      </c>
      <c r="BT432" s="493" t="s">
        <v>6662</v>
      </c>
      <c r="BU432" s="493" t="s">
        <v>6662</v>
      </c>
      <c r="BV432" s="493">
        <v>3</v>
      </c>
      <c r="BW432" s="493">
        <v>3</v>
      </c>
      <c r="BX432" s="493">
        <v>10</v>
      </c>
      <c r="BY432" s="493">
        <v>27</v>
      </c>
      <c r="BZ432" s="493">
        <v>53</v>
      </c>
      <c r="CA432" s="493">
        <v>60</v>
      </c>
      <c r="CB432" s="493">
        <v>109</v>
      </c>
      <c r="CC432" s="493">
        <v>102</v>
      </c>
      <c r="CD432" s="493">
        <v>86</v>
      </c>
      <c r="CE432" s="493">
        <v>47</v>
      </c>
      <c r="CF432" s="493">
        <v>20</v>
      </c>
      <c r="CG432" s="494">
        <v>7</v>
      </c>
      <c r="CH432" s="389"/>
      <c r="CI432" s="390"/>
      <c r="CJ432" s="390"/>
      <c r="CK432" s="390"/>
      <c r="CL432" s="390"/>
      <c r="CM432" s="390"/>
      <c r="CN432" s="390"/>
      <c r="CO432" s="390"/>
      <c r="CP432" s="390"/>
      <c r="CQ432" s="390"/>
      <c r="CR432" s="390"/>
      <c r="CS432" s="390"/>
      <c r="CT432" s="390"/>
      <c r="CU432" s="394"/>
      <c r="CV432" s="389"/>
      <c r="CW432" s="390"/>
      <c r="CX432" s="390"/>
      <c r="CY432" s="390"/>
      <c r="CZ432" s="390"/>
      <c r="DA432" s="390"/>
      <c r="DB432" s="394"/>
      <c r="DC432" s="492">
        <v>1927</v>
      </c>
      <c r="DD432" s="493">
        <v>1418</v>
      </c>
      <c r="DE432" s="493">
        <v>550</v>
      </c>
      <c r="DF432" s="493">
        <v>719</v>
      </c>
      <c r="DG432" s="493">
        <v>149</v>
      </c>
      <c r="DH432" s="493">
        <v>130</v>
      </c>
      <c r="DI432" s="493">
        <v>379</v>
      </c>
      <c r="DJ432" s="394"/>
      <c r="DK432" s="492">
        <v>418</v>
      </c>
      <c r="DL432" s="493">
        <v>384</v>
      </c>
      <c r="DM432" s="493">
        <v>4</v>
      </c>
      <c r="DN432" s="493">
        <v>2</v>
      </c>
      <c r="DO432" s="493" t="s">
        <v>6662</v>
      </c>
      <c r="DP432" s="493">
        <v>14</v>
      </c>
      <c r="DQ432" s="493">
        <v>3</v>
      </c>
      <c r="DR432" s="493">
        <v>1</v>
      </c>
      <c r="DS432" s="493">
        <v>8</v>
      </c>
      <c r="DT432" s="493">
        <v>1</v>
      </c>
      <c r="DU432" s="493" t="s">
        <v>6662</v>
      </c>
      <c r="DV432" s="493" t="s">
        <v>6662</v>
      </c>
      <c r="DW432" s="493">
        <v>1</v>
      </c>
      <c r="DX432" s="493" t="s">
        <v>6662</v>
      </c>
      <c r="DY432" s="390" t="s">
        <v>6662</v>
      </c>
      <c r="DZ432" s="394" t="s">
        <v>6662</v>
      </c>
      <c r="EA432" s="492">
        <v>525</v>
      </c>
      <c r="EB432" s="493">
        <v>72294</v>
      </c>
      <c r="EC432" s="493">
        <v>65774</v>
      </c>
      <c r="ED432" s="493">
        <v>5666</v>
      </c>
      <c r="EE432" s="494">
        <v>854</v>
      </c>
      <c r="EF432" s="492">
        <v>966</v>
      </c>
      <c r="EG432" s="493">
        <v>831</v>
      </c>
      <c r="EH432" s="493">
        <v>306</v>
      </c>
      <c r="EI432" s="493">
        <v>416</v>
      </c>
      <c r="EJ432" s="493">
        <v>109</v>
      </c>
      <c r="EK432" s="493">
        <v>67</v>
      </c>
      <c r="EL432" s="493">
        <v>68</v>
      </c>
      <c r="EM432" s="394"/>
      <c r="EN432" s="492">
        <v>961</v>
      </c>
      <c r="EO432" s="493">
        <v>587</v>
      </c>
      <c r="EP432" s="493">
        <v>244</v>
      </c>
      <c r="EQ432" s="493">
        <v>303</v>
      </c>
      <c r="ER432" s="493">
        <v>40</v>
      </c>
      <c r="ES432" s="493">
        <v>63</v>
      </c>
      <c r="ET432" s="493">
        <v>311</v>
      </c>
      <c r="EU432" s="394"/>
    </row>
    <row r="433" spans="1:151" s="357" customFormat="1" ht="15" customHeight="1" x14ac:dyDescent="0.15">
      <c r="A433" s="452" t="s">
        <v>175</v>
      </c>
      <c r="B433" s="452" t="s">
        <v>519</v>
      </c>
      <c r="C433" s="452"/>
      <c r="D433" s="452" t="s">
        <v>992</v>
      </c>
      <c r="E433" s="387">
        <v>835</v>
      </c>
      <c r="F433" s="472">
        <v>817</v>
      </c>
      <c r="G433" s="472">
        <v>233</v>
      </c>
      <c r="H433" s="472">
        <v>123</v>
      </c>
      <c r="I433" s="472">
        <v>461</v>
      </c>
      <c r="J433" s="388">
        <v>18</v>
      </c>
      <c r="K433" s="395">
        <v>7</v>
      </c>
      <c r="L433" s="387"/>
      <c r="M433" s="471">
        <v>2183</v>
      </c>
      <c r="N433" s="472">
        <v>11</v>
      </c>
      <c r="O433" s="472">
        <v>50</v>
      </c>
      <c r="P433" s="472">
        <v>62</v>
      </c>
      <c r="Q433" s="472">
        <v>81</v>
      </c>
      <c r="R433" s="472">
        <v>93</v>
      </c>
      <c r="S433" s="472">
        <v>117</v>
      </c>
      <c r="T433" s="472">
        <v>134</v>
      </c>
      <c r="U433" s="472">
        <v>179</v>
      </c>
      <c r="V433" s="472">
        <v>268</v>
      </c>
      <c r="W433" s="472">
        <v>329</v>
      </c>
      <c r="X433" s="472">
        <v>297</v>
      </c>
      <c r="Y433" s="472">
        <v>202</v>
      </c>
      <c r="Z433" s="472">
        <v>167</v>
      </c>
      <c r="AA433" s="472">
        <v>135</v>
      </c>
      <c r="AB433" s="473">
        <v>58</v>
      </c>
      <c r="AC433" s="489">
        <v>58.9</v>
      </c>
      <c r="AD433" s="490">
        <v>58.2</v>
      </c>
      <c r="AE433" s="491">
        <v>59.9</v>
      </c>
      <c r="AF433" s="389"/>
      <c r="AG433" s="390"/>
      <c r="AH433" s="390"/>
      <c r="AI433" s="390"/>
      <c r="AJ433" s="390"/>
      <c r="AK433" s="390"/>
      <c r="AL433" s="390"/>
      <c r="AM433" s="390"/>
      <c r="AN433" s="390"/>
      <c r="AO433" s="390"/>
      <c r="AP433" s="390"/>
      <c r="AQ433" s="390"/>
      <c r="AR433" s="390"/>
      <c r="AS433" s="390"/>
      <c r="AT433" s="390"/>
      <c r="AU433" s="390"/>
      <c r="AV433" s="384"/>
      <c r="AW433" s="385"/>
      <c r="AX433" s="386"/>
      <c r="AY433" s="492">
        <v>1200</v>
      </c>
      <c r="AZ433" s="493" t="s">
        <v>6662</v>
      </c>
      <c r="BA433" s="493">
        <v>10</v>
      </c>
      <c r="BB433" s="493">
        <v>17</v>
      </c>
      <c r="BC433" s="493">
        <v>28</v>
      </c>
      <c r="BD433" s="493">
        <v>26</v>
      </c>
      <c r="BE433" s="493">
        <v>38</v>
      </c>
      <c r="BF433" s="493">
        <v>50</v>
      </c>
      <c r="BG433" s="493">
        <v>80</v>
      </c>
      <c r="BH433" s="493">
        <v>115</v>
      </c>
      <c r="BI433" s="493">
        <v>175</v>
      </c>
      <c r="BJ433" s="493">
        <v>222</v>
      </c>
      <c r="BK433" s="493">
        <v>159</v>
      </c>
      <c r="BL433" s="493">
        <v>147</v>
      </c>
      <c r="BM433" s="493">
        <v>98</v>
      </c>
      <c r="BN433" s="494">
        <v>35</v>
      </c>
      <c r="BO433" s="489">
        <v>64</v>
      </c>
      <c r="BP433" s="490">
        <v>63.3</v>
      </c>
      <c r="BQ433" s="491">
        <v>64.900000000000006</v>
      </c>
      <c r="BR433" s="492">
        <v>819</v>
      </c>
      <c r="BS433" s="493" t="s">
        <v>6662</v>
      </c>
      <c r="BT433" s="493" t="s">
        <v>6662</v>
      </c>
      <c r="BU433" s="493">
        <v>1</v>
      </c>
      <c r="BV433" s="493">
        <v>5</v>
      </c>
      <c r="BW433" s="493">
        <v>4</v>
      </c>
      <c r="BX433" s="493">
        <v>20</v>
      </c>
      <c r="BY433" s="493">
        <v>40</v>
      </c>
      <c r="BZ433" s="493">
        <v>57</v>
      </c>
      <c r="CA433" s="493">
        <v>117</v>
      </c>
      <c r="CB433" s="493">
        <v>177</v>
      </c>
      <c r="CC433" s="493">
        <v>159</v>
      </c>
      <c r="CD433" s="493">
        <v>104</v>
      </c>
      <c r="CE433" s="493">
        <v>74</v>
      </c>
      <c r="CF433" s="493">
        <v>46</v>
      </c>
      <c r="CG433" s="494">
        <v>15</v>
      </c>
      <c r="CH433" s="389"/>
      <c r="CI433" s="390"/>
      <c r="CJ433" s="390"/>
      <c r="CK433" s="390"/>
      <c r="CL433" s="390"/>
      <c r="CM433" s="390"/>
      <c r="CN433" s="390"/>
      <c r="CO433" s="390"/>
      <c r="CP433" s="390"/>
      <c r="CQ433" s="390"/>
      <c r="CR433" s="390"/>
      <c r="CS433" s="390"/>
      <c r="CT433" s="390"/>
      <c r="CU433" s="394"/>
      <c r="CV433" s="389"/>
      <c r="CW433" s="390"/>
      <c r="CX433" s="390"/>
      <c r="CY433" s="390"/>
      <c r="CZ433" s="390"/>
      <c r="DA433" s="390"/>
      <c r="DB433" s="394"/>
      <c r="DC433" s="492">
        <v>3198</v>
      </c>
      <c r="DD433" s="493">
        <v>2362</v>
      </c>
      <c r="DE433" s="493">
        <v>1200</v>
      </c>
      <c r="DF433" s="493">
        <v>1022</v>
      </c>
      <c r="DG433" s="493">
        <v>140</v>
      </c>
      <c r="DH433" s="493">
        <v>205</v>
      </c>
      <c r="DI433" s="493">
        <v>631</v>
      </c>
      <c r="DJ433" s="394"/>
      <c r="DK433" s="492">
        <v>741</v>
      </c>
      <c r="DL433" s="493">
        <v>368</v>
      </c>
      <c r="DM433" s="493">
        <v>3</v>
      </c>
      <c r="DN433" s="493">
        <v>5</v>
      </c>
      <c r="DO433" s="493">
        <v>13</v>
      </c>
      <c r="DP433" s="493">
        <v>301</v>
      </c>
      <c r="DQ433" s="493">
        <v>18</v>
      </c>
      <c r="DR433" s="493">
        <v>6</v>
      </c>
      <c r="DS433" s="493">
        <v>7</v>
      </c>
      <c r="DT433" s="493">
        <v>2</v>
      </c>
      <c r="DU433" s="493">
        <v>10</v>
      </c>
      <c r="DV433" s="493" t="s">
        <v>6662</v>
      </c>
      <c r="DW433" s="493">
        <v>7</v>
      </c>
      <c r="DX433" s="493">
        <v>1</v>
      </c>
      <c r="DY433" s="390" t="s">
        <v>6662</v>
      </c>
      <c r="DZ433" s="394" t="s">
        <v>6662</v>
      </c>
      <c r="EA433" s="492">
        <v>813</v>
      </c>
      <c r="EB433" s="493">
        <v>151065</v>
      </c>
      <c r="EC433" s="493">
        <v>78303</v>
      </c>
      <c r="ED433" s="493">
        <v>71097</v>
      </c>
      <c r="EE433" s="494">
        <v>1665</v>
      </c>
      <c r="EF433" s="492">
        <v>1619</v>
      </c>
      <c r="EG433" s="493">
        <v>1377</v>
      </c>
      <c r="EH433" s="493">
        <v>673</v>
      </c>
      <c r="EI433" s="493">
        <v>604</v>
      </c>
      <c r="EJ433" s="493">
        <v>100</v>
      </c>
      <c r="EK433" s="493">
        <v>104</v>
      </c>
      <c r="EL433" s="493">
        <v>138</v>
      </c>
      <c r="EM433" s="394"/>
      <c r="EN433" s="492">
        <v>1579</v>
      </c>
      <c r="EO433" s="493">
        <v>985</v>
      </c>
      <c r="EP433" s="493">
        <v>527</v>
      </c>
      <c r="EQ433" s="493">
        <v>418</v>
      </c>
      <c r="ER433" s="493">
        <v>40</v>
      </c>
      <c r="ES433" s="493">
        <v>101</v>
      </c>
      <c r="ET433" s="493">
        <v>493</v>
      </c>
      <c r="EU433" s="394"/>
    </row>
    <row r="434" spans="1:151" s="357" customFormat="1" ht="15" hidden="1" customHeight="1" x14ac:dyDescent="0.15">
      <c r="A434" s="452" t="s">
        <v>175</v>
      </c>
      <c r="B434" s="452" t="s">
        <v>519</v>
      </c>
      <c r="C434" s="452" t="s">
        <v>519</v>
      </c>
      <c r="D434" s="452" t="s">
        <v>993</v>
      </c>
      <c r="E434" s="387">
        <v>22</v>
      </c>
      <c r="F434" s="472">
        <v>22</v>
      </c>
      <c r="G434" s="472" t="s">
        <v>6663</v>
      </c>
      <c r="H434" s="472" t="s">
        <v>6663</v>
      </c>
      <c r="I434" s="472" t="s">
        <v>6663</v>
      </c>
      <c r="J434" s="388" t="s">
        <v>6662</v>
      </c>
      <c r="K434" s="395" t="s">
        <v>6662</v>
      </c>
      <c r="L434" s="387"/>
      <c r="M434" s="471" t="s">
        <v>6663</v>
      </c>
      <c r="N434" s="472" t="s">
        <v>6663</v>
      </c>
      <c r="O434" s="472" t="s">
        <v>6663</v>
      </c>
      <c r="P434" s="472" t="s">
        <v>6663</v>
      </c>
      <c r="Q434" s="472" t="s">
        <v>6663</v>
      </c>
      <c r="R434" s="472" t="s">
        <v>6663</v>
      </c>
      <c r="S434" s="472" t="s">
        <v>6663</v>
      </c>
      <c r="T434" s="472" t="s">
        <v>6663</v>
      </c>
      <c r="U434" s="472" t="s">
        <v>6663</v>
      </c>
      <c r="V434" s="472" t="s">
        <v>6663</v>
      </c>
      <c r="W434" s="472" t="s">
        <v>6663</v>
      </c>
      <c r="X434" s="472" t="s">
        <v>6663</v>
      </c>
      <c r="Y434" s="472" t="s">
        <v>6663</v>
      </c>
      <c r="Z434" s="472" t="s">
        <v>6663</v>
      </c>
      <c r="AA434" s="472" t="s">
        <v>6663</v>
      </c>
      <c r="AB434" s="473" t="s">
        <v>6663</v>
      </c>
      <c r="AC434" s="489" t="s">
        <v>6663</v>
      </c>
      <c r="AD434" s="490" t="s">
        <v>6663</v>
      </c>
      <c r="AE434" s="491" t="s">
        <v>6663</v>
      </c>
      <c r="AF434" s="389"/>
      <c r="AG434" s="390"/>
      <c r="AH434" s="390"/>
      <c r="AI434" s="390"/>
      <c r="AJ434" s="390"/>
      <c r="AK434" s="390"/>
      <c r="AL434" s="390"/>
      <c r="AM434" s="390"/>
      <c r="AN434" s="390"/>
      <c r="AO434" s="390"/>
      <c r="AP434" s="390"/>
      <c r="AQ434" s="390"/>
      <c r="AR434" s="390"/>
      <c r="AS434" s="390"/>
      <c r="AT434" s="390"/>
      <c r="AU434" s="390"/>
      <c r="AV434" s="384"/>
      <c r="AW434" s="385"/>
      <c r="AX434" s="386"/>
      <c r="AY434" s="492" t="s">
        <v>6663</v>
      </c>
      <c r="AZ434" s="493" t="s">
        <v>6663</v>
      </c>
      <c r="BA434" s="493" t="s">
        <v>6663</v>
      </c>
      <c r="BB434" s="493" t="s">
        <v>6663</v>
      </c>
      <c r="BC434" s="493" t="s">
        <v>6663</v>
      </c>
      <c r="BD434" s="493" t="s">
        <v>6663</v>
      </c>
      <c r="BE434" s="493" t="s">
        <v>6663</v>
      </c>
      <c r="BF434" s="493" t="s">
        <v>6663</v>
      </c>
      <c r="BG434" s="493" t="s">
        <v>6663</v>
      </c>
      <c r="BH434" s="493" t="s">
        <v>6663</v>
      </c>
      <c r="BI434" s="493" t="s">
        <v>6663</v>
      </c>
      <c r="BJ434" s="493" t="s">
        <v>6663</v>
      </c>
      <c r="BK434" s="493" t="s">
        <v>6663</v>
      </c>
      <c r="BL434" s="493" t="s">
        <v>6663</v>
      </c>
      <c r="BM434" s="493" t="s">
        <v>6663</v>
      </c>
      <c r="BN434" s="494" t="s">
        <v>6663</v>
      </c>
      <c r="BO434" s="489" t="s">
        <v>6663</v>
      </c>
      <c r="BP434" s="490" t="s">
        <v>6663</v>
      </c>
      <c r="BQ434" s="491" t="s">
        <v>6663</v>
      </c>
      <c r="BR434" s="492">
        <v>22</v>
      </c>
      <c r="BS434" s="493" t="s">
        <v>6662</v>
      </c>
      <c r="BT434" s="493" t="s">
        <v>6662</v>
      </c>
      <c r="BU434" s="493" t="s">
        <v>6662</v>
      </c>
      <c r="BV434" s="493" t="s">
        <v>6662</v>
      </c>
      <c r="BW434" s="493" t="s">
        <v>6662</v>
      </c>
      <c r="BX434" s="493" t="s">
        <v>6662</v>
      </c>
      <c r="BY434" s="493">
        <v>1</v>
      </c>
      <c r="BZ434" s="493" t="s">
        <v>6662</v>
      </c>
      <c r="CA434" s="493">
        <v>2</v>
      </c>
      <c r="CB434" s="493">
        <v>5</v>
      </c>
      <c r="CC434" s="493">
        <v>4</v>
      </c>
      <c r="CD434" s="493">
        <v>4</v>
      </c>
      <c r="CE434" s="493">
        <v>3</v>
      </c>
      <c r="CF434" s="493">
        <v>2</v>
      </c>
      <c r="CG434" s="494">
        <v>1</v>
      </c>
      <c r="CH434" s="389"/>
      <c r="CI434" s="390"/>
      <c r="CJ434" s="390"/>
      <c r="CK434" s="390"/>
      <c r="CL434" s="390"/>
      <c r="CM434" s="390"/>
      <c r="CN434" s="390"/>
      <c r="CO434" s="390"/>
      <c r="CP434" s="390"/>
      <c r="CQ434" s="390"/>
      <c r="CR434" s="390"/>
      <c r="CS434" s="390"/>
      <c r="CT434" s="390"/>
      <c r="CU434" s="394"/>
      <c r="CV434" s="389"/>
      <c r="CW434" s="390"/>
      <c r="CX434" s="390"/>
      <c r="CY434" s="390"/>
      <c r="CZ434" s="390"/>
      <c r="DA434" s="390"/>
      <c r="DB434" s="394"/>
      <c r="DC434" s="492">
        <v>85</v>
      </c>
      <c r="DD434" s="493">
        <v>62</v>
      </c>
      <c r="DE434" s="493">
        <v>27</v>
      </c>
      <c r="DF434" s="493">
        <v>28</v>
      </c>
      <c r="DG434" s="493">
        <v>7</v>
      </c>
      <c r="DH434" s="493">
        <v>4</v>
      </c>
      <c r="DI434" s="493">
        <v>19</v>
      </c>
      <c r="DJ434" s="394"/>
      <c r="DK434" s="492">
        <v>19</v>
      </c>
      <c r="DL434" s="493">
        <v>15</v>
      </c>
      <c r="DM434" s="493" t="s">
        <v>6662</v>
      </c>
      <c r="DN434" s="493" t="s">
        <v>6662</v>
      </c>
      <c r="DO434" s="493">
        <v>1</v>
      </c>
      <c r="DP434" s="493">
        <v>1</v>
      </c>
      <c r="DQ434" s="493" t="s">
        <v>6662</v>
      </c>
      <c r="DR434" s="493" t="s">
        <v>6662</v>
      </c>
      <c r="DS434" s="493" t="s">
        <v>6662</v>
      </c>
      <c r="DT434" s="493" t="s">
        <v>6662</v>
      </c>
      <c r="DU434" s="493">
        <v>1</v>
      </c>
      <c r="DV434" s="493" t="s">
        <v>6662</v>
      </c>
      <c r="DW434" s="493">
        <v>1</v>
      </c>
      <c r="DX434" s="493" t="s">
        <v>6662</v>
      </c>
      <c r="DY434" s="390" t="s">
        <v>6662</v>
      </c>
      <c r="DZ434" s="394" t="s">
        <v>6662</v>
      </c>
      <c r="EA434" s="492">
        <v>21</v>
      </c>
      <c r="EB434" s="493">
        <v>4350</v>
      </c>
      <c r="EC434" s="493">
        <v>1844</v>
      </c>
      <c r="ED434" s="493">
        <v>2506</v>
      </c>
      <c r="EE434" s="494" t="s">
        <v>6662</v>
      </c>
      <c r="EF434" s="492">
        <v>42</v>
      </c>
      <c r="EG434" s="493">
        <v>36</v>
      </c>
      <c r="EH434" s="493">
        <v>13</v>
      </c>
      <c r="EI434" s="493">
        <v>18</v>
      </c>
      <c r="EJ434" s="493">
        <v>5</v>
      </c>
      <c r="EK434" s="493">
        <v>2</v>
      </c>
      <c r="EL434" s="493">
        <v>4</v>
      </c>
      <c r="EM434" s="394"/>
      <c r="EN434" s="492">
        <v>43</v>
      </c>
      <c r="EO434" s="493">
        <v>26</v>
      </c>
      <c r="EP434" s="493">
        <v>14</v>
      </c>
      <c r="EQ434" s="493">
        <v>10</v>
      </c>
      <c r="ER434" s="493">
        <v>2</v>
      </c>
      <c r="ES434" s="493">
        <v>2</v>
      </c>
      <c r="ET434" s="493">
        <v>15</v>
      </c>
      <c r="EU434" s="394"/>
    </row>
    <row r="435" spans="1:151" s="357" customFormat="1" ht="15" hidden="1" customHeight="1" x14ac:dyDescent="0.15">
      <c r="A435" s="452" t="s">
        <v>175</v>
      </c>
      <c r="B435" s="452" t="s">
        <v>519</v>
      </c>
      <c r="C435" s="452" t="s">
        <v>520</v>
      </c>
      <c r="D435" s="452" t="s">
        <v>994</v>
      </c>
      <c r="E435" s="387">
        <v>183</v>
      </c>
      <c r="F435" s="472">
        <v>182</v>
      </c>
      <c r="G435" s="472" t="s">
        <v>6663</v>
      </c>
      <c r="H435" s="472" t="s">
        <v>6663</v>
      </c>
      <c r="I435" s="472" t="s">
        <v>6663</v>
      </c>
      <c r="J435" s="388">
        <v>1</v>
      </c>
      <c r="K435" s="395" t="s">
        <v>6662</v>
      </c>
      <c r="L435" s="387"/>
      <c r="M435" s="471" t="s">
        <v>6663</v>
      </c>
      <c r="N435" s="472" t="s">
        <v>6663</v>
      </c>
      <c r="O435" s="472" t="s">
        <v>6663</v>
      </c>
      <c r="P435" s="472" t="s">
        <v>6663</v>
      </c>
      <c r="Q435" s="472" t="s">
        <v>6663</v>
      </c>
      <c r="R435" s="472" t="s">
        <v>6663</v>
      </c>
      <c r="S435" s="472" t="s">
        <v>6663</v>
      </c>
      <c r="T435" s="472" t="s">
        <v>6663</v>
      </c>
      <c r="U435" s="472" t="s">
        <v>6663</v>
      </c>
      <c r="V435" s="472" t="s">
        <v>6663</v>
      </c>
      <c r="W435" s="472" t="s">
        <v>6663</v>
      </c>
      <c r="X435" s="472" t="s">
        <v>6663</v>
      </c>
      <c r="Y435" s="472" t="s">
        <v>6663</v>
      </c>
      <c r="Z435" s="472" t="s">
        <v>6663</v>
      </c>
      <c r="AA435" s="472" t="s">
        <v>6663</v>
      </c>
      <c r="AB435" s="473" t="s">
        <v>6663</v>
      </c>
      <c r="AC435" s="489" t="s">
        <v>6663</v>
      </c>
      <c r="AD435" s="490" t="s">
        <v>6663</v>
      </c>
      <c r="AE435" s="491" t="s">
        <v>6663</v>
      </c>
      <c r="AF435" s="389"/>
      <c r="AG435" s="390"/>
      <c r="AH435" s="390"/>
      <c r="AI435" s="390"/>
      <c r="AJ435" s="390"/>
      <c r="AK435" s="390"/>
      <c r="AL435" s="390"/>
      <c r="AM435" s="390"/>
      <c r="AN435" s="390"/>
      <c r="AO435" s="390"/>
      <c r="AP435" s="390"/>
      <c r="AQ435" s="390"/>
      <c r="AR435" s="390"/>
      <c r="AS435" s="390"/>
      <c r="AT435" s="390"/>
      <c r="AU435" s="390"/>
      <c r="AV435" s="384"/>
      <c r="AW435" s="385"/>
      <c r="AX435" s="386"/>
      <c r="AY435" s="492" t="s">
        <v>6663</v>
      </c>
      <c r="AZ435" s="493" t="s">
        <v>6663</v>
      </c>
      <c r="BA435" s="493" t="s">
        <v>6663</v>
      </c>
      <c r="BB435" s="493" t="s">
        <v>6663</v>
      </c>
      <c r="BC435" s="493" t="s">
        <v>6663</v>
      </c>
      <c r="BD435" s="493" t="s">
        <v>6663</v>
      </c>
      <c r="BE435" s="493" t="s">
        <v>6663</v>
      </c>
      <c r="BF435" s="493" t="s">
        <v>6663</v>
      </c>
      <c r="BG435" s="493" t="s">
        <v>6663</v>
      </c>
      <c r="BH435" s="493" t="s">
        <v>6663</v>
      </c>
      <c r="BI435" s="493" t="s">
        <v>6663</v>
      </c>
      <c r="BJ435" s="493" t="s">
        <v>6663</v>
      </c>
      <c r="BK435" s="493" t="s">
        <v>6663</v>
      </c>
      <c r="BL435" s="493" t="s">
        <v>6663</v>
      </c>
      <c r="BM435" s="493" t="s">
        <v>6663</v>
      </c>
      <c r="BN435" s="494" t="s">
        <v>6663</v>
      </c>
      <c r="BO435" s="489" t="s">
        <v>6663</v>
      </c>
      <c r="BP435" s="490" t="s">
        <v>6663</v>
      </c>
      <c r="BQ435" s="491" t="s">
        <v>6663</v>
      </c>
      <c r="BR435" s="492">
        <v>182</v>
      </c>
      <c r="BS435" s="493" t="s">
        <v>6662</v>
      </c>
      <c r="BT435" s="493" t="s">
        <v>6662</v>
      </c>
      <c r="BU435" s="493" t="s">
        <v>6662</v>
      </c>
      <c r="BV435" s="493">
        <v>3</v>
      </c>
      <c r="BW435" s="493" t="s">
        <v>6662</v>
      </c>
      <c r="BX435" s="493">
        <v>5</v>
      </c>
      <c r="BY435" s="493">
        <v>8</v>
      </c>
      <c r="BZ435" s="493">
        <v>11</v>
      </c>
      <c r="CA435" s="493">
        <v>26</v>
      </c>
      <c r="CB435" s="493">
        <v>40</v>
      </c>
      <c r="CC435" s="493">
        <v>36</v>
      </c>
      <c r="CD435" s="493">
        <v>22</v>
      </c>
      <c r="CE435" s="493">
        <v>16</v>
      </c>
      <c r="CF435" s="493">
        <v>13</v>
      </c>
      <c r="CG435" s="494">
        <v>2</v>
      </c>
      <c r="CH435" s="389"/>
      <c r="CI435" s="390"/>
      <c r="CJ435" s="390"/>
      <c r="CK435" s="390"/>
      <c r="CL435" s="390"/>
      <c r="CM435" s="390"/>
      <c r="CN435" s="390"/>
      <c r="CO435" s="390"/>
      <c r="CP435" s="390"/>
      <c r="CQ435" s="390"/>
      <c r="CR435" s="390"/>
      <c r="CS435" s="390"/>
      <c r="CT435" s="390"/>
      <c r="CU435" s="394"/>
      <c r="CV435" s="389"/>
      <c r="CW435" s="390"/>
      <c r="CX435" s="390"/>
      <c r="CY435" s="390"/>
      <c r="CZ435" s="390"/>
      <c r="DA435" s="390"/>
      <c r="DB435" s="394"/>
      <c r="DC435" s="492">
        <v>727</v>
      </c>
      <c r="DD435" s="493">
        <v>541</v>
      </c>
      <c r="DE435" s="493">
        <v>247</v>
      </c>
      <c r="DF435" s="493">
        <v>260</v>
      </c>
      <c r="DG435" s="493">
        <v>34</v>
      </c>
      <c r="DH435" s="493">
        <v>42</v>
      </c>
      <c r="DI435" s="493">
        <v>144</v>
      </c>
      <c r="DJ435" s="394"/>
      <c r="DK435" s="492">
        <v>166</v>
      </c>
      <c r="DL435" s="493">
        <v>95</v>
      </c>
      <c r="DM435" s="493" t="s">
        <v>6662</v>
      </c>
      <c r="DN435" s="493">
        <v>1</v>
      </c>
      <c r="DO435" s="493">
        <v>2</v>
      </c>
      <c r="DP435" s="493">
        <v>47</v>
      </c>
      <c r="DQ435" s="493">
        <v>2</v>
      </c>
      <c r="DR435" s="493">
        <v>6</v>
      </c>
      <c r="DS435" s="493">
        <v>2</v>
      </c>
      <c r="DT435" s="493" t="s">
        <v>6662</v>
      </c>
      <c r="DU435" s="493">
        <v>6</v>
      </c>
      <c r="DV435" s="493" t="s">
        <v>6662</v>
      </c>
      <c r="DW435" s="493">
        <v>4</v>
      </c>
      <c r="DX435" s="493">
        <v>1</v>
      </c>
      <c r="DY435" s="390" t="s">
        <v>6662</v>
      </c>
      <c r="DZ435" s="394" t="s">
        <v>6662</v>
      </c>
      <c r="EA435" s="492">
        <v>180</v>
      </c>
      <c r="EB435" s="493">
        <v>27406</v>
      </c>
      <c r="EC435" s="493">
        <v>14133</v>
      </c>
      <c r="ED435" s="493">
        <v>12634</v>
      </c>
      <c r="EE435" s="494">
        <v>639</v>
      </c>
      <c r="EF435" s="492">
        <v>375</v>
      </c>
      <c r="EG435" s="493">
        <v>316</v>
      </c>
      <c r="EH435" s="493">
        <v>141</v>
      </c>
      <c r="EI435" s="493">
        <v>152</v>
      </c>
      <c r="EJ435" s="493">
        <v>23</v>
      </c>
      <c r="EK435" s="493">
        <v>27</v>
      </c>
      <c r="EL435" s="493">
        <v>32</v>
      </c>
      <c r="EM435" s="394"/>
      <c r="EN435" s="492">
        <v>352</v>
      </c>
      <c r="EO435" s="493">
        <v>225</v>
      </c>
      <c r="EP435" s="493">
        <v>106</v>
      </c>
      <c r="EQ435" s="493">
        <v>108</v>
      </c>
      <c r="ER435" s="493">
        <v>11</v>
      </c>
      <c r="ES435" s="493">
        <v>15</v>
      </c>
      <c r="ET435" s="493">
        <v>112</v>
      </c>
      <c r="EU435" s="394"/>
    </row>
    <row r="436" spans="1:151" s="357" customFormat="1" ht="15" hidden="1" customHeight="1" x14ac:dyDescent="0.15">
      <c r="A436" s="452" t="s">
        <v>175</v>
      </c>
      <c r="B436" s="452" t="s">
        <v>519</v>
      </c>
      <c r="C436" s="452" t="s">
        <v>521</v>
      </c>
      <c r="D436" s="452" t="s">
        <v>995</v>
      </c>
      <c r="E436" s="387">
        <v>188</v>
      </c>
      <c r="F436" s="472">
        <v>182</v>
      </c>
      <c r="G436" s="472" t="s">
        <v>6663</v>
      </c>
      <c r="H436" s="472" t="s">
        <v>6663</v>
      </c>
      <c r="I436" s="472" t="s">
        <v>6663</v>
      </c>
      <c r="J436" s="388">
        <v>6</v>
      </c>
      <c r="K436" s="395">
        <v>3</v>
      </c>
      <c r="L436" s="387"/>
      <c r="M436" s="471" t="s">
        <v>6663</v>
      </c>
      <c r="N436" s="472" t="s">
        <v>6663</v>
      </c>
      <c r="O436" s="472" t="s">
        <v>6663</v>
      </c>
      <c r="P436" s="472" t="s">
        <v>6663</v>
      </c>
      <c r="Q436" s="472" t="s">
        <v>6663</v>
      </c>
      <c r="R436" s="472" t="s">
        <v>6663</v>
      </c>
      <c r="S436" s="472" t="s">
        <v>6663</v>
      </c>
      <c r="T436" s="472" t="s">
        <v>6663</v>
      </c>
      <c r="U436" s="472" t="s">
        <v>6663</v>
      </c>
      <c r="V436" s="472" t="s">
        <v>6663</v>
      </c>
      <c r="W436" s="472" t="s">
        <v>6663</v>
      </c>
      <c r="X436" s="472" t="s">
        <v>6663</v>
      </c>
      <c r="Y436" s="472" t="s">
        <v>6663</v>
      </c>
      <c r="Z436" s="472" t="s">
        <v>6663</v>
      </c>
      <c r="AA436" s="472" t="s">
        <v>6663</v>
      </c>
      <c r="AB436" s="473" t="s">
        <v>6663</v>
      </c>
      <c r="AC436" s="489" t="s">
        <v>6663</v>
      </c>
      <c r="AD436" s="490" t="s">
        <v>6663</v>
      </c>
      <c r="AE436" s="491" t="s">
        <v>6663</v>
      </c>
      <c r="AF436" s="389"/>
      <c r="AG436" s="390"/>
      <c r="AH436" s="390"/>
      <c r="AI436" s="390"/>
      <c r="AJ436" s="390"/>
      <c r="AK436" s="390"/>
      <c r="AL436" s="390"/>
      <c r="AM436" s="390"/>
      <c r="AN436" s="390"/>
      <c r="AO436" s="390"/>
      <c r="AP436" s="390"/>
      <c r="AQ436" s="390"/>
      <c r="AR436" s="390"/>
      <c r="AS436" s="390"/>
      <c r="AT436" s="390"/>
      <c r="AU436" s="390"/>
      <c r="AV436" s="384"/>
      <c r="AW436" s="385"/>
      <c r="AX436" s="386"/>
      <c r="AY436" s="492" t="s">
        <v>6663</v>
      </c>
      <c r="AZ436" s="493" t="s">
        <v>6663</v>
      </c>
      <c r="BA436" s="493" t="s">
        <v>6663</v>
      </c>
      <c r="BB436" s="493" t="s">
        <v>6663</v>
      </c>
      <c r="BC436" s="493" t="s">
        <v>6663</v>
      </c>
      <c r="BD436" s="493" t="s">
        <v>6663</v>
      </c>
      <c r="BE436" s="493" t="s">
        <v>6663</v>
      </c>
      <c r="BF436" s="493" t="s">
        <v>6663</v>
      </c>
      <c r="BG436" s="493" t="s">
        <v>6663</v>
      </c>
      <c r="BH436" s="493" t="s">
        <v>6663</v>
      </c>
      <c r="BI436" s="493" t="s">
        <v>6663</v>
      </c>
      <c r="BJ436" s="493" t="s">
        <v>6663</v>
      </c>
      <c r="BK436" s="493" t="s">
        <v>6663</v>
      </c>
      <c r="BL436" s="493" t="s">
        <v>6663</v>
      </c>
      <c r="BM436" s="493" t="s">
        <v>6663</v>
      </c>
      <c r="BN436" s="494" t="s">
        <v>6663</v>
      </c>
      <c r="BO436" s="489" t="s">
        <v>6663</v>
      </c>
      <c r="BP436" s="490" t="s">
        <v>6663</v>
      </c>
      <c r="BQ436" s="491" t="s">
        <v>6663</v>
      </c>
      <c r="BR436" s="492">
        <v>183</v>
      </c>
      <c r="BS436" s="493" t="s">
        <v>6662</v>
      </c>
      <c r="BT436" s="493" t="s">
        <v>6662</v>
      </c>
      <c r="BU436" s="493">
        <v>1</v>
      </c>
      <c r="BV436" s="493" t="s">
        <v>6662</v>
      </c>
      <c r="BW436" s="493" t="s">
        <v>6662</v>
      </c>
      <c r="BX436" s="493">
        <v>5</v>
      </c>
      <c r="BY436" s="493">
        <v>8</v>
      </c>
      <c r="BZ436" s="493">
        <v>15</v>
      </c>
      <c r="CA436" s="493">
        <v>30</v>
      </c>
      <c r="CB436" s="493">
        <v>34</v>
      </c>
      <c r="CC436" s="493">
        <v>32</v>
      </c>
      <c r="CD436" s="493">
        <v>28</v>
      </c>
      <c r="CE436" s="493">
        <v>13</v>
      </c>
      <c r="CF436" s="493">
        <v>13</v>
      </c>
      <c r="CG436" s="494">
        <v>4</v>
      </c>
      <c r="CH436" s="389"/>
      <c r="CI436" s="390"/>
      <c r="CJ436" s="390"/>
      <c r="CK436" s="390"/>
      <c r="CL436" s="390"/>
      <c r="CM436" s="390"/>
      <c r="CN436" s="390"/>
      <c r="CO436" s="390"/>
      <c r="CP436" s="390"/>
      <c r="CQ436" s="390"/>
      <c r="CR436" s="390"/>
      <c r="CS436" s="390"/>
      <c r="CT436" s="390"/>
      <c r="CU436" s="394"/>
      <c r="CV436" s="389"/>
      <c r="CW436" s="390"/>
      <c r="CX436" s="390"/>
      <c r="CY436" s="390"/>
      <c r="CZ436" s="390"/>
      <c r="DA436" s="390"/>
      <c r="DB436" s="394"/>
      <c r="DC436" s="492">
        <v>709</v>
      </c>
      <c r="DD436" s="493">
        <v>508</v>
      </c>
      <c r="DE436" s="493">
        <v>256</v>
      </c>
      <c r="DF436" s="493">
        <v>227</v>
      </c>
      <c r="DG436" s="493">
        <v>25</v>
      </c>
      <c r="DH436" s="493">
        <v>51</v>
      </c>
      <c r="DI436" s="493">
        <v>150</v>
      </c>
      <c r="DJ436" s="394"/>
      <c r="DK436" s="492">
        <v>165</v>
      </c>
      <c r="DL436" s="493">
        <v>91</v>
      </c>
      <c r="DM436" s="493">
        <v>2</v>
      </c>
      <c r="DN436" s="493" t="s">
        <v>6662</v>
      </c>
      <c r="DO436" s="493">
        <v>8</v>
      </c>
      <c r="DP436" s="493">
        <v>54</v>
      </c>
      <c r="DQ436" s="493">
        <v>5</v>
      </c>
      <c r="DR436" s="493" t="s">
        <v>6662</v>
      </c>
      <c r="DS436" s="493">
        <v>2</v>
      </c>
      <c r="DT436" s="493">
        <v>1</v>
      </c>
      <c r="DU436" s="493">
        <v>2</v>
      </c>
      <c r="DV436" s="493" t="s">
        <v>6662</v>
      </c>
      <c r="DW436" s="493" t="s">
        <v>6662</v>
      </c>
      <c r="DX436" s="493" t="s">
        <v>6662</v>
      </c>
      <c r="DY436" s="390" t="s">
        <v>6662</v>
      </c>
      <c r="DZ436" s="394" t="s">
        <v>6662</v>
      </c>
      <c r="EA436" s="492">
        <v>181</v>
      </c>
      <c r="EB436" s="493">
        <v>26083</v>
      </c>
      <c r="EC436" s="493">
        <v>13831</v>
      </c>
      <c r="ED436" s="493">
        <v>11384</v>
      </c>
      <c r="EE436" s="494">
        <v>868</v>
      </c>
      <c r="EF436" s="492">
        <v>353</v>
      </c>
      <c r="EG436" s="493">
        <v>298</v>
      </c>
      <c r="EH436" s="493">
        <v>141</v>
      </c>
      <c r="EI436" s="493">
        <v>139</v>
      </c>
      <c r="EJ436" s="493">
        <v>18</v>
      </c>
      <c r="EK436" s="493">
        <v>30</v>
      </c>
      <c r="EL436" s="493">
        <v>25</v>
      </c>
      <c r="EM436" s="394"/>
      <c r="EN436" s="492">
        <v>356</v>
      </c>
      <c r="EO436" s="493">
        <v>210</v>
      </c>
      <c r="EP436" s="493">
        <v>115</v>
      </c>
      <c r="EQ436" s="493">
        <v>88</v>
      </c>
      <c r="ER436" s="493">
        <v>7</v>
      </c>
      <c r="ES436" s="493">
        <v>21</v>
      </c>
      <c r="ET436" s="493">
        <v>125</v>
      </c>
      <c r="EU436" s="394"/>
    </row>
    <row r="437" spans="1:151" s="357" customFormat="1" ht="15" hidden="1" customHeight="1" x14ac:dyDescent="0.15">
      <c r="A437" s="452" t="s">
        <v>175</v>
      </c>
      <c r="B437" s="452" t="s">
        <v>519</v>
      </c>
      <c r="C437" s="452" t="s">
        <v>522</v>
      </c>
      <c r="D437" s="452" t="s">
        <v>996</v>
      </c>
      <c r="E437" s="387">
        <v>264</v>
      </c>
      <c r="F437" s="472">
        <v>258</v>
      </c>
      <c r="G437" s="472" t="s">
        <v>6663</v>
      </c>
      <c r="H437" s="472" t="s">
        <v>6663</v>
      </c>
      <c r="I437" s="472" t="s">
        <v>6663</v>
      </c>
      <c r="J437" s="388">
        <v>6</v>
      </c>
      <c r="K437" s="395">
        <v>4</v>
      </c>
      <c r="L437" s="387"/>
      <c r="M437" s="471" t="s">
        <v>6663</v>
      </c>
      <c r="N437" s="472" t="s">
        <v>6663</v>
      </c>
      <c r="O437" s="472" t="s">
        <v>6663</v>
      </c>
      <c r="P437" s="472" t="s">
        <v>6663</v>
      </c>
      <c r="Q437" s="472" t="s">
        <v>6663</v>
      </c>
      <c r="R437" s="472" t="s">
        <v>6663</v>
      </c>
      <c r="S437" s="472" t="s">
        <v>6663</v>
      </c>
      <c r="T437" s="472" t="s">
        <v>6663</v>
      </c>
      <c r="U437" s="472" t="s">
        <v>6663</v>
      </c>
      <c r="V437" s="472" t="s">
        <v>6663</v>
      </c>
      <c r="W437" s="472" t="s">
        <v>6663</v>
      </c>
      <c r="X437" s="472" t="s">
        <v>6663</v>
      </c>
      <c r="Y437" s="472" t="s">
        <v>6663</v>
      </c>
      <c r="Z437" s="472" t="s">
        <v>6663</v>
      </c>
      <c r="AA437" s="472" t="s">
        <v>6663</v>
      </c>
      <c r="AB437" s="473" t="s">
        <v>6663</v>
      </c>
      <c r="AC437" s="489" t="s">
        <v>6663</v>
      </c>
      <c r="AD437" s="490" t="s">
        <v>6663</v>
      </c>
      <c r="AE437" s="491" t="s">
        <v>6663</v>
      </c>
      <c r="AF437" s="389"/>
      <c r="AG437" s="390"/>
      <c r="AH437" s="390"/>
      <c r="AI437" s="390"/>
      <c r="AJ437" s="390"/>
      <c r="AK437" s="390"/>
      <c r="AL437" s="390"/>
      <c r="AM437" s="390"/>
      <c r="AN437" s="390"/>
      <c r="AO437" s="390"/>
      <c r="AP437" s="390"/>
      <c r="AQ437" s="390"/>
      <c r="AR437" s="390"/>
      <c r="AS437" s="390"/>
      <c r="AT437" s="390"/>
      <c r="AU437" s="390"/>
      <c r="AV437" s="384"/>
      <c r="AW437" s="385"/>
      <c r="AX437" s="386"/>
      <c r="AY437" s="492" t="s">
        <v>6663</v>
      </c>
      <c r="AZ437" s="493" t="s">
        <v>6663</v>
      </c>
      <c r="BA437" s="493" t="s">
        <v>6663</v>
      </c>
      <c r="BB437" s="493" t="s">
        <v>6663</v>
      </c>
      <c r="BC437" s="493" t="s">
        <v>6663</v>
      </c>
      <c r="BD437" s="493" t="s">
        <v>6663</v>
      </c>
      <c r="BE437" s="493" t="s">
        <v>6663</v>
      </c>
      <c r="BF437" s="493" t="s">
        <v>6663</v>
      </c>
      <c r="BG437" s="493" t="s">
        <v>6663</v>
      </c>
      <c r="BH437" s="493" t="s">
        <v>6663</v>
      </c>
      <c r="BI437" s="493" t="s">
        <v>6663</v>
      </c>
      <c r="BJ437" s="493" t="s">
        <v>6663</v>
      </c>
      <c r="BK437" s="493" t="s">
        <v>6663</v>
      </c>
      <c r="BL437" s="493" t="s">
        <v>6663</v>
      </c>
      <c r="BM437" s="493" t="s">
        <v>6663</v>
      </c>
      <c r="BN437" s="494" t="s">
        <v>6663</v>
      </c>
      <c r="BO437" s="489" t="s">
        <v>6663</v>
      </c>
      <c r="BP437" s="490" t="s">
        <v>6663</v>
      </c>
      <c r="BQ437" s="491" t="s">
        <v>6663</v>
      </c>
      <c r="BR437" s="492">
        <v>259</v>
      </c>
      <c r="BS437" s="493" t="s">
        <v>6662</v>
      </c>
      <c r="BT437" s="493" t="s">
        <v>6662</v>
      </c>
      <c r="BU437" s="493" t="s">
        <v>6662</v>
      </c>
      <c r="BV437" s="493">
        <v>1</v>
      </c>
      <c r="BW437" s="493">
        <v>2</v>
      </c>
      <c r="BX437" s="493">
        <v>5</v>
      </c>
      <c r="BY437" s="493">
        <v>14</v>
      </c>
      <c r="BZ437" s="493">
        <v>15</v>
      </c>
      <c r="CA437" s="493">
        <v>40</v>
      </c>
      <c r="CB437" s="493">
        <v>64</v>
      </c>
      <c r="CC437" s="493">
        <v>57</v>
      </c>
      <c r="CD437" s="493">
        <v>24</v>
      </c>
      <c r="CE437" s="493">
        <v>25</v>
      </c>
      <c r="CF437" s="493">
        <v>8</v>
      </c>
      <c r="CG437" s="494">
        <v>4</v>
      </c>
      <c r="CH437" s="389"/>
      <c r="CI437" s="390"/>
      <c r="CJ437" s="390"/>
      <c r="CK437" s="390"/>
      <c r="CL437" s="390"/>
      <c r="CM437" s="390"/>
      <c r="CN437" s="390"/>
      <c r="CO437" s="390"/>
      <c r="CP437" s="390"/>
      <c r="CQ437" s="390"/>
      <c r="CR437" s="390"/>
      <c r="CS437" s="390"/>
      <c r="CT437" s="390"/>
      <c r="CU437" s="394"/>
      <c r="CV437" s="389"/>
      <c r="CW437" s="390"/>
      <c r="CX437" s="390"/>
      <c r="CY437" s="390"/>
      <c r="CZ437" s="390"/>
      <c r="DA437" s="390"/>
      <c r="DB437" s="394"/>
      <c r="DC437" s="492">
        <v>1024</v>
      </c>
      <c r="DD437" s="493">
        <v>770</v>
      </c>
      <c r="DE437" s="493">
        <v>400</v>
      </c>
      <c r="DF437" s="493">
        <v>327</v>
      </c>
      <c r="DG437" s="493">
        <v>43</v>
      </c>
      <c r="DH437" s="493">
        <v>64</v>
      </c>
      <c r="DI437" s="493">
        <v>190</v>
      </c>
      <c r="DJ437" s="394"/>
      <c r="DK437" s="492">
        <v>232</v>
      </c>
      <c r="DL437" s="493">
        <v>88</v>
      </c>
      <c r="DM437" s="493">
        <v>1</v>
      </c>
      <c r="DN437" s="493">
        <v>1</v>
      </c>
      <c r="DO437" s="493">
        <v>1</v>
      </c>
      <c r="DP437" s="493">
        <v>124</v>
      </c>
      <c r="DQ437" s="493">
        <v>10</v>
      </c>
      <c r="DR437" s="493" t="s">
        <v>6662</v>
      </c>
      <c r="DS437" s="493">
        <v>3</v>
      </c>
      <c r="DT437" s="493">
        <v>1</v>
      </c>
      <c r="DU437" s="493">
        <v>1</v>
      </c>
      <c r="DV437" s="493" t="s">
        <v>6662</v>
      </c>
      <c r="DW437" s="493">
        <v>2</v>
      </c>
      <c r="DX437" s="493" t="s">
        <v>6662</v>
      </c>
      <c r="DY437" s="390" t="s">
        <v>6662</v>
      </c>
      <c r="DZ437" s="394" t="s">
        <v>6662</v>
      </c>
      <c r="EA437" s="492">
        <v>258</v>
      </c>
      <c r="EB437" s="493">
        <v>49751</v>
      </c>
      <c r="EC437" s="493">
        <v>26346</v>
      </c>
      <c r="ED437" s="493">
        <v>23247</v>
      </c>
      <c r="EE437" s="494">
        <v>158</v>
      </c>
      <c r="EF437" s="492">
        <v>522</v>
      </c>
      <c r="EG437" s="493">
        <v>446</v>
      </c>
      <c r="EH437" s="493">
        <v>226</v>
      </c>
      <c r="EI437" s="493">
        <v>190</v>
      </c>
      <c r="EJ437" s="493">
        <v>30</v>
      </c>
      <c r="EK437" s="493">
        <v>28</v>
      </c>
      <c r="EL437" s="493">
        <v>48</v>
      </c>
      <c r="EM437" s="394"/>
      <c r="EN437" s="492">
        <v>502</v>
      </c>
      <c r="EO437" s="493">
        <v>324</v>
      </c>
      <c r="EP437" s="493">
        <v>174</v>
      </c>
      <c r="EQ437" s="493">
        <v>137</v>
      </c>
      <c r="ER437" s="493">
        <v>13</v>
      </c>
      <c r="ES437" s="493">
        <v>36</v>
      </c>
      <c r="ET437" s="493">
        <v>142</v>
      </c>
      <c r="EU437" s="394"/>
    </row>
    <row r="438" spans="1:151" s="357" customFormat="1" ht="15" hidden="1" customHeight="1" x14ac:dyDescent="0.15">
      <c r="A438" s="452" t="s">
        <v>175</v>
      </c>
      <c r="B438" s="452" t="s">
        <v>519</v>
      </c>
      <c r="C438" s="452" t="s">
        <v>523</v>
      </c>
      <c r="D438" s="452" t="s">
        <v>997</v>
      </c>
      <c r="E438" s="387">
        <v>178</v>
      </c>
      <c r="F438" s="472">
        <v>173</v>
      </c>
      <c r="G438" s="472" t="s">
        <v>6663</v>
      </c>
      <c r="H438" s="472" t="s">
        <v>6663</v>
      </c>
      <c r="I438" s="472" t="s">
        <v>6663</v>
      </c>
      <c r="J438" s="388">
        <v>5</v>
      </c>
      <c r="K438" s="395" t="s">
        <v>6662</v>
      </c>
      <c r="L438" s="387"/>
      <c r="M438" s="471" t="s">
        <v>6663</v>
      </c>
      <c r="N438" s="472" t="s">
        <v>6663</v>
      </c>
      <c r="O438" s="472" t="s">
        <v>6663</v>
      </c>
      <c r="P438" s="472" t="s">
        <v>6663</v>
      </c>
      <c r="Q438" s="472" t="s">
        <v>6663</v>
      </c>
      <c r="R438" s="472" t="s">
        <v>6663</v>
      </c>
      <c r="S438" s="472" t="s">
        <v>6663</v>
      </c>
      <c r="T438" s="472" t="s">
        <v>6663</v>
      </c>
      <c r="U438" s="472" t="s">
        <v>6663</v>
      </c>
      <c r="V438" s="472" t="s">
        <v>6663</v>
      </c>
      <c r="W438" s="472" t="s">
        <v>6663</v>
      </c>
      <c r="X438" s="472" t="s">
        <v>6663</v>
      </c>
      <c r="Y438" s="472" t="s">
        <v>6663</v>
      </c>
      <c r="Z438" s="472" t="s">
        <v>6663</v>
      </c>
      <c r="AA438" s="472" t="s">
        <v>6663</v>
      </c>
      <c r="AB438" s="473" t="s">
        <v>6663</v>
      </c>
      <c r="AC438" s="489" t="s">
        <v>6663</v>
      </c>
      <c r="AD438" s="490" t="s">
        <v>6663</v>
      </c>
      <c r="AE438" s="491" t="s">
        <v>6663</v>
      </c>
      <c r="AF438" s="389"/>
      <c r="AG438" s="390"/>
      <c r="AH438" s="390"/>
      <c r="AI438" s="390"/>
      <c r="AJ438" s="390"/>
      <c r="AK438" s="390"/>
      <c r="AL438" s="390"/>
      <c r="AM438" s="390"/>
      <c r="AN438" s="390"/>
      <c r="AO438" s="390"/>
      <c r="AP438" s="390"/>
      <c r="AQ438" s="390"/>
      <c r="AR438" s="390"/>
      <c r="AS438" s="390"/>
      <c r="AT438" s="390"/>
      <c r="AU438" s="390"/>
      <c r="AV438" s="384"/>
      <c r="AW438" s="385"/>
      <c r="AX438" s="386"/>
      <c r="AY438" s="492" t="s">
        <v>6663</v>
      </c>
      <c r="AZ438" s="493" t="s">
        <v>6663</v>
      </c>
      <c r="BA438" s="493" t="s">
        <v>6663</v>
      </c>
      <c r="BB438" s="493" t="s">
        <v>6663</v>
      </c>
      <c r="BC438" s="493" t="s">
        <v>6663</v>
      </c>
      <c r="BD438" s="493" t="s">
        <v>6663</v>
      </c>
      <c r="BE438" s="493" t="s">
        <v>6663</v>
      </c>
      <c r="BF438" s="493" t="s">
        <v>6663</v>
      </c>
      <c r="BG438" s="493" t="s">
        <v>6663</v>
      </c>
      <c r="BH438" s="493" t="s">
        <v>6663</v>
      </c>
      <c r="BI438" s="493" t="s">
        <v>6663</v>
      </c>
      <c r="BJ438" s="493" t="s">
        <v>6663</v>
      </c>
      <c r="BK438" s="493" t="s">
        <v>6663</v>
      </c>
      <c r="BL438" s="493" t="s">
        <v>6663</v>
      </c>
      <c r="BM438" s="493" t="s">
        <v>6663</v>
      </c>
      <c r="BN438" s="494" t="s">
        <v>6663</v>
      </c>
      <c r="BO438" s="489" t="s">
        <v>6663</v>
      </c>
      <c r="BP438" s="490" t="s">
        <v>6663</v>
      </c>
      <c r="BQ438" s="491" t="s">
        <v>6663</v>
      </c>
      <c r="BR438" s="492">
        <v>173</v>
      </c>
      <c r="BS438" s="493" t="s">
        <v>6662</v>
      </c>
      <c r="BT438" s="493" t="s">
        <v>6662</v>
      </c>
      <c r="BU438" s="493" t="s">
        <v>6662</v>
      </c>
      <c r="BV438" s="493">
        <v>1</v>
      </c>
      <c r="BW438" s="493">
        <v>2</v>
      </c>
      <c r="BX438" s="493">
        <v>5</v>
      </c>
      <c r="BY438" s="493">
        <v>9</v>
      </c>
      <c r="BZ438" s="493">
        <v>16</v>
      </c>
      <c r="CA438" s="493">
        <v>19</v>
      </c>
      <c r="CB438" s="493">
        <v>34</v>
      </c>
      <c r="CC438" s="493">
        <v>30</v>
      </c>
      <c r="CD438" s="493">
        <v>26</v>
      </c>
      <c r="CE438" s="493">
        <v>17</v>
      </c>
      <c r="CF438" s="493">
        <v>10</v>
      </c>
      <c r="CG438" s="494">
        <v>4</v>
      </c>
      <c r="CH438" s="389"/>
      <c r="CI438" s="390"/>
      <c r="CJ438" s="390"/>
      <c r="CK438" s="390"/>
      <c r="CL438" s="390"/>
      <c r="CM438" s="390"/>
      <c r="CN438" s="390"/>
      <c r="CO438" s="390"/>
      <c r="CP438" s="390"/>
      <c r="CQ438" s="390"/>
      <c r="CR438" s="390"/>
      <c r="CS438" s="390"/>
      <c r="CT438" s="390"/>
      <c r="CU438" s="394"/>
      <c r="CV438" s="389"/>
      <c r="CW438" s="390"/>
      <c r="CX438" s="390"/>
      <c r="CY438" s="390"/>
      <c r="CZ438" s="390"/>
      <c r="DA438" s="390"/>
      <c r="DB438" s="394"/>
      <c r="DC438" s="492">
        <v>653</v>
      </c>
      <c r="DD438" s="493">
        <v>481</v>
      </c>
      <c r="DE438" s="493">
        <v>270</v>
      </c>
      <c r="DF438" s="493">
        <v>180</v>
      </c>
      <c r="DG438" s="493">
        <v>31</v>
      </c>
      <c r="DH438" s="493">
        <v>44</v>
      </c>
      <c r="DI438" s="493">
        <v>128</v>
      </c>
      <c r="DJ438" s="394"/>
      <c r="DK438" s="492">
        <v>159</v>
      </c>
      <c r="DL438" s="493">
        <v>79</v>
      </c>
      <c r="DM438" s="493" t="s">
        <v>6662</v>
      </c>
      <c r="DN438" s="493">
        <v>3</v>
      </c>
      <c r="DO438" s="493">
        <v>1</v>
      </c>
      <c r="DP438" s="493">
        <v>75</v>
      </c>
      <c r="DQ438" s="493">
        <v>1</v>
      </c>
      <c r="DR438" s="493" t="s">
        <v>6662</v>
      </c>
      <c r="DS438" s="493" t="s">
        <v>6662</v>
      </c>
      <c r="DT438" s="493" t="s">
        <v>6662</v>
      </c>
      <c r="DU438" s="493" t="s">
        <v>6662</v>
      </c>
      <c r="DV438" s="493" t="s">
        <v>6662</v>
      </c>
      <c r="DW438" s="493" t="s">
        <v>6662</v>
      </c>
      <c r="DX438" s="493" t="s">
        <v>6662</v>
      </c>
      <c r="DY438" s="390" t="s">
        <v>6662</v>
      </c>
      <c r="DZ438" s="394" t="s">
        <v>6662</v>
      </c>
      <c r="EA438" s="492">
        <v>173</v>
      </c>
      <c r="EB438" s="493">
        <v>43475</v>
      </c>
      <c r="EC438" s="493">
        <v>22149</v>
      </c>
      <c r="ED438" s="493">
        <v>21326</v>
      </c>
      <c r="EE438" s="494" t="s">
        <v>6662</v>
      </c>
      <c r="EF438" s="492">
        <v>327</v>
      </c>
      <c r="EG438" s="493">
        <v>281</v>
      </c>
      <c r="EH438" s="493">
        <v>152</v>
      </c>
      <c r="EI438" s="493">
        <v>105</v>
      </c>
      <c r="EJ438" s="493">
        <v>24</v>
      </c>
      <c r="EK438" s="493">
        <v>17</v>
      </c>
      <c r="EL438" s="493">
        <v>29</v>
      </c>
      <c r="EM438" s="394"/>
      <c r="EN438" s="492">
        <v>326</v>
      </c>
      <c r="EO438" s="493">
        <v>200</v>
      </c>
      <c r="EP438" s="493">
        <v>118</v>
      </c>
      <c r="EQ438" s="493">
        <v>75</v>
      </c>
      <c r="ER438" s="493">
        <v>7</v>
      </c>
      <c r="ES438" s="493">
        <v>27</v>
      </c>
      <c r="ET438" s="493">
        <v>99</v>
      </c>
      <c r="EU438" s="394"/>
    </row>
    <row r="439" spans="1:151" s="357" customFormat="1" ht="15" customHeight="1" x14ac:dyDescent="0.15">
      <c r="A439" s="452" t="s">
        <v>175</v>
      </c>
      <c r="B439" s="452" t="s">
        <v>524</v>
      </c>
      <c r="C439" s="452"/>
      <c r="D439" s="452" t="s">
        <v>998</v>
      </c>
      <c r="E439" s="387">
        <v>372</v>
      </c>
      <c r="F439" s="472">
        <v>369</v>
      </c>
      <c r="G439" s="472">
        <v>49</v>
      </c>
      <c r="H439" s="472">
        <v>72</v>
      </c>
      <c r="I439" s="472">
        <v>248</v>
      </c>
      <c r="J439" s="388">
        <v>3</v>
      </c>
      <c r="K439" s="395">
        <v>3</v>
      </c>
      <c r="L439" s="387"/>
      <c r="M439" s="471">
        <v>978</v>
      </c>
      <c r="N439" s="472">
        <v>16</v>
      </c>
      <c r="O439" s="472">
        <v>20</v>
      </c>
      <c r="P439" s="472">
        <v>46</v>
      </c>
      <c r="Q439" s="472">
        <v>26</v>
      </c>
      <c r="R439" s="472">
        <v>39</v>
      </c>
      <c r="S439" s="472">
        <v>55</v>
      </c>
      <c r="T439" s="472">
        <v>49</v>
      </c>
      <c r="U439" s="472">
        <v>66</v>
      </c>
      <c r="V439" s="472">
        <v>107</v>
      </c>
      <c r="W439" s="472">
        <v>140</v>
      </c>
      <c r="X439" s="472">
        <v>144</v>
      </c>
      <c r="Y439" s="472">
        <v>105</v>
      </c>
      <c r="Z439" s="472">
        <v>82</v>
      </c>
      <c r="AA439" s="472">
        <v>47</v>
      </c>
      <c r="AB439" s="473">
        <v>36</v>
      </c>
      <c r="AC439" s="489">
        <v>58.9</v>
      </c>
      <c r="AD439" s="490">
        <v>58.1</v>
      </c>
      <c r="AE439" s="491">
        <v>59.9</v>
      </c>
      <c r="AF439" s="389"/>
      <c r="AG439" s="390"/>
      <c r="AH439" s="390"/>
      <c r="AI439" s="390"/>
      <c r="AJ439" s="390"/>
      <c r="AK439" s="390"/>
      <c r="AL439" s="390"/>
      <c r="AM439" s="390"/>
      <c r="AN439" s="390"/>
      <c r="AO439" s="390"/>
      <c r="AP439" s="390"/>
      <c r="AQ439" s="390"/>
      <c r="AR439" s="390"/>
      <c r="AS439" s="390"/>
      <c r="AT439" s="390"/>
      <c r="AU439" s="390"/>
      <c r="AV439" s="384"/>
      <c r="AW439" s="385"/>
      <c r="AX439" s="386"/>
      <c r="AY439" s="492">
        <v>403</v>
      </c>
      <c r="AZ439" s="493">
        <v>1</v>
      </c>
      <c r="BA439" s="493" t="s">
        <v>6662</v>
      </c>
      <c r="BB439" s="493">
        <v>2</v>
      </c>
      <c r="BC439" s="493">
        <v>3</v>
      </c>
      <c r="BD439" s="493">
        <v>4</v>
      </c>
      <c r="BE439" s="493">
        <v>6</v>
      </c>
      <c r="BF439" s="493">
        <v>5</v>
      </c>
      <c r="BG439" s="493">
        <v>7</v>
      </c>
      <c r="BH439" s="493">
        <v>21</v>
      </c>
      <c r="BI439" s="493">
        <v>61</v>
      </c>
      <c r="BJ439" s="493">
        <v>97</v>
      </c>
      <c r="BK439" s="493">
        <v>86</v>
      </c>
      <c r="BL439" s="493">
        <v>64</v>
      </c>
      <c r="BM439" s="493">
        <v>29</v>
      </c>
      <c r="BN439" s="494">
        <v>17</v>
      </c>
      <c r="BO439" s="489">
        <v>68.5</v>
      </c>
      <c r="BP439" s="490">
        <v>68.2</v>
      </c>
      <c r="BQ439" s="491">
        <v>69</v>
      </c>
      <c r="BR439" s="492">
        <v>369</v>
      </c>
      <c r="BS439" s="493" t="s">
        <v>6662</v>
      </c>
      <c r="BT439" s="493" t="s">
        <v>6662</v>
      </c>
      <c r="BU439" s="493" t="s">
        <v>6662</v>
      </c>
      <c r="BV439" s="493" t="s">
        <v>6662</v>
      </c>
      <c r="BW439" s="493" t="s">
        <v>6662</v>
      </c>
      <c r="BX439" s="493">
        <v>7</v>
      </c>
      <c r="BY439" s="493">
        <v>8</v>
      </c>
      <c r="BZ439" s="493">
        <v>26</v>
      </c>
      <c r="CA439" s="493">
        <v>50</v>
      </c>
      <c r="CB439" s="493">
        <v>75</v>
      </c>
      <c r="CC439" s="493">
        <v>88</v>
      </c>
      <c r="CD439" s="493">
        <v>52</v>
      </c>
      <c r="CE439" s="493">
        <v>40</v>
      </c>
      <c r="CF439" s="493">
        <v>12</v>
      </c>
      <c r="CG439" s="494">
        <v>11</v>
      </c>
      <c r="CH439" s="389"/>
      <c r="CI439" s="390"/>
      <c r="CJ439" s="390"/>
      <c r="CK439" s="390"/>
      <c r="CL439" s="390"/>
      <c r="CM439" s="390"/>
      <c r="CN439" s="390"/>
      <c r="CO439" s="390"/>
      <c r="CP439" s="390"/>
      <c r="CQ439" s="390"/>
      <c r="CR439" s="390"/>
      <c r="CS439" s="390"/>
      <c r="CT439" s="390"/>
      <c r="CU439" s="394"/>
      <c r="CV439" s="389"/>
      <c r="CW439" s="390"/>
      <c r="CX439" s="390"/>
      <c r="CY439" s="390"/>
      <c r="CZ439" s="390"/>
      <c r="DA439" s="390"/>
      <c r="DB439" s="394"/>
      <c r="DC439" s="492">
        <v>1310</v>
      </c>
      <c r="DD439" s="493">
        <v>958</v>
      </c>
      <c r="DE439" s="493">
        <v>403</v>
      </c>
      <c r="DF439" s="493">
        <v>499</v>
      </c>
      <c r="DG439" s="493">
        <v>56</v>
      </c>
      <c r="DH439" s="493">
        <v>72</v>
      </c>
      <c r="DI439" s="493">
        <v>280</v>
      </c>
      <c r="DJ439" s="394"/>
      <c r="DK439" s="492">
        <v>349</v>
      </c>
      <c r="DL439" s="493">
        <v>339</v>
      </c>
      <c r="DM439" s="493" t="s">
        <v>6662</v>
      </c>
      <c r="DN439" s="493">
        <v>2</v>
      </c>
      <c r="DO439" s="493" t="s">
        <v>6662</v>
      </c>
      <c r="DP439" s="493">
        <v>2</v>
      </c>
      <c r="DQ439" s="493">
        <v>1</v>
      </c>
      <c r="DR439" s="493" t="s">
        <v>6662</v>
      </c>
      <c r="DS439" s="493">
        <v>3</v>
      </c>
      <c r="DT439" s="493">
        <v>1</v>
      </c>
      <c r="DU439" s="493" t="s">
        <v>6662</v>
      </c>
      <c r="DV439" s="493">
        <v>1</v>
      </c>
      <c r="DW439" s="493" t="s">
        <v>6662</v>
      </c>
      <c r="DX439" s="493" t="s">
        <v>6662</v>
      </c>
      <c r="DY439" s="390" t="s">
        <v>6662</v>
      </c>
      <c r="DZ439" s="394" t="s">
        <v>6662</v>
      </c>
      <c r="EA439" s="492">
        <v>368</v>
      </c>
      <c r="EB439" s="493">
        <v>80965</v>
      </c>
      <c r="EC439" s="493">
        <v>76835</v>
      </c>
      <c r="ED439" s="493">
        <v>4037</v>
      </c>
      <c r="EE439" s="494">
        <v>93</v>
      </c>
      <c r="EF439" s="492">
        <v>653</v>
      </c>
      <c r="EG439" s="493">
        <v>555</v>
      </c>
      <c r="EH439" s="493">
        <v>228</v>
      </c>
      <c r="EI439" s="493">
        <v>286</v>
      </c>
      <c r="EJ439" s="493">
        <v>41</v>
      </c>
      <c r="EK439" s="493">
        <v>40</v>
      </c>
      <c r="EL439" s="493">
        <v>58</v>
      </c>
      <c r="EM439" s="394"/>
      <c r="EN439" s="492">
        <v>657</v>
      </c>
      <c r="EO439" s="493">
        <v>403</v>
      </c>
      <c r="EP439" s="493">
        <v>175</v>
      </c>
      <c r="EQ439" s="493">
        <v>213</v>
      </c>
      <c r="ER439" s="493">
        <v>15</v>
      </c>
      <c r="ES439" s="493">
        <v>32</v>
      </c>
      <c r="ET439" s="493">
        <v>222</v>
      </c>
      <c r="EU439" s="394"/>
    </row>
    <row r="440" spans="1:151" s="357" customFormat="1" ht="15" hidden="1" customHeight="1" x14ac:dyDescent="0.15">
      <c r="A440" s="452" t="s">
        <v>175</v>
      </c>
      <c r="B440" s="452" t="s">
        <v>524</v>
      </c>
      <c r="C440" s="452" t="s">
        <v>525</v>
      </c>
      <c r="D440" s="452" t="s">
        <v>999</v>
      </c>
      <c r="E440" s="387">
        <v>46</v>
      </c>
      <c r="F440" s="472">
        <v>46</v>
      </c>
      <c r="G440" s="472" t="s">
        <v>6663</v>
      </c>
      <c r="H440" s="472" t="s">
        <v>6663</v>
      </c>
      <c r="I440" s="472" t="s">
        <v>6663</v>
      </c>
      <c r="J440" s="388" t="s">
        <v>6662</v>
      </c>
      <c r="K440" s="395" t="s">
        <v>6662</v>
      </c>
      <c r="L440" s="387"/>
      <c r="M440" s="471" t="s">
        <v>6663</v>
      </c>
      <c r="N440" s="472" t="s">
        <v>6663</v>
      </c>
      <c r="O440" s="472" t="s">
        <v>6663</v>
      </c>
      <c r="P440" s="472" t="s">
        <v>6663</v>
      </c>
      <c r="Q440" s="472" t="s">
        <v>6663</v>
      </c>
      <c r="R440" s="472" t="s">
        <v>6663</v>
      </c>
      <c r="S440" s="472" t="s">
        <v>6663</v>
      </c>
      <c r="T440" s="472" t="s">
        <v>6663</v>
      </c>
      <c r="U440" s="472" t="s">
        <v>6663</v>
      </c>
      <c r="V440" s="472" t="s">
        <v>6663</v>
      </c>
      <c r="W440" s="472" t="s">
        <v>6663</v>
      </c>
      <c r="X440" s="472" t="s">
        <v>6663</v>
      </c>
      <c r="Y440" s="472" t="s">
        <v>6663</v>
      </c>
      <c r="Z440" s="472" t="s">
        <v>6663</v>
      </c>
      <c r="AA440" s="472" t="s">
        <v>6663</v>
      </c>
      <c r="AB440" s="473" t="s">
        <v>6663</v>
      </c>
      <c r="AC440" s="489" t="s">
        <v>6663</v>
      </c>
      <c r="AD440" s="490" t="s">
        <v>6663</v>
      </c>
      <c r="AE440" s="491" t="s">
        <v>6663</v>
      </c>
      <c r="AF440" s="389"/>
      <c r="AG440" s="390"/>
      <c r="AH440" s="390"/>
      <c r="AI440" s="390"/>
      <c r="AJ440" s="390"/>
      <c r="AK440" s="390"/>
      <c r="AL440" s="390"/>
      <c r="AM440" s="390"/>
      <c r="AN440" s="390"/>
      <c r="AO440" s="390"/>
      <c r="AP440" s="390"/>
      <c r="AQ440" s="390"/>
      <c r="AR440" s="390"/>
      <c r="AS440" s="390"/>
      <c r="AT440" s="390"/>
      <c r="AU440" s="390"/>
      <c r="AV440" s="384"/>
      <c r="AW440" s="385"/>
      <c r="AX440" s="386"/>
      <c r="AY440" s="492" t="s">
        <v>6663</v>
      </c>
      <c r="AZ440" s="493" t="s">
        <v>6663</v>
      </c>
      <c r="BA440" s="493" t="s">
        <v>6663</v>
      </c>
      <c r="BB440" s="493" t="s">
        <v>6663</v>
      </c>
      <c r="BC440" s="493" t="s">
        <v>6663</v>
      </c>
      <c r="BD440" s="493" t="s">
        <v>6663</v>
      </c>
      <c r="BE440" s="493" t="s">
        <v>6663</v>
      </c>
      <c r="BF440" s="493" t="s">
        <v>6663</v>
      </c>
      <c r="BG440" s="493" t="s">
        <v>6663</v>
      </c>
      <c r="BH440" s="493" t="s">
        <v>6663</v>
      </c>
      <c r="BI440" s="493" t="s">
        <v>6663</v>
      </c>
      <c r="BJ440" s="493" t="s">
        <v>6663</v>
      </c>
      <c r="BK440" s="493" t="s">
        <v>6663</v>
      </c>
      <c r="BL440" s="493" t="s">
        <v>6663</v>
      </c>
      <c r="BM440" s="493" t="s">
        <v>6663</v>
      </c>
      <c r="BN440" s="494" t="s">
        <v>6663</v>
      </c>
      <c r="BO440" s="489" t="s">
        <v>6663</v>
      </c>
      <c r="BP440" s="490" t="s">
        <v>6663</v>
      </c>
      <c r="BQ440" s="491" t="s">
        <v>6663</v>
      </c>
      <c r="BR440" s="492">
        <v>46</v>
      </c>
      <c r="BS440" s="493" t="s">
        <v>6662</v>
      </c>
      <c r="BT440" s="493" t="s">
        <v>6662</v>
      </c>
      <c r="BU440" s="493" t="s">
        <v>6662</v>
      </c>
      <c r="BV440" s="493" t="s">
        <v>6662</v>
      </c>
      <c r="BW440" s="493" t="s">
        <v>6662</v>
      </c>
      <c r="BX440" s="493">
        <v>2</v>
      </c>
      <c r="BY440" s="493">
        <v>1</v>
      </c>
      <c r="BZ440" s="493">
        <v>6</v>
      </c>
      <c r="CA440" s="493">
        <v>3</v>
      </c>
      <c r="CB440" s="493">
        <v>8</v>
      </c>
      <c r="CC440" s="493">
        <v>11</v>
      </c>
      <c r="CD440" s="493">
        <v>5</v>
      </c>
      <c r="CE440" s="493">
        <v>4</v>
      </c>
      <c r="CF440" s="493">
        <v>2</v>
      </c>
      <c r="CG440" s="494">
        <v>4</v>
      </c>
      <c r="CH440" s="389"/>
      <c r="CI440" s="390"/>
      <c r="CJ440" s="390"/>
      <c r="CK440" s="390"/>
      <c r="CL440" s="390"/>
      <c r="CM440" s="390"/>
      <c r="CN440" s="390"/>
      <c r="CO440" s="390"/>
      <c r="CP440" s="390"/>
      <c r="CQ440" s="390"/>
      <c r="CR440" s="390"/>
      <c r="CS440" s="390"/>
      <c r="CT440" s="390"/>
      <c r="CU440" s="394"/>
      <c r="CV440" s="389"/>
      <c r="CW440" s="390"/>
      <c r="CX440" s="390"/>
      <c r="CY440" s="390"/>
      <c r="CZ440" s="390"/>
      <c r="DA440" s="390"/>
      <c r="DB440" s="394"/>
      <c r="DC440" s="492">
        <v>172</v>
      </c>
      <c r="DD440" s="493">
        <v>119</v>
      </c>
      <c r="DE440" s="493">
        <v>43</v>
      </c>
      <c r="DF440" s="493">
        <v>70</v>
      </c>
      <c r="DG440" s="493">
        <v>6</v>
      </c>
      <c r="DH440" s="493">
        <v>11</v>
      </c>
      <c r="DI440" s="493">
        <v>42</v>
      </c>
      <c r="DJ440" s="394"/>
      <c r="DK440" s="492">
        <v>36</v>
      </c>
      <c r="DL440" s="493">
        <v>34</v>
      </c>
      <c r="DM440" s="493" t="s">
        <v>6662</v>
      </c>
      <c r="DN440" s="493" t="s">
        <v>6662</v>
      </c>
      <c r="DO440" s="493" t="s">
        <v>6662</v>
      </c>
      <c r="DP440" s="493">
        <v>1</v>
      </c>
      <c r="DQ440" s="493" t="s">
        <v>6662</v>
      </c>
      <c r="DR440" s="493" t="s">
        <v>6662</v>
      </c>
      <c r="DS440" s="493" t="s">
        <v>6662</v>
      </c>
      <c r="DT440" s="493" t="s">
        <v>6662</v>
      </c>
      <c r="DU440" s="493" t="s">
        <v>6662</v>
      </c>
      <c r="DV440" s="493">
        <v>1</v>
      </c>
      <c r="DW440" s="493" t="s">
        <v>6662</v>
      </c>
      <c r="DX440" s="493" t="s">
        <v>6662</v>
      </c>
      <c r="DY440" s="390" t="s">
        <v>6662</v>
      </c>
      <c r="DZ440" s="394" t="s">
        <v>6662</v>
      </c>
      <c r="EA440" s="492">
        <v>45</v>
      </c>
      <c r="EB440" s="493">
        <v>6993</v>
      </c>
      <c r="EC440" s="493">
        <v>6524</v>
      </c>
      <c r="ED440" s="493">
        <v>469</v>
      </c>
      <c r="EE440" s="494" t="s">
        <v>6662</v>
      </c>
      <c r="EF440" s="492">
        <v>81</v>
      </c>
      <c r="EG440" s="493">
        <v>69</v>
      </c>
      <c r="EH440" s="493">
        <v>28</v>
      </c>
      <c r="EI440" s="493">
        <v>38</v>
      </c>
      <c r="EJ440" s="493">
        <v>3</v>
      </c>
      <c r="EK440" s="493">
        <v>4</v>
      </c>
      <c r="EL440" s="493">
        <v>8</v>
      </c>
      <c r="EM440" s="394"/>
      <c r="EN440" s="492">
        <v>91</v>
      </c>
      <c r="EO440" s="493">
        <v>50</v>
      </c>
      <c r="EP440" s="493">
        <v>15</v>
      </c>
      <c r="EQ440" s="493">
        <v>32</v>
      </c>
      <c r="ER440" s="493">
        <v>3</v>
      </c>
      <c r="ES440" s="493">
        <v>7</v>
      </c>
      <c r="ET440" s="493">
        <v>34</v>
      </c>
      <c r="EU440" s="394"/>
    </row>
    <row r="441" spans="1:151" s="357" customFormat="1" ht="15" hidden="1" customHeight="1" x14ac:dyDescent="0.15">
      <c r="A441" s="452" t="s">
        <v>175</v>
      </c>
      <c r="B441" s="452" t="s">
        <v>524</v>
      </c>
      <c r="C441" s="452" t="s">
        <v>526</v>
      </c>
      <c r="D441" s="452" t="s">
        <v>1000</v>
      </c>
      <c r="E441" s="387">
        <v>98</v>
      </c>
      <c r="F441" s="472">
        <v>98</v>
      </c>
      <c r="G441" s="472" t="s">
        <v>6663</v>
      </c>
      <c r="H441" s="472" t="s">
        <v>6663</v>
      </c>
      <c r="I441" s="472" t="s">
        <v>6663</v>
      </c>
      <c r="J441" s="388" t="s">
        <v>6662</v>
      </c>
      <c r="K441" s="395" t="s">
        <v>6662</v>
      </c>
      <c r="L441" s="387"/>
      <c r="M441" s="471" t="s">
        <v>6663</v>
      </c>
      <c r="N441" s="472" t="s">
        <v>6663</v>
      </c>
      <c r="O441" s="472" t="s">
        <v>6663</v>
      </c>
      <c r="P441" s="472" t="s">
        <v>6663</v>
      </c>
      <c r="Q441" s="472" t="s">
        <v>6663</v>
      </c>
      <c r="R441" s="472" t="s">
        <v>6663</v>
      </c>
      <c r="S441" s="472" t="s">
        <v>6663</v>
      </c>
      <c r="T441" s="472" t="s">
        <v>6663</v>
      </c>
      <c r="U441" s="472" t="s">
        <v>6663</v>
      </c>
      <c r="V441" s="472" t="s">
        <v>6663</v>
      </c>
      <c r="W441" s="472" t="s">
        <v>6663</v>
      </c>
      <c r="X441" s="472" t="s">
        <v>6663</v>
      </c>
      <c r="Y441" s="472" t="s">
        <v>6663</v>
      </c>
      <c r="Z441" s="472" t="s">
        <v>6663</v>
      </c>
      <c r="AA441" s="472" t="s">
        <v>6663</v>
      </c>
      <c r="AB441" s="473" t="s">
        <v>6663</v>
      </c>
      <c r="AC441" s="489" t="s">
        <v>6663</v>
      </c>
      <c r="AD441" s="490" t="s">
        <v>6663</v>
      </c>
      <c r="AE441" s="491" t="s">
        <v>6663</v>
      </c>
      <c r="AF441" s="389"/>
      <c r="AG441" s="390"/>
      <c r="AH441" s="390"/>
      <c r="AI441" s="390"/>
      <c r="AJ441" s="390"/>
      <c r="AK441" s="390"/>
      <c r="AL441" s="390"/>
      <c r="AM441" s="390"/>
      <c r="AN441" s="390"/>
      <c r="AO441" s="390"/>
      <c r="AP441" s="390"/>
      <c r="AQ441" s="390"/>
      <c r="AR441" s="390"/>
      <c r="AS441" s="390"/>
      <c r="AT441" s="390"/>
      <c r="AU441" s="390"/>
      <c r="AV441" s="384"/>
      <c r="AW441" s="385"/>
      <c r="AX441" s="386"/>
      <c r="AY441" s="492" t="s">
        <v>6663</v>
      </c>
      <c r="AZ441" s="493" t="s">
        <v>6663</v>
      </c>
      <c r="BA441" s="493" t="s">
        <v>6663</v>
      </c>
      <c r="BB441" s="493" t="s">
        <v>6663</v>
      </c>
      <c r="BC441" s="493" t="s">
        <v>6663</v>
      </c>
      <c r="BD441" s="493" t="s">
        <v>6663</v>
      </c>
      <c r="BE441" s="493" t="s">
        <v>6663</v>
      </c>
      <c r="BF441" s="493" t="s">
        <v>6663</v>
      </c>
      <c r="BG441" s="493" t="s">
        <v>6663</v>
      </c>
      <c r="BH441" s="493" t="s">
        <v>6663</v>
      </c>
      <c r="BI441" s="493" t="s">
        <v>6663</v>
      </c>
      <c r="BJ441" s="493" t="s">
        <v>6663</v>
      </c>
      <c r="BK441" s="493" t="s">
        <v>6663</v>
      </c>
      <c r="BL441" s="493" t="s">
        <v>6663</v>
      </c>
      <c r="BM441" s="493" t="s">
        <v>6663</v>
      </c>
      <c r="BN441" s="494" t="s">
        <v>6663</v>
      </c>
      <c r="BO441" s="489" t="s">
        <v>6663</v>
      </c>
      <c r="BP441" s="490" t="s">
        <v>6663</v>
      </c>
      <c r="BQ441" s="491" t="s">
        <v>6663</v>
      </c>
      <c r="BR441" s="492">
        <v>98</v>
      </c>
      <c r="BS441" s="493" t="s">
        <v>6662</v>
      </c>
      <c r="BT441" s="493" t="s">
        <v>6662</v>
      </c>
      <c r="BU441" s="493" t="s">
        <v>6662</v>
      </c>
      <c r="BV441" s="493" t="s">
        <v>6662</v>
      </c>
      <c r="BW441" s="493" t="s">
        <v>6662</v>
      </c>
      <c r="BX441" s="493">
        <v>3</v>
      </c>
      <c r="BY441" s="493">
        <v>3</v>
      </c>
      <c r="BZ441" s="493">
        <v>8</v>
      </c>
      <c r="CA441" s="493">
        <v>11</v>
      </c>
      <c r="CB441" s="493">
        <v>24</v>
      </c>
      <c r="CC441" s="493">
        <v>21</v>
      </c>
      <c r="CD441" s="493">
        <v>13</v>
      </c>
      <c r="CE441" s="493">
        <v>10</v>
      </c>
      <c r="CF441" s="493">
        <v>2</v>
      </c>
      <c r="CG441" s="494">
        <v>3</v>
      </c>
      <c r="CH441" s="389"/>
      <c r="CI441" s="390"/>
      <c r="CJ441" s="390"/>
      <c r="CK441" s="390"/>
      <c r="CL441" s="390"/>
      <c r="CM441" s="390"/>
      <c r="CN441" s="390"/>
      <c r="CO441" s="390"/>
      <c r="CP441" s="390"/>
      <c r="CQ441" s="390"/>
      <c r="CR441" s="390"/>
      <c r="CS441" s="390"/>
      <c r="CT441" s="390"/>
      <c r="CU441" s="394"/>
      <c r="CV441" s="389"/>
      <c r="CW441" s="390"/>
      <c r="CX441" s="390"/>
      <c r="CY441" s="390"/>
      <c r="CZ441" s="390"/>
      <c r="DA441" s="390"/>
      <c r="DB441" s="394"/>
      <c r="DC441" s="492">
        <v>337</v>
      </c>
      <c r="DD441" s="493">
        <v>238</v>
      </c>
      <c r="DE441" s="493">
        <v>104</v>
      </c>
      <c r="DF441" s="493">
        <v>120</v>
      </c>
      <c r="DG441" s="493">
        <v>14</v>
      </c>
      <c r="DH441" s="493">
        <v>16</v>
      </c>
      <c r="DI441" s="493">
        <v>83</v>
      </c>
      <c r="DJ441" s="394"/>
      <c r="DK441" s="492">
        <v>93</v>
      </c>
      <c r="DL441" s="493">
        <v>89</v>
      </c>
      <c r="DM441" s="493" t="s">
        <v>6662</v>
      </c>
      <c r="DN441" s="493" t="s">
        <v>6662</v>
      </c>
      <c r="DO441" s="493" t="s">
        <v>6662</v>
      </c>
      <c r="DP441" s="493" t="s">
        <v>6662</v>
      </c>
      <c r="DQ441" s="493">
        <v>1</v>
      </c>
      <c r="DR441" s="493" t="s">
        <v>6662</v>
      </c>
      <c r="DS441" s="493">
        <v>3</v>
      </c>
      <c r="DT441" s="493" t="s">
        <v>6662</v>
      </c>
      <c r="DU441" s="493" t="s">
        <v>6662</v>
      </c>
      <c r="DV441" s="493" t="s">
        <v>6662</v>
      </c>
      <c r="DW441" s="493" t="s">
        <v>6662</v>
      </c>
      <c r="DX441" s="493" t="s">
        <v>6662</v>
      </c>
      <c r="DY441" s="390" t="s">
        <v>6662</v>
      </c>
      <c r="DZ441" s="394" t="s">
        <v>6662</v>
      </c>
      <c r="EA441" s="492">
        <v>98</v>
      </c>
      <c r="EB441" s="493">
        <v>17161</v>
      </c>
      <c r="EC441" s="493">
        <v>15931</v>
      </c>
      <c r="ED441" s="493">
        <v>1208</v>
      </c>
      <c r="EE441" s="494">
        <v>22</v>
      </c>
      <c r="EF441" s="492">
        <v>162</v>
      </c>
      <c r="EG441" s="493">
        <v>135</v>
      </c>
      <c r="EH441" s="493">
        <v>57</v>
      </c>
      <c r="EI441" s="493">
        <v>69</v>
      </c>
      <c r="EJ441" s="493">
        <v>9</v>
      </c>
      <c r="EK441" s="493">
        <v>8</v>
      </c>
      <c r="EL441" s="493">
        <v>19</v>
      </c>
      <c r="EM441" s="394"/>
      <c r="EN441" s="492">
        <v>175</v>
      </c>
      <c r="EO441" s="493">
        <v>103</v>
      </c>
      <c r="EP441" s="493">
        <v>47</v>
      </c>
      <c r="EQ441" s="493">
        <v>51</v>
      </c>
      <c r="ER441" s="493">
        <v>5</v>
      </c>
      <c r="ES441" s="493">
        <v>8</v>
      </c>
      <c r="ET441" s="493">
        <v>64</v>
      </c>
      <c r="EU441" s="394"/>
    </row>
    <row r="442" spans="1:151" s="357" customFormat="1" ht="15" hidden="1" customHeight="1" x14ac:dyDescent="0.15">
      <c r="A442" s="452" t="s">
        <v>175</v>
      </c>
      <c r="B442" s="452" t="s">
        <v>524</v>
      </c>
      <c r="C442" s="452" t="s">
        <v>527</v>
      </c>
      <c r="D442" s="452" t="s">
        <v>1001</v>
      </c>
      <c r="E442" s="387">
        <v>119</v>
      </c>
      <c r="F442" s="472">
        <v>119</v>
      </c>
      <c r="G442" s="472" t="s">
        <v>6663</v>
      </c>
      <c r="H442" s="472" t="s">
        <v>6663</v>
      </c>
      <c r="I442" s="472" t="s">
        <v>6663</v>
      </c>
      <c r="J442" s="388" t="s">
        <v>6662</v>
      </c>
      <c r="K442" s="395" t="s">
        <v>6662</v>
      </c>
      <c r="L442" s="387"/>
      <c r="M442" s="471" t="s">
        <v>6663</v>
      </c>
      <c r="N442" s="472" t="s">
        <v>6663</v>
      </c>
      <c r="O442" s="472" t="s">
        <v>6663</v>
      </c>
      <c r="P442" s="472" t="s">
        <v>6663</v>
      </c>
      <c r="Q442" s="472" t="s">
        <v>6663</v>
      </c>
      <c r="R442" s="472" t="s">
        <v>6663</v>
      </c>
      <c r="S442" s="472" t="s">
        <v>6663</v>
      </c>
      <c r="T442" s="472" t="s">
        <v>6663</v>
      </c>
      <c r="U442" s="472" t="s">
        <v>6663</v>
      </c>
      <c r="V442" s="472" t="s">
        <v>6663</v>
      </c>
      <c r="W442" s="472" t="s">
        <v>6663</v>
      </c>
      <c r="X442" s="472" t="s">
        <v>6663</v>
      </c>
      <c r="Y442" s="472" t="s">
        <v>6663</v>
      </c>
      <c r="Z442" s="472" t="s">
        <v>6663</v>
      </c>
      <c r="AA442" s="472" t="s">
        <v>6663</v>
      </c>
      <c r="AB442" s="473" t="s">
        <v>6663</v>
      </c>
      <c r="AC442" s="489" t="s">
        <v>6663</v>
      </c>
      <c r="AD442" s="490" t="s">
        <v>6663</v>
      </c>
      <c r="AE442" s="491" t="s">
        <v>6663</v>
      </c>
      <c r="AF442" s="389"/>
      <c r="AG442" s="390"/>
      <c r="AH442" s="390"/>
      <c r="AI442" s="390"/>
      <c r="AJ442" s="390"/>
      <c r="AK442" s="390"/>
      <c r="AL442" s="390"/>
      <c r="AM442" s="390"/>
      <c r="AN442" s="390"/>
      <c r="AO442" s="390"/>
      <c r="AP442" s="390"/>
      <c r="AQ442" s="390"/>
      <c r="AR442" s="390"/>
      <c r="AS442" s="390"/>
      <c r="AT442" s="390"/>
      <c r="AU442" s="390"/>
      <c r="AV442" s="384"/>
      <c r="AW442" s="385"/>
      <c r="AX442" s="386"/>
      <c r="AY442" s="492" t="s">
        <v>6663</v>
      </c>
      <c r="AZ442" s="493" t="s">
        <v>6663</v>
      </c>
      <c r="BA442" s="493" t="s">
        <v>6663</v>
      </c>
      <c r="BB442" s="493" t="s">
        <v>6663</v>
      </c>
      <c r="BC442" s="493" t="s">
        <v>6663</v>
      </c>
      <c r="BD442" s="493" t="s">
        <v>6663</v>
      </c>
      <c r="BE442" s="493" t="s">
        <v>6663</v>
      </c>
      <c r="BF442" s="493" t="s">
        <v>6663</v>
      </c>
      <c r="BG442" s="493" t="s">
        <v>6663</v>
      </c>
      <c r="BH442" s="493" t="s">
        <v>6663</v>
      </c>
      <c r="BI442" s="493" t="s">
        <v>6663</v>
      </c>
      <c r="BJ442" s="493" t="s">
        <v>6663</v>
      </c>
      <c r="BK442" s="493" t="s">
        <v>6663</v>
      </c>
      <c r="BL442" s="493" t="s">
        <v>6663</v>
      </c>
      <c r="BM442" s="493" t="s">
        <v>6663</v>
      </c>
      <c r="BN442" s="494" t="s">
        <v>6663</v>
      </c>
      <c r="BO442" s="489" t="s">
        <v>6663</v>
      </c>
      <c r="BP442" s="490" t="s">
        <v>6663</v>
      </c>
      <c r="BQ442" s="491" t="s">
        <v>6663</v>
      </c>
      <c r="BR442" s="492">
        <v>119</v>
      </c>
      <c r="BS442" s="493" t="s">
        <v>6662</v>
      </c>
      <c r="BT442" s="493" t="s">
        <v>6662</v>
      </c>
      <c r="BU442" s="493" t="s">
        <v>6662</v>
      </c>
      <c r="BV442" s="493" t="s">
        <v>6662</v>
      </c>
      <c r="BW442" s="493" t="s">
        <v>6662</v>
      </c>
      <c r="BX442" s="493">
        <v>2</v>
      </c>
      <c r="BY442" s="493">
        <v>3</v>
      </c>
      <c r="BZ442" s="493">
        <v>3</v>
      </c>
      <c r="CA442" s="493">
        <v>20</v>
      </c>
      <c r="CB442" s="493">
        <v>20</v>
      </c>
      <c r="CC442" s="493">
        <v>35</v>
      </c>
      <c r="CD442" s="493">
        <v>16</v>
      </c>
      <c r="CE442" s="493">
        <v>14</v>
      </c>
      <c r="CF442" s="493">
        <v>4</v>
      </c>
      <c r="CG442" s="494">
        <v>2</v>
      </c>
      <c r="CH442" s="389"/>
      <c r="CI442" s="390"/>
      <c r="CJ442" s="390"/>
      <c r="CK442" s="390"/>
      <c r="CL442" s="390"/>
      <c r="CM442" s="390"/>
      <c r="CN442" s="390"/>
      <c r="CO442" s="390"/>
      <c r="CP442" s="390"/>
      <c r="CQ442" s="390"/>
      <c r="CR442" s="390"/>
      <c r="CS442" s="390"/>
      <c r="CT442" s="390"/>
      <c r="CU442" s="394"/>
      <c r="CV442" s="389"/>
      <c r="CW442" s="390"/>
      <c r="CX442" s="390"/>
      <c r="CY442" s="390"/>
      <c r="CZ442" s="390"/>
      <c r="DA442" s="390"/>
      <c r="DB442" s="394"/>
      <c r="DC442" s="492">
        <v>420</v>
      </c>
      <c r="DD442" s="493">
        <v>323</v>
      </c>
      <c r="DE442" s="493">
        <v>141</v>
      </c>
      <c r="DF442" s="493">
        <v>163</v>
      </c>
      <c r="DG442" s="493">
        <v>19</v>
      </c>
      <c r="DH442" s="493">
        <v>28</v>
      </c>
      <c r="DI442" s="493">
        <v>69</v>
      </c>
      <c r="DJ442" s="394"/>
      <c r="DK442" s="492">
        <v>117</v>
      </c>
      <c r="DL442" s="493">
        <v>117</v>
      </c>
      <c r="DM442" s="493" t="s">
        <v>6662</v>
      </c>
      <c r="DN442" s="493" t="s">
        <v>6662</v>
      </c>
      <c r="DO442" s="493" t="s">
        <v>6662</v>
      </c>
      <c r="DP442" s="493" t="s">
        <v>6662</v>
      </c>
      <c r="DQ442" s="493" t="s">
        <v>6662</v>
      </c>
      <c r="DR442" s="493" t="s">
        <v>6662</v>
      </c>
      <c r="DS442" s="493" t="s">
        <v>6662</v>
      </c>
      <c r="DT442" s="493" t="s">
        <v>6662</v>
      </c>
      <c r="DU442" s="493" t="s">
        <v>6662</v>
      </c>
      <c r="DV442" s="493" t="s">
        <v>6662</v>
      </c>
      <c r="DW442" s="493" t="s">
        <v>6662</v>
      </c>
      <c r="DX442" s="493" t="s">
        <v>6662</v>
      </c>
      <c r="DY442" s="390" t="s">
        <v>6662</v>
      </c>
      <c r="DZ442" s="394" t="s">
        <v>6662</v>
      </c>
      <c r="EA442" s="492">
        <v>119</v>
      </c>
      <c r="EB442" s="493">
        <v>26164</v>
      </c>
      <c r="EC442" s="493">
        <v>24975</v>
      </c>
      <c r="ED442" s="493">
        <v>1172</v>
      </c>
      <c r="EE442" s="494">
        <v>17</v>
      </c>
      <c r="EF442" s="492">
        <v>218</v>
      </c>
      <c r="EG442" s="493">
        <v>186</v>
      </c>
      <c r="EH442" s="493">
        <v>77</v>
      </c>
      <c r="EI442" s="493">
        <v>93</v>
      </c>
      <c r="EJ442" s="493">
        <v>16</v>
      </c>
      <c r="EK442" s="493">
        <v>17</v>
      </c>
      <c r="EL442" s="493">
        <v>15</v>
      </c>
      <c r="EM442" s="394"/>
      <c r="EN442" s="492">
        <v>202</v>
      </c>
      <c r="EO442" s="493">
        <v>137</v>
      </c>
      <c r="EP442" s="493">
        <v>64</v>
      </c>
      <c r="EQ442" s="493">
        <v>70</v>
      </c>
      <c r="ER442" s="493">
        <v>3</v>
      </c>
      <c r="ES442" s="493">
        <v>11</v>
      </c>
      <c r="ET442" s="493">
        <v>54</v>
      </c>
      <c r="EU442" s="394"/>
    </row>
    <row r="443" spans="1:151" s="357" customFormat="1" ht="15" hidden="1" customHeight="1" x14ac:dyDescent="0.15">
      <c r="A443" s="452" t="s">
        <v>175</v>
      </c>
      <c r="B443" s="452" t="s">
        <v>524</v>
      </c>
      <c r="C443" s="452" t="s">
        <v>528</v>
      </c>
      <c r="D443" s="452" t="s">
        <v>1002</v>
      </c>
      <c r="E443" s="387">
        <v>109</v>
      </c>
      <c r="F443" s="472">
        <v>106</v>
      </c>
      <c r="G443" s="472" t="s">
        <v>6663</v>
      </c>
      <c r="H443" s="472" t="s">
        <v>6663</v>
      </c>
      <c r="I443" s="472" t="s">
        <v>6663</v>
      </c>
      <c r="J443" s="388">
        <v>3</v>
      </c>
      <c r="K443" s="395">
        <v>3</v>
      </c>
      <c r="L443" s="387"/>
      <c r="M443" s="471" t="s">
        <v>6663</v>
      </c>
      <c r="N443" s="472" t="s">
        <v>6663</v>
      </c>
      <c r="O443" s="472" t="s">
        <v>6663</v>
      </c>
      <c r="P443" s="472" t="s">
        <v>6663</v>
      </c>
      <c r="Q443" s="472" t="s">
        <v>6663</v>
      </c>
      <c r="R443" s="472" t="s">
        <v>6663</v>
      </c>
      <c r="S443" s="472" t="s">
        <v>6663</v>
      </c>
      <c r="T443" s="472" t="s">
        <v>6663</v>
      </c>
      <c r="U443" s="472" t="s">
        <v>6663</v>
      </c>
      <c r="V443" s="472" t="s">
        <v>6663</v>
      </c>
      <c r="W443" s="472" t="s">
        <v>6663</v>
      </c>
      <c r="X443" s="472" t="s">
        <v>6663</v>
      </c>
      <c r="Y443" s="472" t="s">
        <v>6663</v>
      </c>
      <c r="Z443" s="472" t="s">
        <v>6663</v>
      </c>
      <c r="AA443" s="472" t="s">
        <v>6663</v>
      </c>
      <c r="AB443" s="473" t="s">
        <v>6663</v>
      </c>
      <c r="AC443" s="489" t="s">
        <v>6663</v>
      </c>
      <c r="AD443" s="490" t="s">
        <v>6663</v>
      </c>
      <c r="AE443" s="491" t="s">
        <v>6663</v>
      </c>
      <c r="AF443" s="389"/>
      <c r="AG443" s="390"/>
      <c r="AH443" s="390"/>
      <c r="AI443" s="390"/>
      <c r="AJ443" s="390"/>
      <c r="AK443" s="390"/>
      <c r="AL443" s="390"/>
      <c r="AM443" s="390"/>
      <c r="AN443" s="390"/>
      <c r="AO443" s="390"/>
      <c r="AP443" s="390"/>
      <c r="AQ443" s="390"/>
      <c r="AR443" s="390"/>
      <c r="AS443" s="390"/>
      <c r="AT443" s="390"/>
      <c r="AU443" s="390"/>
      <c r="AV443" s="384"/>
      <c r="AW443" s="385"/>
      <c r="AX443" s="386"/>
      <c r="AY443" s="492" t="s">
        <v>6663</v>
      </c>
      <c r="AZ443" s="493" t="s">
        <v>6663</v>
      </c>
      <c r="BA443" s="493" t="s">
        <v>6663</v>
      </c>
      <c r="BB443" s="493" t="s">
        <v>6663</v>
      </c>
      <c r="BC443" s="493" t="s">
        <v>6663</v>
      </c>
      <c r="BD443" s="493" t="s">
        <v>6663</v>
      </c>
      <c r="BE443" s="493" t="s">
        <v>6663</v>
      </c>
      <c r="BF443" s="493" t="s">
        <v>6663</v>
      </c>
      <c r="BG443" s="493" t="s">
        <v>6663</v>
      </c>
      <c r="BH443" s="493" t="s">
        <v>6663</v>
      </c>
      <c r="BI443" s="493" t="s">
        <v>6663</v>
      </c>
      <c r="BJ443" s="493" t="s">
        <v>6663</v>
      </c>
      <c r="BK443" s="493" t="s">
        <v>6663</v>
      </c>
      <c r="BL443" s="493" t="s">
        <v>6663</v>
      </c>
      <c r="BM443" s="493" t="s">
        <v>6663</v>
      </c>
      <c r="BN443" s="494" t="s">
        <v>6663</v>
      </c>
      <c r="BO443" s="489" t="s">
        <v>6663</v>
      </c>
      <c r="BP443" s="490" t="s">
        <v>6663</v>
      </c>
      <c r="BQ443" s="491" t="s">
        <v>6663</v>
      </c>
      <c r="BR443" s="492">
        <v>106</v>
      </c>
      <c r="BS443" s="493" t="s">
        <v>6662</v>
      </c>
      <c r="BT443" s="493" t="s">
        <v>6662</v>
      </c>
      <c r="BU443" s="493" t="s">
        <v>6662</v>
      </c>
      <c r="BV443" s="493" t="s">
        <v>6662</v>
      </c>
      <c r="BW443" s="493" t="s">
        <v>6662</v>
      </c>
      <c r="BX443" s="493" t="s">
        <v>6662</v>
      </c>
      <c r="BY443" s="493">
        <v>1</v>
      </c>
      <c r="BZ443" s="493">
        <v>9</v>
      </c>
      <c r="CA443" s="493">
        <v>16</v>
      </c>
      <c r="CB443" s="493">
        <v>23</v>
      </c>
      <c r="CC443" s="493">
        <v>21</v>
      </c>
      <c r="CD443" s="493">
        <v>18</v>
      </c>
      <c r="CE443" s="493">
        <v>12</v>
      </c>
      <c r="CF443" s="493">
        <v>4</v>
      </c>
      <c r="CG443" s="494">
        <v>2</v>
      </c>
      <c r="CH443" s="389"/>
      <c r="CI443" s="390"/>
      <c r="CJ443" s="390"/>
      <c r="CK443" s="390"/>
      <c r="CL443" s="390"/>
      <c r="CM443" s="390"/>
      <c r="CN443" s="390"/>
      <c r="CO443" s="390"/>
      <c r="CP443" s="390"/>
      <c r="CQ443" s="390"/>
      <c r="CR443" s="390"/>
      <c r="CS443" s="390"/>
      <c r="CT443" s="390"/>
      <c r="CU443" s="394"/>
      <c r="CV443" s="389"/>
      <c r="CW443" s="390"/>
      <c r="CX443" s="390"/>
      <c r="CY443" s="390"/>
      <c r="CZ443" s="390"/>
      <c r="DA443" s="390"/>
      <c r="DB443" s="394"/>
      <c r="DC443" s="492">
        <v>381</v>
      </c>
      <c r="DD443" s="493">
        <v>278</v>
      </c>
      <c r="DE443" s="493">
        <v>115</v>
      </c>
      <c r="DF443" s="493">
        <v>146</v>
      </c>
      <c r="DG443" s="493">
        <v>17</v>
      </c>
      <c r="DH443" s="493">
        <v>17</v>
      </c>
      <c r="DI443" s="493">
        <v>86</v>
      </c>
      <c r="DJ443" s="394"/>
      <c r="DK443" s="492">
        <v>103</v>
      </c>
      <c r="DL443" s="493">
        <v>99</v>
      </c>
      <c r="DM443" s="493" t="s">
        <v>6662</v>
      </c>
      <c r="DN443" s="493">
        <v>2</v>
      </c>
      <c r="DO443" s="493" t="s">
        <v>6662</v>
      </c>
      <c r="DP443" s="493">
        <v>1</v>
      </c>
      <c r="DQ443" s="493" t="s">
        <v>6662</v>
      </c>
      <c r="DR443" s="493" t="s">
        <v>6662</v>
      </c>
      <c r="DS443" s="493" t="s">
        <v>6662</v>
      </c>
      <c r="DT443" s="493">
        <v>1</v>
      </c>
      <c r="DU443" s="493" t="s">
        <v>6662</v>
      </c>
      <c r="DV443" s="493" t="s">
        <v>6662</v>
      </c>
      <c r="DW443" s="493" t="s">
        <v>6662</v>
      </c>
      <c r="DX443" s="493" t="s">
        <v>6662</v>
      </c>
      <c r="DY443" s="390" t="s">
        <v>6662</v>
      </c>
      <c r="DZ443" s="394" t="s">
        <v>6662</v>
      </c>
      <c r="EA443" s="492">
        <v>106</v>
      </c>
      <c r="EB443" s="493">
        <v>30647</v>
      </c>
      <c r="EC443" s="493">
        <v>29405</v>
      </c>
      <c r="ED443" s="493">
        <v>1188</v>
      </c>
      <c r="EE443" s="494">
        <v>54</v>
      </c>
      <c r="EF443" s="492">
        <v>192</v>
      </c>
      <c r="EG443" s="493">
        <v>165</v>
      </c>
      <c r="EH443" s="493">
        <v>66</v>
      </c>
      <c r="EI443" s="493">
        <v>86</v>
      </c>
      <c r="EJ443" s="493">
        <v>13</v>
      </c>
      <c r="EK443" s="493">
        <v>11</v>
      </c>
      <c r="EL443" s="493">
        <v>16</v>
      </c>
      <c r="EM443" s="394"/>
      <c r="EN443" s="492">
        <v>189</v>
      </c>
      <c r="EO443" s="493">
        <v>113</v>
      </c>
      <c r="EP443" s="493">
        <v>49</v>
      </c>
      <c r="EQ443" s="493">
        <v>60</v>
      </c>
      <c r="ER443" s="493">
        <v>4</v>
      </c>
      <c r="ES443" s="493">
        <v>6</v>
      </c>
      <c r="ET443" s="493">
        <v>70</v>
      </c>
      <c r="EU443" s="394"/>
    </row>
    <row r="444" spans="1:151" s="357" customFormat="1" ht="15" customHeight="1" x14ac:dyDescent="0.15">
      <c r="A444" s="452"/>
      <c r="B444" s="452"/>
      <c r="C444" s="452"/>
      <c r="D444" s="452"/>
      <c r="E444" s="387"/>
      <c r="F444" s="472"/>
      <c r="G444" s="472"/>
      <c r="H444" s="472"/>
      <c r="I444" s="472"/>
      <c r="J444" s="388"/>
      <c r="K444" s="395"/>
      <c r="L444" s="387"/>
      <c r="M444" s="471"/>
      <c r="N444" s="472"/>
      <c r="O444" s="472"/>
      <c r="P444" s="472"/>
      <c r="Q444" s="472"/>
      <c r="R444" s="472"/>
      <c r="S444" s="472"/>
      <c r="T444" s="472"/>
      <c r="U444" s="472"/>
      <c r="V444" s="472"/>
      <c r="W444" s="472"/>
      <c r="X444" s="472"/>
      <c r="Y444" s="472"/>
      <c r="Z444" s="472"/>
      <c r="AA444" s="472"/>
      <c r="AB444" s="473"/>
      <c r="AC444" s="489"/>
      <c r="AD444" s="490"/>
      <c r="AE444" s="491"/>
      <c r="AF444" s="389"/>
      <c r="AG444" s="390"/>
      <c r="AH444" s="390"/>
      <c r="AI444" s="390"/>
      <c r="AJ444" s="390"/>
      <c r="AK444" s="390"/>
      <c r="AL444" s="390"/>
      <c r="AM444" s="390"/>
      <c r="AN444" s="390"/>
      <c r="AO444" s="390"/>
      <c r="AP444" s="390"/>
      <c r="AQ444" s="390"/>
      <c r="AR444" s="390"/>
      <c r="AS444" s="390"/>
      <c r="AT444" s="390"/>
      <c r="AU444" s="390"/>
      <c r="AV444" s="384"/>
      <c r="AW444" s="385"/>
      <c r="AX444" s="386"/>
      <c r="AY444" s="492"/>
      <c r="AZ444" s="493"/>
      <c r="BA444" s="493"/>
      <c r="BB444" s="493"/>
      <c r="BC444" s="493"/>
      <c r="BD444" s="493"/>
      <c r="BE444" s="493"/>
      <c r="BF444" s="493"/>
      <c r="BG444" s="493"/>
      <c r="BH444" s="493"/>
      <c r="BI444" s="493"/>
      <c r="BJ444" s="493"/>
      <c r="BK444" s="493"/>
      <c r="BL444" s="493"/>
      <c r="BM444" s="493"/>
      <c r="BN444" s="494"/>
      <c r="BO444" s="489"/>
      <c r="BP444" s="490"/>
      <c r="BQ444" s="491"/>
      <c r="BR444" s="492"/>
      <c r="BS444" s="493"/>
      <c r="BT444" s="493"/>
      <c r="BU444" s="493"/>
      <c r="BV444" s="493"/>
      <c r="BW444" s="493"/>
      <c r="BX444" s="493"/>
      <c r="BY444" s="493"/>
      <c r="BZ444" s="493"/>
      <c r="CA444" s="493"/>
      <c r="CB444" s="493"/>
      <c r="CC444" s="493"/>
      <c r="CD444" s="493"/>
      <c r="CE444" s="493"/>
      <c r="CF444" s="493"/>
      <c r="CG444" s="494"/>
      <c r="CH444" s="389"/>
      <c r="CI444" s="390"/>
      <c r="CJ444" s="390"/>
      <c r="CK444" s="390"/>
      <c r="CL444" s="390"/>
      <c r="CM444" s="390"/>
      <c r="CN444" s="390"/>
      <c r="CO444" s="390"/>
      <c r="CP444" s="390"/>
      <c r="CQ444" s="390"/>
      <c r="CR444" s="390"/>
      <c r="CS444" s="390"/>
      <c r="CT444" s="390"/>
      <c r="CU444" s="394"/>
      <c r="CV444" s="389"/>
      <c r="CW444" s="390"/>
      <c r="CX444" s="390"/>
      <c r="CY444" s="390"/>
      <c r="CZ444" s="390"/>
      <c r="DA444" s="390"/>
      <c r="DB444" s="394"/>
      <c r="DC444" s="492"/>
      <c r="DD444" s="493"/>
      <c r="DE444" s="493"/>
      <c r="DF444" s="493"/>
      <c r="DG444" s="493"/>
      <c r="DH444" s="493"/>
      <c r="DI444" s="493"/>
      <c r="DJ444" s="394"/>
      <c r="DK444" s="492"/>
      <c r="DL444" s="493"/>
      <c r="DM444" s="493"/>
      <c r="DN444" s="493"/>
      <c r="DO444" s="493"/>
      <c r="DP444" s="493"/>
      <c r="DQ444" s="493"/>
      <c r="DR444" s="493"/>
      <c r="DS444" s="493"/>
      <c r="DT444" s="493"/>
      <c r="DU444" s="493"/>
      <c r="DV444" s="493"/>
      <c r="DW444" s="493"/>
      <c r="DX444" s="493"/>
      <c r="DY444" s="390"/>
      <c r="DZ444" s="394"/>
      <c r="EA444" s="492"/>
      <c r="EB444" s="493"/>
      <c r="EC444" s="493"/>
      <c r="ED444" s="493"/>
      <c r="EE444" s="494"/>
      <c r="EF444" s="492"/>
      <c r="EG444" s="493"/>
      <c r="EH444" s="493"/>
      <c r="EI444" s="493"/>
      <c r="EJ444" s="493"/>
      <c r="EK444" s="493"/>
      <c r="EL444" s="493"/>
      <c r="EM444" s="394"/>
      <c r="EN444" s="492"/>
      <c r="EO444" s="493"/>
      <c r="EP444" s="493"/>
      <c r="EQ444" s="493"/>
      <c r="ER444" s="493"/>
      <c r="ES444" s="493"/>
      <c r="ET444" s="493"/>
      <c r="EU444" s="394"/>
    </row>
    <row r="445" spans="1:151" s="357" customFormat="1" ht="15" customHeight="1" x14ac:dyDescent="0.15">
      <c r="A445" s="452"/>
      <c r="B445" s="452"/>
      <c r="C445" s="452"/>
      <c r="D445" s="452"/>
      <c r="E445" s="387"/>
      <c r="F445" s="472"/>
      <c r="G445" s="472"/>
      <c r="H445" s="472"/>
      <c r="I445" s="472"/>
      <c r="J445" s="388"/>
      <c r="K445" s="395"/>
      <c r="L445" s="387"/>
      <c r="M445" s="471"/>
      <c r="N445" s="472"/>
      <c r="O445" s="472"/>
      <c r="P445" s="472"/>
      <c r="Q445" s="472"/>
      <c r="R445" s="472"/>
      <c r="S445" s="472"/>
      <c r="T445" s="472"/>
      <c r="U445" s="472"/>
      <c r="V445" s="472"/>
      <c r="W445" s="472"/>
      <c r="X445" s="472"/>
      <c r="Y445" s="472"/>
      <c r="Z445" s="472"/>
      <c r="AA445" s="472"/>
      <c r="AB445" s="473"/>
      <c r="AC445" s="489"/>
      <c r="AD445" s="490"/>
      <c r="AE445" s="491"/>
      <c r="AF445" s="389"/>
      <c r="AG445" s="390"/>
      <c r="AH445" s="390"/>
      <c r="AI445" s="390"/>
      <c r="AJ445" s="390"/>
      <c r="AK445" s="390"/>
      <c r="AL445" s="390"/>
      <c r="AM445" s="390"/>
      <c r="AN445" s="390"/>
      <c r="AO445" s="390"/>
      <c r="AP445" s="390"/>
      <c r="AQ445" s="390"/>
      <c r="AR445" s="390"/>
      <c r="AS445" s="390"/>
      <c r="AT445" s="390"/>
      <c r="AU445" s="390"/>
      <c r="AV445" s="384"/>
      <c r="AW445" s="385"/>
      <c r="AX445" s="386"/>
      <c r="AY445" s="492"/>
      <c r="AZ445" s="493"/>
      <c r="BA445" s="493"/>
      <c r="BB445" s="493"/>
      <c r="BC445" s="493"/>
      <c r="BD445" s="493"/>
      <c r="BE445" s="493"/>
      <c r="BF445" s="493"/>
      <c r="BG445" s="493"/>
      <c r="BH445" s="493"/>
      <c r="BI445" s="493"/>
      <c r="BJ445" s="493"/>
      <c r="BK445" s="493"/>
      <c r="BL445" s="493"/>
      <c r="BM445" s="493"/>
      <c r="BN445" s="494"/>
      <c r="BO445" s="489"/>
      <c r="BP445" s="490"/>
      <c r="BQ445" s="491"/>
      <c r="BR445" s="492"/>
      <c r="BS445" s="493"/>
      <c r="BT445" s="493"/>
      <c r="BU445" s="493"/>
      <c r="BV445" s="493"/>
      <c r="BW445" s="493"/>
      <c r="BX445" s="493"/>
      <c r="BY445" s="493"/>
      <c r="BZ445" s="493"/>
      <c r="CA445" s="493"/>
      <c r="CB445" s="493"/>
      <c r="CC445" s="493"/>
      <c r="CD445" s="493"/>
      <c r="CE445" s="493"/>
      <c r="CF445" s="493"/>
      <c r="CG445" s="494"/>
      <c r="CH445" s="389"/>
      <c r="CI445" s="390"/>
      <c r="CJ445" s="390"/>
      <c r="CK445" s="390"/>
      <c r="CL445" s="390"/>
      <c r="CM445" s="390"/>
      <c r="CN445" s="390"/>
      <c r="CO445" s="390"/>
      <c r="CP445" s="390"/>
      <c r="CQ445" s="390"/>
      <c r="CR445" s="390"/>
      <c r="CS445" s="390"/>
      <c r="CT445" s="390"/>
      <c r="CU445" s="394"/>
      <c r="CV445" s="389"/>
      <c r="CW445" s="390"/>
      <c r="CX445" s="390"/>
      <c r="CY445" s="390"/>
      <c r="CZ445" s="390"/>
      <c r="DA445" s="390"/>
      <c r="DB445" s="394"/>
      <c r="DC445" s="492"/>
      <c r="DD445" s="493"/>
      <c r="DE445" s="493"/>
      <c r="DF445" s="493"/>
      <c r="DG445" s="493"/>
      <c r="DH445" s="493"/>
      <c r="DI445" s="493"/>
      <c r="DJ445" s="394"/>
      <c r="DK445" s="492"/>
      <c r="DL445" s="493"/>
      <c r="DM445" s="493"/>
      <c r="DN445" s="493"/>
      <c r="DO445" s="493"/>
      <c r="DP445" s="493"/>
      <c r="DQ445" s="493"/>
      <c r="DR445" s="493"/>
      <c r="DS445" s="493"/>
      <c r="DT445" s="493"/>
      <c r="DU445" s="493"/>
      <c r="DV445" s="493"/>
      <c r="DW445" s="493"/>
      <c r="DX445" s="493"/>
      <c r="DY445" s="390"/>
      <c r="DZ445" s="394"/>
      <c r="EA445" s="492"/>
      <c r="EB445" s="493"/>
      <c r="EC445" s="493"/>
      <c r="ED445" s="493"/>
      <c r="EE445" s="494"/>
      <c r="EF445" s="492"/>
      <c r="EG445" s="493"/>
      <c r="EH445" s="493"/>
      <c r="EI445" s="493"/>
      <c r="EJ445" s="493"/>
      <c r="EK445" s="493"/>
      <c r="EL445" s="493"/>
      <c r="EM445" s="394"/>
      <c r="EN445" s="492"/>
      <c r="EO445" s="493"/>
      <c r="EP445" s="493"/>
      <c r="EQ445" s="493"/>
      <c r="ER445" s="493"/>
      <c r="ES445" s="493"/>
      <c r="ET445" s="493"/>
      <c r="EU445" s="394"/>
    </row>
    <row r="446" spans="1:151" s="357" customFormat="1" ht="15" customHeight="1" x14ac:dyDescent="0.15">
      <c r="A446" s="452"/>
      <c r="B446" s="452"/>
      <c r="C446" s="452"/>
      <c r="D446" s="452"/>
      <c r="E446" s="387"/>
      <c r="F446" s="472"/>
      <c r="G446" s="472"/>
      <c r="H446" s="472"/>
      <c r="I446" s="472"/>
      <c r="J446" s="388"/>
      <c r="K446" s="395"/>
      <c r="L446" s="387"/>
      <c r="M446" s="471"/>
      <c r="N446" s="472"/>
      <c r="O446" s="472"/>
      <c r="P446" s="472"/>
      <c r="Q446" s="472"/>
      <c r="R446" s="472"/>
      <c r="S446" s="472"/>
      <c r="T446" s="472"/>
      <c r="U446" s="472"/>
      <c r="V446" s="472"/>
      <c r="W446" s="472"/>
      <c r="X446" s="472"/>
      <c r="Y446" s="472"/>
      <c r="Z446" s="472"/>
      <c r="AA446" s="472"/>
      <c r="AB446" s="473"/>
      <c r="AC446" s="489"/>
      <c r="AD446" s="490"/>
      <c r="AE446" s="491"/>
      <c r="AF446" s="389"/>
      <c r="AG446" s="390"/>
      <c r="AH446" s="390"/>
      <c r="AI446" s="390"/>
      <c r="AJ446" s="390"/>
      <c r="AK446" s="390"/>
      <c r="AL446" s="390"/>
      <c r="AM446" s="390"/>
      <c r="AN446" s="390"/>
      <c r="AO446" s="390"/>
      <c r="AP446" s="390"/>
      <c r="AQ446" s="390"/>
      <c r="AR446" s="390"/>
      <c r="AS446" s="390"/>
      <c r="AT446" s="390"/>
      <c r="AU446" s="390"/>
      <c r="AV446" s="384"/>
      <c r="AW446" s="385"/>
      <c r="AX446" s="386"/>
      <c r="AY446" s="492"/>
      <c r="AZ446" s="493"/>
      <c r="BA446" s="493"/>
      <c r="BB446" s="493"/>
      <c r="BC446" s="493"/>
      <c r="BD446" s="493"/>
      <c r="BE446" s="493"/>
      <c r="BF446" s="493"/>
      <c r="BG446" s="493"/>
      <c r="BH446" s="493"/>
      <c r="BI446" s="493"/>
      <c r="BJ446" s="493"/>
      <c r="BK446" s="493"/>
      <c r="BL446" s="493"/>
      <c r="BM446" s="493"/>
      <c r="BN446" s="494"/>
      <c r="BO446" s="489"/>
      <c r="BP446" s="490"/>
      <c r="BQ446" s="491"/>
      <c r="BR446" s="492"/>
      <c r="BS446" s="493"/>
      <c r="BT446" s="493"/>
      <c r="BU446" s="493"/>
      <c r="BV446" s="493"/>
      <c r="BW446" s="493"/>
      <c r="BX446" s="493"/>
      <c r="BY446" s="493"/>
      <c r="BZ446" s="493"/>
      <c r="CA446" s="493"/>
      <c r="CB446" s="493"/>
      <c r="CC446" s="493"/>
      <c r="CD446" s="493"/>
      <c r="CE446" s="493"/>
      <c r="CF446" s="493"/>
      <c r="CG446" s="494"/>
      <c r="CH446" s="389"/>
      <c r="CI446" s="390"/>
      <c r="CJ446" s="390"/>
      <c r="CK446" s="390"/>
      <c r="CL446" s="390"/>
      <c r="CM446" s="390"/>
      <c r="CN446" s="390"/>
      <c r="CO446" s="390"/>
      <c r="CP446" s="390"/>
      <c r="CQ446" s="390"/>
      <c r="CR446" s="390"/>
      <c r="CS446" s="390"/>
      <c r="CT446" s="390"/>
      <c r="CU446" s="394"/>
      <c r="CV446" s="389"/>
      <c r="CW446" s="390"/>
      <c r="CX446" s="390"/>
      <c r="CY446" s="390"/>
      <c r="CZ446" s="390"/>
      <c r="DA446" s="390"/>
      <c r="DB446" s="394"/>
      <c r="DC446" s="492"/>
      <c r="DD446" s="493"/>
      <c r="DE446" s="493"/>
      <c r="DF446" s="493"/>
      <c r="DG446" s="493"/>
      <c r="DH446" s="493"/>
      <c r="DI446" s="493"/>
      <c r="DJ446" s="394"/>
      <c r="DK446" s="492"/>
      <c r="DL446" s="493"/>
      <c r="DM446" s="493"/>
      <c r="DN446" s="493"/>
      <c r="DO446" s="493"/>
      <c r="DP446" s="493"/>
      <c r="DQ446" s="493"/>
      <c r="DR446" s="493"/>
      <c r="DS446" s="493"/>
      <c r="DT446" s="493"/>
      <c r="DU446" s="493"/>
      <c r="DV446" s="493"/>
      <c r="DW446" s="493"/>
      <c r="DX446" s="493"/>
      <c r="DY446" s="390"/>
      <c r="DZ446" s="394"/>
      <c r="EA446" s="492"/>
      <c r="EB446" s="493"/>
      <c r="EC446" s="493"/>
      <c r="ED446" s="493"/>
      <c r="EE446" s="494"/>
      <c r="EF446" s="492"/>
      <c r="EG446" s="493"/>
      <c r="EH446" s="493"/>
      <c r="EI446" s="493"/>
      <c r="EJ446" s="493"/>
      <c r="EK446" s="493"/>
      <c r="EL446" s="493"/>
      <c r="EM446" s="394"/>
      <c r="EN446" s="492"/>
      <c r="EO446" s="493"/>
      <c r="EP446" s="493"/>
      <c r="EQ446" s="493"/>
      <c r="ER446" s="493"/>
      <c r="ES446" s="493"/>
      <c r="ET446" s="493"/>
      <c r="EU446" s="394"/>
    </row>
    <row r="447" spans="1:151" s="357" customFormat="1" ht="15" customHeight="1" x14ac:dyDescent="0.15">
      <c r="A447" s="452"/>
      <c r="B447" s="452"/>
      <c r="C447" s="452"/>
      <c r="D447" s="452"/>
      <c r="E447" s="387"/>
      <c r="F447" s="472"/>
      <c r="G447" s="472"/>
      <c r="H447" s="472"/>
      <c r="I447" s="472"/>
      <c r="J447" s="388"/>
      <c r="K447" s="395"/>
      <c r="L447" s="387"/>
      <c r="M447" s="471"/>
      <c r="N447" s="472"/>
      <c r="O447" s="472"/>
      <c r="P447" s="472"/>
      <c r="Q447" s="472"/>
      <c r="R447" s="472"/>
      <c r="S447" s="472"/>
      <c r="T447" s="472"/>
      <c r="U447" s="472"/>
      <c r="V447" s="472"/>
      <c r="W447" s="472"/>
      <c r="X447" s="472"/>
      <c r="Y447" s="472"/>
      <c r="Z447" s="472"/>
      <c r="AA447" s="472"/>
      <c r="AB447" s="473"/>
      <c r="AC447" s="489"/>
      <c r="AD447" s="490"/>
      <c r="AE447" s="491"/>
      <c r="AF447" s="389"/>
      <c r="AG447" s="390"/>
      <c r="AH447" s="390"/>
      <c r="AI447" s="390"/>
      <c r="AJ447" s="390"/>
      <c r="AK447" s="390"/>
      <c r="AL447" s="390"/>
      <c r="AM447" s="390"/>
      <c r="AN447" s="390"/>
      <c r="AO447" s="390"/>
      <c r="AP447" s="390"/>
      <c r="AQ447" s="390"/>
      <c r="AR447" s="390"/>
      <c r="AS447" s="390"/>
      <c r="AT447" s="390"/>
      <c r="AU447" s="390"/>
      <c r="AV447" s="384"/>
      <c r="AW447" s="385"/>
      <c r="AX447" s="386"/>
      <c r="AY447" s="492"/>
      <c r="AZ447" s="493"/>
      <c r="BA447" s="493"/>
      <c r="BB447" s="493"/>
      <c r="BC447" s="493"/>
      <c r="BD447" s="493"/>
      <c r="BE447" s="493"/>
      <c r="BF447" s="493"/>
      <c r="BG447" s="493"/>
      <c r="BH447" s="493"/>
      <c r="BI447" s="493"/>
      <c r="BJ447" s="493"/>
      <c r="BK447" s="493"/>
      <c r="BL447" s="493"/>
      <c r="BM447" s="493"/>
      <c r="BN447" s="494"/>
      <c r="BO447" s="489"/>
      <c r="BP447" s="490"/>
      <c r="BQ447" s="491"/>
      <c r="BR447" s="492"/>
      <c r="BS447" s="493"/>
      <c r="BT447" s="493"/>
      <c r="BU447" s="493"/>
      <c r="BV447" s="493"/>
      <c r="BW447" s="493"/>
      <c r="BX447" s="493"/>
      <c r="BY447" s="493"/>
      <c r="BZ447" s="493"/>
      <c r="CA447" s="493"/>
      <c r="CB447" s="493"/>
      <c r="CC447" s="493"/>
      <c r="CD447" s="493"/>
      <c r="CE447" s="493"/>
      <c r="CF447" s="493"/>
      <c r="CG447" s="494"/>
      <c r="CH447" s="389"/>
      <c r="CI447" s="390"/>
      <c r="CJ447" s="390"/>
      <c r="CK447" s="390"/>
      <c r="CL447" s="390"/>
      <c r="CM447" s="390"/>
      <c r="CN447" s="390"/>
      <c r="CO447" s="390"/>
      <c r="CP447" s="390"/>
      <c r="CQ447" s="390"/>
      <c r="CR447" s="390"/>
      <c r="CS447" s="390"/>
      <c r="CT447" s="390"/>
      <c r="CU447" s="394"/>
      <c r="CV447" s="389"/>
      <c r="CW447" s="390"/>
      <c r="CX447" s="390"/>
      <c r="CY447" s="390"/>
      <c r="CZ447" s="390"/>
      <c r="DA447" s="390"/>
      <c r="DB447" s="394"/>
      <c r="DC447" s="492"/>
      <c r="DD447" s="493"/>
      <c r="DE447" s="493"/>
      <c r="DF447" s="493"/>
      <c r="DG447" s="493"/>
      <c r="DH447" s="493"/>
      <c r="DI447" s="493"/>
      <c r="DJ447" s="394"/>
      <c r="DK447" s="492"/>
      <c r="DL447" s="493"/>
      <c r="DM447" s="493"/>
      <c r="DN447" s="493"/>
      <c r="DO447" s="493"/>
      <c r="DP447" s="493"/>
      <c r="DQ447" s="493"/>
      <c r="DR447" s="493"/>
      <c r="DS447" s="493"/>
      <c r="DT447" s="493"/>
      <c r="DU447" s="493"/>
      <c r="DV447" s="493"/>
      <c r="DW447" s="493"/>
      <c r="DX447" s="493"/>
      <c r="DY447" s="390"/>
      <c r="DZ447" s="394"/>
      <c r="EA447" s="492"/>
      <c r="EB447" s="493"/>
      <c r="EC447" s="493"/>
      <c r="ED447" s="493"/>
      <c r="EE447" s="494"/>
      <c r="EF447" s="492"/>
      <c r="EG447" s="493"/>
      <c r="EH447" s="493"/>
      <c r="EI447" s="493"/>
      <c r="EJ447" s="493"/>
      <c r="EK447" s="493"/>
      <c r="EL447" s="493"/>
      <c r="EM447" s="394"/>
      <c r="EN447" s="492"/>
      <c r="EO447" s="493"/>
      <c r="EP447" s="493"/>
      <c r="EQ447" s="493"/>
      <c r="ER447" s="493"/>
      <c r="ES447" s="493"/>
      <c r="ET447" s="493"/>
      <c r="EU447" s="394"/>
    </row>
    <row r="448" spans="1:151" s="357" customFormat="1" ht="15" customHeight="1" x14ac:dyDescent="0.15">
      <c r="A448" s="452"/>
      <c r="B448" s="452"/>
      <c r="C448" s="452"/>
      <c r="D448" s="452"/>
      <c r="E448" s="387"/>
      <c r="F448" s="472"/>
      <c r="G448" s="472"/>
      <c r="H448" s="472"/>
      <c r="I448" s="472"/>
      <c r="J448" s="388"/>
      <c r="K448" s="395"/>
      <c r="L448" s="387"/>
      <c r="M448" s="471"/>
      <c r="N448" s="472"/>
      <c r="O448" s="472"/>
      <c r="P448" s="472"/>
      <c r="Q448" s="472"/>
      <c r="R448" s="472"/>
      <c r="S448" s="472"/>
      <c r="T448" s="472"/>
      <c r="U448" s="472"/>
      <c r="V448" s="472"/>
      <c r="W448" s="472"/>
      <c r="X448" s="472"/>
      <c r="Y448" s="472"/>
      <c r="Z448" s="472"/>
      <c r="AA448" s="472"/>
      <c r="AB448" s="473"/>
      <c r="AC448" s="489"/>
      <c r="AD448" s="490"/>
      <c r="AE448" s="491"/>
      <c r="AF448" s="389"/>
      <c r="AG448" s="390"/>
      <c r="AH448" s="390"/>
      <c r="AI448" s="390"/>
      <c r="AJ448" s="390"/>
      <c r="AK448" s="390"/>
      <c r="AL448" s="390"/>
      <c r="AM448" s="390"/>
      <c r="AN448" s="390"/>
      <c r="AO448" s="390"/>
      <c r="AP448" s="390"/>
      <c r="AQ448" s="390"/>
      <c r="AR448" s="390"/>
      <c r="AS448" s="390"/>
      <c r="AT448" s="390"/>
      <c r="AU448" s="390"/>
      <c r="AV448" s="384"/>
      <c r="AW448" s="385"/>
      <c r="AX448" s="386"/>
      <c r="AY448" s="492"/>
      <c r="AZ448" s="493"/>
      <c r="BA448" s="493"/>
      <c r="BB448" s="493"/>
      <c r="BC448" s="493"/>
      <c r="BD448" s="493"/>
      <c r="BE448" s="493"/>
      <c r="BF448" s="493"/>
      <c r="BG448" s="493"/>
      <c r="BH448" s="493"/>
      <c r="BI448" s="493"/>
      <c r="BJ448" s="493"/>
      <c r="BK448" s="493"/>
      <c r="BL448" s="493"/>
      <c r="BM448" s="493"/>
      <c r="BN448" s="494"/>
      <c r="BO448" s="489"/>
      <c r="BP448" s="490"/>
      <c r="BQ448" s="491"/>
      <c r="BR448" s="492"/>
      <c r="BS448" s="493"/>
      <c r="BT448" s="493"/>
      <c r="BU448" s="493"/>
      <c r="BV448" s="493"/>
      <c r="BW448" s="493"/>
      <c r="BX448" s="493"/>
      <c r="BY448" s="493"/>
      <c r="BZ448" s="493"/>
      <c r="CA448" s="493"/>
      <c r="CB448" s="493"/>
      <c r="CC448" s="493"/>
      <c r="CD448" s="493"/>
      <c r="CE448" s="493"/>
      <c r="CF448" s="493"/>
      <c r="CG448" s="494"/>
      <c r="CH448" s="389"/>
      <c r="CI448" s="390"/>
      <c r="CJ448" s="390"/>
      <c r="CK448" s="390"/>
      <c r="CL448" s="390"/>
      <c r="CM448" s="390"/>
      <c r="CN448" s="390"/>
      <c r="CO448" s="390"/>
      <c r="CP448" s="390"/>
      <c r="CQ448" s="390"/>
      <c r="CR448" s="390"/>
      <c r="CS448" s="390"/>
      <c r="CT448" s="390"/>
      <c r="CU448" s="394"/>
      <c r="CV448" s="389"/>
      <c r="CW448" s="390"/>
      <c r="CX448" s="390"/>
      <c r="CY448" s="390"/>
      <c r="CZ448" s="390"/>
      <c r="DA448" s="390"/>
      <c r="DB448" s="394"/>
      <c r="DC448" s="492"/>
      <c r="DD448" s="493"/>
      <c r="DE448" s="493"/>
      <c r="DF448" s="493"/>
      <c r="DG448" s="493"/>
      <c r="DH448" s="493"/>
      <c r="DI448" s="493"/>
      <c r="DJ448" s="394"/>
      <c r="DK448" s="492"/>
      <c r="DL448" s="493"/>
      <c r="DM448" s="493"/>
      <c r="DN448" s="493"/>
      <c r="DO448" s="493"/>
      <c r="DP448" s="493"/>
      <c r="DQ448" s="493"/>
      <c r="DR448" s="493"/>
      <c r="DS448" s="493"/>
      <c r="DT448" s="493"/>
      <c r="DU448" s="493"/>
      <c r="DV448" s="493"/>
      <c r="DW448" s="493"/>
      <c r="DX448" s="493"/>
      <c r="DY448" s="390"/>
      <c r="DZ448" s="394"/>
      <c r="EA448" s="492"/>
      <c r="EB448" s="493"/>
      <c r="EC448" s="493"/>
      <c r="ED448" s="493"/>
      <c r="EE448" s="494"/>
      <c r="EF448" s="492"/>
      <c r="EG448" s="493"/>
      <c r="EH448" s="493"/>
      <c r="EI448" s="493"/>
      <c r="EJ448" s="493"/>
      <c r="EK448" s="493"/>
      <c r="EL448" s="493"/>
      <c r="EM448" s="394"/>
      <c r="EN448" s="492"/>
      <c r="EO448" s="493"/>
      <c r="EP448" s="493"/>
      <c r="EQ448" s="493"/>
      <c r="ER448" s="493"/>
      <c r="ES448" s="493"/>
      <c r="ET448" s="493"/>
      <c r="EU448" s="394"/>
    </row>
    <row r="449" spans="1:151" s="357" customFormat="1" ht="15" customHeight="1" x14ac:dyDescent="0.15">
      <c r="A449" s="452"/>
      <c r="B449" s="452"/>
      <c r="C449" s="452"/>
      <c r="D449" s="452"/>
      <c r="E449" s="387"/>
      <c r="F449" s="472"/>
      <c r="G449" s="472"/>
      <c r="H449" s="472"/>
      <c r="I449" s="472"/>
      <c r="J449" s="388"/>
      <c r="K449" s="395"/>
      <c r="L449" s="387"/>
      <c r="M449" s="471"/>
      <c r="N449" s="472"/>
      <c r="O449" s="472"/>
      <c r="P449" s="472"/>
      <c r="Q449" s="472"/>
      <c r="R449" s="472"/>
      <c r="S449" s="472"/>
      <c r="T449" s="472"/>
      <c r="U449" s="472"/>
      <c r="V449" s="472"/>
      <c r="W449" s="472"/>
      <c r="X449" s="472"/>
      <c r="Y449" s="472"/>
      <c r="Z449" s="472"/>
      <c r="AA449" s="472"/>
      <c r="AB449" s="473"/>
      <c r="AC449" s="489"/>
      <c r="AD449" s="490"/>
      <c r="AE449" s="491"/>
      <c r="AF449" s="389"/>
      <c r="AG449" s="390"/>
      <c r="AH449" s="390"/>
      <c r="AI449" s="390"/>
      <c r="AJ449" s="390"/>
      <c r="AK449" s="390"/>
      <c r="AL449" s="390"/>
      <c r="AM449" s="390"/>
      <c r="AN449" s="390"/>
      <c r="AO449" s="390"/>
      <c r="AP449" s="390"/>
      <c r="AQ449" s="390"/>
      <c r="AR449" s="390"/>
      <c r="AS449" s="390"/>
      <c r="AT449" s="390"/>
      <c r="AU449" s="390"/>
      <c r="AV449" s="384"/>
      <c r="AW449" s="385"/>
      <c r="AX449" s="386"/>
      <c r="AY449" s="492"/>
      <c r="AZ449" s="493"/>
      <c r="BA449" s="493"/>
      <c r="BB449" s="493"/>
      <c r="BC449" s="493"/>
      <c r="BD449" s="493"/>
      <c r="BE449" s="493"/>
      <c r="BF449" s="493"/>
      <c r="BG449" s="493"/>
      <c r="BH449" s="493"/>
      <c r="BI449" s="493"/>
      <c r="BJ449" s="493"/>
      <c r="BK449" s="493"/>
      <c r="BL449" s="493"/>
      <c r="BM449" s="493"/>
      <c r="BN449" s="494"/>
      <c r="BO449" s="489"/>
      <c r="BP449" s="490"/>
      <c r="BQ449" s="491"/>
      <c r="BR449" s="492"/>
      <c r="BS449" s="493"/>
      <c r="BT449" s="493"/>
      <c r="BU449" s="493"/>
      <c r="BV449" s="493"/>
      <c r="BW449" s="493"/>
      <c r="BX449" s="493"/>
      <c r="BY449" s="493"/>
      <c r="BZ449" s="493"/>
      <c r="CA449" s="493"/>
      <c r="CB449" s="493"/>
      <c r="CC449" s="493"/>
      <c r="CD449" s="493"/>
      <c r="CE449" s="493"/>
      <c r="CF449" s="493"/>
      <c r="CG449" s="494"/>
      <c r="CH449" s="389"/>
      <c r="CI449" s="390"/>
      <c r="CJ449" s="390"/>
      <c r="CK449" s="390"/>
      <c r="CL449" s="390"/>
      <c r="CM449" s="390"/>
      <c r="CN449" s="390"/>
      <c r="CO449" s="390"/>
      <c r="CP449" s="390"/>
      <c r="CQ449" s="390"/>
      <c r="CR449" s="390"/>
      <c r="CS449" s="390"/>
      <c r="CT449" s="390"/>
      <c r="CU449" s="394"/>
      <c r="CV449" s="389"/>
      <c r="CW449" s="390"/>
      <c r="CX449" s="390"/>
      <c r="CY449" s="390"/>
      <c r="CZ449" s="390"/>
      <c r="DA449" s="390"/>
      <c r="DB449" s="394"/>
      <c r="DC449" s="492"/>
      <c r="DD449" s="493"/>
      <c r="DE449" s="493"/>
      <c r="DF449" s="493"/>
      <c r="DG449" s="493"/>
      <c r="DH449" s="493"/>
      <c r="DI449" s="493"/>
      <c r="DJ449" s="394"/>
      <c r="DK449" s="492"/>
      <c r="DL449" s="493"/>
      <c r="DM449" s="493"/>
      <c r="DN449" s="493"/>
      <c r="DO449" s="493"/>
      <c r="DP449" s="493"/>
      <c r="DQ449" s="493"/>
      <c r="DR449" s="493"/>
      <c r="DS449" s="493"/>
      <c r="DT449" s="493"/>
      <c r="DU449" s="493"/>
      <c r="DV449" s="493"/>
      <c r="DW449" s="493"/>
      <c r="DX449" s="493"/>
      <c r="DY449" s="390"/>
      <c r="DZ449" s="394"/>
      <c r="EA449" s="492"/>
      <c r="EB449" s="493"/>
      <c r="EC449" s="493"/>
      <c r="ED449" s="493"/>
      <c r="EE449" s="494"/>
      <c r="EF449" s="492"/>
      <c r="EG449" s="493"/>
      <c r="EH449" s="493"/>
      <c r="EI449" s="493"/>
      <c r="EJ449" s="493"/>
      <c r="EK449" s="493"/>
      <c r="EL449" s="493"/>
      <c r="EM449" s="394"/>
      <c r="EN449" s="492"/>
      <c r="EO449" s="493"/>
      <c r="EP449" s="493"/>
      <c r="EQ449" s="493"/>
      <c r="ER449" s="493"/>
      <c r="ES449" s="493"/>
      <c r="ET449" s="493"/>
      <c r="EU449" s="394"/>
    </row>
    <row r="450" spans="1:151" s="357" customFormat="1" ht="15" customHeight="1" x14ac:dyDescent="0.15">
      <c r="A450" s="452"/>
      <c r="B450" s="452"/>
      <c r="C450" s="452"/>
      <c r="D450" s="452"/>
      <c r="E450" s="387"/>
      <c r="F450" s="472"/>
      <c r="G450" s="472"/>
      <c r="H450" s="472"/>
      <c r="I450" s="472"/>
      <c r="J450" s="388"/>
      <c r="K450" s="395"/>
      <c r="L450" s="387"/>
      <c r="M450" s="471"/>
      <c r="N450" s="472"/>
      <c r="O450" s="472"/>
      <c r="P450" s="472"/>
      <c r="Q450" s="472"/>
      <c r="R450" s="472"/>
      <c r="S450" s="472"/>
      <c r="T450" s="472"/>
      <c r="U450" s="472"/>
      <c r="V450" s="472"/>
      <c r="W450" s="472"/>
      <c r="X450" s="472"/>
      <c r="Y450" s="472"/>
      <c r="Z450" s="472"/>
      <c r="AA450" s="472"/>
      <c r="AB450" s="473"/>
      <c r="AC450" s="489"/>
      <c r="AD450" s="490"/>
      <c r="AE450" s="491"/>
      <c r="AF450" s="389"/>
      <c r="AG450" s="390"/>
      <c r="AH450" s="390"/>
      <c r="AI450" s="390"/>
      <c r="AJ450" s="390"/>
      <c r="AK450" s="390"/>
      <c r="AL450" s="390"/>
      <c r="AM450" s="390"/>
      <c r="AN450" s="390"/>
      <c r="AO450" s="390"/>
      <c r="AP450" s="390"/>
      <c r="AQ450" s="390"/>
      <c r="AR450" s="390"/>
      <c r="AS450" s="390"/>
      <c r="AT450" s="390"/>
      <c r="AU450" s="390"/>
      <c r="AV450" s="384"/>
      <c r="AW450" s="385"/>
      <c r="AX450" s="386"/>
      <c r="AY450" s="492"/>
      <c r="AZ450" s="493"/>
      <c r="BA450" s="493"/>
      <c r="BB450" s="493"/>
      <c r="BC450" s="493"/>
      <c r="BD450" s="493"/>
      <c r="BE450" s="493"/>
      <c r="BF450" s="493"/>
      <c r="BG450" s="493"/>
      <c r="BH450" s="493"/>
      <c r="BI450" s="493"/>
      <c r="BJ450" s="493"/>
      <c r="BK450" s="493"/>
      <c r="BL450" s="493"/>
      <c r="BM450" s="493"/>
      <c r="BN450" s="494"/>
      <c r="BO450" s="489"/>
      <c r="BP450" s="490"/>
      <c r="BQ450" s="491"/>
      <c r="BR450" s="492"/>
      <c r="BS450" s="493"/>
      <c r="BT450" s="493"/>
      <c r="BU450" s="493"/>
      <c r="BV450" s="493"/>
      <c r="BW450" s="493"/>
      <c r="BX450" s="493"/>
      <c r="BY450" s="493"/>
      <c r="BZ450" s="493"/>
      <c r="CA450" s="493"/>
      <c r="CB450" s="493"/>
      <c r="CC450" s="493"/>
      <c r="CD450" s="493"/>
      <c r="CE450" s="493"/>
      <c r="CF450" s="493"/>
      <c r="CG450" s="494"/>
      <c r="CH450" s="389"/>
      <c r="CI450" s="390"/>
      <c r="CJ450" s="390"/>
      <c r="CK450" s="390"/>
      <c r="CL450" s="390"/>
      <c r="CM450" s="390"/>
      <c r="CN450" s="390"/>
      <c r="CO450" s="390"/>
      <c r="CP450" s="390"/>
      <c r="CQ450" s="390"/>
      <c r="CR450" s="390"/>
      <c r="CS450" s="390"/>
      <c r="CT450" s="390"/>
      <c r="CU450" s="394"/>
      <c r="CV450" s="389"/>
      <c r="CW450" s="390"/>
      <c r="CX450" s="390"/>
      <c r="CY450" s="390"/>
      <c r="CZ450" s="390"/>
      <c r="DA450" s="390"/>
      <c r="DB450" s="394"/>
      <c r="DC450" s="492"/>
      <c r="DD450" s="493"/>
      <c r="DE450" s="493"/>
      <c r="DF450" s="493"/>
      <c r="DG450" s="493"/>
      <c r="DH450" s="493"/>
      <c r="DI450" s="493"/>
      <c r="DJ450" s="394"/>
      <c r="DK450" s="492"/>
      <c r="DL450" s="493"/>
      <c r="DM450" s="493"/>
      <c r="DN450" s="493"/>
      <c r="DO450" s="493"/>
      <c r="DP450" s="493"/>
      <c r="DQ450" s="493"/>
      <c r="DR450" s="493"/>
      <c r="DS450" s="493"/>
      <c r="DT450" s="493"/>
      <c r="DU450" s="493"/>
      <c r="DV450" s="493"/>
      <c r="DW450" s="493"/>
      <c r="DX450" s="493"/>
      <c r="DY450" s="390"/>
      <c r="DZ450" s="394"/>
      <c r="EA450" s="492"/>
      <c r="EB450" s="493"/>
      <c r="EC450" s="493"/>
      <c r="ED450" s="493"/>
      <c r="EE450" s="494"/>
      <c r="EF450" s="492"/>
      <c r="EG450" s="493"/>
      <c r="EH450" s="493"/>
      <c r="EI450" s="493"/>
      <c r="EJ450" s="493"/>
      <c r="EK450" s="493"/>
      <c r="EL450" s="493"/>
      <c r="EM450" s="394"/>
      <c r="EN450" s="492"/>
      <c r="EO450" s="493"/>
      <c r="EP450" s="493"/>
      <c r="EQ450" s="493"/>
      <c r="ER450" s="493"/>
      <c r="ES450" s="493"/>
      <c r="ET450" s="493"/>
      <c r="EU450" s="394"/>
    </row>
    <row r="451" spans="1:151" s="357" customFormat="1" ht="15" customHeight="1" x14ac:dyDescent="0.15">
      <c r="A451" s="452"/>
      <c r="B451" s="452"/>
      <c r="C451" s="452"/>
      <c r="D451" s="452"/>
      <c r="E451" s="387"/>
      <c r="F451" s="472"/>
      <c r="G451" s="472"/>
      <c r="H451" s="472"/>
      <c r="I451" s="472"/>
      <c r="J451" s="388"/>
      <c r="K451" s="395"/>
      <c r="L451" s="387"/>
      <c r="M451" s="471"/>
      <c r="N451" s="472"/>
      <c r="O451" s="472"/>
      <c r="P451" s="472"/>
      <c r="Q451" s="472"/>
      <c r="R451" s="472"/>
      <c r="S451" s="472"/>
      <c r="T451" s="472"/>
      <c r="U451" s="472"/>
      <c r="V451" s="472"/>
      <c r="W451" s="472"/>
      <c r="X451" s="472"/>
      <c r="Y451" s="472"/>
      <c r="Z451" s="472"/>
      <c r="AA451" s="472"/>
      <c r="AB451" s="473"/>
      <c r="AC451" s="489"/>
      <c r="AD451" s="490"/>
      <c r="AE451" s="491"/>
      <c r="AF451" s="389"/>
      <c r="AG451" s="390"/>
      <c r="AH451" s="390"/>
      <c r="AI451" s="390"/>
      <c r="AJ451" s="390"/>
      <c r="AK451" s="390"/>
      <c r="AL451" s="390"/>
      <c r="AM451" s="390"/>
      <c r="AN451" s="390"/>
      <c r="AO451" s="390"/>
      <c r="AP451" s="390"/>
      <c r="AQ451" s="390"/>
      <c r="AR451" s="390"/>
      <c r="AS451" s="390"/>
      <c r="AT451" s="390"/>
      <c r="AU451" s="390"/>
      <c r="AV451" s="384"/>
      <c r="AW451" s="385"/>
      <c r="AX451" s="386"/>
      <c r="AY451" s="492"/>
      <c r="AZ451" s="493"/>
      <c r="BA451" s="493"/>
      <c r="BB451" s="493"/>
      <c r="BC451" s="493"/>
      <c r="BD451" s="493"/>
      <c r="BE451" s="493"/>
      <c r="BF451" s="493"/>
      <c r="BG451" s="493"/>
      <c r="BH451" s="493"/>
      <c r="BI451" s="493"/>
      <c r="BJ451" s="493"/>
      <c r="BK451" s="493"/>
      <c r="BL451" s="493"/>
      <c r="BM451" s="493"/>
      <c r="BN451" s="494"/>
      <c r="BO451" s="489"/>
      <c r="BP451" s="490"/>
      <c r="BQ451" s="491"/>
      <c r="BR451" s="492"/>
      <c r="BS451" s="493"/>
      <c r="BT451" s="493"/>
      <c r="BU451" s="493"/>
      <c r="BV451" s="493"/>
      <c r="BW451" s="493"/>
      <c r="BX451" s="493"/>
      <c r="BY451" s="493"/>
      <c r="BZ451" s="493"/>
      <c r="CA451" s="493"/>
      <c r="CB451" s="493"/>
      <c r="CC451" s="493"/>
      <c r="CD451" s="493"/>
      <c r="CE451" s="493"/>
      <c r="CF451" s="493"/>
      <c r="CG451" s="494"/>
      <c r="CH451" s="389"/>
      <c r="CI451" s="390"/>
      <c r="CJ451" s="390"/>
      <c r="CK451" s="390"/>
      <c r="CL451" s="390"/>
      <c r="CM451" s="390"/>
      <c r="CN451" s="390"/>
      <c r="CO451" s="390"/>
      <c r="CP451" s="390"/>
      <c r="CQ451" s="390"/>
      <c r="CR451" s="390"/>
      <c r="CS451" s="390"/>
      <c r="CT451" s="390"/>
      <c r="CU451" s="394"/>
      <c r="CV451" s="389"/>
      <c r="CW451" s="390"/>
      <c r="CX451" s="390"/>
      <c r="CY451" s="390"/>
      <c r="CZ451" s="390"/>
      <c r="DA451" s="390"/>
      <c r="DB451" s="394"/>
      <c r="DC451" s="492"/>
      <c r="DD451" s="493"/>
      <c r="DE451" s="493"/>
      <c r="DF451" s="493"/>
      <c r="DG451" s="493"/>
      <c r="DH451" s="493"/>
      <c r="DI451" s="493"/>
      <c r="DJ451" s="394"/>
      <c r="DK451" s="492"/>
      <c r="DL451" s="493"/>
      <c r="DM451" s="493"/>
      <c r="DN451" s="493"/>
      <c r="DO451" s="493"/>
      <c r="DP451" s="493"/>
      <c r="DQ451" s="493"/>
      <c r="DR451" s="493"/>
      <c r="DS451" s="493"/>
      <c r="DT451" s="493"/>
      <c r="DU451" s="493"/>
      <c r="DV451" s="493"/>
      <c r="DW451" s="493"/>
      <c r="DX451" s="493"/>
      <c r="DY451" s="390"/>
      <c r="DZ451" s="394"/>
      <c r="EA451" s="492"/>
      <c r="EB451" s="493"/>
      <c r="EC451" s="493"/>
      <c r="ED451" s="493"/>
      <c r="EE451" s="494"/>
      <c r="EF451" s="492"/>
      <c r="EG451" s="493"/>
      <c r="EH451" s="493"/>
      <c r="EI451" s="493"/>
      <c r="EJ451" s="493"/>
      <c r="EK451" s="493"/>
      <c r="EL451" s="493"/>
      <c r="EM451" s="394"/>
      <c r="EN451" s="492"/>
      <c r="EO451" s="493"/>
      <c r="EP451" s="493"/>
      <c r="EQ451" s="493"/>
      <c r="ER451" s="493"/>
      <c r="ES451" s="493"/>
      <c r="ET451" s="493"/>
      <c r="EU451" s="394"/>
    </row>
    <row r="452" spans="1:151" s="357" customFormat="1" ht="15" customHeight="1" x14ac:dyDescent="0.15">
      <c r="A452" s="452"/>
      <c r="B452" s="452"/>
      <c r="C452" s="452"/>
      <c r="D452" s="452"/>
      <c r="E452" s="387"/>
      <c r="F452" s="472"/>
      <c r="G452" s="472"/>
      <c r="H452" s="472"/>
      <c r="I452" s="472"/>
      <c r="J452" s="388"/>
      <c r="K452" s="395"/>
      <c r="L452" s="387"/>
      <c r="M452" s="471"/>
      <c r="N452" s="472"/>
      <c r="O452" s="472"/>
      <c r="P452" s="472"/>
      <c r="Q452" s="472"/>
      <c r="R452" s="472"/>
      <c r="S452" s="472"/>
      <c r="T452" s="472"/>
      <c r="U452" s="472"/>
      <c r="V452" s="472"/>
      <c r="W452" s="472"/>
      <c r="X452" s="472"/>
      <c r="Y452" s="472"/>
      <c r="Z452" s="472"/>
      <c r="AA452" s="472"/>
      <c r="AB452" s="473"/>
      <c r="AC452" s="489"/>
      <c r="AD452" s="490"/>
      <c r="AE452" s="491"/>
      <c r="AF452" s="389"/>
      <c r="AG452" s="390"/>
      <c r="AH452" s="390"/>
      <c r="AI452" s="390"/>
      <c r="AJ452" s="390"/>
      <c r="AK452" s="390"/>
      <c r="AL452" s="390"/>
      <c r="AM452" s="390"/>
      <c r="AN452" s="390"/>
      <c r="AO452" s="390"/>
      <c r="AP452" s="390"/>
      <c r="AQ452" s="390"/>
      <c r="AR452" s="390"/>
      <c r="AS452" s="390"/>
      <c r="AT452" s="390"/>
      <c r="AU452" s="390"/>
      <c r="AV452" s="384"/>
      <c r="AW452" s="385"/>
      <c r="AX452" s="386"/>
      <c r="AY452" s="492"/>
      <c r="AZ452" s="493"/>
      <c r="BA452" s="493"/>
      <c r="BB452" s="493"/>
      <c r="BC452" s="493"/>
      <c r="BD452" s="493"/>
      <c r="BE452" s="493"/>
      <c r="BF452" s="493"/>
      <c r="BG452" s="493"/>
      <c r="BH452" s="493"/>
      <c r="BI452" s="493"/>
      <c r="BJ452" s="493"/>
      <c r="BK452" s="493"/>
      <c r="BL452" s="493"/>
      <c r="BM452" s="493"/>
      <c r="BN452" s="494"/>
      <c r="BO452" s="489"/>
      <c r="BP452" s="490"/>
      <c r="BQ452" s="491"/>
      <c r="BR452" s="492"/>
      <c r="BS452" s="493"/>
      <c r="BT452" s="493"/>
      <c r="BU452" s="493"/>
      <c r="BV452" s="493"/>
      <c r="BW452" s="493"/>
      <c r="BX452" s="493"/>
      <c r="BY452" s="493"/>
      <c r="BZ452" s="493"/>
      <c r="CA452" s="493"/>
      <c r="CB452" s="493"/>
      <c r="CC452" s="493"/>
      <c r="CD452" s="493"/>
      <c r="CE452" s="493"/>
      <c r="CF452" s="493"/>
      <c r="CG452" s="494"/>
      <c r="CH452" s="389"/>
      <c r="CI452" s="390"/>
      <c r="CJ452" s="390"/>
      <c r="CK452" s="390"/>
      <c r="CL452" s="390"/>
      <c r="CM452" s="390"/>
      <c r="CN452" s="390"/>
      <c r="CO452" s="390"/>
      <c r="CP452" s="390"/>
      <c r="CQ452" s="390"/>
      <c r="CR452" s="390"/>
      <c r="CS452" s="390"/>
      <c r="CT452" s="390"/>
      <c r="CU452" s="394"/>
      <c r="CV452" s="389"/>
      <c r="CW452" s="390"/>
      <c r="CX452" s="390"/>
      <c r="CY452" s="390"/>
      <c r="CZ452" s="390"/>
      <c r="DA452" s="390"/>
      <c r="DB452" s="394"/>
      <c r="DC452" s="492"/>
      <c r="DD452" s="493"/>
      <c r="DE452" s="493"/>
      <c r="DF452" s="493"/>
      <c r="DG452" s="493"/>
      <c r="DH452" s="493"/>
      <c r="DI452" s="493"/>
      <c r="DJ452" s="394"/>
      <c r="DK452" s="492"/>
      <c r="DL452" s="493"/>
      <c r="DM452" s="493"/>
      <c r="DN452" s="493"/>
      <c r="DO452" s="493"/>
      <c r="DP452" s="493"/>
      <c r="DQ452" s="493"/>
      <c r="DR452" s="493"/>
      <c r="DS452" s="493"/>
      <c r="DT452" s="493"/>
      <c r="DU452" s="493"/>
      <c r="DV452" s="493"/>
      <c r="DW452" s="493"/>
      <c r="DX452" s="493"/>
      <c r="DY452" s="390"/>
      <c r="DZ452" s="394"/>
      <c r="EA452" s="492"/>
      <c r="EB452" s="493"/>
      <c r="EC452" s="493"/>
      <c r="ED452" s="493"/>
      <c r="EE452" s="494"/>
      <c r="EF452" s="492"/>
      <c r="EG452" s="493"/>
      <c r="EH452" s="493"/>
      <c r="EI452" s="493"/>
      <c r="EJ452" s="493"/>
      <c r="EK452" s="493"/>
      <c r="EL452" s="493"/>
      <c r="EM452" s="394"/>
      <c r="EN452" s="492"/>
      <c r="EO452" s="493"/>
      <c r="EP452" s="493"/>
      <c r="EQ452" s="493"/>
      <c r="ER452" s="493"/>
      <c r="ES452" s="493"/>
      <c r="ET452" s="493"/>
      <c r="EU452" s="394"/>
    </row>
    <row r="453" spans="1:151" s="357" customFormat="1" ht="15" customHeight="1" x14ac:dyDescent="0.15">
      <c r="A453" s="452"/>
      <c r="B453" s="452"/>
      <c r="C453" s="452"/>
      <c r="D453" s="452"/>
      <c r="E453" s="387"/>
      <c r="F453" s="472"/>
      <c r="G453" s="472"/>
      <c r="H453" s="472"/>
      <c r="I453" s="472"/>
      <c r="J453" s="388"/>
      <c r="K453" s="395"/>
      <c r="L453" s="387"/>
      <c r="M453" s="471"/>
      <c r="N453" s="472"/>
      <c r="O453" s="472"/>
      <c r="P453" s="472"/>
      <c r="Q453" s="472"/>
      <c r="R453" s="472"/>
      <c r="S453" s="472"/>
      <c r="T453" s="472"/>
      <c r="U453" s="472"/>
      <c r="V453" s="472"/>
      <c r="W453" s="472"/>
      <c r="X453" s="472"/>
      <c r="Y453" s="472"/>
      <c r="Z453" s="472"/>
      <c r="AA453" s="472"/>
      <c r="AB453" s="473"/>
      <c r="AC453" s="489"/>
      <c r="AD453" s="490"/>
      <c r="AE453" s="491"/>
      <c r="AF453" s="389"/>
      <c r="AG453" s="390"/>
      <c r="AH453" s="390"/>
      <c r="AI453" s="390"/>
      <c r="AJ453" s="390"/>
      <c r="AK453" s="390"/>
      <c r="AL453" s="390"/>
      <c r="AM453" s="390"/>
      <c r="AN453" s="390"/>
      <c r="AO453" s="390"/>
      <c r="AP453" s="390"/>
      <c r="AQ453" s="390"/>
      <c r="AR453" s="390"/>
      <c r="AS453" s="390"/>
      <c r="AT453" s="390"/>
      <c r="AU453" s="390"/>
      <c r="AV453" s="384"/>
      <c r="AW453" s="385"/>
      <c r="AX453" s="386"/>
      <c r="AY453" s="492"/>
      <c r="AZ453" s="493"/>
      <c r="BA453" s="493"/>
      <c r="BB453" s="493"/>
      <c r="BC453" s="493"/>
      <c r="BD453" s="493"/>
      <c r="BE453" s="493"/>
      <c r="BF453" s="493"/>
      <c r="BG453" s="493"/>
      <c r="BH453" s="493"/>
      <c r="BI453" s="493"/>
      <c r="BJ453" s="493"/>
      <c r="BK453" s="493"/>
      <c r="BL453" s="493"/>
      <c r="BM453" s="493"/>
      <c r="BN453" s="494"/>
      <c r="BO453" s="489"/>
      <c r="BP453" s="490"/>
      <c r="BQ453" s="491"/>
      <c r="BR453" s="492"/>
      <c r="BS453" s="493"/>
      <c r="BT453" s="493"/>
      <c r="BU453" s="493"/>
      <c r="BV453" s="493"/>
      <c r="BW453" s="493"/>
      <c r="BX453" s="493"/>
      <c r="BY453" s="493"/>
      <c r="BZ453" s="493"/>
      <c r="CA453" s="493"/>
      <c r="CB453" s="493"/>
      <c r="CC453" s="493"/>
      <c r="CD453" s="493"/>
      <c r="CE453" s="493"/>
      <c r="CF453" s="493"/>
      <c r="CG453" s="494"/>
      <c r="CH453" s="389"/>
      <c r="CI453" s="390"/>
      <c r="CJ453" s="390"/>
      <c r="CK453" s="390"/>
      <c r="CL453" s="390"/>
      <c r="CM453" s="390"/>
      <c r="CN453" s="390"/>
      <c r="CO453" s="390"/>
      <c r="CP453" s="390"/>
      <c r="CQ453" s="390"/>
      <c r="CR453" s="390"/>
      <c r="CS453" s="390"/>
      <c r="CT453" s="390"/>
      <c r="CU453" s="394"/>
      <c r="CV453" s="389"/>
      <c r="CW453" s="390"/>
      <c r="CX453" s="390"/>
      <c r="CY453" s="390"/>
      <c r="CZ453" s="390"/>
      <c r="DA453" s="390"/>
      <c r="DB453" s="394"/>
      <c r="DC453" s="492"/>
      <c r="DD453" s="493"/>
      <c r="DE453" s="493"/>
      <c r="DF453" s="493"/>
      <c r="DG453" s="493"/>
      <c r="DH453" s="493"/>
      <c r="DI453" s="493"/>
      <c r="DJ453" s="394"/>
      <c r="DK453" s="492"/>
      <c r="DL453" s="493"/>
      <c r="DM453" s="493"/>
      <c r="DN453" s="493"/>
      <c r="DO453" s="493"/>
      <c r="DP453" s="493"/>
      <c r="DQ453" s="493"/>
      <c r="DR453" s="493"/>
      <c r="DS453" s="493"/>
      <c r="DT453" s="493"/>
      <c r="DU453" s="493"/>
      <c r="DV453" s="493"/>
      <c r="DW453" s="493"/>
      <c r="DX453" s="493"/>
      <c r="DY453" s="390"/>
      <c r="DZ453" s="394"/>
      <c r="EA453" s="492"/>
      <c r="EB453" s="493"/>
      <c r="EC453" s="493"/>
      <c r="ED453" s="493"/>
      <c r="EE453" s="494"/>
      <c r="EF453" s="492"/>
      <c r="EG453" s="493"/>
      <c r="EH453" s="493"/>
      <c r="EI453" s="493"/>
      <c r="EJ453" s="493"/>
      <c r="EK453" s="493"/>
      <c r="EL453" s="493"/>
      <c r="EM453" s="394"/>
      <c r="EN453" s="492"/>
      <c r="EO453" s="493"/>
      <c r="EP453" s="493"/>
      <c r="EQ453" s="493"/>
      <c r="ER453" s="493"/>
      <c r="ES453" s="493"/>
      <c r="ET453" s="493"/>
      <c r="EU453" s="394"/>
    </row>
    <row r="454" spans="1:151" s="357" customFormat="1" ht="15" customHeight="1" x14ac:dyDescent="0.15">
      <c r="A454" s="452"/>
      <c r="B454" s="452"/>
      <c r="C454" s="452"/>
      <c r="D454" s="452"/>
      <c r="E454" s="387"/>
      <c r="F454" s="472"/>
      <c r="G454" s="472"/>
      <c r="H454" s="472"/>
      <c r="I454" s="472"/>
      <c r="J454" s="388"/>
      <c r="K454" s="395"/>
      <c r="L454" s="387"/>
      <c r="M454" s="471"/>
      <c r="N454" s="472"/>
      <c r="O454" s="472"/>
      <c r="P454" s="472"/>
      <c r="Q454" s="472"/>
      <c r="R454" s="472"/>
      <c r="S454" s="472"/>
      <c r="T454" s="472"/>
      <c r="U454" s="472"/>
      <c r="V454" s="472"/>
      <c r="W454" s="472"/>
      <c r="X454" s="472"/>
      <c r="Y454" s="472"/>
      <c r="Z454" s="472"/>
      <c r="AA454" s="472"/>
      <c r="AB454" s="473"/>
      <c r="AC454" s="489"/>
      <c r="AD454" s="490"/>
      <c r="AE454" s="491"/>
      <c r="AF454" s="389"/>
      <c r="AG454" s="390"/>
      <c r="AH454" s="390"/>
      <c r="AI454" s="390"/>
      <c r="AJ454" s="390"/>
      <c r="AK454" s="390"/>
      <c r="AL454" s="390"/>
      <c r="AM454" s="390"/>
      <c r="AN454" s="390"/>
      <c r="AO454" s="390"/>
      <c r="AP454" s="390"/>
      <c r="AQ454" s="390"/>
      <c r="AR454" s="390"/>
      <c r="AS454" s="390"/>
      <c r="AT454" s="390"/>
      <c r="AU454" s="390"/>
      <c r="AV454" s="384"/>
      <c r="AW454" s="385"/>
      <c r="AX454" s="386"/>
      <c r="AY454" s="492"/>
      <c r="AZ454" s="493"/>
      <c r="BA454" s="493"/>
      <c r="BB454" s="493"/>
      <c r="BC454" s="493"/>
      <c r="BD454" s="493"/>
      <c r="BE454" s="493"/>
      <c r="BF454" s="493"/>
      <c r="BG454" s="493"/>
      <c r="BH454" s="493"/>
      <c r="BI454" s="493"/>
      <c r="BJ454" s="493"/>
      <c r="BK454" s="493"/>
      <c r="BL454" s="493"/>
      <c r="BM454" s="493"/>
      <c r="BN454" s="494"/>
      <c r="BO454" s="489"/>
      <c r="BP454" s="490"/>
      <c r="BQ454" s="491"/>
      <c r="BR454" s="492"/>
      <c r="BS454" s="493"/>
      <c r="BT454" s="493"/>
      <c r="BU454" s="493"/>
      <c r="BV454" s="493"/>
      <c r="BW454" s="493"/>
      <c r="BX454" s="493"/>
      <c r="BY454" s="493"/>
      <c r="BZ454" s="493"/>
      <c r="CA454" s="493"/>
      <c r="CB454" s="493"/>
      <c r="CC454" s="493"/>
      <c r="CD454" s="493"/>
      <c r="CE454" s="493"/>
      <c r="CF454" s="493"/>
      <c r="CG454" s="494"/>
      <c r="CH454" s="389"/>
      <c r="CI454" s="390"/>
      <c r="CJ454" s="390"/>
      <c r="CK454" s="390"/>
      <c r="CL454" s="390"/>
      <c r="CM454" s="390"/>
      <c r="CN454" s="390"/>
      <c r="CO454" s="390"/>
      <c r="CP454" s="390"/>
      <c r="CQ454" s="390"/>
      <c r="CR454" s="390"/>
      <c r="CS454" s="390"/>
      <c r="CT454" s="390"/>
      <c r="CU454" s="394"/>
      <c r="CV454" s="389"/>
      <c r="CW454" s="390"/>
      <c r="CX454" s="390"/>
      <c r="CY454" s="390"/>
      <c r="CZ454" s="390"/>
      <c r="DA454" s="390"/>
      <c r="DB454" s="394"/>
      <c r="DC454" s="492"/>
      <c r="DD454" s="493"/>
      <c r="DE454" s="493"/>
      <c r="DF454" s="493"/>
      <c r="DG454" s="493"/>
      <c r="DH454" s="493"/>
      <c r="DI454" s="493"/>
      <c r="DJ454" s="394"/>
      <c r="DK454" s="492"/>
      <c r="DL454" s="493"/>
      <c r="DM454" s="493"/>
      <c r="DN454" s="493"/>
      <c r="DO454" s="493"/>
      <c r="DP454" s="493"/>
      <c r="DQ454" s="493"/>
      <c r="DR454" s="493"/>
      <c r="DS454" s="493"/>
      <c r="DT454" s="493"/>
      <c r="DU454" s="493"/>
      <c r="DV454" s="493"/>
      <c r="DW454" s="493"/>
      <c r="DX454" s="493"/>
      <c r="DY454" s="390"/>
      <c r="DZ454" s="394"/>
      <c r="EA454" s="492"/>
      <c r="EB454" s="493"/>
      <c r="EC454" s="493"/>
      <c r="ED454" s="493"/>
      <c r="EE454" s="494"/>
      <c r="EF454" s="492"/>
      <c r="EG454" s="493"/>
      <c r="EH454" s="493"/>
      <c r="EI454" s="493"/>
      <c r="EJ454" s="493"/>
      <c r="EK454" s="493"/>
      <c r="EL454" s="493"/>
      <c r="EM454" s="394"/>
      <c r="EN454" s="492"/>
      <c r="EO454" s="493"/>
      <c r="EP454" s="493"/>
      <c r="EQ454" s="493"/>
      <c r="ER454" s="493"/>
      <c r="ES454" s="493"/>
      <c r="ET454" s="493"/>
      <c r="EU454" s="394"/>
    </row>
    <row r="455" spans="1:151" s="357" customFormat="1" ht="15" customHeight="1" x14ac:dyDescent="0.15">
      <c r="A455" s="452"/>
      <c r="B455" s="452"/>
      <c r="C455" s="452"/>
      <c r="D455" s="452"/>
      <c r="E455" s="387"/>
      <c r="F455" s="472"/>
      <c r="G455" s="472"/>
      <c r="H455" s="472"/>
      <c r="I455" s="472"/>
      <c r="J455" s="388"/>
      <c r="K455" s="395"/>
      <c r="L455" s="387"/>
      <c r="M455" s="471"/>
      <c r="N455" s="472"/>
      <c r="O455" s="472"/>
      <c r="P455" s="472"/>
      <c r="Q455" s="472"/>
      <c r="R455" s="472"/>
      <c r="S455" s="472"/>
      <c r="T455" s="472"/>
      <c r="U455" s="472"/>
      <c r="V455" s="472"/>
      <c r="W455" s="472"/>
      <c r="X455" s="472"/>
      <c r="Y455" s="472"/>
      <c r="Z455" s="472"/>
      <c r="AA455" s="472"/>
      <c r="AB455" s="473"/>
      <c r="AC455" s="489"/>
      <c r="AD455" s="490"/>
      <c r="AE455" s="491"/>
      <c r="AF455" s="389"/>
      <c r="AG455" s="390"/>
      <c r="AH455" s="390"/>
      <c r="AI455" s="390"/>
      <c r="AJ455" s="390"/>
      <c r="AK455" s="390"/>
      <c r="AL455" s="390"/>
      <c r="AM455" s="390"/>
      <c r="AN455" s="390"/>
      <c r="AO455" s="390"/>
      <c r="AP455" s="390"/>
      <c r="AQ455" s="390"/>
      <c r="AR455" s="390"/>
      <c r="AS455" s="390"/>
      <c r="AT455" s="390"/>
      <c r="AU455" s="390"/>
      <c r="AV455" s="384"/>
      <c r="AW455" s="385"/>
      <c r="AX455" s="386"/>
      <c r="AY455" s="492"/>
      <c r="AZ455" s="493"/>
      <c r="BA455" s="493"/>
      <c r="BB455" s="493"/>
      <c r="BC455" s="493"/>
      <c r="BD455" s="493"/>
      <c r="BE455" s="493"/>
      <c r="BF455" s="493"/>
      <c r="BG455" s="493"/>
      <c r="BH455" s="493"/>
      <c r="BI455" s="493"/>
      <c r="BJ455" s="493"/>
      <c r="BK455" s="493"/>
      <c r="BL455" s="493"/>
      <c r="BM455" s="493"/>
      <c r="BN455" s="494"/>
      <c r="BO455" s="489"/>
      <c r="BP455" s="490"/>
      <c r="BQ455" s="491"/>
      <c r="BR455" s="492"/>
      <c r="BS455" s="493"/>
      <c r="BT455" s="493"/>
      <c r="BU455" s="493"/>
      <c r="BV455" s="493"/>
      <c r="BW455" s="493"/>
      <c r="BX455" s="493"/>
      <c r="BY455" s="493"/>
      <c r="BZ455" s="493"/>
      <c r="CA455" s="493"/>
      <c r="CB455" s="493"/>
      <c r="CC455" s="493"/>
      <c r="CD455" s="493"/>
      <c r="CE455" s="493"/>
      <c r="CF455" s="493"/>
      <c r="CG455" s="494"/>
      <c r="CH455" s="389"/>
      <c r="CI455" s="390"/>
      <c r="CJ455" s="390"/>
      <c r="CK455" s="390"/>
      <c r="CL455" s="390"/>
      <c r="CM455" s="390"/>
      <c r="CN455" s="390"/>
      <c r="CO455" s="390"/>
      <c r="CP455" s="390"/>
      <c r="CQ455" s="390"/>
      <c r="CR455" s="390"/>
      <c r="CS455" s="390"/>
      <c r="CT455" s="390"/>
      <c r="CU455" s="394"/>
      <c r="CV455" s="389"/>
      <c r="CW455" s="390"/>
      <c r="CX455" s="390"/>
      <c r="CY455" s="390"/>
      <c r="CZ455" s="390"/>
      <c r="DA455" s="390"/>
      <c r="DB455" s="394"/>
      <c r="DC455" s="492"/>
      <c r="DD455" s="493"/>
      <c r="DE455" s="493"/>
      <c r="DF455" s="493"/>
      <c r="DG455" s="493"/>
      <c r="DH455" s="493"/>
      <c r="DI455" s="493"/>
      <c r="DJ455" s="394"/>
      <c r="DK455" s="492"/>
      <c r="DL455" s="493"/>
      <c r="DM455" s="493"/>
      <c r="DN455" s="493"/>
      <c r="DO455" s="493"/>
      <c r="DP455" s="493"/>
      <c r="DQ455" s="493"/>
      <c r="DR455" s="493"/>
      <c r="DS455" s="493"/>
      <c r="DT455" s="493"/>
      <c r="DU455" s="493"/>
      <c r="DV455" s="493"/>
      <c r="DW455" s="493"/>
      <c r="DX455" s="493"/>
      <c r="DY455" s="390"/>
      <c r="DZ455" s="394"/>
      <c r="EA455" s="492"/>
      <c r="EB455" s="493"/>
      <c r="EC455" s="493"/>
      <c r="ED455" s="493"/>
      <c r="EE455" s="494"/>
      <c r="EF455" s="492"/>
      <c r="EG455" s="493"/>
      <c r="EH455" s="493"/>
      <c r="EI455" s="493"/>
      <c r="EJ455" s="493"/>
      <c r="EK455" s="493"/>
      <c r="EL455" s="493"/>
      <c r="EM455" s="394"/>
      <c r="EN455" s="492"/>
      <c r="EO455" s="493"/>
      <c r="EP455" s="493"/>
      <c r="EQ455" s="493"/>
      <c r="ER455" s="493"/>
      <c r="ES455" s="493"/>
      <c r="ET455" s="493"/>
      <c r="EU455" s="394"/>
    </row>
    <row r="456" spans="1:151" s="357" customFormat="1" ht="15" customHeight="1" x14ac:dyDescent="0.15">
      <c r="A456" s="452"/>
      <c r="B456" s="452"/>
      <c r="C456" s="452"/>
      <c r="D456" s="452"/>
      <c r="E456" s="387"/>
      <c r="F456" s="472"/>
      <c r="G456" s="472"/>
      <c r="H456" s="472"/>
      <c r="I456" s="472"/>
      <c r="J456" s="388"/>
      <c r="K456" s="395"/>
      <c r="L456" s="387"/>
      <c r="M456" s="471"/>
      <c r="N456" s="472"/>
      <c r="O456" s="472"/>
      <c r="P456" s="472"/>
      <c r="Q456" s="472"/>
      <c r="R456" s="472"/>
      <c r="S456" s="472"/>
      <c r="T456" s="472"/>
      <c r="U456" s="472"/>
      <c r="V456" s="472"/>
      <c r="W456" s="472"/>
      <c r="X456" s="472"/>
      <c r="Y456" s="472"/>
      <c r="Z456" s="472"/>
      <c r="AA456" s="472"/>
      <c r="AB456" s="473"/>
      <c r="AC456" s="489"/>
      <c r="AD456" s="490"/>
      <c r="AE456" s="491"/>
      <c r="AF456" s="389"/>
      <c r="AG456" s="390"/>
      <c r="AH456" s="390"/>
      <c r="AI456" s="390"/>
      <c r="AJ456" s="390"/>
      <c r="AK456" s="390"/>
      <c r="AL456" s="390"/>
      <c r="AM456" s="390"/>
      <c r="AN456" s="390"/>
      <c r="AO456" s="390"/>
      <c r="AP456" s="390"/>
      <c r="AQ456" s="390"/>
      <c r="AR456" s="390"/>
      <c r="AS456" s="390"/>
      <c r="AT456" s="390"/>
      <c r="AU456" s="390"/>
      <c r="AV456" s="384"/>
      <c r="AW456" s="385"/>
      <c r="AX456" s="386"/>
      <c r="AY456" s="492"/>
      <c r="AZ456" s="493"/>
      <c r="BA456" s="493"/>
      <c r="BB456" s="493"/>
      <c r="BC456" s="493"/>
      <c r="BD456" s="493"/>
      <c r="BE456" s="493"/>
      <c r="BF456" s="493"/>
      <c r="BG456" s="493"/>
      <c r="BH456" s="493"/>
      <c r="BI456" s="493"/>
      <c r="BJ456" s="493"/>
      <c r="BK456" s="493"/>
      <c r="BL456" s="493"/>
      <c r="BM456" s="493"/>
      <c r="BN456" s="494"/>
      <c r="BO456" s="489"/>
      <c r="BP456" s="490"/>
      <c r="BQ456" s="491"/>
      <c r="BR456" s="492"/>
      <c r="BS456" s="493"/>
      <c r="BT456" s="493"/>
      <c r="BU456" s="493"/>
      <c r="BV456" s="493"/>
      <c r="BW456" s="493"/>
      <c r="BX456" s="493"/>
      <c r="BY456" s="493"/>
      <c r="BZ456" s="493"/>
      <c r="CA456" s="493"/>
      <c r="CB456" s="493"/>
      <c r="CC456" s="493"/>
      <c r="CD456" s="493"/>
      <c r="CE456" s="493"/>
      <c r="CF456" s="493"/>
      <c r="CG456" s="494"/>
      <c r="CH456" s="389"/>
      <c r="CI456" s="390"/>
      <c r="CJ456" s="390"/>
      <c r="CK456" s="390"/>
      <c r="CL456" s="390"/>
      <c r="CM456" s="390"/>
      <c r="CN456" s="390"/>
      <c r="CO456" s="390"/>
      <c r="CP456" s="390"/>
      <c r="CQ456" s="390"/>
      <c r="CR456" s="390"/>
      <c r="CS456" s="390"/>
      <c r="CT456" s="390"/>
      <c r="CU456" s="394"/>
      <c r="CV456" s="389"/>
      <c r="CW456" s="390"/>
      <c r="CX456" s="390"/>
      <c r="CY456" s="390"/>
      <c r="CZ456" s="390"/>
      <c r="DA456" s="390"/>
      <c r="DB456" s="394"/>
      <c r="DC456" s="492"/>
      <c r="DD456" s="493"/>
      <c r="DE456" s="493"/>
      <c r="DF456" s="493"/>
      <c r="DG456" s="493"/>
      <c r="DH456" s="493"/>
      <c r="DI456" s="493"/>
      <c r="DJ456" s="394"/>
      <c r="DK456" s="492"/>
      <c r="DL456" s="493"/>
      <c r="DM456" s="493"/>
      <c r="DN456" s="493"/>
      <c r="DO456" s="493"/>
      <c r="DP456" s="493"/>
      <c r="DQ456" s="493"/>
      <c r="DR456" s="493"/>
      <c r="DS456" s="493"/>
      <c r="DT456" s="493"/>
      <c r="DU456" s="493"/>
      <c r="DV456" s="493"/>
      <c r="DW456" s="493"/>
      <c r="DX456" s="493"/>
      <c r="DY456" s="390"/>
      <c r="DZ456" s="394"/>
      <c r="EA456" s="492"/>
      <c r="EB456" s="493"/>
      <c r="EC456" s="493"/>
      <c r="ED456" s="493"/>
      <c r="EE456" s="494"/>
      <c r="EF456" s="492"/>
      <c r="EG456" s="493"/>
      <c r="EH456" s="493"/>
      <c r="EI456" s="493"/>
      <c r="EJ456" s="493"/>
      <c r="EK456" s="493"/>
      <c r="EL456" s="493"/>
      <c r="EM456" s="394"/>
      <c r="EN456" s="492"/>
      <c r="EO456" s="493"/>
      <c r="EP456" s="493"/>
      <c r="EQ456" s="493"/>
      <c r="ER456" s="493"/>
      <c r="ES456" s="493"/>
      <c r="ET456" s="493"/>
      <c r="EU456" s="394"/>
    </row>
    <row r="457" spans="1:151" s="357" customFormat="1" ht="15" customHeight="1" x14ac:dyDescent="0.15">
      <c r="A457" s="452"/>
      <c r="B457" s="452"/>
      <c r="C457" s="452"/>
      <c r="D457" s="452"/>
      <c r="E457" s="387"/>
      <c r="F457" s="472"/>
      <c r="G457" s="472"/>
      <c r="H457" s="472"/>
      <c r="I457" s="472"/>
      <c r="J457" s="388"/>
      <c r="K457" s="395"/>
      <c r="L457" s="387"/>
      <c r="M457" s="471"/>
      <c r="N457" s="472"/>
      <c r="O457" s="472"/>
      <c r="P457" s="472"/>
      <c r="Q457" s="472"/>
      <c r="R457" s="472"/>
      <c r="S457" s="472"/>
      <c r="T457" s="472"/>
      <c r="U457" s="472"/>
      <c r="V457" s="472"/>
      <c r="W457" s="472"/>
      <c r="X457" s="472"/>
      <c r="Y457" s="472"/>
      <c r="Z457" s="472"/>
      <c r="AA457" s="472"/>
      <c r="AB457" s="473"/>
      <c r="AC457" s="489"/>
      <c r="AD457" s="490"/>
      <c r="AE457" s="491"/>
      <c r="AF457" s="389"/>
      <c r="AG457" s="390"/>
      <c r="AH457" s="390"/>
      <c r="AI457" s="390"/>
      <c r="AJ457" s="390"/>
      <c r="AK457" s="390"/>
      <c r="AL457" s="390"/>
      <c r="AM457" s="390"/>
      <c r="AN457" s="390"/>
      <c r="AO457" s="390"/>
      <c r="AP457" s="390"/>
      <c r="AQ457" s="390"/>
      <c r="AR457" s="390"/>
      <c r="AS457" s="390"/>
      <c r="AT457" s="390"/>
      <c r="AU457" s="390"/>
      <c r="AV457" s="384"/>
      <c r="AW457" s="385"/>
      <c r="AX457" s="386"/>
      <c r="AY457" s="492"/>
      <c r="AZ457" s="493"/>
      <c r="BA457" s="493"/>
      <c r="BB457" s="493"/>
      <c r="BC457" s="493"/>
      <c r="BD457" s="493"/>
      <c r="BE457" s="493"/>
      <c r="BF457" s="493"/>
      <c r="BG457" s="493"/>
      <c r="BH457" s="493"/>
      <c r="BI457" s="493"/>
      <c r="BJ457" s="493"/>
      <c r="BK457" s="493"/>
      <c r="BL457" s="493"/>
      <c r="BM457" s="493"/>
      <c r="BN457" s="494"/>
      <c r="BO457" s="489"/>
      <c r="BP457" s="490"/>
      <c r="BQ457" s="491"/>
      <c r="BR457" s="492"/>
      <c r="BS457" s="493"/>
      <c r="BT457" s="493"/>
      <c r="BU457" s="493"/>
      <c r="BV457" s="493"/>
      <c r="BW457" s="493"/>
      <c r="BX457" s="493"/>
      <c r="BY457" s="493"/>
      <c r="BZ457" s="493"/>
      <c r="CA457" s="493"/>
      <c r="CB457" s="493"/>
      <c r="CC457" s="493"/>
      <c r="CD457" s="493"/>
      <c r="CE457" s="493"/>
      <c r="CF457" s="493"/>
      <c r="CG457" s="494"/>
      <c r="CH457" s="389"/>
      <c r="CI457" s="390"/>
      <c r="CJ457" s="390"/>
      <c r="CK457" s="390"/>
      <c r="CL457" s="390"/>
      <c r="CM457" s="390"/>
      <c r="CN457" s="390"/>
      <c r="CO457" s="390"/>
      <c r="CP457" s="390"/>
      <c r="CQ457" s="390"/>
      <c r="CR457" s="390"/>
      <c r="CS457" s="390"/>
      <c r="CT457" s="390"/>
      <c r="CU457" s="394"/>
      <c r="CV457" s="389"/>
      <c r="CW457" s="390"/>
      <c r="CX457" s="390"/>
      <c r="CY457" s="390"/>
      <c r="CZ457" s="390"/>
      <c r="DA457" s="390"/>
      <c r="DB457" s="394"/>
      <c r="DC457" s="492"/>
      <c r="DD457" s="493"/>
      <c r="DE457" s="493"/>
      <c r="DF457" s="493"/>
      <c r="DG457" s="493"/>
      <c r="DH457" s="493"/>
      <c r="DI457" s="493"/>
      <c r="DJ457" s="394"/>
      <c r="DK457" s="492"/>
      <c r="DL457" s="493"/>
      <c r="DM457" s="493"/>
      <c r="DN457" s="493"/>
      <c r="DO457" s="493"/>
      <c r="DP457" s="493"/>
      <c r="DQ457" s="493"/>
      <c r="DR457" s="493"/>
      <c r="DS457" s="493"/>
      <c r="DT457" s="493"/>
      <c r="DU457" s="493"/>
      <c r="DV457" s="493"/>
      <c r="DW457" s="493"/>
      <c r="DX457" s="493"/>
      <c r="DY457" s="390"/>
      <c r="DZ457" s="394"/>
      <c r="EA457" s="492"/>
      <c r="EB457" s="493"/>
      <c r="EC457" s="493"/>
      <c r="ED457" s="493"/>
      <c r="EE457" s="494"/>
      <c r="EF457" s="492"/>
      <c r="EG457" s="493"/>
      <c r="EH457" s="493"/>
      <c r="EI457" s="493"/>
      <c r="EJ457" s="493"/>
      <c r="EK457" s="493"/>
      <c r="EL457" s="493"/>
      <c r="EM457" s="394"/>
      <c r="EN457" s="492"/>
      <c r="EO457" s="493"/>
      <c r="EP457" s="493"/>
      <c r="EQ457" s="493"/>
      <c r="ER457" s="493"/>
      <c r="ES457" s="493"/>
      <c r="ET457" s="493"/>
      <c r="EU457" s="394"/>
    </row>
    <row r="458" spans="1:151" s="357" customFormat="1" ht="15" customHeight="1" x14ac:dyDescent="0.15">
      <c r="A458" s="452"/>
      <c r="B458" s="452"/>
      <c r="C458" s="452"/>
      <c r="D458" s="452"/>
      <c r="E458" s="387"/>
      <c r="F458" s="472"/>
      <c r="G458" s="472"/>
      <c r="H458" s="472"/>
      <c r="I458" s="472"/>
      <c r="J458" s="388"/>
      <c r="K458" s="395"/>
      <c r="L458" s="387"/>
      <c r="M458" s="471"/>
      <c r="N458" s="472"/>
      <c r="O458" s="472"/>
      <c r="P458" s="472"/>
      <c r="Q458" s="472"/>
      <c r="R458" s="472"/>
      <c r="S458" s="472"/>
      <c r="T458" s="472"/>
      <c r="U458" s="472"/>
      <c r="V458" s="472"/>
      <c r="W458" s="472"/>
      <c r="X458" s="472"/>
      <c r="Y458" s="472"/>
      <c r="Z458" s="472"/>
      <c r="AA458" s="472"/>
      <c r="AB458" s="473"/>
      <c r="AC458" s="489"/>
      <c r="AD458" s="490"/>
      <c r="AE458" s="491"/>
      <c r="AF458" s="389"/>
      <c r="AG458" s="390"/>
      <c r="AH458" s="390"/>
      <c r="AI458" s="390"/>
      <c r="AJ458" s="390"/>
      <c r="AK458" s="390"/>
      <c r="AL458" s="390"/>
      <c r="AM458" s="390"/>
      <c r="AN458" s="390"/>
      <c r="AO458" s="390"/>
      <c r="AP458" s="390"/>
      <c r="AQ458" s="390"/>
      <c r="AR458" s="390"/>
      <c r="AS458" s="390"/>
      <c r="AT458" s="390"/>
      <c r="AU458" s="390"/>
      <c r="AV458" s="384"/>
      <c r="AW458" s="385"/>
      <c r="AX458" s="386"/>
      <c r="AY458" s="492"/>
      <c r="AZ458" s="493"/>
      <c r="BA458" s="493"/>
      <c r="BB458" s="493"/>
      <c r="BC458" s="493"/>
      <c r="BD458" s="493"/>
      <c r="BE458" s="493"/>
      <c r="BF458" s="493"/>
      <c r="BG458" s="493"/>
      <c r="BH458" s="493"/>
      <c r="BI458" s="493"/>
      <c r="BJ458" s="493"/>
      <c r="BK458" s="493"/>
      <c r="BL458" s="493"/>
      <c r="BM458" s="493"/>
      <c r="BN458" s="494"/>
      <c r="BO458" s="489"/>
      <c r="BP458" s="490"/>
      <c r="BQ458" s="491"/>
      <c r="BR458" s="492"/>
      <c r="BS458" s="493"/>
      <c r="BT458" s="493"/>
      <c r="BU458" s="493"/>
      <c r="BV458" s="493"/>
      <c r="BW458" s="493"/>
      <c r="BX458" s="493"/>
      <c r="BY458" s="493"/>
      <c r="BZ458" s="493"/>
      <c r="CA458" s="493"/>
      <c r="CB458" s="493"/>
      <c r="CC458" s="493"/>
      <c r="CD458" s="493"/>
      <c r="CE458" s="493"/>
      <c r="CF458" s="493"/>
      <c r="CG458" s="494"/>
      <c r="CH458" s="389"/>
      <c r="CI458" s="390"/>
      <c r="CJ458" s="390"/>
      <c r="CK458" s="390"/>
      <c r="CL458" s="390"/>
      <c r="CM458" s="390"/>
      <c r="CN458" s="390"/>
      <c r="CO458" s="390"/>
      <c r="CP458" s="390"/>
      <c r="CQ458" s="390"/>
      <c r="CR458" s="390"/>
      <c r="CS458" s="390"/>
      <c r="CT458" s="390"/>
      <c r="CU458" s="394"/>
      <c r="CV458" s="389"/>
      <c r="CW458" s="390"/>
      <c r="CX458" s="390"/>
      <c r="CY458" s="390"/>
      <c r="CZ458" s="390"/>
      <c r="DA458" s="390"/>
      <c r="DB458" s="394"/>
      <c r="DC458" s="492"/>
      <c r="DD458" s="493"/>
      <c r="DE458" s="493"/>
      <c r="DF458" s="493"/>
      <c r="DG458" s="493"/>
      <c r="DH458" s="493"/>
      <c r="DI458" s="493"/>
      <c r="DJ458" s="394"/>
      <c r="DK458" s="492"/>
      <c r="DL458" s="493"/>
      <c r="DM458" s="493"/>
      <c r="DN458" s="493"/>
      <c r="DO458" s="493"/>
      <c r="DP458" s="493"/>
      <c r="DQ458" s="493"/>
      <c r="DR458" s="493"/>
      <c r="DS458" s="493"/>
      <c r="DT458" s="493"/>
      <c r="DU458" s="493"/>
      <c r="DV458" s="493"/>
      <c r="DW458" s="493"/>
      <c r="DX458" s="493"/>
      <c r="DY458" s="390"/>
      <c r="DZ458" s="394"/>
      <c r="EA458" s="492"/>
      <c r="EB458" s="493"/>
      <c r="EC458" s="493"/>
      <c r="ED458" s="493"/>
      <c r="EE458" s="494"/>
      <c r="EF458" s="492"/>
      <c r="EG458" s="493"/>
      <c r="EH458" s="493"/>
      <c r="EI458" s="493"/>
      <c r="EJ458" s="493"/>
      <c r="EK458" s="493"/>
      <c r="EL458" s="493"/>
      <c r="EM458" s="394"/>
      <c r="EN458" s="492"/>
      <c r="EO458" s="493"/>
      <c r="EP458" s="493"/>
      <c r="EQ458" s="493"/>
      <c r="ER458" s="493"/>
      <c r="ES458" s="493"/>
      <c r="ET458" s="493"/>
      <c r="EU458" s="394"/>
    </row>
    <row r="459" spans="1:151" s="357" customFormat="1" ht="15" customHeight="1" x14ac:dyDescent="0.15">
      <c r="A459" s="452"/>
      <c r="B459" s="452"/>
      <c r="C459" s="452"/>
      <c r="D459" s="452"/>
      <c r="E459" s="387"/>
      <c r="F459" s="472"/>
      <c r="G459" s="472"/>
      <c r="H459" s="472"/>
      <c r="I459" s="472"/>
      <c r="J459" s="388"/>
      <c r="K459" s="395"/>
      <c r="L459" s="387"/>
      <c r="M459" s="471"/>
      <c r="N459" s="472"/>
      <c r="O459" s="472"/>
      <c r="P459" s="472"/>
      <c r="Q459" s="472"/>
      <c r="R459" s="472"/>
      <c r="S459" s="472"/>
      <c r="T459" s="472"/>
      <c r="U459" s="472"/>
      <c r="V459" s="472"/>
      <c r="W459" s="472"/>
      <c r="X459" s="472"/>
      <c r="Y459" s="472"/>
      <c r="Z459" s="472"/>
      <c r="AA459" s="472"/>
      <c r="AB459" s="473"/>
      <c r="AC459" s="489"/>
      <c r="AD459" s="490"/>
      <c r="AE459" s="491"/>
      <c r="AF459" s="389"/>
      <c r="AG459" s="390"/>
      <c r="AH459" s="390"/>
      <c r="AI459" s="390"/>
      <c r="AJ459" s="390"/>
      <c r="AK459" s="390"/>
      <c r="AL459" s="390"/>
      <c r="AM459" s="390"/>
      <c r="AN459" s="390"/>
      <c r="AO459" s="390"/>
      <c r="AP459" s="390"/>
      <c r="AQ459" s="390"/>
      <c r="AR459" s="390"/>
      <c r="AS459" s="390"/>
      <c r="AT459" s="390"/>
      <c r="AU459" s="390"/>
      <c r="AV459" s="384"/>
      <c r="AW459" s="385"/>
      <c r="AX459" s="386"/>
      <c r="AY459" s="492"/>
      <c r="AZ459" s="493"/>
      <c r="BA459" s="493"/>
      <c r="BB459" s="493"/>
      <c r="BC459" s="493"/>
      <c r="BD459" s="493"/>
      <c r="BE459" s="493"/>
      <c r="BF459" s="493"/>
      <c r="BG459" s="493"/>
      <c r="BH459" s="493"/>
      <c r="BI459" s="493"/>
      <c r="BJ459" s="493"/>
      <c r="BK459" s="493"/>
      <c r="BL459" s="493"/>
      <c r="BM459" s="493"/>
      <c r="BN459" s="494"/>
      <c r="BO459" s="489"/>
      <c r="BP459" s="490"/>
      <c r="BQ459" s="491"/>
      <c r="BR459" s="492"/>
      <c r="BS459" s="493"/>
      <c r="BT459" s="493"/>
      <c r="BU459" s="493"/>
      <c r="BV459" s="493"/>
      <c r="BW459" s="493"/>
      <c r="BX459" s="493"/>
      <c r="BY459" s="493"/>
      <c r="BZ459" s="493"/>
      <c r="CA459" s="493"/>
      <c r="CB459" s="493"/>
      <c r="CC459" s="493"/>
      <c r="CD459" s="493"/>
      <c r="CE459" s="493"/>
      <c r="CF459" s="493"/>
      <c r="CG459" s="494"/>
      <c r="CH459" s="389"/>
      <c r="CI459" s="390"/>
      <c r="CJ459" s="390"/>
      <c r="CK459" s="390"/>
      <c r="CL459" s="390"/>
      <c r="CM459" s="390"/>
      <c r="CN459" s="390"/>
      <c r="CO459" s="390"/>
      <c r="CP459" s="390"/>
      <c r="CQ459" s="390"/>
      <c r="CR459" s="390"/>
      <c r="CS459" s="390"/>
      <c r="CT459" s="390"/>
      <c r="CU459" s="394"/>
      <c r="CV459" s="389"/>
      <c r="CW459" s="390"/>
      <c r="CX459" s="390"/>
      <c r="CY459" s="390"/>
      <c r="CZ459" s="390"/>
      <c r="DA459" s="390"/>
      <c r="DB459" s="394"/>
      <c r="DC459" s="492"/>
      <c r="DD459" s="493"/>
      <c r="DE459" s="493"/>
      <c r="DF459" s="493"/>
      <c r="DG459" s="493"/>
      <c r="DH459" s="493"/>
      <c r="DI459" s="493"/>
      <c r="DJ459" s="394"/>
      <c r="DK459" s="492"/>
      <c r="DL459" s="493"/>
      <c r="DM459" s="493"/>
      <c r="DN459" s="493"/>
      <c r="DO459" s="493"/>
      <c r="DP459" s="493"/>
      <c r="DQ459" s="493"/>
      <c r="DR459" s="493"/>
      <c r="DS459" s="493"/>
      <c r="DT459" s="493"/>
      <c r="DU459" s="493"/>
      <c r="DV459" s="493"/>
      <c r="DW459" s="493"/>
      <c r="DX459" s="493"/>
      <c r="DY459" s="390"/>
      <c r="DZ459" s="394"/>
      <c r="EA459" s="492"/>
      <c r="EB459" s="493"/>
      <c r="EC459" s="493"/>
      <c r="ED459" s="493"/>
      <c r="EE459" s="494"/>
      <c r="EF459" s="492"/>
      <c r="EG459" s="493"/>
      <c r="EH459" s="493"/>
      <c r="EI459" s="493"/>
      <c r="EJ459" s="493"/>
      <c r="EK459" s="493"/>
      <c r="EL459" s="493"/>
      <c r="EM459" s="394"/>
      <c r="EN459" s="492"/>
      <c r="EO459" s="493"/>
      <c r="EP459" s="493"/>
      <c r="EQ459" s="493"/>
      <c r="ER459" s="493"/>
      <c r="ES459" s="493"/>
      <c r="ET459" s="493"/>
      <c r="EU459" s="394"/>
    </row>
    <row r="460" spans="1:151" s="357" customFormat="1" ht="15" customHeight="1" x14ac:dyDescent="0.15">
      <c r="A460" s="452"/>
      <c r="B460" s="452"/>
      <c r="C460" s="452"/>
      <c r="D460" s="452"/>
      <c r="E460" s="387"/>
      <c r="F460" s="472"/>
      <c r="G460" s="472"/>
      <c r="H460" s="472"/>
      <c r="I460" s="472"/>
      <c r="J460" s="388"/>
      <c r="K460" s="395"/>
      <c r="L460" s="387"/>
      <c r="M460" s="471"/>
      <c r="N460" s="472"/>
      <c r="O460" s="472"/>
      <c r="P460" s="472"/>
      <c r="Q460" s="472"/>
      <c r="R460" s="472"/>
      <c r="S460" s="472"/>
      <c r="T460" s="472"/>
      <c r="U460" s="472"/>
      <c r="V460" s="472"/>
      <c r="W460" s="472"/>
      <c r="X460" s="472"/>
      <c r="Y460" s="472"/>
      <c r="Z460" s="472"/>
      <c r="AA460" s="472"/>
      <c r="AB460" s="473"/>
      <c r="AC460" s="489"/>
      <c r="AD460" s="490"/>
      <c r="AE460" s="491"/>
      <c r="AF460" s="389"/>
      <c r="AG460" s="390"/>
      <c r="AH460" s="390"/>
      <c r="AI460" s="390"/>
      <c r="AJ460" s="390"/>
      <c r="AK460" s="390"/>
      <c r="AL460" s="390"/>
      <c r="AM460" s="390"/>
      <c r="AN460" s="390"/>
      <c r="AO460" s="390"/>
      <c r="AP460" s="390"/>
      <c r="AQ460" s="390"/>
      <c r="AR460" s="390"/>
      <c r="AS460" s="390"/>
      <c r="AT460" s="390"/>
      <c r="AU460" s="390"/>
      <c r="AV460" s="384"/>
      <c r="AW460" s="385"/>
      <c r="AX460" s="386"/>
      <c r="AY460" s="492"/>
      <c r="AZ460" s="493"/>
      <c r="BA460" s="493"/>
      <c r="BB460" s="493"/>
      <c r="BC460" s="493"/>
      <c r="BD460" s="493"/>
      <c r="BE460" s="493"/>
      <c r="BF460" s="493"/>
      <c r="BG460" s="493"/>
      <c r="BH460" s="493"/>
      <c r="BI460" s="493"/>
      <c r="BJ460" s="493"/>
      <c r="BK460" s="493"/>
      <c r="BL460" s="493"/>
      <c r="BM460" s="493"/>
      <c r="BN460" s="494"/>
      <c r="BO460" s="489"/>
      <c r="BP460" s="490"/>
      <c r="BQ460" s="491"/>
      <c r="BR460" s="492"/>
      <c r="BS460" s="493"/>
      <c r="BT460" s="493"/>
      <c r="BU460" s="493"/>
      <c r="BV460" s="493"/>
      <c r="BW460" s="493"/>
      <c r="BX460" s="493"/>
      <c r="BY460" s="493"/>
      <c r="BZ460" s="493"/>
      <c r="CA460" s="493"/>
      <c r="CB460" s="493"/>
      <c r="CC460" s="493"/>
      <c r="CD460" s="493"/>
      <c r="CE460" s="493"/>
      <c r="CF460" s="493"/>
      <c r="CG460" s="494"/>
      <c r="CH460" s="389"/>
      <c r="CI460" s="390"/>
      <c r="CJ460" s="390"/>
      <c r="CK460" s="390"/>
      <c r="CL460" s="390"/>
      <c r="CM460" s="390"/>
      <c r="CN460" s="390"/>
      <c r="CO460" s="390"/>
      <c r="CP460" s="390"/>
      <c r="CQ460" s="390"/>
      <c r="CR460" s="390"/>
      <c r="CS460" s="390"/>
      <c r="CT460" s="390"/>
      <c r="CU460" s="394"/>
      <c r="CV460" s="389"/>
      <c r="CW460" s="390"/>
      <c r="CX460" s="390"/>
      <c r="CY460" s="390"/>
      <c r="CZ460" s="390"/>
      <c r="DA460" s="390"/>
      <c r="DB460" s="394"/>
      <c r="DC460" s="492"/>
      <c r="DD460" s="493"/>
      <c r="DE460" s="493"/>
      <c r="DF460" s="493"/>
      <c r="DG460" s="493"/>
      <c r="DH460" s="493"/>
      <c r="DI460" s="493"/>
      <c r="DJ460" s="394"/>
      <c r="DK460" s="492"/>
      <c r="DL460" s="493"/>
      <c r="DM460" s="493"/>
      <c r="DN460" s="493"/>
      <c r="DO460" s="493"/>
      <c r="DP460" s="493"/>
      <c r="DQ460" s="493"/>
      <c r="DR460" s="493"/>
      <c r="DS460" s="493"/>
      <c r="DT460" s="493"/>
      <c r="DU460" s="493"/>
      <c r="DV460" s="493"/>
      <c r="DW460" s="493"/>
      <c r="DX460" s="493"/>
      <c r="DY460" s="390"/>
      <c r="DZ460" s="394"/>
      <c r="EA460" s="492"/>
      <c r="EB460" s="493"/>
      <c r="EC460" s="493"/>
      <c r="ED460" s="493"/>
      <c r="EE460" s="494"/>
      <c r="EF460" s="492"/>
      <c r="EG460" s="493"/>
      <c r="EH460" s="493"/>
      <c r="EI460" s="493"/>
      <c r="EJ460" s="493"/>
      <c r="EK460" s="493"/>
      <c r="EL460" s="493"/>
      <c r="EM460" s="394"/>
      <c r="EN460" s="492"/>
      <c r="EO460" s="493"/>
      <c r="EP460" s="493"/>
      <c r="EQ460" s="493"/>
      <c r="ER460" s="493"/>
      <c r="ES460" s="493"/>
      <c r="ET460" s="493"/>
      <c r="EU460" s="394"/>
    </row>
    <row r="461" spans="1:151" s="357" customFormat="1" ht="15" customHeight="1" x14ac:dyDescent="0.15">
      <c r="A461" s="452"/>
      <c r="B461" s="452"/>
      <c r="C461" s="452"/>
      <c r="D461" s="452"/>
      <c r="E461" s="387"/>
      <c r="F461" s="472"/>
      <c r="G461" s="472"/>
      <c r="H461" s="472"/>
      <c r="I461" s="472"/>
      <c r="J461" s="388"/>
      <c r="K461" s="395"/>
      <c r="L461" s="387"/>
      <c r="M461" s="471"/>
      <c r="N461" s="472"/>
      <c r="O461" s="472"/>
      <c r="P461" s="472"/>
      <c r="Q461" s="472"/>
      <c r="R461" s="472"/>
      <c r="S461" s="472"/>
      <c r="T461" s="472"/>
      <c r="U461" s="472"/>
      <c r="V461" s="472"/>
      <c r="W461" s="472"/>
      <c r="X461" s="472"/>
      <c r="Y461" s="472"/>
      <c r="Z461" s="472"/>
      <c r="AA461" s="472"/>
      <c r="AB461" s="473"/>
      <c r="AC461" s="489"/>
      <c r="AD461" s="490"/>
      <c r="AE461" s="491"/>
      <c r="AF461" s="389"/>
      <c r="AG461" s="390"/>
      <c r="AH461" s="390"/>
      <c r="AI461" s="390"/>
      <c r="AJ461" s="390"/>
      <c r="AK461" s="390"/>
      <c r="AL461" s="390"/>
      <c r="AM461" s="390"/>
      <c r="AN461" s="390"/>
      <c r="AO461" s="390"/>
      <c r="AP461" s="390"/>
      <c r="AQ461" s="390"/>
      <c r="AR461" s="390"/>
      <c r="AS461" s="390"/>
      <c r="AT461" s="390"/>
      <c r="AU461" s="390"/>
      <c r="AV461" s="384"/>
      <c r="AW461" s="385"/>
      <c r="AX461" s="386"/>
      <c r="AY461" s="492"/>
      <c r="AZ461" s="493"/>
      <c r="BA461" s="493"/>
      <c r="BB461" s="493"/>
      <c r="BC461" s="493"/>
      <c r="BD461" s="493"/>
      <c r="BE461" s="493"/>
      <c r="BF461" s="493"/>
      <c r="BG461" s="493"/>
      <c r="BH461" s="493"/>
      <c r="BI461" s="493"/>
      <c r="BJ461" s="493"/>
      <c r="BK461" s="493"/>
      <c r="BL461" s="493"/>
      <c r="BM461" s="493"/>
      <c r="BN461" s="494"/>
      <c r="BO461" s="489"/>
      <c r="BP461" s="490"/>
      <c r="BQ461" s="491"/>
      <c r="BR461" s="492"/>
      <c r="BS461" s="493"/>
      <c r="BT461" s="493"/>
      <c r="BU461" s="493"/>
      <c r="BV461" s="493"/>
      <c r="BW461" s="493"/>
      <c r="BX461" s="493"/>
      <c r="BY461" s="493"/>
      <c r="BZ461" s="493"/>
      <c r="CA461" s="493"/>
      <c r="CB461" s="493"/>
      <c r="CC461" s="493"/>
      <c r="CD461" s="493"/>
      <c r="CE461" s="493"/>
      <c r="CF461" s="493"/>
      <c r="CG461" s="494"/>
      <c r="CH461" s="389"/>
      <c r="CI461" s="390"/>
      <c r="CJ461" s="390"/>
      <c r="CK461" s="390"/>
      <c r="CL461" s="390"/>
      <c r="CM461" s="390"/>
      <c r="CN461" s="390"/>
      <c r="CO461" s="390"/>
      <c r="CP461" s="390"/>
      <c r="CQ461" s="390"/>
      <c r="CR461" s="390"/>
      <c r="CS461" s="390"/>
      <c r="CT461" s="390"/>
      <c r="CU461" s="394"/>
      <c r="CV461" s="389"/>
      <c r="CW461" s="390"/>
      <c r="CX461" s="390"/>
      <c r="CY461" s="390"/>
      <c r="CZ461" s="390"/>
      <c r="DA461" s="390"/>
      <c r="DB461" s="394"/>
      <c r="DC461" s="492"/>
      <c r="DD461" s="493"/>
      <c r="DE461" s="493"/>
      <c r="DF461" s="493"/>
      <c r="DG461" s="493"/>
      <c r="DH461" s="493"/>
      <c r="DI461" s="493"/>
      <c r="DJ461" s="394"/>
      <c r="DK461" s="492"/>
      <c r="DL461" s="493"/>
      <c r="DM461" s="493"/>
      <c r="DN461" s="493"/>
      <c r="DO461" s="493"/>
      <c r="DP461" s="493"/>
      <c r="DQ461" s="493"/>
      <c r="DR461" s="493"/>
      <c r="DS461" s="493"/>
      <c r="DT461" s="493"/>
      <c r="DU461" s="493"/>
      <c r="DV461" s="493"/>
      <c r="DW461" s="493"/>
      <c r="DX461" s="493"/>
      <c r="DY461" s="390"/>
      <c r="DZ461" s="394"/>
      <c r="EA461" s="492"/>
      <c r="EB461" s="493"/>
      <c r="EC461" s="493"/>
      <c r="ED461" s="493"/>
      <c r="EE461" s="494"/>
      <c r="EF461" s="492"/>
      <c r="EG461" s="493"/>
      <c r="EH461" s="493"/>
      <c r="EI461" s="493"/>
      <c r="EJ461" s="493"/>
      <c r="EK461" s="493"/>
      <c r="EL461" s="493"/>
      <c r="EM461" s="394"/>
      <c r="EN461" s="492"/>
      <c r="EO461" s="493"/>
      <c r="EP461" s="493"/>
      <c r="EQ461" s="493"/>
      <c r="ER461" s="493"/>
      <c r="ES461" s="493"/>
      <c r="ET461" s="493"/>
      <c r="EU461" s="394"/>
    </row>
    <row r="462" spans="1:151" s="357" customFormat="1" ht="15" customHeight="1" x14ac:dyDescent="0.15">
      <c r="A462" s="452"/>
      <c r="B462" s="452"/>
      <c r="C462" s="452"/>
      <c r="D462" s="452"/>
      <c r="E462" s="387"/>
      <c r="F462" s="472"/>
      <c r="G462" s="472"/>
      <c r="H462" s="472"/>
      <c r="I462" s="472"/>
      <c r="J462" s="388"/>
      <c r="K462" s="395"/>
      <c r="L462" s="387"/>
      <c r="M462" s="471"/>
      <c r="N462" s="472"/>
      <c r="O462" s="472"/>
      <c r="P462" s="472"/>
      <c r="Q462" s="472"/>
      <c r="R462" s="472"/>
      <c r="S462" s="472"/>
      <c r="T462" s="472"/>
      <c r="U462" s="472"/>
      <c r="V462" s="472"/>
      <c r="W462" s="472"/>
      <c r="X462" s="472"/>
      <c r="Y462" s="472"/>
      <c r="Z462" s="472"/>
      <c r="AA462" s="472"/>
      <c r="AB462" s="473"/>
      <c r="AC462" s="489"/>
      <c r="AD462" s="490"/>
      <c r="AE462" s="491"/>
      <c r="AF462" s="389"/>
      <c r="AG462" s="390"/>
      <c r="AH462" s="390"/>
      <c r="AI462" s="390"/>
      <c r="AJ462" s="390"/>
      <c r="AK462" s="390"/>
      <c r="AL462" s="390"/>
      <c r="AM462" s="390"/>
      <c r="AN462" s="390"/>
      <c r="AO462" s="390"/>
      <c r="AP462" s="390"/>
      <c r="AQ462" s="390"/>
      <c r="AR462" s="390"/>
      <c r="AS462" s="390"/>
      <c r="AT462" s="390"/>
      <c r="AU462" s="390"/>
      <c r="AV462" s="384"/>
      <c r="AW462" s="385"/>
      <c r="AX462" s="386"/>
      <c r="AY462" s="492"/>
      <c r="AZ462" s="493"/>
      <c r="BA462" s="493"/>
      <c r="BB462" s="493"/>
      <c r="BC462" s="493"/>
      <c r="BD462" s="493"/>
      <c r="BE462" s="493"/>
      <c r="BF462" s="493"/>
      <c r="BG462" s="493"/>
      <c r="BH462" s="493"/>
      <c r="BI462" s="493"/>
      <c r="BJ462" s="493"/>
      <c r="BK462" s="493"/>
      <c r="BL462" s="493"/>
      <c r="BM462" s="493"/>
      <c r="BN462" s="494"/>
      <c r="BO462" s="489"/>
      <c r="BP462" s="490"/>
      <c r="BQ462" s="491"/>
      <c r="BR462" s="492"/>
      <c r="BS462" s="493"/>
      <c r="BT462" s="493"/>
      <c r="BU462" s="493"/>
      <c r="BV462" s="493"/>
      <c r="BW462" s="493"/>
      <c r="BX462" s="493"/>
      <c r="BY462" s="493"/>
      <c r="BZ462" s="493"/>
      <c r="CA462" s="493"/>
      <c r="CB462" s="493"/>
      <c r="CC462" s="493"/>
      <c r="CD462" s="493"/>
      <c r="CE462" s="493"/>
      <c r="CF462" s="493"/>
      <c r="CG462" s="494"/>
      <c r="CH462" s="389"/>
      <c r="CI462" s="390"/>
      <c r="CJ462" s="390"/>
      <c r="CK462" s="390"/>
      <c r="CL462" s="390"/>
      <c r="CM462" s="390"/>
      <c r="CN462" s="390"/>
      <c r="CO462" s="390"/>
      <c r="CP462" s="390"/>
      <c r="CQ462" s="390"/>
      <c r="CR462" s="390"/>
      <c r="CS462" s="390"/>
      <c r="CT462" s="390"/>
      <c r="CU462" s="394"/>
      <c r="CV462" s="389"/>
      <c r="CW462" s="390"/>
      <c r="CX462" s="390"/>
      <c r="CY462" s="390"/>
      <c r="CZ462" s="390"/>
      <c r="DA462" s="390"/>
      <c r="DB462" s="394"/>
      <c r="DC462" s="492"/>
      <c r="DD462" s="493"/>
      <c r="DE462" s="493"/>
      <c r="DF462" s="493"/>
      <c r="DG462" s="493"/>
      <c r="DH462" s="493"/>
      <c r="DI462" s="493"/>
      <c r="DJ462" s="394"/>
      <c r="DK462" s="492"/>
      <c r="DL462" s="493"/>
      <c r="DM462" s="493"/>
      <c r="DN462" s="493"/>
      <c r="DO462" s="493"/>
      <c r="DP462" s="493"/>
      <c r="DQ462" s="493"/>
      <c r="DR462" s="493"/>
      <c r="DS462" s="493"/>
      <c r="DT462" s="493"/>
      <c r="DU462" s="493"/>
      <c r="DV462" s="493"/>
      <c r="DW462" s="493"/>
      <c r="DX462" s="493"/>
      <c r="DY462" s="390"/>
      <c r="DZ462" s="394"/>
      <c r="EA462" s="492"/>
      <c r="EB462" s="493"/>
      <c r="EC462" s="493"/>
      <c r="ED462" s="493"/>
      <c r="EE462" s="494"/>
      <c r="EF462" s="492"/>
      <c r="EG462" s="493"/>
      <c r="EH462" s="493"/>
      <c r="EI462" s="493"/>
      <c r="EJ462" s="493"/>
      <c r="EK462" s="493"/>
      <c r="EL462" s="493"/>
      <c r="EM462" s="394"/>
      <c r="EN462" s="492"/>
      <c r="EO462" s="493"/>
      <c r="EP462" s="493"/>
      <c r="EQ462" s="493"/>
      <c r="ER462" s="493"/>
      <c r="ES462" s="493"/>
      <c r="ET462" s="493"/>
      <c r="EU462" s="394"/>
    </row>
    <row r="463" spans="1:151" s="357" customFormat="1" ht="15" customHeight="1" x14ac:dyDescent="0.15">
      <c r="A463" s="452"/>
      <c r="B463" s="452"/>
      <c r="C463" s="452"/>
      <c r="D463" s="452"/>
      <c r="E463" s="387"/>
      <c r="F463" s="472"/>
      <c r="G463" s="472"/>
      <c r="H463" s="472"/>
      <c r="I463" s="472"/>
      <c r="J463" s="388"/>
      <c r="K463" s="395"/>
      <c r="L463" s="387"/>
      <c r="M463" s="471"/>
      <c r="N463" s="472"/>
      <c r="O463" s="472"/>
      <c r="P463" s="472"/>
      <c r="Q463" s="472"/>
      <c r="R463" s="472"/>
      <c r="S463" s="472"/>
      <c r="T463" s="472"/>
      <c r="U463" s="472"/>
      <c r="V463" s="472"/>
      <c r="W463" s="472"/>
      <c r="X463" s="472"/>
      <c r="Y463" s="472"/>
      <c r="Z463" s="472"/>
      <c r="AA463" s="472"/>
      <c r="AB463" s="473"/>
      <c r="AC463" s="489"/>
      <c r="AD463" s="490"/>
      <c r="AE463" s="491"/>
      <c r="AF463" s="389"/>
      <c r="AG463" s="390"/>
      <c r="AH463" s="390"/>
      <c r="AI463" s="390"/>
      <c r="AJ463" s="390"/>
      <c r="AK463" s="390"/>
      <c r="AL463" s="390"/>
      <c r="AM463" s="390"/>
      <c r="AN463" s="390"/>
      <c r="AO463" s="390"/>
      <c r="AP463" s="390"/>
      <c r="AQ463" s="390"/>
      <c r="AR463" s="390"/>
      <c r="AS463" s="390"/>
      <c r="AT463" s="390"/>
      <c r="AU463" s="390"/>
      <c r="AV463" s="384"/>
      <c r="AW463" s="385"/>
      <c r="AX463" s="386"/>
      <c r="AY463" s="492"/>
      <c r="AZ463" s="493"/>
      <c r="BA463" s="493"/>
      <c r="BB463" s="493"/>
      <c r="BC463" s="493"/>
      <c r="BD463" s="493"/>
      <c r="BE463" s="493"/>
      <c r="BF463" s="493"/>
      <c r="BG463" s="493"/>
      <c r="BH463" s="493"/>
      <c r="BI463" s="493"/>
      <c r="BJ463" s="493"/>
      <c r="BK463" s="493"/>
      <c r="BL463" s="493"/>
      <c r="BM463" s="493"/>
      <c r="BN463" s="494"/>
      <c r="BO463" s="489"/>
      <c r="BP463" s="490"/>
      <c r="BQ463" s="491"/>
      <c r="BR463" s="492"/>
      <c r="BS463" s="493"/>
      <c r="BT463" s="493"/>
      <c r="BU463" s="493"/>
      <c r="BV463" s="493"/>
      <c r="BW463" s="493"/>
      <c r="BX463" s="493"/>
      <c r="BY463" s="493"/>
      <c r="BZ463" s="493"/>
      <c r="CA463" s="493"/>
      <c r="CB463" s="493"/>
      <c r="CC463" s="493"/>
      <c r="CD463" s="493"/>
      <c r="CE463" s="493"/>
      <c r="CF463" s="493"/>
      <c r="CG463" s="494"/>
      <c r="CH463" s="389"/>
      <c r="CI463" s="390"/>
      <c r="CJ463" s="390"/>
      <c r="CK463" s="390"/>
      <c r="CL463" s="390"/>
      <c r="CM463" s="390"/>
      <c r="CN463" s="390"/>
      <c r="CO463" s="390"/>
      <c r="CP463" s="390"/>
      <c r="CQ463" s="390"/>
      <c r="CR463" s="390"/>
      <c r="CS463" s="390"/>
      <c r="CT463" s="390"/>
      <c r="CU463" s="394"/>
      <c r="CV463" s="389"/>
      <c r="CW463" s="390"/>
      <c r="CX463" s="390"/>
      <c r="CY463" s="390"/>
      <c r="CZ463" s="390"/>
      <c r="DA463" s="390"/>
      <c r="DB463" s="394"/>
      <c r="DC463" s="492"/>
      <c r="DD463" s="493"/>
      <c r="DE463" s="493"/>
      <c r="DF463" s="493"/>
      <c r="DG463" s="493"/>
      <c r="DH463" s="493"/>
      <c r="DI463" s="493"/>
      <c r="DJ463" s="394"/>
      <c r="DK463" s="492"/>
      <c r="DL463" s="493"/>
      <c r="DM463" s="493"/>
      <c r="DN463" s="493"/>
      <c r="DO463" s="493"/>
      <c r="DP463" s="493"/>
      <c r="DQ463" s="493"/>
      <c r="DR463" s="493"/>
      <c r="DS463" s="493"/>
      <c r="DT463" s="493"/>
      <c r="DU463" s="493"/>
      <c r="DV463" s="493"/>
      <c r="DW463" s="493"/>
      <c r="DX463" s="493"/>
      <c r="DY463" s="390"/>
      <c r="DZ463" s="394"/>
      <c r="EA463" s="492"/>
      <c r="EB463" s="493"/>
      <c r="EC463" s="493"/>
      <c r="ED463" s="493"/>
      <c r="EE463" s="494"/>
      <c r="EF463" s="492"/>
      <c r="EG463" s="493"/>
      <c r="EH463" s="493"/>
      <c r="EI463" s="493"/>
      <c r="EJ463" s="493"/>
      <c r="EK463" s="493"/>
      <c r="EL463" s="493"/>
      <c r="EM463" s="394"/>
      <c r="EN463" s="492"/>
      <c r="EO463" s="493"/>
      <c r="EP463" s="493"/>
      <c r="EQ463" s="493"/>
      <c r="ER463" s="493"/>
      <c r="ES463" s="493"/>
      <c r="ET463" s="493"/>
      <c r="EU463" s="394"/>
    </row>
    <row r="464" spans="1:151" s="357" customFormat="1" ht="15" customHeight="1" x14ac:dyDescent="0.15">
      <c r="A464" s="452"/>
      <c r="B464" s="452"/>
      <c r="C464" s="452"/>
      <c r="D464" s="452"/>
      <c r="E464" s="387"/>
      <c r="F464" s="472"/>
      <c r="G464" s="472"/>
      <c r="H464" s="472"/>
      <c r="I464" s="472"/>
      <c r="J464" s="388"/>
      <c r="K464" s="395"/>
      <c r="L464" s="387"/>
      <c r="M464" s="471"/>
      <c r="N464" s="472"/>
      <c r="O464" s="472"/>
      <c r="P464" s="472"/>
      <c r="Q464" s="472"/>
      <c r="R464" s="472"/>
      <c r="S464" s="472"/>
      <c r="T464" s="472"/>
      <c r="U464" s="472"/>
      <c r="V464" s="472"/>
      <c r="W464" s="472"/>
      <c r="X464" s="472"/>
      <c r="Y464" s="472"/>
      <c r="Z464" s="472"/>
      <c r="AA464" s="472"/>
      <c r="AB464" s="473"/>
      <c r="AC464" s="489"/>
      <c r="AD464" s="490"/>
      <c r="AE464" s="491"/>
      <c r="AF464" s="389"/>
      <c r="AG464" s="390"/>
      <c r="AH464" s="390"/>
      <c r="AI464" s="390"/>
      <c r="AJ464" s="390"/>
      <c r="AK464" s="390"/>
      <c r="AL464" s="390"/>
      <c r="AM464" s="390"/>
      <c r="AN464" s="390"/>
      <c r="AO464" s="390"/>
      <c r="AP464" s="390"/>
      <c r="AQ464" s="390"/>
      <c r="AR464" s="390"/>
      <c r="AS464" s="390"/>
      <c r="AT464" s="390"/>
      <c r="AU464" s="390"/>
      <c r="AV464" s="384"/>
      <c r="AW464" s="385"/>
      <c r="AX464" s="386"/>
      <c r="AY464" s="492"/>
      <c r="AZ464" s="493"/>
      <c r="BA464" s="493"/>
      <c r="BB464" s="493"/>
      <c r="BC464" s="493"/>
      <c r="BD464" s="493"/>
      <c r="BE464" s="493"/>
      <c r="BF464" s="493"/>
      <c r="BG464" s="493"/>
      <c r="BH464" s="493"/>
      <c r="BI464" s="493"/>
      <c r="BJ464" s="493"/>
      <c r="BK464" s="493"/>
      <c r="BL464" s="493"/>
      <c r="BM464" s="493"/>
      <c r="BN464" s="494"/>
      <c r="BO464" s="489"/>
      <c r="BP464" s="490"/>
      <c r="BQ464" s="491"/>
      <c r="BR464" s="492"/>
      <c r="BS464" s="493"/>
      <c r="BT464" s="493"/>
      <c r="BU464" s="493"/>
      <c r="BV464" s="493"/>
      <c r="BW464" s="493"/>
      <c r="BX464" s="493"/>
      <c r="BY464" s="493"/>
      <c r="BZ464" s="493"/>
      <c r="CA464" s="493"/>
      <c r="CB464" s="493"/>
      <c r="CC464" s="493"/>
      <c r="CD464" s="493"/>
      <c r="CE464" s="493"/>
      <c r="CF464" s="493"/>
      <c r="CG464" s="494"/>
      <c r="CH464" s="389"/>
      <c r="CI464" s="390"/>
      <c r="CJ464" s="390"/>
      <c r="CK464" s="390"/>
      <c r="CL464" s="390"/>
      <c r="CM464" s="390"/>
      <c r="CN464" s="390"/>
      <c r="CO464" s="390"/>
      <c r="CP464" s="390"/>
      <c r="CQ464" s="390"/>
      <c r="CR464" s="390"/>
      <c r="CS464" s="390"/>
      <c r="CT464" s="390"/>
      <c r="CU464" s="394"/>
      <c r="CV464" s="389"/>
      <c r="CW464" s="390"/>
      <c r="CX464" s="390"/>
      <c r="CY464" s="390"/>
      <c r="CZ464" s="390"/>
      <c r="DA464" s="390"/>
      <c r="DB464" s="394"/>
      <c r="DC464" s="492"/>
      <c r="DD464" s="493"/>
      <c r="DE464" s="493"/>
      <c r="DF464" s="493"/>
      <c r="DG464" s="493"/>
      <c r="DH464" s="493"/>
      <c r="DI464" s="493"/>
      <c r="DJ464" s="394"/>
      <c r="DK464" s="492"/>
      <c r="DL464" s="493"/>
      <c r="DM464" s="493"/>
      <c r="DN464" s="493"/>
      <c r="DO464" s="493"/>
      <c r="DP464" s="493"/>
      <c r="DQ464" s="493"/>
      <c r="DR464" s="493"/>
      <c r="DS464" s="493"/>
      <c r="DT464" s="493"/>
      <c r="DU464" s="493"/>
      <c r="DV464" s="493"/>
      <c r="DW464" s="493"/>
      <c r="DX464" s="493"/>
      <c r="DY464" s="390"/>
      <c r="DZ464" s="394"/>
      <c r="EA464" s="492"/>
      <c r="EB464" s="493"/>
      <c r="EC464" s="493"/>
      <c r="ED464" s="493"/>
      <c r="EE464" s="494"/>
      <c r="EF464" s="492"/>
      <c r="EG464" s="493"/>
      <c r="EH464" s="493"/>
      <c r="EI464" s="493"/>
      <c r="EJ464" s="493"/>
      <c r="EK464" s="493"/>
      <c r="EL464" s="493"/>
      <c r="EM464" s="394"/>
      <c r="EN464" s="492"/>
      <c r="EO464" s="493"/>
      <c r="EP464" s="493"/>
      <c r="EQ464" s="493"/>
      <c r="ER464" s="493"/>
      <c r="ES464" s="493"/>
      <c r="ET464" s="493"/>
      <c r="EU464" s="394"/>
    </row>
    <row r="465" spans="1:151" s="357" customFormat="1" ht="15" customHeight="1" x14ac:dyDescent="0.15">
      <c r="A465" s="452"/>
      <c r="B465" s="452"/>
      <c r="C465" s="452"/>
      <c r="D465" s="452"/>
      <c r="E465" s="387"/>
      <c r="F465" s="472"/>
      <c r="G465" s="472"/>
      <c r="H465" s="472"/>
      <c r="I465" s="472"/>
      <c r="J465" s="388"/>
      <c r="K465" s="395"/>
      <c r="L465" s="387"/>
      <c r="M465" s="471"/>
      <c r="N465" s="472"/>
      <c r="O465" s="472"/>
      <c r="P465" s="472"/>
      <c r="Q465" s="472"/>
      <c r="R465" s="472"/>
      <c r="S465" s="472"/>
      <c r="T465" s="472"/>
      <c r="U465" s="472"/>
      <c r="V465" s="472"/>
      <c r="W465" s="472"/>
      <c r="X465" s="472"/>
      <c r="Y465" s="472"/>
      <c r="Z465" s="472"/>
      <c r="AA465" s="472"/>
      <c r="AB465" s="473"/>
      <c r="AC465" s="489"/>
      <c r="AD465" s="490"/>
      <c r="AE465" s="491"/>
      <c r="AF465" s="389"/>
      <c r="AG465" s="390"/>
      <c r="AH465" s="390"/>
      <c r="AI465" s="390"/>
      <c r="AJ465" s="390"/>
      <c r="AK465" s="390"/>
      <c r="AL465" s="390"/>
      <c r="AM465" s="390"/>
      <c r="AN465" s="390"/>
      <c r="AO465" s="390"/>
      <c r="AP465" s="390"/>
      <c r="AQ465" s="390"/>
      <c r="AR465" s="390"/>
      <c r="AS465" s="390"/>
      <c r="AT465" s="390"/>
      <c r="AU465" s="390"/>
      <c r="AV465" s="384"/>
      <c r="AW465" s="385"/>
      <c r="AX465" s="386"/>
      <c r="AY465" s="492"/>
      <c r="AZ465" s="493"/>
      <c r="BA465" s="493"/>
      <c r="BB465" s="493"/>
      <c r="BC465" s="493"/>
      <c r="BD465" s="493"/>
      <c r="BE465" s="493"/>
      <c r="BF465" s="493"/>
      <c r="BG465" s="493"/>
      <c r="BH465" s="493"/>
      <c r="BI465" s="493"/>
      <c r="BJ465" s="493"/>
      <c r="BK465" s="493"/>
      <c r="BL465" s="493"/>
      <c r="BM465" s="493"/>
      <c r="BN465" s="494"/>
      <c r="BO465" s="489"/>
      <c r="BP465" s="490"/>
      <c r="BQ465" s="491"/>
      <c r="BR465" s="492"/>
      <c r="BS465" s="493"/>
      <c r="BT465" s="493"/>
      <c r="BU465" s="493"/>
      <c r="BV465" s="493"/>
      <c r="BW465" s="493"/>
      <c r="BX465" s="493"/>
      <c r="BY465" s="493"/>
      <c r="BZ465" s="493"/>
      <c r="CA465" s="493"/>
      <c r="CB465" s="493"/>
      <c r="CC465" s="493"/>
      <c r="CD465" s="493"/>
      <c r="CE465" s="493"/>
      <c r="CF465" s="493"/>
      <c r="CG465" s="494"/>
      <c r="CH465" s="389"/>
      <c r="CI465" s="390"/>
      <c r="CJ465" s="390"/>
      <c r="CK465" s="390"/>
      <c r="CL465" s="390"/>
      <c r="CM465" s="390"/>
      <c r="CN465" s="390"/>
      <c r="CO465" s="390"/>
      <c r="CP465" s="390"/>
      <c r="CQ465" s="390"/>
      <c r="CR465" s="390"/>
      <c r="CS465" s="390"/>
      <c r="CT465" s="390"/>
      <c r="CU465" s="394"/>
      <c r="CV465" s="389"/>
      <c r="CW465" s="390"/>
      <c r="CX465" s="390"/>
      <c r="CY465" s="390"/>
      <c r="CZ465" s="390"/>
      <c r="DA465" s="390"/>
      <c r="DB465" s="394"/>
      <c r="DC465" s="492"/>
      <c r="DD465" s="493"/>
      <c r="DE465" s="493"/>
      <c r="DF465" s="493"/>
      <c r="DG465" s="493"/>
      <c r="DH465" s="493"/>
      <c r="DI465" s="493"/>
      <c r="DJ465" s="394"/>
      <c r="DK465" s="492"/>
      <c r="DL465" s="493"/>
      <c r="DM465" s="493"/>
      <c r="DN465" s="493"/>
      <c r="DO465" s="493"/>
      <c r="DP465" s="493"/>
      <c r="DQ465" s="493"/>
      <c r="DR465" s="493"/>
      <c r="DS465" s="493"/>
      <c r="DT465" s="493"/>
      <c r="DU465" s="493"/>
      <c r="DV465" s="493"/>
      <c r="DW465" s="493"/>
      <c r="DX465" s="493"/>
      <c r="DY465" s="390"/>
      <c r="DZ465" s="394"/>
      <c r="EA465" s="492"/>
      <c r="EB465" s="493"/>
      <c r="EC465" s="493"/>
      <c r="ED465" s="493"/>
      <c r="EE465" s="494"/>
      <c r="EF465" s="492"/>
      <c r="EG465" s="493"/>
      <c r="EH465" s="493"/>
      <c r="EI465" s="493"/>
      <c r="EJ465" s="493"/>
      <c r="EK465" s="493"/>
      <c r="EL465" s="493"/>
      <c r="EM465" s="394"/>
      <c r="EN465" s="492"/>
      <c r="EO465" s="493"/>
      <c r="EP465" s="493"/>
      <c r="EQ465" s="493"/>
      <c r="ER465" s="493"/>
      <c r="ES465" s="493"/>
      <c r="ET465" s="493"/>
      <c r="EU465" s="394"/>
    </row>
    <row r="466" spans="1:151" s="357" customFormat="1" ht="15" customHeight="1" x14ac:dyDescent="0.15">
      <c r="A466" s="452"/>
      <c r="B466" s="452"/>
      <c r="C466" s="452"/>
      <c r="D466" s="452"/>
      <c r="E466" s="387"/>
      <c r="F466" s="472"/>
      <c r="G466" s="472"/>
      <c r="H466" s="472"/>
      <c r="I466" s="472"/>
      <c r="J466" s="388"/>
      <c r="K466" s="395"/>
      <c r="L466" s="387"/>
      <c r="M466" s="471"/>
      <c r="N466" s="472"/>
      <c r="O466" s="472"/>
      <c r="P466" s="472"/>
      <c r="Q466" s="472"/>
      <c r="R466" s="472"/>
      <c r="S466" s="472"/>
      <c r="T466" s="472"/>
      <c r="U466" s="472"/>
      <c r="V466" s="472"/>
      <c r="W466" s="472"/>
      <c r="X466" s="472"/>
      <c r="Y466" s="472"/>
      <c r="Z466" s="472"/>
      <c r="AA466" s="472"/>
      <c r="AB466" s="473"/>
      <c r="AC466" s="489"/>
      <c r="AD466" s="490"/>
      <c r="AE466" s="491"/>
      <c r="AF466" s="389"/>
      <c r="AG466" s="390"/>
      <c r="AH466" s="390"/>
      <c r="AI466" s="390"/>
      <c r="AJ466" s="390"/>
      <c r="AK466" s="390"/>
      <c r="AL466" s="390"/>
      <c r="AM466" s="390"/>
      <c r="AN466" s="390"/>
      <c r="AO466" s="390"/>
      <c r="AP466" s="390"/>
      <c r="AQ466" s="390"/>
      <c r="AR466" s="390"/>
      <c r="AS466" s="390"/>
      <c r="AT466" s="390"/>
      <c r="AU466" s="390"/>
      <c r="AV466" s="384"/>
      <c r="AW466" s="385"/>
      <c r="AX466" s="386"/>
      <c r="AY466" s="492"/>
      <c r="AZ466" s="493"/>
      <c r="BA466" s="493"/>
      <c r="BB466" s="493"/>
      <c r="BC466" s="493"/>
      <c r="BD466" s="493"/>
      <c r="BE466" s="493"/>
      <c r="BF466" s="493"/>
      <c r="BG466" s="493"/>
      <c r="BH466" s="493"/>
      <c r="BI466" s="493"/>
      <c r="BJ466" s="493"/>
      <c r="BK466" s="493"/>
      <c r="BL466" s="493"/>
      <c r="BM466" s="493"/>
      <c r="BN466" s="494"/>
      <c r="BO466" s="489"/>
      <c r="BP466" s="490"/>
      <c r="BQ466" s="491"/>
      <c r="BR466" s="492"/>
      <c r="BS466" s="493"/>
      <c r="BT466" s="493"/>
      <c r="BU466" s="493"/>
      <c r="BV466" s="493"/>
      <c r="BW466" s="493"/>
      <c r="BX466" s="493"/>
      <c r="BY466" s="493"/>
      <c r="BZ466" s="493"/>
      <c r="CA466" s="493"/>
      <c r="CB466" s="493"/>
      <c r="CC466" s="493"/>
      <c r="CD466" s="493"/>
      <c r="CE466" s="493"/>
      <c r="CF466" s="493"/>
      <c r="CG466" s="494"/>
      <c r="CH466" s="389"/>
      <c r="CI466" s="390"/>
      <c r="CJ466" s="390"/>
      <c r="CK466" s="390"/>
      <c r="CL466" s="390"/>
      <c r="CM466" s="390"/>
      <c r="CN466" s="390"/>
      <c r="CO466" s="390"/>
      <c r="CP466" s="390"/>
      <c r="CQ466" s="390"/>
      <c r="CR466" s="390"/>
      <c r="CS466" s="390"/>
      <c r="CT466" s="390"/>
      <c r="CU466" s="394"/>
      <c r="CV466" s="389"/>
      <c r="CW466" s="390"/>
      <c r="CX466" s="390"/>
      <c r="CY466" s="390"/>
      <c r="CZ466" s="390"/>
      <c r="DA466" s="390"/>
      <c r="DB466" s="394"/>
      <c r="DC466" s="492"/>
      <c r="DD466" s="493"/>
      <c r="DE466" s="493"/>
      <c r="DF466" s="493"/>
      <c r="DG466" s="493"/>
      <c r="DH466" s="493"/>
      <c r="DI466" s="493"/>
      <c r="DJ466" s="394"/>
      <c r="DK466" s="492"/>
      <c r="DL466" s="493"/>
      <c r="DM466" s="493"/>
      <c r="DN466" s="493"/>
      <c r="DO466" s="493"/>
      <c r="DP466" s="493"/>
      <c r="DQ466" s="493"/>
      <c r="DR466" s="493"/>
      <c r="DS466" s="493"/>
      <c r="DT466" s="493"/>
      <c r="DU466" s="493"/>
      <c r="DV466" s="493"/>
      <c r="DW466" s="493"/>
      <c r="DX466" s="493"/>
      <c r="DY466" s="390"/>
      <c r="DZ466" s="394"/>
      <c r="EA466" s="492"/>
      <c r="EB466" s="493"/>
      <c r="EC466" s="493"/>
      <c r="ED466" s="493"/>
      <c r="EE466" s="494"/>
      <c r="EF466" s="492"/>
      <c r="EG466" s="493"/>
      <c r="EH466" s="493"/>
      <c r="EI466" s="493"/>
      <c r="EJ466" s="493"/>
      <c r="EK466" s="493"/>
      <c r="EL466" s="493"/>
      <c r="EM466" s="394"/>
      <c r="EN466" s="492"/>
      <c r="EO466" s="493"/>
      <c r="EP466" s="493"/>
      <c r="EQ466" s="493"/>
      <c r="ER466" s="493"/>
      <c r="ES466" s="493"/>
      <c r="ET466" s="493"/>
      <c r="EU466" s="394"/>
    </row>
    <row r="467" spans="1:151" s="357" customFormat="1" ht="15" customHeight="1" x14ac:dyDescent="0.15">
      <c r="A467" s="452"/>
      <c r="B467" s="452"/>
      <c r="C467" s="452"/>
      <c r="D467" s="452"/>
      <c r="E467" s="387"/>
      <c r="F467" s="472"/>
      <c r="G467" s="472"/>
      <c r="H467" s="472"/>
      <c r="I467" s="472"/>
      <c r="J467" s="388"/>
      <c r="K467" s="395"/>
      <c r="L467" s="387"/>
      <c r="M467" s="471"/>
      <c r="N467" s="472"/>
      <c r="O467" s="472"/>
      <c r="P467" s="472"/>
      <c r="Q467" s="472"/>
      <c r="R467" s="472"/>
      <c r="S467" s="472"/>
      <c r="T467" s="472"/>
      <c r="U467" s="472"/>
      <c r="V467" s="472"/>
      <c r="W467" s="472"/>
      <c r="X467" s="472"/>
      <c r="Y467" s="472"/>
      <c r="Z467" s="472"/>
      <c r="AA467" s="472"/>
      <c r="AB467" s="473"/>
      <c r="AC467" s="489"/>
      <c r="AD467" s="490"/>
      <c r="AE467" s="491"/>
      <c r="AF467" s="389"/>
      <c r="AG467" s="390"/>
      <c r="AH467" s="390"/>
      <c r="AI467" s="390"/>
      <c r="AJ467" s="390"/>
      <c r="AK467" s="390"/>
      <c r="AL467" s="390"/>
      <c r="AM467" s="390"/>
      <c r="AN467" s="390"/>
      <c r="AO467" s="390"/>
      <c r="AP467" s="390"/>
      <c r="AQ467" s="390"/>
      <c r="AR467" s="390"/>
      <c r="AS467" s="390"/>
      <c r="AT467" s="390"/>
      <c r="AU467" s="390"/>
      <c r="AV467" s="384"/>
      <c r="AW467" s="385"/>
      <c r="AX467" s="386"/>
      <c r="AY467" s="492"/>
      <c r="AZ467" s="493"/>
      <c r="BA467" s="493"/>
      <c r="BB467" s="493"/>
      <c r="BC467" s="493"/>
      <c r="BD467" s="493"/>
      <c r="BE467" s="493"/>
      <c r="BF467" s="493"/>
      <c r="BG467" s="493"/>
      <c r="BH467" s="493"/>
      <c r="BI467" s="493"/>
      <c r="BJ467" s="493"/>
      <c r="BK467" s="493"/>
      <c r="BL467" s="493"/>
      <c r="BM467" s="493"/>
      <c r="BN467" s="494"/>
      <c r="BO467" s="489"/>
      <c r="BP467" s="490"/>
      <c r="BQ467" s="491"/>
      <c r="BR467" s="492"/>
      <c r="BS467" s="493"/>
      <c r="BT467" s="493"/>
      <c r="BU467" s="493"/>
      <c r="BV467" s="493"/>
      <c r="BW467" s="493"/>
      <c r="BX467" s="493"/>
      <c r="BY467" s="493"/>
      <c r="BZ467" s="493"/>
      <c r="CA467" s="493"/>
      <c r="CB467" s="493"/>
      <c r="CC467" s="493"/>
      <c r="CD467" s="493"/>
      <c r="CE467" s="493"/>
      <c r="CF467" s="493"/>
      <c r="CG467" s="494"/>
      <c r="CH467" s="389"/>
      <c r="CI467" s="390"/>
      <c r="CJ467" s="390"/>
      <c r="CK467" s="390"/>
      <c r="CL467" s="390"/>
      <c r="CM467" s="390"/>
      <c r="CN467" s="390"/>
      <c r="CO467" s="390"/>
      <c r="CP467" s="390"/>
      <c r="CQ467" s="390"/>
      <c r="CR467" s="390"/>
      <c r="CS467" s="390"/>
      <c r="CT467" s="390"/>
      <c r="CU467" s="394"/>
      <c r="CV467" s="389"/>
      <c r="CW467" s="390"/>
      <c r="CX467" s="390"/>
      <c r="CY467" s="390"/>
      <c r="CZ467" s="390"/>
      <c r="DA467" s="390"/>
      <c r="DB467" s="394"/>
      <c r="DC467" s="492"/>
      <c r="DD467" s="493"/>
      <c r="DE467" s="493"/>
      <c r="DF467" s="493"/>
      <c r="DG467" s="493"/>
      <c r="DH467" s="493"/>
      <c r="DI467" s="493"/>
      <c r="DJ467" s="394"/>
      <c r="DK467" s="492"/>
      <c r="DL467" s="493"/>
      <c r="DM467" s="493"/>
      <c r="DN467" s="493"/>
      <c r="DO467" s="493"/>
      <c r="DP467" s="493"/>
      <c r="DQ467" s="493"/>
      <c r="DR467" s="493"/>
      <c r="DS467" s="493"/>
      <c r="DT467" s="493"/>
      <c r="DU467" s="493"/>
      <c r="DV467" s="493"/>
      <c r="DW467" s="493"/>
      <c r="DX467" s="493"/>
      <c r="DY467" s="390"/>
      <c r="DZ467" s="394"/>
      <c r="EA467" s="492"/>
      <c r="EB467" s="493"/>
      <c r="EC467" s="493"/>
      <c r="ED467" s="493"/>
      <c r="EE467" s="494"/>
      <c r="EF467" s="492"/>
      <c r="EG467" s="493"/>
      <c r="EH467" s="493"/>
      <c r="EI467" s="493"/>
      <c r="EJ467" s="493"/>
      <c r="EK467" s="493"/>
      <c r="EL467" s="493"/>
      <c r="EM467" s="394"/>
      <c r="EN467" s="492"/>
      <c r="EO467" s="493"/>
      <c r="EP467" s="493"/>
      <c r="EQ467" s="493"/>
      <c r="ER467" s="493"/>
      <c r="ES467" s="493"/>
      <c r="ET467" s="493"/>
      <c r="EU467" s="394"/>
    </row>
    <row r="468" spans="1:151" s="357" customFormat="1" ht="15" customHeight="1" x14ac:dyDescent="0.15">
      <c r="A468" s="452"/>
      <c r="B468" s="452"/>
      <c r="C468" s="452"/>
      <c r="D468" s="452"/>
      <c r="E468" s="387"/>
      <c r="F468" s="472"/>
      <c r="G468" s="472"/>
      <c r="H468" s="472"/>
      <c r="I468" s="472"/>
      <c r="J468" s="388"/>
      <c r="K468" s="395"/>
      <c r="L468" s="387"/>
      <c r="M468" s="471"/>
      <c r="N468" s="472"/>
      <c r="O468" s="472"/>
      <c r="P468" s="472"/>
      <c r="Q468" s="472"/>
      <c r="R468" s="472"/>
      <c r="S468" s="472"/>
      <c r="T468" s="472"/>
      <c r="U468" s="472"/>
      <c r="V468" s="472"/>
      <c r="W468" s="472"/>
      <c r="X468" s="472"/>
      <c r="Y468" s="472"/>
      <c r="Z468" s="472"/>
      <c r="AA468" s="472"/>
      <c r="AB468" s="473"/>
      <c r="AC468" s="489"/>
      <c r="AD468" s="490"/>
      <c r="AE468" s="491"/>
      <c r="AF468" s="389"/>
      <c r="AG468" s="390"/>
      <c r="AH468" s="390"/>
      <c r="AI468" s="390"/>
      <c r="AJ468" s="390"/>
      <c r="AK468" s="390"/>
      <c r="AL468" s="390"/>
      <c r="AM468" s="390"/>
      <c r="AN468" s="390"/>
      <c r="AO468" s="390"/>
      <c r="AP468" s="390"/>
      <c r="AQ468" s="390"/>
      <c r="AR468" s="390"/>
      <c r="AS468" s="390"/>
      <c r="AT468" s="390"/>
      <c r="AU468" s="390"/>
      <c r="AV468" s="384"/>
      <c r="AW468" s="385"/>
      <c r="AX468" s="386"/>
      <c r="AY468" s="492"/>
      <c r="AZ468" s="493"/>
      <c r="BA468" s="493"/>
      <c r="BB468" s="493"/>
      <c r="BC468" s="493"/>
      <c r="BD468" s="493"/>
      <c r="BE468" s="493"/>
      <c r="BF468" s="493"/>
      <c r="BG468" s="493"/>
      <c r="BH468" s="493"/>
      <c r="BI468" s="493"/>
      <c r="BJ468" s="493"/>
      <c r="BK468" s="493"/>
      <c r="BL468" s="493"/>
      <c r="BM468" s="493"/>
      <c r="BN468" s="494"/>
      <c r="BO468" s="489"/>
      <c r="BP468" s="490"/>
      <c r="BQ468" s="491"/>
      <c r="BR468" s="492"/>
      <c r="BS468" s="493"/>
      <c r="BT468" s="493"/>
      <c r="BU468" s="493"/>
      <c r="BV468" s="493"/>
      <c r="BW468" s="493"/>
      <c r="BX468" s="493"/>
      <c r="BY468" s="493"/>
      <c r="BZ468" s="493"/>
      <c r="CA468" s="493"/>
      <c r="CB468" s="493"/>
      <c r="CC468" s="493"/>
      <c r="CD468" s="493"/>
      <c r="CE468" s="493"/>
      <c r="CF468" s="493"/>
      <c r="CG468" s="494"/>
      <c r="CH468" s="389"/>
      <c r="CI468" s="390"/>
      <c r="CJ468" s="390"/>
      <c r="CK468" s="390"/>
      <c r="CL468" s="390"/>
      <c r="CM468" s="390"/>
      <c r="CN468" s="390"/>
      <c r="CO468" s="390"/>
      <c r="CP468" s="390"/>
      <c r="CQ468" s="390"/>
      <c r="CR468" s="390"/>
      <c r="CS468" s="390"/>
      <c r="CT468" s="390"/>
      <c r="CU468" s="394"/>
      <c r="CV468" s="389"/>
      <c r="CW468" s="390"/>
      <c r="CX468" s="390"/>
      <c r="CY468" s="390"/>
      <c r="CZ468" s="390"/>
      <c r="DA468" s="390"/>
      <c r="DB468" s="394"/>
      <c r="DC468" s="492"/>
      <c r="DD468" s="493"/>
      <c r="DE468" s="493"/>
      <c r="DF468" s="493"/>
      <c r="DG468" s="493"/>
      <c r="DH468" s="493"/>
      <c r="DI468" s="493"/>
      <c r="DJ468" s="394"/>
      <c r="DK468" s="492"/>
      <c r="DL468" s="493"/>
      <c r="DM468" s="493"/>
      <c r="DN468" s="493"/>
      <c r="DO468" s="493"/>
      <c r="DP468" s="493"/>
      <c r="DQ468" s="493"/>
      <c r="DR468" s="493"/>
      <c r="DS468" s="493"/>
      <c r="DT468" s="493"/>
      <c r="DU468" s="493"/>
      <c r="DV468" s="493"/>
      <c r="DW468" s="493"/>
      <c r="DX468" s="493"/>
      <c r="DY468" s="390"/>
      <c r="DZ468" s="394"/>
      <c r="EA468" s="492"/>
      <c r="EB468" s="493"/>
      <c r="EC468" s="493"/>
      <c r="ED468" s="493"/>
      <c r="EE468" s="494"/>
      <c r="EF468" s="492"/>
      <c r="EG468" s="493"/>
      <c r="EH468" s="493"/>
      <c r="EI468" s="493"/>
      <c r="EJ468" s="493"/>
      <c r="EK468" s="493"/>
      <c r="EL468" s="493"/>
      <c r="EM468" s="394"/>
      <c r="EN468" s="492"/>
      <c r="EO468" s="493"/>
      <c r="EP468" s="493"/>
      <c r="EQ468" s="493"/>
      <c r="ER468" s="493"/>
      <c r="ES468" s="493"/>
      <c r="ET468" s="493"/>
      <c r="EU468" s="394"/>
    </row>
    <row r="469" spans="1:151" s="357" customFormat="1" ht="15" customHeight="1" x14ac:dyDescent="0.15">
      <c r="A469" s="452"/>
      <c r="B469" s="452"/>
      <c r="C469" s="452"/>
      <c r="D469" s="452"/>
      <c r="E469" s="387"/>
      <c r="F469" s="472"/>
      <c r="G469" s="472"/>
      <c r="H469" s="472"/>
      <c r="I469" s="472"/>
      <c r="J469" s="388"/>
      <c r="K469" s="395"/>
      <c r="L469" s="387"/>
      <c r="M469" s="471"/>
      <c r="N469" s="472"/>
      <c r="O469" s="472"/>
      <c r="P469" s="472"/>
      <c r="Q469" s="472"/>
      <c r="R469" s="472"/>
      <c r="S469" s="472"/>
      <c r="T469" s="472"/>
      <c r="U469" s="472"/>
      <c r="V469" s="472"/>
      <c r="W469" s="472"/>
      <c r="X469" s="472"/>
      <c r="Y469" s="472"/>
      <c r="Z469" s="472"/>
      <c r="AA469" s="472"/>
      <c r="AB469" s="473"/>
      <c r="AC469" s="489"/>
      <c r="AD469" s="490"/>
      <c r="AE469" s="491"/>
      <c r="AF469" s="389"/>
      <c r="AG469" s="390"/>
      <c r="AH469" s="390"/>
      <c r="AI469" s="390"/>
      <c r="AJ469" s="390"/>
      <c r="AK469" s="390"/>
      <c r="AL469" s="390"/>
      <c r="AM469" s="390"/>
      <c r="AN469" s="390"/>
      <c r="AO469" s="390"/>
      <c r="AP469" s="390"/>
      <c r="AQ469" s="390"/>
      <c r="AR469" s="390"/>
      <c r="AS469" s="390"/>
      <c r="AT469" s="390"/>
      <c r="AU469" s="390"/>
      <c r="AV469" s="384"/>
      <c r="AW469" s="385"/>
      <c r="AX469" s="386"/>
      <c r="AY469" s="492"/>
      <c r="AZ469" s="493"/>
      <c r="BA469" s="493"/>
      <c r="BB469" s="493"/>
      <c r="BC469" s="493"/>
      <c r="BD469" s="493"/>
      <c r="BE469" s="493"/>
      <c r="BF469" s="493"/>
      <c r="BG469" s="493"/>
      <c r="BH469" s="493"/>
      <c r="BI469" s="493"/>
      <c r="BJ469" s="493"/>
      <c r="BK469" s="493"/>
      <c r="BL469" s="493"/>
      <c r="BM469" s="493"/>
      <c r="BN469" s="494"/>
      <c r="BO469" s="489"/>
      <c r="BP469" s="490"/>
      <c r="BQ469" s="491"/>
      <c r="BR469" s="492"/>
      <c r="BS469" s="493"/>
      <c r="BT469" s="493"/>
      <c r="BU469" s="493"/>
      <c r="BV469" s="493"/>
      <c r="BW469" s="493"/>
      <c r="BX469" s="493"/>
      <c r="BY469" s="493"/>
      <c r="BZ469" s="493"/>
      <c r="CA469" s="493"/>
      <c r="CB469" s="493"/>
      <c r="CC469" s="493"/>
      <c r="CD469" s="493"/>
      <c r="CE469" s="493"/>
      <c r="CF469" s="493"/>
      <c r="CG469" s="494"/>
      <c r="CH469" s="389"/>
      <c r="CI469" s="390"/>
      <c r="CJ469" s="390"/>
      <c r="CK469" s="390"/>
      <c r="CL469" s="390"/>
      <c r="CM469" s="390"/>
      <c r="CN469" s="390"/>
      <c r="CO469" s="390"/>
      <c r="CP469" s="390"/>
      <c r="CQ469" s="390"/>
      <c r="CR469" s="390"/>
      <c r="CS469" s="390"/>
      <c r="CT469" s="390"/>
      <c r="CU469" s="394"/>
      <c r="CV469" s="389"/>
      <c r="CW469" s="390"/>
      <c r="CX469" s="390"/>
      <c r="CY469" s="390"/>
      <c r="CZ469" s="390"/>
      <c r="DA469" s="390"/>
      <c r="DB469" s="394"/>
      <c r="DC469" s="492"/>
      <c r="DD469" s="493"/>
      <c r="DE469" s="493"/>
      <c r="DF469" s="493"/>
      <c r="DG469" s="493"/>
      <c r="DH469" s="493"/>
      <c r="DI469" s="493"/>
      <c r="DJ469" s="394"/>
      <c r="DK469" s="492"/>
      <c r="DL469" s="493"/>
      <c r="DM469" s="493"/>
      <c r="DN469" s="493"/>
      <c r="DO469" s="493"/>
      <c r="DP469" s="493"/>
      <c r="DQ469" s="493"/>
      <c r="DR469" s="493"/>
      <c r="DS469" s="493"/>
      <c r="DT469" s="493"/>
      <c r="DU469" s="493"/>
      <c r="DV469" s="493"/>
      <c r="DW469" s="493"/>
      <c r="DX469" s="493"/>
      <c r="DY469" s="390"/>
      <c r="DZ469" s="394"/>
      <c r="EA469" s="492"/>
      <c r="EB469" s="493"/>
      <c r="EC469" s="493"/>
      <c r="ED469" s="493"/>
      <c r="EE469" s="494"/>
      <c r="EF469" s="492"/>
      <c r="EG469" s="493"/>
      <c r="EH469" s="493"/>
      <c r="EI469" s="493"/>
      <c r="EJ469" s="493"/>
      <c r="EK469" s="493"/>
      <c r="EL469" s="493"/>
      <c r="EM469" s="394"/>
      <c r="EN469" s="492"/>
      <c r="EO469" s="493"/>
      <c r="EP469" s="493"/>
      <c r="EQ469" s="493"/>
      <c r="ER469" s="493"/>
      <c r="ES469" s="493"/>
      <c r="ET469" s="493"/>
      <c r="EU469" s="394"/>
    </row>
    <row r="470" spans="1:151" s="357" customFormat="1" ht="15" customHeight="1" x14ac:dyDescent="0.15">
      <c r="A470" s="453"/>
      <c r="B470" s="453"/>
      <c r="C470" s="453"/>
      <c r="D470" s="454"/>
      <c r="E470" s="387"/>
      <c r="F470" s="472"/>
      <c r="G470" s="472"/>
      <c r="H470" s="472"/>
      <c r="I470" s="472"/>
      <c r="J470" s="388"/>
      <c r="K470" s="395"/>
      <c r="L470" s="387"/>
      <c r="M470" s="492"/>
      <c r="N470" s="493"/>
      <c r="O470" s="493"/>
      <c r="P470" s="493"/>
      <c r="Q470" s="493"/>
      <c r="R470" s="493"/>
      <c r="S470" s="493"/>
      <c r="T470" s="493"/>
      <c r="U470" s="493"/>
      <c r="V470" s="493"/>
      <c r="W470" s="493"/>
      <c r="X470" s="493"/>
      <c r="Y470" s="493"/>
      <c r="Z470" s="493"/>
      <c r="AA470" s="493"/>
      <c r="AB470" s="494"/>
      <c r="AC470" s="489"/>
      <c r="AD470" s="490"/>
      <c r="AE470" s="491"/>
      <c r="AF470" s="389"/>
      <c r="AG470" s="390"/>
      <c r="AH470" s="390"/>
      <c r="AI470" s="390"/>
      <c r="AJ470" s="390"/>
      <c r="AK470" s="390"/>
      <c r="AL470" s="390"/>
      <c r="AM470" s="390"/>
      <c r="AN470" s="390"/>
      <c r="AO470" s="390"/>
      <c r="AP470" s="390"/>
      <c r="AQ470" s="390"/>
      <c r="AR470" s="390"/>
      <c r="AS470" s="390"/>
      <c r="AT470" s="390"/>
      <c r="AU470" s="390"/>
      <c r="AV470" s="389"/>
      <c r="AW470" s="390"/>
      <c r="AX470" s="394"/>
      <c r="AY470" s="492"/>
      <c r="AZ470" s="493"/>
      <c r="BA470" s="493"/>
      <c r="BB470" s="493"/>
      <c r="BC470" s="493"/>
      <c r="BD470" s="493"/>
      <c r="BE470" s="493"/>
      <c r="BF470" s="493"/>
      <c r="BG470" s="493"/>
      <c r="BH470" s="493"/>
      <c r="BI470" s="493"/>
      <c r="BJ470" s="493"/>
      <c r="BK470" s="493"/>
      <c r="BL470" s="493"/>
      <c r="BM470" s="493"/>
      <c r="BN470" s="494"/>
      <c r="BO470" s="489"/>
      <c r="BP470" s="490"/>
      <c r="BQ470" s="491"/>
      <c r="BR470" s="492"/>
      <c r="BS470" s="493"/>
      <c r="BT470" s="493"/>
      <c r="BU470" s="493"/>
      <c r="BV470" s="493"/>
      <c r="BW470" s="493"/>
      <c r="BX470" s="493"/>
      <c r="BY470" s="493"/>
      <c r="BZ470" s="493"/>
      <c r="CA470" s="493"/>
      <c r="CB470" s="493"/>
      <c r="CC470" s="493"/>
      <c r="CD470" s="493"/>
      <c r="CE470" s="493"/>
      <c r="CF470" s="493"/>
      <c r="CG470" s="494"/>
      <c r="CH470" s="389"/>
      <c r="CI470" s="390"/>
      <c r="CJ470" s="390"/>
      <c r="CK470" s="390"/>
      <c r="CL470" s="390"/>
      <c r="CM470" s="390"/>
      <c r="CN470" s="390"/>
      <c r="CO470" s="390"/>
      <c r="CP470" s="390"/>
      <c r="CQ470" s="390"/>
      <c r="CR470" s="390"/>
      <c r="CS470" s="390"/>
      <c r="CT470" s="390"/>
      <c r="CU470" s="394"/>
      <c r="CV470" s="389"/>
      <c r="CW470" s="390"/>
      <c r="CX470" s="390"/>
      <c r="CY470" s="390"/>
      <c r="CZ470" s="390"/>
      <c r="DA470" s="390"/>
      <c r="DB470" s="394"/>
      <c r="DC470" s="492"/>
      <c r="DD470" s="493"/>
      <c r="DE470" s="493"/>
      <c r="DF470" s="493"/>
      <c r="DG470" s="493"/>
      <c r="DH470" s="493"/>
      <c r="DI470" s="493"/>
      <c r="DJ470" s="394"/>
      <c r="DK470" s="492"/>
      <c r="DL470" s="493"/>
      <c r="DM470" s="493"/>
      <c r="DN470" s="493"/>
      <c r="DO470" s="493"/>
      <c r="DP470" s="493"/>
      <c r="DQ470" s="493"/>
      <c r="DR470" s="493"/>
      <c r="DS470" s="493"/>
      <c r="DT470" s="493"/>
      <c r="DU470" s="493"/>
      <c r="DV470" s="493"/>
      <c r="DW470" s="493"/>
      <c r="DX470" s="493"/>
      <c r="DY470" s="390"/>
      <c r="DZ470" s="394"/>
      <c r="EA470" s="492"/>
      <c r="EB470" s="493"/>
      <c r="EC470" s="493"/>
      <c r="ED470" s="493"/>
      <c r="EE470" s="494"/>
      <c r="EF470" s="492"/>
      <c r="EG470" s="493"/>
      <c r="EH470" s="493"/>
      <c r="EI470" s="493"/>
      <c r="EJ470" s="493"/>
      <c r="EK470" s="493"/>
      <c r="EL470" s="493"/>
      <c r="EM470" s="394"/>
      <c r="EN470" s="492"/>
      <c r="EO470" s="493"/>
      <c r="EP470" s="493"/>
      <c r="EQ470" s="493"/>
      <c r="ER470" s="493"/>
      <c r="ES470" s="493"/>
      <c r="ET470" s="493"/>
      <c r="EU470" s="394"/>
    </row>
  </sheetData>
  <autoFilter ref="A5:EU469" xr:uid="{00000000-0009-0000-0000-000002000000}">
    <filterColumn colId="2">
      <filters blank="1"/>
    </filterColumn>
  </autoFilter>
  <mergeCells count="35">
    <mergeCell ref="A1:D1"/>
    <mergeCell ref="E1:E4"/>
    <mergeCell ref="F2:F4"/>
    <mergeCell ref="AF4:AX4"/>
    <mergeCell ref="J2:J4"/>
    <mergeCell ref="K3:K4"/>
    <mergeCell ref="AV1:AX2"/>
    <mergeCell ref="G2:I2"/>
    <mergeCell ref="G3:G4"/>
    <mergeCell ref="H3:H4"/>
    <mergeCell ref="I3:I4"/>
    <mergeCell ref="ES2:EU2"/>
    <mergeCell ref="EE2:EE3"/>
    <mergeCell ref="EC2:EC3"/>
    <mergeCell ref="ED2:ED3"/>
    <mergeCell ref="BR1:CG1"/>
    <mergeCell ref="CV1:DB1"/>
    <mergeCell ref="DH2:DJ2"/>
    <mergeCell ref="CH2:CH4"/>
    <mergeCell ref="CI2:CL2"/>
    <mergeCell ref="CM2:CM4"/>
    <mergeCell ref="CN2:CN4"/>
    <mergeCell ref="CO2:CU2"/>
    <mergeCell ref="EK2:EM2"/>
    <mergeCell ref="CI3:CI4"/>
    <mergeCell ref="CJ3:CJ4"/>
    <mergeCell ref="CK3:CK4"/>
    <mergeCell ref="BO1:BQ2"/>
    <mergeCell ref="EA2:EA3"/>
    <mergeCell ref="EB2:EB3"/>
    <mergeCell ref="CO3:CO4"/>
    <mergeCell ref="CP3:CS3"/>
    <mergeCell ref="CT3:CT4"/>
    <mergeCell ref="CU3:CU4"/>
    <mergeCell ref="CL3:CL4"/>
  </mergeCells>
  <phoneticPr fontId="6"/>
  <pageMargins left="0.70866141732283505" right="0.70866141732283505" top="0.39370078740157499" bottom="0.39370078740157499" header="0.39370078740157499" footer="0.39370078740157499"/>
  <pageSetup paperSize="9" scale="60" pageOrder="overThenDown"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G472"/>
  <sheetViews>
    <sheetView workbookViewId="0"/>
  </sheetViews>
  <sheetFormatPr defaultColWidth="10.625" defaultRowHeight="15" customHeight="1" x14ac:dyDescent="0.15"/>
  <cols>
    <col min="1" max="1" width="10.625" style="263"/>
    <col min="2" max="5" width="7.625" style="256" customWidth="1"/>
    <col min="6" max="6" width="7.625" style="247" customWidth="1"/>
    <col min="7" max="8" width="15.625" style="247" customWidth="1"/>
    <col min="9" max="9" width="7.625" style="247" customWidth="1"/>
    <col min="10" max="10" width="10.625" style="281" customWidth="1"/>
    <col min="11" max="13" width="10.625" style="282"/>
    <col min="14" max="14" width="11.875" style="282" customWidth="1"/>
    <col min="15" max="24" width="10.625" style="282"/>
    <col min="25" max="25" width="10.625" style="250"/>
    <col min="26" max="26" width="10.625" style="260"/>
    <col min="27" max="27" width="10.625" style="283"/>
    <col min="28" max="30" width="10.625" style="264"/>
    <col min="31" max="31" width="10.625" style="254"/>
    <col min="32" max="16384" width="10.625" style="250"/>
  </cols>
  <sheetData>
    <row r="1" spans="1:31" ht="15" customHeight="1" thickBot="1" x14ac:dyDescent="0.2">
      <c r="A1" s="244"/>
      <c r="B1" s="245"/>
      <c r="C1" s="245"/>
      <c r="D1" s="245"/>
      <c r="E1" s="245"/>
      <c r="F1" s="246"/>
      <c r="G1" s="246"/>
      <c r="J1" s="248"/>
      <c r="K1" s="979"/>
      <c r="L1" s="979"/>
      <c r="M1" s="249"/>
      <c r="N1" s="249"/>
      <c r="O1" s="250"/>
      <c r="P1" s="250"/>
      <c r="Q1" s="250"/>
      <c r="R1" s="250"/>
      <c r="S1" s="980"/>
      <c r="T1" s="980"/>
      <c r="U1" s="251"/>
      <c r="V1" s="981"/>
      <c r="W1" s="981"/>
      <c r="X1" s="251"/>
      <c r="Z1" s="252" t="s">
        <v>119</v>
      </c>
      <c r="AA1" s="253" t="s">
        <v>1554</v>
      </c>
      <c r="AB1" s="129" t="s">
        <v>120</v>
      </c>
      <c r="AC1" s="129" t="s">
        <v>121</v>
      </c>
      <c r="AD1" s="129" t="s">
        <v>122</v>
      </c>
    </row>
    <row r="2" spans="1:31" ht="15" customHeight="1" thickTop="1" thickBot="1" x14ac:dyDescent="0.2">
      <c r="A2" s="255"/>
      <c r="B2" s="245"/>
      <c r="C2" s="245"/>
      <c r="D2" s="245"/>
      <c r="E2" s="245"/>
      <c r="F2" s="245"/>
      <c r="G2" s="245"/>
      <c r="H2" s="256"/>
      <c r="J2" s="130"/>
      <c r="K2" s="982" t="str">
        <f>IF(AB2=0,"",AB2)</f>
        <v>水戸市</v>
      </c>
      <c r="L2" s="983"/>
      <c r="M2" s="257"/>
      <c r="N2" s="258"/>
      <c r="O2" s="131"/>
      <c r="P2" s="131"/>
      <c r="Q2" s="131"/>
      <c r="R2" s="131"/>
      <c r="S2" s="982" t="str">
        <f>IF(AC2=0,"",AC2)</f>
        <v/>
      </c>
      <c r="T2" s="983"/>
      <c r="U2" s="132"/>
      <c r="V2" s="982"/>
      <c r="W2" s="983"/>
      <c r="X2" s="133"/>
      <c r="Y2" s="259"/>
      <c r="AA2" s="261" t="str">
        <f>AA7</f>
        <v>茨城県</v>
      </c>
      <c r="AB2" s="262" t="str">
        <f>Info!G4</f>
        <v>水戸市</v>
      </c>
      <c r="AC2" s="262"/>
      <c r="AD2" s="262"/>
    </row>
    <row r="3" spans="1:31" ht="15" customHeight="1" thickTop="1" x14ac:dyDescent="0.15">
      <c r="B3" s="197"/>
      <c r="C3" s="197"/>
      <c r="D3" s="197"/>
      <c r="E3" s="197"/>
      <c r="F3" s="198"/>
      <c r="G3" s="198"/>
      <c r="J3" s="130"/>
      <c r="K3" s="968" t="s">
        <v>152</v>
      </c>
      <c r="L3" s="969"/>
      <c r="M3" s="969"/>
      <c r="N3" s="969"/>
      <c r="O3" s="970"/>
      <c r="P3" s="971"/>
      <c r="Q3" s="972" t="s">
        <v>153</v>
      </c>
      <c r="R3" s="970"/>
      <c r="S3" s="969"/>
      <c r="T3" s="969"/>
      <c r="U3" s="971"/>
      <c r="V3" s="968" t="s">
        <v>154</v>
      </c>
      <c r="W3" s="969"/>
      <c r="X3" s="971"/>
      <c r="AA3" s="264"/>
    </row>
    <row r="4" spans="1:31" ht="15" customHeight="1" x14ac:dyDescent="0.15">
      <c r="A4" s="265" t="s">
        <v>154</v>
      </c>
      <c r="B4" s="266" t="s">
        <v>155</v>
      </c>
      <c r="C4" s="267" t="s">
        <v>156</v>
      </c>
      <c r="D4" s="267" t="s">
        <v>153</v>
      </c>
      <c r="E4" s="267" t="s">
        <v>154</v>
      </c>
      <c r="F4" s="964" t="s">
        <v>129</v>
      </c>
      <c r="G4" s="964" t="s">
        <v>1552</v>
      </c>
      <c r="H4" s="964" t="s">
        <v>1553</v>
      </c>
      <c r="I4" s="966" t="s">
        <v>123</v>
      </c>
      <c r="J4" s="255"/>
      <c r="K4" s="973" t="s">
        <v>124</v>
      </c>
      <c r="L4" s="974"/>
      <c r="M4" s="975"/>
      <c r="N4" s="976"/>
      <c r="O4" s="973" t="s">
        <v>125</v>
      </c>
      <c r="P4" s="977"/>
      <c r="Q4" s="973" t="s">
        <v>126</v>
      </c>
      <c r="R4" s="976"/>
      <c r="S4" s="978" t="s">
        <v>127</v>
      </c>
      <c r="T4" s="974"/>
      <c r="U4" s="977"/>
      <c r="V4" s="978" t="s">
        <v>128</v>
      </c>
      <c r="W4" s="974"/>
      <c r="X4" s="977"/>
      <c r="Z4" s="961" t="s">
        <v>1555</v>
      </c>
      <c r="AA4" s="961" t="s">
        <v>129</v>
      </c>
      <c r="AB4" s="961" t="s">
        <v>158</v>
      </c>
      <c r="AC4" s="961" t="s">
        <v>159</v>
      </c>
      <c r="AD4" s="961" t="s">
        <v>123</v>
      </c>
      <c r="AE4" s="963" t="s">
        <v>1556</v>
      </c>
    </row>
    <row r="5" spans="1:31" ht="15" customHeight="1" x14ac:dyDescent="0.15">
      <c r="A5" s="268" t="s">
        <v>160</v>
      </c>
      <c r="B5" s="269" t="s">
        <v>161</v>
      </c>
      <c r="C5" s="270" t="s">
        <v>161</v>
      </c>
      <c r="D5" s="270" t="s">
        <v>161</v>
      </c>
      <c r="E5" s="270" t="s">
        <v>161</v>
      </c>
      <c r="F5" s="965"/>
      <c r="G5" s="965"/>
      <c r="H5" s="965"/>
      <c r="I5" s="967"/>
      <c r="J5" s="271"/>
      <c r="K5" s="199" t="s">
        <v>130</v>
      </c>
      <c r="L5" s="200" t="s">
        <v>106</v>
      </c>
      <c r="M5" s="201" t="s">
        <v>131</v>
      </c>
      <c r="N5" s="202" t="s">
        <v>132</v>
      </c>
      <c r="O5" s="199" t="s">
        <v>133</v>
      </c>
      <c r="P5" s="203" t="s">
        <v>134</v>
      </c>
      <c r="Q5" s="202" t="s">
        <v>130</v>
      </c>
      <c r="R5" s="199" t="s">
        <v>134</v>
      </c>
      <c r="S5" s="199" t="s">
        <v>133</v>
      </c>
      <c r="T5" s="200" t="s">
        <v>135</v>
      </c>
      <c r="U5" s="201" t="s">
        <v>131</v>
      </c>
      <c r="V5" s="199" t="s">
        <v>133</v>
      </c>
      <c r="W5" s="200" t="s">
        <v>123</v>
      </c>
      <c r="X5" s="201" t="s">
        <v>131</v>
      </c>
      <c r="Z5" s="962"/>
      <c r="AA5" s="962"/>
      <c r="AB5" s="962"/>
      <c r="AC5" s="962"/>
      <c r="AD5" s="962"/>
      <c r="AE5" s="963"/>
    </row>
    <row r="6" spans="1:31" ht="15" customHeight="1" x14ac:dyDescent="0.15">
      <c r="A6" s="272"/>
      <c r="B6" s="273"/>
      <c r="C6" s="273"/>
      <c r="D6" s="273"/>
      <c r="E6" s="274"/>
      <c r="F6" s="275"/>
      <c r="G6" s="275"/>
      <c r="H6" s="276"/>
      <c r="I6" s="275"/>
      <c r="J6" s="271"/>
      <c r="K6" s="204"/>
      <c r="L6" s="205"/>
      <c r="M6" s="206"/>
      <c r="N6" s="207"/>
      <c r="O6" s="204"/>
      <c r="P6" s="206"/>
      <c r="Q6" s="207"/>
      <c r="R6" s="204"/>
      <c r="S6" s="204"/>
      <c r="T6" s="205"/>
      <c r="U6" s="206"/>
      <c r="V6" s="207"/>
      <c r="W6" s="208"/>
      <c r="X6" s="206"/>
      <c r="Z6" s="209">
        <v>0</v>
      </c>
      <c r="AA6" s="277"/>
      <c r="AB6" s="278"/>
      <c r="AC6" s="278"/>
      <c r="AD6" s="279"/>
      <c r="AE6" s="280"/>
    </row>
    <row r="7" spans="1:31" s="222" customFormat="1" ht="15" customHeight="1" x14ac:dyDescent="0.15">
      <c r="A7" s="210" t="s">
        <v>1005</v>
      </c>
      <c r="B7" s="211" t="s">
        <v>1006</v>
      </c>
      <c r="C7" s="212" t="s">
        <v>1007</v>
      </c>
      <c r="D7" s="213" t="s">
        <v>1008</v>
      </c>
      <c r="E7" s="212" t="s">
        <v>1007</v>
      </c>
      <c r="F7" s="211" t="s">
        <v>175</v>
      </c>
      <c r="G7" s="211"/>
      <c r="H7" s="211"/>
      <c r="I7" s="214"/>
      <c r="J7" s="215"/>
      <c r="K7" s="216" t="str">
        <f t="shared" ref="K7:K72" si="0">IF(AND($C7&gt;0,$H7=""),"ﾘｽﾄ１","")</f>
        <v>ﾘｽﾄ１</v>
      </c>
      <c r="L7" s="217">
        <f t="shared" ref="L7:L72" si="1">IF(K7="ﾘｽﾄ１",G7,"")</f>
        <v>0</v>
      </c>
      <c r="M7" s="218">
        <f>IF(K7="","",COUNTIF($K7:K$7,"ﾘｽﾄ１"))</f>
        <v>1</v>
      </c>
      <c r="N7" s="218" t="str">
        <f t="shared" ref="N7:N72" si="2">IF(AND(D7=0,E7&gt;0),"同一区","")</f>
        <v/>
      </c>
      <c r="O7" s="219" t="str">
        <f>IF(AND(EXACT($K$2,G7),H7&gt;0),"該当１","")</f>
        <v/>
      </c>
      <c r="P7" s="218" t="str">
        <f t="shared" ref="P7:P71" si="3">IF(O7="該当１",G7,"")</f>
        <v/>
      </c>
      <c r="Q7" s="216" t="str">
        <f t="shared" ref="Q7:Q71" si="4">IF(O7="該当１","ﾘｽﾄ2","")</f>
        <v/>
      </c>
      <c r="R7" s="220" t="str">
        <f t="shared" ref="R7:R71" si="5">IF(Q7="ﾘｽﾄ2",H7,"")</f>
        <v/>
      </c>
      <c r="S7" s="216" t="str">
        <f t="shared" ref="S7:S72" si="6">IF(AND(Q7="ﾘｽﾄ2",OR(I7=0,AND(N7="同一区",E7=1))),"該当２","")</f>
        <v/>
      </c>
      <c r="T7" s="217" t="str">
        <f t="shared" ref="T7:T71" si="7">IF(S7="該当２",H7,"")</f>
        <v/>
      </c>
      <c r="U7" s="218" t="str">
        <f>IF(S7="","",COUNTIF($S$7:S7,"該当２"))</f>
        <v/>
      </c>
      <c r="V7" s="221" t="str">
        <f t="shared" ref="V7:V71" si="8">IF(AND($S$2=H7,E7&gt;0,E7&lt;998),"該当３","")</f>
        <v/>
      </c>
      <c r="W7" s="217" t="str">
        <f t="shared" ref="W7:W71" si="9">IF(V7="該当３",I7,"")</f>
        <v/>
      </c>
      <c r="X7" s="218" t="str">
        <f>IF(V7="","",COUNTIF($V7:V$7,"該当３"))</f>
        <v/>
      </c>
      <c r="Z7" s="238">
        <v>1</v>
      </c>
      <c r="AA7" s="235" t="s">
        <v>1576</v>
      </c>
      <c r="AB7" s="236" t="s">
        <v>176</v>
      </c>
      <c r="AC7" s="241" t="str">
        <f t="shared" ref="AC7:AC30" si="10">IF($Z7&gt;MAX($U$7:$U$472),"",INDEX($T$7:$T$472,MATCH($Z7,$U$7:$U$472,0),MATCH($AC$4,$T$5:$U$5,0)))</f>
        <v>水戸市</v>
      </c>
      <c r="AD7" s="241" t="str">
        <f t="shared" ref="AD7:AD38" si="11">IF($Z7&gt;MAX($X$7:$X$472),"",INDEX($W$7:$W$472,MATCH($Z7,$X$7:$X$472,0),MATCH($AD$4,$W$5:$X$5,0)))</f>
        <v/>
      </c>
      <c r="AE7" s="254"/>
    </row>
    <row r="8" spans="1:31" s="222" customFormat="1" ht="15" customHeight="1" x14ac:dyDescent="0.15">
      <c r="A8" s="210" t="s">
        <v>1009</v>
      </c>
      <c r="B8" s="211" t="s">
        <v>1006</v>
      </c>
      <c r="C8" s="212" t="s">
        <v>1010</v>
      </c>
      <c r="D8" s="213" t="s">
        <v>1008</v>
      </c>
      <c r="E8" s="212" t="s">
        <v>1007</v>
      </c>
      <c r="F8" s="211" t="s">
        <v>175</v>
      </c>
      <c r="G8" s="211" t="s">
        <v>176</v>
      </c>
      <c r="H8" s="211"/>
      <c r="I8" s="214"/>
      <c r="J8" s="215"/>
      <c r="K8" s="216" t="str">
        <f t="shared" si="0"/>
        <v>ﾘｽﾄ１</v>
      </c>
      <c r="L8" s="217" t="str">
        <f t="shared" si="1"/>
        <v>水戸市</v>
      </c>
      <c r="M8" s="218">
        <f>IF(K8="","",COUNTIF($K$7:K8,"ﾘｽﾄ１"))</f>
        <v>2</v>
      </c>
      <c r="N8" s="218" t="str">
        <f t="shared" si="2"/>
        <v/>
      </c>
      <c r="O8" s="219" t="str">
        <f>IF(AND(EXACT($K$2,G8),H8&gt;0),"該当１","")</f>
        <v/>
      </c>
      <c r="P8" s="218" t="str">
        <f t="shared" si="3"/>
        <v/>
      </c>
      <c r="Q8" s="216" t="str">
        <f t="shared" si="4"/>
        <v/>
      </c>
      <c r="R8" s="220" t="str">
        <f t="shared" si="5"/>
        <v/>
      </c>
      <c r="S8" s="216" t="str">
        <f t="shared" si="6"/>
        <v/>
      </c>
      <c r="T8" s="217" t="str">
        <f t="shared" si="7"/>
        <v/>
      </c>
      <c r="U8" s="218" t="str">
        <f>IF(S8="","",COUNTIF($S$7:S8,"該当２"))</f>
        <v/>
      </c>
      <c r="V8" s="221" t="str">
        <f t="shared" si="8"/>
        <v/>
      </c>
      <c r="W8" s="217" t="str">
        <f t="shared" si="9"/>
        <v/>
      </c>
      <c r="X8" s="218" t="str">
        <f>IF(V8="","",COUNTIF($V$7:V8,"該当３"))</f>
        <v/>
      </c>
      <c r="Z8" s="239">
        <v>2</v>
      </c>
      <c r="AA8" s="237"/>
      <c r="AB8" s="223" t="s">
        <v>191</v>
      </c>
      <c r="AC8" s="242" t="str">
        <f t="shared" si="10"/>
        <v>国田村</v>
      </c>
      <c r="AD8" s="242" t="str">
        <f t="shared" si="11"/>
        <v/>
      </c>
      <c r="AE8" s="254"/>
    </row>
    <row r="9" spans="1:31" s="222" customFormat="1" ht="15" customHeight="1" x14ac:dyDescent="0.15">
      <c r="A9" s="210" t="s">
        <v>1011</v>
      </c>
      <c r="B9" s="211" t="s">
        <v>1006</v>
      </c>
      <c r="C9" s="212" t="s">
        <v>1010</v>
      </c>
      <c r="D9" s="213" t="s">
        <v>1012</v>
      </c>
      <c r="E9" s="212" t="s">
        <v>1007</v>
      </c>
      <c r="F9" s="211" t="s">
        <v>175</v>
      </c>
      <c r="G9" s="211" t="s">
        <v>176</v>
      </c>
      <c r="H9" s="211" t="s">
        <v>176</v>
      </c>
      <c r="I9" s="214"/>
      <c r="J9" s="215"/>
      <c r="K9" s="216" t="str">
        <f t="shared" si="0"/>
        <v/>
      </c>
      <c r="L9" s="217" t="str">
        <f t="shared" si="1"/>
        <v/>
      </c>
      <c r="M9" s="218" t="str">
        <f>IF(K9="","",COUNTIF($K$7:K9,"ﾘｽﾄ１"))</f>
        <v/>
      </c>
      <c r="N9" s="218" t="str">
        <f t="shared" si="2"/>
        <v/>
      </c>
      <c r="O9" s="219" t="str">
        <f t="shared" ref="O9:O72" si="12">IF(AND(EXACT($K$2,G9),H9&gt;0),"該当１","")</f>
        <v>該当１</v>
      </c>
      <c r="P9" s="218" t="str">
        <f t="shared" si="3"/>
        <v>水戸市</v>
      </c>
      <c r="Q9" s="216" t="str">
        <f t="shared" si="4"/>
        <v>ﾘｽﾄ2</v>
      </c>
      <c r="R9" s="220" t="str">
        <f t="shared" si="5"/>
        <v>水戸市</v>
      </c>
      <c r="S9" s="216" t="str">
        <f t="shared" si="6"/>
        <v>該当２</v>
      </c>
      <c r="T9" s="217" t="str">
        <f t="shared" si="7"/>
        <v>水戸市</v>
      </c>
      <c r="U9" s="218">
        <f>IF(S9="","",COUNTIF($S$7:S9,"該当２"))</f>
        <v>1</v>
      </c>
      <c r="V9" s="221" t="str">
        <f t="shared" si="8"/>
        <v/>
      </c>
      <c r="W9" s="217" t="str">
        <f t="shared" si="9"/>
        <v/>
      </c>
      <c r="X9" s="218" t="str">
        <f>IF(V9="","",COUNTIF($V$7:V9,"該当３"))</f>
        <v/>
      </c>
      <c r="Z9" s="239">
        <v>3</v>
      </c>
      <c r="AA9" s="237"/>
      <c r="AB9" s="223" t="s">
        <v>200</v>
      </c>
      <c r="AC9" s="242" t="str">
        <f t="shared" si="10"/>
        <v>吉田村</v>
      </c>
      <c r="AD9" s="242" t="str">
        <f t="shared" si="11"/>
        <v/>
      </c>
      <c r="AE9" s="254"/>
    </row>
    <row r="10" spans="1:31" s="222" customFormat="1" ht="15" customHeight="1" x14ac:dyDescent="0.15">
      <c r="A10" s="210" t="s">
        <v>1013</v>
      </c>
      <c r="B10" s="211" t="s">
        <v>1006</v>
      </c>
      <c r="C10" s="212" t="s">
        <v>1010</v>
      </c>
      <c r="D10" s="213" t="s">
        <v>1014</v>
      </c>
      <c r="E10" s="212" t="s">
        <v>1007</v>
      </c>
      <c r="F10" s="211" t="s">
        <v>175</v>
      </c>
      <c r="G10" s="211" t="s">
        <v>176</v>
      </c>
      <c r="H10" s="211" t="s">
        <v>177</v>
      </c>
      <c r="I10" s="214"/>
      <c r="J10" s="215"/>
      <c r="K10" s="216" t="str">
        <f t="shared" si="0"/>
        <v/>
      </c>
      <c r="L10" s="217" t="str">
        <f t="shared" si="1"/>
        <v/>
      </c>
      <c r="M10" s="218" t="str">
        <f>IF(K10="","",COUNTIF($K$7:K10,"ﾘｽﾄ１"))</f>
        <v/>
      </c>
      <c r="N10" s="218" t="str">
        <f t="shared" si="2"/>
        <v/>
      </c>
      <c r="O10" s="219" t="str">
        <f t="shared" si="12"/>
        <v>該当１</v>
      </c>
      <c r="P10" s="218" t="str">
        <f t="shared" si="3"/>
        <v>水戸市</v>
      </c>
      <c r="Q10" s="216" t="str">
        <f t="shared" si="4"/>
        <v>ﾘｽﾄ2</v>
      </c>
      <c r="R10" s="220" t="str">
        <f t="shared" si="5"/>
        <v>国田村</v>
      </c>
      <c r="S10" s="216" t="str">
        <f t="shared" si="6"/>
        <v>該当２</v>
      </c>
      <c r="T10" s="217" t="str">
        <f t="shared" si="7"/>
        <v>国田村</v>
      </c>
      <c r="U10" s="218">
        <f>IF(S10="","",COUNTIF($S$7:S10,"該当２"))</f>
        <v>2</v>
      </c>
      <c r="V10" s="221" t="str">
        <f t="shared" si="8"/>
        <v/>
      </c>
      <c r="W10" s="217" t="str">
        <f t="shared" si="9"/>
        <v/>
      </c>
      <c r="X10" s="218" t="str">
        <f>IF(V10="","",COUNTIF($V$7:V10,"該当３"))</f>
        <v/>
      </c>
      <c r="Z10" s="239">
        <v>4</v>
      </c>
      <c r="AA10" s="223"/>
      <c r="AB10" s="223" t="s">
        <v>204</v>
      </c>
      <c r="AC10" s="242" t="str">
        <f t="shared" si="10"/>
        <v>酒門村2-1</v>
      </c>
      <c r="AD10" s="242" t="str">
        <f t="shared" si="11"/>
        <v/>
      </c>
      <c r="AE10" s="254"/>
    </row>
    <row r="11" spans="1:31" s="222" customFormat="1" ht="15" customHeight="1" x14ac:dyDescent="0.15">
      <c r="A11" s="210" t="s">
        <v>1015</v>
      </c>
      <c r="B11" s="211" t="s">
        <v>1006</v>
      </c>
      <c r="C11" s="212" t="s">
        <v>1010</v>
      </c>
      <c r="D11" s="213" t="s">
        <v>1016</v>
      </c>
      <c r="E11" s="212" t="s">
        <v>1007</v>
      </c>
      <c r="F11" s="211" t="s">
        <v>175</v>
      </c>
      <c r="G11" s="211" t="s">
        <v>176</v>
      </c>
      <c r="H11" s="211" t="s">
        <v>178</v>
      </c>
      <c r="I11" s="214"/>
      <c r="J11" s="215"/>
      <c r="K11" s="216" t="str">
        <f t="shared" si="0"/>
        <v/>
      </c>
      <c r="L11" s="217" t="str">
        <f t="shared" si="1"/>
        <v/>
      </c>
      <c r="M11" s="218" t="str">
        <f>IF(K11="","",COUNTIF($K$7:K11,"ﾘｽﾄ１"))</f>
        <v/>
      </c>
      <c r="N11" s="218" t="str">
        <f t="shared" si="2"/>
        <v/>
      </c>
      <c r="O11" s="219" t="str">
        <f t="shared" si="12"/>
        <v>該当１</v>
      </c>
      <c r="P11" s="218" t="str">
        <f t="shared" si="3"/>
        <v>水戸市</v>
      </c>
      <c r="Q11" s="216" t="str">
        <f t="shared" si="4"/>
        <v>ﾘｽﾄ2</v>
      </c>
      <c r="R11" s="220" t="str">
        <f t="shared" si="5"/>
        <v>吉田村</v>
      </c>
      <c r="S11" s="216" t="str">
        <f t="shared" si="6"/>
        <v>該当２</v>
      </c>
      <c r="T11" s="217" t="str">
        <f t="shared" si="7"/>
        <v>吉田村</v>
      </c>
      <c r="U11" s="218">
        <f>IF(S11="","",COUNTIF($S$7:S11,"該当２"))</f>
        <v>3</v>
      </c>
      <c r="V11" s="221" t="str">
        <f t="shared" si="8"/>
        <v/>
      </c>
      <c r="W11" s="217" t="str">
        <f t="shared" si="9"/>
        <v/>
      </c>
      <c r="X11" s="218" t="str">
        <f>IF(V11="","",COUNTIF($V$7:V11,"該当３"))</f>
        <v/>
      </c>
      <c r="Z11" s="239">
        <v>5</v>
      </c>
      <c r="AA11" s="223"/>
      <c r="AB11" s="223" t="s">
        <v>212</v>
      </c>
      <c r="AC11" s="242" t="str">
        <f t="shared" si="10"/>
        <v>柳河村</v>
      </c>
      <c r="AD11" s="242" t="str">
        <f t="shared" si="11"/>
        <v/>
      </c>
      <c r="AE11" s="254"/>
    </row>
    <row r="12" spans="1:31" s="222" customFormat="1" ht="15" customHeight="1" x14ac:dyDescent="0.15">
      <c r="A12" s="210" t="s">
        <v>1017</v>
      </c>
      <c r="B12" s="211" t="s">
        <v>1006</v>
      </c>
      <c r="C12" s="212" t="s">
        <v>1010</v>
      </c>
      <c r="D12" s="213" t="s">
        <v>1018</v>
      </c>
      <c r="E12" s="212" t="s">
        <v>1007</v>
      </c>
      <c r="F12" s="211" t="s">
        <v>175</v>
      </c>
      <c r="G12" s="211" t="s">
        <v>176</v>
      </c>
      <c r="H12" s="211" t="s">
        <v>1577</v>
      </c>
      <c r="I12" s="214"/>
      <c r="J12" s="215"/>
      <c r="K12" s="216" t="str">
        <f t="shared" si="0"/>
        <v/>
      </c>
      <c r="L12" s="217" t="str">
        <f t="shared" si="1"/>
        <v/>
      </c>
      <c r="M12" s="218" t="str">
        <f>IF(K12="","",COUNTIF($K$7:K12,"ﾘｽﾄ１"))</f>
        <v/>
      </c>
      <c r="N12" s="218" t="str">
        <f t="shared" si="2"/>
        <v/>
      </c>
      <c r="O12" s="219" t="str">
        <f t="shared" si="12"/>
        <v>該当１</v>
      </c>
      <c r="P12" s="218" t="str">
        <f t="shared" si="3"/>
        <v>水戸市</v>
      </c>
      <c r="Q12" s="216" t="str">
        <f t="shared" si="4"/>
        <v>ﾘｽﾄ2</v>
      </c>
      <c r="R12" s="220" t="str">
        <f t="shared" si="5"/>
        <v>酒門村2-1</v>
      </c>
      <c r="S12" s="216" t="str">
        <f t="shared" si="6"/>
        <v>該当２</v>
      </c>
      <c r="T12" s="217" t="str">
        <f t="shared" si="7"/>
        <v>酒門村2-1</v>
      </c>
      <c r="U12" s="218">
        <f>IF(S12="","",COUNTIF($S$7:S12,"該当２"))</f>
        <v>4</v>
      </c>
      <c r="V12" s="221" t="str">
        <f t="shared" si="8"/>
        <v/>
      </c>
      <c r="W12" s="217" t="str">
        <f t="shared" si="9"/>
        <v/>
      </c>
      <c r="X12" s="218" t="str">
        <f>IF(V12="","",COUNTIF($V$7:V12,"該当３"))</f>
        <v/>
      </c>
      <c r="Z12" s="239">
        <v>6</v>
      </c>
      <c r="AA12" s="223"/>
      <c r="AB12" s="223" t="s">
        <v>225</v>
      </c>
      <c r="AC12" s="242" t="str">
        <f t="shared" si="10"/>
        <v>渡里村</v>
      </c>
      <c r="AD12" s="242" t="str">
        <f t="shared" si="11"/>
        <v/>
      </c>
      <c r="AE12" s="254"/>
    </row>
    <row r="13" spans="1:31" s="222" customFormat="1" ht="15" customHeight="1" x14ac:dyDescent="0.15">
      <c r="A13" s="210" t="s">
        <v>1019</v>
      </c>
      <c r="B13" s="211" t="s">
        <v>1006</v>
      </c>
      <c r="C13" s="212" t="s">
        <v>1010</v>
      </c>
      <c r="D13" s="213" t="s">
        <v>1020</v>
      </c>
      <c r="E13" s="212" t="s">
        <v>1007</v>
      </c>
      <c r="F13" s="211" t="s">
        <v>175</v>
      </c>
      <c r="G13" s="211" t="s">
        <v>176</v>
      </c>
      <c r="H13" s="211" t="s">
        <v>179</v>
      </c>
      <c r="I13" s="214"/>
      <c r="J13" s="215"/>
      <c r="K13" s="216" t="str">
        <f t="shared" si="0"/>
        <v/>
      </c>
      <c r="L13" s="217" t="str">
        <f t="shared" si="1"/>
        <v/>
      </c>
      <c r="M13" s="218" t="str">
        <f>IF(K13="","",COUNTIF($K$7:K13,"ﾘｽﾄ１"))</f>
        <v/>
      </c>
      <c r="N13" s="218" t="str">
        <f t="shared" si="2"/>
        <v/>
      </c>
      <c r="O13" s="219" t="str">
        <f t="shared" si="12"/>
        <v>該当１</v>
      </c>
      <c r="P13" s="218" t="str">
        <f t="shared" si="3"/>
        <v>水戸市</v>
      </c>
      <c r="Q13" s="216" t="str">
        <f t="shared" si="4"/>
        <v>ﾘｽﾄ2</v>
      </c>
      <c r="R13" s="220" t="str">
        <f t="shared" si="5"/>
        <v>柳河村</v>
      </c>
      <c r="S13" s="216" t="str">
        <f t="shared" si="6"/>
        <v>該当２</v>
      </c>
      <c r="T13" s="217" t="str">
        <f t="shared" si="7"/>
        <v>柳河村</v>
      </c>
      <c r="U13" s="218">
        <f>IF(S13="","",COUNTIF($S$7:S13,"該当２"))</f>
        <v>5</v>
      </c>
      <c r="V13" s="221" t="str">
        <f t="shared" si="8"/>
        <v/>
      </c>
      <c r="W13" s="217" t="str">
        <f t="shared" si="9"/>
        <v/>
      </c>
      <c r="X13" s="218" t="str">
        <f>IF(V13="","",COUNTIF($V$7:V13,"該当３"))</f>
        <v/>
      </c>
      <c r="Z13" s="239">
        <v>7</v>
      </c>
      <c r="AA13" s="223"/>
      <c r="AB13" s="223" t="s">
        <v>1099</v>
      </c>
      <c r="AC13" s="242" t="str">
        <f t="shared" si="10"/>
        <v>上大野村</v>
      </c>
      <c r="AD13" s="242" t="str">
        <f t="shared" si="11"/>
        <v/>
      </c>
      <c r="AE13" s="254"/>
    </row>
    <row r="14" spans="1:31" s="222" customFormat="1" ht="15" customHeight="1" x14ac:dyDescent="0.15">
      <c r="A14" s="210" t="s">
        <v>1021</v>
      </c>
      <c r="B14" s="211" t="s">
        <v>1006</v>
      </c>
      <c r="C14" s="212" t="s">
        <v>1010</v>
      </c>
      <c r="D14" s="213" t="s">
        <v>1022</v>
      </c>
      <c r="E14" s="212" t="s">
        <v>1007</v>
      </c>
      <c r="F14" s="211" t="s">
        <v>175</v>
      </c>
      <c r="G14" s="211" t="s">
        <v>176</v>
      </c>
      <c r="H14" s="211" t="s">
        <v>180</v>
      </c>
      <c r="I14" s="214"/>
      <c r="J14" s="215"/>
      <c r="K14" s="216" t="str">
        <f t="shared" si="0"/>
        <v/>
      </c>
      <c r="L14" s="217" t="str">
        <f t="shared" si="1"/>
        <v/>
      </c>
      <c r="M14" s="218" t="str">
        <f>IF(K14="","",COUNTIF($K$7:K14,"ﾘｽﾄ１"))</f>
        <v/>
      </c>
      <c r="N14" s="218" t="str">
        <f t="shared" si="2"/>
        <v/>
      </c>
      <c r="O14" s="219" t="str">
        <f t="shared" si="12"/>
        <v>該当１</v>
      </c>
      <c r="P14" s="218" t="str">
        <f t="shared" si="3"/>
        <v>水戸市</v>
      </c>
      <c r="Q14" s="216" t="str">
        <f t="shared" si="4"/>
        <v>ﾘｽﾄ2</v>
      </c>
      <c r="R14" s="220" t="str">
        <f t="shared" si="5"/>
        <v>渡里村</v>
      </c>
      <c r="S14" s="216" t="str">
        <f t="shared" si="6"/>
        <v>該当２</v>
      </c>
      <c r="T14" s="217" t="str">
        <f t="shared" si="7"/>
        <v>渡里村</v>
      </c>
      <c r="U14" s="218">
        <f>IF(S14="","",COUNTIF($S$7:S14,"該当２"))</f>
        <v>6</v>
      </c>
      <c r="V14" s="221" t="str">
        <f t="shared" si="8"/>
        <v/>
      </c>
      <c r="W14" s="217" t="str">
        <f t="shared" si="9"/>
        <v/>
      </c>
      <c r="X14" s="218" t="str">
        <f>IF(V14="","",COUNTIF($V$7:V14,"該当３"))</f>
        <v/>
      </c>
      <c r="Z14" s="239">
        <v>8</v>
      </c>
      <c r="AA14" s="223"/>
      <c r="AB14" s="223" t="s">
        <v>237</v>
      </c>
      <c r="AC14" s="242" t="str">
        <f t="shared" si="10"/>
        <v>緑岡村</v>
      </c>
      <c r="AD14" s="242" t="str">
        <f t="shared" si="11"/>
        <v/>
      </c>
      <c r="AE14" s="254"/>
    </row>
    <row r="15" spans="1:31" s="222" customFormat="1" ht="15" customHeight="1" x14ac:dyDescent="0.15">
      <c r="A15" s="210" t="s">
        <v>1023</v>
      </c>
      <c r="B15" s="211" t="s">
        <v>1006</v>
      </c>
      <c r="C15" s="212" t="s">
        <v>1010</v>
      </c>
      <c r="D15" s="213" t="s">
        <v>1024</v>
      </c>
      <c r="E15" s="212" t="s">
        <v>1007</v>
      </c>
      <c r="F15" s="211" t="s">
        <v>175</v>
      </c>
      <c r="G15" s="211" t="s">
        <v>176</v>
      </c>
      <c r="H15" s="211" t="s">
        <v>181</v>
      </c>
      <c r="I15" s="214"/>
      <c r="J15" s="215"/>
      <c r="K15" s="216" t="str">
        <f t="shared" si="0"/>
        <v/>
      </c>
      <c r="L15" s="217" t="str">
        <f t="shared" si="1"/>
        <v/>
      </c>
      <c r="M15" s="218" t="str">
        <f>IF(K15="","",COUNTIF($K$7:K15,"ﾘｽﾄ１"))</f>
        <v/>
      </c>
      <c r="N15" s="218" t="str">
        <f t="shared" si="2"/>
        <v/>
      </c>
      <c r="O15" s="219" t="str">
        <f t="shared" si="12"/>
        <v>該当１</v>
      </c>
      <c r="P15" s="218" t="str">
        <f t="shared" si="3"/>
        <v>水戸市</v>
      </c>
      <c r="Q15" s="216" t="str">
        <f t="shared" si="4"/>
        <v>ﾘｽﾄ2</v>
      </c>
      <c r="R15" s="220" t="str">
        <f t="shared" si="5"/>
        <v>上大野村</v>
      </c>
      <c r="S15" s="216" t="str">
        <f t="shared" si="6"/>
        <v>該当２</v>
      </c>
      <c r="T15" s="217" t="str">
        <f t="shared" si="7"/>
        <v>上大野村</v>
      </c>
      <c r="U15" s="218">
        <f>IF(S15="","",COUNTIF($S$7:S15,"該当２"))</f>
        <v>7</v>
      </c>
      <c r="V15" s="221" t="str">
        <f t="shared" si="8"/>
        <v/>
      </c>
      <c r="W15" s="217" t="str">
        <f t="shared" si="9"/>
        <v/>
      </c>
      <c r="X15" s="218" t="str">
        <f>IF(V15="","",COUNTIF($V$7:V15,"該当３"))</f>
        <v/>
      </c>
      <c r="Z15" s="239">
        <v>9</v>
      </c>
      <c r="AA15" s="223"/>
      <c r="AB15" s="223" t="s">
        <v>247</v>
      </c>
      <c r="AC15" s="242" t="str">
        <f t="shared" si="10"/>
        <v>飯富村</v>
      </c>
      <c r="AD15" s="242" t="str">
        <f t="shared" si="11"/>
        <v/>
      </c>
      <c r="AE15" s="254"/>
    </row>
    <row r="16" spans="1:31" s="222" customFormat="1" ht="15" customHeight="1" x14ac:dyDescent="0.15">
      <c r="A16" s="210" t="s">
        <v>1025</v>
      </c>
      <c r="B16" s="211" t="s">
        <v>1006</v>
      </c>
      <c r="C16" s="212" t="s">
        <v>1010</v>
      </c>
      <c r="D16" s="213" t="s">
        <v>1006</v>
      </c>
      <c r="E16" s="212" t="s">
        <v>1007</v>
      </c>
      <c r="F16" s="211" t="s">
        <v>175</v>
      </c>
      <c r="G16" s="211" t="s">
        <v>176</v>
      </c>
      <c r="H16" s="211" t="s">
        <v>182</v>
      </c>
      <c r="I16" s="214"/>
      <c r="J16" s="215"/>
      <c r="K16" s="216" t="str">
        <f t="shared" si="0"/>
        <v/>
      </c>
      <c r="L16" s="217" t="str">
        <f t="shared" si="1"/>
        <v/>
      </c>
      <c r="M16" s="218" t="str">
        <f>IF(K16="","",COUNTIF($K$7:K16,"ﾘｽﾄ１"))</f>
        <v/>
      </c>
      <c r="N16" s="218" t="str">
        <f t="shared" si="2"/>
        <v/>
      </c>
      <c r="O16" s="219" t="str">
        <f t="shared" si="12"/>
        <v>該当１</v>
      </c>
      <c r="P16" s="218" t="str">
        <f t="shared" si="3"/>
        <v>水戸市</v>
      </c>
      <c r="Q16" s="216" t="str">
        <f t="shared" si="4"/>
        <v>ﾘｽﾄ2</v>
      </c>
      <c r="R16" s="220" t="str">
        <f t="shared" si="5"/>
        <v>緑岡村</v>
      </c>
      <c r="S16" s="216" t="str">
        <f t="shared" si="6"/>
        <v>該当２</v>
      </c>
      <c r="T16" s="217" t="str">
        <f t="shared" si="7"/>
        <v>緑岡村</v>
      </c>
      <c r="U16" s="218">
        <f>IF(S16="","",COUNTIF($S$7:S16,"該当２"))</f>
        <v>8</v>
      </c>
      <c r="V16" s="221" t="str">
        <f t="shared" si="8"/>
        <v/>
      </c>
      <c r="W16" s="217" t="str">
        <f t="shared" si="9"/>
        <v/>
      </c>
      <c r="X16" s="218" t="str">
        <f>IF(V16="","",COUNTIF($V$7:V16,"該当３"))</f>
        <v/>
      </c>
      <c r="Z16" s="239">
        <v>10</v>
      </c>
      <c r="AA16" s="223"/>
      <c r="AB16" s="223" t="s">
        <v>260</v>
      </c>
      <c r="AC16" s="242" t="str">
        <f t="shared" si="10"/>
        <v>上中妻村</v>
      </c>
      <c r="AD16" s="242" t="str">
        <f t="shared" si="11"/>
        <v/>
      </c>
      <c r="AE16" s="254"/>
    </row>
    <row r="17" spans="1:33" s="222" customFormat="1" ht="15" customHeight="1" x14ac:dyDescent="0.15">
      <c r="A17" s="210" t="s">
        <v>1026</v>
      </c>
      <c r="B17" s="211" t="s">
        <v>1006</v>
      </c>
      <c r="C17" s="212" t="s">
        <v>1010</v>
      </c>
      <c r="D17" s="213" t="s">
        <v>1027</v>
      </c>
      <c r="E17" s="212" t="s">
        <v>1007</v>
      </c>
      <c r="F17" s="211" t="s">
        <v>175</v>
      </c>
      <c r="G17" s="211" t="s">
        <v>176</v>
      </c>
      <c r="H17" s="211" t="s">
        <v>183</v>
      </c>
      <c r="I17" s="214"/>
      <c r="J17" s="215"/>
      <c r="K17" s="216" t="str">
        <f t="shared" si="0"/>
        <v/>
      </c>
      <c r="L17" s="217" t="str">
        <f t="shared" si="1"/>
        <v/>
      </c>
      <c r="M17" s="218" t="str">
        <f>IF(K17="","",COUNTIF($K$7:K17,"ﾘｽﾄ１"))</f>
        <v/>
      </c>
      <c r="N17" s="218" t="str">
        <f t="shared" si="2"/>
        <v/>
      </c>
      <c r="O17" s="219" t="str">
        <f t="shared" si="12"/>
        <v>該当１</v>
      </c>
      <c r="P17" s="218" t="str">
        <f t="shared" si="3"/>
        <v>水戸市</v>
      </c>
      <c r="Q17" s="216" t="str">
        <f t="shared" si="4"/>
        <v>ﾘｽﾄ2</v>
      </c>
      <c r="R17" s="220" t="str">
        <f t="shared" si="5"/>
        <v>飯富村</v>
      </c>
      <c r="S17" s="216" t="str">
        <f t="shared" si="6"/>
        <v>該当２</v>
      </c>
      <c r="T17" s="217" t="str">
        <f t="shared" si="7"/>
        <v>飯富村</v>
      </c>
      <c r="U17" s="218">
        <f>IF(S17="","",COUNTIF($S$7:S17,"該当２"))</f>
        <v>9</v>
      </c>
      <c r="V17" s="221" t="str">
        <f t="shared" si="8"/>
        <v/>
      </c>
      <c r="W17" s="217" t="str">
        <f t="shared" si="9"/>
        <v/>
      </c>
      <c r="X17" s="218" t="str">
        <f>IF(V17="","",COUNTIF($V$7:V17,"該当３"))</f>
        <v/>
      </c>
      <c r="Z17" s="239">
        <v>11</v>
      </c>
      <c r="AA17" s="223"/>
      <c r="AB17" s="223" t="s">
        <v>279</v>
      </c>
      <c r="AC17" s="242" t="str">
        <f t="shared" si="10"/>
        <v>山根村</v>
      </c>
      <c r="AD17" s="242" t="str">
        <f t="shared" si="11"/>
        <v/>
      </c>
      <c r="AE17" s="254"/>
    </row>
    <row r="18" spans="1:33" s="222" customFormat="1" ht="15" customHeight="1" x14ac:dyDescent="0.15">
      <c r="A18" s="210" t="s">
        <v>1028</v>
      </c>
      <c r="B18" s="211" t="s">
        <v>1006</v>
      </c>
      <c r="C18" s="212" t="s">
        <v>1010</v>
      </c>
      <c r="D18" s="213" t="s">
        <v>1029</v>
      </c>
      <c r="E18" s="212" t="s">
        <v>1007</v>
      </c>
      <c r="F18" s="211" t="s">
        <v>175</v>
      </c>
      <c r="G18" s="211" t="s">
        <v>176</v>
      </c>
      <c r="H18" s="211" t="s">
        <v>184</v>
      </c>
      <c r="I18" s="214"/>
      <c r="J18" s="215"/>
      <c r="K18" s="216" t="str">
        <f t="shared" si="0"/>
        <v/>
      </c>
      <c r="L18" s="217" t="str">
        <f t="shared" si="1"/>
        <v/>
      </c>
      <c r="M18" s="218" t="str">
        <f>IF(K18="","",COUNTIF($K$7:K18,"ﾘｽﾄ１"))</f>
        <v/>
      </c>
      <c r="N18" s="218" t="str">
        <f t="shared" si="2"/>
        <v/>
      </c>
      <c r="O18" s="219" t="str">
        <f t="shared" si="12"/>
        <v>該当１</v>
      </c>
      <c r="P18" s="218" t="str">
        <f t="shared" si="3"/>
        <v>水戸市</v>
      </c>
      <c r="Q18" s="216" t="str">
        <f t="shared" si="4"/>
        <v>ﾘｽﾄ2</v>
      </c>
      <c r="R18" s="220" t="str">
        <f t="shared" si="5"/>
        <v>上中妻村</v>
      </c>
      <c r="S18" s="216" t="str">
        <f t="shared" si="6"/>
        <v>該当２</v>
      </c>
      <c r="T18" s="217" t="str">
        <f t="shared" si="7"/>
        <v>上中妻村</v>
      </c>
      <c r="U18" s="218">
        <f>IF(S18="","",COUNTIF($S$7:S18,"該当２"))</f>
        <v>10</v>
      </c>
      <c r="V18" s="221" t="str">
        <f t="shared" si="8"/>
        <v/>
      </c>
      <c r="W18" s="217" t="str">
        <f t="shared" si="9"/>
        <v/>
      </c>
      <c r="X18" s="218" t="str">
        <f>IF(V18="","",COUNTIF($V$7:V18,"該当３"))</f>
        <v/>
      </c>
      <c r="Z18" s="239">
        <v>12</v>
      </c>
      <c r="AA18" s="223"/>
      <c r="AB18" s="223" t="s">
        <v>283</v>
      </c>
      <c r="AC18" s="242" t="str">
        <f t="shared" si="10"/>
        <v>河和田村</v>
      </c>
      <c r="AD18" s="242" t="str">
        <f t="shared" si="11"/>
        <v/>
      </c>
      <c r="AE18" s="254"/>
    </row>
    <row r="19" spans="1:33" s="222" customFormat="1" ht="15" customHeight="1" x14ac:dyDescent="0.15">
      <c r="A19" s="210" t="s">
        <v>1030</v>
      </c>
      <c r="B19" s="211" t="s">
        <v>1006</v>
      </c>
      <c r="C19" s="212" t="s">
        <v>1010</v>
      </c>
      <c r="D19" s="213" t="s">
        <v>1031</v>
      </c>
      <c r="E19" s="212" t="s">
        <v>1007</v>
      </c>
      <c r="F19" s="211" t="s">
        <v>175</v>
      </c>
      <c r="G19" s="211" t="s">
        <v>176</v>
      </c>
      <c r="H19" s="211" t="s">
        <v>185</v>
      </c>
      <c r="I19" s="214"/>
      <c r="J19" s="215"/>
      <c r="K19" s="216" t="str">
        <f t="shared" si="0"/>
        <v/>
      </c>
      <c r="L19" s="217" t="str">
        <f t="shared" si="1"/>
        <v/>
      </c>
      <c r="M19" s="218" t="str">
        <f>IF(K19="","",COUNTIF($K$7:K19,"ﾘｽﾄ１"))</f>
        <v/>
      </c>
      <c r="N19" s="218" t="str">
        <f t="shared" si="2"/>
        <v/>
      </c>
      <c r="O19" s="219" t="str">
        <f t="shared" si="12"/>
        <v>該当１</v>
      </c>
      <c r="P19" s="218" t="str">
        <f t="shared" si="3"/>
        <v>水戸市</v>
      </c>
      <c r="Q19" s="216" t="str">
        <f t="shared" si="4"/>
        <v>ﾘｽﾄ2</v>
      </c>
      <c r="R19" s="220" t="str">
        <f t="shared" si="5"/>
        <v>山根村</v>
      </c>
      <c r="S19" s="216" t="str">
        <f t="shared" si="6"/>
        <v>該当２</v>
      </c>
      <c r="T19" s="217" t="str">
        <f t="shared" si="7"/>
        <v>山根村</v>
      </c>
      <c r="U19" s="218">
        <f>IF(S19="","",COUNTIF($S$7:S19,"該当２"))</f>
        <v>11</v>
      </c>
      <c r="V19" s="221" t="str">
        <f t="shared" si="8"/>
        <v/>
      </c>
      <c r="W19" s="217" t="str">
        <f t="shared" si="9"/>
        <v/>
      </c>
      <c r="X19" s="218" t="str">
        <f>IF(V19="","",COUNTIF($V$7:V19,"該当３"))</f>
        <v/>
      </c>
      <c r="Z19" s="239">
        <v>13</v>
      </c>
      <c r="AA19" s="223"/>
      <c r="AB19" s="223" t="s">
        <v>291</v>
      </c>
      <c r="AC19" s="242" t="str">
        <f t="shared" si="10"/>
        <v>下大野村</v>
      </c>
      <c r="AD19" s="242" t="str">
        <f t="shared" si="11"/>
        <v/>
      </c>
      <c r="AE19" s="254"/>
    </row>
    <row r="20" spans="1:33" s="222" customFormat="1" ht="15" customHeight="1" x14ac:dyDescent="0.15">
      <c r="A20" s="210" t="s">
        <v>1032</v>
      </c>
      <c r="B20" s="211" t="s">
        <v>1006</v>
      </c>
      <c r="C20" s="212" t="s">
        <v>1010</v>
      </c>
      <c r="D20" s="213" t="s">
        <v>1033</v>
      </c>
      <c r="E20" s="212" t="s">
        <v>1007</v>
      </c>
      <c r="F20" s="211" t="s">
        <v>175</v>
      </c>
      <c r="G20" s="211" t="s">
        <v>176</v>
      </c>
      <c r="H20" s="211" t="s">
        <v>186</v>
      </c>
      <c r="I20" s="214"/>
      <c r="J20" s="215"/>
      <c r="K20" s="216" t="str">
        <f t="shared" si="0"/>
        <v/>
      </c>
      <c r="L20" s="217" t="str">
        <f t="shared" si="1"/>
        <v/>
      </c>
      <c r="M20" s="218" t="str">
        <f>IF(K20="","",COUNTIF($K$7:K20,"ﾘｽﾄ１"))</f>
        <v/>
      </c>
      <c r="N20" s="218" t="str">
        <f t="shared" si="2"/>
        <v/>
      </c>
      <c r="O20" s="219" t="str">
        <f t="shared" si="12"/>
        <v>該当１</v>
      </c>
      <c r="P20" s="218" t="str">
        <f t="shared" si="3"/>
        <v>水戸市</v>
      </c>
      <c r="Q20" s="216" t="str">
        <f t="shared" si="4"/>
        <v>ﾘｽﾄ2</v>
      </c>
      <c r="R20" s="220" t="str">
        <f t="shared" si="5"/>
        <v>河和田村</v>
      </c>
      <c r="S20" s="216" t="str">
        <f t="shared" si="6"/>
        <v>該当２</v>
      </c>
      <c r="T20" s="217" t="str">
        <f t="shared" si="7"/>
        <v>河和田村</v>
      </c>
      <c r="U20" s="218">
        <f>IF(S20="","",COUNTIF($S$7:S20,"該当２"))</f>
        <v>12</v>
      </c>
      <c r="V20" s="221" t="str">
        <f t="shared" si="8"/>
        <v/>
      </c>
      <c r="W20" s="217" t="str">
        <f t="shared" si="9"/>
        <v/>
      </c>
      <c r="X20" s="218" t="str">
        <f>IF(V20="","",COUNTIF($V$7:V20,"該当３"))</f>
        <v/>
      </c>
      <c r="Z20" s="239">
        <v>14</v>
      </c>
      <c r="AA20" s="223"/>
      <c r="AB20" s="223" t="s">
        <v>302</v>
      </c>
      <c r="AC20" s="242" t="str">
        <f t="shared" si="10"/>
        <v>稲荷村</v>
      </c>
      <c r="AD20" s="242" t="str">
        <f t="shared" si="11"/>
        <v/>
      </c>
      <c r="AE20" s="254"/>
    </row>
    <row r="21" spans="1:33" s="222" customFormat="1" ht="15" customHeight="1" x14ac:dyDescent="0.15">
      <c r="A21" s="210" t="s">
        <v>1034</v>
      </c>
      <c r="B21" s="211" t="s">
        <v>1006</v>
      </c>
      <c r="C21" s="212" t="s">
        <v>1010</v>
      </c>
      <c r="D21" s="213" t="s">
        <v>1035</v>
      </c>
      <c r="E21" s="212" t="s">
        <v>1007</v>
      </c>
      <c r="F21" s="211" t="s">
        <v>175</v>
      </c>
      <c r="G21" s="211" t="s">
        <v>176</v>
      </c>
      <c r="H21" s="211" t="s">
        <v>187</v>
      </c>
      <c r="I21" s="214"/>
      <c r="J21" s="215"/>
      <c r="K21" s="216" t="str">
        <f t="shared" si="0"/>
        <v/>
      </c>
      <c r="L21" s="217" t="str">
        <f t="shared" si="1"/>
        <v/>
      </c>
      <c r="M21" s="218" t="str">
        <f>IF(K21="","",COUNTIF($K$7:K21,"ﾘｽﾄ１"))</f>
        <v/>
      </c>
      <c r="N21" s="218" t="str">
        <f t="shared" si="2"/>
        <v/>
      </c>
      <c r="O21" s="219" t="str">
        <f t="shared" si="12"/>
        <v>該当１</v>
      </c>
      <c r="P21" s="218" t="str">
        <f t="shared" si="3"/>
        <v>水戸市</v>
      </c>
      <c r="Q21" s="216" t="str">
        <f t="shared" si="4"/>
        <v>ﾘｽﾄ2</v>
      </c>
      <c r="R21" s="220" t="str">
        <f t="shared" si="5"/>
        <v>下大野村</v>
      </c>
      <c r="S21" s="216" t="str">
        <f t="shared" si="6"/>
        <v>該当２</v>
      </c>
      <c r="T21" s="217" t="str">
        <f t="shared" si="7"/>
        <v>下大野村</v>
      </c>
      <c r="U21" s="218">
        <f>IF(S21="","",COUNTIF($S$7:S21,"該当２"))</f>
        <v>13</v>
      </c>
      <c r="V21" s="221" t="str">
        <f t="shared" si="8"/>
        <v/>
      </c>
      <c r="W21" s="217" t="str">
        <f t="shared" si="9"/>
        <v/>
      </c>
      <c r="X21" s="218" t="str">
        <f>IF(V21="","",COUNTIF($V$7:V21,"該当３"))</f>
        <v/>
      </c>
      <c r="Z21" s="239">
        <v>15</v>
      </c>
      <c r="AA21" s="223"/>
      <c r="AB21" s="223" t="s">
        <v>310</v>
      </c>
      <c r="AC21" s="242" t="str">
        <f t="shared" si="10"/>
        <v>大場村</v>
      </c>
      <c r="AD21" s="242" t="str">
        <f t="shared" si="11"/>
        <v/>
      </c>
      <c r="AE21" s="254"/>
    </row>
    <row r="22" spans="1:33" s="222" customFormat="1" ht="15" customHeight="1" x14ac:dyDescent="0.15">
      <c r="A22" s="210" t="s">
        <v>1036</v>
      </c>
      <c r="B22" s="211" t="s">
        <v>1006</v>
      </c>
      <c r="C22" s="212" t="s">
        <v>1010</v>
      </c>
      <c r="D22" s="213" t="s">
        <v>1037</v>
      </c>
      <c r="E22" s="212" t="s">
        <v>1007</v>
      </c>
      <c r="F22" s="211" t="s">
        <v>175</v>
      </c>
      <c r="G22" s="211" t="s">
        <v>176</v>
      </c>
      <c r="H22" s="211" t="s">
        <v>188</v>
      </c>
      <c r="I22" s="214"/>
      <c r="J22" s="215"/>
      <c r="K22" s="216" t="str">
        <f t="shared" si="0"/>
        <v/>
      </c>
      <c r="L22" s="217" t="str">
        <f t="shared" si="1"/>
        <v/>
      </c>
      <c r="M22" s="218" t="str">
        <f>IF(K22="","",COUNTIF($K$7:K22,"ﾘｽﾄ１"))</f>
        <v/>
      </c>
      <c r="N22" s="218" t="str">
        <f t="shared" si="2"/>
        <v/>
      </c>
      <c r="O22" s="219" t="str">
        <f t="shared" si="12"/>
        <v>該当１</v>
      </c>
      <c r="P22" s="218" t="str">
        <f t="shared" si="3"/>
        <v>水戸市</v>
      </c>
      <c r="Q22" s="216" t="str">
        <f t="shared" si="4"/>
        <v>ﾘｽﾄ2</v>
      </c>
      <c r="R22" s="220" t="str">
        <f t="shared" si="5"/>
        <v>稲荷村</v>
      </c>
      <c r="S22" s="216" t="str">
        <f t="shared" si="6"/>
        <v>該当２</v>
      </c>
      <c r="T22" s="217" t="str">
        <f t="shared" si="7"/>
        <v>稲荷村</v>
      </c>
      <c r="U22" s="218">
        <f>IF(S22="","",COUNTIF($S$7:S22,"該当２"))</f>
        <v>14</v>
      </c>
      <c r="V22" s="221" t="str">
        <f t="shared" si="8"/>
        <v/>
      </c>
      <c r="W22" s="217" t="str">
        <f t="shared" si="9"/>
        <v/>
      </c>
      <c r="X22" s="218" t="str">
        <f>IF(V22="","",COUNTIF($V$7:V22,"該当３"))</f>
        <v/>
      </c>
      <c r="Z22" s="239">
        <v>16</v>
      </c>
      <c r="AA22" s="223"/>
      <c r="AB22" s="223" t="s">
        <v>313</v>
      </c>
      <c r="AC22" s="242" t="str">
        <f t="shared" si="10"/>
        <v>下中妻村</v>
      </c>
      <c r="AD22" s="242" t="str">
        <f t="shared" si="11"/>
        <v/>
      </c>
      <c r="AE22" s="254"/>
    </row>
    <row r="23" spans="1:33" s="222" customFormat="1" ht="15" customHeight="1" x14ac:dyDescent="0.15">
      <c r="A23" s="210" t="s">
        <v>1038</v>
      </c>
      <c r="B23" s="211" t="s">
        <v>1006</v>
      </c>
      <c r="C23" s="212" t="s">
        <v>1010</v>
      </c>
      <c r="D23" s="213" t="s">
        <v>1039</v>
      </c>
      <c r="E23" s="212" t="s">
        <v>1007</v>
      </c>
      <c r="F23" s="211" t="s">
        <v>175</v>
      </c>
      <c r="G23" s="211" t="s">
        <v>176</v>
      </c>
      <c r="H23" s="211" t="s">
        <v>575</v>
      </c>
      <c r="I23" s="214"/>
      <c r="J23" s="215"/>
      <c r="K23" s="216" t="str">
        <f t="shared" si="0"/>
        <v/>
      </c>
      <c r="L23" s="217" t="str">
        <f t="shared" si="1"/>
        <v/>
      </c>
      <c r="M23" s="218" t="str">
        <f>IF(K23="","",COUNTIF($K$7:K23,"ﾘｽﾄ１"))</f>
        <v/>
      </c>
      <c r="N23" s="218" t="str">
        <f t="shared" si="2"/>
        <v/>
      </c>
      <c r="O23" s="219" t="str">
        <f t="shared" si="12"/>
        <v>該当１</v>
      </c>
      <c r="P23" s="218" t="str">
        <f t="shared" si="3"/>
        <v>水戸市</v>
      </c>
      <c r="Q23" s="216" t="str">
        <f t="shared" si="4"/>
        <v>ﾘｽﾄ2</v>
      </c>
      <c r="R23" s="220" t="str">
        <f t="shared" si="5"/>
        <v>大場村</v>
      </c>
      <c r="S23" s="216" t="str">
        <f t="shared" si="6"/>
        <v>該当２</v>
      </c>
      <c r="T23" s="217" t="str">
        <f t="shared" si="7"/>
        <v>大場村</v>
      </c>
      <c r="U23" s="218">
        <f>IF(S23="","",COUNTIF($S$7:S23,"該当２"))</f>
        <v>15</v>
      </c>
      <c r="V23" s="221" t="str">
        <f t="shared" si="8"/>
        <v/>
      </c>
      <c r="W23" s="217" t="str">
        <f t="shared" si="9"/>
        <v/>
      </c>
      <c r="X23" s="218" t="str">
        <f>IF(V23="","",COUNTIF($V$7:V23,"該当３"))</f>
        <v/>
      </c>
      <c r="Z23" s="239">
        <v>17</v>
      </c>
      <c r="AA23" s="223"/>
      <c r="AB23" s="223" t="s">
        <v>330</v>
      </c>
      <c r="AC23" s="242" t="str">
        <f t="shared" si="10"/>
        <v>中妻村</v>
      </c>
      <c r="AD23" s="242" t="str">
        <f t="shared" si="11"/>
        <v/>
      </c>
      <c r="AE23" s="254"/>
    </row>
    <row r="24" spans="1:33" s="222" customFormat="1" ht="15" customHeight="1" x14ac:dyDescent="0.15">
      <c r="A24" s="210" t="s">
        <v>1040</v>
      </c>
      <c r="B24" s="211" t="s">
        <v>1006</v>
      </c>
      <c r="C24" s="212" t="s">
        <v>1010</v>
      </c>
      <c r="D24" s="213" t="s">
        <v>1041</v>
      </c>
      <c r="E24" s="212" t="s">
        <v>1007</v>
      </c>
      <c r="F24" s="211" t="s">
        <v>175</v>
      </c>
      <c r="G24" s="211" t="s">
        <v>176</v>
      </c>
      <c r="H24" s="211" t="s">
        <v>189</v>
      </c>
      <c r="I24" s="214"/>
      <c r="J24" s="215"/>
      <c r="K24" s="216" t="str">
        <f t="shared" si="0"/>
        <v/>
      </c>
      <c r="L24" s="217" t="str">
        <f t="shared" si="1"/>
        <v/>
      </c>
      <c r="M24" s="218" t="str">
        <f>IF(K24="","",COUNTIF($K$7:K24,"ﾘｽﾄ１"))</f>
        <v/>
      </c>
      <c r="N24" s="218" t="str">
        <f t="shared" si="2"/>
        <v/>
      </c>
      <c r="O24" s="219" t="str">
        <f t="shared" si="12"/>
        <v>該当１</v>
      </c>
      <c r="P24" s="218" t="str">
        <f t="shared" si="3"/>
        <v>水戸市</v>
      </c>
      <c r="Q24" s="216" t="str">
        <f t="shared" si="4"/>
        <v>ﾘｽﾄ2</v>
      </c>
      <c r="R24" s="220" t="str">
        <f t="shared" si="5"/>
        <v>下中妻村</v>
      </c>
      <c r="S24" s="216" t="str">
        <f t="shared" si="6"/>
        <v>該当２</v>
      </c>
      <c r="T24" s="217" t="str">
        <f t="shared" si="7"/>
        <v>下中妻村</v>
      </c>
      <c r="U24" s="218">
        <f>IF(S24="","",COUNTIF($S$7:S24,"該当２"))</f>
        <v>16</v>
      </c>
      <c r="V24" s="221" t="str">
        <f t="shared" si="8"/>
        <v/>
      </c>
      <c r="W24" s="217" t="str">
        <f t="shared" si="9"/>
        <v/>
      </c>
      <c r="X24" s="218" t="str">
        <f>IF(V24="","",COUNTIF($V$7:V24,"該当３"))</f>
        <v/>
      </c>
      <c r="Z24" s="239">
        <v>18</v>
      </c>
      <c r="AA24" s="223"/>
      <c r="AB24" s="223" t="s">
        <v>335</v>
      </c>
      <c r="AC24" s="242" t="str">
        <f t="shared" si="10"/>
        <v>鯉渕村2-1</v>
      </c>
      <c r="AD24" s="242" t="str">
        <f t="shared" si="11"/>
        <v/>
      </c>
      <c r="AE24" s="254"/>
    </row>
    <row r="25" spans="1:33" s="222" customFormat="1" ht="15" customHeight="1" x14ac:dyDescent="0.15">
      <c r="A25" s="210" t="s">
        <v>1042</v>
      </c>
      <c r="B25" s="211" t="s">
        <v>1006</v>
      </c>
      <c r="C25" s="212" t="s">
        <v>1010</v>
      </c>
      <c r="D25" s="213" t="s">
        <v>1043</v>
      </c>
      <c r="E25" s="212" t="s">
        <v>1007</v>
      </c>
      <c r="F25" s="211" t="s">
        <v>175</v>
      </c>
      <c r="G25" s="211" t="s">
        <v>176</v>
      </c>
      <c r="H25" s="211" t="s">
        <v>190</v>
      </c>
      <c r="I25" s="214"/>
      <c r="J25" s="215"/>
      <c r="K25" s="216" t="str">
        <f t="shared" si="0"/>
        <v/>
      </c>
      <c r="L25" s="217" t="str">
        <f t="shared" si="1"/>
        <v/>
      </c>
      <c r="M25" s="218" t="str">
        <f>IF(K25="","",COUNTIF($K$7:K25,"ﾘｽﾄ１"))</f>
        <v/>
      </c>
      <c r="N25" s="218" t="str">
        <f t="shared" si="2"/>
        <v/>
      </c>
      <c r="O25" s="219" t="str">
        <f t="shared" si="12"/>
        <v>該当１</v>
      </c>
      <c r="P25" s="218" t="str">
        <f t="shared" si="3"/>
        <v>水戸市</v>
      </c>
      <c r="Q25" s="216" t="str">
        <f t="shared" si="4"/>
        <v>ﾘｽﾄ2</v>
      </c>
      <c r="R25" s="220" t="str">
        <f t="shared" si="5"/>
        <v>中妻村</v>
      </c>
      <c r="S25" s="216" t="str">
        <f t="shared" si="6"/>
        <v>該当２</v>
      </c>
      <c r="T25" s="217" t="str">
        <f t="shared" si="7"/>
        <v>中妻村</v>
      </c>
      <c r="U25" s="218">
        <f>IF(S25="","",COUNTIF($S$7:S25,"該当２"))</f>
        <v>17</v>
      </c>
      <c r="V25" s="221" t="str">
        <f t="shared" si="8"/>
        <v/>
      </c>
      <c r="W25" s="217" t="str">
        <f t="shared" si="9"/>
        <v/>
      </c>
      <c r="X25" s="218" t="str">
        <f>IF(V25="","",COUNTIF($V$7:V25,"該当３"))</f>
        <v/>
      </c>
      <c r="Z25" s="239">
        <v>19</v>
      </c>
      <c r="AA25" s="223"/>
      <c r="AB25" s="223" t="s">
        <v>343</v>
      </c>
      <c r="AC25" s="242" t="str">
        <f t="shared" si="10"/>
        <v/>
      </c>
      <c r="AD25" s="242" t="str">
        <f t="shared" si="11"/>
        <v/>
      </c>
      <c r="AE25" s="254"/>
    </row>
    <row r="26" spans="1:33" s="222" customFormat="1" ht="15" customHeight="1" x14ac:dyDescent="0.15">
      <c r="A26" s="210" t="s">
        <v>1044</v>
      </c>
      <c r="B26" s="211" t="s">
        <v>1006</v>
      </c>
      <c r="C26" s="212" t="s">
        <v>1010</v>
      </c>
      <c r="D26" s="213" t="s">
        <v>1045</v>
      </c>
      <c r="E26" s="212" t="s">
        <v>1007</v>
      </c>
      <c r="F26" s="211" t="s">
        <v>175</v>
      </c>
      <c r="G26" s="211" t="s">
        <v>176</v>
      </c>
      <c r="H26" s="211" t="s">
        <v>1578</v>
      </c>
      <c r="I26" s="214"/>
      <c r="J26" s="215"/>
      <c r="K26" s="216" t="str">
        <f t="shared" si="0"/>
        <v/>
      </c>
      <c r="L26" s="217" t="str">
        <f t="shared" si="1"/>
        <v/>
      </c>
      <c r="M26" s="218" t="str">
        <f>IF(K26="","",COUNTIF($K$7:K26,"ﾘｽﾄ１"))</f>
        <v/>
      </c>
      <c r="N26" s="218" t="str">
        <f t="shared" si="2"/>
        <v/>
      </c>
      <c r="O26" s="219" t="str">
        <f t="shared" si="12"/>
        <v>該当１</v>
      </c>
      <c r="P26" s="218" t="str">
        <f t="shared" si="3"/>
        <v>水戸市</v>
      </c>
      <c r="Q26" s="216" t="str">
        <f t="shared" si="4"/>
        <v>ﾘｽﾄ2</v>
      </c>
      <c r="R26" s="220" t="str">
        <f t="shared" si="5"/>
        <v>鯉渕村2-1</v>
      </c>
      <c r="S26" s="216" t="str">
        <f t="shared" si="6"/>
        <v>該当２</v>
      </c>
      <c r="T26" s="217" t="str">
        <f t="shared" si="7"/>
        <v>鯉渕村2-1</v>
      </c>
      <c r="U26" s="218">
        <f>IF(S26="","",COUNTIF($S$7:S26,"該当２"))</f>
        <v>18</v>
      </c>
      <c r="V26" s="221" t="str">
        <f t="shared" si="8"/>
        <v/>
      </c>
      <c r="W26" s="217" t="str">
        <f t="shared" si="9"/>
        <v/>
      </c>
      <c r="X26" s="218" t="str">
        <f>IF(V26="","",COUNTIF($V$7:V26,"該当３"))</f>
        <v/>
      </c>
      <c r="Z26" s="239">
        <v>20</v>
      </c>
      <c r="AA26" s="223"/>
      <c r="AB26" s="223" t="s">
        <v>350</v>
      </c>
      <c r="AC26" s="242" t="str">
        <f t="shared" si="10"/>
        <v/>
      </c>
      <c r="AD26" s="242" t="str">
        <f t="shared" si="11"/>
        <v/>
      </c>
      <c r="AE26" s="254"/>
    </row>
    <row r="27" spans="1:33" s="222" customFormat="1" ht="15" customHeight="1" x14ac:dyDescent="0.15">
      <c r="A27" s="210" t="s">
        <v>1046</v>
      </c>
      <c r="B27" s="211" t="s">
        <v>1006</v>
      </c>
      <c r="C27" s="212" t="s">
        <v>1047</v>
      </c>
      <c r="D27" s="213" t="s">
        <v>1008</v>
      </c>
      <c r="E27" s="212" t="s">
        <v>1007</v>
      </c>
      <c r="F27" s="211" t="s">
        <v>175</v>
      </c>
      <c r="G27" s="211" t="s">
        <v>191</v>
      </c>
      <c r="H27" s="211"/>
      <c r="I27" s="214"/>
      <c r="J27" s="215"/>
      <c r="K27" s="216" t="str">
        <f t="shared" si="0"/>
        <v>ﾘｽﾄ１</v>
      </c>
      <c r="L27" s="217" t="str">
        <f t="shared" si="1"/>
        <v>日立市</v>
      </c>
      <c r="M27" s="218">
        <f>IF(K27="","",COUNTIF($K$7:K27,"ﾘｽﾄ１"))</f>
        <v>3</v>
      </c>
      <c r="N27" s="218" t="str">
        <f t="shared" si="2"/>
        <v/>
      </c>
      <c r="O27" s="219" t="str">
        <f t="shared" si="12"/>
        <v/>
      </c>
      <c r="P27" s="218" t="str">
        <f t="shared" si="3"/>
        <v/>
      </c>
      <c r="Q27" s="216" t="str">
        <f t="shared" si="4"/>
        <v/>
      </c>
      <c r="R27" s="220" t="str">
        <f t="shared" si="5"/>
        <v/>
      </c>
      <c r="S27" s="216" t="str">
        <f t="shared" si="6"/>
        <v/>
      </c>
      <c r="T27" s="217" t="str">
        <f t="shared" si="7"/>
        <v/>
      </c>
      <c r="U27" s="218" t="str">
        <f>IF(S27="","",COUNTIF($S$7:S27,"該当２"))</f>
        <v/>
      </c>
      <c r="V27" s="221" t="str">
        <f t="shared" si="8"/>
        <v/>
      </c>
      <c r="W27" s="217" t="str">
        <f t="shared" si="9"/>
        <v/>
      </c>
      <c r="X27" s="218" t="str">
        <f>IF(V27="","",COUNTIF($V$7:V27,"該当３"))</f>
        <v/>
      </c>
      <c r="Z27" s="239">
        <v>21</v>
      </c>
      <c r="AA27" s="223"/>
      <c r="AB27" s="223" t="s">
        <v>355</v>
      </c>
      <c r="AC27" s="242" t="str">
        <f t="shared" si="10"/>
        <v/>
      </c>
      <c r="AD27" s="242" t="str">
        <f t="shared" si="11"/>
        <v/>
      </c>
      <c r="AE27" s="254"/>
    </row>
    <row r="28" spans="1:33" s="222" customFormat="1" ht="15" customHeight="1" x14ac:dyDescent="0.15">
      <c r="A28" s="210" t="s">
        <v>1048</v>
      </c>
      <c r="B28" s="211" t="s">
        <v>1006</v>
      </c>
      <c r="C28" s="212" t="s">
        <v>1047</v>
      </c>
      <c r="D28" s="213" t="s">
        <v>1012</v>
      </c>
      <c r="E28" s="212" t="s">
        <v>1007</v>
      </c>
      <c r="F28" s="211" t="s">
        <v>175</v>
      </c>
      <c r="G28" s="211" t="s">
        <v>191</v>
      </c>
      <c r="H28" s="211" t="s">
        <v>192</v>
      </c>
      <c r="I28" s="214"/>
      <c r="J28" s="215"/>
      <c r="K28" s="216" t="str">
        <f t="shared" si="0"/>
        <v/>
      </c>
      <c r="L28" s="217" t="str">
        <f t="shared" si="1"/>
        <v/>
      </c>
      <c r="M28" s="218" t="str">
        <f>IF(K28="","",COUNTIF($K$7:K28,"ﾘｽﾄ１"))</f>
        <v/>
      </c>
      <c r="N28" s="218" t="str">
        <f t="shared" si="2"/>
        <v/>
      </c>
      <c r="O28" s="219" t="str">
        <f t="shared" si="12"/>
        <v/>
      </c>
      <c r="P28" s="218" t="str">
        <f t="shared" si="3"/>
        <v/>
      </c>
      <c r="Q28" s="216" t="str">
        <f t="shared" si="4"/>
        <v/>
      </c>
      <c r="R28" s="220" t="str">
        <f t="shared" si="5"/>
        <v/>
      </c>
      <c r="S28" s="216" t="str">
        <f t="shared" si="6"/>
        <v/>
      </c>
      <c r="T28" s="217" t="str">
        <f t="shared" si="7"/>
        <v/>
      </c>
      <c r="U28" s="218" t="str">
        <f>IF(S28="","",COUNTIF($S$7:S28,"該当２"))</f>
        <v/>
      </c>
      <c r="V28" s="221" t="str">
        <f t="shared" si="8"/>
        <v/>
      </c>
      <c r="W28" s="217" t="str">
        <f t="shared" si="9"/>
        <v/>
      </c>
      <c r="X28" s="218" t="str">
        <f>IF(V28="","",COUNTIF($V$7:V28,"該当３"))</f>
        <v/>
      </c>
      <c r="Z28" s="239">
        <v>22</v>
      </c>
      <c r="AA28" s="223"/>
      <c r="AB28" s="223" t="s">
        <v>366</v>
      </c>
      <c r="AC28" s="242" t="str">
        <f t="shared" si="10"/>
        <v/>
      </c>
      <c r="AD28" s="242" t="str">
        <f t="shared" si="11"/>
        <v/>
      </c>
      <c r="AE28" s="254"/>
    </row>
    <row r="29" spans="1:33" s="222" customFormat="1" ht="15" customHeight="1" x14ac:dyDescent="0.15">
      <c r="A29" s="210" t="s">
        <v>1049</v>
      </c>
      <c r="B29" s="211" t="s">
        <v>1006</v>
      </c>
      <c r="C29" s="212" t="s">
        <v>1047</v>
      </c>
      <c r="D29" s="213" t="s">
        <v>1014</v>
      </c>
      <c r="E29" s="212" t="s">
        <v>1007</v>
      </c>
      <c r="F29" s="211" t="s">
        <v>175</v>
      </c>
      <c r="G29" s="211" t="s">
        <v>191</v>
      </c>
      <c r="H29" s="211" t="s">
        <v>193</v>
      </c>
      <c r="I29" s="214"/>
      <c r="J29" s="215"/>
      <c r="K29" s="216" t="str">
        <f t="shared" si="0"/>
        <v/>
      </c>
      <c r="L29" s="217" t="str">
        <f t="shared" si="1"/>
        <v/>
      </c>
      <c r="M29" s="218" t="str">
        <f>IF(K29="","",COUNTIF($K$7:K29,"ﾘｽﾄ１"))</f>
        <v/>
      </c>
      <c r="N29" s="218" t="str">
        <f t="shared" si="2"/>
        <v/>
      </c>
      <c r="O29" s="219" t="str">
        <f t="shared" si="12"/>
        <v/>
      </c>
      <c r="P29" s="218" t="str">
        <f t="shared" si="3"/>
        <v/>
      </c>
      <c r="Q29" s="216" t="str">
        <f t="shared" si="4"/>
        <v/>
      </c>
      <c r="R29" s="220" t="str">
        <f t="shared" si="5"/>
        <v/>
      </c>
      <c r="S29" s="216" t="str">
        <f t="shared" si="6"/>
        <v/>
      </c>
      <c r="T29" s="217" t="str">
        <f t="shared" si="7"/>
        <v/>
      </c>
      <c r="U29" s="218" t="str">
        <f>IF(S29="","",COUNTIF($S$7:S29,"該当２"))</f>
        <v/>
      </c>
      <c r="V29" s="221" t="str">
        <f t="shared" si="8"/>
        <v/>
      </c>
      <c r="W29" s="217" t="str">
        <f t="shared" si="9"/>
        <v/>
      </c>
      <c r="X29" s="218" t="str">
        <f>IF(V29="","",COUNTIF($V$7:V29,"該当３"))</f>
        <v/>
      </c>
      <c r="Z29" s="239">
        <v>23</v>
      </c>
      <c r="AA29" s="223"/>
      <c r="AB29" s="223" t="s">
        <v>374</v>
      </c>
      <c r="AC29" s="242" t="str">
        <f t="shared" si="10"/>
        <v/>
      </c>
      <c r="AD29" s="242" t="str">
        <f t="shared" si="11"/>
        <v/>
      </c>
      <c r="AE29" s="254"/>
    </row>
    <row r="30" spans="1:33" s="222" customFormat="1" ht="15" customHeight="1" x14ac:dyDescent="0.15">
      <c r="A30" s="210" t="s">
        <v>1050</v>
      </c>
      <c r="B30" s="211" t="s">
        <v>1006</v>
      </c>
      <c r="C30" s="212" t="s">
        <v>1047</v>
      </c>
      <c r="D30" s="213" t="s">
        <v>1016</v>
      </c>
      <c r="E30" s="212" t="s">
        <v>1007</v>
      </c>
      <c r="F30" s="211" t="s">
        <v>175</v>
      </c>
      <c r="G30" s="211" t="s">
        <v>191</v>
      </c>
      <c r="H30" s="211" t="s">
        <v>194</v>
      </c>
      <c r="I30" s="214"/>
      <c r="J30" s="215"/>
      <c r="K30" s="216" t="str">
        <f t="shared" si="0"/>
        <v/>
      </c>
      <c r="L30" s="217" t="str">
        <f t="shared" si="1"/>
        <v/>
      </c>
      <c r="M30" s="218" t="str">
        <f>IF(K30="","",COUNTIF($K$7:K30,"ﾘｽﾄ１"))</f>
        <v/>
      </c>
      <c r="N30" s="218" t="str">
        <f t="shared" si="2"/>
        <v/>
      </c>
      <c r="O30" s="219" t="str">
        <f t="shared" si="12"/>
        <v/>
      </c>
      <c r="P30" s="218" t="str">
        <f t="shared" si="3"/>
        <v/>
      </c>
      <c r="Q30" s="216" t="str">
        <f t="shared" si="4"/>
        <v/>
      </c>
      <c r="R30" s="220" t="str">
        <f t="shared" si="5"/>
        <v/>
      </c>
      <c r="S30" s="216" t="str">
        <f t="shared" si="6"/>
        <v/>
      </c>
      <c r="T30" s="217" t="str">
        <f t="shared" si="7"/>
        <v/>
      </c>
      <c r="U30" s="218" t="str">
        <f>IF(S30="","",COUNTIF($S$7:S30,"該当２"))</f>
        <v/>
      </c>
      <c r="V30" s="221" t="str">
        <f t="shared" si="8"/>
        <v/>
      </c>
      <c r="W30" s="217" t="str">
        <f t="shared" si="9"/>
        <v/>
      </c>
      <c r="X30" s="218" t="str">
        <f>IF(V30="","",COUNTIF($V$7:V30,"該当３"))</f>
        <v/>
      </c>
      <c r="Z30" s="239">
        <v>24</v>
      </c>
      <c r="AA30" s="223"/>
      <c r="AB30" s="223" t="s">
        <v>390</v>
      </c>
      <c r="AC30" s="242" t="str">
        <f t="shared" si="10"/>
        <v/>
      </c>
      <c r="AD30" s="242" t="str">
        <f t="shared" si="11"/>
        <v/>
      </c>
      <c r="AE30" s="254"/>
    </row>
    <row r="31" spans="1:33" s="222" customFormat="1" ht="15" customHeight="1" x14ac:dyDescent="0.15">
      <c r="A31" s="210" t="s">
        <v>1051</v>
      </c>
      <c r="B31" s="211" t="s">
        <v>1006</v>
      </c>
      <c r="C31" s="212" t="s">
        <v>1047</v>
      </c>
      <c r="D31" s="213" t="s">
        <v>1018</v>
      </c>
      <c r="E31" s="212" t="s">
        <v>1007</v>
      </c>
      <c r="F31" s="211" t="s">
        <v>175</v>
      </c>
      <c r="G31" s="211" t="s">
        <v>191</v>
      </c>
      <c r="H31" s="211" t="s">
        <v>191</v>
      </c>
      <c r="I31" s="214"/>
      <c r="J31" s="215"/>
      <c r="K31" s="216" t="str">
        <f t="shared" si="0"/>
        <v/>
      </c>
      <c r="L31" s="217" t="str">
        <f t="shared" si="1"/>
        <v/>
      </c>
      <c r="M31" s="218" t="str">
        <f>IF(K31="","",COUNTIF($K$7:K31,"ﾘｽﾄ１"))</f>
        <v/>
      </c>
      <c r="N31" s="218" t="str">
        <f t="shared" si="2"/>
        <v/>
      </c>
      <c r="O31" s="219" t="str">
        <f t="shared" si="12"/>
        <v/>
      </c>
      <c r="P31" s="218" t="str">
        <f t="shared" si="3"/>
        <v/>
      </c>
      <c r="Q31" s="216" t="str">
        <f t="shared" si="4"/>
        <v/>
      </c>
      <c r="R31" s="220" t="str">
        <f t="shared" si="5"/>
        <v/>
      </c>
      <c r="S31" s="216" t="str">
        <f t="shared" si="6"/>
        <v/>
      </c>
      <c r="T31" s="217" t="str">
        <f t="shared" si="7"/>
        <v/>
      </c>
      <c r="U31" s="218" t="str">
        <f>IF(S31="","",COUNTIF($S$7:S31,"該当２"))</f>
        <v/>
      </c>
      <c r="V31" s="221" t="str">
        <f t="shared" si="8"/>
        <v/>
      </c>
      <c r="W31" s="217" t="str">
        <f t="shared" si="9"/>
        <v/>
      </c>
      <c r="X31" s="218" t="str">
        <f>IF(V31="","",COUNTIF($V$7:V31,"該当３"))</f>
        <v/>
      </c>
      <c r="Z31" s="239">
        <v>25</v>
      </c>
      <c r="AA31" s="223"/>
      <c r="AB31" s="240" t="s">
        <v>402</v>
      </c>
      <c r="AC31" s="243"/>
      <c r="AD31" s="243" t="str">
        <f t="shared" si="11"/>
        <v/>
      </c>
      <c r="AE31" s="254" t="s">
        <v>1557</v>
      </c>
      <c r="AG31" s="222" t="s">
        <v>6622</v>
      </c>
    </row>
    <row r="32" spans="1:33" s="222" customFormat="1" ht="15" customHeight="1" x14ac:dyDescent="0.15">
      <c r="A32" s="210" t="s">
        <v>1052</v>
      </c>
      <c r="B32" s="211" t="s">
        <v>1006</v>
      </c>
      <c r="C32" s="212" t="s">
        <v>1047</v>
      </c>
      <c r="D32" s="213" t="s">
        <v>1020</v>
      </c>
      <c r="E32" s="212" t="s">
        <v>1007</v>
      </c>
      <c r="F32" s="211" t="s">
        <v>175</v>
      </c>
      <c r="G32" s="211" t="s">
        <v>191</v>
      </c>
      <c r="H32" s="211" t="s">
        <v>195</v>
      </c>
      <c r="I32" s="214"/>
      <c r="J32" s="215"/>
      <c r="K32" s="216" t="str">
        <f t="shared" si="0"/>
        <v/>
      </c>
      <c r="L32" s="217" t="str">
        <f t="shared" si="1"/>
        <v/>
      </c>
      <c r="M32" s="218" t="str">
        <f>IF(K32="","",COUNTIF($K$7:K32,"ﾘｽﾄ１"))</f>
        <v/>
      </c>
      <c r="N32" s="218" t="str">
        <f t="shared" si="2"/>
        <v/>
      </c>
      <c r="O32" s="219" t="str">
        <f t="shared" si="12"/>
        <v/>
      </c>
      <c r="P32" s="218" t="str">
        <f t="shared" si="3"/>
        <v/>
      </c>
      <c r="Q32" s="216" t="str">
        <f t="shared" si="4"/>
        <v/>
      </c>
      <c r="R32" s="220" t="str">
        <f t="shared" si="5"/>
        <v/>
      </c>
      <c r="S32" s="216" t="str">
        <f t="shared" si="6"/>
        <v/>
      </c>
      <c r="T32" s="217" t="str">
        <f t="shared" si="7"/>
        <v/>
      </c>
      <c r="U32" s="218" t="str">
        <f>IF(S32="","",COUNTIF($S$7:S32,"該当２"))</f>
        <v/>
      </c>
      <c r="V32" s="221" t="str">
        <f t="shared" si="8"/>
        <v/>
      </c>
      <c r="W32" s="217" t="str">
        <f t="shared" si="9"/>
        <v/>
      </c>
      <c r="X32" s="218" t="str">
        <f>IF(V32="","",COUNTIF($V$7:V32,"該当３"))</f>
        <v/>
      </c>
      <c r="Z32" s="239">
        <v>26</v>
      </c>
      <c r="AA32" s="223"/>
      <c r="AB32" s="223" t="s">
        <v>416</v>
      </c>
      <c r="AC32" s="242"/>
      <c r="AD32" s="242" t="str">
        <f t="shared" si="11"/>
        <v/>
      </c>
      <c r="AE32" s="254"/>
    </row>
    <row r="33" spans="1:33" s="222" customFormat="1" ht="15" customHeight="1" x14ac:dyDescent="0.15">
      <c r="A33" s="210" t="s">
        <v>1053</v>
      </c>
      <c r="B33" s="211" t="s">
        <v>1006</v>
      </c>
      <c r="C33" s="212" t="s">
        <v>1047</v>
      </c>
      <c r="D33" s="213" t="s">
        <v>1022</v>
      </c>
      <c r="E33" s="212" t="s">
        <v>1007</v>
      </c>
      <c r="F33" s="211" t="s">
        <v>175</v>
      </c>
      <c r="G33" s="211" t="s">
        <v>191</v>
      </c>
      <c r="H33" s="211" t="s">
        <v>196</v>
      </c>
      <c r="I33" s="214"/>
      <c r="J33" s="215"/>
      <c r="K33" s="216" t="str">
        <f t="shared" si="0"/>
        <v/>
      </c>
      <c r="L33" s="217" t="str">
        <f t="shared" si="1"/>
        <v/>
      </c>
      <c r="M33" s="218" t="str">
        <f>IF(K33="","",COUNTIF($K$7:K33,"ﾘｽﾄ１"))</f>
        <v/>
      </c>
      <c r="N33" s="218" t="str">
        <f t="shared" si="2"/>
        <v/>
      </c>
      <c r="O33" s="219" t="str">
        <f t="shared" si="12"/>
        <v/>
      </c>
      <c r="P33" s="218" t="str">
        <f t="shared" si="3"/>
        <v/>
      </c>
      <c r="Q33" s="216" t="str">
        <f t="shared" si="4"/>
        <v/>
      </c>
      <c r="R33" s="220" t="str">
        <f t="shared" si="5"/>
        <v/>
      </c>
      <c r="S33" s="216" t="str">
        <f t="shared" si="6"/>
        <v/>
      </c>
      <c r="T33" s="217" t="str">
        <f t="shared" si="7"/>
        <v/>
      </c>
      <c r="U33" s="218" t="str">
        <f>IF(S33="","",COUNTIF($S$7:S33,"該当２"))</f>
        <v/>
      </c>
      <c r="V33" s="221" t="str">
        <f t="shared" si="8"/>
        <v/>
      </c>
      <c r="W33" s="217" t="str">
        <f t="shared" si="9"/>
        <v/>
      </c>
      <c r="X33" s="218" t="str">
        <f>IF(V33="","",COUNTIF($V$7:V33,"該当３"))</f>
        <v/>
      </c>
      <c r="Z33" s="239">
        <v>27</v>
      </c>
      <c r="AA33" s="223"/>
      <c r="AB33" s="240" t="s">
        <v>424</v>
      </c>
      <c r="AC33" s="243"/>
      <c r="AD33" s="243" t="str">
        <f t="shared" si="11"/>
        <v/>
      </c>
      <c r="AE33" s="254" t="s">
        <v>1558</v>
      </c>
      <c r="AG33" s="222" t="s">
        <v>6623</v>
      </c>
    </row>
    <row r="34" spans="1:33" s="222" customFormat="1" ht="15" customHeight="1" x14ac:dyDescent="0.15">
      <c r="A34" s="210" t="s">
        <v>1054</v>
      </c>
      <c r="B34" s="211" t="s">
        <v>1006</v>
      </c>
      <c r="C34" s="212" t="s">
        <v>1047</v>
      </c>
      <c r="D34" s="213" t="s">
        <v>1024</v>
      </c>
      <c r="E34" s="212" t="s">
        <v>1007</v>
      </c>
      <c r="F34" s="211" t="s">
        <v>175</v>
      </c>
      <c r="G34" s="211" t="s">
        <v>191</v>
      </c>
      <c r="H34" s="211" t="s">
        <v>197</v>
      </c>
      <c r="I34" s="214"/>
      <c r="J34" s="215"/>
      <c r="K34" s="216" t="str">
        <f t="shared" si="0"/>
        <v/>
      </c>
      <c r="L34" s="217" t="str">
        <f t="shared" si="1"/>
        <v/>
      </c>
      <c r="M34" s="218" t="str">
        <f>IF(K34="","",COUNTIF($K$7:K34,"ﾘｽﾄ１"))</f>
        <v/>
      </c>
      <c r="N34" s="218" t="str">
        <f t="shared" si="2"/>
        <v/>
      </c>
      <c r="O34" s="219" t="str">
        <f t="shared" si="12"/>
        <v/>
      </c>
      <c r="P34" s="218" t="str">
        <f t="shared" si="3"/>
        <v/>
      </c>
      <c r="Q34" s="216" t="str">
        <f t="shared" si="4"/>
        <v/>
      </c>
      <c r="R34" s="220" t="str">
        <f t="shared" si="5"/>
        <v/>
      </c>
      <c r="S34" s="216" t="str">
        <f t="shared" si="6"/>
        <v/>
      </c>
      <c r="T34" s="217" t="str">
        <f t="shared" si="7"/>
        <v/>
      </c>
      <c r="U34" s="218" t="str">
        <f>IF(S34="","",COUNTIF($S$7:S34,"該当２"))</f>
        <v/>
      </c>
      <c r="V34" s="221" t="str">
        <f t="shared" si="8"/>
        <v/>
      </c>
      <c r="W34" s="217" t="str">
        <f t="shared" si="9"/>
        <v/>
      </c>
      <c r="X34" s="218" t="str">
        <f>IF(V34="","",COUNTIF($V$7:V34,"該当３"))</f>
        <v/>
      </c>
      <c r="Z34" s="239">
        <v>28</v>
      </c>
      <c r="AA34" s="223"/>
      <c r="AB34" s="223" t="s">
        <v>434</v>
      </c>
      <c r="AC34" s="242"/>
      <c r="AD34" s="242" t="str">
        <f t="shared" si="11"/>
        <v/>
      </c>
      <c r="AE34" s="254"/>
    </row>
    <row r="35" spans="1:33" s="222" customFormat="1" ht="15" customHeight="1" x14ac:dyDescent="0.15">
      <c r="A35" s="210" t="s">
        <v>1055</v>
      </c>
      <c r="B35" s="211" t="s">
        <v>1006</v>
      </c>
      <c r="C35" s="212" t="s">
        <v>1047</v>
      </c>
      <c r="D35" s="213" t="s">
        <v>1006</v>
      </c>
      <c r="E35" s="212" t="s">
        <v>1007</v>
      </c>
      <c r="F35" s="211" t="s">
        <v>175</v>
      </c>
      <c r="G35" s="211" t="s">
        <v>191</v>
      </c>
      <c r="H35" s="211" t="s">
        <v>198</v>
      </c>
      <c r="I35" s="225"/>
      <c r="J35" s="226"/>
      <c r="K35" s="216" t="str">
        <f t="shared" si="0"/>
        <v/>
      </c>
      <c r="L35" s="217" t="str">
        <f t="shared" si="1"/>
        <v/>
      </c>
      <c r="M35" s="218" t="str">
        <f>IF(K35="","",COUNTIF($K$7:K35,"ﾘｽﾄ１"))</f>
        <v/>
      </c>
      <c r="N35" s="218" t="str">
        <f t="shared" si="2"/>
        <v/>
      </c>
      <c r="O35" s="219" t="str">
        <f t="shared" si="12"/>
        <v/>
      </c>
      <c r="P35" s="218" t="str">
        <f t="shared" si="3"/>
        <v/>
      </c>
      <c r="Q35" s="216" t="str">
        <f t="shared" si="4"/>
        <v/>
      </c>
      <c r="R35" s="220" t="str">
        <f t="shared" si="5"/>
        <v/>
      </c>
      <c r="S35" s="216" t="str">
        <f t="shared" si="6"/>
        <v/>
      </c>
      <c r="T35" s="217" t="str">
        <f t="shared" si="7"/>
        <v/>
      </c>
      <c r="U35" s="218" t="str">
        <f>IF(S35="","",COUNTIF($S$7:S35,"該当２"))</f>
        <v/>
      </c>
      <c r="V35" s="221" t="str">
        <f t="shared" si="8"/>
        <v/>
      </c>
      <c r="W35" s="217" t="str">
        <f t="shared" si="9"/>
        <v/>
      </c>
      <c r="X35" s="218" t="str">
        <f>IF(V35="","",COUNTIF($V$7:V35,"該当３"))</f>
        <v/>
      </c>
      <c r="Z35" s="239">
        <v>29</v>
      </c>
      <c r="AA35" s="223"/>
      <c r="AB35" s="223" t="s">
        <v>439</v>
      </c>
      <c r="AC35" s="242"/>
      <c r="AD35" s="242" t="str">
        <f t="shared" si="11"/>
        <v/>
      </c>
      <c r="AE35" s="254"/>
    </row>
    <row r="36" spans="1:33" s="222" customFormat="1" ht="15" customHeight="1" x14ac:dyDescent="0.15">
      <c r="A36" s="210" t="s">
        <v>1056</v>
      </c>
      <c r="B36" s="211" t="s">
        <v>1006</v>
      </c>
      <c r="C36" s="212" t="s">
        <v>1047</v>
      </c>
      <c r="D36" s="213" t="s">
        <v>1027</v>
      </c>
      <c r="E36" s="212" t="s">
        <v>1007</v>
      </c>
      <c r="F36" s="211" t="s">
        <v>175</v>
      </c>
      <c r="G36" s="211" t="s">
        <v>191</v>
      </c>
      <c r="H36" s="211" t="s">
        <v>1579</v>
      </c>
      <c r="I36" s="225"/>
      <c r="J36" s="226"/>
      <c r="K36" s="216" t="str">
        <f t="shared" si="0"/>
        <v/>
      </c>
      <c r="L36" s="217" t="str">
        <f t="shared" si="1"/>
        <v/>
      </c>
      <c r="M36" s="218" t="str">
        <f>IF(K36="","",COUNTIF($K$7:K36,"ﾘｽﾄ１"))</f>
        <v/>
      </c>
      <c r="N36" s="218" t="str">
        <f t="shared" si="2"/>
        <v/>
      </c>
      <c r="O36" s="219" t="str">
        <f t="shared" si="12"/>
        <v/>
      </c>
      <c r="P36" s="218" t="str">
        <f t="shared" si="3"/>
        <v/>
      </c>
      <c r="Q36" s="216" t="str">
        <f t="shared" si="4"/>
        <v/>
      </c>
      <c r="R36" s="220" t="str">
        <f t="shared" si="5"/>
        <v/>
      </c>
      <c r="S36" s="216" t="str">
        <f t="shared" si="6"/>
        <v/>
      </c>
      <c r="T36" s="217" t="str">
        <f t="shared" si="7"/>
        <v/>
      </c>
      <c r="U36" s="218" t="str">
        <f>IF(S36="","",COUNTIF($S$7:S36,"該当２"))</f>
        <v/>
      </c>
      <c r="V36" s="221" t="str">
        <f t="shared" si="8"/>
        <v/>
      </c>
      <c r="W36" s="217" t="str">
        <f t="shared" si="9"/>
        <v/>
      </c>
      <c r="X36" s="218" t="str">
        <f>IF(V36="","",COUNTIF($V$7:V36,"該当３"))</f>
        <v/>
      </c>
      <c r="Z36" s="239">
        <v>30</v>
      </c>
      <c r="AA36" s="223"/>
      <c r="AB36" s="223" t="s">
        <v>451</v>
      </c>
      <c r="AC36" s="242"/>
      <c r="AD36" s="242" t="str">
        <f t="shared" si="11"/>
        <v/>
      </c>
      <c r="AE36" s="254"/>
    </row>
    <row r="37" spans="1:33" s="222" customFormat="1" ht="15" customHeight="1" x14ac:dyDescent="0.15">
      <c r="A37" s="210" t="s">
        <v>1057</v>
      </c>
      <c r="B37" s="211" t="s">
        <v>1006</v>
      </c>
      <c r="C37" s="212" t="s">
        <v>1047</v>
      </c>
      <c r="D37" s="213" t="s">
        <v>1029</v>
      </c>
      <c r="E37" s="212" t="s">
        <v>1007</v>
      </c>
      <c r="F37" s="211" t="s">
        <v>175</v>
      </c>
      <c r="G37" s="211" t="s">
        <v>191</v>
      </c>
      <c r="H37" s="211" t="s">
        <v>199</v>
      </c>
      <c r="I37" s="214"/>
      <c r="J37" s="215"/>
      <c r="K37" s="216" t="str">
        <f t="shared" si="0"/>
        <v/>
      </c>
      <c r="L37" s="217" t="str">
        <f t="shared" si="1"/>
        <v/>
      </c>
      <c r="M37" s="218" t="str">
        <f>IF(K37="","",COUNTIF($K$7:K37,"ﾘｽﾄ１"))</f>
        <v/>
      </c>
      <c r="N37" s="218" t="str">
        <f t="shared" si="2"/>
        <v/>
      </c>
      <c r="O37" s="219" t="str">
        <f t="shared" si="12"/>
        <v/>
      </c>
      <c r="P37" s="218" t="str">
        <f t="shared" si="3"/>
        <v/>
      </c>
      <c r="Q37" s="216" t="str">
        <f t="shared" si="4"/>
        <v/>
      </c>
      <c r="R37" s="220" t="str">
        <f t="shared" si="5"/>
        <v/>
      </c>
      <c r="S37" s="216" t="str">
        <f t="shared" si="6"/>
        <v/>
      </c>
      <c r="T37" s="217" t="str">
        <f t="shared" si="7"/>
        <v/>
      </c>
      <c r="U37" s="218" t="str">
        <f>IF(S37="","",COUNTIF($S$7:S37,"該当２"))</f>
        <v/>
      </c>
      <c r="V37" s="221" t="str">
        <f t="shared" si="8"/>
        <v/>
      </c>
      <c r="W37" s="217" t="str">
        <f t="shared" si="9"/>
        <v/>
      </c>
      <c r="X37" s="218" t="str">
        <f>IF(V37="","",COUNTIF($V$7:V37,"該当３"))</f>
        <v/>
      </c>
      <c r="Z37" s="239">
        <v>31</v>
      </c>
      <c r="AA37" s="223"/>
      <c r="AB37" s="223" t="s">
        <v>460</v>
      </c>
      <c r="AC37" s="242"/>
      <c r="AD37" s="242" t="str">
        <f t="shared" si="11"/>
        <v/>
      </c>
      <c r="AE37" s="254"/>
    </row>
    <row r="38" spans="1:33" s="222" customFormat="1" ht="15" customHeight="1" x14ac:dyDescent="0.15">
      <c r="A38" s="210" t="s">
        <v>1058</v>
      </c>
      <c r="B38" s="211" t="s">
        <v>1006</v>
      </c>
      <c r="C38" s="212" t="s">
        <v>1059</v>
      </c>
      <c r="D38" s="213" t="s">
        <v>1008</v>
      </c>
      <c r="E38" s="212" t="s">
        <v>1007</v>
      </c>
      <c r="F38" s="211" t="s">
        <v>175</v>
      </c>
      <c r="G38" s="211" t="s">
        <v>200</v>
      </c>
      <c r="H38" s="211"/>
      <c r="I38" s="214"/>
      <c r="J38" s="215"/>
      <c r="K38" s="216" t="str">
        <f t="shared" si="0"/>
        <v>ﾘｽﾄ１</v>
      </c>
      <c r="L38" s="217" t="str">
        <f t="shared" si="1"/>
        <v>土浦市</v>
      </c>
      <c r="M38" s="218">
        <f>IF(K38="","",COUNTIF($K$7:K38,"ﾘｽﾄ１"))</f>
        <v>4</v>
      </c>
      <c r="N38" s="218" t="str">
        <f t="shared" si="2"/>
        <v/>
      </c>
      <c r="O38" s="219" t="str">
        <f t="shared" si="12"/>
        <v/>
      </c>
      <c r="P38" s="218" t="str">
        <f t="shared" si="3"/>
        <v/>
      </c>
      <c r="Q38" s="216" t="str">
        <f t="shared" si="4"/>
        <v/>
      </c>
      <c r="R38" s="220" t="str">
        <f t="shared" si="5"/>
        <v/>
      </c>
      <c r="S38" s="216" t="str">
        <f t="shared" si="6"/>
        <v/>
      </c>
      <c r="T38" s="217" t="str">
        <f t="shared" si="7"/>
        <v/>
      </c>
      <c r="U38" s="218" t="str">
        <f>IF(S38="","",COUNTIF($S$7:S38,"該当２"))</f>
        <v/>
      </c>
      <c r="V38" s="221" t="str">
        <f t="shared" si="8"/>
        <v/>
      </c>
      <c r="W38" s="217" t="str">
        <f t="shared" si="9"/>
        <v/>
      </c>
      <c r="X38" s="218" t="str">
        <f>IF(V38="","",COUNTIF($V$7:V38,"該当３"))</f>
        <v/>
      </c>
      <c r="Z38" s="239">
        <v>32</v>
      </c>
      <c r="AA38" s="223"/>
      <c r="AB38" s="223" t="s">
        <v>469</v>
      </c>
      <c r="AC38" s="242"/>
      <c r="AD38" s="242" t="str">
        <f t="shared" si="11"/>
        <v/>
      </c>
      <c r="AE38" s="254"/>
    </row>
    <row r="39" spans="1:33" s="222" customFormat="1" ht="15" customHeight="1" x14ac:dyDescent="0.15">
      <c r="A39" s="210" t="s">
        <v>1060</v>
      </c>
      <c r="B39" s="211" t="s">
        <v>1006</v>
      </c>
      <c r="C39" s="212" t="s">
        <v>1059</v>
      </c>
      <c r="D39" s="213" t="s">
        <v>1012</v>
      </c>
      <c r="E39" s="212" t="s">
        <v>1007</v>
      </c>
      <c r="F39" s="211" t="s">
        <v>175</v>
      </c>
      <c r="G39" s="211" t="s">
        <v>200</v>
      </c>
      <c r="H39" s="211" t="s">
        <v>200</v>
      </c>
      <c r="I39" s="214"/>
      <c r="J39" s="215"/>
      <c r="K39" s="216" t="str">
        <f t="shared" si="0"/>
        <v/>
      </c>
      <c r="L39" s="217" t="str">
        <f t="shared" si="1"/>
        <v/>
      </c>
      <c r="M39" s="218" t="str">
        <f>IF(K39="","",COUNTIF($K$7:K39,"ﾘｽﾄ１"))</f>
        <v/>
      </c>
      <c r="N39" s="218" t="str">
        <f t="shared" si="2"/>
        <v/>
      </c>
      <c r="O39" s="219" t="str">
        <f t="shared" si="12"/>
        <v/>
      </c>
      <c r="P39" s="218" t="str">
        <f t="shared" si="3"/>
        <v/>
      </c>
      <c r="Q39" s="216" t="str">
        <f t="shared" si="4"/>
        <v/>
      </c>
      <c r="R39" s="220" t="str">
        <f t="shared" si="5"/>
        <v/>
      </c>
      <c r="S39" s="216" t="str">
        <f t="shared" si="6"/>
        <v/>
      </c>
      <c r="T39" s="217" t="str">
        <f t="shared" si="7"/>
        <v/>
      </c>
      <c r="U39" s="218" t="str">
        <f>IF(S39="","",COUNTIF($S$7:S39,"該当２"))</f>
        <v/>
      </c>
      <c r="V39" s="221" t="str">
        <f t="shared" si="8"/>
        <v/>
      </c>
      <c r="W39" s="217" t="str">
        <f t="shared" si="9"/>
        <v/>
      </c>
      <c r="X39" s="218" t="str">
        <f>IF(V39="","",COUNTIF($V$7:V39,"該当３"))</f>
        <v/>
      </c>
      <c r="Z39" s="239">
        <v>33</v>
      </c>
      <c r="AA39" s="223"/>
      <c r="AB39" s="223" t="s">
        <v>475</v>
      </c>
      <c r="AC39" s="242"/>
      <c r="AD39" s="242" t="str">
        <f t="shared" ref="AD39:AD56" si="13">IF($Z39&gt;MAX($X$7:$X$472),"",INDEX($W$7:$W$472,MATCH($Z39,$X$7:$X$472,0),MATCH($AD$4,$W$5:$X$5,0)))</f>
        <v/>
      </c>
      <c r="AE39" s="254"/>
    </row>
    <row r="40" spans="1:33" s="222" customFormat="1" ht="15" customHeight="1" x14ac:dyDescent="0.15">
      <c r="A40" s="210" t="s">
        <v>1061</v>
      </c>
      <c r="B40" s="211" t="s">
        <v>1006</v>
      </c>
      <c r="C40" s="212" t="s">
        <v>1059</v>
      </c>
      <c r="D40" s="213" t="s">
        <v>1014</v>
      </c>
      <c r="E40" s="212" t="s">
        <v>1007</v>
      </c>
      <c r="F40" s="211" t="s">
        <v>175</v>
      </c>
      <c r="G40" s="211" t="s">
        <v>200</v>
      </c>
      <c r="H40" s="211" t="s">
        <v>201</v>
      </c>
      <c r="I40" s="214"/>
      <c r="J40" s="215"/>
      <c r="K40" s="216" t="str">
        <f t="shared" si="0"/>
        <v/>
      </c>
      <c r="L40" s="217" t="str">
        <f t="shared" si="1"/>
        <v/>
      </c>
      <c r="M40" s="218" t="str">
        <f>IF(K40="","",COUNTIF($K$7:K40,"ﾘｽﾄ１"))</f>
        <v/>
      </c>
      <c r="N40" s="218" t="str">
        <f t="shared" si="2"/>
        <v/>
      </c>
      <c r="O40" s="219" t="str">
        <f t="shared" si="12"/>
        <v/>
      </c>
      <c r="P40" s="218" t="str">
        <f t="shared" si="3"/>
        <v/>
      </c>
      <c r="Q40" s="216" t="str">
        <f t="shared" si="4"/>
        <v/>
      </c>
      <c r="R40" s="220" t="str">
        <f t="shared" si="5"/>
        <v/>
      </c>
      <c r="S40" s="216" t="str">
        <f t="shared" si="6"/>
        <v/>
      </c>
      <c r="T40" s="217" t="str">
        <f t="shared" si="7"/>
        <v/>
      </c>
      <c r="U40" s="218" t="str">
        <f>IF(S40="","",COUNTIF($S$7:S40,"該当２"))</f>
        <v/>
      </c>
      <c r="V40" s="221" t="str">
        <f t="shared" si="8"/>
        <v/>
      </c>
      <c r="W40" s="217" t="str">
        <f t="shared" si="9"/>
        <v/>
      </c>
      <c r="X40" s="218" t="str">
        <f>IF(V40="","",COUNTIF($V$7:V40,"該当３"))</f>
        <v/>
      </c>
      <c r="Z40" s="239">
        <v>34</v>
      </c>
      <c r="AA40" s="223"/>
      <c r="AB40" s="223" t="s">
        <v>481</v>
      </c>
      <c r="AC40" s="242"/>
      <c r="AD40" s="242" t="str">
        <f t="shared" si="13"/>
        <v/>
      </c>
      <c r="AE40" s="254"/>
    </row>
    <row r="41" spans="1:33" s="222" customFormat="1" ht="15" customHeight="1" x14ac:dyDescent="0.15">
      <c r="A41" s="210" t="s">
        <v>1062</v>
      </c>
      <c r="B41" s="211" t="s">
        <v>1006</v>
      </c>
      <c r="C41" s="212" t="s">
        <v>1059</v>
      </c>
      <c r="D41" s="213" t="s">
        <v>1016</v>
      </c>
      <c r="E41" s="212" t="s">
        <v>1007</v>
      </c>
      <c r="F41" s="211" t="s">
        <v>175</v>
      </c>
      <c r="G41" s="211" t="s">
        <v>200</v>
      </c>
      <c r="H41" s="211" t="s">
        <v>202</v>
      </c>
      <c r="I41" s="214"/>
      <c r="J41" s="215"/>
      <c r="K41" s="216" t="str">
        <f t="shared" si="0"/>
        <v/>
      </c>
      <c r="L41" s="217" t="str">
        <f t="shared" si="1"/>
        <v/>
      </c>
      <c r="M41" s="218" t="str">
        <f>IF(K41="","",COUNTIF($K$7:K41,"ﾘｽﾄ１"))</f>
        <v/>
      </c>
      <c r="N41" s="218" t="str">
        <f t="shared" si="2"/>
        <v/>
      </c>
      <c r="O41" s="219" t="str">
        <f t="shared" si="12"/>
        <v/>
      </c>
      <c r="P41" s="218" t="str">
        <f t="shared" si="3"/>
        <v/>
      </c>
      <c r="Q41" s="216" t="str">
        <f t="shared" si="4"/>
        <v/>
      </c>
      <c r="R41" s="220" t="str">
        <f t="shared" si="5"/>
        <v/>
      </c>
      <c r="S41" s="216" t="str">
        <f t="shared" si="6"/>
        <v/>
      </c>
      <c r="T41" s="217" t="str">
        <f t="shared" si="7"/>
        <v/>
      </c>
      <c r="U41" s="218" t="str">
        <f>IF(S41="","",COUNTIF($S$7:S41,"該当２"))</f>
        <v/>
      </c>
      <c r="V41" s="221" t="str">
        <f t="shared" si="8"/>
        <v/>
      </c>
      <c r="W41" s="217" t="str">
        <f t="shared" si="9"/>
        <v/>
      </c>
      <c r="X41" s="218" t="str">
        <f>IF(V41="","",COUNTIF($V$7:V41,"該当３"))</f>
        <v/>
      </c>
      <c r="Z41" s="239">
        <v>35</v>
      </c>
      <c r="AA41" s="223"/>
      <c r="AB41" s="240" t="s">
        <v>484</v>
      </c>
      <c r="AC41" s="243"/>
      <c r="AD41" s="243" t="str">
        <f t="shared" si="13"/>
        <v/>
      </c>
      <c r="AE41" s="254" t="s">
        <v>1559</v>
      </c>
      <c r="AG41" s="222" t="s">
        <v>6624</v>
      </c>
    </row>
    <row r="42" spans="1:33" s="222" customFormat="1" ht="15" customHeight="1" x14ac:dyDescent="0.15">
      <c r="A42" s="210" t="s">
        <v>1063</v>
      </c>
      <c r="B42" s="211" t="s">
        <v>1006</v>
      </c>
      <c r="C42" s="212" t="s">
        <v>1059</v>
      </c>
      <c r="D42" s="213" t="s">
        <v>1018</v>
      </c>
      <c r="E42" s="212" t="s">
        <v>1007</v>
      </c>
      <c r="F42" s="211" t="s">
        <v>175</v>
      </c>
      <c r="G42" s="211" t="s">
        <v>200</v>
      </c>
      <c r="H42" s="211" t="s">
        <v>1580</v>
      </c>
      <c r="I42" s="225"/>
      <c r="J42" s="215"/>
      <c r="K42" s="216" t="str">
        <f t="shared" si="0"/>
        <v/>
      </c>
      <c r="L42" s="217" t="str">
        <f t="shared" si="1"/>
        <v/>
      </c>
      <c r="M42" s="218" t="str">
        <f>IF(K42="","",COUNTIF($K$7:K42,"ﾘｽﾄ１"))</f>
        <v/>
      </c>
      <c r="N42" s="218" t="str">
        <f t="shared" si="2"/>
        <v/>
      </c>
      <c r="O42" s="219" t="str">
        <f t="shared" si="12"/>
        <v/>
      </c>
      <c r="P42" s="218" t="str">
        <f t="shared" si="3"/>
        <v/>
      </c>
      <c r="Q42" s="216" t="str">
        <f t="shared" si="4"/>
        <v/>
      </c>
      <c r="R42" s="220" t="str">
        <f t="shared" si="5"/>
        <v/>
      </c>
      <c r="S42" s="216" t="str">
        <f t="shared" si="6"/>
        <v/>
      </c>
      <c r="T42" s="217" t="str">
        <f t="shared" si="7"/>
        <v/>
      </c>
      <c r="U42" s="218" t="str">
        <f>IF(S42="","",COUNTIF($S$7:S42,"該当２"))</f>
        <v/>
      </c>
      <c r="V42" s="221" t="str">
        <f t="shared" si="8"/>
        <v/>
      </c>
      <c r="W42" s="217" t="str">
        <f t="shared" si="9"/>
        <v/>
      </c>
      <c r="X42" s="218" t="str">
        <f>IF(V42="","",COUNTIF($V$7:V42,"該当３"))</f>
        <v/>
      </c>
      <c r="Z42" s="239">
        <v>36</v>
      </c>
      <c r="AA42" s="223"/>
      <c r="AB42" s="223" t="s">
        <v>491</v>
      </c>
      <c r="AC42" s="242"/>
      <c r="AD42" s="242" t="str">
        <f t="shared" si="13"/>
        <v/>
      </c>
      <c r="AE42" s="254"/>
    </row>
    <row r="43" spans="1:33" s="222" customFormat="1" ht="15" customHeight="1" x14ac:dyDescent="0.15">
      <c r="A43" s="210" t="s">
        <v>1064</v>
      </c>
      <c r="B43" s="211" t="s">
        <v>1006</v>
      </c>
      <c r="C43" s="212" t="s">
        <v>1059</v>
      </c>
      <c r="D43" s="213" t="s">
        <v>1020</v>
      </c>
      <c r="E43" s="212" t="s">
        <v>1007</v>
      </c>
      <c r="F43" s="211" t="s">
        <v>175</v>
      </c>
      <c r="G43" s="211" t="s">
        <v>200</v>
      </c>
      <c r="H43" s="211" t="s">
        <v>203</v>
      </c>
      <c r="I43" s="225"/>
      <c r="J43" s="215"/>
      <c r="K43" s="216" t="str">
        <f t="shared" si="0"/>
        <v/>
      </c>
      <c r="L43" s="217" t="str">
        <f t="shared" si="1"/>
        <v/>
      </c>
      <c r="M43" s="218" t="str">
        <f>IF(K43="","",COUNTIF($K$7:K43,"ﾘｽﾄ１"))</f>
        <v/>
      </c>
      <c r="N43" s="218" t="str">
        <f t="shared" si="2"/>
        <v/>
      </c>
      <c r="O43" s="219" t="str">
        <f t="shared" si="12"/>
        <v/>
      </c>
      <c r="P43" s="218" t="str">
        <f t="shared" si="3"/>
        <v/>
      </c>
      <c r="Q43" s="216" t="str">
        <f t="shared" si="4"/>
        <v/>
      </c>
      <c r="R43" s="220" t="str">
        <f t="shared" si="5"/>
        <v/>
      </c>
      <c r="S43" s="216" t="str">
        <f t="shared" si="6"/>
        <v/>
      </c>
      <c r="T43" s="217" t="str">
        <f t="shared" si="7"/>
        <v/>
      </c>
      <c r="U43" s="218" t="str">
        <f>IF(S43="","",COUNTIF($S$7:S43,"該当２"))</f>
        <v/>
      </c>
      <c r="V43" s="221" t="str">
        <f t="shared" si="8"/>
        <v/>
      </c>
      <c r="W43" s="217" t="str">
        <f t="shared" si="9"/>
        <v/>
      </c>
      <c r="X43" s="218" t="str">
        <f>IF(V43="","",COUNTIF($V$7:V43,"該当３"))</f>
        <v/>
      </c>
      <c r="Z43" s="239">
        <v>37</v>
      </c>
      <c r="AA43" s="223"/>
      <c r="AB43" s="223" t="s">
        <v>494</v>
      </c>
      <c r="AC43" s="242"/>
      <c r="AD43" s="242" t="str">
        <f t="shared" si="13"/>
        <v/>
      </c>
      <c r="AE43" s="254"/>
    </row>
    <row r="44" spans="1:33" s="222" customFormat="1" ht="15" customHeight="1" x14ac:dyDescent="0.15">
      <c r="A44" s="210" t="s">
        <v>1065</v>
      </c>
      <c r="B44" s="211" t="s">
        <v>1006</v>
      </c>
      <c r="C44" s="212" t="s">
        <v>1066</v>
      </c>
      <c r="D44" s="213" t="s">
        <v>1008</v>
      </c>
      <c r="E44" s="212" t="s">
        <v>1007</v>
      </c>
      <c r="F44" s="211" t="s">
        <v>175</v>
      </c>
      <c r="G44" s="211" t="s">
        <v>204</v>
      </c>
      <c r="H44" s="211"/>
      <c r="I44" s="214"/>
      <c r="J44" s="215"/>
      <c r="K44" s="216" t="str">
        <f t="shared" si="0"/>
        <v>ﾘｽﾄ１</v>
      </c>
      <c r="L44" s="217" t="str">
        <f t="shared" si="1"/>
        <v>古河市</v>
      </c>
      <c r="M44" s="218">
        <f>IF(K44="","",COUNTIF($K$7:K44,"ﾘｽﾄ１"))</f>
        <v>5</v>
      </c>
      <c r="N44" s="218" t="str">
        <f t="shared" si="2"/>
        <v/>
      </c>
      <c r="O44" s="219" t="str">
        <f t="shared" si="12"/>
        <v/>
      </c>
      <c r="P44" s="218" t="str">
        <f t="shared" si="3"/>
        <v/>
      </c>
      <c r="Q44" s="216" t="str">
        <f t="shared" si="4"/>
        <v/>
      </c>
      <c r="R44" s="220" t="str">
        <f t="shared" si="5"/>
        <v/>
      </c>
      <c r="S44" s="216" t="str">
        <f t="shared" si="6"/>
        <v/>
      </c>
      <c r="T44" s="217" t="str">
        <f t="shared" si="7"/>
        <v/>
      </c>
      <c r="U44" s="218" t="str">
        <f>IF(S44="","",COUNTIF($S$7:S44,"該当２"))</f>
        <v/>
      </c>
      <c r="V44" s="221" t="str">
        <f t="shared" si="8"/>
        <v/>
      </c>
      <c r="W44" s="217" t="str">
        <f t="shared" si="9"/>
        <v/>
      </c>
      <c r="X44" s="218" t="str">
        <f>IF(V44="","",COUNTIF($V$7:V44,"該当３"))</f>
        <v/>
      </c>
      <c r="Z44" s="239">
        <v>38</v>
      </c>
      <c r="AA44" s="223"/>
      <c r="AB44" s="223" t="s">
        <v>502</v>
      </c>
      <c r="AC44" s="242"/>
      <c r="AD44" s="242" t="str">
        <f t="shared" si="13"/>
        <v/>
      </c>
      <c r="AE44" s="254"/>
    </row>
    <row r="45" spans="1:33" s="222" customFormat="1" ht="15" customHeight="1" x14ac:dyDescent="0.15">
      <c r="A45" s="210" t="s">
        <v>1067</v>
      </c>
      <c r="B45" s="211" t="s">
        <v>1006</v>
      </c>
      <c r="C45" s="212" t="s">
        <v>1066</v>
      </c>
      <c r="D45" s="213" t="s">
        <v>1012</v>
      </c>
      <c r="E45" s="212" t="s">
        <v>1007</v>
      </c>
      <c r="F45" s="211" t="s">
        <v>175</v>
      </c>
      <c r="G45" s="211" t="s">
        <v>204</v>
      </c>
      <c r="H45" s="211" t="s">
        <v>205</v>
      </c>
      <c r="I45" s="214"/>
      <c r="J45" s="215"/>
      <c r="K45" s="216" t="str">
        <f t="shared" si="0"/>
        <v/>
      </c>
      <c r="L45" s="217" t="str">
        <f t="shared" si="1"/>
        <v/>
      </c>
      <c r="M45" s="218" t="str">
        <f>IF(K45="","",COUNTIF($K$7:K45,"ﾘｽﾄ１"))</f>
        <v/>
      </c>
      <c r="N45" s="218" t="str">
        <f t="shared" si="2"/>
        <v/>
      </c>
      <c r="O45" s="219" t="str">
        <f t="shared" si="12"/>
        <v/>
      </c>
      <c r="P45" s="218" t="str">
        <f t="shared" si="3"/>
        <v/>
      </c>
      <c r="Q45" s="216" t="str">
        <f t="shared" si="4"/>
        <v/>
      </c>
      <c r="R45" s="220" t="str">
        <f t="shared" si="5"/>
        <v/>
      </c>
      <c r="S45" s="216" t="str">
        <f t="shared" si="6"/>
        <v/>
      </c>
      <c r="T45" s="217" t="str">
        <f t="shared" si="7"/>
        <v/>
      </c>
      <c r="U45" s="218" t="str">
        <f>IF(S45="","",COUNTIF($S$7:S45,"該当２"))</f>
        <v/>
      </c>
      <c r="V45" s="221" t="str">
        <f t="shared" si="8"/>
        <v/>
      </c>
      <c r="W45" s="217" t="str">
        <f t="shared" si="9"/>
        <v/>
      </c>
      <c r="X45" s="218" t="str">
        <f>IF(V45="","",COUNTIF($V$7:V45,"該当３"))</f>
        <v/>
      </c>
      <c r="Z45" s="239">
        <v>39</v>
      </c>
      <c r="AA45" s="223"/>
      <c r="AB45" s="223" t="s">
        <v>505</v>
      </c>
      <c r="AC45" s="242"/>
      <c r="AD45" s="242" t="str">
        <f t="shared" si="13"/>
        <v/>
      </c>
      <c r="AE45" s="254"/>
    </row>
    <row r="46" spans="1:33" s="222" customFormat="1" ht="15" customHeight="1" x14ac:dyDescent="0.15">
      <c r="A46" s="210" t="s">
        <v>1068</v>
      </c>
      <c r="B46" s="211" t="s">
        <v>1006</v>
      </c>
      <c r="C46" s="212" t="s">
        <v>1066</v>
      </c>
      <c r="D46" s="213" t="s">
        <v>1014</v>
      </c>
      <c r="E46" s="212" t="s">
        <v>1007</v>
      </c>
      <c r="F46" s="211" t="s">
        <v>175</v>
      </c>
      <c r="G46" s="211" t="s">
        <v>204</v>
      </c>
      <c r="H46" s="211" t="s">
        <v>206</v>
      </c>
      <c r="I46" s="214"/>
      <c r="J46" s="215"/>
      <c r="K46" s="216" t="str">
        <f t="shared" si="0"/>
        <v/>
      </c>
      <c r="L46" s="217" t="str">
        <f t="shared" si="1"/>
        <v/>
      </c>
      <c r="M46" s="218" t="str">
        <f>IF(K46="","",COUNTIF($K$7:K46,"ﾘｽﾄ１"))</f>
        <v/>
      </c>
      <c r="N46" s="218" t="str">
        <f t="shared" si="2"/>
        <v/>
      </c>
      <c r="O46" s="219" t="str">
        <f t="shared" si="12"/>
        <v/>
      </c>
      <c r="P46" s="218" t="str">
        <f t="shared" si="3"/>
        <v/>
      </c>
      <c r="Q46" s="216" t="str">
        <f t="shared" si="4"/>
        <v/>
      </c>
      <c r="R46" s="220" t="str">
        <f t="shared" si="5"/>
        <v/>
      </c>
      <c r="S46" s="216" t="str">
        <f t="shared" si="6"/>
        <v/>
      </c>
      <c r="T46" s="217" t="str">
        <f t="shared" si="7"/>
        <v/>
      </c>
      <c r="U46" s="218" t="str">
        <f>IF(S46="","",COUNTIF($S$7:S46,"該当２"))</f>
        <v/>
      </c>
      <c r="V46" s="221" t="str">
        <f t="shared" si="8"/>
        <v/>
      </c>
      <c r="W46" s="217" t="str">
        <f t="shared" si="9"/>
        <v/>
      </c>
      <c r="X46" s="218" t="str">
        <f>IF(V46="","",COUNTIF($V$7:V46,"該当３"))</f>
        <v/>
      </c>
      <c r="Z46" s="239">
        <v>40</v>
      </c>
      <c r="AA46" s="223"/>
      <c r="AB46" s="223" t="s">
        <v>508</v>
      </c>
      <c r="AC46" s="242"/>
      <c r="AD46" s="242" t="str">
        <f t="shared" si="13"/>
        <v/>
      </c>
      <c r="AE46" s="254"/>
    </row>
    <row r="47" spans="1:33" s="222" customFormat="1" ht="15" customHeight="1" x14ac:dyDescent="0.15">
      <c r="A47" s="210" t="s">
        <v>1069</v>
      </c>
      <c r="B47" s="211" t="s">
        <v>1006</v>
      </c>
      <c r="C47" s="212" t="s">
        <v>1066</v>
      </c>
      <c r="D47" s="213" t="s">
        <v>1016</v>
      </c>
      <c r="E47" s="212" t="s">
        <v>1007</v>
      </c>
      <c r="F47" s="211" t="s">
        <v>175</v>
      </c>
      <c r="G47" s="211" t="s">
        <v>204</v>
      </c>
      <c r="H47" s="211" t="s">
        <v>207</v>
      </c>
      <c r="I47" s="214"/>
      <c r="J47" s="215"/>
      <c r="K47" s="216" t="str">
        <f t="shared" si="0"/>
        <v/>
      </c>
      <c r="L47" s="217" t="str">
        <f t="shared" si="1"/>
        <v/>
      </c>
      <c r="M47" s="218" t="str">
        <f>IF(K47="","",COUNTIF($K$7:K47,"ﾘｽﾄ１"))</f>
        <v/>
      </c>
      <c r="N47" s="218" t="str">
        <f t="shared" si="2"/>
        <v/>
      </c>
      <c r="O47" s="219" t="str">
        <f t="shared" si="12"/>
        <v/>
      </c>
      <c r="P47" s="218" t="str">
        <f t="shared" si="3"/>
        <v/>
      </c>
      <c r="Q47" s="216" t="str">
        <f t="shared" si="4"/>
        <v/>
      </c>
      <c r="R47" s="220" t="str">
        <f t="shared" si="5"/>
        <v/>
      </c>
      <c r="S47" s="216" t="str">
        <f t="shared" si="6"/>
        <v/>
      </c>
      <c r="T47" s="217" t="str">
        <f t="shared" si="7"/>
        <v/>
      </c>
      <c r="U47" s="218" t="str">
        <f>IF(S47="","",COUNTIF($S$7:S47,"該当２"))</f>
        <v/>
      </c>
      <c r="V47" s="221" t="str">
        <f t="shared" si="8"/>
        <v/>
      </c>
      <c r="W47" s="217" t="str">
        <f t="shared" si="9"/>
        <v/>
      </c>
      <c r="X47" s="218" t="str">
        <f>IF(V47="","",COUNTIF($V$7:V47,"該当３"))</f>
        <v/>
      </c>
      <c r="Z47" s="239">
        <v>41</v>
      </c>
      <c r="AA47" s="223"/>
      <c r="AB47" s="223" t="s">
        <v>512</v>
      </c>
      <c r="AC47" s="242"/>
      <c r="AD47" s="242" t="str">
        <f t="shared" si="13"/>
        <v/>
      </c>
      <c r="AE47" s="254"/>
    </row>
    <row r="48" spans="1:33" s="222" customFormat="1" ht="15" customHeight="1" x14ac:dyDescent="0.15">
      <c r="A48" s="210" t="s">
        <v>1070</v>
      </c>
      <c r="B48" s="211" t="s">
        <v>1006</v>
      </c>
      <c r="C48" s="212" t="s">
        <v>1066</v>
      </c>
      <c r="D48" s="213" t="s">
        <v>1018</v>
      </c>
      <c r="E48" s="212" t="s">
        <v>1007</v>
      </c>
      <c r="F48" s="211" t="s">
        <v>175</v>
      </c>
      <c r="G48" s="211" t="s">
        <v>204</v>
      </c>
      <c r="H48" s="211" t="s">
        <v>208</v>
      </c>
      <c r="I48" s="214"/>
      <c r="J48" s="215"/>
      <c r="K48" s="216" t="str">
        <f t="shared" si="0"/>
        <v/>
      </c>
      <c r="L48" s="217" t="str">
        <f t="shared" si="1"/>
        <v/>
      </c>
      <c r="M48" s="218" t="str">
        <f>IF(K48="","",COUNTIF($K$7:K48,"ﾘｽﾄ１"))</f>
        <v/>
      </c>
      <c r="N48" s="218" t="str">
        <f t="shared" si="2"/>
        <v/>
      </c>
      <c r="O48" s="219" t="str">
        <f t="shared" si="12"/>
        <v/>
      </c>
      <c r="P48" s="218" t="str">
        <f t="shared" si="3"/>
        <v/>
      </c>
      <c r="Q48" s="216" t="str">
        <f t="shared" si="4"/>
        <v/>
      </c>
      <c r="R48" s="220" t="str">
        <f t="shared" si="5"/>
        <v/>
      </c>
      <c r="S48" s="216" t="str">
        <f t="shared" si="6"/>
        <v/>
      </c>
      <c r="T48" s="217" t="str">
        <f t="shared" si="7"/>
        <v/>
      </c>
      <c r="U48" s="218" t="str">
        <f>IF(S48="","",COUNTIF($S$7:S48,"該当２"))</f>
        <v/>
      </c>
      <c r="V48" s="221" t="str">
        <f t="shared" si="8"/>
        <v/>
      </c>
      <c r="W48" s="217" t="str">
        <f t="shared" si="9"/>
        <v/>
      </c>
      <c r="X48" s="218" t="str">
        <f>IF(V48="","",COUNTIF($V$7:V48,"該当３"))</f>
        <v/>
      </c>
      <c r="Z48" s="239">
        <v>42</v>
      </c>
      <c r="AA48" s="223"/>
      <c r="AB48" s="223" t="s">
        <v>518</v>
      </c>
      <c r="AC48" s="242"/>
      <c r="AD48" s="242" t="str">
        <f t="shared" si="13"/>
        <v/>
      </c>
      <c r="AE48" s="254"/>
    </row>
    <row r="49" spans="1:33" s="222" customFormat="1" ht="15" customHeight="1" x14ac:dyDescent="0.15">
      <c r="A49" s="210" t="s">
        <v>1071</v>
      </c>
      <c r="B49" s="211" t="s">
        <v>1006</v>
      </c>
      <c r="C49" s="212" t="s">
        <v>1066</v>
      </c>
      <c r="D49" s="213" t="s">
        <v>1020</v>
      </c>
      <c r="E49" s="212" t="s">
        <v>1007</v>
      </c>
      <c r="F49" s="211" t="s">
        <v>175</v>
      </c>
      <c r="G49" s="211" t="s">
        <v>204</v>
      </c>
      <c r="H49" s="211" t="s">
        <v>116</v>
      </c>
      <c r="I49" s="214"/>
      <c r="J49" s="215"/>
      <c r="K49" s="216" t="str">
        <f t="shared" si="0"/>
        <v/>
      </c>
      <c r="L49" s="217" t="str">
        <f t="shared" si="1"/>
        <v/>
      </c>
      <c r="M49" s="218" t="str">
        <f>IF(K49="","",COUNTIF($K$7:K49,"ﾘｽﾄ１"))</f>
        <v/>
      </c>
      <c r="N49" s="218" t="str">
        <f t="shared" si="2"/>
        <v/>
      </c>
      <c r="O49" s="219" t="str">
        <f t="shared" si="12"/>
        <v/>
      </c>
      <c r="P49" s="218" t="str">
        <f t="shared" si="3"/>
        <v/>
      </c>
      <c r="Q49" s="216" t="str">
        <f t="shared" si="4"/>
        <v/>
      </c>
      <c r="R49" s="220" t="str">
        <f t="shared" si="5"/>
        <v/>
      </c>
      <c r="S49" s="216" t="str">
        <f t="shared" si="6"/>
        <v/>
      </c>
      <c r="T49" s="217" t="str">
        <f t="shared" si="7"/>
        <v/>
      </c>
      <c r="U49" s="218" t="str">
        <f>IF(S49="","",COUNTIF($S$7:S49,"該当２"))</f>
        <v/>
      </c>
      <c r="V49" s="221" t="str">
        <f t="shared" si="8"/>
        <v/>
      </c>
      <c r="W49" s="217" t="str">
        <f t="shared" si="9"/>
        <v/>
      </c>
      <c r="X49" s="218" t="str">
        <f>IF(V49="","",COUNTIF($V$7:V49,"該当３"))</f>
        <v/>
      </c>
      <c r="Z49" s="239">
        <v>43</v>
      </c>
      <c r="AA49" s="223"/>
      <c r="AB49" s="223" t="s">
        <v>519</v>
      </c>
      <c r="AC49" s="242"/>
      <c r="AD49" s="242" t="str">
        <f t="shared" si="13"/>
        <v/>
      </c>
      <c r="AE49" s="254"/>
    </row>
    <row r="50" spans="1:33" s="222" customFormat="1" ht="15" customHeight="1" x14ac:dyDescent="0.15">
      <c r="A50" s="210" t="s">
        <v>1072</v>
      </c>
      <c r="B50" s="211" t="s">
        <v>1006</v>
      </c>
      <c r="C50" s="212" t="s">
        <v>1066</v>
      </c>
      <c r="D50" s="213" t="s">
        <v>1022</v>
      </c>
      <c r="E50" s="212" t="s">
        <v>1007</v>
      </c>
      <c r="F50" s="211" t="s">
        <v>175</v>
      </c>
      <c r="G50" s="211" t="s">
        <v>204</v>
      </c>
      <c r="H50" s="211" t="s">
        <v>209</v>
      </c>
      <c r="I50" s="214"/>
      <c r="J50" s="215"/>
      <c r="K50" s="216" t="str">
        <f t="shared" si="0"/>
        <v/>
      </c>
      <c r="L50" s="217" t="str">
        <f t="shared" si="1"/>
        <v/>
      </c>
      <c r="M50" s="218" t="str">
        <f>IF(K50="","",COUNTIF($K$7:K50,"ﾘｽﾄ１"))</f>
        <v/>
      </c>
      <c r="N50" s="218" t="str">
        <f t="shared" si="2"/>
        <v/>
      </c>
      <c r="O50" s="219" t="str">
        <f t="shared" si="12"/>
        <v/>
      </c>
      <c r="P50" s="218" t="str">
        <f t="shared" si="3"/>
        <v/>
      </c>
      <c r="Q50" s="216" t="str">
        <f t="shared" si="4"/>
        <v/>
      </c>
      <c r="R50" s="220" t="str">
        <f t="shared" si="5"/>
        <v/>
      </c>
      <c r="S50" s="216" t="str">
        <f t="shared" si="6"/>
        <v/>
      </c>
      <c r="T50" s="217" t="str">
        <f t="shared" si="7"/>
        <v/>
      </c>
      <c r="U50" s="218" t="str">
        <f>IF(S50="","",COUNTIF($S$7:S50,"該当２"))</f>
        <v/>
      </c>
      <c r="V50" s="221" t="str">
        <f t="shared" si="8"/>
        <v/>
      </c>
      <c r="W50" s="217" t="str">
        <f t="shared" si="9"/>
        <v/>
      </c>
      <c r="X50" s="218" t="str">
        <f>IF(V50="","",COUNTIF($V$7:V50,"該当３"))</f>
        <v/>
      </c>
      <c r="Z50" s="239">
        <v>44</v>
      </c>
      <c r="AA50" s="223"/>
      <c r="AB50" s="240" t="s">
        <v>524</v>
      </c>
      <c r="AC50" s="243"/>
      <c r="AD50" s="243" t="str">
        <f t="shared" si="13"/>
        <v/>
      </c>
      <c r="AE50" s="254" t="s">
        <v>1560</v>
      </c>
      <c r="AG50" s="222" t="s">
        <v>6625</v>
      </c>
    </row>
    <row r="51" spans="1:33" s="222" customFormat="1" ht="15" customHeight="1" x14ac:dyDescent="0.15">
      <c r="A51" s="210" t="s">
        <v>1073</v>
      </c>
      <c r="B51" s="211" t="s">
        <v>1006</v>
      </c>
      <c r="C51" s="212" t="s">
        <v>1066</v>
      </c>
      <c r="D51" s="213" t="s">
        <v>1024</v>
      </c>
      <c r="E51" s="212" t="s">
        <v>1007</v>
      </c>
      <c r="F51" s="211" t="s">
        <v>175</v>
      </c>
      <c r="G51" s="211" t="s">
        <v>204</v>
      </c>
      <c r="H51" s="211" t="s">
        <v>210</v>
      </c>
      <c r="I51" s="214"/>
      <c r="J51" s="215"/>
      <c r="K51" s="216" t="str">
        <f t="shared" si="0"/>
        <v/>
      </c>
      <c r="L51" s="217" t="str">
        <f t="shared" si="1"/>
        <v/>
      </c>
      <c r="M51" s="218" t="str">
        <f>IF(K51="","",COUNTIF($K$7:K51,"ﾘｽﾄ１"))</f>
        <v/>
      </c>
      <c r="N51" s="218" t="str">
        <f t="shared" si="2"/>
        <v/>
      </c>
      <c r="O51" s="219" t="str">
        <f t="shared" si="12"/>
        <v/>
      </c>
      <c r="P51" s="218" t="str">
        <f t="shared" si="3"/>
        <v/>
      </c>
      <c r="Q51" s="216" t="str">
        <f t="shared" si="4"/>
        <v/>
      </c>
      <c r="R51" s="220" t="str">
        <f t="shared" si="5"/>
        <v/>
      </c>
      <c r="S51" s="216" t="str">
        <f t="shared" si="6"/>
        <v/>
      </c>
      <c r="T51" s="217" t="str">
        <f t="shared" si="7"/>
        <v/>
      </c>
      <c r="U51" s="218" t="str">
        <f>IF(S51="","",COUNTIF($S$7:S51,"該当２"))</f>
        <v/>
      </c>
      <c r="V51" s="221" t="str">
        <f t="shared" si="8"/>
        <v/>
      </c>
      <c r="W51" s="217" t="str">
        <f t="shared" si="9"/>
        <v/>
      </c>
      <c r="X51" s="218" t="str">
        <f>IF(V51="","",COUNTIF($V$7:V51,"該当３"))</f>
        <v/>
      </c>
      <c r="Z51" s="239">
        <v>45</v>
      </c>
      <c r="AA51" s="223"/>
      <c r="AB51" s="240"/>
      <c r="AC51" s="243"/>
      <c r="AD51" s="243" t="str">
        <f t="shared" si="13"/>
        <v/>
      </c>
      <c r="AE51" s="254" t="s">
        <v>1561</v>
      </c>
      <c r="AG51" s="222" t="s">
        <v>6626</v>
      </c>
    </row>
    <row r="52" spans="1:33" s="222" customFormat="1" ht="15" customHeight="1" x14ac:dyDescent="0.15">
      <c r="A52" s="210" t="s">
        <v>1074</v>
      </c>
      <c r="B52" s="211" t="s">
        <v>1006</v>
      </c>
      <c r="C52" s="212" t="s">
        <v>1066</v>
      </c>
      <c r="D52" s="213" t="s">
        <v>1006</v>
      </c>
      <c r="E52" s="212" t="s">
        <v>1007</v>
      </c>
      <c r="F52" s="211" t="s">
        <v>175</v>
      </c>
      <c r="G52" s="211" t="s">
        <v>204</v>
      </c>
      <c r="H52" s="211" t="s">
        <v>1581</v>
      </c>
      <c r="I52" s="214"/>
      <c r="J52" s="215"/>
      <c r="K52" s="216" t="str">
        <f t="shared" si="0"/>
        <v/>
      </c>
      <c r="L52" s="217" t="str">
        <f t="shared" si="1"/>
        <v/>
      </c>
      <c r="M52" s="218" t="str">
        <f>IF(K52="","",COUNTIF($K$7:K52,"ﾘｽﾄ１"))</f>
        <v/>
      </c>
      <c r="N52" s="218" t="str">
        <f t="shared" si="2"/>
        <v/>
      </c>
      <c r="O52" s="219" t="str">
        <f t="shared" si="12"/>
        <v/>
      </c>
      <c r="P52" s="218" t="str">
        <f t="shared" si="3"/>
        <v/>
      </c>
      <c r="Q52" s="216" t="str">
        <f t="shared" si="4"/>
        <v/>
      </c>
      <c r="R52" s="220" t="str">
        <f t="shared" si="5"/>
        <v/>
      </c>
      <c r="S52" s="216" t="str">
        <f t="shared" si="6"/>
        <v/>
      </c>
      <c r="T52" s="217" t="str">
        <f t="shared" si="7"/>
        <v/>
      </c>
      <c r="U52" s="218" t="str">
        <f>IF(S52="","",COUNTIF($S$7:S52,"該当２"))</f>
        <v/>
      </c>
      <c r="V52" s="221" t="str">
        <f t="shared" si="8"/>
        <v/>
      </c>
      <c r="W52" s="217" t="str">
        <f t="shared" si="9"/>
        <v/>
      </c>
      <c r="X52" s="218" t="str">
        <f>IF(V52="","",COUNTIF($V$7:V52,"該当３"))</f>
        <v/>
      </c>
      <c r="Z52" s="239">
        <v>46</v>
      </c>
      <c r="AA52" s="223"/>
      <c r="AB52" s="223"/>
      <c r="AC52" s="242"/>
      <c r="AD52" s="242" t="str">
        <f t="shared" si="13"/>
        <v/>
      </c>
      <c r="AE52" s="254"/>
    </row>
    <row r="53" spans="1:33" s="222" customFormat="1" ht="15" customHeight="1" x14ac:dyDescent="0.15">
      <c r="A53" s="210" t="s">
        <v>1075</v>
      </c>
      <c r="B53" s="211" t="s">
        <v>1006</v>
      </c>
      <c r="C53" s="212" t="s">
        <v>1066</v>
      </c>
      <c r="D53" s="213" t="s">
        <v>1027</v>
      </c>
      <c r="E53" s="212" t="s">
        <v>1007</v>
      </c>
      <c r="F53" s="211" t="s">
        <v>175</v>
      </c>
      <c r="G53" s="211" t="s">
        <v>204</v>
      </c>
      <c r="H53" s="211" t="s">
        <v>211</v>
      </c>
      <c r="I53" s="214"/>
      <c r="J53" s="215"/>
      <c r="K53" s="216" t="str">
        <f t="shared" si="0"/>
        <v/>
      </c>
      <c r="L53" s="217" t="str">
        <f t="shared" si="1"/>
        <v/>
      </c>
      <c r="M53" s="218" t="str">
        <f>IF(K53="","",COUNTIF($K$7:K53,"ﾘｽﾄ１"))</f>
        <v/>
      </c>
      <c r="N53" s="218" t="str">
        <f t="shared" si="2"/>
        <v/>
      </c>
      <c r="O53" s="219" t="str">
        <f t="shared" si="12"/>
        <v/>
      </c>
      <c r="P53" s="218" t="str">
        <f t="shared" si="3"/>
        <v/>
      </c>
      <c r="Q53" s="216" t="str">
        <f t="shared" si="4"/>
        <v/>
      </c>
      <c r="R53" s="220" t="str">
        <f t="shared" si="5"/>
        <v/>
      </c>
      <c r="S53" s="216" t="str">
        <f t="shared" si="6"/>
        <v/>
      </c>
      <c r="T53" s="217" t="str">
        <f t="shared" si="7"/>
        <v/>
      </c>
      <c r="U53" s="218" t="str">
        <f>IF(S53="","",COUNTIF($S$7:S53,"該当２"))</f>
        <v/>
      </c>
      <c r="V53" s="221" t="str">
        <f t="shared" si="8"/>
        <v/>
      </c>
      <c r="W53" s="217" t="str">
        <f t="shared" si="9"/>
        <v/>
      </c>
      <c r="X53" s="218" t="str">
        <f>IF(V53="","",COUNTIF($V$7:V53,"該当３"))</f>
        <v/>
      </c>
      <c r="Z53" s="239">
        <v>47</v>
      </c>
      <c r="AA53" s="223"/>
      <c r="AB53" s="223"/>
      <c r="AC53" s="242"/>
      <c r="AD53" s="242" t="str">
        <f t="shared" si="13"/>
        <v/>
      </c>
      <c r="AE53" s="254"/>
    </row>
    <row r="54" spans="1:33" s="222" customFormat="1" ht="15" customHeight="1" x14ac:dyDescent="0.15">
      <c r="A54" s="210" t="s">
        <v>1076</v>
      </c>
      <c r="B54" s="211" t="s">
        <v>1006</v>
      </c>
      <c r="C54" s="212" t="s">
        <v>1077</v>
      </c>
      <c r="D54" s="213" t="s">
        <v>1008</v>
      </c>
      <c r="E54" s="212" t="s">
        <v>1007</v>
      </c>
      <c r="F54" s="211" t="s">
        <v>175</v>
      </c>
      <c r="G54" s="211" t="s">
        <v>212</v>
      </c>
      <c r="H54" s="211"/>
      <c r="I54" s="214"/>
      <c r="J54" s="215"/>
      <c r="K54" s="216" t="str">
        <f t="shared" si="0"/>
        <v>ﾘｽﾄ１</v>
      </c>
      <c r="L54" s="217" t="str">
        <f t="shared" si="1"/>
        <v>石岡市</v>
      </c>
      <c r="M54" s="218">
        <f>IF(K54="","",COUNTIF($K$7:K54,"ﾘｽﾄ１"))</f>
        <v>6</v>
      </c>
      <c r="N54" s="218" t="str">
        <f t="shared" si="2"/>
        <v/>
      </c>
      <c r="O54" s="219" t="str">
        <f t="shared" si="12"/>
        <v/>
      </c>
      <c r="P54" s="218" t="str">
        <f t="shared" si="3"/>
        <v/>
      </c>
      <c r="Q54" s="216" t="str">
        <f t="shared" si="4"/>
        <v/>
      </c>
      <c r="R54" s="220" t="str">
        <f t="shared" si="5"/>
        <v/>
      </c>
      <c r="S54" s="216" t="str">
        <f t="shared" si="6"/>
        <v/>
      </c>
      <c r="T54" s="217" t="str">
        <f t="shared" si="7"/>
        <v/>
      </c>
      <c r="U54" s="218" t="str">
        <f>IF(S54="","",COUNTIF($S$7:S54,"該当２"))</f>
        <v/>
      </c>
      <c r="V54" s="221" t="str">
        <f t="shared" si="8"/>
        <v/>
      </c>
      <c r="W54" s="217" t="str">
        <f t="shared" si="9"/>
        <v/>
      </c>
      <c r="X54" s="218" t="str">
        <f>IF(V54="","",COUNTIF($V$7:V54,"該当３"))</f>
        <v/>
      </c>
      <c r="Z54" s="239">
        <v>48</v>
      </c>
      <c r="AA54" s="223"/>
      <c r="AB54" s="223"/>
      <c r="AC54" s="242"/>
      <c r="AD54" s="242" t="str">
        <f t="shared" si="13"/>
        <v/>
      </c>
      <c r="AE54" s="254"/>
    </row>
    <row r="55" spans="1:33" s="222" customFormat="1" ht="15" customHeight="1" x14ac:dyDescent="0.15">
      <c r="A55" s="210" t="s">
        <v>1078</v>
      </c>
      <c r="B55" s="211" t="s">
        <v>1006</v>
      </c>
      <c r="C55" s="212" t="s">
        <v>1077</v>
      </c>
      <c r="D55" s="213" t="s">
        <v>1012</v>
      </c>
      <c r="E55" s="212" t="s">
        <v>1007</v>
      </c>
      <c r="F55" s="211" t="s">
        <v>175</v>
      </c>
      <c r="G55" s="211" t="s">
        <v>212</v>
      </c>
      <c r="H55" s="211" t="s">
        <v>213</v>
      </c>
      <c r="I55" s="214"/>
      <c r="J55" s="215"/>
      <c r="K55" s="216" t="str">
        <f t="shared" si="0"/>
        <v/>
      </c>
      <c r="L55" s="217" t="str">
        <f t="shared" si="1"/>
        <v/>
      </c>
      <c r="M55" s="218" t="str">
        <f>IF(K55="","",COUNTIF($K$7:K55,"ﾘｽﾄ１"))</f>
        <v/>
      </c>
      <c r="N55" s="218" t="str">
        <f t="shared" si="2"/>
        <v/>
      </c>
      <c r="O55" s="219" t="str">
        <f t="shared" si="12"/>
        <v/>
      </c>
      <c r="P55" s="218" t="str">
        <f t="shared" si="3"/>
        <v/>
      </c>
      <c r="Q55" s="216" t="str">
        <f t="shared" si="4"/>
        <v/>
      </c>
      <c r="R55" s="220" t="str">
        <f t="shared" si="5"/>
        <v/>
      </c>
      <c r="S55" s="216" t="str">
        <f t="shared" si="6"/>
        <v/>
      </c>
      <c r="T55" s="217" t="str">
        <f t="shared" si="7"/>
        <v/>
      </c>
      <c r="U55" s="218" t="str">
        <f>IF(S55="","",COUNTIF($S$7:S55,"該当２"))</f>
        <v/>
      </c>
      <c r="V55" s="221" t="str">
        <f t="shared" si="8"/>
        <v/>
      </c>
      <c r="W55" s="217" t="str">
        <f t="shared" si="9"/>
        <v/>
      </c>
      <c r="X55" s="218" t="str">
        <f>IF(V55="","",COUNTIF($V$7:V55,"該当３"))</f>
        <v/>
      </c>
      <c r="Z55" s="239">
        <v>49</v>
      </c>
      <c r="AA55" s="223"/>
      <c r="AB55" s="223"/>
      <c r="AC55" s="242"/>
      <c r="AD55" s="242" t="str">
        <f t="shared" si="13"/>
        <v/>
      </c>
      <c r="AE55" s="254"/>
    </row>
    <row r="56" spans="1:33" s="222" customFormat="1" ht="15" customHeight="1" x14ac:dyDescent="0.15">
      <c r="A56" s="227" t="s">
        <v>1079</v>
      </c>
      <c r="B56" s="228" t="s">
        <v>1006</v>
      </c>
      <c r="C56" s="228" t="s">
        <v>1077</v>
      </c>
      <c r="D56" s="228" t="s">
        <v>1014</v>
      </c>
      <c r="E56" s="228" t="s">
        <v>1007</v>
      </c>
      <c r="F56" s="229" t="s">
        <v>175</v>
      </c>
      <c r="G56" s="229" t="s">
        <v>212</v>
      </c>
      <c r="H56" s="229" t="s">
        <v>214</v>
      </c>
      <c r="I56" s="214"/>
      <c r="J56" s="215"/>
      <c r="K56" s="216" t="str">
        <f t="shared" si="0"/>
        <v/>
      </c>
      <c r="L56" s="217" t="str">
        <f t="shared" si="1"/>
        <v/>
      </c>
      <c r="M56" s="218" t="str">
        <f>IF(K56="","",COUNTIF($K$7:K56,"ﾘｽﾄ１"))</f>
        <v/>
      </c>
      <c r="N56" s="218" t="str">
        <f t="shared" si="2"/>
        <v/>
      </c>
      <c r="O56" s="219" t="str">
        <f t="shared" si="12"/>
        <v/>
      </c>
      <c r="P56" s="218" t="str">
        <f t="shared" si="3"/>
        <v/>
      </c>
      <c r="Q56" s="216" t="str">
        <f t="shared" si="4"/>
        <v/>
      </c>
      <c r="R56" s="220" t="str">
        <f t="shared" si="5"/>
        <v/>
      </c>
      <c r="S56" s="216" t="str">
        <f t="shared" si="6"/>
        <v/>
      </c>
      <c r="T56" s="217" t="str">
        <f t="shared" si="7"/>
        <v/>
      </c>
      <c r="U56" s="218" t="str">
        <f>IF(S56="","",COUNTIF($S$7:S56,"該当２"))</f>
        <v/>
      </c>
      <c r="V56" s="221" t="str">
        <f t="shared" si="8"/>
        <v/>
      </c>
      <c r="W56" s="217" t="str">
        <f t="shared" si="9"/>
        <v/>
      </c>
      <c r="X56" s="218" t="str">
        <f>IF(V56="","",COUNTIF($V$7:V56,"該当３"))</f>
        <v/>
      </c>
      <c r="Z56" s="239">
        <v>50</v>
      </c>
      <c r="AA56" s="223"/>
      <c r="AB56" s="223"/>
      <c r="AC56" s="242"/>
      <c r="AD56" s="242" t="str">
        <f t="shared" si="13"/>
        <v/>
      </c>
      <c r="AE56" s="254"/>
    </row>
    <row r="57" spans="1:33" s="222" customFormat="1" ht="15" customHeight="1" x14ac:dyDescent="0.15">
      <c r="A57" s="227" t="s">
        <v>1080</v>
      </c>
      <c r="B57" s="228" t="s">
        <v>1006</v>
      </c>
      <c r="C57" s="228" t="s">
        <v>1077</v>
      </c>
      <c r="D57" s="228" t="s">
        <v>1016</v>
      </c>
      <c r="E57" s="228" t="s">
        <v>1007</v>
      </c>
      <c r="F57" s="229" t="s">
        <v>175</v>
      </c>
      <c r="G57" s="229" t="s">
        <v>212</v>
      </c>
      <c r="H57" s="229" t="s">
        <v>215</v>
      </c>
      <c r="I57" s="214"/>
      <c r="J57" s="215"/>
      <c r="K57" s="216" t="str">
        <f t="shared" si="0"/>
        <v/>
      </c>
      <c r="L57" s="217" t="str">
        <f t="shared" si="1"/>
        <v/>
      </c>
      <c r="M57" s="218" t="str">
        <f>IF(K57="","",COUNTIF($K$7:K57,"ﾘｽﾄ１"))</f>
        <v/>
      </c>
      <c r="N57" s="218" t="str">
        <f t="shared" si="2"/>
        <v/>
      </c>
      <c r="O57" s="219" t="str">
        <f t="shared" si="12"/>
        <v/>
      </c>
      <c r="P57" s="218" t="str">
        <f t="shared" si="3"/>
        <v/>
      </c>
      <c r="Q57" s="216" t="str">
        <f t="shared" si="4"/>
        <v/>
      </c>
      <c r="R57" s="220" t="str">
        <f t="shared" si="5"/>
        <v/>
      </c>
      <c r="S57" s="216" t="str">
        <f t="shared" si="6"/>
        <v/>
      </c>
      <c r="T57" s="217" t="str">
        <f t="shared" si="7"/>
        <v/>
      </c>
      <c r="U57" s="218" t="str">
        <f>IF(S57="","",COUNTIF($S$7:S57,"該当２"))</f>
        <v/>
      </c>
      <c r="V57" s="221" t="str">
        <f t="shared" si="8"/>
        <v/>
      </c>
      <c r="W57" s="217" t="str">
        <f t="shared" si="9"/>
        <v/>
      </c>
      <c r="X57" s="218" t="str">
        <f>IF(V57="","",COUNTIF($V$7:V57,"該当３"))</f>
        <v/>
      </c>
      <c r="Z57" s="239">
        <v>51</v>
      </c>
      <c r="AA57" s="223"/>
      <c r="AB57" s="223"/>
      <c r="AC57" s="242"/>
      <c r="AD57" s="242"/>
      <c r="AE57" s="254"/>
    </row>
    <row r="58" spans="1:33" s="222" customFormat="1" ht="15" customHeight="1" x14ac:dyDescent="0.15">
      <c r="A58" s="227" t="s">
        <v>1081</v>
      </c>
      <c r="B58" s="228" t="s">
        <v>1006</v>
      </c>
      <c r="C58" s="228" t="s">
        <v>1077</v>
      </c>
      <c r="D58" s="228" t="s">
        <v>1018</v>
      </c>
      <c r="E58" s="228" t="s">
        <v>1007</v>
      </c>
      <c r="F58" s="229" t="s">
        <v>175</v>
      </c>
      <c r="G58" s="229" t="s">
        <v>212</v>
      </c>
      <c r="H58" s="229" t="s">
        <v>216</v>
      </c>
      <c r="I58" s="214"/>
      <c r="J58" s="215"/>
      <c r="K58" s="216" t="str">
        <f t="shared" si="0"/>
        <v/>
      </c>
      <c r="L58" s="217" t="str">
        <f t="shared" si="1"/>
        <v/>
      </c>
      <c r="M58" s="218" t="str">
        <f>IF(K58="","",COUNTIF($K$7:K58,"ﾘｽﾄ１"))</f>
        <v/>
      </c>
      <c r="N58" s="218" t="str">
        <f t="shared" si="2"/>
        <v/>
      </c>
      <c r="O58" s="219" t="str">
        <f t="shared" si="12"/>
        <v/>
      </c>
      <c r="P58" s="218" t="str">
        <f t="shared" si="3"/>
        <v/>
      </c>
      <c r="Q58" s="216" t="str">
        <f t="shared" si="4"/>
        <v/>
      </c>
      <c r="R58" s="220" t="str">
        <f t="shared" si="5"/>
        <v/>
      </c>
      <c r="S58" s="216" t="str">
        <f t="shared" si="6"/>
        <v/>
      </c>
      <c r="T58" s="217" t="str">
        <f t="shared" si="7"/>
        <v/>
      </c>
      <c r="U58" s="218" t="str">
        <f>IF(S58="","",COUNTIF($S$7:S58,"該当２"))</f>
        <v/>
      </c>
      <c r="V58" s="221" t="str">
        <f t="shared" si="8"/>
        <v/>
      </c>
      <c r="W58" s="217" t="str">
        <f t="shared" si="9"/>
        <v/>
      </c>
      <c r="X58" s="218" t="str">
        <f>IF(V58="","",COUNTIF($V$7:V58,"該当３"))</f>
        <v/>
      </c>
      <c r="Z58" s="239">
        <v>52</v>
      </c>
      <c r="AA58" s="223"/>
      <c r="AB58" s="223"/>
      <c r="AC58" s="242"/>
      <c r="AD58" s="242"/>
      <c r="AE58" s="254"/>
    </row>
    <row r="59" spans="1:33" s="222" customFormat="1" ht="15" customHeight="1" x14ac:dyDescent="0.15">
      <c r="A59" s="227" t="s">
        <v>1082</v>
      </c>
      <c r="B59" s="228" t="s">
        <v>1006</v>
      </c>
      <c r="C59" s="228" t="s">
        <v>1077</v>
      </c>
      <c r="D59" s="228" t="s">
        <v>1020</v>
      </c>
      <c r="E59" s="228" t="s">
        <v>1007</v>
      </c>
      <c r="F59" s="229" t="s">
        <v>175</v>
      </c>
      <c r="G59" s="229" t="s">
        <v>212</v>
      </c>
      <c r="H59" s="229" t="s">
        <v>217</v>
      </c>
      <c r="I59" s="214"/>
      <c r="J59" s="215"/>
      <c r="K59" s="216" t="str">
        <f t="shared" si="0"/>
        <v/>
      </c>
      <c r="L59" s="217" t="str">
        <f t="shared" si="1"/>
        <v/>
      </c>
      <c r="M59" s="218" t="str">
        <f>IF(K59="","",COUNTIF($K$7:K59,"ﾘｽﾄ１"))</f>
        <v/>
      </c>
      <c r="N59" s="218" t="str">
        <f t="shared" si="2"/>
        <v/>
      </c>
      <c r="O59" s="219" t="str">
        <f t="shared" si="12"/>
        <v/>
      </c>
      <c r="P59" s="218" t="str">
        <f t="shared" si="3"/>
        <v/>
      </c>
      <c r="Q59" s="216" t="str">
        <f t="shared" si="4"/>
        <v/>
      </c>
      <c r="R59" s="220" t="str">
        <f t="shared" si="5"/>
        <v/>
      </c>
      <c r="S59" s="216" t="str">
        <f t="shared" si="6"/>
        <v/>
      </c>
      <c r="T59" s="217" t="str">
        <f t="shared" si="7"/>
        <v/>
      </c>
      <c r="U59" s="218" t="str">
        <f>IF(S59="","",COUNTIF($S$7:S59,"該当２"))</f>
        <v/>
      </c>
      <c r="V59" s="221" t="str">
        <f t="shared" si="8"/>
        <v/>
      </c>
      <c r="W59" s="217" t="str">
        <f t="shared" si="9"/>
        <v/>
      </c>
      <c r="X59" s="218" t="str">
        <f>IF(V59="","",COUNTIF($V$7:V59,"該当３"))</f>
        <v/>
      </c>
      <c r="Z59" s="239">
        <v>53</v>
      </c>
      <c r="AA59" s="223"/>
      <c r="AB59" s="223"/>
      <c r="AC59" s="242"/>
      <c r="AD59" s="242"/>
      <c r="AE59" s="254"/>
    </row>
    <row r="60" spans="1:33" s="222" customFormat="1" ht="15" customHeight="1" x14ac:dyDescent="0.15">
      <c r="A60" s="227" t="s">
        <v>1083</v>
      </c>
      <c r="B60" s="228" t="s">
        <v>1006</v>
      </c>
      <c r="C60" s="228" t="s">
        <v>1077</v>
      </c>
      <c r="D60" s="228" t="s">
        <v>1022</v>
      </c>
      <c r="E60" s="228" t="s">
        <v>1007</v>
      </c>
      <c r="F60" s="229" t="s">
        <v>175</v>
      </c>
      <c r="G60" s="229" t="s">
        <v>212</v>
      </c>
      <c r="H60" s="229" t="s">
        <v>218</v>
      </c>
      <c r="I60" s="214"/>
      <c r="J60" s="215"/>
      <c r="K60" s="216" t="str">
        <f t="shared" si="0"/>
        <v/>
      </c>
      <c r="L60" s="217" t="str">
        <f t="shared" si="1"/>
        <v/>
      </c>
      <c r="M60" s="218" t="str">
        <f>IF(K60="","",COUNTIF($K$7:K60,"ﾘｽﾄ１"))</f>
        <v/>
      </c>
      <c r="N60" s="218" t="str">
        <f t="shared" si="2"/>
        <v/>
      </c>
      <c r="O60" s="219" t="str">
        <f t="shared" si="12"/>
        <v/>
      </c>
      <c r="P60" s="218" t="str">
        <f t="shared" si="3"/>
        <v/>
      </c>
      <c r="Q60" s="216" t="str">
        <f t="shared" si="4"/>
        <v/>
      </c>
      <c r="R60" s="220" t="str">
        <f t="shared" si="5"/>
        <v/>
      </c>
      <c r="S60" s="216" t="str">
        <f t="shared" si="6"/>
        <v/>
      </c>
      <c r="T60" s="217" t="str">
        <f t="shared" si="7"/>
        <v/>
      </c>
      <c r="U60" s="218" t="str">
        <f>IF(S60="","",COUNTIF($S$7:S60,"該当２"))</f>
        <v/>
      </c>
      <c r="V60" s="221" t="str">
        <f t="shared" si="8"/>
        <v/>
      </c>
      <c r="W60" s="217" t="str">
        <f t="shared" si="9"/>
        <v/>
      </c>
      <c r="X60" s="218" t="str">
        <f>IF(V60="","",COUNTIF($V$7:V60,"該当３"))</f>
        <v/>
      </c>
      <c r="Z60" s="239">
        <v>54</v>
      </c>
      <c r="AA60" s="223"/>
      <c r="AB60" s="223"/>
      <c r="AC60" s="242"/>
      <c r="AD60" s="242"/>
      <c r="AE60" s="254"/>
    </row>
    <row r="61" spans="1:33" s="222" customFormat="1" ht="15" customHeight="1" x14ac:dyDescent="0.15">
      <c r="A61" s="227" t="s">
        <v>1084</v>
      </c>
      <c r="B61" s="228" t="s">
        <v>1006</v>
      </c>
      <c r="C61" s="228" t="s">
        <v>1077</v>
      </c>
      <c r="D61" s="228" t="s">
        <v>1024</v>
      </c>
      <c r="E61" s="228" t="s">
        <v>1007</v>
      </c>
      <c r="F61" s="229" t="s">
        <v>175</v>
      </c>
      <c r="G61" s="229" t="s">
        <v>212</v>
      </c>
      <c r="H61" s="229" t="s">
        <v>219</v>
      </c>
      <c r="I61" s="214"/>
      <c r="J61" s="215"/>
      <c r="K61" s="216" t="str">
        <f t="shared" si="0"/>
        <v/>
      </c>
      <c r="L61" s="217" t="str">
        <f t="shared" si="1"/>
        <v/>
      </c>
      <c r="M61" s="218" t="str">
        <f>IF(K61="","",COUNTIF($K$7:K61,"ﾘｽﾄ１"))</f>
        <v/>
      </c>
      <c r="N61" s="218" t="str">
        <f t="shared" si="2"/>
        <v/>
      </c>
      <c r="O61" s="219" t="str">
        <f t="shared" si="12"/>
        <v/>
      </c>
      <c r="P61" s="218" t="str">
        <f t="shared" si="3"/>
        <v/>
      </c>
      <c r="Q61" s="216" t="str">
        <f t="shared" si="4"/>
        <v/>
      </c>
      <c r="R61" s="220" t="str">
        <f t="shared" si="5"/>
        <v/>
      </c>
      <c r="S61" s="216" t="str">
        <f t="shared" si="6"/>
        <v/>
      </c>
      <c r="T61" s="217" t="str">
        <f t="shared" si="7"/>
        <v/>
      </c>
      <c r="U61" s="218" t="str">
        <f>IF(S61="","",COUNTIF($S$7:S61,"該当２"))</f>
        <v/>
      </c>
      <c r="V61" s="221" t="str">
        <f t="shared" si="8"/>
        <v/>
      </c>
      <c r="W61" s="217" t="str">
        <f t="shared" si="9"/>
        <v/>
      </c>
      <c r="X61" s="218" t="str">
        <f>IF(V61="","",COUNTIF($V$7:V61,"該当３"))</f>
        <v/>
      </c>
      <c r="Z61" s="239">
        <v>55</v>
      </c>
      <c r="AA61" s="223"/>
      <c r="AB61" s="223"/>
      <c r="AC61" s="242"/>
      <c r="AD61" s="242"/>
      <c r="AE61" s="254"/>
    </row>
    <row r="62" spans="1:33" s="222" customFormat="1" ht="15" customHeight="1" x14ac:dyDescent="0.15">
      <c r="A62" s="227" t="s">
        <v>1085</v>
      </c>
      <c r="B62" s="228" t="s">
        <v>1006</v>
      </c>
      <c r="C62" s="228" t="s">
        <v>1077</v>
      </c>
      <c r="D62" s="228" t="s">
        <v>1006</v>
      </c>
      <c r="E62" s="228" t="s">
        <v>1007</v>
      </c>
      <c r="F62" s="229" t="s">
        <v>175</v>
      </c>
      <c r="G62" s="229" t="s">
        <v>212</v>
      </c>
      <c r="H62" s="229" t="s">
        <v>220</v>
      </c>
      <c r="I62" s="214"/>
      <c r="J62" s="215"/>
      <c r="K62" s="216" t="str">
        <f t="shared" si="0"/>
        <v/>
      </c>
      <c r="L62" s="217" t="str">
        <f t="shared" si="1"/>
        <v/>
      </c>
      <c r="M62" s="218" t="str">
        <f>IF(K62="","",COUNTIF($K$7:K62,"ﾘｽﾄ１"))</f>
        <v/>
      </c>
      <c r="N62" s="218" t="str">
        <f t="shared" si="2"/>
        <v/>
      </c>
      <c r="O62" s="219" t="str">
        <f t="shared" si="12"/>
        <v/>
      </c>
      <c r="P62" s="218" t="str">
        <f t="shared" si="3"/>
        <v/>
      </c>
      <c r="Q62" s="216" t="str">
        <f t="shared" si="4"/>
        <v/>
      </c>
      <c r="R62" s="220" t="str">
        <f t="shared" si="5"/>
        <v/>
      </c>
      <c r="S62" s="216" t="str">
        <f t="shared" si="6"/>
        <v/>
      </c>
      <c r="T62" s="217" t="str">
        <f t="shared" si="7"/>
        <v/>
      </c>
      <c r="U62" s="218" t="str">
        <f>IF(S62="","",COUNTIF($S$7:S62,"該当２"))</f>
        <v/>
      </c>
      <c r="V62" s="221" t="str">
        <f t="shared" si="8"/>
        <v/>
      </c>
      <c r="W62" s="217" t="str">
        <f t="shared" si="9"/>
        <v/>
      </c>
      <c r="X62" s="218" t="str">
        <f>IF(V62="","",COUNTIF($V$7:V62,"該当３"))</f>
        <v/>
      </c>
      <c r="Z62" s="239">
        <v>56</v>
      </c>
      <c r="AA62" s="223"/>
      <c r="AB62" s="223"/>
      <c r="AC62" s="242"/>
      <c r="AD62" s="242"/>
      <c r="AE62" s="254"/>
    </row>
    <row r="63" spans="1:33" s="222" customFormat="1" ht="15" customHeight="1" x14ac:dyDescent="0.15">
      <c r="A63" s="227" t="s">
        <v>1086</v>
      </c>
      <c r="B63" s="228" t="s">
        <v>1006</v>
      </c>
      <c r="C63" s="228" t="s">
        <v>1077</v>
      </c>
      <c r="D63" s="228" t="s">
        <v>1027</v>
      </c>
      <c r="E63" s="228" t="s">
        <v>1007</v>
      </c>
      <c r="F63" s="229" t="s">
        <v>175</v>
      </c>
      <c r="G63" s="229" t="s">
        <v>212</v>
      </c>
      <c r="H63" s="229" t="s">
        <v>221</v>
      </c>
      <c r="I63" s="214"/>
      <c r="J63" s="215"/>
      <c r="K63" s="216" t="str">
        <f t="shared" si="0"/>
        <v/>
      </c>
      <c r="L63" s="217" t="str">
        <f t="shared" si="1"/>
        <v/>
      </c>
      <c r="M63" s="218" t="str">
        <f>IF(K63="","",COUNTIF($K$7:K63,"ﾘｽﾄ１"))</f>
        <v/>
      </c>
      <c r="N63" s="218" t="str">
        <f t="shared" si="2"/>
        <v/>
      </c>
      <c r="O63" s="219" t="str">
        <f t="shared" si="12"/>
        <v/>
      </c>
      <c r="P63" s="218" t="str">
        <f t="shared" si="3"/>
        <v/>
      </c>
      <c r="Q63" s="216" t="str">
        <f t="shared" si="4"/>
        <v/>
      </c>
      <c r="R63" s="220" t="str">
        <f t="shared" si="5"/>
        <v/>
      </c>
      <c r="S63" s="216" t="str">
        <f t="shared" si="6"/>
        <v/>
      </c>
      <c r="T63" s="217" t="str">
        <f t="shared" si="7"/>
        <v/>
      </c>
      <c r="U63" s="218" t="str">
        <f>IF(S63="","",COUNTIF($S$7:S63,"該当２"))</f>
        <v/>
      </c>
      <c r="V63" s="221" t="str">
        <f t="shared" si="8"/>
        <v/>
      </c>
      <c r="W63" s="217" t="str">
        <f t="shared" si="9"/>
        <v/>
      </c>
      <c r="X63" s="218" t="str">
        <f>IF(V63="","",COUNTIF($V$7:V63,"該当３"))</f>
        <v/>
      </c>
      <c r="Z63" s="239">
        <v>57</v>
      </c>
      <c r="AA63" s="223"/>
      <c r="AB63" s="223"/>
      <c r="AC63" s="242"/>
      <c r="AD63" s="242"/>
      <c r="AE63" s="254"/>
    </row>
    <row r="64" spans="1:33" s="222" customFormat="1" ht="15" customHeight="1" x14ac:dyDescent="0.15">
      <c r="A64" s="227" t="s">
        <v>1087</v>
      </c>
      <c r="B64" s="228" t="s">
        <v>1006</v>
      </c>
      <c r="C64" s="228" t="s">
        <v>1077</v>
      </c>
      <c r="D64" s="228" t="s">
        <v>1029</v>
      </c>
      <c r="E64" s="228" t="s">
        <v>1007</v>
      </c>
      <c r="F64" s="229" t="s">
        <v>175</v>
      </c>
      <c r="G64" s="229" t="s">
        <v>212</v>
      </c>
      <c r="H64" s="229" t="s">
        <v>222</v>
      </c>
      <c r="I64" s="214"/>
      <c r="J64" s="215"/>
      <c r="K64" s="216" t="str">
        <f t="shared" si="0"/>
        <v/>
      </c>
      <c r="L64" s="217" t="str">
        <f t="shared" si="1"/>
        <v/>
      </c>
      <c r="M64" s="218" t="str">
        <f>IF(K64="","",COUNTIF($K$7:K64,"ﾘｽﾄ１"))</f>
        <v/>
      </c>
      <c r="N64" s="218" t="str">
        <f t="shared" si="2"/>
        <v/>
      </c>
      <c r="O64" s="219" t="str">
        <f t="shared" si="12"/>
        <v/>
      </c>
      <c r="P64" s="218" t="str">
        <f t="shared" si="3"/>
        <v/>
      </c>
      <c r="Q64" s="216" t="str">
        <f t="shared" si="4"/>
        <v/>
      </c>
      <c r="R64" s="220" t="str">
        <f t="shared" si="5"/>
        <v/>
      </c>
      <c r="S64" s="216" t="str">
        <f t="shared" si="6"/>
        <v/>
      </c>
      <c r="T64" s="217" t="str">
        <f t="shared" si="7"/>
        <v/>
      </c>
      <c r="U64" s="218" t="str">
        <f>IF(S64="","",COUNTIF($S$7:S64,"該当２"))</f>
        <v/>
      </c>
      <c r="V64" s="221" t="str">
        <f t="shared" si="8"/>
        <v/>
      </c>
      <c r="W64" s="217" t="str">
        <f t="shared" si="9"/>
        <v/>
      </c>
      <c r="X64" s="218" t="str">
        <f>IF(V64="","",COUNTIF($V$7:V64,"該当３"))</f>
        <v/>
      </c>
      <c r="Z64" s="239">
        <v>58</v>
      </c>
      <c r="AA64" s="223"/>
      <c r="AB64" s="223"/>
      <c r="AC64" s="242"/>
      <c r="AD64" s="242"/>
      <c r="AE64" s="254"/>
    </row>
    <row r="65" spans="1:33" s="222" customFormat="1" ht="15" customHeight="1" x14ac:dyDescent="0.15">
      <c r="A65" s="227" t="s">
        <v>1088</v>
      </c>
      <c r="B65" s="228" t="s">
        <v>1006</v>
      </c>
      <c r="C65" s="228" t="s">
        <v>1077</v>
      </c>
      <c r="D65" s="228" t="s">
        <v>1031</v>
      </c>
      <c r="E65" s="228" t="s">
        <v>1007</v>
      </c>
      <c r="F65" s="229" t="s">
        <v>175</v>
      </c>
      <c r="G65" s="229" t="s">
        <v>212</v>
      </c>
      <c r="H65" s="229" t="s">
        <v>223</v>
      </c>
      <c r="I65" s="214"/>
      <c r="J65" s="215"/>
      <c r="K65" s="216" t="str">
        <f t="shared" si="0"/>
        <v/>
      </c>
      <c r="L65" s="217" t="str">
        <f t="shared" si="1"/>
        <v/>
      </c>
      <c r="M65" s="218" t="str">
        <f>IF(K65="","",COUNTIF($K$7:K65,"ﾘｽﾄ１"))</f>
        <v/>
      </c>
      <c r="N65" s="218" t="str">
        <f t="shared" si="2"/>
        <v/>
      </c>
      <c r="O65" s="219" t="str">
        <f t="shared" si="12"/>
        <v/>
      </c>
      <c r="P65" s="218" t="str">
        <f t="shared" si="3"/>
        <v/>
      </c>
      <c r="Q65" s="216" t="str">
        <f t="shared" si="4"/>
        <v/>
      </c>
      <c r="R65" s="220" t="str">
        <f t="shared" si="5"/>
        <v/>
      </c>
      <c r="S65" s="216" t="str">
        <f t="shared" si="6"/>
        <v/>
      </c>
      <c r="T65" s="217" t="str">
        <f t="shared" si="7"/>
        <v/>
      </c>
      <c r="U65" s="218" t="str">
        <f>IF(S65="","",COUNTIF($S$7:S65,"該当２"))</f>
        <v/>
      </c>
      <c r="V65" s="221" t="str">
        <f t="shared" si="8"/>
        <v/>
      </c>
      <c r="W65" s="217" t="str">
        <f t="shared" si="9"/>
        <v/>
      </c>
      <c r="X65" s="218" t="str">
        <f>IF(V65="","",COUNTIF($V$7:V65,"該当３"))</f>
        <v/>
      </c>
      <c r="Z65" s="239">
        <v>59</v>
      </c>
      <c r="AA65" s="223"/>
      <c r="AB65" s="223"/>
      <c r="AC65" s="242"/>
      <c r="AD65" s="242"/>
      <c r="AE65" s="254"/>
    </row>
    <row r="66" spans="1:33" s="222" customFormat="1" ht="15" customHeight="1" x14ac:dyDescent="0.15">
      <c r="A66" s="227" t="s">
        <v>1089</v>
      </c>
      <c r="B66" s="228" t="s">
        <v>1006</v>
      </c>
      <c r="C66" s="228" t="s">
        <v>1077</v>
      </c>
      <c r="D66" s="228" t="s">
        <v>1033</v>
      </c>
      <c r="E66" s="228" t="s">
        <v>1007</v>
      </c>
      <c r="F66" s="229" t="s">
        <v>175</v>
      </c>
      <c r="G66" s="229" t="s">
        <v>212</v>
      </c>
      <c r="H66" s="229" t="s">
        <v>224</v>
      </c>
      <c r="I66" s="214"/>
      <c r="J66" s="215"/>
      <c r="K66" s="216" t="str">
        <f t="shared" si="0"/>
        <v/>
      </c>
      <c r="L66" s="217" t="str">
        <f t="shared" si="1"/>
        <v/>
      </c>
      <c r="M66" s="218" t="str">
        <f>IF(K66="","",COUNTIF($K$7:K66,"ﾘｽﾄ１"))</f>
        <v/>
      </c>
      <c r="N66" s="218" t="str">
        <f t="shared" si="2"/>
        <v/>
      </c>
      <c r="O66" s="219" t="str">
        <f t="shared" si="12"/>
        <v/>
      </c>
      <c r="P66" s="218" t="str">
        <f t="shared" si="3"/>
        <v/>
      </c>
      <c r="Q66" s="216" t="str">
        <f t="shared" si="4"/>
        <v/>
      </c>
      <c r="R66" s="220" t="str">
        <f t="shared" si="5"/>
        <v/>
      </c>
      <c r="S66" s="216" t="str">
        <f t="shared" si="6"/>
        <v/>
      </c>
      <c r="T66" s="217" t="str">
        <f t="shared" si="7"/>
        <v/>
      </c>
      <c r="U66" s="218" t="str">
        <f>IF(S66="","",COUNTIF($S$7:S66,"該当２"))</f>
        <v/>
      </c>
      <c r="V66" s="221" t="str">
        <f t="shared" si="8"/>
        <v/>
      </c>
      <c r="W66" s="217" t="str">
        <f t="shared" si="9"/>
        <v/>
      </c>
      <c r="X66" s="218" t="str">
        <f>IF(V66="","",COUNTIF($V$7:V66,"該当３"))</f>
        <v/>
      </c>
      <c r="Z66" s="239">
        <v>60</v>
      </c>
      <c r="AA66" s="223"/>
      <c r="AB66" s="240"/>
      <c r="AC66" s="243"/>
      <c r="AD66" s="243"/>
      <c r="AE66" s="254" t="s">
        <v>1562</v>
      </c>
      <c r="AG66" s="222" t="s">
        <v>6627</v>
      </c>
    </row>
    <row r="67" spans="1:33" s="222" customFormat="1" ht="15" customHeight="1" x14ac:dyDescent="0.15">
      <c r="A67" s="227" t="s">
        <v>1090</v>
      </c>
      <c r="B67" s="228" t="s">
        <v>1006</v>
      </c>
      <c r="C67" s="228" t="s">
        <v>1091</v>
      </c>
      <c r="D67" s="228" t="s">
        <v>1008</v>
      </c>
      <c r="E67" s="228" t="s">
        <v>1007</v>
      </c>
      <c r="F67" s="229" t="s">
        <v>175</v>
      </c>
      <c r="G67" s="229" t="s">
        <v>225</v>
      </c>
      <c r="H67" s="229"/>
      <c r="I67" s="214"/>
      <c r="J67" s="215"/>
      <c r="K67" s="216" t="str">
        <f t="shared" si="0"/>
        <v>ﾘｽﾄ１</v>
      </c>
      <c r="L67" s="217" t="str">
        <f t="shared" si="1"/>
        <v>結城市</v>
      </c>
      <c r="M67" s="218">
        <f>IF(K67="","",COUNTIF($K$7:K67,"ﾘｽﾄ１"))</f>
        <v>7</v>
      </c>
      <c r="N67" s="218" t="str">
        <f t="shared" si="2"/>
        <v/>
      </c>
      <c r="O67" s="219" t="str">
        <f t="shared" si="12"/>
        <v/>
      </c>
      <c r="P67" s="218" t="str">
        <f t="shared" si="3"/>
        <v/>
      </c>
      <c r="Q67" s="216" t="str">
        <f t="shared" si="4"/>
        <v/>
      </c>
      <c r="R67" s="220" t="str">
        <f t="shared" si="5"/>
        <v/>
      </c>
      <c r="S67" s="216" t="str">
        <f t="shared" si="6"/>
        <v/>
      </c>
      <c r="T67" s="217" t="str">
        <f t="shared" si="7"/>
        <v/>
      </c>
      <c r="U67" s="218" t="str">
        <f>IF(S67="","",COUNTIF($S$7:S67,"該当２"))</f>
        <v/>
      </c>
      <c r="V67" s="221" t="str">
        <f t="shared" si="8"/>
        <v/>
      </c>
      <c r="W67" s="217" t="str">
        <f t="shared" si="9"/>
        <v/>
      </c>
      <c r="X67" s="218" t="str">
        <f>IF(V67="","",COUNTIF($V$7:V67,"該当３"))</f>
        <v/>
      </c>
      <c r="Z67" s="239">
        <v>61</v>
      </c>
      <c r="AA67" s="223"/>
      <c r="AB67" s="240"/>
      <c r="AC67" s="243"/>
      <c r="AD67" s="243"/>
      <c r="AE67" s="254" t="s">
        <v>1563</v>
      </c>
      <c r="AG67" s="222" t="s">
        <v>6628</v>
      </c>
    </row>
    <row r="68" spans="1:33" s="222" customFormat="1" ht="15" customHeight="1" x14ac:dyDescent="0.15">
      <c r="A68" s="227" t="s">
        <v>1092</v>
      </c>
      <c r="B68" s="228" t="s">
        <v>1006</v>
      </c>
      <c r="C68" s="228" t="s">
        <v>1091</v>
      </c>
      <c r="D68" s="228" t="s">
        <v>1012</v>
      </c>
      <c r="E68" s="228" t="s">
        <v>1007</v>
      </c>
      <c r="F68" s="229" t="s">
        <v>175</v>
      </c>
      <c r="G68" s="229" t="s">
        <v>225</v>
      </c>
      <c r="H68" s="229" t="s">
        <v>226</v>
      </c>
      <c r="I68" s="214"/>
      <c r="J68" s="215"/>
      <c r="K68" s="216" t="str">
        <f t="shared" si="0"/>
        <v/>
      </c>
      <c r="L68" s="217" t="str">
        <f t="shared" si="1"/>
        <v/>
      </c>
      <c r="M68" s="218" t="str">
        <f>IF(K68="","",COUNTIF($K$7:K68,"ﾘｽﾄ１"))</f>
        <v/>
      </c>
      <c r="N68" s="218" t="str">
        <f t="shared" si="2"/>
        <v/>
      </c>
      <c r="O68" s="219" t="str">
        <f t="shared" si="12"/>
        <v/>
      </c>
      <c r="P68" s="218" t="str">
        <f t="shared" si="3"/>
        <v/>
      </c>
      <c r="Q68" s="216" t="str">
        <f t="shared" si="4"/>
        <v/>
      </c>
      <c r="R68" s="220" t="str">
        <f t="shared" si="5"/>
        <v/>
      </c>
      <c r="S68" s="216" t="str">
        <f t="shared" si="6"/>
        <v/>
      </c>
      <c r="T68" s="217" t="str">
        <f t="shared" si="7"/>
        <v/>
      </c>
      <c r="U68" s="218" t="str">
        <f>IF(S68="","",COUNTIF($S$7:S68,"該当２"))</f>
        <v/>
      </c>
      <c r="V68" s="221" t="str">
        <f t="shared" si="8"/>
        <v/>
      </c>
      <c r="W68" s="217" t="str">
        <f t="shared" si="9"/>
        <v/>
      </c>
      <c r="X68" s="218" t="str">
        <f>IF(V68="","",COUNTIF($V$7:V68,"該当３"))</f>
        <v/>
      </c>
      <c r="Z68" s="239">
        <v>62</v>
      </c>
      <c r="AA68" s="223"/>
      <c r="AB68" s="240"/>
      <c r="AC68" s="243"/>
      <c r="AD68" s="243"/>
      <c r="AE68" s="254" t="s">
        <v>1564</v>
      </c>
      <c r="AG68" s="222" t="s">
        <v>6629</v>
      </c>
    </row>
    <row r="69" spans="1:33" s="222" customFormat="1" ht="15" customHeight="1" x14ac:dyDescent="0.15">
      <c r="A69" s="227" t="s">
        <v>1093</v>
      </c>
      <c r="B69" s="228" t="s">
        <v>1006</v>
      </c>
      <c r="C69" s="228" t="s">
        <v>1091</v>
      </c>
      <c r="D69" s="228" t="s">
        <v>1014</v>
      </c>
      <c r="E69" s="228" t="s">
        <v>1007</v>
      </c>
      <c r="F69" s="229" t="s">
        <v>175</v>
      </c>
      <c r="G69" s="229" t="s">
        <v>225</v>
      </c>
      <c r="H69" s="229" t="s">
        <v>227</v>
      </c>
      <c r="I69" s="214"/>
      <c r="J69" s="215"/>
      <c r="K69" s="216" t="str">
        <f t="shared" si="0"/>
        <v/>
      </c>
      <c r="L69" s="217" t="str">
        <f t="shared" si="1"/>
        <v/>
      </c>
      <c r="M69" s="218" t="str">
        <f>IF(K69="","",COUNTIF($K$7:K69,"ﾘｽﾄ１"))</f>
        <v/>
      </c>
      <c r="N69" s="218" t="str">
        <f t="shared" si="2"/>
        <v/>
      </c>
      <c r="O69" s="219" t="str">
        <f t="shared" si="12"/>
        <v/>
      </c>
      <c r="P69" s="218" t="str">
        <f t="shared" si="3"/>
        <v/>
      </c>
      <c r="Q69" s="216" t="str">
        <f t="shared" si="4"/>
        <v/>
      </c>
      <c r="R69" s="220" t="str">
        <f t="shared" si="5"/>
        <v/>
      </c>
      <c r="S69" s="216" t="str">
        <f t="shared" si="6"/>
        <v/>
      </c>
      <c r="T69" s="217" t="str">
        <f t="shared" si="7"/>
        <v/>
      </c>
      <c r="U69" s="218" t="str">
        <f>IF(S69="","",COUNTIF($S$7:S69,"該当２"))</f>
        <v/>
      </c>
      <c r="V69" s="221" t="str">
        <f t="shared" si="8"/>
        <v/>
      </c>
      <c r="W69" s="217" t="str">
        <f t="shared" si="9"/>
        <v/>
      </c>
      <c r="X69" s="218" t="str">
        <f>IF(V69="","",COUNTIF($V$7:V69,"該当３"))</f>
        <v/>
      </c>
      <c r="Z69" s="239">
        <v>63</v>
      </c>
      <c r="AA69" s="223"/>
      <c r="AB69" s="223"/>
      <c r="AC69" s="242"/>
      <c r="AD69" s="242"/>
      <c r="AE69" s="254"/>
    </row>
    <row r="70" spans="1:33" s="222" customFormat="1" ht="15" customHeight="1" x14ac:dyDescent="0.15">
      <c r="A70" s="227" t="s">
        <v>1094</v>
      </c>
      <c r="B70" s="228" t="s">
        <v>1006</v>
      </c>
      <c r="C70" s="228" t="s">
        <v>1091</v>
      </c>
      <c r="D70" s="228" t="s">
        <v>1016</v>
      </c>
      <c r="E70" s="228" t="s">
        <v>1007</v>
      </c>
      <c r="F70" s="229" t="s">
        <v>175</v>
      </c>
      <c r="G70" s="229" t="s">
        <v>225</v>
      </c>
      <c r="H70" s="229" t="s">
        <v>228</v>
      </c>
      <c r="I70" s="214"/>
      <c r="J70" s="215"/>
      <c r="K70" s="216" t="str">
        <f t="shared" si="0"/>
        <v/>
      </c>
      <c r="L70" s="217" t="str">
        <f t="shared" si="1"/>
        <v/>
      </c>
      <c r="M70" s="218" t="str">
        <f>IF(K70="","",COUNTIF($K$7:K70,"ﾘｽﾄ１"))</f>
        <v/>
      </c>
      <c r="N70" s="218" t="str">
        <f t="shared" si="2"/>
        <v/>
      </c>
      <c r="O70" s="219" t="str">
        <f t="shared" si="12"/>
        <v/>
      </c>
      <c r="P70" s="218" t="str">
        <f t="shared" si="3"/>
        <v/>
      </c>
      <c r="Q70" s="216" t="str">
        <f t="shared" si="4"/>
        <v/>
      </c>
      <c r="R70" s="220" t="str">
        <f t="shared" si="5"/>
        <v/>
      </c>
      <c r="S70" s="216" t="str">
        <f t="shared" si="6"/>
        <v/>
      </c>
      <c r="T70" s="217" t="str">
        <f t="shared" si="7"/>
        <v/>
      </c>
      <c r="U70" s="218" t="str">
        <f>IF(S70="","",COUNTIF($S$7:S70,"該当２"))</f>
        <v/>
      </c>
      <c r="V70" s="221" t="str">
        <f t="shared" si="8"/>
        <v/>
      </c>
      <c r="W70" s="217" t="str">
        <f t="shared" si="9"/>
        <v/>
      </c>
      <c r="X70" s="218" t="str">
        <f>IF(V70="","",COUNTIF($V$7:V70,"該当３"))</f>
        <v/>
      </c>
      <c r="Z70" s="239">
        <v>64</v>
      </c>
      <c r="AA70" s="223"/>
      <c r="AB70" s="223"/>
      <c r="AC70" s="242"/>
      <c r="AD70" s="242"/>
      <c r="AE70" s="254"/>
    </row>
    <row r="71" spans="1:33" s="222" customFormat="1" ht="15" customHeight="1" x14ac:dyDescent="0.15">
      <c r="A71" s="227" t="s">
        <v>1095</v>
      </c>
      <c r="B71" s="228" t="s">
        <v>1006</v>
      </c>
      <c r="C71" s="228" t="s">
        <v>1091</v>
      </c>
      <c r="D71" s="228" t="s">
        <v>1018</v>
      </c>
      <c r="E71" s="228" t="s">
        <v>1007</v>
      </c>
      <c r="F71" s="229" t="s">
        <v>175</v>
      </c>
      <c r="G71" s="229" t="s">
        <v>225</v>
      </c>
      <c r="H71" s="229" t="s">
        <v>229</v>
      </c>
      <c r="I71" s="214"/>
      <c r="J71" s="215"/>
      <c r="K71" s="216" t="str">
        <f t="shared" si="0"/>
        <v/>
      </c>
      <c r="L71" s="217" t="str">
        <f t="shared" si="1"/>
        <v/>
      </c>
      <c r="M71" s="218" t="str">
        <f>IF(K71="","",COUNTIF($K$7:K71,"ﾘｽﾄ１"))</f>
        <v/>
      </c>
      <c r="N71" s="218" t="str">
        <f t="shared" si="2"/>
        <v/>
      </c>
      <c r="O71" s="219" t="str">
        <f t="shared" si="12"/>
        <v/>
      </c>
      <c r="P71" s="218" t="str">
        <f t="shared" si="3"/>
        <v/>
      </c>
      <c r="Q71" s="216" t="str">
        <f t="shared" si="4"/>
        <v/>
      </c>
      <c r="R71" s="220" t="str">
        <f t="shared" si="5"/>
        <v/>
      </c>
      <c r="S71" s="216" t="str">
        <f t="shared" si="6"/>
        <v/>
      </c>
      <c r="T71" s="217" t="str">
        <f t="shared" si="7"/>
        <v/>
      </c>
      <c r="U71" s="218" t="str">
        <f>IF(S71="","",COUNTIF($S$7:S71,"該当２"))</f>
        <v/>
      </c>
      <c r="V71" s="221" t="str">
        <f t="shared" si="8"/>
        <v/>
      </c>
      <c r="W71" s="217" t="str">
        <f t="shared" si="9"/>
        <v/>
      </c>
      <c r="X71" s="218" t="str">
        <f>IF(V71="","",COUNTIF($V$7:V71,"該当３"))</f>
        <v/>
      </c>
      <c r="Z71" s="239">
        <v>65</v>
      </c>
      <c r="AA71" s="223"/>
      <c r="AB71" s="223"/>
      <c r="AC71" s="242"/>
      <c r="AD71" s="242"/>
      <c r="AE71" s="254"/>
    </row>
    <row r="72" spans="1:33" s="222" customFormat="1" ht="15" customHeight="1" x14ac:dyDescent="0.15">
      <c r="A72" s="227" t="s">
        <v>1096</v>
      </c>
      <c r="B72" s="228" t="s">
        <v>1006</v>
      </c>
      <c r="C72" s="228" t="s">
        <v>1091</v>
      </c>
      <c r="D72" s="228" t="s">
        <v>1020</v>
      </c>
      <c r="E72" s="228" t="s">
        <v>1007</v>
      </c>
      <c r="F72" s="229" t="s">
        <v>175</v>
      </c>
      <c r="G72" s="229" t="s">
        <v>225</v>
      </c>
      <c r="H72" s="229" t="s">
        <v>230</v>
      </c>
      <c r="I72" s="214"/>
      <c r="J72" s="215"/>
      <c r="K72" s="216" t="str">
        <f t="shared" si="0"/>
        <v/>
      </c>
      <c r="L72" s="217" t="str">
        <f t="shared" si="1"/>
        <v/>
      </c>
      <c r="M72" s="218" t="str">
        <f>IF(K72="","",COUNTIF($K$7:K72,"ﾘｽﾄ１"))</f>
        <v/>
      </c>
      <c r="N72" s="218" t="str">
        <f t="shared" si="2"/>
        <v/>
      </c>
      <c r="O72" s="219" t="str">
        <f t="shared" si="12"/>
        <v/>
      </c>
      <c r="P72" s="218" t="str">
        <f t="shared" ref="P72:P135" si="14">IF(O72="該当１",G72,"")</f>
        <v/>
      </c>
      <c r="Q72" s="216" t="str">
        <f t="shared" ref="Q72:Q135" si="15">IF(O72="該当１","ﾘｽﾄ2","")</f>
        <v/>
      </c>
      <c r="R72" s="220" t="str">
        <f t="shared" ref="R72:R135" si="16">IF(Q72="ﾘｽﾄ2",H72,"")</f>
        <v/>
      </c>
      <c r="S72" s="216" t="str">
        <f t="shared" si="6"/>
        <v/>
      </c>
      <c r="T72" s="217" t="str">
        <f t="shared" ref="T72:T135" si="17">IF(S72="該当２",H72,"")</f>
        <v/>
      </c>
      <c r="U72" s="218" t="str">
        <f>IF(S72="","",COUNTIF($S$7:S72,"該当２"))</f>
        <v/>
      </c>
      <c r="V72" s="221" t="str">
        <f t="shared" ref="V72:V135" si="18">IF(AND($S$2=H72,E72&gt;0,E72&lt;998),"該当３","")</f>
        <v/>
      </c>
      <c r="W72" s="217" t="str">
        <f t="shared" ref="W72:W135" si="19">IF(V72="該当３",I72,"")</f>
        <v/>
      </c>
      <c r="X72" s="218" t="str">
        <f>IF(V72="","",COUNTIF($V$7:V72,"該当３"))</f>
        <v/>
      </c>
      <c r="Z72" s="239">
        <v>66</v>
      </c>
      <c r="AA72" s="223"/>
      <c r="AB72" s="223"/>
      <c r="AC72" s="242"/>
      <c r="AD72" s="242"/>
      <c r="AE72" s="254"/>
    </row>
    <row r="73" spans="1:33" s="222" customFormat="1" ht="15" customHeight="1" x14ac:dyDescent="0.15">
      <c r="A73" s="227" t="s">
        <v>1097</v>
      </c>
      <c r="B73" s="228" t="s">
        <v>1006</v>
      </c>
      <c r="C73" s="228" t="s">
        <v>1098</v>
      </c>
      <c r="D73" s="228" t="s">
        <v>1008</v>
      </c>
      <c r="E73" s="228" t="s">
        <v>1007</v>
      </c>
      <c r="F73" s="229" t="s">
        <v>175</v>
      </c>
      <c r="G73" s="229" t="s">
        <v>1099</v>
      </c>
      <c r="H73" s="229"/>
      <c r="I73" s="214"/>
      <c r="J73" s="215"/>
      <c r="K73" s="216" t="str">
        <f t="shared" ref="K73:K136" si="20">IF(AND($C73&gt;0,$H73=""),"ﾘｽﾄ１","")</f>
        <v>ﾘｽﾄ１</v>
      </c>
      <c r="L73" s="217" t="str">
        <f t="shared" ref="L73:L136" si="21">IF(K73="ﾘｽﾄ１",G73,"")</f>
        <v>龍ヶ崎市</v>
      </c>
      <c r="M73" s="218">
        <f>IF(K73="","",COUNTIF($K$7:K73,"ﾘｽﾄ１"))</f>
        <v>8</v>
      </c>
      <c r="N73" s="218" t="str">
        <f t="shared" ref="N73:N136" si="22">IF(AND(D73=0,E73&gt;0),"同一区","")</f>
        <v/>
      </c>
      <c r="O73" s="219" t="str">
        <f t="shared" ref="O73:O136" si="23">IF(AND(EXACT($K$2,G73),H73&gt;0),"該当１","")</f>
        <v/>
      </c>
      <c r="P73" s="218" t="str">
        <f t="shared" si="14"/>
        <v/>
      </c>
      <c r="Q73" s="216" t="str">
        <f t="shared" si="15"/>
        <v/>
      </c>
      <c r="R73" s="220" t="str">
        <f t="shared" si="16"/>
        <v/>
      </c>
      <c r="S73" s="216" t="str">
        <f t="shared" ref="S73:S136" si="24">IF(AND(Q73="ﾘｽﾄ2",OR(I73=0,AND(N73="同一区",E73=1))),"該当２","")</f>
        <v/>
      </c>
      <c r="T73" s="217" t="str">
        <f t="shared" si="17"/>
        <v/>
      </c>
      <c r="U73" s="218" t="str">
        <f>IF(S73="","",COUNTIF($S$7:S73,"該当２"))</f>
        <v/>
      </c>
      <c r="V73" s="221" t="str">
        <f t="shared" si="18"/>
        <v/>
      </c>
      <c r="W73" s="217" t="str">
        <f t="shared" si="19"/>
        <v/>
      </c>
      <c r="X73" s="218" t="str">
        <f>IF(V73="","",COUNTIF($V$7:V73,"該当３"))</f>
        <v/>
      </c>
      <c r="Z73" s="239">
        <v>67</v>
      </c>
      <c r="AA73" s="223"/>
      <c r="AB73" s="223"/>
      <c r="AC73" s="242"/>
      <c r="AD73" s="242"/>
      <c r="AE73" s="254"/>
    </row>
    <row r="74" spans="1:33" s="222" customFormat="1" ht="15" customHeight="1" x14ac:dyDescent="0.15">
      <c r="A74" s="227" t="s">
        <v>1100</v>
      </c>
      <c r="B74" s="228" t="s">
        <v>1006</v>
      </c>
      <c r="C74" s="228" t="s">
        <v>1098</v>
      </c>
      <c r="D74" s="228" t="s">
        <v>1012</v>
      </c>
      <c r="E74" s="228" t="s">
        <v>1007</v>
      </c>
      <c r="F74" s="229" t="s">
        <v>175</v>
      </c>
      <c r="G74" s="229" t="s">
        <v>1099</v>
      </c>
      <c r="H74" s="229" t="s">
        <v>231</v>
      </c>
      <c r="I74" s="214"/>
      <c r="J74" s="215"/>
      <c r="K74" s="216" t="str">
        <f t="shared" si="20"/>
        <v/>
      </c>
      <c r="L74" s="217" t="str">
        <f t="shared" si="21"/>
        <v/>
      </c>
      <c r="M74" s="218" t="str">
        <f>IF(K74="","",COUNTIF($K$7:K74,"ﾘｽﾄ１"))</f>
        <v/>
      </c>
      <c r="N74" s="218" t="str">
        <f t="shared" si="22"/>
        <v/>
      </c>
      <c r="O74" s="219" t="str">
        <f t="shared" si="23"/>
        <v/>
      </c>
      <c r="P74" s="218" t="str">
        <f t="shared" si="14"/>
        <v/>
      </c>
      <c r="Q74" s="216" t="str">
        <f t="shared" si="15"/>
        <v/>
      </c>
      <c r="R74" s="220" t="str">
        <f t="shared" si="16"/>
        <v/>
      </c>
      <c r="S74" s="216" t="str">
        <f t="shared" si="24"/>
        <v/>
      </c>
      <c r="T74" s="217" t="str">
        <f t="shared" si="17"/>
        <v/>
      </c>
      <c r="U74" s="218" t="str">
        <f>IF(S74="","",COUNTIF($S$7:S74,"該当２"))</f>
        <v/>
      </c>
      <c r="V74" s="221" t="str">
        <f t="shared" si="18"/>
        <v/>
      </c>
      <c r="W74" s="217" t="str">
        <f t="shared" si="19"/>
        <v/>
      </c>
      <c r="X74" s="218" t="str">
        <f>IF(V74="","",COUNTIF($V$7:V74,"該当３"))</f>
        <v/>
      </c>
      <c r="Z74" s="239">
        <v>68</v>
      </c>
      <c r="AA74" s="223"/>
      <c r="AB74" s="223"/>
      <c r="AC74" s="242"/>
      <c r="AD74" s="242"/>
      <c r="AE74" s="254"/>
    </row>
    <row r="75" spans="1:33" s="222" customFormat="1" ht="15" customHeight="1" x14ac:dyDescent="0.15">
      <c r="A75" s="227" t="s">
        <v>1101</v>
      </c>
      <c r="B75" s="228" t="s">
        <v>1006</v>
      </c>
      <c r="C75" s="228" t="s">
        <v>1098</v>
      </c>
      <c r="D75" s="228" t="s">
        <v>1014</v>
      </c>
      <c r="E75" s="228" t="s">
        <v>1007</v>
      </c>
      <c r="F75" s="229" t="s">
        <v>175</v>
      </c>
      <c r="G75" s="229" t="s">
        <v>1099</v>
      </c>
      <c r="H75" s="229" t="s">
        <v>1099</v>
      </c>
      <c r="I75" s="214"/>
      <c r="J75" s="215"/>
      <c r="K75" s="216" t="str">
        <f t="shared" si="20"/>
        <v/>
      </c>
      <c r="L75" s="217" t="str">
        <f t="shared" si="21"/>
        <v/>
      </c>
      <c r="M75" s="218" t="str">
        <f>IF(K75="","",COUNTIF($K$7:K75,"ﾘｽﾄ１"))</f>
        <v/>
      </c>
      <c r="N75" s="218" t="str">
        <f t="shared" si="22"/>
        <v/>
      </c>
      <c r="O75" s="219" t="str">
        <f t="shared" si="23"/>
        <v/>
      </c>
      <c r="P75" s="218" t="str">
        <f t="shared" si="14"/>
        <v/>
      </c>
      <c r="Q75" s="216" t="str">
        <f t="shared" si="15"/>
        <v/>
      </c>
      <c r="R75" s="220" t="str">
        <f t="shared" si="16"/>
        <v/>
      </c>
      <c r="S75" s="216" t="str">
        <f t="shared" si="24"/>
        <v/>
      </c>
      <c r="T75" s="217" t="str">
        <f t="shared" si="17"/>
        <v/>
      </c>
      <c r="U75" s="218" t="str">
        <f>IF(S75="","",COUNTIF($S$7:S75,"該当２"))</f>
        <v/>
      </c>
      <c r="V75" s="221" t="str">
        <f t="shared" si="18"/>
        <v/>
      </c>
      <c r="W75" s="217" t="str">
        <f t="shared" si="19"/>
        <v/>
      </c>
      <c r="X75" s="218" t="str">
        <f>IF(V75="","",COUNTIF($V$7:V75,"該当３"))</f>
        <v/>
      </c>
      <c r="Z75" s="239">
        <v>69</v>
      </c>
      <c r="AA75" s="223"/>
      <c r="AB75" s="223"/>
      <c r="AC75" s="242"/>
      <c r="AD75" s="242"/>
      <c r="AE75" s="254"/>
    </row>
    <row r="76" spans="1:33" s="222" customFormat="1" ht="15" customHeight="1" x14ac:dyDescent="0.15">
      <c r="A76" s="227" t="s">
        <v>1102</v>
      </c>
      <c r="B76" s="228" t="s">
        <v>1006</v>
      </c>
      <c r="C76" s="228" t="s">
        <v>1098</v>
      </c>
      <c r="D76" s="228" t="s">
        <v>1016</v>
      </c>
      <c r="E76" s="228" t="s">
        <v>1007</v>
      </c>
      <c r="F76" s="229" t="s">
        <v>175</v>
      </c>
      <c r="G76" s="229" t="s">
        <v>1099</v>
      </c>
      <c r="H76" s="229" t="s">
        <v>232</v>
      </c>
      <c r="I76" s="214"/>
      <c r="J76" s="215"/>
      <c r="K76" s="216" t="str">
        <f t="shared" si="20"/>
        <v/>
      </c>
      <c r="L76" s="217" t="str">
        <f t="shared" si="21"/>
        <v/>
      </c>
      <c r="M76" s="218" t="str">
        <f>IF(K76="","",COUNTIF($K$7:K76,"ﾘｽﾄ１"))</f>
        <v/>
      </c>
      <c r="N76" s="218" t="str">
        <f t="shared" si="22"/>
        <v/>
      </c>
      <c r="O76" s="219" t="str">
        <f t="shared" si="23"/>
        <v/>
      </c>
      <c r="P76" s="218" t="str">
        <f t="shared" si="14"/>
        <v/>
      </c>
      <c r="Q76" s="216" t="str">
        <f t="shared" si="15"/>
        <v/>
      </c>
      <c r="R76" s="220" t="str">
        <f t="shared" si="16"/>
        <v/>
      </c>
      <c r="S76" s="216" t="str">
        <f t="shared" si="24"/>
        <v/>
      </c>
      <c r="T76" s="217" t="str">
        <f t="shared" si="17"/>
        <v/>
      </c>
      <c r="U76" s="218" t="str">
        <f>IF(S76="","",COUNTIF($S$7:S76,"該当２"))</f>
        <v/>
      </c>
      <c r="V76" s="221" t="str">
        <f t="shared" si="18"/>
        <v/>
      </c>
      <c r="W76" s="217" t="str">
        <f t="shared" si="19"/>
        <v/>
      </c>
      <c r="X76" s="218" t="str">
        <f>IF(V76="","",COUNTIF($V$7:V76,"該当３"))</f>
        <v/>
      </c>
      <c r="Z76" s="239">
        <v>70</v>
      </c>
      <c r="AA76" s="223"/>
      <c r="AB76" s="223"/>
      <c r="AC76" s="242"/>
      <c r="AD76" s="242"/>
      <c r="AE76" s="254"/>
    </row>
    <row r="77" spans="1:33" s="222" customFormat="1" ht="15" customHeight="1" x14ac:dyDescent="0.15">
      <c r="A77" s="227" t="s">
        <v>1103</v>
      </c>
      <c r="B77" s="228" t="s">
        <v>1006</v>
      </c>
      <c r="C77" s="228" t="s">
        <v>1098</v>
      </c>
      <c r="D77" s="228" t="s">
        <v>1018</v>
      </c>
      <c r="E77" s="228" t="s">
        <v>1007</v>
      </c>
      <c r="F77" s="229" t="s">
        <v>175</v>
      </c>
      <c r="G77" s="229" t="s">
        <v>1099</v>
      </c>
      <c r="H77" s="229" t="s">
        <v>233</v>
      </c>
      <c r="I77" s="214"/>
      <c r="J77" s="215"/>
      <c r="K77" s="216" t="str">
        <f t="shared" si="20"/>
        <v/>
      </c>
      <c r="L77" s="217" t="str">
        <f t="shared" si="21"/>
        <v/>
      </c>
      <c r="M77" s="218" t="str">
        <f>IF(K77="","",COUNTIF($K$7:K77,"ﾘｽﾄ１"))</f>
        <v/>
      </c>
      <c r="N77" s="218" t="str">
        <f t="shared" si="22"/>
        <v/>
      </c>
      <c r="O77" s="219" t="str">
        <f t="shared" si="23"/>
        <v/>
      </c>
      <c r="P77" s="218" t="str">
        <f t="shared" si="14"/>
        <v/>
      </c>
      <c r="Q77" s="216" t="str">
        <f t="shared" si="15"/>
        <v/>
      </c>
      <c r="R77" s="220" t="str">
        <f t="shared" si="16"/>
        <v/>
      </c>
      <c r="S77" s="216" t="str">
        <f t="shared" si="24"/>
        <v/>
      </c>
      <c r="T77" s="217" t="str">
        <f t="shared" si="17"/>
        <v/>
      </c>
      <c r="U77" s="218" t="str">
        <f>IF(S77="","",COUNTIF($S$7:S77,"該当２"))</f>
        <v/>
      </c>
      <c r="V77" s="221" t="str">
        <f t="shared" si="18"/>
        <v/>
      </c>
      <c r="W77" s="217" t="str">
        <f t="shared" si="19"/>
        <v/>
      </c>
      <c r="X77" s="218" t="str">
        <f>IF(V77="","",COUNTIF($V$7:V77,"該当３"))</f>
        <v/>
      </c>
      <c r="Z77" s="239">
        <v>71</v>
      </c>
      <c r="AA77" s="223"/>
      <c r="AB77" s="223"/>
      <c r="AC77" s="242"/>
      <c r="AD77" s="242"/>
      <c r="AE77" s="254"/>
    </row>
    <row r="78" spans="1:33" s="222" customFormat="1" ht="15" customHeight="1" x14ac:dyDescent="0.15">
      <c r="A78" s="227" t="s">
        <v>1104</v>
      </c>
      <c r="B78" s="228" t="s">
        <v>1006</v>
      </c>
      <c r="C78" s="228" t="s">
        <v>1098</v>
      </c>
      <c r="D78" s="228" t="s">
        <v>1020</v>
      </c>
      <c r="E78" s="228" t="s">
        <v>1007</v>
      </c>
      <c r="F78" s="229" t="s">
        <v>175</v>
      </c>
      <c r="G78" s="229" t="s">
        <v>1099</v>
      </c>
      <c r="H78" s="229" t="s">
        <v>234</v>
      </c>
      <c r="I78" s="214"/>
      <c r="J78" s="215"/>
      <c r="K78" s="216" t="str">
        <f t="shared" si="20"/>
        <v/>
      </c>
      <c r="L78" s="217" t="str">
        <f t="shared" si="21"/>
        <v/>
      </c>
      <c r="M78" s="218" t="str">
        <f>IF(K78="","",COUNTIF($K$7:K78,"ﾘｽﾄ１"))</f>
        <v/>
      </c>
      <c r="N78" s="218" t="str">
        <f t="shared" si="22"/>
        <v/>
      </c>
      <c r="O78" s="219" t="str">
        <f t="shared" si="23"/>
        <v/>
      </c>
      <c r="P78" s="218" t="str">
        <f t="shared" si="14"/>
        <v/>
      </c>
      <c r="Q78" s="216" t="str">
        <f t="shared" si="15"/>
        <v/>
      </c>
      <c r="R78" s="220" t="str">
        <f t="shared" si="16"/>
        <v/>
      </c>
      <c r="S78" s="216" t="str">
        <f t="shared" si="24"/>
        <v/>
      </c>
      <c r="T78" s="217" t="str">
        <f t="shared" si="17"/>
        <v/>
      </c>
      <c r="U78" s="218" t="str">
        <f>IF(S78="","",COUNTIF($S$7:S78,"該当２"))</f>
        <v/>
      </c>
      <c r="V78" s="221" t="str">
        <f t="shared" si="18"/>
        <v/>
      </c>
      <c r="W78" s="217" t="str">
        <f t="shared" si="19"/>
        <v/>
      </c>
      <c r="X78" s="218" t="str">
        <f>IF(V78="","",COUNTIF($V$7:V78,"該当３"))</f>
        <v/>
      </c>
      <c r="Z78" s="239">
        <v>72</v>
      </c>
      <c r="AA78" s="223"/>
      <c r="AB78" s="223"/>
      <c r="AC78" s="242"/>
      <c r="AD78" s="242"/>
      <c r="AE78" s="254"/>
    </row>
    <row r="79" spans="1:33" s="222" customFormat="1" ht="15" customHeight="1" x14ac:dyDescent="0.15">
      <c r="A79" s="227" t="s">
        <v>1105</v>
      </c>
      <c r="B79" s="228" t="s">
        <v>1006</v>
      </c>
      <c r="C79" s="228" t="s">
        <v>1098</v>
      </c>
      <c r="D79" s="228" t="s">
        <v>1022</v>
      </c>
      <c r="E79" s="228" t="s">
        <v>1007</v>
      </c>
      <c r="F79" s="229" t="s">
        <v>175</v>
      </c>
      <c r="G79" s="229" t="s">
        <v>1099</v>
      </c>
      <c r="H79" s="229" t="s">
        <v>235</v>
      </c>
      <c r="I79" s="214"/>
      <c r="J79" s="215"/>
      <c r="K79" s="216" t="str">
        <f t="shared" si="20"/>
        <v/>
      </c>
      <c r="L79" s="217" t="str">
        <f t="shared" si="21"/>
        <v/>
      </c>
      <c r="M79" s="218" t="str">
        <f>IF(K79="","",COUNTIF($K$7:K79,"ﾘｽﾄ１"))</f>
        <v/>
      </c>
      <c r="N79" s="218" t="str">
        <f t="shared" si="22"/>
        <v/>
      </c>
      <c r="O79" s="219" t="str">
        <f t="shared" si="23"/>
        <v/>
      </c>
      <c r="P79" s="218" t="str">
        <f t="shared" si="14"/>
        <v/>
      </c>
      <c r="Q79" s="216" t="str">
        <f t="shared" si="15"/>
        <v/>
      </c>
      <c r="R79" s="220" t="str">
        <f t="shared" si="16"/>
        <v/>
      </c>
      <c r="S79" s="216" t="str">
        <f t="shared" si="24"/>
        <v/>
      </c>
      <c r="T79" s="217" t="str">
        <f t="shared" si="17"/>
        <v/>
      </c>
      <c r="U79" s="218" t="str">
        <f>IF(S79="","",COUNTIF($S$7:S79,"該当２"))</f>
        <v/>
      </c>
      <c r="V79" s="221" t="str">
        <f t="shared" si="18"/>
        <v/>
      </c>
      <c r="W79" s="217" t="str">
        <f t="shared" si="19"/>
        <v/>
      </c>
      <c r="X79" s="218" t="str">
        <f>IF(V79="","",COUNTIF($V$7:V79,"該当３"))</f>
        <v/>
      </c>
      <c r="Z79" s="239">
        <v>73</v>
      </c>
      <c r="AA79" s="223"/>
      <c r="AB79" s="240"/>
      <c r="AC79" s="243"/>
      <c r="AD79" s="243"/>
      <c r="AE79" s="254" t="s">
        <v>1565</v>
      </c>
      <c r="AG79" s="222" t="s">
        <v>6630</v>
      </c>
    </row>
    <row r="80" spans="1:33" s="222" customFormat="1" ht="15" customHeight="1" x14ac:dyDescent="0.15">
      <c r="A80" s="227" t="s">
        <v>1106</v>
      </c>
      <c r="B80" s="228" t="s">
        <v>1006</v>
      </c>
      <c r="C80" s="228" t="s">
        <v>1098</v>
      </c>
      <c r="D80" s="228" t="s">
        <v>1024</v>
      </c>
      <c r="E80" s="228" t="s">
        <v>1007</v>
      </c>
      <c r="F80" s="229" t="s">
        <v>175</v>
      </c>
      <c r="G80" s="229" t="s">
        <v>1099</v>
      </c>
      <c r="H80" s="229" t="s">
        <v>236</v>
      </c>
      <c r="I80" s="214"/>
      <c r="J80" s="215"/>
      <c r="K80" s="216" t="str">
        <f t="shared" si="20"/>
        <v/>
      </c>
      <c r="L80" s="217" t="str">
        <f t="shared" si="21"/>
        <v/>
      </c>
      <c r="M80" s="218" t="str">
        <f>IF(K80="","",COUNTIF($K$7:K80,"ﾘｽﾄ１"))</f>
        <v/>
      </c>
      <c r="N80" s="218" t="str">
        <f t="shared" si="22"/>
        <v/>
      </c>
      <c r="O80" s="219" t="str">
        <f t="shared" si="23"/>
        <v/>
      </c>
      <c r="P80" s="218" t="str">
        <f t="shared" si="14"/>
        <v/>
      </c>
      <c r="Q80" s="216" t="str">
        <f t="shared" si="15"/>
        <v/>
      </c>
      <c r="R80" s="220" t="str">
        <f t="shared" si="16"/>
        <v/>
      </c>
      <c r="S80" s="216" t="str">
        <f t="shared" si="24"/>
        <v/>
      </c>
      <c r="T80" s="217" t="str">
        <f t="shared" si="17"/>
        <v/>
      </c>
      <c r="U80" s="218" t="str">
        <f>IF(S80="","",COUNTIF($S$7:S80,"該当２"))</f>
        <v/>
      </c>
      <c r="V80" s="221" t="str">
        <f t="shared" si="18"/>
        <v/>
      </c>
      <c r="W80" s="217" t="str">
        <f t="shared" si="19"/>
        <v/>
      </c>
      <c r="X80" s="218" t="str">
        <f>IF(V80="","",COUNTIF($V$7:V80,"該当３"))</f>
        <v/>
      </c>
      <c r="Z80" s="239">
        <v>74</v>
      </c>
      <c r="AA80" s="223"/>
      <c r="AB80" s="223"/>
      <c r="AC80" s="242"/>
      <c r="AD80" s="242"/>
      <c r="AE80" s="254"/>
    </row>
    <row r="81" spans="1:33" s="222" customFormat="1" ht="15" customHeight="1" x14ac:dyDescent="0.15">
      <c r="A81" s="227" t="s">
        <v>1107</v>
      </c>
      <c r="B81" s="228" t="s">
        <v>1006</v>
      </c>
      <c r="C81" s="228" t="s">
        <v>1098</v>
      </c>
      <c r="D81" s="228" t="s">
        <v>1006</v>
      </c>
      <c r="E81" s="228" t="s">
        <v>1007</v>
      </c>
      <c r="F81" s="229" t="s">
        <v>175</v>
      </c>
      <c r="G81" s="229" t="s">
        <v>1099</v>
      </c>
      <c r="H81" s="229" t="s">
        <v>1582</v>
      </c>
      <c r="I81" s="214"/>
      <c r="J81" s="215"/>
      <c r="K81" s="216" t="str">
        <f t="shared" si="20"/>
        <v/>
      </c>
      <c r="L81" s="217" t="str">
        <f t="shared" si="21"/>
        <v/>
      </c>
      <c r="M81" s="218" t="str">
        <f>IF(K81="","",COUNTIF($K$7:K81,"ﾘｽﾄ１"))</f>
        <v/>
      </c>
      <c r="N81" s="218" t="str">
        <f t="shared" si="22"/>
        <v/>
      </c>
      <c r="O81" s="219" t="str">
        <f t="shared" si="23"/>
        <v/>
      </c>
      <c r="P81" s="218" t="str">
        <f t="shared" si="14"/>
        <v/>
      </c>
      <c r="Q81" s="216" t="str">
        <f t="shared" si="15"/>
        <v/>
      </c>
      <c r="R81" s="220" t="str">
        <f t="shared" si="16"/>
        <v/>
      </c>
      <c r="S81" s="216" t="str">
        <f t="shared" si="24"/>
        <v/>
      </c>
      <c r="T81" s="217" t="str">
        <f t="shared" si="17"/>
        <v/>
      </c>
      <c r="U81" s="218" t="str">
        <f>IF(S81="","",COUNTIF($S$7:S81,"該当２"))</f>
        <v/>
      </c>
      <c r="V81" s="221" t="str">
        <f t="shared" si="18"/>
        <v/>
      </c>
      <c r="W81" s="217" t="str">
        <f t="shared" si="19"/>
        <v/>
      </c>
      <c r="X81" s="218" t="str">
        <f>IF(V81="","",COUNTIF($V$7:V81,"該当３"))</f>
        <v/>
      </c>
      <c r="Z81" s="239">
        <v>75</v>
      </c>
      <c r="AA81" s="223"/>
      <c r="AB81" s="223"/>
      <c r="AC81" s="242"/>
      <c r="AD81" s="242"/>
      <c r="AE81" s="254"/>
    </row>
    <row r="82" spans="1:33" s="222" customFormat="1" ht="15" customHeight="1" x14ac:dyDescent="0.15">
      <c r="A82" s="227" t="s">
        <v>1108</v>
      </c>
      <c r="B82" s="228" t="s">
        <v>1006</v>
      </c>
      <c r="C82" s="228" t="s">
        <v>1109</v>
      </c>
      <c r="D82" s="228" t="s">
        <v>1008</v>
      </c>
      <c r="E82" s="228" t="s">
        <v>1007</v>
      </c>
      <c r="F82" s="229" t="s">
        <v>175</v>
      </c>
      <c r="G82" s="229" t="s">
        <v>237</v>
      </c>
      <c r="H82" s="229"/>
      <c r="I82" s="214"/>
      <c r="J82" s="215"/>
      <c r="K82" s="216" t="str">
        <f t="shared" si="20"/>
        <v>ﾘｽﾄ１</v>
      </c>
      <c r="L82" s="217" t="str">
        <f t="shared" si="21"/>
        <v>下妻市</v>
      </c>
      <c r="M82" s="218">
        <f>IF(K82="","",COUNTIF($K$7:K82,"ﾘｽﾄ１"))</f>
        <v>9</v>
      </c>
      <c r="N82" s="218" t="str">
        <f t="shared" si="22"/>
        <v/>
      </c>
      <c r="O82" s="219" t="str">
        <f t="shared" si="23"/>
        <v/>
      </c>
      <c r="P82" s="218" t="str">
        <f t="shared" si="14"/>
        <v/>
      </c>
      <c r="Q82" s="216" t="str">
        <f t="shared" si="15"/>
        <v/>
      </c>
      <c r="R82" s="220" t="str">
        <f t="shared" si="16"/>
        <v/>
      </c>
      <c r="S82" s="216" t="str">
        <f t="shared" si="24"/>
        <v/>
      </c>
      <c r="T82" s="217" t="str">
        <f t="shared" si="17"/>
        <v/>
      </c>
      <c r="U82" s="218" t="str">
        <f>IF(S82="","",COUNTIF($S$7:S82,"該当２"))</f>
        <v/>
      </c>
      <c r="V82" s="221" t="str">
        <f t="shared" si="18"/>
        <v/>
      </c>
      <c r="W82" s="217" t="str">
        <f t="shared" si="19"/>
        <v/>
      </c>
      <c r="X82" s="218" t="str">
        <f>IF(V82="","",COUNTIF($V$7:V82,"該当３"))</f>
        <v/>
      </c>
      <c r="Z82" s="239">
        <v>76</v>
      </c>
      <c r="AA82" s="223"/>
      <c r="AB82" s="223"/>
      <c r="AC82" s="242"/>
      <c r="AD82" s="242"/>
      <c r="AE82" s="254"/>
    </row>
    <row r="83" spans="1:33" s="222" customFormat="1" ht="15" customHeight="1" x14ac:dyDescent="0.15">
      <c r="A83" s="227" t="s">
        <v>1110</v>
      </c>
      <c r="B83" s="228" t="s">
        <v>1006</v>
      </c>
      <c r="C83" s="228" t="s">
        <v>1109</v>
      </c>
      <c r="D83" s="228" t="s">
        <v>1012</v>
      </c>
      <c r="E83" s="228" t="s">
        <v>1007</v>
      </c>
      <c r="F83" s="229" t="s">
        <v>175</v>
      </c>
      <c r="G83" s="229" t="s">
        <v>237</v>
      </c>
      <c r="H83" s="229" t="s">
        <v>238</v>
      </c>
      <c r="I83" s="214"/>
      <c r="J83" s="215"/>
      <c r="K83" s="216" t="str">
        <f t="shared" si="20"/>
        <v/>
      </c>
      <c r="L83" s="217" t="str">
        <f t="shared" si="21"/>
        <v/>
      </c>
      <c r="M83" s="218" t="str">
        <f>IF(K83="","",COUNTIF($K$7:K83,"ﾘｽﾄ１"))</f>
        <v/>
      </c>
      <c r="N83" s="218" t="str">
        <f t="shared" si="22"/>
        <v/>
      </c>
      <c r="O83" s="219" t="str">
        <f t="shared" si="23"/>
        <v/>
      </c>
      <c r="P83" s="218" t="str">
        <f t="shared" si="14"/>
        <v/>
      </c>
      <c r="Q83" s="216" t="str">
        <f t="shared" si="15"/>
        <v/>
      </c>
      <c r="R83" s="220" t="str">
        <f t="shared" si="16"/>
        <v/>
      </c>
      <c r="S83" s="216" t="str">
        <f t="shared" si="24"/>
        <v/>
      </c>
      <c r="T83" s="217" t="str">
        <f t="shared" si="17"/>
        <v/>
      </c>
      <c r="U83" s="218" t="str">
        <f>IF(S83="","",COUNTIF($S$7:S83,"該当２"))</f>
        <v/>
      </c>
      <c r="V83" s="221" t="str">
        <f t="shared" si="18"/>
        <v/>
      </c>
      <c r="W83" s="217" t="str">
        <f t="shared" si="19"/>
        <v/>
      </c>
      <c r="X83" s="218" t="str">
        <f>IF(V83="","",COUNTIF($V$7:V83,"該当３"))</f>
        <v/>
      </c>
      <c r="Z83" s="239">
        <v>77</v>
      </c>
      <c r="AA83" s="223"/>
      <c r="AB83" s="240"/>
      <c r="AC83" s="243"/>
      <c r="AD83" s="243"/>
      <c r="AE83" s="254" t="s">
        <v>1566</v>
      </c>
      <c r="AG83" s="222" t="s">
        <v>6631</v>
      </c>
    </row>
    <row r="84" spans="1:33" s="222" customFormat="1" ht="15" customHeight="1" x14ac:dyDescent="0.15">
      <c r="A84" s="227" t="s">
        <v>1111</v>
      </c>
      <c r="B84" s="228" t="s">
        <v>1006</v>
      </c>
      <c r="C84" s="228" t="s">
        <v>1109</v>
      </c>
      <c r="D84" s="228" t="s">
        <v>1014</v>
      </c>
      <c r="E84" s="228" t="s">
        <v>1007</v>
      </c>
      <c r="F84" s="229" t="s">
        <v>175</v>
      </c>
      <c r="G84" s="229" t="s">
        <v>237</v>
      </c>
      <c r="H84" s="229" t="s">
        <v>239</v>
      </c>
      <c r="I84" s="214"/>
      <c r="J84" s="215"/>
      <c r="K84" s="216" t="str">
        <f t="shared" si="20"/>
        <v/>
      </c>
      <c r="L84" s="217" t="str">
        <f t="shared" si="21"/>
        <v/>
      </c>
      <c r="M84" s="218" t="str">
        <f>IF(K84="","",COUNTIF($K$7:K84,"ﾘｽﾄ１"))</f>
        <v/>
      </c>
      <c r="N84" s="218" t="str">
        <f t="shared" si="22"/>
        <v/>
      </c>
      <c r="O84" s="219" t="str">
        <f t="shared" si="23"/>
        <v/>
      </c>
      <c r="P84" s="218" t="str">
        <f t="shared" si="14"/>
        <v/>
      </c>
      <c r="Q84" s="216" t="str">
        <f t="shared" si="15"/>
        <v/>
      </c>
      <c r="R84" s="220" t="str">
        <f t="shared" si="16"/>
        <v/>
      </c>
      <c r="S84" s="216" t="str">
        <f t="shared" si="24"/>
        <v/>
      </c>
      <c r="T84" s="217" t="str">
        <f t="shared" si="17"/>
        <v/>
      </c>
      <c r="U84" s="218" t="str">
        <f>IF(S84="","",COUNTIF($S$7:S84,"該当２"))</f>
        <v/>
      </c>
      <c r="V84" s="221" t="str">
        <f t="shared" si="18"/>
        <v/>
      </c>
      <c r="W84" s="217" t="str">
        <f t="shared" si="19"/>
        <v/>
      </c>
      <c r="X84" s="218" t="str">
        <f>IF(V84="","",COUNTIF($V$7:V84,"該当３"))</f>
        <v/>
      </c>
      <c r="Z84" s="230"/>
      <c r="AA84" s="231"/>
      <c r="AB84" s="224"/>
      <c r="AC84" s="224"/>
      <c r="AD84" s="224"/>
      <c r="AE84" s="254"/>
    </row>
    <row r="85" spans="1:33" s="222" customFormat="1" ht="15" customHeight="1" x14ac:dyDescent="0.15">
      <c r="A85" s="227" t="s">
        <v>1112</v>
      </c>
      <c r="B85" s="228" t="s">
        <v>1006</v>
      </c>
      <c r="C85" s="228" t="s">
        <v>1109</v>
      </c>
      <c r="D85" s="228" t="s">
        <v>1016</v>
      </c>
      <c r="E85" s="228" t="s">
        <v>1007</v>
      </c>
      <c r="F85" s="229" t="s">
        <v>175</v>
      </c>
      <c r="G85" s="229" t="s">
        <v>237</v>
      </c>
      <c r="H85" s="229" t="s">
        <v>1583</v>
      </c>
      <c r="I85" s="214"/>
      <c r="J85" s="215"/>
      <c r="K85" s="216" t="str">
        <f t="shared" si="20"/>
        <v/>
      </c>
      <c r="L85" s="217" t="str">
        <f t="shared" si="21"/>
        <v/>
      </c>
      <c r="M85" s="218" t="str">
        <f>IF(K85="","",COUNTIF($K$7:K85,"ﾘｽﾄ１"))</f>
        <v/>
      </c>
      <c r="N85" s="218" t="str">
        <f t="shared" si="22"/>
        <v/>
      </c>
      <c r="O85" s="219" t="str">
        <f t="shared" si="23"/>
        <v/>
      </c>
      <c r="P85" s="218" t="str">
        <f t="shared" si="14"/>
        <v/>
      </c>
      <c r="Q85" s="216" t="str">
        <f t="shared" si="15"/>
        <v/>
      </c>
      <c r="R85" s="220" t="str">
        <f t="shared" si="16"/>
        <v/>
      </c>
      <c r="S85" s="216" t="str">
        <f t="shared" si="24"/>
        <v/>
      </c>
      <c r="T85" s="217" t="str">
        <f t="shared" si="17"/>
        <v/>
      </c>
      <c r="U85" s="218" t="str">
        <f>IF(S85="","",COUNTIF($S$7:S85,"該当２"))</f>
        <v/>
      </c>
      <c r="V85" s="221" t="str">
        <f t="shared" si="18"/>
        <v/>
      </c>
      <c r="W85" s="217" t="str">
        <f t="shared" si="19"/>
        <v/>
      </c>
      <c r="X85" s="218" t="str">
        <f>IF(V85="","",COUNTIF($V$7:V85,"該当３"))</f>
        <v/>
      </c>
      <c r="Z85" s="230"/>
      <c r="AA85" s="231"/>
      <c r="AB85" s="224"/>
      <c r="AC85" s="224"/>
      <c r="AD85" s="224"/>
      <c r="AE85" s="254"/>
    </row>
    <row r="86" spans="1:33" s="222" customFormat="1" ht="15" customHeight="1" x14ac:dyDescent="0.15">
      <c r="A86" s="227" t="s">
        <v>1113</v>
      </c>
      <c r="B86" s="228" t="s">
        <v>1006</v>
      </c>
      <c r="C86" s="228" t="s">
        <v>1109</v>
      </c>
      <c r="D86" s="228" t="s">
        <v>1018</v>
      </c>
      <c r="E86" s="228" t="s">
        <v>1007</v>
      </c>
      <c r="F86" s="229" t="s">
        <v>175</v>
      </c>
      <c r="G86" s="229" t="s">
        <v>237</v>
      </c>
      <c r="H86" s="229" t="s">
        <v>240</v>
      </c>
      <c r="I86" s="214"/>
      <c r="J86" s="215"/>
      <c r="K86" s="216" t="str">
        <f t="shared" si="20"/>
        <v/>
      </c>
      <c r="L86" s="217" t="str">
        <f t="shared" si="21"/>
        <v/>
      </c>
      <c r="M86" s="218" t="str">
        <f>IF(K86="","",COUNTIF($K$7:K86,"ﾘｽﾄ１"))</f>
        <v/>
      </c>
      <c r="N86" s="218" t="str">
        <f t="shared" si="22"/>
        <v/>
      </c>
      <c r="O86" s="219" t="str">
        <f t="shared" si="23"/>
        <v/>
      </c>
      <c r="P86" s="218" t="str">
        <f t="shared" si="14"/>
        <v/>
      </c>
      <c r="Q86" s="216" t="str">
        <f t="shared" si="15"/>
        <v/>
      </c>
      <c r="R86" s="220" t="str">
        <f t="shared" si="16"/>
        <v/>
      </c>
      <c r="S86" s="216" t="str">
        <f t="shared" si="24"/>
        <v/>
      </c>
      <c r="T86" s="217" t="str">
        <f t="shared" si="17"/>
        <v/>
      </c>
      <c r="U86" s="218" t="str">
        <f>IF(S86="","",COUNTIF($S$7:S86,"該当２"))</f>
        <v/>
      </c>
      <c r="V86" s="221" t="str">
        <f t="shared" si="18"/>
        <v/>
      </c>
      <c r="W86" s="217" t="str">
        <f t="shared" si="19"/>
        <v/>
      </c>
      <c r="X86" s="218" t="str">
        <f>IF(V86="","",COUNTIF($V$7:V86,"該当３"))</f>
        <v/>
      </c>
      <c r="Z86" s="230"/>
      <c r="AA86" s="231"/>
      <c r="AB86" s="224"/>
      <c r="AC86" s="224"/>
      <c r="AD86" s="224"/>
      <c r="AE86" s="254"/>
    </row>
    <row r="87" spans="1:33" s="222" customFormat="1" ht="15" customHeight="1" x14ac:dyDescent="0.15">
      <c r="A87" s="227" t="s">
        <v>1114</v>
      </c>
      <c r="B87" s="228" t="s">
        <v>1006</v>
      </c>
      <c r="C87" s="228" t="s">
        <v>1109</v>
      </c>
      <c r="D87" s="228" t="s">
        <v>1020</v>
      </c>
      <c r="E87" s="228" t="s">
        <v>1007</v>
      </c>
      <c r="F87" s="229" t="s">
        <v>175</v>
      </c>
      <c r="G87" s="229" t="s">
        <v>237</v>
      </c>
      <c r="H87" s="229" t="s">
        <v>241</v>
      </c>
      <c r="I87" s="214"/>
      <c r="J87" s="215"/>
      <c r="K87" s="216" t="str">
        <f t="shared" si="20"/>
        <v/>
      </c>
      <c r="L87" s="217" t="str">
        <f t="shared" si="21"/>
        <v/>
      </c>
      <c r="M87" s="218" t="str">
        <f>IF(K87="","",COUNTIF($K$7:K87,"ﾘｽﾄ１"))</f>
        <v/>
      </c>
      <c r="N87" s="218" t="str">
        <f t="shared" si="22"/>
        <v/>
      </c>
      <c r="O87" s="219" t="str">
        <f t="shared" si="23"/>
        <v/>
      </c>
      <c r="P87" s="218" t="str">
        <f t="shared" si="14"/>
        <v/>
      </c>
      <c r="Q87" s="216" t="str">
        <f t="shared" si="15"/>
        <v/>
      </c>
      <c r="R87" s="220" t="str">
        <f t="shared" si="16"/>
        <v/>
      </c>
      <c r="S87" s="216" t="str">
        <f t="shared" si="24"/>
        <v/>
      </c>
      <c r="T87" s="217" t="str">
        <f t="shared" si="17"/>
        <v/>
      </c>
      <c r="U87" s="218" t="str">
        <f>IF(S87="","",COUNTIF($S$7:S87,"該当２"))</f>
        <v/>
      </c>
      <c r="V87" s="221" t="str">
        <f t="shared" si="18"/>
        <v/>
      </c>
      <c r="W87" s="217" t="str">
        <f t="shared" si="19"/>
        <v/>
      </c>
      <c r="X87" s="218" t="str">
        <f>IF(V87="","",COUNTIF($V$7:V87,"該当３"))</f>
        <v/>
      </c>
      <c r="Z87" s="230"/>
      <c r="AA87" s="231"/>
      <c r="AB87" s="224"/>
      <c r="AC87" s="224"/>
      <c r="AD87" s="224"/>
      <c r="AE87" s="254"/>
    </row>
    <row r="88" spans="1:33" s="222" customFormat="1" ht="15" customHeight="1" x14ac:dyDescent="0.15">
      <c r="A88" s="227" t="s">
        <v>1115</v>
      </c>
      <c r="B88" s="228" t="s">
        <v>1006</v>
      </c>
      <c r="C88" s="228" t="s">
        <v>1109</v>
      </c>
      <c r="D88" s="228" t="s">
        <v>1022</v>
      </c>
      <c r="E88" s="228" t="s">
        <v>1007</v>
      </c>
      <c r="F88" s="229" t="s">
        <v>175</v>
      </c>
      <c r="G88" s="229" t="s">
        <v>237</v>
      </c>
      <c r="H88" s="229" t="s">
        <v>242</v>
      </c>
      <c r="I88" s="225"/>
      <c r="J88" s="215"/>
      <c r="K88" s="216" t="str">
        <f t="shared" si="20"/>
        <v/>
      </c>
      <c r="L88" s="217" t="str">
        <f t="shared" si="21"/>
        <v/>
      </c>
      <c r="M88" s="218" t="str">
        <f>IF(K88="","",COUNTIF($K$7:K88,"ﾘｽﾄ１"))</f>
        <v/>
      </c>
      <c r="N88" s="218" t="str">
        <f t="shared" si="22"/>
        <v/>
      </c>
      <c r="O88" s="219" t="str">
        <f t="shared" si="23"/>
        <v/>
      </c>
      <c r="P88" s="218" t="str">
        <f t="shared" si="14"/>
        <v/>
      </c>
      <c r="Q88" s="216" t="str">
        <f t="shared" si="15"/>
        <v/>
      </c>
      <c r="R88" s="220" t="str">
        <f t="shared" si="16"/>
        <v/>
      </c>
      <c r="S88" s="216" t="str">
        <f t="shared" si="24"/>
        <v/>
      </c>
      <c r="T88" s="217" t="str">
        <f t="shared" si="17"/>
        <v/>
      </c>
      <c r="U88" s="218" t="str">
        <f>IF(S88="","",COUNTIF($S$7:S88,"該当２"))</f>
        <v/>
      </c>
      <c r="V88" s="221" t="str">
        <f t="shared" si="18"/>
        <v/>
      </c>
      <c r="W88" s="217" t="str">
        <f t="shared" si="19"/>
        <v/>
      </c>
      <c r="X88" s="218" t="str">
        <f>IF(V88="","",COUNTIF($V$7:V88,"該当３"))</f>
        <v/>
      </c>
      <c r="Z88" s="230"/>
      <c r="AA88" s="231"/>
      <c r="AB88" s="224"/>
      <c r="AC88" s="224"/>
      <c r="AD88" s="224"/>
      <c r="AE88" s="254"/>
    </row>
    <row r="89" spans="1:33" s="222" customFormat="1" ht="15" customHeight="1" x14ac:dyDescent="0.15">
      <c r="A89" s="227" t="s">
        <v>1116</v>
      </c>
      <c r="B89" s="228" t="s">
        <v>1006</v>
      </c>
      <c r="C89" s="228" t="s">
        <v>1109</v>
      </c>
      <c r="D89" s="228" t="s">
        <v>1024</v>
      </c>
      <c r="E89" s="228" t="s">
        <v>1007</v>
      </c>
      <c r="F89" s="229" t="s">
        <v>175</v>
      </c>
      <c r="G89" s="229" t="s">
        <v>237</v>
      </c>
      <c r="H89" s="229" t="s">
        <v>243</v>
      </c>
      <c r="I89" s="225"/>
      <c r="J89" s="215"/>
      <c r="K89" s="216" t="str">
        <f t="shared" si="20"/>
        <v/>
      </c>
      <c r="L89" s="217" t="str">
        <f t="shared" si="21"/>
        <v/>
      </c>
      <c r="M89" s="218" t="str">
        <f>IF(K89="","",COUNTIF($K$7:K89,"ﾘｽﾄ１"))</f>
        <v/>
      </c>
      <c r="N89" s="218" t="str">
        <f t="shared" si="22"/>
        <v/>
      </c>
      <c r="O89" s="219" t="str">
        <f t="shared" si="23"/>
        <v/>
      </c>
      <c r="P89" s="218" t="str">
        <f t="shared" si="14"/>
        <v/>
      </c>
      <c r="Q89" s="216" t="str">
        <f t="shared" si="15"/>
        <v/>
      </c>
      <c r="R89" s="220" t="str">
        <f t="shared" si="16"/>
        <v/>
      </c>
      <c r="S89" s="216" t="str">
        <f t="shared" si="24"/>
        <v/>
      </c>
      <c r="T89" s="217" t="str">
        <f t="shared" si="17"/>
        <v/>
      </c>
      <c r="U89" s="218" t="str">
        <f>IF(S89="","",COUNTIF($S$7:S89,"該当２"))</f>
        <v/>
      </c>
      <c r="V89" s="221" t="str">
        <f t="shared" si="18"/>
        <v/>
      </c>
      <c r="W89" s="217" t="str">
        <f t="shared" si="19"/>
        <v/>
      </c>
      <c r="X89" s="218" t="str">
        <f>IF(V89="","",COUNTIF($V$7:V89,"該当３"))</f>
        <v/>
      </c>
      <c r="Z89" s="230"/>
      <c r="AA89" s="231"/>
      <c r="AB89" s="224"/>
      <c r="AC89" s="224"/>
      <c r="AD89" s="224"/>
      <c r="AE89" s="254"/>
    </row>
    <row r="90" spans="1:33" s="222" customFormat="1" ht="15" customHeight="1" x14ac:dyDescent="0.15">
      <c r="A90" s="227" t="s">
        <v>1117</v>
      </c>
      <c r="B90" s="228" t="s">
        <v>1006</v>
      </c>
      <c r="C90" s="228" t="s">
        <v>1109</v>
      </c>
      <c r="D90" s="228" t="s">
        <v>1006</v>
      </c>
      <c r="E90" s="228" t="s">
        <v>1007</v>
      </c>
      <c r="F90" s="229" t="s">
        <v>175</v>
      </c>
      <c r="G90" s="229" t="s">
        <v>237</v>
      </c>
      <c r="H90" s="229" t="s">
        <v>244</v>
      </c>
      <c r="I90" s="214"/>
      <c r="J90" s="215"/>
      <c r="K90" s="216" t="str">
        <f t="shared" si="20"/>
        <v/>
      </c>
      <c r="L90" s="217" t="str">
        <f t="shared" si="21"/>
        <v/>
      </c>
      <c r="M90" s="218" t="str">
        <f>IF(K90="","",COUNTIF($K$7:K90,"ﾘｽﾄ１"))</f>
        <v/>
      </c>
      <c r="N90" s="218" t="str">
        <f t="shared" si="22"/>
        <v/>
      </c>
      <c r="O90" s="219" t="str">
        <f t="shared" si="23"/>
        <v/>
      </c>
      <c r="P90" s="218" t="str">
        <f t="shared" si="14"/>
        <v/>
      </c>
      <c r="Q90" s="216" t="str">
        <f t="shared" si="15"/>
        <v/>
      </c>
      <c r="R90" s="220" t="str">
        <f t="shared" si="16"/>
        <v/>
      </c>
      <c r="S90" s="216" t="str">
        <f t="shared" si="24"/>
        <v/>
      </c>
      <c r="T90" s="217" t="str">
        <f t="shared" si="17"/>
        <v/>
      </c>
      <c r="U90" s="218" t="str">
        <f>IF(S90="","",COUNTIF($S$7:S90,"該当２"))</f>
        <v/>
      </c>
      <c r="V90" s="221" t="str">
        <f t="shared" si="18"/>
        <v/>
      </c>
      <c r="W90" s="217" t="str">
        <f t="shared" si="19"/>
        <v/>
      </c>
      <c r="X90" s="218" t="str">
        <f>IF(V90="","",COUNTIF($V$7:V90,"該当３"))</f>
        <v/>
      </c>
      <c r="Z90" s="230"/>
      <c r="AA90" s="231"/>
      <c r="AB90" s="224"/>
      <c r="AC90" s="224"/>
      <c r="AD90" s="224"/>
      <c r="AE90" s="254"/>
    </row>
    <row r="91" spans="1:33" s="222" customFormat="1" ht="15" customHeight="1" x14ac:dyDescent="0.15">
      <c r="A91" s="227" t="s">
        <v>1118</v>
      </c>
      <c r="B91" s="228" t="s">
        <v>1006</v>
      </c>
      <c r="C91" s="228" t="s">
        <v>1109</v>
      </c>
      <c r="D91" s="228" t="s">
        <v>1027</v>
      </c>
      <c r="E91" s="228" t="s">
        <v>1007</v>
      </c>
      <c r="F91" s="229" t="s">
        <v>175</v>
      </c>
      <c r="G91" s="229" t="s">
        <v>237</v>
      </c>
      <c r="H91" s="229" t="s">
        <v>245</v>
      </c>
      <c r="I91" s="214"/>
      <c r="J91" s="215"/>
      <c r="K91" s="216" t="str">
        <f t="shared" si="20"/>
        <v/>
      </c>
      <c r="L91" s="217" t="str">
        <f t="shared" si="21"/>
        <v/>
      </c>
      <c r="M91" s="218" t="str">
        <f>IF(K91="","",COUNTIF($K$7:K91,"ﾘｽﾄ１"))</f>
        <v/>
      </c>
      <c r="N91" s="218" t="str">
        <f t="shared" si="22"/>
        <v/>
      </c>
      <c r="O91" s="219" t="str">
        <f t="shared" si="23"/>
        <v/>
      </c>
      <c r="P91" s="218" t="str">
        <f t="shared" si="14"/>
        <v/>
      </c>
      <c r="Q91" s="216" t="str">
        <f t="shared" si="15"/>
        <v/>
      </c>
      <c r="R91" s="220" t="str">
        <f t="shared" si="16"/>
        <v/>
      </c>
      <c r="S91" s="216" t="str">
        <f t="shared" si="24"/>
        <v/>
      </c>
      <c r="T91" s="217" t="str">
        <f t="shared" si="17"/>
        <v/>
      </c>
      <c r="U91" s="218" t="str">
        <f>IF(S91="","",COUNTIF($S$7:S91,"該当２"))</f>
        <v/>
      </c>
      <c r="V91" s="221" t="str">
        <f t="shared" si="18"/>
        <v/>
      </c>
      <c r="W91" s="217" t="str">
        <f t="shared" si="19"/>
        <v/>
      </c>
      <c r="X91" s="218" t="str">
        <f>IF(V91="","",COUNTIF($V$7:V91,"該当３"))</f>
        <v/>
      </c>
      <c r="Z91" s="230"/>
      <c r="AA91" s="231"/>
      <c r="AB91" s="224"/>
      <c r="AC91" s="224"/>
      <c r="AD91" s="224"/>
      <c r="AE91" s="254"/>
    </row>
    <row r="92" spans="1:33" s="222" customFormat="1" ht="15" customHeight="1" x14ac:dyDescent="0.15">
      <c r="A92" s="227" t="s">
        <v>1119</v>
      </c>
      <c r="B92" s="228" t="s">
        <v>1006</v>
      </c>
      <c r="C92" s="228" t="s">
        <v>1109</v>
      </c>
      <c r="D92" s="228" t="s">
        <v>1029</v>
      </c>
      <c r="E92" s="228" t="s">
        <v>1007</v>
      </c>
      <c r="F92" s="229" t="s">
        <v>175</v>
      </c>
      <c r="G92" s="229" t="s">
        <v>237</v>
      </c>
      <c r="H92" s="229" t="s">
        <v>1584</v>
      </c>
      <c r="I92" s="214"/>
      <c r="J92" s="215"/>
      <c r="K92" s="216" t="str">
        <f t="shared" si="20"/>
        <v/>
      </c>
      <c r="L92" s="217" t="str">
        <f t="shared" si="21"/>
        <v/>
      </c>
      <c r="M92" s="218" t="str">
        <f>IF(K92="","",COUNTIF($K$7:K92,"ﾘｽﾄ１"))</f>
        <v/>
      </c>
      <c r="N92" s="218" t="str">
        <f t="shared" si="22"/>
        <v/>
      </c>
      <c r="O92" s="219" t="str">
        <f t="shared" si="23"/>
        <v/>
      </c>
      <c r="P92" s="218" t="str">
        <f t="shared" si="14"/>
        <v/>
      </c>
      <c r="Q92" s="216" t="str">
        <f t="shared" si="15"/>
        <v/>
      </c>
      <c r="R92" s="220" t="str">
        <f t="shared" si="16"/>
        <v/>
      </c>
      <c r="S92" s="216" t="str">
        <f t="shared" si="24"/>
        <v/>
      </c>
      <c r="T92" s="217" t="str">
        <f t="shared" si="17"/>
        <v/>
      </c>
      <c r="U92" s="218" t="str">
        <f>IF(S92="","",COUNTIF($S$7:S92,"該当２"))</f>
        <v/>
      </c>
      <c r="V92" s="221" t="str">
        <f t="shared" si="18"/>
        <v/>
      </c>
      <c r="W92" s="217" t="str">
        <f t="shared" si="19"/>
        <v/>
      </c>
      <c r="X92" s="218" t="str">
        <f>IF(V92="","",COUNTIF($V$7:V92,"該当３"))</f>
        <v/>
      </c>
      <c r="Z92" s="230"/>
      <c r="AA92" s="231"/>
      <c r="AB92" s="224"/>
      <c r="AC92" s="224"/>
      <c r="AD92" s="224"/>
      <c r="AE92" s="254"/>
    </row>
    <row r="93" spans="1:33" s="222" customFormat="1" ht="15" customHeight="1" x14ac:dyDescent="0.15">
      <c r="A93" s="227" t="s">
        <v>1120</v>
      </c>
      <c r="B93" s="228" t="s">
        <v>1006</v>
      </c>
      <c r="C93" s="228" t="s">
        <v>1109</v>
      </c>
      <c r="D93" s="228" t="s">
        <v>1031</v>
      </c>
      <c r="E93" s="228" t="s">
        <v>1007</v>
      </c>
      <c r="F93" s="229" t="s">
        <v>175</v>
      </c>
      <c r="G93" s="229" t="s">
        <v>237</v>
      </c>
      <c r="H93" s="229" t="s">
        <v>246</v>
      </c>
      <c r="I93" s="214"/>
      <c r="J93" s="215"/>
      <c r="K93" s="216" t="str">
        <f t="shared" si="20"/>
        <v/>
      </c>
      <c r="L93" s="217" t="str">
        <f t="shared" si="21"/>
        <v/>
      </c>
      <c r="M93" s="218" t="str">
        <f>IF(K93="","",COUNTIF($K$7:K93,"ﾘｽﾄ１"))</f>
        <v/>
      </c>
      <c r="N93" s="218" t="str">
        <f t="shared" si="22"/>
        <v/>
      </c>
      <c r="O93" s="219" t="str">
        <f t="shared" si="23"/>
        <v/>
      </c>
      <c r="P93" s="218" t="str">
        <f t="shared" si="14"/>
        <v/>
      </c>
      <c r="Q93" s="216" t="str">
        <f t="shared" si="15"/>
        <v/>
      </c>
      <c r="R93" s="220" t="str">
        <f t="shared" si="16"/>
        <v/>
      </c>
      <c r="S93" s="216" t="str">
        <f t="shared" si="24"/>
        <v/>
      </c>
      <c r="T93" s="217" t="str">
        <f t="shared" si="17"/>
        <v/>
      </c>
      <c r="U93" s="218" t="str">
        <f>IF(S93="","",COUNTIF($S$7:S93,"該当２"))</f>
        <v/>
      </c>
      <c r="V93" s="221" t="str">
        <f t="shared" si="18"/>
        <v/>
      </c>
      <c r="W93" s="217" t="str">
        <f t="shared" si="19"/>
        <v/>
      </c>
      <c r="X93" s="218" t="str">
        <f>IF(V93="","",COUNTIF($V$7:V93,"該当３"))</f>
        <v/>
      </c>
      <c r="Z93" s="230"/>
      <c r="AA93" s="231"/>
      <c r="AB93" s="224"/>
      <c r="AC93" s="224"/>
      <c r="AD93" s="224"/>
      <c r="AE93" s="254"/>
    </row>
    <row r="94" spans="1:33" s="222" customFormat="1" ht="15" customHeight="1" x14ac:dyDescent="0.15">
      <c r="A94" s="227" t="s">
        <v>1121</v>
      </c>
      <c r="B94" s="228" t="s">
        <v>1006</v>
      </c>
      <c r="C94" s="228" t="s">
        <v>1122</v>
      </c>
      <c r="D94" s="228" t="s">
        <v>1008</v>
      </c>
      <c r="E94" s="228" t="s">
        <v>1007</v>
      </c>
      <c r="F94" s="229" t="s">
        <v>175</v>
      </c>
      <c r="G94" s="229" t="s">
        <v>247</v>
      </c>
      <c r="H94" s="229"/>
      <c r="I94" s="214"/>
      <c r="J94" s="215"/>
      <c r="K94" s="216" t="str">
        <f t="shared" si="20"/>
        <v>ﾘｽﾄ１</v>
      </c>
      <c r="L94" s="217" t="str">
        <f t="shared" si="21"/>
        <v>常総市</v>
      </c>
      <c r="M94" s="218">
        <f>IF(K94="","",COUNTIF($K$7:K94,"ﾘｽﾄ１"))</f>
        <v>10</v>
      </c>
      <c r="N94" s="218" t="str">
        <f t="shared" si="22"/>
        <v/>
      </c>
      <c r="O94" s="219" t="str">
        <f t="shared" si="23"/>
        <v/>
      </c>
      <c r="P94" s="218" t="str">
        <f t="shared" si="14"/>
        <v/>
      </c>
      <c r="Q94" s="216" t="str">
        <f t="shared" si="15"/>
        <v/>
      </c>
      <c r="R94" s="220" t="str">
        <f t="shared" si="16"/>
        <v/>
      </c>
      <c r="S94" s="216" t="str">
        <f t="shared" si="24"/>
        <v/>
      </c>
      <c r="T94" s="217" t="str">
        <f t="shared" si="17"/>
        <v/>
      </c>
      <c r="U94" s="218" t="str">
        <f>IF(S94="","",COUNTIF($S$7:S94,"該当２"))</f>
        <v/>
      </c>
      <c r="V94" s="221" t="str">
        <f t="shared" si="18"/>
        <v/>
      </c>
      <c r="W94" s="217" t="str">
        <f t="shared" si="19"/>
        <v/>
      </c>
      <c r="X94" s="218" t="str">
        <f>IF(V94="","",COUNTIF($V$7:V94,"該当３"))</f>
        <v/>
      </c>
      <c r="Z94" s="230"/>
      <c r="AA94" s="231"/>
      <c r="AB94" s="224"/>
      <c r="AC94" s="224"/>
      <c r="AD94" s="224"/>
      <c r="AE94" s="254"/>
    </row>
    <row r="95" spans="1:33" s="222" customFormat="1" ht="15" customHeight="1" x14ac:dyDescent="0.15">
      <c r="A95" s="227" t="s">
        <v>1123</v>
      </c>
      <c r="B95" s="228" t="s">
        <v>1006</v>
      </c>
      <c r="C95" s="228" t="s">
        <v>1122</v>
      </c>
      <c r="D95" s="228" t="s">
        <v>1012</v>
      </c>
      <c r="E95" s="228" t="s">
        <v>1007</v>
      </c>
      <c r="F95" s="229" t="s">
        <v>175</v>
      </c>
      <c r="G95" s="229" t="s">
        <v>247</v>
      </c>
      <c r="H95" s="229" t="s">
        <v>248</v>
      </c>
      <c r="I95" s="214"/>
      <c r="J95" s="215"/>
      <c r="K95" s="216" t="str">
        <f t="shared" si="20"/>
        <v/>
      </c>
      <c r="L95" s="217" t="str">
        <f t="shared" si="21"/>
        <v/>
      </c>
      <c r="M95" s="218" t="str">
        <f>IF(K95="","",COUNTIF($K$7:K95,"ﾘｽﾄ１"))</f>
        <v/>
      </c>
      <c r="N95" s="218" t="str">
        <f t="shared" si="22"/>
        <v/>
      </c>
      <c r="O95" s="219" t="str">
        <f t="shared" si="23"/>
        <v/>
      </c>
      <c r="P95" s="218" t="str">
        <f t="shared" si="14"/>
        <v/>
      </c>
      <c r="Q95" s="216" t="str">
        <f t="shared" si="15"/>
        <v/>
      </c>
      <c r="R95" s="220" t="str">
        <f t="shared" si="16"/>
        <v/>
      </c>
      <c r="S95" s="216" t="str">
        <f t="shared" si="24"/>
        <v/>
      </c>
      <c r="T95" s="217" t="str">
        <f t="shared" si="17"/>
        <v/>
      </c>
      <c r="U95" s="218" t="str">
        <f>IF(S95="","",COUNTIF($S$7:S95,"該当２"))</f>
        <v/>
      </c>
      <c r="V95" s="221" t="str">
        <f t="shared" si="18"/>
        <v/>
      </c>
      <c r="W95" s="217" t="str">
        <f t="shared" si="19"/>
        <v/>
      </c>
      <c r="X95" s="218" t="str">
        <f>IF(V95="","",COUNTIF($V$7:V95,"該当３"))</f>
        <v/>
      </c>
      <c r="Z95" s="230"/>
      <c r="AA95" s="231"/>
      <c r="AB95" s="224"/>
      <c r="AC95" s="224"/>
      <c r="AD95" s="224"/>
      <c r="AE95" s="254"/>
    </row>
    <row r="96" spans="1:33" s="222" customFormat="1" ht="15" customHeight="1" x14ac:dyDescent="0.15">
      <c r="A96" s="227" t="s">
        <v>1124</v>
      </c>
      <c r="B96" s="228" t="s">
        <v>1006</v>
      </c>
      <c r="C96" s="228" t="s">
        <v>1122</v>
      </c>
      <c r="D96" s="228" t="s">
        <v>1014</v>
      </c>
      <c r="E96" s="228" t="s">
        <v>1007</v>
      </c>
      <c r="F96" s="229" t="s">
        <v>175</v>
      </c>
      <c r="G96" s="229" t="s">
        <v>247</v>
      </c>
      <c r="H96" s="229" t="s">
        <v>249</v>
      </c>
      <c r="I96" s="214"/>
      <c r="J96" s="215"/>
      <c r="K96" s="216" t="str">
        <f t="shared" si="20"/>
        <v/>
      </c>
      <c r="L96" s="217" t="str">
        <f t="shared" si="21"/>
        <v/>
      </c>
      <c r="M96" s="218" t="str">
        <f>IF(K96="","",COUNTIF($K$7:K96,"ﾘｽﾄ１"))</f>
        <v/>
      </c>
      <c r="N96" s="218" t="str">
        <f t="shared" si="22"/>
        <v/>
      </c>
      <c r="O96" s="219" t="str">
        <f t="shared" si="23"/>
        <v/>
      </c>
      <c r="P96" s="218" t="str">
        <f t="shared" si="14"/>
        <v/>
      </c>
      <c r="Q96" s="216" t="str">
        <f t="shared" si="15"/>
        <v/>
      </c>
      <c r="R96" s="220" t="str">
        <f t="shared" si="16"/>
        <v/>
      </c>
      <c r="S96" s="216" t="str">
        <f t="shared" si="24"/>
        <v/>
      </c>
      <c r="T96" s="217" t="str">
        <f t="shared" si="17"/>
        <v/>
      </c>
      <c r="U96" s="218" t="str">
        <f>IF(S96="","",COUNTIF($S$7:S96,"該当２"))</f>
        <v/>
      </c>
      <c r="V96" s="221" t="str">
        <f t="shared" si="18"/>
        <v/>
      </c>
      <c r="W96" s="217" t="str">
        <f t="shared" si="19"/>
        <v/>
      </c>
      <c r="X96" s="218" t="str">
        <f>IF(V96="","",COUNTIF($V$7:V96,"該当３"))</f>
        <v/>
      </c>
      <c r="Z96" s="230"/>
      <c r="AA96" s="231"/>
      <c r="AB96" s="224"/>
      <c r="AC96" s="224"/>
      <c r="AD96" s="224"/>
      <c r="AE96" s="254"/>
    </row>
    <row r="97" spans="1:31" s="222" customFormat="1" ht="15" customHeight="1" x14ac:dyDescent="0.15">
      <c r="A97" s="227" t="s">
        <v>1125</v>
      </c>
      <c r="B97" s="228" t="s">
        <v>1006</v>
      </c>
      <c r="C97" s="228" t="s">
        <v>1122</v>
      </c>
      <c r="D97" s="228" t="s">
        <v>1016</v>
      </c>
      <c r="E97" s="228" t="s">
        <v>1007</v>
      </c>
      <c r="F97" s="229" t="s">
        <v>175</v>
      </c>
      <c r="G97" s="229" t="s">
        <v>247</v>
      </c>
      <c r="H97" s="229" t="s">
        <v>250</v>
      </c>
      <c r="I97" s="214"/>
      <c r="J97" s="215"/>
      <c r="K97" s="216" t="str">
        <f t="shared" si="20"/>
        <v/>
      </c>
      <c r="L97" s="217" t="str">
        <f t="shared" si="21"/>
        <v/>
      </c>
      <c r="M97" s="218" t="str">
        <f>IF(K97="","",COUNTIF($K$7:K97,"ﾘｽﾄ１"))</f>
        <v/>
      </c>
      <c r="N97" s="218" t="str">
        <f t="shared" si="22"/>
        <v/>
      </c>
      <c r="O97" s="219" t="str">
        <f t="shared" si="23"/>
        <v/>
      </c>
      <c r="P97" s="218" t="str">
        <f t="shared" si="14"/>
        <v/>
      </c>
      <c r="Q97" s="216" t="str">
        <f t="shared" si="15"/>
        <v/>
      </c>
      <c r="R97" s="220" t="str">
        <f t="shared" si="16"/>
        <v/>
      </c>
      <c r="S97" s="216" t="str">
        <f t="shared" si="24"/>
        <v/>
      </c>
      <c r="T97" s="217" t="str">
        <f t="shared" si="17"/>
        <v/>
      </c>
      <c r="U97" s="218" t="str">
        <f>IF(S97="","",COUNTIF($S$7:S97,"該当２"))</f>
        <v/>
      </c>
      <c r="V97" s="221" t="str">
        <f t="shared" si="18"/>
        <v/>
      </c>
      <c r="W97" s="217" t="str">
        <f t="shared" si="19"/>
        <v/>
      </c>
      <c r="X97" s="218" t="str">
        <f>IF(V97="","",COUNTIF($V$7:V97,"該当３"))</f>
        <v/>
      </c>
      <c r="Z97" s="230"/>
      <c r="AA97" s="231"/>
      <c r="AB97" s="224"/>
      <c r="AC97" s="224"/>
      <c r="AD97" s="224"/>
      <c r="AE97" s="254"/>
    </row>
    <row r="98" spans="1:31" s="222" customFormat="1" ht="15" customHeight="1" x14ac:dyDescent="0.15">
      <c r="A98" s="227" t="s">
        <v>1126</v>
      </c>
      <c r="B98" s="228" t="s">
        <v>1006</v>
      </c>
      <c r="C98" s="228" t="s">
        <v>1122</v>
      </c>
      <c r="D98" s="228" t="s">
        <v>1018</v>
      </c>
      <c r="E98" s="228" t="s">
        <v>1007</v>
      </c>
      <c r="F98" s="229" t="s">
        <v>175</v>
      </c>
      <c r="G98" s="229" t="s">
        <v>247</v>
      </c>
      <c r="H98" s="229" t="s">
        <v>251</v>
      </c>
      <c r="I98" s="214"/>
      <c r="J98" s="215"/>
      <c r="K98" s="216" t="str">
        <f t="shared" si="20"/>
        <v/>
      </c>
      <c r="L98" s="217" t="str">
        <f t="shared" si="21"/>
        <v/>
      </c>
      <c r="M98" s="218" t="str">
        <f>IF(K98="","",COUNTIF($K$7:K98,"ﾘｽﾄ１"))</f>
        <v/>
      </c>
      <c r="N98" s="218" t="str">
        <f t="shared" si="22"/>
        <v/>
      </c>
      <c r="O98" s="219" t="str">
        <f t="shared" si="23"/>
        <v/>
      </c>
      <c r="P98" s="218" t="str">
        <f t="shared" si="14"/>
        <v/>
      </c>
      <c r="Q98" s="216" t="str">
        <f t="shared" si="15"/>
        <v/>
      </c>
      <c r="R98" s="220" t="str">
        <f t="shared" si="16"/>
        <v/>
      </c>
      <c r="S98" s="216" t="str">
        <f t="shared" si="24"/>
        <v/>
      </c>
      <c r="T98" s="217" t="str">
        <f t="shared" si="17"/>
        <v/>
      </c>
      <c r="U98" s="218" t="str">
        <f>IF(S98="","",COUNTIF($S$7:S98,"該当２"))</f>
        <v/>
      </c>
      <c r="V98" s="221" t="str">
        <f t="shared" si="18"/>
        <v/>
      </c>
      <c r="W98" s="217" t="str">
        <f t="shared" si="19"/>
        <v/>
      </c>
      <c r="X98" s="218" t="str">
        <f>IF(V98="","",COUNTIF($V$7:V98,"該当３"))</f>
        <v/>
      </c>
      <c r="Z98" s="230"/>
      <c r="AA98" s="231"/>
      <c r="AB98" s="224"/>
      <c r="AC98" s="224"/>
      <c r="AD98" s="224"/>
      <c r="AE98" s="254"/>
    </row>
    <row r="99" spans="1:31" s="222" customFormat="1" ht="15" customHeight="1" x14ac:dyDescent="0.15">
      <c r="A99" s="227" t="s">
        <v>1127</v>
      </c>
      <c r="B99" s="228" t="s">
        <v>1006</v>
      </c>
      <c r="C99" s="228" t="s">
        <v>1122</v>
      </c>
      <c r="D99" s="228" t="s">
        <v>1020</v>
      </c>
      <c r="E99" s="228" t="s">
        <v>1007</v>
      </c>
      <c r="F99" s="229" t="s">
        <v>175</v>
      </c>
      <c r="G99" s="229" t="s">
        <v>247</v>
      </c>
      <c r="H99" s="229" t="s">
        <v>252</v>
      </c>
      <c r="I99" s="214"/>
      <c r="J99" s="215"/>
      <c r="K99" s="216" t="str">
        <f t="shared" si="20"/>
        <v/>
      </c>
      <c r="L99" s="217" t="str">
        <f t="shared" si="21"/>
        <v/>
      </c>
      <c r="M99" s="218" t="str">
        <f>IF(K99="","",COUNTIF($K$7:K99,"ﾘｽﾄ１"))</f>
        <v/>
      </c>
      <c r="N99" s="218" t="str">
        <f t="shared" si="22"/>
        <v/>
      </c>
      <c r="O99" s="219" t="str">
        <f t="shared" si="23"/>
        <v/>
      </c>
      <c r="P99" s="218" t="str">
        <f t="shared" si="14"/>
        <v/>
      </c>
      <c r="Q99" s="216" t="str">
        <f t="shared" si="15"/>
        <v/>
      </c>
      <c r="R99" s="220" t="str">
        <f t="shared" si="16"/>
        <v/>
      </c>
      <c r="S99" s="216" t="str">
        <f t="shared" si="24"/>
        <v/>
      </c>
      <c r="T99" s="217" t="str">
        <f t="shared" si="17"/>
        <v/>
      </c>
      <c r="U99" s="218" t="str">
        <f>IF(S99="","",COUNTIF($S$7:S99,"該当２"))</f>
        <v/>
      </c>
      <c r="V99" s="221" t="str">
        <f t="shared" si="18"/>
        <v/>
      </c>
      <c r="W99" s="217" t="str">
        <f t="shared" si="19"/>
        <v/>
      </c>
      <c r="X99" s="218" t="str">
        <f>IF(V99="","",COUNTIF($V$7:V99,"該当３"))</f>
        <v/>
      </c>
      <c r="Z99" s="230"/>
      <c r="AA99" s="231"/>
      <c r="AB99" s="224"/>
      <c r="AC99" s="224"/>
      <c r="AD99" s="224"/>
      <c r="AE99" s="254"/>
    </row>
    <row r="100" spans="1:31" s="222" customFormat="1" ht="15" customHeight="1" x14ac:dyDescent="0.15">
      <c r="A100" s="227" t="s">
        <v>1128</v>
      </c>
      <c r="B100" s="228" t="s">
        <v>1006</v>
      </c>
      <c r="C100" s="228" t="s">
        <v>1122</v>
      </c>
      <c r="D100" s="228" t="s">
        <v>1022</v>
      </c>
      <c r="E100" s="228" t="s">
        <v>1007</v>
      </c>
      <c r="F100" s="229" t="s">
        <v>175</v>
      </c>
      <c r="G100" s="229" t="s">
        <v>247</v>
      </c>
      <c r="H100" s="229" t="s">
        <v>253</v>
      </c>
      <c r="I100" s="214"/>
      <c r="J100" s="215"/>
      <c r="K100" s="216" t="str">
        <f t="shared" si="20"/>
        <v/>
      </c>
      <c r="L100" s="217" t="str">
        <f t="shared" si="21"/>
        <v/>
      </c>
      <c r="M100" s="218" t="str">
        <f>IF(K100="","",COUNTIF($K$7:K100,"ﾘｽﾄ１"))</f>
        <v/>
      </c>
      <c r="N100" s="218" t="str">
        <f t="shared" si="22"/>
        <v/>
      </c>
      <c r="O100" s="219" t="str">
        <f t="shared" si="23"/>
        <v/>
      </c>
      <c r="P100" s="218" t="str">
        <f t="shared" si="14"/>
        <v/>
      </c>
      <c r="Q100" s="216" t="str">
        <f t="shared" si="15"/>
        <v/>
      </c>
      <c r="R100" s="220" t="str">
        <f t="shared" si="16"/>
        <v/>
      </c>
      <c r="S100" s="216" t="str">
        <f t="shared" si="24"/>
        <v/>
      </c>
      <c r="T100" s="217" t="str">
        <f t="shared" si="17"/>
        <v/>
      </c>
      <c r="U100" s="218" t="str">
        <f>IF(S100="","",COUNTIF($S$7:S100,"該当２"))</f>
        <v/>
      </c>
      <c r="V100" s="221" t="str">
        <f t="shared" si="18"/>
        <v/>
      </c>
      <c r="W100" s="217" t="str">
        <f t="shared" si="19"/>
        <v/>
      </c>
      <c r="X100" s="218" t="str">
        <f>IF(V100="","",COUNTIF($V$7:V100,"該当３"))</f>
        <v/>
      </c>
      <c r="Z100" s="230"/>
      <c r="AA100" s="231"/>
      <c r="AB100" s="224"/>
      <c r="AC100" s="224"/>
      <c r="AD100" s="224"/>
      <c r="AE100" s="254"/>
    </row>
    <row r="101" spans="1:31" s="222" customFormat="1" ht="15" customHeight="1" x14ac:dyDescent="0.15">
      <c r="A101" s="227" t="s">
        <v>1129</v>
      </c>
      <c r="B101" s="228" t="s">
        <v>1006</v>
      </c>
      <c r="C101" s="228" t="s">
        <v>1122</v>
      </c>
      <c r="D101" s="228" t="s">
        <v>1024</v>
      </c>
      <c r="E101" s="228" t="s">
        <v>1007</v>
      </c>
      <c r="F101" s="229" t="s">
        <v>175</v>
      </c>
      <c r="G101" s="229" t="s">
        <v>247</v>
      </c>
      <c r="H101" s="229" t="s">
        <v>254</v>
      </c>
      <c r="I101" s="214"/>
      <c r="J101" s="215"/>
      <c r="K101" s="216" t="str">
        <f t="shared" si="20"/>
        <v/>
      </c>
      <c r="L101" s="217" t="str">
        <f t="shared" si="21"/>
        <v/>
      </c>
      <c r="M101" s="218" t="str">
        <f>IF(K101="","",COUNTIF($K$7:K101,"ﾘｽﾄ１"))</f>
        <v/>
      </c>
      <c r="N101" s="218" t="str">
        <f t="shared" si="22"/>
        <v/>
      </c>
      <c r="O101" s="219" t="str">
        <f t="shared" si="23"/>
        <v/>
      </c>
      <c r="P101" s="218" t="str">
        <f t="shared" si="14"/>
        <v/>
      </c>
      <c r="Q101" s="216" t="str">
        <f t="shared" si="15"/>
        <v/>
      </c>
      <c r="R101" s="220" t="str">
        <f t="shared" si="16"/>
        <v/>
      </c>
      <c r="S101" s="216" t="str">
        <f t="shared" si="24"/>
        <v/>
      </c>
      <c r="T101" s="217" t="str">
        <f t="shared" si="17"/>
        <v/>
      </c>
      <c r="U101" s="218" t="str">
        <f>IF(S101="","",COUNTIF($S$7:S101,"該当２"))</f>
        <v/>
      </c>
      <c r="V101" s="221" t="str">
        <f t="shared" si="18"/>
        <v/>
      </c>
      <c r="W101" s="217" t="str">
        <f t="shared" si="19"/>
        <v/>
      </c>
      <c r="X101" s="218" t="str">
        <f>IF(V101="","",COUNTIF($V$7:V101,"該当３"))</f>
        <v/>
      </c>
      <c r="Z101" s="230"/>
      <c r="AA101" s="231"/>
      <c r="AB101" s="224"/>
      <c r="AC101" s="224"/>
      <c r="AD101" s="224"/>
      <c r="AE101" s="254"/>
    </row>
    <row r="102" spans="1:31" s="222" customFormat="1" ht="15" customHeight="1" x14ac:dyDescent="0.15">
      <c r="A102" s="227" t="s">
        <v>1130</v>
      </c>
      <c r="B102" s="228" t="s">
        <v>1006</v>
      </c>
      <c r="C102" s="228" t="s">
        <v>1122</v>
      </c>
      <c r="D102" s="228" t="s">
        <v>1006</v>
      </c>
      <c r="E102" s="228" t="s">
        <v>1007</v>
      </c>
      <c r="F102" s="229" t="s">
        <v>175</v>
      </c>
      <c r="G102" s="229" t="s">
        <v>247</v>
      </c>
      <c r="H102" s="229" t="s">
        <v>255</v>
      </c>
      <c r="I102" s="214"/>
      <c r="J102" s="215"/>
      <c r="K102" s="216" t="str">
        <f t="shared" si="20"/>
        <v/>
      </c>
      <c r="L102" s="217" t="str">
        <f t="shared" si="21"/>
        <v/>
      </c>
      <c r="M102" s="218" t="str">
        <f>IF(K102="","",COUNTIF($K$7:K102,"ﾘｽﾄ１"))</f>
        <v/>
      </c>
      <c r="N102" s="218" t="str">
        <f t="shared" si="22"/>
        <v/>
      </c>
      <c r="O102" s="219" t="str">
        <f t="shared" si="23"/>
        <v/>
      </c>
      <c r="P102" s="218" t="str">
        <f t="shared" si="14"/>
        <v/>
      </c>
      <c r="Q102" s="216" t="str">
        <f t="shared" si="15"/>
        <v/>
      </c>
      <c r="R102" s="220" t="str">
        <f t="shared" si="16"/>
        <v/>
      </c>
      <c r="S102" s="216" t="str">
        <f t="shared" si="24"/>
        <v/>
      </c>
      <c r="T102" s="217" t="str">
        <f t="shared" si="17"/>
        <v/>
      </c>
      <c r="U102" s="218" t="str">
        <f>IF(S102="","",COUNTIF($S$7:S102,"該当２"))</f>
        <v/>
      </c>
      <c r="V102" s="221" t="str">
        <f t="shared" si="18"/>
        <v/>
      </c>
      <c r="W102" s="217" t="str">
        <f t="shared" si="19"/>
        <v/>
      </c>
      <c r="X102" s="218" t="str">
        <f>IF(V102="","",COUNTIF($V$7:V102,"該当３"))</f>
        <v/>
      </c>
      <c r="Z102" s="230"/>
      <c r="AA102" s="231"/>
      <c r="AB102" s="224"/>
      <c r="AC102" s="224"/>
      <c r="AD102" s="224"/>
      <c r="AE102" s="254"/>
    </row>
    <row r="103" spans="1:31" s="222" customFormat="1" ht="15" customHeight="1" x14ac:dyDescent="0.15">
      <c r="A103" s="227" t="s">
        <v>1131</v>
      </c>
      <c r="B103" s="228" t="s">
        <v>1006</v>
      </c>
      <c r="C103" s="228" t="s">
        <v>1122</v>
      </c>
      <c r="D103" s="228" t="s">
        <v>1027</v>
      </c>
      <c r="E103" s="228" t="s">
        <v>1007</v>
      </c>
      <c r="F103" s="229" t="s">
        <v>175</v>
      </c>
      <c r="G103" s="229" t="s">
        <v>247</v>
      </c>
      <c r="H103" s="229" t="s">
        <v>256</v>
      </c>
      <c r="I103" s="214"/>
      <c r="J103" s="215"/>
      <c r="K103" s="216" t="str">
        <f t="shared" si="20"/>
        <v/>
      </c>
      <c r="L103" s="217" t="str">
        <f t="shared" si="21"/>
        <v/>
      </c>
      <c r="M103" s="218" t="str">
        <f>IF(K103="","",COUNTIF($K$7:K103,"ﾘｽﾄ１"))</f>
        <v/>
      </c>
      <c r="N103" s="218" t="str">
        <f t="shared" si="22"/>
        <v/>
      </c>
      <c r="O103" s="219" t="str">
        <f t="shared" si="23"/>
        <v/>
      </c>
      <c r="P103" s="218" t="str">
        <f t="shared" si="14"/>
        <v/>
      </c>
      <c r="Q103" s="216" t="str">
        <f t="shared" si="15"/>
        <v/>
      </c>
      <c r="R103" s="220" t="str">
        <f t="shared" si="16"/>
        <v/>
      </c>
      <c r="S103" s="216" t="str">
        <f t="shared" si="24"/>
        <v/>
      </c>
      <c r="T103" s="217" t="str">
        <f t="shared" si="17"/>
        <v/>
      </c>
      <c r="U103" s="218" t="str">
        <f>IF(S103="","",COUNTIF($S$7:S103,"該当２"))</f>
        <v/>
      </c>
      <c r="V103" s="221" t="str">
        <f t="shared" si="18"/>
        <v/>
      </c>
      <c r="W103" s="217" t="str">
        <f t="shared" si="19"/>
        <v/>
      </c>
      <c r="X103" s="218" t="str">
        <f>IF(V103="","",COUNTIF($V$7:V103,"該当３"))</f>
        <v/>
      </c>
      <c r="Z103" s="230"/>
      <c r="AA103" s="231"/>
      <c r="AB103" s="224"/>
      <c r="AC103" s="224"/>
      <c r="AD103" s="224"/>
      <c r="AE103" s="254"/>
    </row>
    <row r="104" spans="1:31" s="222" customFormat="1" ht="15" customHeight="1" x14ac:dyDescent="0.15">
      <c r="A104" s="227" t="s">
        <v>1132</v>
      </c>
      <c r="B104" s="228" t="s">
        <v>1006</v>
      </c>
      <c r="C104" s="228" t="s">
        <v>1122</v>
      </c>
      <c r="D104" s="228" t="s">
        <v>1029</v>
      </c>
      <c r="E104" s="228" t="s">
        <v>1007</v>
      </c>
      <c r="F104" s="229" t="s">
        <v>175</v>
      </c>
      <c r="G104" s="229" t="s">
        <v>247</v>
      </c>
      <c r="H104" s="229" t="s">
        <v>257</v>
      </c>
      <c r="I104" s="214"/>
      <c r="J104" s="215"/>
      <c r="K104" s="216" t="str">
        <f t="shared" si="20"/>
        <v/>
      </c>
      <c r="L104" s="217" t="str">
        <f t="shared" si="21"/>
        <v/>
      </c>
      <c r="M104" s="218" t="str">
        <f>IF(K104="","",COUNTIF($K$7:K104,"ﾘｽﾄ１"))</f>
        <v/>
      </c>
      <c r="N104" s="218" t="str">
        <f t="shared" si="22"/>
        <v/>
      </c>
      <c r="O104" s="219" t="str">
        <f t="shared" si="23"/>
        <v/>
      </c>
      <c r="P104" s="218" t="str">
        <f t="shared" si="14"/>
        <v/>
      </c>
      <c r="Q104" s="216" t="str">
        <f t="shared" si="15"/>
        <v/>
      </c>
      <c r="R104" s="220" t="str">
        <f t="shared" si="16"/>
        <v/>
      </c>
      <c r="S104" s="216" t="str">
        <f t="shared" si="24"/>
        <v/>
      </c>
      <c r="T104" s="217" t="str">
        <f t="shared" si="17"/>
        <v/>
      </c>
      <c r="U104" s="218" t="str">
        <f>IF(S104="","",COUNTIF($S$7:S104,"該当２"))</f>
        <v/>
      </c>
      <c r="V104" s="221" t="str">
        <f t="shared" si="18"/>
        <v/>
      </c>
      <c r="W104" s="217" t="str">
        <f t="shared" si="19"/>
        <v/>
      </c>
      <c r="X104" s="218" t="str">
        <f>IF(V104="","",COUNTIF($V$7:V104,"該当３"))</f>
        <v/>
      </c>
      <c r="Z104" s="230"/>
      <c r="AA104" s="231"/>
      <c r="AB104" s="224"/>
      <c r="AC104" s="224"/>
      <c r="AD104" s="224"/>
      <c r="AE104" s="254"/>
    </row>
    <row r="105" spans="1:31" s="222" customFormat="1" ht="15" customHeight="1" x14ac:dyDescent="0.15">
      <c r="A105" s="227" t="s">
        <v>1133</v>
      </c>
      <c r="B105" s="228" t="s">
        <v>1006</v>
      </c>
      <c r="C105" s="228" t="s">
        <v>1122</v>
      </c>
      <c r="D105" s="228" t="s">
        <v>1031</v>
      </c>
      <c r="E105" s="228" t="s">
        <v>1007</v>
      </c>
      <c r="F105" s="229" t="s">
        <v>175</v>
      </c>
      <c r="G105" s="229" t="s">
        <v>247</v>
      </c>
      <c r="H105" s="229" t="s">
        <v>1585</v>
      </c>
      <c r="I105" s="214"/>
      <c r="J105" s="215"/>
      <c r="K105" s="216" t="str">
        <f t="shared" si="20"/>
        <v/>
      </c>
      <c r="L105" s="217" t="str">
        <f t="shared" si="21"/>
        <v/>
      </c>
      <c r="M105" s="218" t="str">
        <f>IF(K105="","",COUNTIF($K$7:K105,"ﾘｽﾄ１"))</f>
        <v/>
      </c>
      <c r="N105" s="218" t="str">
        <f t="shared" si="22"/>
        <v/>
      </c>
      <c r="O105" s="219" t="str">
        <f t="shared" si="23"/>
        <v/>
      </c>
      <c r="P105" s="218" t="str">
        <f t="shared" si="14"/>
        <v/>
      </c>
      <c r="Q105" s="216" t="str">
        <f t="shared" si="15"/>
        <v/>
      </c>
      <c r="R105" s="220" t="str">
        <f t="shared" si="16"/>
        <v/>
      </c>
      <c r="S105" s="216" t="str">
        <f t="shared" si="24"/>
        <v/>
      </c>
      <c r="T105" s="217" t="str">
        <f t="shared" si="17"/>
        <v/>
      </c>
      <c r="U105" s="218" t="str">
        <f>IF(S105="","",COUNTIF($S$7:S105,"該当２"))</f>
        <v/>
      </c>
      <c r="V105" s="221" t="str">
        <f t="shared" si="18"/>
        <v/>
      </c>
      <c r="W105" s="217" t="str">
        <f t="shared" si="19"/>
        <v/>
      </c>
      <c r="X105" s="218" t="str">
        <f>IF(V105="","",COUNTIF($V$7:V105,"該当３"))</f>
        <v/>
      </c>
      <c r="Z105" s="230"/>
      <c r="AA105" s="231"/>
      <c r="AB105" s="224"/>
      <c r="AC105" s="224"/>
      <c r="AD105" s="224"/>
      <c r="AE105" s="254"/>
    </row>
    <row r="106" spans="1:31" s="222" customFormat="1" ht="15" customHeight="1" x14ac:dyDescent="0.15">
      <c r="A106" s="227" t="s">
        <v>1134</v>
      </c>
      <c r="B106" s="228" t="s">
        <v>1006</v>
      </c>
      <c r="C106" s="228" t="s">
        <v>1122</v>
      </c>
      <c r="D106" s="228" t="s">
        <v>1033</v>
      </c>
      <c r="E106" s="228" t="s">
        <v>1007</v>
      </c>
      <c r="F106" s="229" t="s">
        <v>175</v>
      </c>
      <c r="G106" s="229" t="s">
        <v>247</v>
      </c>
      <c r="H106" s="229" t="s">
        <v>1586</v>
      </c>
      <c r="I106" s="214"/>
      <c r="J106" s="215"/>
      <c r="K106" s="216" t="str">
        <f t="shared" si="20"/>
        <v/>
      </c>
      <c r="L106" s="217" t="str">
        <f t="shared" si="21"/>
        <v/>
      </c>
      <c r="M106" s="218" t="str">
        <f>IF(K106="","",COUNTIF($K$7:K106,"ﾘｽﾄ１"))</f>
        <v/>
      </c>
      <c r="N106" s="218" t="str">
        <f t="shared" si="22"/>
        <v/>
      </c>
      <c r="O106" s="219" t="str">
        <f t="shared" si="23"/>
        <v/>
      </c>
      <c r="P106" s="218" t="str">
        <f t="shared" si="14"/>
        <v/>
      </c>
      <c r="Q106" s="216" t="str">
        <f t="shared" si="15"/>
        <v/>
      </c>
      <c r="R106" s="220" t="str">
        <f t="shared" si="16"/>
        <v/>
      </c>
      <c r="S106" s="216" t="str">
        <f t="shared" si="24"/>
        <v/>
      </c>
      <c r="T106" s="217" t="str">
        <f t="shared" si="17"/>
        <v/>
      </c>
      <c r="U106" s="218" t="str">
        <f>IF(S106="","",COUNTIF($S$7:S106,"該当２"))</f>
        <v/>
      </c>
      <c r="V106" s="221" t="str">
        <f t="shared" si="18"/>
        <v/>
      </c>
      <c r="W106" s="217" t="str">
        <f t="shared" si="19"/>
        <v/>
      </c>
      <c r="X106" s="218" t="str">
        <f>IF(V106="","",COUNTIF($V$7:V106,"該当３"))</f>
        <v/>
      </c>
      <c r="Z106" s="230"/>
      <c r="AA106" s="231"/>
      <c r="AB106" s="224"/>
      <c r="AC106" s="224"/>
      <c r="AD106" s="224"/>
      <c r="AE106" s="254"/>
    </row>
    <row r="107" spans="1:31" s="222" customFormat="1" ht="15" customHeight="1" x14ac:dyDescent="0.15">
      <c r="A107" s="227" t="s">
        <v>1135</v>
      </c>
      <c r="B107" s="228" t="s">
        <v>1006</v>
      </c>
      <c r="C107" s="228" t="s">
        <v>1122</v>
      </c>
      <c r="D107" s="228" t="s">
        <v>1035</v>
      </c>
      <c r="E107" s="228" t="s">
        <v>1007</v>
      </c>
      <c r="F107" s="229" t="s">
        <v>175</v>
      </c>
      <c r="G107" s="229" t="s">
        <v>247</v>
      </c>
      <c r="H107" s="229" t="s">
        <v>258</v>
      </c>
      <c r="I107" s="214"/>
      <c r="J107" s="215"/>
      <c r="K107" s="216" t="str">
        <f t="shared" si="20"/>
        <v/>
      </c>
      <c r="L107" s="217" t="str">
        <f t="shared" si="21"/>
        <v/>
      </c>
      <c r="M107" s="218" t="str">
        <f>IF(K107="","",COUNTIF($K$7:K107,"ﾘｽﾄ１"))</f>
        <v/>
      </c>
      <c r="N107" s="218" t="str">
        <f t="shared" si="22"/>
        <v/>
      </c>
      <c r="O107" s="219" t="str">
        <f t="shared" si="23"/>
        <v/>
      </c>
      <c r="P107" s="218" t="str">
        <f t="shared" si="14"/>
        <v/>
      </c>
      <c r="Q107" s="216" t="str">
        <f t="shared" si="15"/>
        <v/>
      </c>
      <c r="R107" s="220" t="str">
        <f t="shared" si="16"/>
        <v/>
      </c>
      <c r="S107" s="216" t="str">
        <f t="shared" si="24"/>
        <v/>
      </c>
      <c r="T107" s="217" t="str">
        <f t="shared" si="17"/>
        <v/>
      </c>
      <c r="U107" s="218" t="str">
        <f>IF(S107="","",COUNTIF($S$7:S107,"該当２"))</f>
        <v/>
      </c>
      <c r="V107" s="221" t="str">
        <f t="shared" si="18"/>
        <v/>
      </c>
      <c r="W107" s="217" t="str">
        <f t="shared" si="19"/>
        <v/>
      </c>
      <c r="X107" s="218" t="str">
        <f>IF(V107="","",COUNTIF($V$7:V107,"該当３"))</f>
        <v/>
      </c>
      <c r="Z107" s="230"/>
      <c r="AA107" s="231"/>
      <c r="AB107" s="224"/>
      <c r="AC107" s="224"/>
      <c r="AD107" s="224"/>
      <c r="AE107" s="254"/>
    </row>
    <row r="108" spans="1:31" s="222" customFormat="1" ht="15" customHeight="1" x14ac:dyDescent="0.15">
      <c r="A108" s="227" t="s">
        <v>1136</v>
      </c>
      <c r="B108" s="228" t="s">
        <v>1006</v>
      </c>
      <c r="C108" s="228" t="s">
        <v>1122</v>
      </c>
      <c r="D108" s="228" t="s">
        <v>1037</v>
      </c>
      <c r="E108" s="228" t="s">
        <v>1007</v>
      </c>
      <c r="F108" s="229" t="s">
        <v>175</v>
      </c>
      <c r="G108" s="229" t="s">
        <v>247</v>
      </c>
      <c r="H108" s="229" t="s">
        <v>1587</v>
      </c>
      <c r="I108" s="214"/>
      <c r="J108" s="215"/>
      <c r="K108" s="216" t="str">
        <f t="shared" si="20"/>
        <v/>
      </c>
      <c r="L108" s="217" t="str">
        <f t="shared" si="21"/>
        <v/>
      </c>
      <c r="M108" s="218" t="str">
        <f>IF(K108="","",COUNTIF($K$7:K108,"ﾘｽﾄ１"))</f>
        <v/>
      </c>
      <c r="N108" s="218" t="str">
        <f t="shared" si="22"/>
        <v/>
      </c>
      <c r="O108" s="219" t="str">
        <f t="shared" si="23"/>
        <v/>
      </c>
      <c r="P108" s="218" t="str">
        <f t="shared" si="14"/>
        <v/>
      </c>
      <c r="Q108" s="216" t="str">
        <f t="shared" si="15"/>
        <v/>
      </c>
      <c r="R108" s="220" t="str">
        <f t="shared" si="16"/>
        <v/>
      </c>
      <c r="S108" s="216" t="str">
        <f t="shared" si="24"/>
        <v/>
      </c>
      <c r="T108" s="217" t="str">
        <f t="shared" si="17"/>
        <v/>
      </c>
      <c r="U108" s="218" t="str">
        <f>IF(S108="","",COUNTIF($S$7:S108,"該当２"))</f>
        <v/>
      </c>
      <c r="V108" s="221" t="str">
        <f t="shared" si="18"/>
        <v/>
      </c>
      <c r="W108" s="217" t="str">
        <f t="shared" si="19"/>
        <v/>
      </c>
      <c r="X108" s="218" t="str">
        <f>IF(V108="","",COUNTIF($V$7:V108,"該当３"))</f>
        <v/>
      </c>
      <c r="Z108" s="230"/>
      <c r="AA108" s="231"/>
      <c r="AB108" s="224"/>
      <c r="AC108" s="224"/>
      <c r="AD108" s="224"/>
      <c r="AE108" s="254"/>
    </row>
    <row r="109" spans="1:31" s="222" customFormat="1" ht="15" customHeight="1" x14ac:dyDescent="0.15">
      <c r="A109" s="227" t="s">
        <v>1137</v>
      </c>
      <c r="B109" s="228" t="s">
        <v>1006</v>
      </c>
      <c r="C109" s="228" t="s">
        <v>1122</v>
      </c>
      <c r="D109" s="228" t="s">
        <v>1039</v>
      </c>
      <c r="E109" s="228" t="s">
        <v>1007</v>
      </c>
      <c r="F109" s="229" t="s">
        <v>175</v>
      </c>
      <c r="G109" s="229" t="s">
        <v>247</v>
      </c>
      <c r="H109" s="229" t="s">
        <v>115</v>
      </c>
      <c r="I109" s="214"/>
      <c r="J109" s="215"/>
      <c r="K109" s="216" t="str">
        <f t="shared" si="20"/>
        <v/>
      </c>
      <c r="L109" s="217" t="str">
        <f t="shared" si="21"/>
        <v/>
      </c>
      <c r="M109" s="218" t="str">
        <f>IF(K109="","",COUNTIF($K$7:K109,"ﾘｽﾄ１"))</f>
        <v/>
      </c>
      <c r="N109" s="218" t="str">
        <f t="shared" si="22"/>
        <v/>
      </c>
      <c r="O109" s="219" t="str">
        <f t="shared" si="23"/>
        <v/>
      </c>
      <c r="P109" s="218" t="str">
        <f t="shared" si="14"/>
        <v/>
      </c>
      <c r="Q109" s="216" t="str">
        <f t="shared" si="15"/>
        <v/>
      </c>
      <c r="R109" s="220" t="str">
        <f t="shared" si="16"/>
        <v/>
      </c>
      <c r="S109" s="216" t="str">
        <f t="shared" si="24"/>
        <v/>
      </c>
      <c r="T109" s="217" t="str">
        <f t="shared" si="17"/>
        <v/>
      </c>
      <c r="U109" s="218" t="str">
        <f>IF(S109="","",COUNTIF($S$7:S109,"該当２"))</f>
        <v/>
      </c>
      <c r="V109" s="221" t="str">
        <f t="shared" si="18"/>
        <v/>
      </c>
      <c r="W109" s="217" t="str">
        <f t="shared" si="19"/>
        <v/>
      </c>
      <c r="X109" s="218" t="str">
        <f>IF(V109="","",COUNTIF($V$7:V109,"該当３"))</f>
        <v/>
      </c>
      <c r="Z109" s="230"/>
      <c r="AA109" s="231"/>
      <c r="AB109" s="224"/>
      <c r="AC109" s="224"/>
      <c r="AD109" s="224"/>
      <c r="AE109" s="254"/>
    </row>
    <row r="110" spans="1:31" s="222" customFormat="1" ht="15" customHeight="1" x14ac:dyDescent="0.15">
      <c r="A110" s="227" t="s">
        <v>1138</v>
      </c>
      <c r="B110" s="228" t="s">
        <v>1006</v>
      </c>
      <c r="C110" s="228" t="s">
        <v>1122</v>
      </c>
      <c r="D110" s="228" t="s">
        <v>1041</v>
      </c>
      <c r="E110" s="228" t="s">
        <v>1007</v>
      </c>
      <c r="F110" s="229" t="s">
        <v>175</v>
      </c>
      <c r="G110" s="229" t="s">
        <v>247</v>
      </c>
      <c r="H110" s="229" t="s">
        <v>663</v>
      </c>
      <c r="I110" s="214"/>
      <c r="J110" s="215"/>
      <c r="K110" s="216" t="str">
        <f t="shared" si="20"/>
        <v/>
      </c>
      <c r="L110" s="217" t="str">
        <f t="shared" si="21"/>
        <v/>
      </c>
      <c r="M110" s="218" t="str">
        <f>IF(K110="","",COUNTIF($K$7:K110,"ﾘｽﾄ１"))</f>
        <v/>
      </c>
      <c r="N110" s="218" t="str">
        <f t="shared" si="22"/>
        <v/>
      </c>
      <c r="O110" s="219" t="str">
        <f t="shared" si="23"/>
        <v/>
      </c>
      <c r="P110" s="218" t="str">
        <f t="shared" si="14"/>
        <v/>
      </c>
      <c r="Q110" s="216" t="str">
        <f t="shared" si="15"/>
        <v/>
      </c>
      <c r="R110" s="220" t="str">
        <f t="shared" si="16"/>
        <v/>
      </c>
      <c r="S110" s="216" t="str">
        <f t="shared" si="24"/>
        <v/>
      </c>
      <c r="T110" s="217" t="str">
        <f t="shared" si="17"/>
        <v/>
      </c>
      <c r="U110" s="218" t="str">
        <f>IF(S110="","",COUNTIF($S$7:S110,"該当２"))</f>
        <v/>
      </c>
      <c r="V110" s="221" t="str">
        <f t="shared" si="18"/>
        <v/>
      </c>
      <c r="W110" s="217" t="str">
        <f t="shared" si="19"/>
        <v/>
      </c>
      <c r="X110" s="218" t="str">
        <f>IF(V110="","",COUNTIF($V$7:V110,"該当３"))</f>
        <v/>
      </c>
      <c r="Z110" s="230"/>
      <c r="AA110" s="231"/>
      <c r="AB110" s="224"/>
      <c r="AC110" s="224"/>
      <c r="AD110" s="224"/>
      <c r="AE110" s="254"/>
    </row>
    <row r="111" spans="1:31" s="222" customFormat="1" ht="15" customHeight="1" x14ac:dyDescent="0.15">
      <c r="A111" s="227" t="s">
        <v>1139</v>
      </c>
      <c r="B111" s="228" t="s">
        <v>1006</v>
      </c>
      <c r="C111" s="228" t="s">
        <v>1122</v>
      </c>
      <c r="D111" s="228" t="s">
        <v>1043</v>
      </c>
      <c r="E111" s="228" t="s">
        <v>1007</v>
      </c>
      <c r="F111" s="229" t="s">
        <v>175</v>
      </c>
      <c r="G111" s="229" t="s">
        <v>247</v>
      </c>
      <c r="H111" s="229" t="s">
        <v>259</v>
      </c>
      <c r="I111" s="214"/>
      <c r="J111" s="215"/>
      <c r="K111" s="216" t="str">
        <f t="shared" si="20"/>
        <v/>
      </c>
      <c r="L111" s="217" t="str">
        <f t="shared" si="21"/>
        <v/>
      </c>
      <c r="M111" s="218" t="str">
        <f>IF(K111="","",COUNTIF($K$7:K111,"ﾘｽﾄ１"))</f>
        <v/>
      </c>
      <c r="N111" s="218" t="str">
        <f t="shared" si="22"/>
        <v/>
      </c>
      <c r="O111" s="219" t="str">
        <f t="shared" si="23"/>
        <v/>
      </c>
      <c r="P111" s="218" t="str">
        <f t="shared" si="14"/>
        <v/>
      </c>
      <c r="Q111" s="216" t="str">
        <f t="shared" si="15"/>
        <v/>
      </c>
      <c r="R111" s="220" t="str">
        <f t="shared" si="16"/>
        <v/>
      </c>
      <c r="S111" s="216" t="str">
        <f t="shared" si="24"/>
        <v/>
      </c>
      <c r="T111" s="217" t="str">
        <f t="shared" si="17"/>
        <v/>
      </c>
      <c r="U111" s="218" t="str">
        <f>IF(S111="","",COUNTIF($S$7:S111,"該当２"))</f>
        <v/>
      </c>
      <c r="V111" s="221" t="str">
        <f t="shared" si="18"/>
        <v/>
      </c>
      <c r="W111" s="217" t="str">
        <f t="shared" si="19"/>
        <v/>
      </c>
      <c r="X111" s="218" t="str">
        <f>IF(V111="","",COUNTIF($V$7:V111,"該当３"))</f>
        <v/>
      </c>
      <c r="Z111" s="230"/>
      <c r="AA111" s="231"/>
      <c r="AB111" s="224"/>
      <c r="AC111" s="224"/>
      <c r="AD111" s="224"/>
      <c r="AE111" s="254"/>
    </row>
    <row r="112" spans="1:31" s="222" customFormat="1" ht="15" customHeight="1" x14ac:dyDescent="0.15">
      <c r="A112" s="227" t="s">
        <v>1140</v>
      </c>
      <c r="B112" s="228" t="s">
        <v>1006</v>
      </c>
      <c r="C112" s="228" t="s">
        <v>1141</v>
      </c>
      <c r="D112" s="228" t="s">
        <v>1008</v>
      </c>
      <c r="E112" s="228" t="s">
        <v>1007</v>
      </c>
      <c r="F112" s="229" t="s">
        <v>175</v>
      </c>
      <c r="G112" s="229" t="s">
        <v>260</v>
      </c>
      <c r="H112" s="229"/>
      <c r="I112" s="214"/>
      <c r="J112" s="215"/>
      <c r="K112" s="216" t="str">
        <f t="shared" si="20"/>
        <v>ﾘｽﾄ１</v>
      </c>
      <c r="L112" s="217" t="str">
        <f t="shared" si="21"/>
        <v>常陸太田市</v>
      </c>
      <c r="M112" s="218">
        <f>IF(K112="","",COUNTIF($K$7:K112,"ﾘｽﾄ１"))</f>
        <v>11</v>
      </c>
      <c r="N112" s="218" t="str">
        <f t="shared" si="22"/>
        <v/>
      </c>
      <c r="O112" s="219" t="str">
        <f t="shared" si="23"/>
        <v/>
      </c>
      <c r="P112" s="218" t="str">
        <f t="shared" si="14"/>
        <v/>
      </c>
      <c r="Q112" s="216" t="str">
        <f t="shared" si="15"/>
        <v/>
      </c>
      <c r="R112" s="220" t="str">
        <f t="shared" si="16"/>
        <v/>
      </c>
      <c r="S112" s="216" t="str">
        <f t="shared" si="24"/>
        <v/>
      </c>
      <c r="T112" s="217" t="str">
        <f t="shared" si="17"/>
        <v/>
      </c>
      <c r="U112" s="218" t="str">
        <f>IF(S112="","",COUNTIF($S$7:S112,"該当２"))</f>
        <v/>
      </c>
      <c r="V112" s="221" t="str">
        <f t="shared" si="18"/>
        <v/>
      </c>
      <c r="W112" s="217" t="str">
        <f t="shared" si="19"/>
        <v/>
      </c>
      <c r="X112" s="218" t="str">
        <f>IF(V112="","",COUNTIF($V$7:V112,"該当３"))</f>
        <v/>
      </c>
      <c r="Z112" s="230"/>
      <c r="AA112" s="231"/>
      <c r="AB112" s="224"/>
      <c r="AC112" s="224"/>
      <c r="AD112" s="224"/>
      <c r="AE112" s="254"/>
    </row>
    <row r="113" spans="1:31" s="222" customFormat="1" ht="15" customHeight="1" x14ac:dyDescent="0.15">
      <c r="A113" s="227" t="s">
        <v>1142</v>
      </c>
      <c r="B113" s="228" t="s">
        <v>1006</v>
      </c>
      <c r="C113" s="228" t="s">
        <v>1141</v>
      </c>
      <c r="D113" s="228" t="s">
        <v>1012</v>
      </c>
      <c r="E113" s="228" t="s">
        <v>1007</v>
      </c>
      <c r="F113" s="229" t="s">
        <v>175</v>
      </c>
      <c r="G113" s="229" t="s">
        <v>260</v>
      </c>
      <c r="H113" s="229" t="s">
        <v>261</v>
      </c>
      <c r="I113" s="214"/>
      <c r="J113" s="215"/>
      <c r="K113" s="216" t="str">
        <f t="shared" si="20"/>
        <v/>
      </c>
      <c r="L113" s="217" t="str">
        <f t="shared" si="21"/>
        <v/>
      </c>
      <c r="M113" s="218" t="str">
        <f>IF(K113="","",COUNTIF($K$7:K113,"ﾘｽﾄ１"))</f>
        <v/>
      </c>
      <c r="N113" s="218" t="str">
        <f t="shared" si="22"/>
        <v/>
      </c>
      <c r="O113" s="219" t="str">
        <f t="shared" si="23"/>
        <v/>
      </c>
      <c r="P113" s="218" t="str">
        <f t="shared" si="14"/>
        <v/>
      </c>
      <c r="Q113" s="216" t="str">
        <f t="shared" si="15"/>
        <v/>
      </c>
      <c r="R113" s="220" t="str">
        <f t="shared" si="16"/>
        <v/>
      </c>
      <c r="S113" s="216" t="str">
        <f t="shared" si="24"/>
        <v/>
      </c>
      <c r="T113" s="217" t="str">
        <f t="shared" si="17"/>
        <v/>
      </c>
      <c r="U113" s="218" t="str">
        <f>IF(S113="","",COUNTIF($S$7:S113,"該当２"))</f>
        <v/>
      </c>
      <c r="V113" s="221" t="str">
        <f t="shared" si="18"/>
        <v/>
      </c>
      <c r="W113" s="217" t="str">
        <f t="shared" si="19"/>
        <v/>
      </c>
      <c r="X113" s="218" t="str">
        <f>IF(V113="","",COUNTIF($V$7:V113,"該当３"))</f>
        <v/>
      </c>
      <c r="Z113" s="230"/>
      <c r="AA113" s="231"/>
      <c r="AB113" s="224"/>
      <c r="AC113" s="224"/>
      <c r="AD113" s="224"/>
      <c r="AE113" s="254"/>
    </row>
    <row r="114" spans="1:31" s="222" customFormat="1" ht="15" customHeight="1" x14ac:dyDescent="0.15">
      <c r="A114" s="227" t="s">
        <v>1143</v>
      </c>
      <c r="B114" s="228" t="s">
        <v>1006</v>
      </c>
      <c r="C114" s="228" t="s">
        <v>1141</v>
      </c>
      <c r="D114" s="228" t="s">
        <v>1014</v>
      </c>
      <c r="E114" s="228" t="s">
        <v>1007</v>
      </c>
      <c r="F114" s="229" t="s">
        <v>175</v>
      </c>
      <c r="G114" s="229" t="s">
        <v>260</v>
      </c>
      <c r="H114" s="229" t="s">
        <v>262</v>
      </c>
      <c r="I114" s="214"/>
      <c r="J114" s="215"/>
      <c r="K114" s="216" t="str">
        <f t="shared" si="20"/>
        <v/>
      </c>
      <c r="L114" s="217" t="str">
        <f t="shared" si="21"/>
        <v/>
      </c>
      <c r="M114" s="218" t="str">
        <f>IF(K114="","",COUNTIF($K$7:K114,"ﾘｽﾄ１"))</f>
        <v/>
      </c>
      <c r="N114" s="218" t="str">
        <f t="shared" si="22"/>
        <v/>
      </c>
      <c r="O114" s="219" t="str">
        <f t="shared" si="23"/>
        <v/>
      </c>
      <c r="P114" s="218" t="str">
        <f t="shared" si="14"/>
        <v/>
      </c>
      <c r="Q114" s="216" t="str">
        <f t="shared" si="15"/>
        <v/>
      </c>
      <c r="R114" s="220" t="str">
        <f t="shared" si="16"/>
        <v/>
      </c>
      <c r="S114" s="216" t="str">
        <f t="shared" si="24"/>
        <v/>
      </c>
      <c r="T114" s="217" t="str">
        <f t="shared" si="17"/>
        <v/>
      </c>
      <c r="U114" s="218" t="str">
        <f>IF(S114="","",COUNTIF($S$7:S114,"該当２"))</f>
        <v/>
      </c>
      <c r="V114" s="221" t="str">
        <f t="shared" si="18"/>
        <v/>
      </c>
      <c r="W114" s="217" t="str">
        <f t="shared" si="19"/>
        <v/>
      </c>
      <c r="X114" s="218" t="str">
        <f>IF(V114="","",COUNTIF($V$7:V114,"該当３"))</f>
        <v/>
      </c>
      <c r="Z114" s="230"/>
      <c r="AA114" s="231"/>
      <c r="AB114" s="224"/>
      <c r="AC114" s="224"/>
      <c r="AD114" s="224"/>
      <c r="AE114" s="254"/>
    </row>
    <row r="115" spans="1:31" s="222" customFormat="1" ht="15" customHeight="1" x14ac:dyDescent="0.15">
      <c r="A115" s="227" t="s">
        <v>1144</v>
      </c>
      <c r="B115" s="228" t="s">
        <v>1006</v>
      </c>
      <c r="C115" s="228" t="s">
        <v>1141</v>
      </c>
      <c r="D115" s="228" t="s">
        <v>1016</v>
      </c>
      <c r="E115" s="228" t="s">
        <v>1007</v>
      </c>
      <c r="F115" s="229" t="s">
        <v>175</v>
      </c>
      <c r="G115" s="229" t="s">
        <v>260</v>
      </c>
      <c r="H115" s="229" t="s">
        <v>263</v>
      </c>
      <c r="I115" s="214"/>
      <c r="J115" s="215"/>
      <c r="K115" s="216" t="str">
        <f t="shared" si="20"/>
        <v/>
      </c>
      <c r="L115" s="217" t="str">
        <f t="shared" si="21"/>
        <v/>
      </c>
      <c r="M115" s="218" t="str">
        <f>IF(K115="","",COUNTIF($K$7:K115,"ﾘｽﾄ１"))</f>
        <v/>
      </c>
      <c r="N115" s="218" t="str">
        <f t="shared" si="22"/>
        <v/>
      </c>
      <c r="O115" s="219" t="str">
        <f t="shared" si="23"/>
        <v/>
      </c>
      <c r="P115" s="218" t="str">
        <f t="shared" si="14"/>
        <v/>
      </c>
      <c r="Q115" s="216" t="str">
        <f t="shared" si="15"/>
        <v/>
      </c>
      <c r="R115" s="220" t="str">
        <f t="shared" si="16"/>
        <v/>
      </c>
      <c r="S115" s="216" t="str">
        <f t="shared" si="24"/>
        <v/>
      </c>
      <c r="T115" s="217" t="str">
        <f t="shared" si="17"/>
        <v/>
      </c>
      <c r="U115" s="218" t="str">
        <f>IF(S115="","",COUNTIF($S$7:S115,"該当２"))</f>
        <v/>
      </c>
      <c r="V115" s="221" t="str">
        <f t="shared" si="18"/>
        <v/>
      </c>
      <c r="W115" s="217" t="str">
        <f t="shared" si="19"/>
        <v/>
      </c>
      <c r="X115" s="218" t="str">
        <f>IF(V115="","",COUNTIF($V$7:V115,"該当３"))</f>
        <v/>
      </c>
      <c r="Z115" s="230"/>
      <c r="AA115" s="231"/>
      <c r="AB115" s="224"/>
      <c r="AC115" s="224"/>
      <c r="AD115" s="224"/>
      <c r="AE115" s="254"/>
    </row>
    <row r="116" spans="1:31" s="222" customFormat="1" ht="15" customHeight="1" x14ac:dyDescent="0.15">
      <c r="A116" s="227" t="s">
        <v>1145</v>
      </c>
      <c r="B116" s="228" t="s">
        <v>1006</v>
      </c>
      <c r="C116" s="228" t="s">
        <v>1141</v>
      </c>
      <c r="D116" s="228" t="s">
        <v>1018</v>
      </c>
      <c r="E116" s="228" t="s">
        <v>1007</v>
      </c>
      <c r="F116" s="229" t="s">
        <v>175</v>
      </c>
      <c r="G116" s="229" t="s">
        <v>260</v>
      </c>
      <c r="H116" s="229" t="s">
        <v>264</v>
      </c>
      <c r="I116" s="214"/>
      <c r="J116" s="215"/>
      <c r="K116" s="216" t="str">
        <f t="shared" si="20"/>
        <v/>
      </c>
      <c r="L116" s="217" t="str">
        <f t="shared" si="21"/>
        <v/>
      </c>
      <c r="M116" s="218" t="str">
        <f>IF(K116="","",COUNTIF($K$7:K116,"ﾘｽﾄ１"))</f>
        <v/>
      </c>
      <c r="N116" s="218" t="str">
        <f t="shared" si="22"/>
        <v/>
      </c>
      <c r="O116" s="219" t="str">
        <f t="shared" si="23"/>
        <v/>
      </c>
      <c r="P116" s="218" t="str">
        <f t="shared" si="14"/>
        <v/>
      </c>
      <c r="Q116" s="216" t="str">
        <f t="shared" si="15"/>
        <v/>
      </c>
      <c r="R116" s="220" t="str">
        <f t="shared" si="16"/>
        <v/>
      </c>
      <c r="S116" s="216" t="str">
        <f t="shared" si="24"/>
        <v/>
      </c>
      <c r="T116" s="217" t="str">
        <f t="shared" si="17"/>
        <v/>
      </c>
      <c r="U116" s="218" t="str">
        <f>IF(S116="","",COUNTIF($S$7:S116,"該当２"))</f>
        <v/>
      </c>
      <c r="V116" s="221" t="str">
        <f t="shared" si="18"/>
        <v/>
      </c>
      <c r="W116" s="217" t="str">
        <f t="shared" si="19"/>
        <v/>
      </c>
      <c r="X116" s="218" t="str">
        <f>IF(V116="","",COUNTIF($V$7:V116,"該当３"))</f>
        <v/>
      </c>
      <c r="Z116" s="230"/>
      <c r="AA116" s="231"/>
      <c r="AB116" s="224"/>
      <c r="AC116" s="224"/>
      <c r="AD116" s="224"/>
      <c r="AE116" s="254"/>
    </row>
    <row r="117" spans="1:31" s="222" customFormat="1" ht="15" customHeight="1" x14ac:dyDescent="0.15">
      <c r="A117" s="227" t="s">
        <v>1146</v>
      </c>
      <c r="B117" s="228" t="s">
        <v>1006</v>
      </c>
      <c r="C117" s="228" t="s">
        <v>1141</v>
      </c>
      <c r="D117" s="228" t="s">
        <v>1020</v>
      </c>
      <c r="E117" s="228" t="s">
        <v>1007</v>
      </c>
      <c r="F117" s="229" t="s">
        <v>175</v>
      </c>
      <c r="G117" s="229" t="s">
        <v>260</v>
      </c>
      <c r="H117" s="229" t="s">
        <v>265</v>
      </c>
      <c r="I117" s="214"/>
      <c r="J117" s="215"/>
      <c r="K117" s="216" t="str">
        <f t="shared" si="20"/>
        <v/>
      </c>
      <c r="L117" s="217" t="str">
        <f t="shared" si="21"/>
        <v/>
      </c>
      <c r="M117" s="218" t="str">
        <f>IF(K117="","",COUNTIF($K$7:K117,"ﾘｽﾄ１"))</f>
        <v/>
      </c>
      <c r="N117" s="218" t="str">
        <f t="shared" si="22"/>
        <v/>
      </c>
      <c r="O117" s="219" t="str">
        <f t="shared" si="23"/>
        <v/>
      </c>
      <c r="P117" s="218" t="str">
        <f t="shared" si="14"/>
        <v/>
      </c>
      <c r="Q117" s="216" t="str">
        <f t="shared" si="15"/>
        <v/>
      </c>
      <c r="R117" s="220" t="str">
        <f t="shared" si="16"/>
        <v/>
      </c>
      <c r="S117" s="216" t="str">
        <f t="shared" si="24"/>
        <v/>
      </c>
      <c r="T117" s="217" t="str">
        <f t="shared" si="17"/>
        <v/>
      </c>
      <c r="U117" s="218" t="str">
        <f>IF(S117="","",COUNTIF($S$7:S117,"該当２"))</f>
        <v/>
      </c>
      <c r="V117" s="221" t="str">
        <f t="shared" si="18"/>
        <v/>
      </c>
      <c r="W117" s="217" t="str">
        <f t="shared" si="19"/>
        <v/>
      </c>
      <c r="X117" s="218" t="str">
        <f>IF(V117="","",COUNTIF($V$7:V117,"該当３"))</f>
        <v/>
      </c>
      <c r="Z117" s="230"/>
      <c r="AA117" s="231"/>
      <c r="AB117" s="224"/>
      <c r="AC117" s="224"/>
      <c r="AD117" s="224"/>
      <c r="AE117" s="254"/>
    </row>
    <row r="118" spans="1:31" s="222" customFormat="1" ht="15" customHeight="1" x14ac:dyDescent="0.15">
      <c r="A118" s="227" t="s">
        <v>1147</v>
      </c>
      <c r="B118" s="228" t="s">
        <v>1006</v>
      </c>
      <c r="C118" s="228" t="s">
        <v>1141</v>
      </c>
      <c r="D118" s="228" t="s">
        <v>1022</v>
      </c>
      <c r="E118" s="228" t="s">
        <v>1007</v>
      </c>
      <c r="F118" s="229" t="s">
        <v>175</v>
      </c>
      <c r="G118" s="229" t="s">
        <v>260</v>
      </c>
      <c r="H118" s="229" t="s">
        <v>266</v>
      </c>
      <c r="I118" s="214"/>
      <c r="J118" s="215"/>
      <c r="K118" s="216" t="str">
        <f t="shared" si="20"/>
        <v/>
      </c>
      <c r="L118" s="217" t="str">
        <f t="shared" si="21"/>
        <v/>
      </c>
      <c r="M118" s="218" t="str">
        <f>IF(K118="","",COUNTIF($K$7:K118,"ﾘｽﾄ１"))</f>
        <v/>
      </c>
      <c r="N118" s="218" t="str">
        <f t="shared" si="22"/>
        <v/>
      </c>
      <c r="O118" s="219" t="str">
        <f t="shared" si="23"/>
        <v/>
      </c>
      <c r="P118" s="218" t="str">
        <f t="shared" si="14"/>
        <v/>
      </c>
      <c r="Q118" s="216" t="str">
        <f t="shared" si="15"/>
        <v/>
      </c>
      <c r="R118" s="220" t="str">
        <f t="shared" si="16"/>
        <v/>
      </c>
      <c r="S118" s="216" t="str">
        <f t="shared" si="24"/>
        <v/>
      </c>
      <c r="T118" s="217" t="str">
        <f t="shared" si="17"/>
        <v/>
      </c>
      <c r="U118" s="218" t="str">
        <f>IF(S118="","",COUNTIF($S$7:S118,"該当２"))</f>
        <v/>
      </c>
      <c r="V118" s="221" t="str">
        <f t="shared" si="18"/>
        <v/>
      </c>
      <c r="W118" s="217" t="str">
        <f t="shared" si="19"/>
        <v/>
      </c>
      <c r="X118" s="218" t="str">
        <f>IF(V118="","",COUNTIF($V$7:V118,"該当３"))</f>
        <v/>
      </c>
      <c r="Z118" s="230"/>
      <c r="AA118" s="231"/>
      <c r="AB118" s="224"/>
      <c r="AC118" s="224"/>
      <c r="AD118" s="224"/>
      <c r="AE118" s="254"/>
    </row>
    <row r="119" spans="1:31" s="222" customFormat="1" ht="15" customHeight="1" x14ac:dyDescent="0.15">
      <c r="A119" s="227" t="s">
        <v>1148</v>
      </c>
      <c r="B119" s="228" t="s">
        <v>1006</v>
      </c>
      <c r="C119" s="228" t="s">
        <v>1141</v>
      </c>
      <c r="D119" s="228" t="s">
        <v>1024</v>
      </c>
      <c r="E119" s="228" t="s">
        <v>1007</v>
      </c>
      <c r="F119" s="229" t="s">
        <v>175</v>
      </c>
      <c r="G119" s="229" t="s">
        <v>260</v>
      </c>
      <c r="H119" s="229" t="s">
        <v>267</v>
      </c>
      <c r="I119" s="214"/>
      <c r="J119" s="215"/>
      <c r="K119" s="216" t="str">
        <f t="shared" si="20"/>
        <v/>
      </c>
      <c r="L119" s="217" t="str">
        <f t="shared" si="21"/>
        <v/>
      </c>
      <c r="M119" s="218" t="str">
        <f>IF(K119="","",COUNTIF($K$7:K119,"ﾘｽﾄ１"))</f>
        <v/>
      </c>
      <c r="N119" s="218" t="str">
        <f t="shared" si="22"/>
        <v/>
      </c>
      <c r="O119" s="219" t="str">
        <f t="shared" si="23"/>
        <v/>
      </c>
      <c r="P119" s="218" t="str">
        <f t="shared" si="14"/>
        <v/>
      </c>
      <c r="Q119" s="216" t="str">
        <f t="shared" si="15"/>
        <v/>
      </c>
      <c r="R119" s="220" t="str">
        <f t="shared" si="16"/>
        <v/>
      </c>
      <c r="S119" s="216" t="str">
        <f t="shared" si="24"/>
        <v/>
      </c>
      <c r="T119" s="217" t="str">
        <f t="shared" si="17"/>
        <v/>
      </c>
      <c r="U119" s="218" t="str">
        <f>IF(S119="","",COUNTIF($S$7:S119,"該当２"))</f>
        <v/>
      </c>
      <c r="V119" s="221" t="str">
        <f t="shared" si="18"/>
        <v/>
      </c>
      <c r="W119" s="217" t="str">
        <f t="shared" si="19"/>
        <v/>
      </c>
      <c r="X119" s="218" t="str">
        <f>IF(V119="","",COUNTIF($V$7:V119,"該当３"))</f>
        <v/>
      </c>
      <c r="Z119" s="230"/>
      <c r="AA119" s="231"/>
      <c r="AB119" s="224"/>
      <c r="AC119" s="224"/>
      <c r="AD119" s="224"/>
      <c r="AE119" s="254"/>
    </row>
    <row r="120" spans="1:31" s="222" customFormat="1" ht="15" customHeight="1" x14ac:dyDescent="0.15">
      <c r="A120" s="227" t="s">
        <v>1149</v>
      </c>
      <c r="B120" s="228" t="s">
        <v>1006</v>
      </c>
      <c r="C120" s="228" t="s">
        <v>1141</v>
      </c>
      <c r="D120" s="228" t="s">
        <v>1006</v>
      </c>
      <c r="E120" s="228" t="s">
        <v>1007</v>
      </c>
      <c r="F120" s="229" t="s">
        <v>175</v>
      </c>
      <c r="G120" s="229" t="s">
        <v>260</v>
      </c>
      <c r="H120" s="229" t="s">
        <v>268</v>
      </c>
      <c r="I120" s="214"/>
      <c r="J120" s="215"/>
      <c r="K120" s="216" t="str">
        <f t="shared" si="20"/>
        <v/>
      </c>
      <c r="L120" s="217" t="str">
        <f t="shared" si="21"/>
        <v/>
      </c>
      <c r="M120" s="218" t="str">
        <f>IF(K120="","",COUNTIF($K$7:K120,"ﾘｽﾄ１"))</f>
        <v/>
      </c>
      <c r="N120" s="218" t="str">
        <f t="shared" si="22"/>
        <v/>
      </c>
      <c r="O120" s="219" t="str">
        <f t="shared" si="23"/>
        <v/>
      </c>
      <c r="P120" s="218" t="str">
        <f t="shared" si="14"/>
        <v/>
      </c>
      <c r="Q120" s="216" t="str">
        <f t="shared" si="15"/>
        <v/>
      </c>
      <c r="R120" s="220" t="str">
        <f t="shared" si="16"/>
        <v/>
      </c>
      <c r="S120" s="216" t="str">
        <f t="shared" si="24"/>
        <v/>
      </c>
      <c r="T120" s="217" t="str">
        <f t="shared" si="17"/>
        <v/>
      </c>
      <c r="U120" s="218" t="str">
        <f>IF(S120="","",COUNTIF($S$7:S120,"該当２"))</f>
        <v/>
      </c>
      <c r="V120" s="221" t="str">
        <f t="shared" si="18"/>
        <v/>
      </c>
      <c r="W120" s="217" t="str">
        <f t="shared" si="19"/>
        <v/>
      </c>
      <c r="X120" s="218" t="str">
        <f>IF(V120="","",COUNTIF($V$7:V120,"該当３"))</f>
        <v/>
      </c>
      <c r="Z120" s="230"/>
      <c r="AA120" s="231"/>
      <c r="AB120" s="224"/>
      <c r="AC120" s="224"/>
      <c r="AD120" s="224"/>
      <c r="AE120" s="254"/>
    </row>
    <row r="121" spans="1:31" s="222" customFormat="1" ht="15" customHeight="1" x14ac:dyDescent="0.15">
      <c r="A121" s="227" t="s">
        <v>1150</v>
      </c>
      <c r="B121" s="228" t="s">
        <v>1006</v>
      </c>
      <c r="C121" s="228" t="s">
        <v>1141</v>
      </c>
      <c r="D121" s="228" t="s">
        <v>1027</v>
      </c>
      <c r="E121" s="228" t="s">
        <v>1007</v>
      </c>
      <c r="F121" s="229" t="s">
        <v>175</v>
      </c>
      <c r="G121" s="229" t="s">
        <v>260</v>
      </c>
      <c r="H121" s="229" t="s">
        <v>1588</v>
      </c>
      <c r="I121" s="214"/>
      <c r="J121" s="215"/>
      <c r="K121" s="216" t="str">
        <f t="shared" si="20"/>
        <v/>
      </c>
      <c r="L121" s="217" t="str">
        <f t="shared" si="21"/>
        <v/>
      </c>
      <c r="M121" s="218" t="str">
        <f>IF(K121="","",COUNTIF($K$7:K121,"ﾘｽﾄ１"))</f>
        <v/>
      </c>
      <c r="N121" s="218" t="str">
        <f t="shared" si="22"/>
        <v/>
      </c>
      <c r="O121" s="219" t="str">
        <f t="shared" si="23"/>
        <v/>
      </c>
      <c r="P121" s="218" t="str">
        <f t="shared" si="14"/>
        <v/>
      </c>
      <c r="Q121" s="216" t="str">
        <f t="shared" si="15"/>
        <v/>
      </c>
      <c r="R121" s="220" t="str">
        <f t="shared" si="16"/>
        <v/>
      </c>
      <c r="S121" s="216" t="str">
        <f t="shared" si="24"/>
        <v/>
      </c>
      <c r="T121" s="217" t="str">
        <f t="shared" si="17"/>
        <v/>
      </c>
      <c r="U121" s="218" t="str">
        <f>IF(S121="","",COUNTIF($S$7:S121,"該当２"))</f>
        <v/>
      </c>
      <c r="V121" s="221" t="str">
        <f t="shared" si="18"/>
        <v/>
      </c>
      <c r="W121" s="217" t="str">
        <f t="shared" si="19"/>
        <v/>
      </c>
      <c r="X121" s="218" t="str">
        <f>IF(V121="","",COUNTIF($V$7:V121,"該当３"))</f>
        <v/>
      </c>
      <c r="Z121" s="230"/>
      <c r="AA121" s="231"/>
      <c r="AB121" s="224"/>
      <c r="AC121" s="224"/>
      <c r="AD121" s="224"/>
      <c r="AE121" s="254"/>
    </row>
    <row r="122" spans="1:31" s="222" customFormat="1" ht="15" customHeight="1" x14ac:dyDescent="0.15">
      <c r="A122" s="227" t="s">
        <v>1151</v>
      </c>
      <c r="B122" s="228" t="s">
        <v>1006</v>
      </c>
      <c r="C122" s="228" t="s">
        <v>1141</v>
      </c>
      <c r="D122" s="228" t="s">
        <v>1029</v>
      </c>
      <c r="E122" s="228" t="s">
        <v>1007</v>
      </c>
      <c r="F122" s="229" t="s">
        <v>175</v>
      </c>
      <c r="G122" s="229" t="s">
        <v>260</v>
      </c>
      <c r="H122" s="229" t="s">
        <v>269</v>
      </c>
      <c r="I122" s="214"/>
      <c r="J122" s="215"/>
      <c r="K122" s="216" t="str">
        <f t="shared" si="20"/>
        <v/>
      </c>
      <c r="L122" s="217" t="str">
        <f t="shared" si="21"/>
        <v/>
      </c>
      <c r="M122" s="218" t="str">
        <f>IF(K122="","",COUNTIF($K$7:K122,"ﾘｽﾄ１"))</f>
        <v/>
      </c>
      <c r="N122" s="218" t="str">
        <f t="shared" si="22"/>
        <v/>
      </c>
      <c r="O122" s="219" t="str">
        <f t="shared" si="23"/>
        <v/>
      </c>
      <c r="P122" s="218" t="str">
        <f t="shared" si="14"/>
        <v/>
      </c>
      <c r="Q122" s="216" t="str">
        <f t="shared" si="15"/>
        <v/>
      </c>
      <c r="R122" s="220" t="str">
        <f t="shared" si="16"/>
        <v/>
      </c>
      <c r="S122" s="216" t="str">
        <f t="shared" si="24"/>
        <v/>
      </c>
      <c r="T122" s="217" t="str">
        <f t="shared" si="17"/>
        <v/>
      </c>
      <c r="U122" s="218" t="str">
        <f>IF(S122="","",COUNTIF($S$7:S122,"該当２"))</f>
        <v/>
      </c>
      <c r="V122" s="221" t="str">
        <f t="shared" si="18"/>
        <v/>
      </c>
      <c r="W122" s="217" t="str">
        <f t="shared" si="19"/>
        <v/>
      </c>
      <c r="X122" s="218" t="str">
        <f>IF(V122="","",COUNTIF($V$7:V122,"該当３"))</f>
        <v/>
      </c>
      <c r="Z122" s="230"/>
      <c r="AA122" s="231"/>
      <c r="AB122" s="224"/>
      <c r="AC122" s="224"/>
      <c r="AD122" s="224"/>
      <c r="AE122" s="254"/>
    </row>
    <row r="123" spans="1:31" s="222" customFormat="1" ht="15" customHeight="1" x14ac:dyDescent="0.15">
      <c r="A123" s="227" t="s">
        <v>1152</v>
      </c>
      <c r="B123" s="228" t="s">
        <v>1006</v>
      </c>
      <c r="C123" s="228" t="s">
        <v>1141</v>
      </c>
      <c r="D123" s="228" t="s">
        <v>1031</v>
      </c>
      <c r="E123" s="228" t="s">
        <v>1007</v>
      </c>
      <c r="F123" s="229" t="s">
        <v>175</v>
      </c>
      <c r="G123" s="229" t="s">
        <v>260</v>
      </c>
      <c r="H123" s="229" t="s">
        <v>270</v>
      </c>
      <c r="I123" s="214"/>
      <c r="J123" s="215"/>
      <c r="K123" s="216" t="str">
        <f t="shared" si="20"/>
        <v/>
      </c>
      <c r="L123" s="217" t="str">
        <f t="shared" si="21"/>
        <v/>
      </c>
      <c r="M123" s="218" t="str">
        <f>IF(K123="","",COUNTIF($K$7:K123,"ﾘｽﾄ１"))</f>
        <v/>
      </c>
      <c r="N123" s="218" t="str">
        <f t="shared" si="22"/>
        <v/>
      </c>
      <c r="O123" s="219" t="str">
        <f t="shared" si="23"/>
        <v/>
      </c>
      <c r="P123" s="218" t="str">
        <f t="shared" si="14"/>
        <v/>
      </c>
      <c r="Q123" s="216" t="str">
        <f t="shared" si="15"/>
        <v/>
      </c>
      <c r="R123" s="220" t="str">
        <f t="shared" si="16"/>
        <v/>
      </c>
      <c r="S123" s="216" t="str">
        <f t="shared" si="24"/>
        <v/>
      </c>
      <c r="T123" s="217" t="str">
        <f t="shared" si="17"/>
        <v/>
      </c>
      <c r="U123" s="218" t="str">
        <f>IF(S123="","",COUNTIF($S$7:S123,"該当２"))</f>
        <v/>
      </c>
      <c r="V123" s="221" t="str">
        <f t="shared" si="18"/>
        <v/>
      </c>
      <c r="W123" s="217" t="str">
        <f t="shared" si="19"/>
        <v/>
      </c>
      <c r="X123" s="218" t="str">
        <f>IF(V123="","",COUNTIF($V$7:V123,"該当３"))</f>
        <v/>
      </c>
      <c r="Z123" s="230"/>
      <c r="AA123" s="231"/>
      <c r="AB123" s="224"/>
      <c r="AC123" s="224"/>
      <c r="AD123" s="224"/>
      <c r="AE123" s="254"/>
    </row>
    <row r="124" spans="1:31" s="222" customFormat="1" ht="15" customHeight="1" x14ac:dyDescent="0.15">
      <c r="A124" s="227" t="s">
        <v>1153</v>
      </c>
      <c r="B124" s="228" t="s">
        <v>1006</v>
      </c>
      <c r="C124" s="228" t="s">
        <v>1141</v>
      </c>
      <c r="D124" s="228" t="s">
        <v>1033</v>
      </c>
      <c r="E124" s="228" t="s">
        <v>1007</v>
      </c>
      <c r="F124" s="229" t="s">
        <v>175</v>
      </c>
      <c r="G124" s="229" t="s">
        <v>260</v>
      </c>
      <c r="H124" s="229" t="s">
        <v>271</v>
      </c>
      <c r="I124" s="214"/>
      <c r="J124" s="215"/>
      <c r="K124" s="216" t="str">
        <f t="shared" si="20"/>
        <v/>
      </c>
      <c r="L124" s="217" t="str">
        <f t="shared" si="21"/>
        <v/>
      </c>
      <c r="M124" s="218" t="str">
        <f>IF(K124="","",COUNTIF($K$7:K124,"ﾘｽﾄ１"))</f>
        <v/>
      </c>
      <c r="N124" s="218" t="str">
        <f t="shared" si="22"/>
        <v/>
      </c>
      <c r="O124" s="219" t="str">
        <f t="shared" si="23"/>
        <v/>
      </c>
      <c r="P124" s="218" t="str">
        <f t="shared" si="14"/>
        <v/>
      </c>
      <c r="Q124" s="216" t="str">
        <f t="shared" si="15"/>
        <v/>
      </c>
      <c r="R124" s="220" t="str">
        <f t="shared" si="16"/>
        <v/>
      </c>
      <c r="S124" s="216" t="str">
        <f t="shared" si="24"/>
        <v/>
      </c>
      <c r="T124" s="217" t="str">
        <f t="shared" si="17"/>
        <v/>
      </c>
      <c r="U124" s="218" t="str">
        <f>IF(S124="","",COUNTIF($S$7:S124,"該当２"))</f>
        <v/>
      </c>
      <c r="V124" s="221" t="str">
        <f t="shared" si="18"/>
        <v/>
      </c>
      <c r="W124" s="217" t="str">
        <f t="shared" si="19"/>
        <v/>
      </c>
      <c r="X124" s="218" t="str">
        <f>IF(V124="","",COUNTIF($V$7:V124,"該当３"))</f>
        <v/>
      </c>
      <c r="Z124" s="230"/>
      <c r="AA124" s="231"/>
      <c r="AB124" s="224"/>
      <c r="AC124" s="224"/>
      <c r="AD124" s="224"/>
      <c r="AE124" s="254"/>
    </row>
    <row r="125" spans="1:31" s="222" customFormat="1" ht="15" customHeight="1" x14ac:dyDescent="0.15">
      <c r="A125" s="227" t="s">
        <v>1154</v>
      </c>
      <c r="B125" s="228" t="s">
        <v>1006</v>
      </c>
      <c r="C125" s="228" t="s">
        <v>1141</v>
      </c>
      <c r="D125" s="228" t="s">
        <v>1035</v>
      </c>
      <c r="E125" s="228" t="s">
        <v>1007</v>
      </c>
      <c r="F125" s="229" t="s">
        <v>175</v>
      </c>
      <c r="G125" s="229" t="s">
        <v>260</v>
      </c>
      <c r="H125" s="229" t="s">
        <v>272</v>
      </c>
      <c r="I125" s="214"/>
      <c r="J125" s="215"/>
      <c r="K125" s="216" t="str">
        <f t="shared" si="20"/>
        <v/>
      </c>
      <c r="L125" s="217" t="str">
        <f t="shared" si="21"/>
        <v/>
      </c>
      <c r="M125" s="218" t="str">
        <f>IF(K125="","",COUNTIF($K$7:K125,"ﾘｽﾄ１"))</f>
        <v/>
      </c>
      <c r="N125" s="218" t="str">
        <f t="shared" si="22"/>
        <v/>
      </c>
      <c r="O125" s="219" t="str">
        <f t="shared" si="23"/>
        <v/>
      </c>
      <c r="P125" s="218" t="str">
        <f t="shared" si="14"/>
        <v/>
      </c>
      <c r="Q125" s="216" t="str">
        <f t="shared" si="15"/>
        <v/>
      </c>
      <c r="R125" s="220" t="str">
        <f t="shared" si="16"/>
        <v/>
      </c>
      <c r="S125" s="216" t="str">
        <f t="shared" si="24"/>
        <v/>
      </c>
      <c r="T125" s="217" t="str">
        <f t="shared" si="17"/>
        <v/>
      </c>
      <c r="U125" s="218" t="str">
        <f>IF(S125="","",COUNTIF($S$7:S125,"該当２"))</f>
        <v/>
      </c>
      <c r="V125" s="221" t="str">
        <f t="shared" si="18"/>
        <v/>
      </c>
      <c r="W125" s="217" t="str">
        <f t="shared" si="19"/>
        <v/>
      </c>
      <c r="X125" s="218" t="str">
        <f>IF(V125="","",COUNTIF($V$7:V125,"該当３"))</f>
        <v/>
      </c>
      <c r="Z125" s="230"/>
      <c r="AA125" s="231"/>
      <c r="AB125" s="224"/>
      <c r="AC125" s="224"/>
      <c r="AD125" s="224"/>
      <c r="AE125" s="254"/>
    </row>
    <row r="126" spans="1:31" s="222" customFormat="1" ht="15" customHeight="1" x14ac:dyDescent="0.15">
      <c r="A126" s="227" t="s">
        <v>1155</v>
      </c>
      <c r="B126" s="228" t="s">
        <v>1006</v>
      </c>
      <c r="C126" s="228" t="s">
        <v>1141</v>
      </c>
      <c r="D126" s="228" t="s">
        <v>1037</v>
      </c>
      <c r="E126" s="228" t="s">
        <v>1007</v>
      </c>
      <c r="F126" s="229" t="s">
        <v>175</v>
      </c>
      <c r="G126" s="229" t="s">
        <v>260</v>
      </c>
      <c r="H126" s="229" t="s">
        <v>273</v>
      </c>
      <c r="I126" s="214"/>
      <c r="J126" s="215"/>
      <c r="K126" s="216" t="str">
        <f t="shared" si="20"/>
        <v/>
      </c>
      <c r="L126" s="217" t="str">
        <f t="shared" si="21"/>
        <v/>
      </c>
      <c r="M126" s="218" t="str">
        <f>IF(K126="","",COUNTIF($K$7:K126,"ﾘｽﾄ１"))</f>
        <v/>
      </c>
      <c r="N126" s="218" t="str">
        <f t="shared" si="22"/>
        <v/>
      </c>
      <c r="O126" s="219" t="str">
        <f t="shared" si="23"/>
        <v/>
      </c>
      <c r="P126" s="218" t="str">
        <f t="shared" si="14"/>
        <v/>
      </c>
      <c r="Q126" s="216" t="str">
        <f t="shared" si="15"/>
        <v/>
      </c>
      <c r="R126" s="220" t="str">
        <f t="shared" si="16"/>
        <v/>
      </c>
      <c r="S126" s="216" t="str">
        <f t="shared" si="24"/>
        <v/>
      </c>
      <c r="T126" s="217" t="str">
        <f t="shared" si="17"/>
        <v/>
      </c>
      <c r="U126" s="218" t="str">
        <f>IF(S126="","",COUNTIF($S$7:S126,"該当２"))</f>
        <v/>
      </c>
      <c r="V126" s="221" t="str">
        <f t="shared" si="18"/>
        <v/>
      </c>
      <c r="W126" s="217" t="str">
        <f t="shared" si="19"/>
        <v/>
      </c>
      <c r="X126" s="218" t="str">
        <f>IF(V126="","",COUNTIF($V$7:V126,"該当３"))</f>
        <v/>
      </c>
      <c r="Z126" s="230"/>
      <c r="AA126" s="231"/>
      <c r="AB126" s="224"/>
      <c r="AC126" s="224"/>
      <c r="AD126" s="224"/>
      <c r="AE126" s="254"/>
    </row>
    <row r="127" spans="1:31" s="222" customFormat="1" ht="15" customHeight="1" x14ac:dyDescent="0.15">
      <c r="A127" s="227" t="s">
        <v>1156</v>
      </c>
      <c r="B127" s="228" t="s">
        <v>1006</v>
      </c>
      <c r="C127" s="228" t="s">
        <v>1141</v>
      </c>
      <c r="D127" s="228" t="s">
        <v>1039</v>
      </c>
      <c r="E127" s="228" t="s">
        <v>1007</v>
      </c>
      <c r="F127" s="229" t="s">
        <v>175</v>
      </c>
      <c r="G127" s="229" t="s">
        <v>260</v>
      </c>
      <c r="H127" s="229" t="s">
        <v>274</v>
      </c>
      <c r="I127" s="214"/>
      <c r="J127" s="215"/>
      <c r="K127" s="216" t="str">
        <f t="shared" si="20"/>
        <v/>
      </c>
      <c r="L127" s="217" t="str">
        <f t="shared" si="21"/>
        <v/>
      </c>
      <c r="M127" s="218" t="str">
        <f>IF(K127="","",COUNTIF($K$7:K127,"ﾘｽﾄ１"))</f>
        <v/>
      </c>
      <c r="N127" s="218" t="str">
        <f t="shared" si="22"/>
        <v/>
      </c>
      <c r="O127" s="219" t="str">
        <f t="shared" si="23"/>
        <v/>
      </c>
      <c r="P127" s="218" t="str">
        <f t="shared" si="14"/>
        <v/>
      </c>
      <c r="Q127" s="216" t="str">
        <f t="shared" si="15"/>
        <v/>
      </c>
      <c r="R127" s="220" t="str">
        <f t="shared" si="16"/>
        <v/>
      </c>
      <c r="S127" s="216" t="str">
        <f t="shared" si="24"/>
        <v/>
      </c>
      <c r="T127" s="217" t="str">
        <f t="shared" si="17"/>
        <v/>
      </c>
      <c r="U127" s="218" t="str">
        <f>IF(S127="","",COUNTIF($S$7:S127,"該当２"))</f>
        <v/>
      </c>
      <c r="V127" s="221" t="str">
        <f t="shared" si="18"/>
        <v/>
      </c>
      <c r="W127" s="217" t="str">
        <f t="shared" si="19"/>
        <v/>
      </c>
      <c r="X127" s="218" t="str">
        <f>IF(V127="","",COUNTIF($V$7:V127,"該当３"))</f>
        <v/>
      </c>
      <c r="Z127" s="230"/>
      <c r="AA127" s="231"/>
      <c r="AB127" s="224"/>
      <c r="AC127" s="224"/>
      <c r="AD127" s="224"/>
      <c r="AE127" s="254"/>
    </row>
    <row r="128" spans="1:31" s="222" customFormat="1" ht="15" customHeight="1" x14ac:dyDescent="0.15">
      <c r="A128" s="227" t="s">
        <v>1157</v>
      </c>
      <c r="B128" s="228" t="s">
        <v>1006</v>
      </c>
      <c r="C128" s="228" t="s">
        <v>1141</v>
      </c>
      <c r="D128" s="228" t="s">
        <v>1041</v>
      </c>
      <c r="E128" s="228" t="s">
        <v>1007</v>
      </c>
      <c r="F128" s="229" t="s">
        <v>175</v>
      </c>
      <c r="G128" s="229" t="s">
        <v>260</v>
      </c>
      <c r="H128" s="229" t="s">
        <v>275</v>
      </c>
      <c r="I128" s="214"/>
      <c r="J128" s="215"/>
      <c r="K128" s="216" t="str">
        <f t="shared" si="20"/>
        <v/>
      </c>
      <c r="L128" s="217" t="str">
        <f t="shared" si="21"/>
        <v/>
      </c>
      <c r="M128" s="218" t="str">
        <f>IF(K128="","",COUNTIF($K$7:K128,"ﾘｽﾄ１"))</f>
        <v/>
      </c>
      <c r="N128" s="218" t="str">
        <f t="shared" si="22"/>
        <v/>
      </c>
      <c r="O128" s="219" t="str">
        <f t="shared" si="23"/>
        <v/>
      </c>
      <c r="P128" s="218" t="str">
        <f t="shared" si="14"/>
        <v/>
      </c>
      <c r="Q128" s="216" t="str">
        <f t="shared" si="15"/>
        <v/>
      </c>
      <c r="R128" s="220" t="str">
        <f t="shared" si="16"/>
        <v/>
      </c>
      <c r="S128" s="216" t="str">
        <f t="shared" si="24"/>
        <v/>
      </c>
      <c r="T128" s="217" t="str">
        <f t="shared" si="17"/>
        <v/>
      </c>
      <c r="U128" s="218" t="str">
        <f>IF(S128="","",COUNTIF($S$7:S128,"該当２"))</f>
        <v/>
      </c>
      <c r="V128" s="221" t="str">
        <f t="shared" si="18"/>
        <v/>
      </c>
      <c r="W128" s="217" t="str">
        <f t="shared" si="19"/>
        <v/>
      </c>
      <c r="X128" s="218" t="str">
        <f>IF(V128="","",COUNTIF($V$7:V128,"該当３"))</f>
        <v/>
      </c>
      <c r="Z128" s="230"/>
      <c r="AA128" s="231"/>
      <c r="AB128" s="224"/>
      <c r="AC128" s="224"/>
      <c r="AD128" s="224"/>
      <c r="AE128" s="254"/>
    </row>
    <row r="129" spans="1:31" s="222" customFormat="1" ht="15" customHeight="1" x14ac:dyDescent="0.15">
      <c r="A129" s="227" t="s">
        <v>1158</v>
      </c>
      <c r="B129" s="228" t="s">
        <v>1006</v>
      </c>
      <c r="C129" s="228" t="s">
        <v>1141</v>
      </c>
      <c r="D129" s="228" t="s">
        <v>1043</v>
      </c>
      <c r="E129" s="228" t="s">
        <v>1007</v>
      </c>
      <c r="F129" s="229" t="s">
        <v>175</v>
      </c>
      <c r="G129" s="229" t="s">
        <v>260</v>
      </c>
      <c r="H129" s="229" t="s">
        <v>276</v>
      </c>
      <c r="I129" s="214"/>
      <c r="J129" s="215"/>
      <c r="K129" s="216" t="str">
        <f t="shared" si="20"/>
        <v/>
      </c>
      <c r="L129" s="217" t="str">
        <f t="shared" si="21"/>
        <v/>
      </c>
      <c r="M129" s="218" t="str">
        <f>IF(K129="","",COUNTIF($K$7:K129,"ﾘｽﾄ１"))</f>
        <v/>
      </c>
      <c r="N129" s="218" t="str">
        <f t="shared" si="22"/>
        <v/>
      </c>
      <c r="O129" s="219" t="str">
        <f t="shared" si="23"/>
        <v/>
      </c>
      <c r="P129" s="218" t="str">
        <f t="shared" si="14"/>
        <v/>
      </c>
      <c r="Q129" s="216" t="str">
        <f t="shared" si="15"/>
        <v/>
      </c>
      <c r="R129" s="220" t="str">
        <f t="shared" si="16"/>
        <v/>
      </c>
      <c r="S129" s="216" t="str">
        <f t="shared" si="24"/>
        <v/>
      </c>
      <c r="T129" s="217" t="str">
        <f t="shared" si="17"/>
        <v/>
      </c>
      <c r="U129" s="218" t="str">
        <f>IF(S129="","",COUNTIF($S$7:S129,"該当２"))</f>
        <v/>
      </c>
      <c r="V129" s="221" t="str">
        <f t="shared" si="18"/>
        <v/>
      </c>
      <c r="W129" s="217" t="str">
        <f t="shared" si="19"/>
        <v/>
      </c>
      <c r="X129" s="218" t="str">
        <f>IF(V129="","",COUNTIF($V$7:V129,"該当３"))</f>
        <v/>
      </c>
      <c r="Z129" s="230"/>
      <c r="AA129" s="231"/>
      <c r="AB129" s="224"/>
      <c r="AC129" s="224"/>
      <c r="AD129" s="224"/>
      <c r="AE129" s="254"/>
    </row>
    <row r="130" spans="1:31" s="222" customFormat="1" ht="15" customHeight="1" x14ac:dyDescent="0.15">
      <c r="A130" s="227" t="s">
        <v>1159</v>
      </c>
      <c r="B130" s="228" t="s">
        <v>1006</v>
      </c>
      <c r="C130" s="228" t="s">
        <v>1141</v>
      </c>
      <c r="D130" s="228" t="s">
        <v>1045</v>
      </c>
      <c r="E130" s="228" t="s">
        <v>1007</v>
      </c>
      <c r="F130" s="229" t="s">
        <v>175</v>
      </c>
      <c r="G130" s="229" t="s">
        <v>260</v>
      </c>
      <c r="H130" s="229" t="s">
        <v>1589</v>
      </c>
      <c r="I130" s="214"/>
      <c r="J130" s="215"/>
      <c r="K130" s="216" t="str">
        <f t="shared" si="20"/>
        <v/>
      </c>
      <c r="L130" s="217" t="str">
        <f t="shared" si="21"/>
        <v/>
      </c>
      <c r="M130" s="218" t="str">
        <f>IF(K130="","",COUNTIF($K$7:K130,"ﾘｽﾄ１"))</f>
        <v/>
      </c>
      <c r="N130" s="218" t="str">
        <f t="shared" si="22"/>
        <v/>
      </c>
      <c r="O130" s="219" t="str">
        <f t="shared" si="23"/>
        <v/>
      </c>
      <c r="P130" s="218" t="str">
        <f t="shared" si="14"/>
        <v/>
      </c>
      <c r="Q130" s="216" t="str">
        <f t="shared" si="15"/>
        <v/>
      </c>
      <c r="R130" s="220" t="str">
        <f t="shared" si="16"/>
        <v/>
      </c>
      <c r="S130" s="216" t="str">
        <f t="shared" si="24"/>
        <v/>
      </c>
      <c r="T130" s="217" t="str">
        <f t="shared" si="17"/>
        <v/>
      </c>
      <c r="U130" s="218" t="str">
        <f>IF(S130="","",COUNTIF($S$7:S130,"該当２"))</f>
        <v/>
      </c>
      <c r="V130" s="221" t="str">
        <f t="shared" si="18"/>
        <v/>
      </c>
      <c r="W130" s="217" t="str">
        <f t="shared" si="19"/>
        <v/>
      </c>
      <c r="X130" s="218" t="str">
        <f>IF(V130="","",COUNTIF($V$7:V130,"該当３"))</f>
        <v/>
      </c>
      <c r="Z130" s="230"/>
      <c r="AA130" s="231"/>
      <c r="AB130" s="224"/>
      <c r="AC130" s="224"/>
      <c r="AD130" s="224"/>
      <c r="AE130" s="254"/>
    </row>
    <row r="131" spans="1:31" s="222" customFormat="1" ht="15" customHeight="1" x14ac:dyDescent="0.15">
      <c r="A131" s="227" t="s">
        <v>1160</v>
      </c>
      <c r="B131" s="228" t="s">
        <v>1006</v>
      </c>
      <c r="C131" s="228" t="s">
        <v>1141</v>
      </c>
      <c r="D131" s="228" t="s">
        <v>1161</v>
      </c>
      <c r="E131" s="228" t="s">
        <v>1007</v>
      </c>
      <c r="F131" s="229" t="s">
        <v>175</v>
      </c>
      <c r="G131" s="229" t="s">
        <v>260</v>
      </c>
      <c r="H131" s="229" t="s">
        <v>277</v>
      </c>
      <c r="I131" s="214"/>
      <c r="J131" s="215"/>
      <c r="K131" s="216" t="str">
        <f t="shared" si="20"/>
        <v/>
      </c>
      <c r="L131" s="217" t="str">
        <f t="shared" si="21"/>
        <v/>
      </c>
      <c r="M131" s="218" t="str">
        <f>IF(K131="","",COUNTIF($K$7:K131,"ﾘｽﾄ１"))</f>
        <v/>
      </c>
      <c r="N131" s="218" t="str">
        <f t="shared" si="22"/>
        <v/>
      </c>
      <c r="O131" s="219" t="str">
        <f t="shared" si="23"/>
        <v/>
      </c>
      <c r="P131" s="218" t="str">
        <f t="shared" si="14"/>
        <v/>
      </c>
      <c r="Q131" s="216" t="str">
        <f t="shared" si="15"/>
        <v/>
      </c>
      <c r="R131" s="220" t="str">
        <f t="shared" si="16"/>
        <v/>
      </c>
      <c r="S131" s="216" t="str">
        <f t="shared" si="24"/>
        <v/>
      </c>
      <c r="T131" s="217" t="str">
        <f t="shared" si="17"/>
        <v/>
      </c>
      <c r="U131" s="218" t="str">
        <f>IF(S131="","",COUNTIF($S$7:S131,"該当２"))</f>
        <v/>
      </c>
      <c r="V131" s="221" t="str">
        <f t="shared" si="18"/>
        <v/>
      </c>
      <c r="W131" s="217" t="str">
        <f t="shared" si="19"/>
        <v/>
      </c>
      <c r="X131" s="218" t="str">
        <f>IF(V131="","",COUNTIF($V$7:V131,"該当３"))</f>
        <v/>
      </c>
      <c r="Z131" s="230"/>
      <c r="AA131" s="231"/>
      <c r="AB131" s="224"/>
      <c r="AC131" s="224"/>
      <c r="AD131" s="224"/>
      <c r="AE131" s="254"/>
    </row>
    <row r="132" spans="1:31" s="222" customFormat="1" ht="15" customHeight="1" x14ac:dyDescent="0.15">
      <c r="A132" s="227" t="s">
        <v>1162</v>
      </c>
      <c r="B132" s="228" t="s">
        <v>1006</v>
      </c>
      <c r="C132" s="228" t="s">
        <v>1141</v>
      </c>
      <c r="D132" s="228" t="s">
        <v>1163</v>
      </c>
      <c r="E132" s="228" t="s">
        <v>1007</v>
      </c>
      <c r="F132" s="229" t="s">
        <v>175</v>
      </c>
      <c r="G132" s="229" t="s">
        <v>260</v>
      </c>
      <c r="H132" s="229" t="s">
        <v>278</v>
      </c>
      <c r="I132" s="214"/>
      <c r="J132" s="215"/>
      <c r="K132" s="216" t="str">
        <f t="shared" si="20"/>
        <v/>
      </c>
      <c r="L132" s="217" t="str">
        <f t="shared" si="21"/>
        <v/>
      </c>
      <c r="M132" s="218" t="str">
        <f>IF(K132="","",COUNTIF($K$7:K132,"ﾘｽﾄ１"))</f>
        <v/>
      </c>
      <c r="N132" s="218" t="str">
        <f t="shared" si="22"/>
        <v/>
      </c>
      <c r="O132" s="219" t="str">
        <f t="shared" si="23"/>
        <v/>
      </c>
      <c r="P132" s="218" t="str">
        <f t="shared" si="14"/>
        <v/>
      </c>
      <c r="Q132" s="216" t="str">
        <f t="shared" si="15"/>
        <v/>
      </c>
      <c r="R132" s="220" t="str">
        <f t="shared" si="16"/>
        <v/>
      </c>
      <c r="S132" s="216" t="str">
        <f t="shared" si="24"/>
        <v/>
      </c>
      <c r="T132" s="217" t="str">
        <f t="shared" si="17"/>
        <v/>
      </c>
      <c r="U132" s="218" t="str">
        <f>IF(S132="","",COUNTIF($S$7:S132,"該当２"))</f>
        <v/>
      </c>
      <c r="V132" s="221" t="str">
        <f t="shared" si="18"/>
        <v/>
      </c>
      <c r="W132" s="217" t="str">
        <f t="shared" si="19"/>
        <v/>
      </c>
      <c r="X132" s="218" t="str">
        <f>IF(V132="","",COUNTIF($V$7:V132,"該当３"))</f>
        <v/>
      </c>
      <c r="Z132" s="230"/>
      <c r="AA132" s="231"/>
      <c r="AB132" s="224"/>
      <c r="AC132" s="224"/>
      <c r="AD132" s="224"/>
      <c r="AE132" s="254"/>
    </row>
    <row r="133" spans="1:31" s="222" customFormat="1" ht="15" customHeight="1" x14ac:dyDescent="0.15">
      <c r="A133" s="227" t="s">
        <v>1164</v>
      </c>
      <c r="B133" s="228" t="s">
        <v>1006</v>
      </c>
      <c r="C133" s="228" t="s">
        <v>1165</v>
      </c>
      <c r="D133" s="228" t="s">
        <v>1008</v>
      </c>
      <c r="E133" s="228" t="s">
        <v>1007</v>
      </c>
      <c r="F133" s="229" t="s">
        <v>175</v>
      </c>
      <c r="G133" s="229" t="s">
        <v>279</v>
      </c>
      <c r="H133" s="229"/>
      <c r="I133" s="214"/>
      <c r="J133" s="215"/>
      <c r="K133" s="216" t="str">
        <f t="shared" si="20"/>
        <v>ﾘｽﾄ１</v>
      </c>
      <c r="L133" s="217" t="str">
        <f t="shared" si="21"/>
        <v>高萩市</v>
      </c>
      <c r="M133" s="218">
        <f>IF(K133="","",COUNTIF($K$7:K133,"ﾘｽﾄ１"))</f>
        <v>12</v>
      </c>
      <c r="N133" s="218" t="str">
        <f t="shared" si="22"/>
        <v/>
      </c>
      <c r="O133" s="219" t="str">
        <f t="shared" si="23"/>
        <v/>
      </c>
      <c r="P133" s="218" t="str">
        <f t="shared" si="14"/>
        <v/>
      </c>
      <c r="Q133" s="216" t="str">
        <f t="shared" si="15"/>
        <v/>
      </c>
      <c r="R133" s="220" t="str">
        <f t="shared" si="16"/>
        <v/>
      </c>
      <c r="S133" s="216" t="str">
        <f t="shared" si="24"/>
        <v/>
      </c>
      <c r="T133" s="217" t="str">
        <f t="shared" si="17"/>
        <v/>
      </c>
      <c r="U133" s="218" t="str">
        <f>IF(S133="","",COUNTIF($S$7:S133,"該当２"))</f>
        <v/>
      </c>
      <c r="V133" s="221" t="str">
        <f t="shared" si="18"/>
        <v/>
      </c>
      <c r="W133" s="217" t="str">
        <f t="shared" si="19"/>
        <v/>
      </c>
      <c r="X133" s="218" t="str">
        <f>IF(V133="","",COUNTIF($V$7:V133,"該当３"))</f>
        <v/>
      </c>
      <c r="Z133" s="230"/>
      <c r="AA133" s="231"/>
      <c r="AB133" s="224"/>
      <c r="AC133" s="224"/>
      <c r="AD133" s="224"/>
      <c r="AE133" s="254"/>
    </row>
    <row r="134" spans="1:31" s="222" customFormat="1" ht="15" customHeight="1" x14ac:dyDescent="0.15">
      <c r="A134" s="227" t="s">
        <v>1166</v>
      </c>
      <c r="B134" s="228" t="s">
        <v>1006</v>
      </c>
      <c r="C134" s="228" t="s">
        <v>1165</v>
      </c>
      <c r="D134" s="228" t="s">
        <v>1012</v>
      </c>
      <c r="E134" s="228" t="s">
        <v>1007</v>
      </c>
      <c r="F134" s="229" t="s">
        <v>175</v>
      </c>
      <c r="G134" s="229" t="s">
        <v>279</v>
      </c>
      <c r="H134" s="229" t="s">
        <v>280</v>
      </c>
      <c r="I134" s="214"/>
      <c r="J134" s="215"/>
      <c r="K134" s="216" t="str">
        <f t="shared" si="20"/>
        <v/>
      </c>
      <c r="L134" s="217" t="str">
        <f t="shared" si="21"/>
        <v/>
      </c>
      <c r="M134" s="218" t="str">
        <f>IF(K134="","",COUNTIF($K$7:K134,"ﾘｽﾄ１"))</f>
        <v/>
      </c>
      <c r="N134" s="218" t="str">
        <f t="shared" si="22"/>
        <v/>
      </c>
      <c r="O134" s="219" t="str">
        <f t="shared" si="23"/>
        <v/>
      </c>
      <c r="P134" s="218" t="str">
        <f t="shared" si="14"/>
        <v/>
      </c>
      <c r="Q134" s="216" t="str">
        <f t="shared" si="15"/>
        <v/>
      </c>
      <c r="R134" s="220" t="str">
        <f t="shared" si="16"/>
        <v/>
      </c>
      <c r="S134" s="216" t="str">
        <f t="shared" si="24"/>
        <v/>
      </c>
      <c r="T134" s="217" t="str">
        <f t="shared" si="17"/>
        <v/>
      </c>
      <c r="U134" s="218" t="str">
        <f>IF(S134="","",COUNTIF($S$7:S134,"該当２"))</f>
        <v/>
      </c>
      <c r="V134" s="221" t="str">
        <f t="shared" si="18"/>
        <v/>
      </c>
      <c r="W134" s="217" t="str">
        <f t="shared" si="19"/>
        <v/>
      </c>
      <c r="X134" s="218" t="str">
        <f>IF(V134="","",COUNTIF($V$7:V134,"該当３"))</f>
        <v/>
      </c>
      <c r="Z134" s="230"/>
      <c r="AA134" s="231"/>
      <c r="AB134" s="224"/>
      <c r="AC134" s="224"/>
      <c r="AD134" s="224"/>
      <c r="AE134" s="254"/>
    </row>
    <row r="135" spans="1:31" s="222" customFormat="1" ht="15" customHeight="1" x14ac:dyDescent="0.15">
      <c r="A135" s="227" t="s">
        <v>1167</v>
      </c>
      <c r="B135" s="228" t="s">
        <v>1006</v>
      </c>
      <c r="C135" s="228" t="s">
        <v>1165</v>
      </c>
      <c r="D135" s="228" t="s">
        <v>1014</v>
      </c>
      <c r="E135" s="228" t="s">
        <v>1007</v>
      </c>
      <c r="F135" s="229" t="s">
        <v>175</v>
      </c>
      <c r="G135" s="229" t="s">
        <v>279</v>
      </c>
      <c r="H135" s="229" t="s">
        <v>281</v>
      </c>
      <c r="I135" s="214"/>
      <c r="J135" s="215"/>
      <c r="K135" s="216" t="str">
        <f t="shared" si="20"/>
        <v/>
      </c>
      <c r="L135" s="217" t="str">
        <f t="shared" si="21"/>
        <v/>
      </c>
      <c r="M135" s="218" t="str">
        <f>IF(K135="","",COUNTIF($K$7:K135,"ﾘｽﾄ１"))</f>
        <v/>
      </c>
      <c r="N135" s="218" t="str">
        <f t="shared" si="22"/>
        <v/>
      </c>
      <c r="O135" s="219" t="str">
        <f t="shared" si="23"/>
        <v/>
      </c>
      <c r="P135" s="218" t="str">
        <f t="shared" si="14"/>
        <v/>
      </c>
      <c r="Q135" s="216" t="str">
        <f t="shared" si="15"/>
        <v/>
      </c>
      <c r="R135" s="220" t="str">
        <f t="shared" si="16"/>
        <v/>
      </c>
      <c r="S135" s="216" t="str">
        <f t="shared" si="24"/>
        <v/>
      </c>
      <c r="T135" s="217" t="str">
        <f t="shared" si="17"/>
        <v/>
      </c>
      <c r="U135" s="218" t="str">
        <f>IF(S135="","",COUNTIF($S$7:S135,"該当２"))</f>
        <v/>
      </c>
      <c r="V135" s="221" t="str">
        <f t="shared" si="18"/>
        <v/>
      </c>
      <c r="W135" s="217" t="str">
        <f t="shared" si="19"/>
        <v/>
      </c>
      <c r="X135" s="218" t="str">
        <f>IF(V135="","",COUNTIF($V$7:V135,"該当３"))</f>
        <v/>
      </c>
      <c r="Z135" s="230"/>
      <c r="AA135" s="231"/>
      <c r="AB135" s="224"/>
      <c r="AC135" s="224"/>
      <c r="AD135" s="224"/>
      <c r="AE135" s="254"/>
    </row>
    <row r="136" spans="1:31" s="222" customFormat="1" ht="15" customHeight="1" x14ac:dyDescent="0.15">
      <c r="A136" s="227" t="s">
        <v>1168</v>
      </c>
      <c r="B136" s="228" t="s">
        <v>1006</v>
      </c>
      <c r="C136" s="228" t="s">
        <v>1165</v>
      </c>
      <c r="D136" s="228" t="s">
        <v>1016</v>
      </c>
      <c r="E136" s="228" t="s">
        <v>1007</v>
      </c>
      <c r="F136" s="229" t="s">
        <v>175</v>
      </c>
      <c r="G136" s="229" t="s">
        <v>279</v>
      </c>
      <c r="H136" s="229" t="s">
        <v>282</v>
      </c>
      <c r="I136" s="214"/>
      <c r="J136" s="215"/>
      <c r="K136" s="216" t="str">
        <f t="shared" si="20"/>
        <v/>
      </c>
      <c r="L136" s="217" t="str">
        <f t="shared" si="21"/>
        <v/>
      </c>
      <c r="M136" s="218" t="str">
        <f>IF(K136="","",COUNTIF($K$7:K136,"ﾘｽﾄ１"))</f>
        <v/>
      </c>
      <c r="N136" s="218" t="str">
        <f t="shared" si="22"/>
        <v/>
      </c>
      <c r="O136" s="219" t="str">
        <f t="shared" si="23"/>
        <v/>
      </c>
      <c r="P136" s="218" t="str">
        <f t="shared" ref="P136:P199" si="25">IF(O136="該当１",G136,"")</f>
        <v/>
      </c>
      <c r="Q136" s="216" t="str">
        <f t="shared" ref="Q136:Q199" si="26">IF(O136="該当１","ﾘｽﾄ2","")</f>
        <v/>
      </c>
      <c r="R136" s="220" t="str">
        <f t="shared" ref="R136:R199" si="27">IF(Q136="ﾘｽﾄ2",H136,"")</f>
        <v/>
      </c>
      <c r="S136" s="216" t="str">
        <f t="shared" si="24"/>
        <v/>
      </c>
      <c r="T136" s="217" t="str">
        <f t="shared" ref="T136:T199" si="28">IF(S136="該当２",H136,"")</f>
        <v/>
      </c>
      <c r="U136" s="218" t="str">
        <f>IF(S136="","",COUNTIF($S$7:S136,"該当２"))</f>
        <v/>
      </c>
      <c r="V136" s="221" t="str">
        <f t="shared" ref="V136:V199" si="29">IF(AND($S$2=H136,E136&gt;0,E136&lt;998),"該当３","")</f>
        <v/>
      </c>
      <c r="W136" s="217" t="str">
        <f t="shared" ref="W136:W199" si="30">IF(V136="該当３",I136,"")</f>
        <v/>
      </c>
      <c r="X136" s="218" t="str">
        <f>IF(V136="","",COUNTIF($V$7:V136,"該当３"))</f>
        <v/>
      </c>
      <c r="Z136" s="230"/>
      <c r="AA136" s="231"/>
      <c r="AB136" s="224"/>
      <c r="AC136" s="224"/>
      <c r="AD136" s="224"/>
      <c r="AE136" s="254"/>
    </row>
    <row r="137" spans="1:31" s="222" customFormat="1" ht="15" customHeight="1" x14ac:dyDescent="0.15">
      <c r="A137" s="227" t="s">
        <v>1169</v>
      </c>
      <c r="B137" s="228" t="s">
        <v>1006</v>
      </c>
      <c r="C137" s="228" t="s">
        <v>1165</v>
      </c>
      <c r="D137" s="228" t="s">
        <v>1018</v>
      </c>
      <c r="E137" s="228" t="s">
        <v>1007</v>
      </c>
      <c r="F137" s="229" t="s">
        <v>175</v>
      </c>
      <c r="G137" s="229" t="s">
        <v>279</v>
      </c>
      <c r="H137" s="229" t="s">
        <v>1590</v>
      </c>
      <c r="I137" s="214"/>
      <c r="J137" s="215"/>
      <c r="K137" s="216" t="str">
        <f t="shared" ref="K137:K200" si="31">IF(AND($C137&gt;0,$H137=""),"ﾘｽﾄ１","")</f>
        <v/>
      </c>
      <c r="L137" s="217" t="str">
        <f t="shared" ref="L137:L200" si="32">IF(K137="ﾘｽﾄ１",G137,"")</f>
        <v/>
      </c>
      <c r="M137" s="218" t="str">
        <f>IF(K137="","",COUNTIF($K$7:K137,"ﾘｽﾄ１"))</f>
        <v/>
      </c>
      <c r="N137" s="218" t="str">
        <f t="shared" ref="N137:N200" si="33">IF(AND(D137=0,E137&gt;0),"同一区","")</f>
        <v/>
      </c>
      <c r="O137" s="219" t="str">
        <f t="shared" ref="O137:O200" si="34">IF(AND(EXACT($K$2,G137),H137&gt;0),"該当１","")</f>
        <v/>
      </c>
      <c r="P137" s="218" t="str">
        <f t="shared" si="25"/>
        <v/>
      </c>
      <c r="Q137" s="216" t="str">
        <f t="shared" si="26"/>
        <v/>
      </c>
      <c r="R137" s="220" t="str">
        <f t="shared" si="27"/>
        <v/>
      </c>
      <c r="S137" s="216" t="str">
        <f t="shared" ref="S137:S200" si="35">IF(AND(Q137="ﾘｽﾄ2",OR(I137=0,AND(N137="同一区",E137=1))),"該当２","")</f>
        <v/>
      </c>
      <c r="T137" s="217" t="str">
        <f t="shared" si="28"/>
        <v/>
      </c>
      <c r="U137" s="218" t="str">
        <f>IF(S137="","",COUNTIF($S$7:S137,"該当２"))</f>
        <v/>
      </c>
      <c r="V137" s="221" t="str">
        <f t="shared" si="29"/>
        <v/>
      </c>
      <c r="W137" s="217" t="str">
        <f t="shared" si="30"/>
        <v/>
      </c>
      <c r="X137" s="218" t="str">
        <f>IF(V137="","",COUNTIF($V$7:V137,"該当３"))</f>
        <v/>
      </c>
      <c r="Z137" s="230"/>
      <c r="AA137" s="231"/>
      <c r="AB137" s="224"/>
      <c r="AC137" s="224"/>
      <c r="AD137" s="224"/>
      <c r="AE137" s="254"/>
    </row>
    <row r="138" spans="1:31" s="222" customFormat="1" ht="15" customHeight="1" x14ac:dyDescent="0.15">
      <c r="A138" s="227" t="s">
        <v>1170</v>
      </c>
      <c r="B138" s="228" t="s">
        <v>1006</v>
      </c>
      <c r="C138" s="228" t="s">
        <v>1171</v>
      </c>
      <c r="D138" s="228" t="s">
        <v>1008</v>
      </c>
      <c r="E138" s="228" t="s">
        <v>1007</v>
      </c>
      <c r="F138" s="229" t="s">
        <v>175</v>
      </c>
      <c r="G138" s="229" t="s">
        <v>283</v>
      </c>
      <c r="H138" s="229"/>
      <c r="I138" s="214"/>
      <c r="J138" s="215"/>
      <c r="K138" s="216" t="str">
        <f t="shared" si="31"/>
        <v>ﾘｽﾄ１</v>
      </c>
      <c r="L138" s="217" t="str">
        <f t="shared" si="32"/>
        <v>北茨城市</v>
      </c>
      <c r="M138" s="218">
        <f>IF(K138="","",COUNTIF($K$7:K138,"ﾘｽﾄ１"))</f>
        <v>13</v>
      </c>
      <c r="N138" s="218" t="str">
        <f t="shared" si="33"/>
        <v/>
      </c>
      <c r="O138" s="219" t="str">
        <f t="shared" si="34"/>
        <v/>
      </c>
      <c r="P138" s="218" t="str">
        <f t="shared" si="25"/>
        <v/>
      </c>
      <c r="Q138" s="216" t="str">
        <f t="shared" si="26"/>
        <v/>
      </c>
      <c r="R138" s="220" t="str">
        <f t="shared" si="27"/>
        <v/>
      </c>
      <c r="S138" s="216" t="str">
        <f t="shared" si="35"/>
        <v/>
      </c>
      <c r="T138" s="217" t="str">
        <f t="shared" si="28"/>
        <v/>
      </c>
      <c r="U138" s="218" t="str">
        <f>IF(S138="","",COUNTIF($S$7:S138,"該当２"))</f>
        <v/>
      </c>
      <c r="V138" s="221" t="str">
        <f t="shared" si="29"/>
        <v/>
      </c>
      <c r="W138" s="217" t="str">
        <f t="shared" si="30"/>
        <v/>
      </c>
      <c r="X138" s="218" t="str">
        <f>IF(V138="","",COUNTIF($V$7:V138,"該当３"))</f>
        <v/>
      </c>
      <c r="Z138" s="230"/>
      <c r="AA138" s="231"/>
      <c r="AB138" s="224"/>
      <c r="AC138" s="224"/>
      <c r="AD138" s="224"/>
      <c r="AE138" s="254"/>
    </row>
    <row r="139" spans="1:31" s="222" customFormat="1" ht="15" customHeight="1" x14ac:dyDescent="0.15">
      <c r="A139" s="227" t="s">
        <v>1172</v>
      </c>
      <c r="B139" s="228" t="s">
        <v>1006</v>
      </c>
      <c r="C139" s="228" t="s">
        <v>1171</v>
      </c>
      <c r="D139" s="228" t="s">
        <v>1012</v>
      </c>
      <c r="E139" s="228" t="s">
        <v>1007</v>
      </c>
      <c r="F139" s="229" t="s">
        <v>175</v>
      </c>
      <c r="G139" s="229" t="s">
        <v>283</v>
      </c>
      <c r="H139" s="229" t="s">
        <v>284</v>
      </c>
      <c r="I139" s="214"/>
      <c r="J139" s="215"/>
      <c r="K139" s="216" t="str">
        <f t="shared" si="31"/>
        <v/>
      </c>
      <c r="L139" s="217" t="str">
        <f t="shared" si="32"/>
        <v/>
      </c>
      <c r="M139" s="218" t="str">
        <f>IF(K139="","",COUNTIF($K$7:K139,"ﾘｽﾄ１"))</f>
        <v/>
      </c>
      <c r="N139" s="218" t="str">
        <f t="shared" si="33"/>
        <v/>
      </c>
      <c r="O139" s="219" t="str">
        <f t="shared" si="34"/>
        <v/>
      </c>
      <c r="P139" s="218" t="str">
        <f t="shared" si="25"/>
        <v/>
      </c>
      <c r="Q139" s="216" t="str">
        <f t="shared" si="26"/>
        <v/>
      </c>
      <c r="R139" s="220" t="str">
        <f t="shared" si="27"/>
        <v/>
      </c>
      <c r="S139" s="216" t="str">
        <f t="shared" si="35"/>
        <v/>
      </c>
      <c r="T139" s="217" t="str">
        <f t="shared" si="28"/>
        <v/>
      </c>
      <c r="U139" s="218" t="str">
        <f>IF(S139="","",COUNTIF($S$7:S139,"該当２"))</f>
        <v/>
      </c>
      <c r="V139" s="221" t="str">
        <f t="shared" si="29"/>
        <v/>
      </c>
      <c r="W139" s="217" t="str">
        <f t="shared" si="30"/>
        <v/>
      </c>
      <c r="X139" s="218" t="str">
        <f>IF(V139="","",COUNTIF($V$7:V139,"該当３"))</f>
        <v/>
      </c>
      <c r="Z139" s="230"/>
      <c r="AA139" s="231"/>
      <c r="AB139" s="224"/>
      <c r="AC139" s="224"/>
      <c r="AD139" s="224"/>
      <c r="AE139" s="254"/>
    </row>
    <row r="140" spans="1:31" s="222" customFormat="1" ht="15" customHeight="1" x14ac:dyDescent="0.15">
      <c r="A140" s="227" t="s">
        <v>1173</v>
      </c>
      <c r="B140" s="228" t="s">
        <v>1006</v>
      </c>
      <c r="C140" s="228" t="s">
        <v>1171</v>
      </c>
      <c r="D140" s="228" t="s">
        <v>1014</v>
      </c>
      <c r="E140" s="228" t="s">
        <v>1007</v>
      </c>
      <c r="F140" s="229" t="s">
        <v>175</v>
      </c>
      <c r="G140" s="229" t="s">
        <v>283</v>
      </c>
      <c r="H140" s="229" t="s">
        <v>285</v>
      </c>
      <c r="I140" s="214"/>
      <c r="J140" s="215"/>
      <c r="K140" s="216" t="str">
        <f t="shared" si="31"/>
        <v/>
      </c>
      <c r="L140" s="217" t="str">
        <f t="shared" si="32"/>
        <v/>
      </c>
      <c r="M140" s="218" t="str">
        <f>IF(K140="","",COUNTIF($K$7:K140,"ﾘｽﾄ１"))</f>
        <v/>
      </c>
      <c r="N140" s="218" t="str">
        <f t="shared" si="33"/>
        <v/>
      </c>
      <c r="O140" s="219" t="str">
        <f t="shared" si="34"/>
        <v/>
      </c>
      <c r="P140" s="218" t="str">
        <f t="shared" si="25"/>
        <v/>
      </c>
      <c r="Q140" s="216" t="str">
        <f t="shared" si="26"/>
        <v/>
      </c>
      <c r="R140" s="220" t="str">
        <f t="shared" si="27"/>
        <v/>
      </c>
      <c r="S140" s="216" t="str">
        <f t="shared" si="35"/>
        <v/>
      </c>
      <c r="T140" s="217" t="str">
        <f t="shared" si="28"/>
        <v/>
      </c>
      <c r="U140" s="218" t="str">
        <f>IF(S140="","",COUNTIF($S$7:S140,"該当２"))</f>
        <v/>
      </c>
      <c r="V140" s="221" t="str">
        <f t="shared" si="29"/>
        <v/>
      </c>
      <c r="W140" s="217" t="str">
        <f t="shared" si="30"/>
        <v/>
      </c>
      <c r="X140" s="218" t="str">
        <f>IF(V140="","",COUNTIF($V$7:V140,"該当３"))</f>
        <v/>
      </c>
      <c r="Z140" s="230"/>
      <c r="AA140" s="231"/>
      <c r="AB140" s="224"/>
      <c r="AC140" s="224"/>
      <c r="AD140" s="224"/>
      <c r="AE140" s="254"/>
    </row>
    <row r="141" spans="1:31" s="222" customFormat="1" ht="15" customHeight="1" x14ac:dyDescent="0.15">
      <c r="A141" s="227" t="s">
        <v>1174</v>
      </c>
      <c r="B141" s="228" t="s">
        <v>1006</v>
      </c>
      <c r="C141" s="228" t="s">
        <v>1171</v>
      </c>
      <c r="D141" s="228" t="s">
        <v>1016</v>
      </c>
      <c r="E141" s="228" t="s">
        <v>1007</v>
      </c>
      <c r="F141" s="229" t="s">
        <v>175</v>
      </c>
      <c r="G141" s="229" t="s">
        <v>283</v>
      </c>
      <c r="H141" s="229" t="s">
        <v>286</v>
      </c>
      <c r="I141" s="214"/>
      <c r="J141" s="215"/>
      <c r="K141" s="216" t="str">
        <f t="shared" si="31"/>
        <v/>
      </c>
      <c r="L141" s="217" t="str">
        <f t="shared" si="32"/>
        <v/>
      </c>
      <c r="M141" s="218" t="str">
        <f>IF(K141="","",COUNTIF($K$7:K141,"ﾘｽﾄ１"))</f>
        <v/>
      </c>
      <c r="N141" s="218" t="str">
        <f t="shared" si="33"/>
        <v/>
      </c>
      <c r="O141" s="219" t="str">
        <f t="shared" si="34"/>
        <v/>
      </c>
      <c r="P141" s="218" t="str">
        <f t="shared" si="25"/>
        <v/>
      </c>
      <c r="Q141" s="216" t="str">
        <f t="shared" si="26"/>
        <v/>
      </c>
      <c r="R141" s="220" t="str">
        <f t="shared" si="27"/>
        <v/>
      </c>
      <c r="S141" s="216" t="str">
        <f t="shared" si="35"/>
        <v/>
      </c>
      <c r="T141" s="217" t="str">
        <f t="shared" si="28"/>
        <v/>
      </c>
      <c r="U141" s="218" t="str">
        <f>IF(S141="","",COUNTIF($S$7:S141,"該当２"))</f>
        <v/>
      </c>
      <c r="V141" s="221" t="str">
        <f t="shared" si="29"/>
        <v/>
      </c>
      <c r="W141" s="217" t="str">
        <f t="shared" si="30"/>
        <v/>
      </c>
      <c r="X141" s="218" t="str">
        <f>IF(V141="","",COUNTIF($V$7:V141,"該当３"))</f>
        <v/>
      </c>
      <c r="Z141" s="230"/>
      <c r="AA141" s="231"/>
      <c r="AB141" s="224"/>
      <c r="AC141" s="224"/>
      <c r="AD141" s="224"/>
      <c r="AE141" s="254"/>
    </row>
    <row r="142" spans="1:31" s="222" customFormat="1" ht="15" customHeight="1" x14ac:dyDescent="0.15">
      <c r="A142" s="227" t="s">
        <v>1175</v>
      </c>
      <c r="B142" s="228" t="s">
        <v>1006</v>
      </c>
      <c r="C142" s="228" t="s">
        <v>1171</v>
      </c>
      <c r="D142" s="228" t="s">
        <v>1018</v>
      </c>
      <c r="E142" s="228" t="s">
        <v>1007</v>
      </c>
      <c r="F142" s="229" t="s">
        <v>175</v>
      </c>
      <c r="G142" s="229" t="s">
        <v>283</v>
      </c>
      <c r="H142" s="229" t="s">
        <v>287</v>
      </c>
      <c r="I142" s="214"/>
      <c r="J142" s="215"/>
      <c r="K142" s="216" t="str">
        <f t="shared" si="31"/>
        <v/>
      </c>
      <c r="L142" s="217" t="str">
        <f t="shared" si="32"/>
        <v/>
      </c>
      <c r="M142" s="218" t="str">
        <f>IF(K142="","",COUNTIF($K$7:K142,"ﾘｽﾄ１"))</f>
        <v/>
      </c>
      <c r="N142" s="218" t="str">
        <f t="shared" si="33"/>
        <v/>
      </c>
      <c r="O142" s="219" t="str">
        <f t="shared" si="34"/>
        <v/>
      </c>
      <c r="P142" s="218" t="str">
        <f t="shared" si="25"/>
        <v/>
      </c>
      <c r="Q142" s="216" t="str">
        <f t="shared" si="26"/>
        <v/>
      </c>
      <c r="R142" s="220" t="str">
        <f t="shared" si="27"/>
        <v/>
      </c>
      <c r="S142" s="216" t="str">
        <f t="shared" si="35"/>
        <v/>
      </c>
      <c r="T142" s="217" t="str">
        <f t="shared" si="28"/>
        <v/>
      </c>
      <c r="U142" s="218" t="str">
        <f>IF(S142="","",COUNTIF($S$7:S142,"該当２"))</f>
        <v/>
      </c>
      <c r="V142" s="221" t="str">
        <f t="shared" si="29"/>
        <v/>
      </c>
      <c r="W142" s="217" t="str">
        <f t="shared" si="30"/>
        <v/>
      </c>
      <c r="X142" s="218" t="str">
        <f>IF(V142="","",COUNTIF($V$7:V142,"該当３"))</f>
        <v/>
      </c>
      <c r="Z142" s="230"/>
      <c r="AA142" s="231"/>
      <c r="AB142" s="224"/>
      <c r="AC142" s="224"/>
      <c r="AD142" s="224"/>
      <c r="AE142" s="254"/>
    </row>
    <row r="143" spans="1:31" s="222" customFormat="1" ht="15" customHeight="1" x14ac:dyDescent="0.15">
      <c r="A143" s="227" t="s">
        <v>1176</v>
      </c>
      <c r="B143" s="228" t="s">
        <v>1006</v>
      </c>
      <c r="C143" s="228" t="s">
        <v>1171</v>
      </c>
      <c r="D143" s="228" t="s">
        <v>1020</v>
      </c>
      <c r="E143" s="228" t="s">
        <v>1007</v>
      </c>
      <c r="F143" s="229" t="s">
        <v>175</v>
      </c>
      <c r="G143" s="229" t="s">
        <v>283</v>
      </c>
      <c r="H143" s="229" t="s">
        <v>288</v>
      </c>
      <c r="I143" s="214"/>
      <c r="J143" s="215"/>
      <c r="K143" s="216" t="str">
        <f t="shared" si="31"/>
        <v/>
      </c>
      <c r="L143" s="217" t="str">
        <f t="shared" si="32"/>
        <v/>
      </c>
      <c r="M143" s="218" t="str">
        <f>IF(K143="","",COUNTIF($K$7:K143,"ﾘｽﾄ１"))</f>
        <v/>
      </c>
      <c r="N143" s="218" t="str">
        <f t="shared" si="33"/>
        <v/>
      </c>
      <c r="O143" s="219" t="str">
        <f t="shared" si="34"/>
        <v/>
      </c>
      <c r="P143" s="218" t="str">
        <f t="shared" si="25"/>
        <v/>
      </c>
      <c r="Q143" s="216" t="str">
        <f t="shared" si="26"/>
        <v/>
      </c>
      <c r="R143" s="220" t="str">
        <f t="shared" si="27"/>
        <v/>
      </c>
      <c r="S143" s="216" t="str">
        <f t="shared" si="35"/>
        <v/>
      </c>
      <c r="T143" s="217" t="str">
        <f t="shared" si="28"/>
        <v/>
      </c>
      <c r="U143" s="218" t="str">
        <f>IF(S143="","",COUNTIF($S$7:S143,"該当２"))</f>
        <v/>
      </c>
      <c r="V143" s="221" t="str">
        <f t="shared" si="29"/>
        <v/>
      </c>
      <c r="W143" s="217" t="str">
        <f t="shared" si="30"/>
        <v/>
      </c>
      <c r="X143" s="218" t="str">
        <f>IF(V143="","",COUNTIF($V$7:V143,"該当３"))</f>
        <v/>
      </c>
      <c r="Z143" s="230"/>
      <c r="AA143" s="231"/>
      <c r="AB143" s="224"/>
      <c r="AC143" s="224"/>
      <c r="AD143" s="224"/>
      <c r="AE143" s="254"/>
    </row>
    <row r="144" spans="1:31" s="222" customFormat="1" ht="15" customHeight="1" x14ac:dyDescent="0.15">
      <c r="A144" s="227" t="s">
        <v>1177</v>
      </c>
      <c r="B144" s="228" t="s">
        <v>1006</v>
      </c>
      <c r="C144" s="228" t="s">
        <v>1171</v>
      </c>
      <c r="D144" s="228" t="s">
        <v>1022</v>
      </c>
      <c r="E144" s="228" t="s">
        <v>1007</v>
      </c>
      <c r="F144" s="229" t="s">
        <v>175</v>
      </c>
      <c r="G144" s="229" t="s">
        <v>283</v>
      </c>
      <c r="H144" s="229" t="s">
        <v>289</v>
      </c>
      <c r="I144" s="214"/>
      <c r="J144" s="215"/>
      <c r="K144" s="216" t="str">
        <f t="shared" si="31"/>
        <v/>
      </c>
      <c r="L144" s="217" t="str">
        <f t="shared" si="32"/>
        <v/>
      </c>
      <c r="M144" s="218" t="str">
        <f>IF(K144="","",COUNTIF($K$7:K144,"ﾘｽﾄ１"))</f>
        <v/>
      </c>
      <c r="N144" s="218" t="str">
        <f t="shared" si="33"/>
        <v/>
      </c>
      <c r="O144" s="219" t="str">
        <f t="shared" si="34"/>
        <v/>
      </c>
      <c r="P144" s="218" t="str">
        <f t="shared" si="25"/>
        <v/>
      </c>
      <c r="Q144" s="216" t="str">
        <f t="shared" si="26"/>
        <v/>
      </c>
      <c r="R144" s="220" t="str">
        <f t="shared" si="27"/>
        <v/>
      </c>
      <c r="S144" s="216" t="str">
        <f t="shared" si="35"/>
        <v/>
      </c>
      <c r="T144" s="217" t="str">
        <f t="shared" si="28"/>
        <v/>
      </c>
      <c r="U144" s="218" t="str">
        <f>IF(S144="","",COUNTIF($S$7:S144,"該当２"))</f>
        <v/>
      </c>
      <c r="V144" s="221" t="str">
        <f t="shared" si="29"/>
        <v/>
      </c>
      <c r="W144" s="217" t="str">
        <f t="shared" si="30"/>
        <v/>
      </c>
      <c r="X144" s="218" t="str">
        <f>IF(V144="","",COUNTIF($V$7:V144,"該当３"))</f>
        <v/>
      </c>
      <c r="Z144" s="230"/>
      <c r="AA144" s="231"/>
      <c r="AB144" s="224"/>
      <c r="AC144" s="224"/>
      <c r="AD144" s="224"/>
      <c r="AE144" s="254"/>
    </row>
    <row r="145" spans="1:31" s="222" customFormat="1" ht="15" customHeight="1" x14ac:dyDescent="0.15">
      <c r="A145" s="227" t="s">
        <v>1178</v>
      </c>
      <c r="B145" s="228" t="s">
        <v>1006</v>
      </c>
      <c r="C145" s="228" t="s">
        <v>1171</v>
      </c>
      <c r="D145" s="228" t="s">
        <v>1024</v>
      </c>
      <c r="E145" s="228" t="s">
        <v>1007</v>
      </c>
      <c r="F145" s="229" t="s">
        <v>175</v>
      </c>
      <c r="G145" s="229" t="s">
        <v>283</v>
      </c>
      <c r="H145" s="229" t="s">
        <v>290</v>
      </c>
      <c r="I145" s="214"/>
      <c r="J145" s="215"/>
      <c r="K145" s="216" t="str">
        <f t="shared" si="31"/>
        <v/>
      </c>
      <c r="L145" s="217" t="str">
        <f t="shared" si="32"/>
        <v/>
      </c>
      <c r="M145" s="218" t="str">
        <f>IF(K145="","",COUNTIF($K$7:K145,"ﾘｽﾄ１"))</f>
        <v/>
      </c>
      <c r="N145" s="218" t="str">
        <f t="shared" si="33"/>
        <v/>
      </c>
      <c r="O145" s="219" t="str">
        <f t="shared" si="34"/>
        <v/>
      </c>
      <c r="P145" s="218" t="str">
        <f t="shared" si="25"/>
        <v/>
      </c>
      <c r="Q145" s="216" t="str">
        <f t="shared" si="26"/>
        <v/>
      </c>
      <c r="R145" s="220" t="str">
        <f t="shared" si="27"/>
        <v/>
      </c>
      <c r="S145" s="216" t="str">
        <f t="shared" si="35"/>
        <v/>
      </c>
      <c r="T145" s="217" t="str">
        <f t="shared" si="28"/>
        <v/>
      </c>
      <c r="U145" s="218" t="str">
        <f>IF(S145="","",COUNTIF($S$7:S145,"該当２"))</f>
        <v/>
      </c>
      <c r="V145" s="221" t="str">
        <f t="shared" si="29"/>
        <v/>
      </c>
      <c r="W145" s="217" t="str">
        <f t="shared" si="30"/>
        <v/>
      </c>
      <c r="X145" s="218" t="str">
        <f>IF(V145="","",COUNTIF($V$7:V145,"該当３"))</f>
        <v/>
      </c>
      <c r="Z145" s="230"/>
      <c r="AA145" s="231"/>
      <c r="AB145" s="224"/>
      <c r="AC145" s="224"/>
      <c r="AD145" s="224"/>
      <c r="AE145" s="254"/>
    </row>
    <row r="146" spans="1:31" s="222" customFormat="1" ht="15" customHeight="1" x14ac:dyDescent="0.15">
      <c r="A146" s="227" t="s">
        <v>1179</v>
      </c>
      <c r="B146" s="228" t="s">
        <v>1006</v>
      </c>
      <c r="C146" s="228" t="s">
        <v>1180</v>
      </c>
      <c r="D146" s="228" t="s">
        <v>1008</v>
      </c>
      <c r="E146" s="228" t="s">
        <v>1007</v>
      </c>
      <c r="F146" s="229" t="s">
        <v>175</v>
      </c>
      <c r="G146" s="229" t="s">
        <v>291</v>
      </c>
      <c r="H146" s="229"/>
      <c r="I146" s="214"/>
      <c r="J146" s="215"/>
      <c r="K146" s="216" t="str">
        <f t="shared" si="31"/>
        <v>ﾘｽﾄ１</v>
      </c>
      <c r="L146" s="217" t="str">
        <f t="shared" si="32"/>
        <v>笠間市</v>
      </c>
      <c r="M146" s="218">
        <f>IF(K146="","",COUNTIF($K$7:K146,"ﾘｽﾄ１"))</f>
        <v>14</v>
      </c>
      <c r="N146" s="218" t="str">
        <f t="shared" si="33"/>
        <v/>
      </c>
      <c r="O146" s="219" t="str">
        <f t="shared" si="34"/>
        <v/>
      </c>
      <c r="P146" s="218" t="str">
        <f t="shared" si="25"/>
        <v/>
      </c>
      <c r="Q146" s="216" t="str">
        <f t="shared" si="26"/>
        <v/>
      </c>
      <c r="R146" s="220" t="str">
        <f t="shared" si="27"/>
        <v/>
      </c>
      <c r="S146" s="216" t="str">
        <f t="shared" si="35"/>
        <v/>
      </c>
      <c r="T146" s="217" t="str">
        <f t="shared" si="28"/>
        <v/>
      </c>
      <c r="U146" s="218" t="str">
        <f>IF(S146="","",COUNTIF($S$7:S146,"該当２"))</f>
        <v/>
      </c>
      <c r="V146" s="221" t="str">
        <f t="shared" si="29"/>
        <v/>
      </c>
      <c r="W146" s="217" t="str">
        <f t="shared" si="30"/>
        <v/>
      </c>
      <c r="X146" s="218" t="str">
        <f>IF(V146="","",COUNTIF($V$7:V146,"該当３"))</f>
        <v/>
      </c>
      <c r="Z146" s="230"/>
      <c r="AA146" s="231"/>
      <c r="AB146" s="224"/>
      <c r="AC146" s="224"/>
      <c r="AD146" s="224"/>
      <c r="AE146" s="254"/>
    </row>
    <row r="147" spans="1:31" s="222" customFormat="1" ht="15" customHeight="1" x14ac:dyDescent="0.15">
      <c r="A147" s="227" t="s">
        <v>1181</v>
      </c>
      <c r="B147" s="228" t="s">
        <v>1006</v>
      </c>
      <c r="C147" s="228" t="s">
        <v>1180</v>
      </c>
      <c r="D147" s="228" t="s">
        <v>1012</v>
      </c>
      <c r="E147" s="228" t="s">
        <v>1007</v>
      </c>
      <c r="F147" s="229" t="s">
        <v>175</v>
      </c>
      <c r="G147" s="229" t="s">
        <v>291</v>
      </c>
      <c r="H147" s="229" t="s">
        <v>292</v>
      </c>
      <c r="I147" s="214"/>
      <c r="J147" s="215"/>
      <c r="K147" s="216" t="str">
        <f t="shared" si="31"/>
        <v/>
      </c>
      <c r="L147" s="217" t="str">
        <f t="shared" si="32"/>
        <v/>
      </c>
      <c r="M147" s="218" t="str">
        <f>IF(K147="","",COUNTIF($K$7:K147,"ﾘｽﾄ１"))</f>
        <v/>
      </c>
      <c r="N147" s="218" t="str">
        <f t="shared" si="33"/>
        <v/>
      </c>
      <c r="O147" s="219" t="str">
        <f t="shared" si="34"/>
        <v/>
      </c>
      <c r="P147" s="218" t="str">
        <f t="shared" si="25"/>
        <v/>
      </c>
      <c r="Q147" s="216" t="str">
        <f t="shared" si="26"/>
        <v/>
      </c>
      <c r="R147" s="220" t="str">
        <f t="shared" si="27"/>
        <v/>
      </c>
      <c r="S147" s="216" t="str">
        <f t="shared" si="35"/>
        <v/>
      </c>
      <c r="T147" s="217" t="str">
        <f t="shared" si="28"/>
        <v/>
      </c>
      <c r="U147" s="218" t="str">
        <f>IF(S147="","",COUNTIF($S$7:S147,"該当２"))</f>
        <v/>
      </c>
      <c r="V147" s="221" t="str">
        <f t="shared" si="29"/>
        <v/>
      </c>
      <c r="W147" s="217" t="str">
        <f t="shared" si="30"/>
        <v/>
      </c>
      <c r="X147" s="218" t="str">
        <f>IF(V147="","",COUNTIF($V$7:V147,"該当３"))</f>
        <v/>
      </c>
      <c r="Z147" s="230"/>
      <c r="AA147" s="231"/>
      <c r="AB147" s="224"/>
      <c r="AC147" s="224"/>
      <c r="AD147" s="224"/>
      <c r="AE147" s="254"/>
    </row>
    <row r="148" spans="1:31" s="222" customFormat="1" ht="15" customHeight="1" x14ac:dyDescent="0.15">
      <c r="A148" s="227" t="s">
        <v>1182</v>
      </c>
      <c r="B148" s="228" t="s">
        <v>1006</v>
      </c>
      <c r="C148" s="228" t="s">
        <v>1180</v>
      </c>
      <c r="D148" s="228" t="s">
        <v>1014</v>
      </c>
      <c r="E148" s="228" t="s">
        <v>1007</v>
      </c>
      <c r="F148" s="229" t="s">
        <v>175</v>
      </c>
      <c r="G148" s="229" t="s">
        <v>291</v>
      </c>
      <c r="H148" s="229" t="s">
        <v>293</v>
      </c>
      <c r="I148" s="214"/>
      <c r="J148" s="215"/>
      <c r="K148" s="216" t="str">
        <f t="shared" si="31"/>
        <v/>
      </c>
      <c r="L148" s="217" t="str">
        <f t="shared" si="32"/>
        <v/>
      </c>
      <c r="M148" s="218" t="str">
        <f>IF(K148="","",COUNTIF($K$7:K148,"ﾘｽﾄ１"))</f>
        <v/>
      </c>
      <c r="N148" s="218" t="str">
        <f t="shared" si="33"/>
        <v/>
      </c>
      <c r="O148" s="219" t="str">
        <f t="shared" si="34"/>
        <v/>
      </c>
      <c r="P148" s="218" t="str">
        <f t="shared" si="25"/>
        <v/>
      </c>
      <c r="Q148" s="216" t="str">
        <f t="shared" si="26"/>
        <v/>
      </c>
      <c r="R148" s="220" t="str">
        <f t="shared" si="27"/>
        <v/>
      </c>
      <c r="S148" s="216" t="str">
        <f t="shared" si="35"/>
        <v/>
      </c>
      <c r="T148" s="217" t="str">
        <f t="shared" si="28"/>
        <v/>
      </c>
      <c r="U148" s="218" t="str">
        <f>IF(S148="","",COUNTIF($S$7:S148,"該当２"))</f>
        <v/>
      </c>
      <c r="V148" s="221" t="str">
        <f t="shared" si="29"/>
        <v/>
      </c>
      <c r="W148" s="217" t="str">
        <f t="shared" si="30"/>
        <v/>
      </c>
      <c r="X148" s="218" t="str">
        <f>IF(V148="","",COUNTIF($V$7:V148,"該当３"))</f>
        <v/>
      </c>
      <c r="Z148" s="230"/>
      <c r="AA148" s="231"/>
      <c r="AB148" s="224"/>
      <c r="AC148" s="224"/>
      <c r="AD148" s="224"/>
      <c r="AE148" s="254"/>
    </row>
    <row r="149" spans="1:31" s="222" customFormat="1" ht="15" customHeight="1" x14ac:dyDescent="0.15">
      <c r="A149" s="227" t="s">
        <v>1183</v>
      </c>
      <c r="B149" s="228" t="s">
        <v>1006</v>
      </c>
      <c r="C149" s="228" t="s">
        <v>1180</v>
      </c>
      <c r="D149" s="228" t="s">
        <v>1016</v>
      </c>
      <c r="E149" s="228" t="s">
        <v>1007</v>
      </c>
      <c r="F149" s="229" t="s">
        <v>175</v>
      </c>
      <c r="G149" s="229" t="s">
        <v>291</v>
      </c>
      <c r="H149" s="229" t="s">
        <v>294</v>
      </c>
      <c r="I149" s="214"/>
      <c r="J149" s="215"/>
      <c r="K149" s="216" t="str">
        <f t="shared" si="31"/>
        <v/>
      </c>
      <c r="L149" s="217" t="str">
        <f t="shared" si="32"/>
        <v/>
      </c>
      <c r="M149" s="218" t="str">
        <f>IF(K149="","",COUNTIF($K$7:K149,"ﾘｽﾄ１"))</f>
        <v/>
      </c>
      <c r="N149" s="218" t="str">
        <f t="shared" si="33"/>
        <v/>
      </c>
      <c r="O149" s="219" t="str">
        <f t="shared" si="34"/>
        <v/>
      </c>
      <c r="P149" s="218" t="str">
        <f t="shared" si="25"/>
        <v/>
      </c>
      <c r="Q149" s="216" t="str">
        <f t="shared" si="26"/>
        <v/>
      </c>
      <c r="R149" s="220" t="str">
        <f t="shared" si="27"/>
        <v/>
      </c>
      <c r="S149" s="216" t="str">
        <f t="shared" si="35"/>
        <v/>
      </c>
      <c r="T149" s="217" t="str">
        <f t="shared" si="28"/>
        <v/>
      </c>
      <c r="U149" s="218" t="str">
        <f>IF(S149="","",COUNTIF($S$7:S149,"該当２"))</f>
        <v/>
      </c>
      <c r="V149" s="221" t="str">
        <f t="shared" si="29"/>
        <v/>
      </c>
      <c r="W149" s="217" t="str">
        <f t="shared" si="30"/>
        <v/>
      </c>
      <c r="X149" s="218" t="str">
        <f>IF(V149="","",COUNTIF($V$7:V149,"該当３"))</f>
        <v/>
      </c>
      <c r="Z149" s="230"/>
      <c r="AA149" s="231"/>
      <c r="AB149" s="224"/>
      <c r="AC149" s="224"/>
      <c r="AD149" s="224"/>
      <c r="AE149" s="254"/>
    </row>
    <row r="150" spans="1:31" s="222" customFormat="1" ht="15" customHeight="1" x14ac:dyDescent="0.15">
      <c r="A150" s="227" t="s">
        <v>1184</v>
      </c>
      <c r="B150" s="228" t="s">
        <v>1006</v>
      </c>
      <c r="C150" s="228" t="s">
        <v>1180</v>
      </c>
      <c r="D150" s="228" t="s">
        <v>1018</v>
      </c>
      <c r="E150" s="228" t="s">
        <v>1007</v>
      </c>
      <c r="F150" s="229" t="s">
        <v>175</v>
      </c>
      <c r="G150" s="229" t="s">
        <v>291</v>
      </c>
      <c r="H150" s="229" t="s">
        <v>295</v>
      </c>
      <c r="I150" s="214"/>
      <c r="J150" s="215"/>
      <c r="K150" s="216" t="str">
        <f t="shared" si="31"/>
        <v/>
      </c>
      <c r="L150" s="217" t="str">
        <f t="shared" si="32"/>
        <v/>
      </c>
      <c r="M150" s="218" t="str">
        <f>IF(K150="","",COUNTIF($K$7:K150,"ﾘｽﾄ１"))</f>
        <v/>
      </c>
      <c r="N150" s="218" t="str">
        <f t="shared" si="33"/>
        <v/>
      </c>
      <c r="O150" s="219" t="str">
        <f t="shared" si="34"/>
        <v/>
      </c>
      <c r="P150" s="218" t="str">
        <f t="shared" si="25"/>
        <v/>
      </c>
      <c r="Q150" s="216" t="str">
        <f t="shared" si="26"/>
        <v/>
      </c>
      <c r="R150" s="220" t="str">
        <f t="shared" si="27"/>
        <v/>
      </c>
      <c r="S150" s="216" t="str">
        <f t="shared" si="35"/>
        <v/>
      </c>
      <c r="T150" s="217" t="str">
        <f t="shared" si="28"/>
        <v/>
      </c>
      <c r="U150" s="218" t="str">
        <f>IF(S150="","",COUNTIF($S$7:S150,"該当２"))</f>
        <v/>
      </c>
      <c r="V150" s="221" t="str">
        <f t="shared" si="29"/>
        <v/>
      </c>
      <c r="W150" s="217" t="str">
        <f t="shared" si="30"/>
        <v/>
      </c>
      <c r="X150" s="218" t="str">
        <f>IF(V150="","",COUNTIF($V$7:V150,"該当３"))</f>
        <v/>
      </c>
      <c r="Z150" s="230"/>
      <c r="AA150" s="231"/>
      <c r="AB150" s="224"/>
      <c r="AC150" s="224"/>
      <c r="AD150" s="224"/>
      <c r="AE150" s="254"/>
    </row>
    <row r="151" spans="1:31" s="222" customFormat="1" ht="15" customHeight="1" x14ac:dyDescent="0.15">
      <c r="A151" s="227" t="s">
        <v>1185</v>
      </c>
      <c r="B151" s="228" t="s">
        <v>1006</v>
      </c>
      <c r="C151" s="228" t="s">
        <v>1180</v>
      </c>
      <c r="D151" s="228" t="s">
        <v>1020</v>
      </c>
      <c r="E151" s="228" t="s">
        <v>1007</v>
      </c>
      <c r="F151" s="229" t="s">
        <v>175</v>
      </c>
      <c r="G151" s="229" t="s">
        <v>291</v>
      </c>
      <c r="H151" s="229" t="s">
        <v>296</v>
      </c>
      <c r="I151" s="214"/>
      <c r="J151" s="215"/>
      <c r="K151" s="216" t="str">
        <f t="shared" si="31"/>
        <v/>
      </c>
      <c r="L151" s="217" t="str">
        <f t="shared" si="32"/>
        <v/>
      </c>
      <c r="M151" s="218" t="str">
        <f>IF(K151="","",COUNTIF($K$7:K151,"ﾘｽﾄ１"))</f>
        <v/>
      </c>
      <c r="N151" s="218" t="str">
        <f t="shared" si="33"/>
        <v/>
      </c>
      <c r="O151" s="219" t="str">
        <f t="shared" si="34"/>
        <v/>
      </c>
      <c r="P151" s="218" t="str">
        <f t="shared" si="25"/>
        <v/>
      </c>
      <c r="Q151" s="216" t="str">
        <f t="shared" si="26"/>
        <v/>
      </c>
      <c r="R151" s="220" t="str">
        <f t="shared" si="27"/>
        <v/>
      </c>
      <c r="S151" s="216" t="str">
        <f t="shared" si="35"/>
        <v/>
      </c>
      <c r="T151" s="217" t="str">
        <f t="shared" si="28"/>
        <v/>
      </c>
      <c r="U151" s="218" t="str">
        <f>IF(S151="","",COUNTIF($S$7:S151,"該当２"))</f>
        <v/>
      </c>
      <c r="V151" s="221" t="str">
        <f t="shared" si="29"/>
        <v/>
      </c>
      <c r="W151" s="217" t="str">
        <f t="shared" si="30"/>
        <v/>
      </c>
      <c r="X151" s="218" t="str">
        <f>IF(V151="","",COUNTIF($V$7:V151,"該当３"))</f>
        <v/>
      </c>
      <c r="Z151" s="230"/>
      <c r="AA151" s="231"/>
      <c r="AB151" s="224"/>
      <c r="AC151" s="224"/>
      <c r="AD151" s="224"/>
      <c r="AE151" s="254"/>
    </row>
    <row r="152" spans="1:31" s="222" customFormat="1" ht="15" customHeight="1" x14ac:dyDescent="0.15">
      <c r="A152" s="227" t="s">
        <v>1186</v>
      </c>
      <c r="B152" s="228" t="s">
        <v>1006</v>
      </c>
      <c r="C152" s="228" t="s">
        <v>1180</v>
      </c>
      <c r="D152" s="228" t="s">
        <v>1022</v>
      </c>
      <c r="E152" s="228" t="s">
        <v>1007</v>
      </c>
      <c r="F152" s="229" t="s">
        <v>175</v>
      </c>
      <c r="G152" s="229" t="s">
        <v>291</v>
      </c>
      <c r="H152" s="229" t="s">
        <v>297</v>
      </c>
      <c r="I152" s="214"/>
      <c r="J152" s="215"/>
      <c r="K152" s="216" t="str">
        <f t="shared" si="31"/>
        <v/>
      </c>
      <c r="L152" s="217" t="str">
        <f t="shared" si="32"/>
        <v/>
      </c>
      <c r="M152" s="218" t="str">
        <f>IF(K152="","",COUNTIF($K$7:K152,"ﾘｽﾄ１"))</f>
        <v/>
      </c>
      <c r="N152" s="218" t="str">
        <f t="shared" si="33"/>
        <v/>
      </c>
      <c r="O152" s="219" t="str">
        <f t="shared" si="34"/>
        <v/>
      </c>
      <c r="P152" s="218" t="str">
        <f t="shared" si="25"/>
        <v/>
      </c>
      <c r="Q152" s="216" t="str">
        <f t="shared" si="26"/>
        <v/>
      </c>
      <c r="R152" s="220" t="str">
        <f t="shared" si="27"/>
        <v/>
      </c>
      <c r="S152" s="216" t="str">
        <f t="shared" si="35"/>
        <v/>
      </c>
      <c r="T152" s="217" t="str">
        <f t="shared" si="28"/>
        <v/>
      </c>
      <c r="U152" s="218" t="str">
        <f>IF(S152="","",COUNTIF($S$7:S152,"該当２"))</f>
        <v/>
      </c>
      <c r="V152" s="221" t="str">
        <f t="shared" si="29"/>
        <v/>
      </c>
      <c r="W152" s="217" t="str">
        <f t="shared" si="30"/>
        <v/>
      </c>
      <c r="X152" s="218" t="str">
        <f>IF(V152="","",COUNTIF($V$7:V152,"該当３"))</f>
        <v/>
      </c>
      <c r="Z152" s="230"/>
      <c r="AA152" s="231"/>
      <c r="AB152" s="224"/>
      <c r="AC152" s="224"/>
      <c r="AD152" s="224"/>
      <c r="AE152" s="254"/>
    </row>
    <row r="153" spans="1:31" s="222" customFormat="1" ht="15" customHeight="1" x14ac:dyDescent="0.15">
      <c r="A153" s="227" t="s">
        <v>1187</v>
      </c>
      <c r="B153" s="228" t="s">
        <v>1006</v>
      </c>
      <c r="C153" s="228" t="s">
        <v>1180</v>
      </c>
      <c r="D153" s="228" t="s">
        <v>1024</v>
      </c>
      <c r="E153" s="228" t="s">
        <v>1007</v>
      </c>
      <c r="F153" s="229" t="s">
        <v>175</v>
      </c>
      <c r="G153" s="229" t="s">
        <v>291</v>
      </c>
      <c r="H153" s="229" t="s">
        <v>298</v>
      </c>
      <c r="I153" s="214"/>
      <c r="J153" s="215"/>
      <c r="K153" s="216" t="str">
        <f t="shared" si="31"/>
        <v/>
      </c>
      <c r="L153" s="217" t="str">
        <f t="shared" si="32"/>
        <v/>
      </c>
      <c r="M153" s="218" t="str">
        <f>IF(K153="","",COUNTIF($K$7:K153,"ﾘｽﾄ１"))</f>
        <v/>
      </c>
      <c r="N153" s="218" t="str">
        <f t="shared" si="33"/>
        <v/>
      </c>
      <c r="O153" s="219" t="str">
        <f t="shared" si="34"/>
        <v/>
      </c>
      <c r="P153" s="218" t="str">
        <f t="shared" si="25"/>
        <v/>
      </c>
      <c r="Q153" s="216" t="str">
        <f t="shared" si="26"/>
        <v/>
      </c>
      <c r="R153" s="220" t="str">
        <f t="shared" si="27"/>
        <v/>
      </c>
      <c r="S153" s="216" t="str">
        <f t="shared" si="35"/>
        <v/>
      </c>
      <c r="T153" s="217" t="str">
        <f t="shared" si="28"/>
        <v/>
      </c>
      <c r="U153" s="218" t="str">
        <f>IF(S153="","",COUNTIF($S$7:S153,"該当２"))</f>
        <v/>
      </c>
      <c r="V153" s="221" t="str">
        <f t="shared" si="29"/>
        <v/>
      </c>
      <c r="W153" s="217" t="str">
        <f t="shared" si="30"/>
        <v/>
      </c>
      <c r="X153" s="218" t="str">
        <f>IF(V153="","",COUNTIF($V$7:V153,"該当３"))</f>
        <v/>
      </c>
      <c r="Z153" s="230"/>
      <c r="AA153" s="231"/>
      <c r="AB153" s="224"/>
      <c r="AC153" s="224"/>
      <c r="AD153" s="224"/>
      <c r="AE153" s="254"/>
    </row>
    <row r="154" spans="1:31" s="222" customFormat="1" ht="15" customHeight="1" x14ac:dyDescent="0.15">
      <c r="A154" s="227" t="s">
        <v>1188</v>
      </c>
      <c r="B154" s="228" t="s">
        <v>1006</v>
      </c>
      <c r="C154" s="228" t="s">
        <v>1180</v>
      </c>
      <c r="D154" s="228" t="s">
        <v>1006</v>
      </c>
      <c r="E154" s="228" t="s">
        <v>1007</v>
      </c>
      <c r="F154" s="229" t="s">
        <v>175</v>
      </c>
      <c r="G154" s="229" t="s">
        <v>291</v>
      </c>
      <c r="H154" s="229" t="s">
        <v>299</v>
      </c>
      <c r="I154" s="214"/>
      <c r="J154" s="215"/>
      <c r="K154" s="216" t="str">
        <f t="shared" si="31"/>
        <v/>
      </c>
      <c r="L154" s="217" t="str">
        <f t="shared" si="32"/>
        <v/>
      </c>
      <c r="M154" s="218" t="str">
        <f>IF(K154="","",COUNTIF($K$7:K154,"ﾘｽﾄ１"))</f>
        <v/>
      </c>
      <c r="N154" s="218" t="str">
        <f t="shared" si="33"/>
        <v/>
      </c>
      <c r="O154" s="219" t="str">
        <f t="shared" si="34"/>
        <v/>
      </c>
      <c r="P154" s="218" t="str">
        <f t="shared" si="25"/>
        <v/>
      </c>
      <c r="Q154" s="216" t="str">
        <f t="shared" si="26"/>
        <v/>
      </c>
      <c r="R154" s="220" t="str">
        <f t="shared" si="27"/>
        <v/>
      </c>
      <c r="S154" s="216" t="str">
        <f t="shared" si="35"/>
        <v/>
      </c>
      <c r="T154" s="217" t="str">
        <f t="shared" si="28"/>
        <v/>
      </c>
      <c r="U154" s="218" t="str">
        <f>IF(S154="","",COUNTIF($S$7:S154,"該当２"))</f>
        <v/>
      </c>
      <c r="V154" s="221" t="str">
        <f t="shared" si="29"/>
        <v/>
      </c>
      <c r="W154" s="217" t="str">
        <f t="shared" si="30"/>
        <v/>
      </c>
      <c r="X154" s="218" t="str">
        <f>IF(V154="","",COUNTIF($V$7:V154,"該当３"))</f>
        <v/>
      </c>
      <c r="Z154" s="230"/>
      <c r="AA154" s="231"/>
      <c r="AB154" s="224"/>
      <c r="AC154" s="224"/>
      <c r="AD154" s="224"/>
      <c r="AE154" s="254"/>
    </row>
    <row r="155" spans="1:31" s="222" customFormat="1" ht="15" customHeight="1" x14ac:dyDescent="0.15">
      <c r="A155" s="227" t="s">
        <v>1189</v>
      </c>
      <c r="B155" s="228" t="s">
        <v>1006</v>
      </c>
      <c r="C155" s="228" t="s">
        <v>1180</v>
      </c>
      <c r="D155" s="228" t="s">
        <v>1027</v>
      </c>
      <c r="E155" s="228" t="s">
        <v>1007</v>
      </c>
      <c r="F155" s="229" t="s">
        <v>175</v>
      </c>
      <c r="G155" s="229" t="s">
        <v>291</v>
      </c>
      <c r="H155" s="229" t="s">
        <v>1591</v>
      </c>
      <c r="I155" s="214"/>
      <c r="J155" s="215"/>
      <c r="K155" s="216" t="str">
        <f t="shared" si="31"/>
        <v/>
      </c>
      <c r="L155" s="217" t="str">
        <f t="shared" si="32"/>
        <v/>
      </c>
      <c r="M155" s="218" t="str">
        <f>IF(K155="","",COUNTIF($K$7:K155,"ﾘｽﾄ１"))</f>
        <v/>
      </c>
      <c r="N155" s="218" t="str">
        <f t="shared" si="33"/>
        <v/>
      </c>
      <c r="O155" s="219" t="str">
        <f t="shared" si="34"/>
        <v/>
      </c>
      <c r="P155" s="218" t="str">
        <f t="shared" si="25"/>
        <v/>
      </c>
      <c r="Q155" s="216" t="str">
        <f t="shared" si="26"/>
        <v/>
      </c>
      <c r="R155" s="220" t="str">
        <f t="shared" si="27"/>
        <v/>
      </c>
      <c r="S155" s="216" t="str">
        <f t="shared" si="35"/>
        <v/>
      </c>
      <c r="T155" s="217" t="str">
        <f t="shared" si="28"/>
        <v/>
      </c>
      <c r="U155" s="218" t="str">
        <f>IF(S155="","",COUNTIF($S$7:S155,"該当２"))</f>
        <v/>
      </c>
      <c r="V155" s="221" t="str">
        <f t="shared" si="29"/>
        <v/>
      </c>
      <c r="W155" s="217" t="str">
        <f t="shared" si="30"/>
        <v/>
      </c>
      <c r="X155" s="218" t="str">
        <f>IF(V155="","",COUNTIF($V$7:V155,"該当３"))</f>
        <v/>
      </c>
      <c r="Z155" s="230"/>
      <c r="AA155" s="231"/>
      <c r="AB155" s="224"/>
      <c r="AC155" s="224"/>
      <c r="AD155" s="224"/>
      <c r="AE155" s="254"/>
    </row>
    <row r="156" spans="1:31" s="222" customFormat="1" ht="15" customHeight="1" x14ac:dyDescent="0.15">
      <c r="A156" s="227" t="s">
        <v>1190</v>
      </c>
      <c r="B156" s="228" t="s">
        <v>1006</v>
      </c>
      <c r="C156" s="228" t="s">
        <v>1180</v>
      </c>
      <c r="D156" s="228" t="s">
        <v>1029</v>
      </c>
      <c r="E156" s="228" t="s">
        <v>1007</v>
      </c>
      <c r="F156" s="229" t="s">
        <v>175</v>
      </c>
      <c r="G156" s="229" t="s">
        <v>291</v>
      </c>
      <c r="H156" s="229" t="s">
        <v>300</v>
      </c>
      <c r="I156" s="214"/>
      <c r="J156" s="215"/>
      <c r="K156" s="216" t="str">
        <f t="shared" si="31"/>
        <v/>
      </c>
      <c r="L156" s="217" t="str">
        <f t="shared" si="32"/>
        <v/>
      </c>
      <c r="M156" s="218" t="str">
        <f>IF(K156="","",COUNTIF($K$7:K156,"ﾘｽﾄ１"))</f>
        <v/>
      </c>
      <c r="N156" s="218" t="str">
        <f t="shared" si="33"/>
        <v/>
      </c>
      <c r="O156" s="219" t="str">
        <f t="shared" si="34"/>
        <v/>
      </c>
      <c r="P156" s="218" t="str">
        <f t="shared" si="25"/>
        <v/>
      </c>
      <c r="Q156" s="216" t="str">
        <f t="shared" si="26"/>
        <v/>
      </c>
      <c r="R156" s="220" t="str">
        <f t="shared" si="27"/>
        <v/>
      </c>
      <c r="S156" s="216" t="str">
        <f t="shared" si="35"/>
        <v/>
      </c>
      <c r="T156" s="217" t="str">
        <f t="shared" si="28"/>
        <v/>
      </c>
      <c r="U156" s="218" t="str">
        <f>IF(S156="","",COUNTIF($S$7:S156,"該当２"))</f>
        <v/>
      </c>
      <c r="V156" s="221" t="str">
        <f t="shared" si="29"/>
        <v/>
      </c>
      <c r="W156" s="217" t="str">
        <f t="shared" si="30"/>
        <v/>
      </c>
      <c r="X156" s="218" t="str">
        <f>IF(V156="","",COUNTIF($V$7:V156,"該当３"))</f>
        <v/>
      </c>
      <c r="Z156" s="230"/>
      <c r="AA156" s="231"/>
      <c r="AB156" s="224"/>
      <c r="AC156" s="224"/>
      <c r="AD156" s="224"/>
      <c r="AE156" s="254"/>
    </row>
    <row r="157" spans="1:31" s="222" customFormat="1" ht="15" customHeight="1" x14ac:dyDescent="0.15">
      <c r="A157" s="227" t="s">
        <v>1191</v>
      </c>
      <c r="B157" s="228" t="s">
        <v>1006</v>
      </c>
      <c r="C157" s="228" t="s">
        <v>1180</v>
      </c>
      <c r="D157" s="228" t="s">
        <v>1031</v>
      </c>
      <c r="E157" s="228" t="s">
        <v>1007</v>
      </c>
      <c r="F157" s="229" t="s">
        <v>175</v>
      </c>
      <c r="G157" s="229" t="s">
        <v>291</v>
      </c>
      <c r="H157" s="229" t="s">
        <v>301</v>
      </c>
      <c r="I157" s="214"/>
      <c r="J157" s="215"/>
      <c r="K157" s="216" t="str">
        <f t="shared" si="31"/>
        <v/>
      </c>
      <c r="L157" s="217" t="str">
        <f t="shared" si="32"/>
        <v/>
      </c>
      <c r="M157" s="218" t="str">
        <f>IF(K157="","",COUNTIF($K$7:K157,"ﾘｽﾄ１"))</f>
        <v/>
      </c>
      <c r="N157" s="218" t="str">
        <f t="shared" si="33"/>
        <v/>
      </c>
      <c r="O157" s="219" t="str">
        <f t="shared" si="34"/>
        <v/>
      </c>
      <c r="P157" s="218" t="str">
        <f t="shared" si="25"/>
        <v/>
      </c>
      <c r="Q157" s="216" t="str">
        <f t="shared" si="26"/>
        <v/>
      </c>
      <c r="R157" s="220" t="str">
        <f t="shared" si="27"/>
        <v/>
      </c>
      <c r="S157" s="216" t="str">
        <f t="shared" si="35"/>
        <v/>
      </c>
      <c r="T157" s="217" t="str">
        <f t="shared" si="28"/>
        <v/>
      </c>
      <c r="U157" s="218" t="str">
        <f>IF(S157="","",COUNTIF($S$7:S157,"該当２"))</f>
        <v/>
      </c>
      <c r="V157" s="221" t="str">
        <f t="shared" si="29"/>
        <v/>
      </c>
      <c r="W157" s="217" t="str">
        <f t="shared" si="30"/>
        <v/>
      </c>
      <c r="X157" s="218" t="str">
        <f>IF(V157="","",COUNTIF($V$7:V157,"該当３"))</f>
        <v/>
      </c>
      <c r="Z157" s="230"/>
      <c r="AA157" s="231"/>
      <c r="AB157" s="224"/>
      <c r="AC157" s="224"/>
      <c r="AD157" s="224"/>
      <c r="AE157" s="254"/>
    </row>
    <row r="158" spans="1:31" s="222" customFormat="1" ht="15" customHeight="1" x14ac:dyDescent="0.15">
      <c r="A158" s="227" t="s">
        <v>1192</v>
      </c>
      <c r="B158" s="228" t="s">
        <v>1006</v>
      </c>
      <c r="C158" s="228" t="s">
        <v>1193</v>
      </c>
      <c r="D158" s="228" t="s">
        <v>1008</v>
      </c>
      <c r="E158" s="228" t="s">
        <v>1007</v>
      </c>
      <c r="F158" s="229" t="s">
        <v>175</v>
      </c>
      <c r="G158" s="229" t="s">
        <v>302</v>
      </c>
      <c r="H158" s="229"/>
      <c r="I158" s="214"/>
      <c r="J158" s="215"/>
      <c r="K158" s="216" t="str">
        <f t="shared" si="31"/>
        <v>ﾘｽﾄ１</v>
      </c>
      <c r="L158" s="217" t="str">
        <f t="shared" si="32"/>
        <v>取手市</v>
      </c>
      <c r="M158" s="218">
        <f>IF(K158="","",COUNTIF($K$7:K158,"ﾘｽﾄ１"))</f>
        <v>15</v>
      </c>
      <c r="N158" s="218" t="str">
        <f t="shared" si="33"/>
        <v/>
      </c>
      <c r="O158" s="219" t="str">
        <f t="shared" si="34"/>
        <v/>
      </c>
      <c r="P158" s="218" t="str">
        <f t="shared" si="25"/>
        <v/>
      </c>
      <c r="Q158" s="216" t="str">
        <f t="shared" si="26"/>
        <v/>
      </c>
      <c r="R158" s="220" t="str">
        <f t="shared" si="27"/>
        <v/>
      </c>
      <c r="S158" s="216" t="str">
        <f t="shared" si="35"/>
        <v/>
      </c>
      <c r="T158" s="217" t="str">
        <f t="shared" si="28"/>
        <v/>
      </c>
      <c r="U158" s="218" t="str">
        <f>IF(S158="","",COUNTIF($S$7:S158,"該当２"))</f>
        <v/>
      </c>
      <c r="V158" s="221" t="str">
        <f t="shared" si="29"/>
        <v/>
      </c>
      <c r="W158" s="217" t="str">
        <f t="shared" si="30"/>
        <v/>
      </c>
      <c r="X158" s="218" t="str">
        <f>IF(V158="","",COUNTIF($V$7:V158,"該当３"))</f>
        <v/>
      </c>
      <c r="Z158" s="230"/>
      <c r="AA158" s="231"/>
      <c r="AB158" s="224"/>
      <c r="AC158" s="224"/>
      <c r="AD158" s="224"/>
      <c r="AE158" s="254"/>
    </row>
    <row r="159" spans="1:31" s="222" customFormat="1" ht="15" customHeight="1" x14ac:dyDescent="0.15">
      <c r="A159" s="227" t="s">
        <v>1194</v>
      </c>
      <c r="B159" s="228" t="s">
        <v>1006</v>
      </c>
      <c r="C159" s="228" t="s">
        <v>1193</v>
      </c>
      <c r="D159" s="228" t="s">
        <v>1012</v>
      </c>
      <c r="E159" s="228" t="s">
        <v>1007</v>
      </c>
      <c r="F159" s="229" t="s">
        <v>175</v>
      </c>
      <c r="G159" s="229" t="s">
        <v>302</v>
      </c>
      <c r="H159" s="229" t="s">
        <v>303</v>
      </c>
      <c r="I159" s="214"/>
      <c r="J159" s="215"/>
      <c r="K159" s="216" t="str">
        <f t="shared" si="31"/>
        <v/>
      </c>
      <c r="L159" s="217" t="str">
        <f t="shared" si="32"/>
        <v/>
      </c>
      <c r="M159" s="218" t="str">
        <f>IF(K159="","",COUNTIF($K$7:K159,"ﾘｽﾄ１"))</f>
        <v/>
      </c>
      <c r="N159" s="218" t="str">
        <f t="shared" si="33"/>
        <v/>
      </c>
      <c r="O159" s="219" t="str">
        <f t="shared" si="34"/>
        <v/>
      </c>
      <c r="P159" s="218" t="str">
        <f t="shared" si="25"/>
        <v/>
      </c>
      <c r="Q159" s="216" t="str">
        <f t="shared" si="26"/>
        <v/>
      </c>
      <c r="R159" s="220" t="str">
        <f t="shared" si="27"/>
        <v/>
      </c>
      <c r="S159" s="216" t="str">
        <f t="shared" si="35"/>
        <v/>
      </c>
      <c r="T159" s="217" t="str">
        <f t="shared" si="28"/>
        <v/>
      </c>
      <c r="U159" s="218" t="str">
        <f>IF(S159="","",COUNTIF($S$7:S159,"該当２"))</f>
        <v/>
      </c>
      <c r="V159" s="221" t="str">
        <f t="shared" si="29"/>
        <v/>
      </c>
      <c r="W159" s="217" t="str">
        <f t="shared" si="30"/>
        <v/>
      </c>
      <c r="X159" s="218" t="str">
        <f>IF(V159="","",COUNTIF($V$7:V159,"該当３"))</f>
        <v/>
      </c>
      <c r="Z159" s="230"/>
      <c r="AA159" s="231"/>
      <c r="AB159" s="224"/>
      <c r="AC159" s="224"/>
      <c r="AD159" s="224"/>
      <c r="AE159" s="254"/>
    </row>
    <row r="160" spans="1:31" s="222" customFormat="1" ht="15" customHeight="1" x14ac:dyDescent="0.15">
      <c r="A160" s="227" t="s">
        <v>1195</v>
      </c>
      <c r="B160" s="228" t="s">
        <v>1006</v>
      </c>
      <c r="C160" s="228" t="s">
        <v>1193</v>
      </c>
      <c r="D160" s="228" t="s">
        <v>1014</v>
      </c>
      <c r="E160" s="228" t="s">
        <v>1007</v>
      </c>
      <c r="F160" s="229" t="s">
        <v>175</v>
      </c>
      <c r="G160" s="229" t="s">
        <v>302</v>
      </c>
      <c r="H160" s="229" t="s">
        <v>304</v>
      </c>
      <c r="I160" s="214"/>
      <c r="J160" s="215"/>
      <c r="K160" s="216" t="str">
        <f t="shared" si="31"/>
        <v/>
      </c>
      <c r="L160" s="217" t="str">
        <f t="shared" si="32"/>
        <v/>
      </c>
      <c r="M160" s="218" t="str">
        <f>IF(K160="","",COUNTIF($K$7:K160,"ﾘｽﾄ１"))</f>
        <v/>
      </c>
      <c r="N160" s="218" t="str">
        <f t="shared" si="33"/>
        <v/>
      </c>
      <c r="O160" s="219" t="str">
        <f t="shared" si="34"/>
        <v/>
      </c>
      <c r="P160" s="218" t="str">
        <f t="shared" si="25"/>
        <v/>
      </c>
      <c r="Q160" s="216" t="str">
        <f t="shared" si="26"/>
        <v/>
      </c>
      <c r="R160" s="220" t="str">
        <f t="shared" si="27"/>
        <v/>
      </c>
      <c r="S160" s="216" t="str">
        <f t="shared" si="35"/>
        <v/>
      </c>
      <c r="T160" s="217" t="str">
        <f t="shared" si="28"/>
        <v/>
      </c>
      <c r="U160" s="218" t="str">
        <f>IF(S160="","",COUNTIF($S$7:S160,"該当２"))</f>
        <v/>
      </c>
      <c r="V160" s="221" t="str">
        <f t="shared" si="29"/>
        <v/>
      </c>
      <c r="W160" s="217" t="str">
        <f t="shared" si="30"/>
        <v/>
      </c>
      <c r="X160" s="218" t="str">
        <f>IF(V160="","",COUNTIF($V$7:V160,"該当３"))</f>
        <v/>
      </c>
      <c r="Z160" s="230"/>
      <c r="AA160" s="231"/>
      <c r="AB160" s="224"/>
      <c r="AC160" s="224"/>
      <c r="AD160" s="224"/>
      <c r="AE160" s="254"/>
    </row>
    <row r="161" spans="1:31" s="222" customFormat="1" ht="15" customHeight="1" x14ac:dyDescent="0.15">
      <c r="A161" s="227" t="s">
        <v>1196</v>
      </c>
      <c r="B161" s="228" t="s">
        <v>1006</v>
      </c>
      <c r="C161" s="228" t="s">
        <v>1193</v>
      </c>
      <c r="D161" s="228" t="s">
        <v>1016</v>
      </c>
      <c r="E161" s="228" t="s">
        <v>1007</v>
      </c>
      <c r="F161" s="229" t="s">
        <v>175</v>
      </c>
      <c r="G161" s="229" t="s">
        <v>302</v>
      </c>
      <c r="H161" s="229" t="s">
        <v>305</v>
      </c>
      <c r="I161" s="214"/>
      <c r="J161" s="215"/>
      <c r="K161" s="216" t="str">
        <f t="shared" si="31"/>
        <v/>
      </c>
      <c r="L161" s="217" t="str">
        <f t="shared" si="32"/>
        <v/>
      </c>
      <c r="M161" s="218" t="str">
        <f>IF(K161="","",COUNTIF($K$7:K161,"ﾘｽﾄ１"))</f>
        <v/>
      </c>
      <c r="N161" s="218" t="str">
        <f t="shared" si="33"/>
        <v/>
      </c>
      <c r="O161" s="219" t="str">
        <f t="shared" si="34"/>
        <v/>
      </c>
      <c r="P161" s="218" t="str">
        <f t="shared" si="25"/>
        <v/>
      </c>
      <c r="Q161" s="216" t="str">
        <f t="shared" si="26"/>
        <v/>
      </c>
      <c r="R161" s="220" t="str">
        <f t="shared" si="27"/>
        <v/>
      </c>
      <c r="S161" s="216" t="str">
        <f t="shared" si="35"/>
        <v/>
      </c>
      <c r="T161" s="217" t="str">
        <f t="shared" si="28"/>
        <v/>
      </c>
      <c r="U161" s="218" t="str">
        <f>IF(S161="","",COUNTIF($S$7:S161,"該当２"))</f>
        <v/>
      </c>
      <c r="V161" s="221" t="str">
        <f t="shared" si="29"/>
        <v/>
      </c>
      <c r="W161" s="217" t="str">
        <f t="shared" si="30"/>
        <v/>
      </c>
      <c r="X161" s="218" t="str">
        <f>IF(V161="","",COUNTIF($V$7:V161,"該当３"))</f>
        <v/>
      </c>
      <c r="Z161" s="230"/>
      <c r="AA161" s="231"/>
      <c r="AB161" s="224"/>
      <c r="AC161" s="224"/>
      <c r="AD161" s="224"/>
      <c r="AE161" s="254"/>
    </row>
    <row r="162" spans="1:31" s="222" customFormat="1" ht="15" customHeight="1" x14ac:dyDescent="0.15">
      <c r="A162" s="227" t="s">
        <v>1197</v>
      </c>
      <c r="B162" s="228" t="s">
        <v>1006</v>
      </c>
      <c r="C162" s="228" t="s">
        <v>1193</v>
      </c>
      <c r="D162" s="228" t="s">
        <v>1018</v>
      </c>
      <c r="E162" s="228" t="s">
        <v>1007</v>
      </c>
      <c r="F162" s="229" t="s">
        <v>175</v>
      </c>
      <c r="G162" s="229" t="s">
        <v>302</v>
      </c>
      <c r="H162" s="229" t="s">
        <v>1592</v>
      </c>
      <c r="I162" s="214"/>
      <c r="J162" s="215"/>
      <c r="K162" s="216" t="str">
        <f t="shared" si="31"/>
        <v/>
      </c>
      <c r="L162" s="217" t="str">
        <f t="shared" si="32"/>
        <v/>
      </c>
      <c r="M162" s="218" t="str">
        <f>IF(K162="","",COUNTIF($K$7:K162,"ﾘｽﾄ１"))</f>
        <v/>
      </c>
      <c r="N162" s="218" t="str">
        <f t="shared" si="33"/>
        <v/>
      </c>
      <c r="O162" s="219" t="str">
        <f t="shared" si="34"/>
        <v/>
      </c>
      <c r="P162" s="218" t="str">
        <f t="shared" si="25"/>
        <v/>
      </c>
      <c r="Q162" s="216" t="str">
        <f t="shared" si="26"/>
        <v/>
      </c>
      <c r="R162" s="220" t="str">
        <f t="shared" si="27"/>
        <v/>
      </c>
      <c r="S162" s="216" t="str">
        <f t="shared" si="35"/>
        <v/>
      </c>
      <c r="T162" s="217" t="str">
        <f t="shared" si="28"/>
        <v/>
      </c>
      <c r="U162" s="218" t="str">
        <f>IF(S162="","",COUNTIF($S$7:S162,"該当２"))</f>
        <v/>
      </c>
      <c r="V162" s="221" t="str">
        <f t="shared" si="29"/>
        <v/>
      </c>
      <c r="W162" s="217" t="str">
        <f t="shared" si="30"/>
        <v/>
      </c>
      <c r="X162" s="218" t="str">
        <f>IF(V162="","",COUNTIF($V$7:V162,"該当３"))</f>
        <v/>
      </c>
      <c r="Z162" s="230"/>
      <c r="AA162" s="231"/>
      <c r="AB162" s="224"/>
      <c r="AC162" s="224"/>
      <c r="AD162" s="224"/>
      <c r="AE162" s="254"/>
    </row>
    <row r="163" spans="1:31" s="222" customFormat="1" ht="15" customHeight="1" x14ac:dyDescent="0.15">
      <c r="A163" s="227" t="s">
        <v>1198</v>
      </c>
      <c r="B163" s="228" t="s">
        <v>1006</v>
      </c>
      <c r="C163" s="228" t="s">
        <v>1193</v>
      </c>
      <c r="D163" s="228" t="s">
        <v>1020</v>
      </c>
      <c r="E163" s="228" t="s">
        <v>1007</v>
      </c>
      <c r="F163" s="229" t="s">
        <v>175</v>
      </c>
      <c r="G163" s="229" t="s">
        <v>302</v>
      </c>
      <c r="H163" s="229" t="s">
        <v>306</v>
      </c>
      <c r="I163" s="214"/>
      <c r="J163" s="215"/>
      <c r="K163" s="216" t="str">
        <f t="shared" si="31"/>
        <v/>
      </c>
      <c r="L163" s="217" t="str">
        <f t="shared" si="32"/>
        <v/>
      </c>
      <c r="M163" s="218" t="str">
        <f>IF(K163="","",COUNTIF($K$7:K163,"ﾘｽﾄ１"))</f>
        <v/>
      </c>
      <c r="N163" s="218" t="str">
        <f t="shared" si="33"/>
        <v/>
      </c>
      <c r="O163" s="219" t="str">
        <f t="shared" si="34"/>
        <v/>
      </c>
      <c r="P163" s="218" t="str">
        <f t="shared" si="25"/>
        <v/>
      </c>
      <c r="Q163" s="216" t="str">
        <f t="shared" si="26"/>
        <v/>
      </c>
      <c r="R163" s="220" t="str">
        <f t="shared" si="27"/>
        <v/>
      </c>
      <c r="S163" s="216" t="str">
        <f t="shared" si="35"/>
        <v/>
      </c>
      <c r="T163" s="217" t="str">
        <f t="shared" si="28"/>
        <v/>
      </c>
      <c r="U163" s="218" t="str">
        <f>IF(S163="","",COUNTIF($S$7:S163,"該当２"))</f>
        <v/>
      </c>
      <c r="V163" s="221" t="str">
        <f t="shared" si="29"/>
        <v/>
      </c>
      <c r="W163" s="217" t="str">
        <f t="shared" si="30"/>
        <v/>
      </c>
      <c r="X163" s="218" t="str">
        <f>IF(V163="","",COUNTIF($V$7:V163,"該当３"))</f>
        <v/>
      </c>
      <c r="Z163" s="230"/>
      <c r="AA163" s="231"/>
      <c r="AB163" s="224"/>
      <c r="AC163" s="224"/>
      <c r="AD163" s="224"/>
      <c r="AE163" s="254"/>
    </row>
    <row r="164" spans="1:31" s="222" customFormat="1" ht="15" customHeight="1" x14ac:dyDescent="0.15">
      <c r="A164" s="227" t="s">
        <v>1199</v>
      </c>
      <c r="B164" s="228" t="s">
        <v>1006</v>
      </c>
      <c r="C164" s="228" t="s">
        <v>1193</v>
      </c>
      <c r="D164" s="228" t="s">
        <v>1022</v>
      </c>
      <c r="E164" s="228" t="s">
        <v>1007</v>
      </c>
      <c r="F164" s="229" t="s">
        <v>175</v>
      </c>
      <c r="G164" s="229" t="s">
        <v>302</v>
      </c>
      <c r="H164" s="229" t="s">
        <v>307</v>
      </c>
      <c r="I164" s="214"/>
      <c r="J164" s="215"/>
      <c r="K164" s="216" t="str">
        <f t="shared" si="31"/>
        <v/>
      </c>
      <c r="L164" s="217" t="str">
        <f t="shared" si="32"/>
        <v/>
      </c>
      <c r="M164" s="218" t="str">
        <f>IF(K164="","",COUNTIF($K$7:K164,"ﾘｽﾄ１"))</f>
        <v/>
      </c>
      <c r="N164" s="218" t="str">
        <f t="shared" si="33"/>
        <v/>
      </c>
      <c r="O164" s="219" t="str">
        <f t="shared" si="34"/>
        <v/>
      </c>
      <c r="P164" s="218" t="str">
        <f t="shared" si="25"/>
        <v/>
      </c>
      <c r="Q164" s="216" t="str">
        <f t="shared" si="26"/>
        <v/>
      </c>
      <c r="R164" s="220" t="str">
        <f t="shared" si="27"/>
        <v/>
      </c>
      <c r="S164" s="216" t="str">
        <f t="shared" si="35"/>
        <v/>
      </c>
      <c r="T164" s="217" t="str">
        <f t="shared" si="28"/>
        <v/>
      </c>
      <c r="U164" s="218" t="str">
        <f>IF(S164="","",COUNTIF($S$7:S164,"該当２"))</f>
        <v/>
      </c>
      <c r="V164" s="221" t="str">
        <f t="shared" si="29"/>
        <v/>
      </c>
      <c r="W164" s="217" t="str">
        <f t="shared" si="30"/>
        <v/>
      </c>
      <c r="X164" s="218" t="str">
        <f>IF(V164="","",COUNTIF($V$7:V164,"該当３"))</f>
        <v/>
      </c>
      <c r="Z164" s="230"/>
      <c r="AA164" s="231"/>
      <c r="AB164" s="224"/>
      <c r="AC164" s="224"/>
      <c r="AD164" s="224"/>
      <c r="AE164" s="254"/>
    </row>
    <row r="165" spans="1:31" s="222" customFormat="1" ht="15" customHeight="1" x14ac:dyDescent="0.15">
      <c r="A165" s="227" t="s">
        <v>1200</v>
      </c>
      <c r="B165" s="228" t="s">
        <v>1006</v>
      </c>
      <c r="C165" s="228" t="s">
        <v>1193</v>
      </c>
      <c r="D165" s="228" t="s">
        <v>1024</v>
      </c>
      <c r="E165" s="228" t="s">
        <v>1007</v>
      </c>
      <c r="F165" s="229" t="s">
        <v>175</v>
      </c>
      <c r="G165" s="229" t="s">
        <v>302</v>
      </c>
      <c r="H165" s="229" t="s">
        <v>308</v>
      </c>
      <c r="I165" s="214"/>
      <c r="J165" s="215"/>
      <c r="K165" s="216" t="str">
        <f t="shared" si="31"/>
        <v/>
      </c>
      <c r="L165" s="217" t="str">
        <f t="shared" si="32"/>
        <v/>
      </c>
      <c r="M165" s="218" t="str">
        <f>IF(K165="","",COUNTIF($K$7:K165,"ﾘｽﾄ１"))</f>
        <v/>
      </c>
      <c r="N165" s="218" t="str">
        <f t="shared" si="33"/>
        <v/>
      </c>
      <c r="O165" s="219" t="str">
        <f t="shared" si="34"/>
        <v/>
      </c>
      <c r="P165" s="218" t="str">
        <f t="shared" si="25"/>
        <v/>
      </c>
      <c r="Q165" s="216" t="str">
        <f t="shared" si="26"/>
        <v/>
      </c>
      <c r="R165" s="220" t="str">
        <f t="shared" si="27"/>
        <v/>
      </c>
      <c r="S165" s="216" t="str">
        <f t="shared" si="35"/>
        <v/>
      </c>
      <c r="T165" s="217" t="str">
        <f t="shared" si="28"/>
        <v/>
      </c>
      <c r="U165" s="218" t="str">
        <f>IF(S165="","",COUNTIF($S$7:S165,"該当２"))</f>
        <v/>
      </c>
      <c r="V165" s="221" t="str">
        <f t="shared" si="29"/>
        <v/>
      </c>
      <c r="W165" s="217" t="str">
        <f t="shared" si="30"/>
        <v/>
      </c>
      <c r="X165" s="218" t="str">
        <f>IF(V165="","",COUNTIF($V$7:V165,"該当３"))</f>
        <v/>
      </c>
      <c r="Z165" s="230"/>
      <c r="AA165" s="231"/>
      <c r="AB165" s="224"/>
      <c r="AC165" s="224"/>
      <c r="AD165" s="224"/>
      <c r="AE165" s="254"/>
    </row>
    <row r="166" spans="1:31" s="222" customFormat="1" ht="15" customHeight="1" x14ac:dyDescent="0.15">
      <c r="A166" s="227" t="s">
        <v>1201</v>
      </c>
      <c r="B166" s="228" t="s">
        <v>1006</v>
      </c>
      <c r="C166" s="228" t="s">
        <v>1193</v>
      </c>
      <c r="D166" s="228" t="s">
        <v>1006</v>
      </c>
      <c r="E166" s="228" t="s">
        <v>1007</v>
      </c>
      <c r="F166" s="229" t="s">
        <v>175</v>
      </c>
      <c r="G166" s="229" t="s">
        <v>302</v>
      </c>
      <c r="H166" s="229" t="s">
        <v>1593</v>
      </c>
      <c r="I166" s="214"/>
      <c r="J166" s="215"/>
      <c r="K166" s="216" t="str">
        <f t="shared" si="31"/>
        <v/>
      </c>
      <c r="L166" s="217" t="str">
        <f t="shared" si="32"/>
        <v/>
      </c>
      <c r="M166" s="218" t="str">
        <f>IF(K166="","",COUNTIF($K$7:K166,"ﾘｽﾄ１"))</f>
        <v/>
      </c>
      <c r="N166" s="218" t="str">
        <f t="shared" si="33"/>
        <v/>
      </c>
      <c r="O166" s="219" t="str">
        <f t="shared" si="34"/>
        <v/>
      </c>
      <c r="P166" s="218" t="str">
        <f t="shared" si="25"/>
        <v/>
      </c>
      <c r="Q166" s="216" t="str">
        <f t="shared" si="26"/>
        <v/>
      </c>
      <c r="R166" s="220" t="str">
        <f t="shared" si="27"/>
        <v/>
      </c>
      <c r="S166" s="216" t="str">
        <f t="shared" si="35"/>
        <v/>
      </c>
      <c r="T166" s="217" t="str">
        <f t="shared" si="28"/>
        <v/>
      </c>
      <c r="U166" s="218" t="str">
        <f>IF(S166="","",COUNTIF($S$7:S166,"該当２"))</f>
        <v/>
      </c>
      <c r="V166" s="221" t="str">
        <f t="shared" si="29"/>
        <v/>
      </c>
      <c r="W166" s="217" t="str">
        <f t="shared" si="30"/>
        <v/>
      </c>
      <c r="X166" s="218" t="str">
        <f>IF(V166="","",COUNTIF($V$7:V166,"該当３"))</f>
        <v/>
      </c>
      <c r="Z166" s="230"/>
      <c r="AA166" s="231"/>
      <c r="AB166" s="224"/>
      <c r="AC166" s="224"/>
      <c r="AD166" s="224"/>
      <c r="AE166" s="254"/>
    </row>
    <row r="167" spans="1:31" s="222" customFormat="1" ht="15" customHeight="1" x14ac:dyDescent="0.15">
      <c r="A167" s="227" t="s">
        <v>1202</v>
      </c>
      <c r="B167" s="228" t="s">
        <v>1006</v>
      </c>
      <c r="C167" s="228" t="s">
        <v>1193</v>
      </c>
      <c r="D167" s="228" t="s">
        <v>1027</v>
      </c>
      <c r="E167" s="228" t="s">
        <v>1007</v>
      </c>
      <c r="F167" s="229" t="s">
        <v>175</v>
      </c>
      <c r="G167" s="229" t="s">
        <v>302</v>
      </c>
      <c r="H167" s="229" t="s">
        <v>1594</v>
      </c>
      <c r="I167" s="214"/>
      <c r="J167" s="215"/>
      <c r="K167" s="216" t="str">
        <f t="shared" si="31"/>
        <v/>
      </c>
      <c r="L167" s="217" t="str">
        <f t="shared" si="32"/>
        <v/>
      </c>
      <c r="M167" s="218" t="str">
        <f>IF(K167="","",COUNTIF($K$7:K167,"ﾘｽﾄ１"))</f>
        <v/>
      </c>
      <c r="N167" s="218" t="str">
        <f t="shared" si="33"/>
        <v/>
      </c>
      <c r="O167" s="219" t="str">
        <f t="shared" si="34"/>
        <v/>
      </c>
      <c r="P167" s="218" t="str">
        <f t="shared" si="25"/>
        <v/>
      </c>
      <c r="Q167" s="216" t="str">
        <f t="shared" si="26"/>
        <v/>
      </c>
      <c r="R167" s="220" t="str">
        <f t="shared" si="27"/>
        <v/>
      </c>
      <c r="S167" s="216" t="str">
        <f t="shared" si="35"/>
        <v/>
      </c>
      <c r="T167" s="217" t="str">
        <f t="shared" si="28"/>
        <v/>
      </c>
      <c r="U167" s="218" t="str">
        <f>IF(S167="","",COUNTIF($S$7:S167,"該当２"))</f>
        <v/>
      </c>
      <c r="V167" s="221" t="str">
        <f t="shared" si="29"/>
        <v/>
      </c>
      <c r="W167" s="217" t="str">
        <f t="shared" si="30"/>
        <v/>
      </c>
      <c r="X167" s="218" t="str">
        <f>IF(V167="","",COUNTIF($V$7:V167,"該当３"))</f>
        <v/>
      </c>
      <c r="Z167" s="230"/>
      <c r="AA167" s="231"/>
      <c r="AB167" s="224"/>
      <c r="AC167" s="224"/>
      <c r="AD167" s="224"/>
      <c r="AE167" s="254"/>
    </row>
    <row r="168" spans="1:31" s="222" customFormat="1" ht="15" customHeight="1" x14ac:dyDescent="0.15">
      <c r="A168" s="227" t="s">
        <v>1203</v>
      </c>
      <c r="B168" s="228" t="s">
        <v>1006</v>
      </c>
      <c r="C168" s="228" t="s">
        <v>1193</v>
      </c>
      <c r="D168" s="228" t="s">
        <v>1029</v>
      </c>
      <c r="E168" s="228" t="s">
        <v>1007</v>
      </c>
      <c r="F168" s="229" t="s">
        <v>175</v>
      </c>
      <c r="G168" s="229" t="s">
        <v>302</v>
      </c>
      <c r="H168" s="229" t="s">
        <v>309</v>
      </c>
      <c r="I168" s="214"/>
      <c r="J168" s="215"/>
      <c r="K168" s="216" t="str">
        <f t="shared" si="31"/>
        <v/>
      </c>
      <c r="L168" s="217" t="str">
        <f t="shared" si="32"/>
        <v/>
      </c>
      <c r="M168" s="218" t="str">
        <f>IF(K168="","",COUNTIF($K$7:K168,"ﾘｽﾄ１"))</f>
        <v/>
      </c>
      <c r="N168" s="218" t="str">
        <f t="shared" si="33"/>
        <v/>
      </c>
      <c r="O168" s="219" t="str">
        <f t="shared" si="34"/>
        <v/>
      </c>
      <c r="P168" s="218" t="str">
        <f t="shared" si="25"/>
        <v/>
      </c>
      <c r="Q168" s="216" t="str">
        <f t="shared" si="26"/>
        <v/>
      </c>
      <c r="R168" s="220" t="str">
        <f t="shared" si="27"/>
        <v/>
      </c>
      <c r="S168" s="216" t="str">
        <f t="shared" si="35"/>
        <v/>
      </c>
      <c r="T168" s="217" t="str">
        <f t="shared" si="28"/>
        <v/>
      </c>
      <c r="U168" s="218" t="str">
        <f>IF(S168="","",COUNTIF($S$7:S168,"該当２"))</f>
        <v/>
      </c>
      <c r="V168" s="221" t="str">
        <f t="shared" si="29"/>
        <v/>
      </c>
      <c r="W168" s="217" t="str">
        <f t="shared" si="30"/>
        <v/>
      </c>
      <c r="X168" s="218" t="str">
        <f>IF(V168="","",COUNTIF($V$7:V168,"該当３"))</f>
        <v/>
      </c>
      <c r="Z168" s="230"/>
      <c r="AA168" s="231"/>
      <c r="AB168" s="224"/>
      <c r="AC168" s="224"/>
      <c r="AD168" s="224"/>
      <c r="AE168" s="254"/>
    </row>
    <row r="169" spans="1:31" s="222" customFormat="1" ht="15" customHeight="1" x14ac:dyDescent="0.15">
      <c r="A169" s="227" t="s">
        <v>1204</v>
      </c>
      <c r="B169" s="228" t="s">
        <v>1006</v>
      </c>
      <c r="C169" s="228" t="s">
        <v>1205</v>
      </c>
      <c r="D169" s="228" t="s">
        <v>1008</v>
      </c>
      <c r="E169" s="228" t="s">
        <v>1007</v>
      </c>
      <c r="F169" s="229" t="s">
        <v>175</v>
      </c>
      <c r="G169" s="229" t="s">
        <v>310</v>
      </c>
      <c r="H169" s="229"/>
      <c r="I169" s="214"/>
      <c r="J169" s="215"/>
      <c r="K169" s="216" t="str">
        <f t="shared" si="31"/>
        <v>ﾘｽﾄ１</v>
      </c>
      <c r="L169" s="217" t="str">
        <f t="shared" si="32"/>
        <v>牛久市</v>
      </c>
      <c r="M169" s="218">
        <f>IF(K169="","",COUNTIF($K$7:K169,"ﾘｽﾄ１"))</f>
        <v>16</v>
      </c>
      <c r="N169" s="218" t="str">
        <f t="shared" si="33"/>
        <v/>
      </c>
      <c r="O169" s="219" t="str">
        <f t="shared" si="34"/>
        <v/>
      </c>
      <c r="P169" s="218" t="str">
        <f t="shared" si="25"/>
        <v/>
      </c>
      <c r="Q169" s="216" t="str">
        <f t="shared" si="26"/>
        <v/>
      </c>
      <c r="R169" s="220" t="str">
        <f t="shared" si="27"/>
        <v/>
      </c>
      <c r="S169" s="216" t="str">
        <f t="shared" si="35"/>
        <v/>
      </c>
      <c r="T169" s="217" t="str">
        <f t="shared" si="28"/>
        <v/>
      </c>
      <c r="U169" s="218" t="str">
        <f>IF(S169="","",COUNTIF($S$7:S169,"該当２"))</f>
        <v/>
      </c>
      <c r="V169" s="221" t="str">
        <f t="shared" si="29"/>
        <v/>
      </c>
      <c r="W169" s="217" t="str">
        <f t="shared" si="30"/>
        <v/>
      </c>
      <c r="X169" s="218" t="str">
        <f>IF(V169="","",COUNTIF($V$7:V169,"該当３"))</f>
        <v/>
      </c>
      <c r="Z169" s="230"/>
      <c r="AA169" s="231"/>
      <c r="AB169" s="224"/>
      <c r="AC169" s="224"/>
      <c r="AD169" s="224"/>
      <c r="AE169" s="254"/>
    </row>
    <row r="170" spans="1:31" s="222" customFormat="1" ht="15" customHeight="1" x14ac:dyDescent="0.15">
      <c r="A170" s="227" t="s">
        <v>1206</v>
      </c>
      <c r="B170" s="228" t="s">
        <v>1006</v>
      </c>
      <c r="C170" s="228" t="s">
        <v>1205</v>
      </c>
      <c r="D170" s="228" t="s">
        <v>1012</v>
      </c>
      <c r="E170" s="228" t="s">
        <v>1007</v>
      </c>
      <c r="F170" s="229" t="s">
        <v>175</v>
      </c>
      <c r="G170" s="229" t="s">
        <v>310</v>
      </c>
      <c r="H170" s="229" t="s">
        <v>311</v>
      </c>
      <c r="I170" s="214"/>
      <c r="J170" s="215"/>
      <c r="K170" s="216" t="str">
        <f t="shared" si="31"/>
        <v/>
      </c>
      <c r="L170" s="217" t="str">
        <f t="shared" si="32"/>
        <v/>
      </c>
      <c r="M170" s="218" t="str">
        <f>IF(K170="","",COUNTIF($K$7:K170,"ﾘｽﾄ１"))</f>
        <v/>
      </c>
      <c r="N170" s="218" t="str">
        <f t="shared" si="33"/>
        <v/>
      </c>
      <c r="O170" s="219" t="str">
        <f t="shared" si="34"/>
        <v/>
      </c>
      <c r="P170" s="218" t="str">
        <f t="shared" si="25"/>
        <v/>
      </c>
      <c r="Q170" s="216" t="str">
        <f t="shared" si="26"/>
        <v/>
      </c>
      <c r="R170" s="220" t="str">
        <f t="shared" si="27"/>
        <v/>
      </c>
      <c r="S170" s="216" t="str">
        <f t="shared" si="35"/>
        <v/>
      </c>
      <c r="T170" s="217" t="str">
        <f t="shared" si="28"/>
        <v/>
      </c>
      <c r="U170" s="218" t="str">
        <f>IF(S170="","",COUNTIF($S$7:S170,"該当２"))</f>
        <v/>
      </c>
      <c r="V170" s="221" t="str">
        <f t="shared" si="29"/>
        <v/>
      </c>
      <c r="W170" s="217" t="str">
        <f t="shared" si="30"/>
        <v/>
      </c>
      <c r="X170" s="218" t="str">
        <f>IF(V170="","",COUNTIF($V$7:V170,"該当３"))</f>
        <v/>
      </c>
      <c r="Z170" s="230"/>
      <c r="AA170" s="231"/>
      <c r="AB170" s="224"/>
      <c r="AC170" s="224"/>
      <c r="AD170" s="224"/>
      <c r="AE170" s="254"/>
    </row>
    <row r="171" spans="1:31" s="222" customFormat="1" ht="15" customHeight="1" x14ac:dyDescent="0.15">
      <c r="A171" s="227" t="s">
        <v>1207</v>
      </c>
      <c r="B171" s="228" t="s">
        <v>1006</v>
      </c>
      <c r="C171" s="228" t="s">
        <v>1205</v>
      </c>
      <c r="D171" s="228" t="s">
        <v>1014</v>
      </c>
      <c r="E171" s="228" t="s">
        <v>1007</v>
      </c>
      <c r="F171" s="229" t="s">
        <v>175</v>
      </c>
      <c r="G171" s="229" t="s">
        <v>310</v>
      </c>
      <c r="H171" s="229" t="s">
        <v>663</v>
      </c>
      <c r="I171" s="214"/>
      <c r="J171" s="215"/>
      <c r="K171" s="216" t="str">
        <f t="shared" si="31"/>
        <v/>
      </c>
      <c r="L171" s="217" t="str">
        <f t="shared" si="32"/>
        <v/>
      </c>
      <c r="M171" s="218" t="str">
        <f>IF(K171="","",COUNTIF($K$7:K171,"ﾘｽﾄ１"))</f>
        <v/>
      </c>
      <c r="N171" s="218" t="str">
        <f t="shared" si="33"/>
        <v/>
      </c>
      <c r="O171" s="219" t="str">
        <f t="shared" si="34"/>
        <v/>
      </c>
      <c r="P171" s="218" t="str">
        <f t="shared" si="25"/>
        <v/>
      </c>
      <c r="Q171" s="216" t="str">
        <f t="shared" si="26"/>
        <v/>
      </c>
      <c r="R171" s="220" t="str">
        <f t="shared" si="27"/>
        <v/>
      </c>
      <c r="S171" s="216" t="str">
        <f t="shared" si="35"/>
        <v/>
      </c>
      <c r="T171" s="217" t="str">
        <f t="shared" si="28"/>
        <v/>
      </c>
      <c r="U171" s="218" t="str">
        <f>IF(S171="","",COUNTIF($S$7:S171,"該当２"))</f>
        <v/>
      </c>
      <c r="V171" s="221" t="str">
        <f t="shared" si="29"/>
        <v/>
      </c>
      <c r="W171" s="217" t="str">
        <f t="shared" si="30"/>
        <v/>
      </c>
      <c r="X171" s="218" t="str">
        <f>IF(V171="","",COUNTIF($V$7:V171,"該当３"))</f>
        <v/>
      </c>
      <c r="Z171" s="230"/>
      <c r="AA171" s="231"/>
      <c r="AB171" s="224"/>
      <c r="AC171" s="224"/>
      <c r="AD171" s="224"/>
      <c r="AE171" s="254"/>
    </row>
    <row r="172" spans="1:31" s="222" customFormat="1" ht="15" customHeight="1" x14ac:dyDescent="0.15">
      <c r="A172" s="227" t="s">
        <v>1208</v>
      </c>
      <c r="B172" s="228" t="s">
        <v>1006</v>
      </c>
      <c r="C172" s="228" t="s">
        <v>1205</v>
      </c>
      <c r="D172" s="228" t="s">
        <v>1016</v>
      </c>
      <c r="E172" s="228" t="s">
        <v>1007</v>
      </c>
      <c r="F172" s="229" t="s">
        <v>175</v>
      </c>
      <c r="G172" s="229" t="s">
        <v>310</v>
      </c>
      <c r="H172" s="229" t="s">
        <v>312</v>
      </c>
      <c r="I172" s="214"/>
      <c r="J172" s="215"/>
      <c r="K172" s="216" t="str">
        <f t="shared" si="31"/>
        <v/>
      </c>
      <c r="L172" s="217" t="str">
        <f t="shared" si="32"/>
        <v/>
      </c>
      <c r="M172" s="218" t="str">
        <f>IF(K172="","",COUNTIF($K$7:K172,"ﾘｽﾄ１"))</f>
        <v/>
      </c>
      <c r="N172" s="218" t="str">
        <f t="shared" si="33"/>
        <v/>
      </c>
      <c r="O172" s="219" t="str">
        <f t="shared" si="34"/>
        <v/>
      </c>
      <c r="P172" s="218" t="str">
        <f t="shared" si="25"/>
        <v/>
      </c>
      <c r="Q172" s="216" t="str">
        <f t="shared" si="26"/>
        <v/>
      </c>
      <c r="R172" s="220" t="str">
        <f t="shared" si="27"/>
        <v/>
      </c>
      <c r="S172" s="216" t="str">
        <f t="shared" si="35"/>
        <v/>
      </c>
      <c r="T172" s="217" t="str">
        <f t="shared" si="28"/>
        <v/>
      </c>
      <c r="U172" s="218" t="str">
        <f>IF(S172="","",COUNTIF($S$7:S172,"該当２"))</f>
        <v/>
      </c>
      <c r="V172" s="221" t="str">
        <f t="shared" si="29"/>
        <v/>
      </c>
      <c r="W172" s="217" t="str">
        <f t="shared" si="30"/>
        <v/>
      </c>
      <c r="X172" s="218" t="str">
        <f>IF(V172="","",COUNTIF($V$7:V172,"該当３"))</f>
        <v/>
      </c>
      <c r="Z172" s="230"/>
      <c r="AA172" s="231"/>
      <c r="AB172" s="224"/>
      <c r="AC172" s="224"/>
      <c r="AD172" s="224"/>
      <c r="AE172" s="254"/>
    </row>
    <row r="173" spans="1:31" s="222" customFormat="1" ht="15" customHeight="1" x14ac:dyDescent="0.15">
      <c r="A173" s="227" t="s">
        <v>1209</v>
      </c>
      <c r="B173" s="228" t="s">
        <v>1006</v>
      </c>
      <c r="C173" s="228" t="s">
        <v>1210</v>
      </c>
      <c r="D173" s="228" t="s">
        <v>1008</v>
      </c>
      <c r="E173" s="228" t="s">
        <v>1007</v>
      </c>
      <c r="F173" s="229" t="s">
        <v>175</v>
      </c>
      <c r="G173" s="229" t="s">
        <v>313</v>
      </c>
      <c r="H173" s="229"/>
      <c r="I173" s="214"/>
      <c r="J173" s="215"/>
      <c r="K173" s="216" t="str">
        <f t="shared" si="31"/>
        <v>ﾘｽﾄ１</v>
      </c>
      <c r="L173" s="217" t="str">
        <f t="shared" si="32"/>
        <v>つくば市</v>
      </c>
      <c r="M173" s="218">
        <f>IF(K173="","",COUNTIF($K$7:K173,"ﾘｽﾄ１"))</f>
        <v>17</v>
      </c>
      <c r="N173" s="218" t="str">
        <f t="shared" si="33"/>
        <v/>
      </c>
      <c r="O173" s="219" t="str">
        <f t="shared" si="34"/>
        <v/>
      </c>
      <c r="P173" s="218" t="str">
        <f t="shared" si="25"/>
        <v/>
      </c>
      <c r="Q173" s="216" t="str">
        <f t="shared" si="26"/>
        <v/>
      </c>
      <c r="R173" s="220" t="str">
        <f t="shared" si="27"/>
        <v/>
      </c>
      <c r="S173" s="216" t="str">
        <f t="shared" si="35"/>
        <v/>
      </c>
      <c r="T173" s="217" t="str">
        <f t="shared" si="28"/>
        <v/>
      </c>
      <c r="U173" s="218" t="str">
        <f>IF(S173="","",COUNTIF($S$7:S173,"該当２"))</f>
        <v/>
      </c>
      <c r="V173" s="221" t="str">
        <f t="shared" si="29"/>
        <v/>
      </c>
      <c r="W173" s="217" t="str">
        <f t="shared" si="30"/>
        <v/>
      </c>
      <c r="X173" s="218" t="str">
        <f>IF(V173="","",COUNTIF($V$7:V173,"該当３"))</f>
        <v/>
      </c>
      <c r="Z173" s="230"/>
      <c r="AA173" s="231"/>
      <c r="AB173" s="224"/>
      <c r="AC173" s="224"/>
      <c r="AD173" s="224"/>
      <c r="AE173" s="254"/>
    </row>
    <row r="174" spans="1:31" s="222" customFormat="1" ht="15" customHeight="1" x14ac:dyDescent="0.15">
      <c r="A174" s="227" t="s">
        <v>1211</v>
      </c>
      <c r="B174" s="228" t="s">
        <v>1006</v>
      </c>
      <c r="C174" s="228" t="s">
        <v>1210</v>
      </c>
      <c r="D174" s="228" t="s">
        <v>1012</v>
      </c>
      <c r="E174" s="228" t="s">
        <v>1007</v>
      </c>
      <c r="F174" s="229" t="s">
        <v>175</v>
      </c>
      <c r="G174" s="229" t="s">
        <v>313</v>
      </c>
      <c r="H174" s="229" t="s">
        <v>314</v>
      </c>
      <c r="I174" s="214"/>
      <c r="J174" s="215"/>
      <c r="K174" s="216" t="str">
        <f t="shared" si="31"/>
        <v/>
      </c>
      <c r="L174" s="217" t="str">
        <f t="shared" si="32"/>
        <v/>
      </c>
      <c r="M174" s="218" t="str">
        <f>IF(K174="","",COUNTIF($K$7:K174,"ﾘｽﾄ１"))</f>
        <v/>
      </c>
      <c r="N174" s="218" t="str">
        <f t="shared" si="33"/>
        <v/>
      </c>
      <c r="O174" s="219" t="str">
        <f t="shared" si="34"/>
        <v/>
      </c>
      <c r="P174" s="218" t="str">
        <f t="shared" si="25"/>
        <v/>
      </c>
      <c r="Q174" s="216" t="str">
        <f t="shared" si="26"/>
        <v/>
      </c>
      <c r="R174" s="220" t="str">
        <f t="shared" si="27"/>
        <v/>
      </c>
      <c r="S174" s="216" t="str">
        <f t="shared" si="35"/>
        <v/>
      </c>
      <c r="T174" s="217" t="str">
        <f t="shared" si="28"/>
        <v/>
      </c>
      <c r="U174" s="218" t="str">
        <f>IF(S174="","",COUNTIF($S$7:S174,"該当２"))</f>
        <v/>
      </c>
      <c r="V174" s="221" t="str">
        <f t="shared" si="29"/>
        <v/>
      </c>
      <c r="W174" s="217" t="str">
        <f t="shared" si="30"/>
        <v/>
      </c>
      <c r="X174" s="218" t="str">
        <f>IF(V174="","",COUNTIF($V$7:V174,"該当３"))</f>
        <v/>
      </c>
      <c r="Z174" s="230"/>
      <c r="AA174" s="231"/>
      <c r="AB174" s="224"/>
      <c r="AC174" s="224"/>
      <c r="AD174" s="224"/>
      <c r="AE174" s="254"/>
    </row>
    <row r="175" spans="1:31" s="222" customFormat="1" ht="15" customHeight="1" x14ac:dyDescent="0.15">
      <c r="A175" s="227" t="s">
        <v>1213</v>
      </c>
      <c r="B175" s="228" t="s">
        <v>1006</v>
      </c>
      <c r="C175" s="228" t="s">
        <v>1210</v>
      </c>
      <c r="D175" s="228" t="s">
        <v>1014</v>
      </c>
      <c r="E175" s="228" t="s">
        <v>1007</v>
      </c>
      <c r="F175" s="229" t="s">
        <v>175</v>
      </c>
      <c r="G175" s="229" t="s">
        <v>313</v>
      </c>
      <c r="H175" s="229" t="s">
        <v>315</v>
      </c>
      <c r="I175" s="214"/>
      <c r="J175" s="215"/>
      <c r="K175" s="216" t="str">
        <f t="shared" si="31"/>
        <v/>
      </c>
      <c r="L175" s="217" t="str">
        <f t="shared" si="32"/>
        <v/>
      </c>
      <c r="M175" s="218" t="str">
        <f>IF(K175="","",COUNTIF($K$7:K175,"ﾘｽﾄ１"))</f>
        <v/>
      </c>
      <c r="N175" s="218" t="str">
        <f t="shared" si="33"/>
        <v/>
      </c>
      <c r="O175" s="219" t="str">
        <f t="shared" si="34"/>
        <v/>
      </c>
      <c r="P175" s="218" t="str">
        <f t="shared" si="25"/>
        <v/>
      </c>
      <c r="Q175" s="216" t="str">
        <f t="shared" si="26"/>
        <v/>
      </c>
      <c r="R175" s="220" t="str">
        <f t="shared" si="27"/>
        <v/>
      </c>
      <c r="S175" s="216" t="str">
        <f t="shared" si="35"/>
        <v/>
      </c>
      <c r="T175" s="217" t="str">
        <f t="shared" si="28"/>
        <v/>
      </c>
      <c r="U175" s="218" t="str">
        <f>IF(S175="","",COUNTIF($S$7:S175,"該当２"))</f>
        <v/>
      </c>
      <c r="V175" s="221" t="str">
        <f t="shared" si="29"/>
        <v/>
      </c>
      <c r="W175" s="217" t="str">
        <f t="shared" si="30"/>
        <v/>
      </c>
      <c r="X175" s="218" t="str">
        <f>IF(V175="","",COUNTIF($V$7:V175,"該当３"))</f>
        <v/>
      </c>
      <c r="Z175" s="230"/>
      <c r="AA175" s="231"/>
      <c r="AB175" s="224"/>
      <c r="AC175" s="224"/>
      <c r="AD175" s="224"/>
      <c r="AE175" s="254"/>
    </row>
    <row r="176" spans="1:31" s="222" customFormat="1" ht="15" customHeight="1" x14ac:dyDescent="0.15">
      <c r="A176" s="227" t="s">
        <v>1214</v>
      </c>
      <c r="B176" s="228" t="s">
        <v>1006</v>
      </c>
      <c r="C176" s="228" t="s">
        <v>1210</v>
      </c>
      <c r="D176" s="228" t="s">
        <v>1016</v>
      </c>
      <c r="E176" s="228" t="s">
        <v>1007</v>
      </c>
      <c r="F176" s="229" t="s">
        <v>175</v>
      </c>
      <c r="G176" s="229" t="s">
        <v>313</v>
      </c>
      <c r="H176" s="229" t="s">
        <v>1595</v>
      </c>
      <c r="I176" s="214"/>
      <c r="J176" s="215"/>
      <c r="K176" s="216" t="str">
        <f t="shared" si="31"/>
        <v/>
      </c>
      <c r="L176" s="217" t="str">
        <f t="shared" si="32"/>
        <v/>
      </c>
      <c r="M176" s="218" t="str">
        <f>IF(K176="","",COUNTIF($K$7:K176,"ﾘｽﾄ１"))</f>
        <v/>
      </c>
      <c r="N176" s="218" t="str">
        <f t="shared" si="33"/>
        <v/>
      </c>
      <c r="O176" s="219" t="str">
        <f t="shared" si="34"/>
        <v/>
      </c>
      <c r="P176" s="218" t="str">
        <f t="shared" si="25"/>
        <v/>
      </c>
      <c r="Q176" s="216" t="str">
        <f t="shared" si="26"/>
        <v/>
      </c>
      <c r="R176" s="220" t="str">
        <f t="shared" si="27"/>
        <v/>
      </c>
      <c r="S176" s="216" t="str">
        <f t="shared" si="35"/>
        <v/>
      </c>
      <c r="T176" s="217" t="str">
        <f t="shared" si="28"/>
        <v/>
      </c>
      <c r="U176" s="218" t="str">
        <f>IF(S176="","",COUNTIF($S$7:S176,"該当２"))</f>
        <v/>
      </c>
      <c r="V176" s="221" t="str">
        <f t="shared" si="29"/>
        <v/>
      </c>
      <c r="W176" s="217" t="str">
        <f t="shared" si="30"/>
        <v/>
      </c>
      <c r="X176" s="218" t="str">
        <f>IF(V176="","",COUNTIF($V$7:V176,"該当３"))</f>
        <v/>
      </c>
      <c r="Z176" s="230"/>
      <c r="AA176" s="231"/>
      <c r="AB176" s="224"/>
      <c r="AC176" s="224"/>
      <c r="AD176" s="224"/>
      <c r="AE176" s="254"/>
    </row>
    <row r="177" spans="1:31" s="222" customFormat="1" ht="15" customHeight="1" x14ac:dyDescent="0.15">
      <c r="A177" s="227" t="s">
        <v>1215</v>
      </c>
      <c r="B177" s="228" t="s">
        <v>1006</v>
      </c>
      <c r="C177" s="228" t="s">
        <v>1210</v>
      </c>
      <c r="D177" s="228" t="s">
        <v>1018</v>
      </c>
      <c r="E177" s="228" t="s">
        <v>1007</v>
      </c>
      <c r="F177" s="229" t="s">
        <v>175</v>
      </c>
      <c r="G177" s="229" t="s">
        <v>313</v>
      </c>
      <c r="H177" s="229" t="s">
        <v>316</v>
      </c>
      <c r="I177" s="214"/>
      <c r="J177" s="215"/>
      <c r="K177" s="216" t="str">
        <f t="shared" si="31"/>
        <v/>
      </c>
      <c r="L177" s="217" t="str">
        <f t="shared" si="32"/>
        <v/>
      </c>
      <c r="M177" s="218" t="str">
        <f>IF(K177="","",COUNTIF($K$7:K177,"ﾘｽﾄ１"))</f>
        <v/>
      </c>
      <c r="N177" s="218" t="str">
        <f t="shared" si="33"/>
        <v/>
      </c>
      <c r="O177" s="219" t="str">
        <f t="shared" si="34"/>
        <v/>
      </c>
      <c r="P177" s="218" t="str">
        <f t="shared" si="25"/>
        <v/>
      </c>
      <c r="Q177" s="216" t="str">
        <f t="shared" si="26"/>
        <v/>
      </c>
      <c r="R177" s="220" t="str">
        <f t="shared" si="27"/>
        <v/>
      </c>
      <c r="S177" s="216" t="str">
        <f t="shared" si="35"/>
        <v/>
      </c>
      <c r="T177" s="217" t="str">
        <f t="shared" si="28"/>
        <v/>
      </c>
      <c r="U177" s="218" t="str">
        <f>IF(S177="","",COUNTIF($S$7:S177,"該当２"))</f>
        <v/>
      </c>
      <c r="V177" s="221" t="str">
        <f t="shared" si="29"/>
        <v/>
      </c>
      <c r="W177" s="217" t="str">
        <f t="shared" si="30"/>
        <v/>
      </c>
      <c r="X177" s="218" t="str">
        <f>IF(V177="","",COUNTIF($V$7:V177,"該当３"))</f>
        <v/>
      </c>
      <c r="Z177" s="230"/>
      <c r="AA177" s="231"/>
      <c r="AB177" s="224"/>
      <c r="AC177" s="224"/>
      <c r="AD177" s="224"/>
      <c r="AE177" s="254"/>
    </row>
    <row r="178" spans="1:31" s="222" customFormat="1" ht="15" customHeight="1" x14ac:dyDescent="0.15">
      <c r="A178" s="227" t="s">
        <v>1216</v>
      </c>
      <c r="B178" s="228" t="s">
        <v>1006</v>
      </c>
      <c r="C178" s="228" t="s">
        <v>1210</v>
      </c>
      <c r="D178" s="228" t="s">
        <v>1020</v>
      </c>
      <c r="E178" s="228" t="s">
        <v>1007</v>
      </c>
      <c r="F178" s="229" t="s">
        <v>175</v>
      </c>
      <c r="G178" s="229" t="s">
        <v>313</v>
      </c>
      <c r="H178" s="229" t="s">
        <v>317</v>
      </c>
      <c r="I178" s="214"/>
      <c r="J178" s="215"/>
      <c r="K178" s="216" t="str">
        <f t="shared" si="31"/>
        <v/>
      </c>
      <c r="L178" s="217" t="str">
        <f t="shared" si="32"/>
        <v/>
      </c>
      <c r="M178" s="218" t="str">
        <f>IF(K178="","",COUNTIF($K$7:K178,"ﾘｽﾄ１"))</f>
        <v/>
      </c>
      <c r="N178" s="218" t="str">
        <f t="shared" si="33"/>
        <v/>
      </c>
      <c r="O178" s="219" t="str">
        <f t="shared" si="34"/>
        <v/>
      </c>
      <c r="P178" s="218" t="str">
        <f t="shared" si="25"/>
        <v/>
      </c>
      <c r="Q178" s="216" t="str">
        <f t="shared" si="26"/>
        <v/>
      </c>
      <c r="R178" s="220" t="str">
        <f t="shared" si="27"/>
        <v/>
      </c>
      <c r="S178" s="216" t="str">
        <f t="shared" si="35"/>
        <v/>
      </c>
      <c r="T178" s="217" t="str">
        <f t="shared" si="28"/>
        <v/>
      </c>
      <c r="U178" s="218" t="str">
        <f>IF(S178="","",COUNTIF($S$7:S178,"該当２"))</f>
        <v/>
      </c>
      <c r="V178" s="221" t="str">
        <f t="shared" si="29"/>
        <v/>
      </c>
      <c r="W178" s="217" t="str">
        <f t="shared" si="30"/>
        <v/>
      </c>
      <c r="X178" s="218" t="str">
        <f>IF(V178="","",COUNTIF($V$7:V178,"該当３"))</f>
        <v/>
      </c>
      <c r="Z178" s="230"/>
      <c r="AA178" s="231"/>
      <c r="AB178" s="224"/>
      <c r="AC178" s="224"/>
      <c r="AD178" s="224"/>
      <c r="AE178" s="254"/>
    </row>
    <row r="179" spans="1:31" s="222" customFormat="1" ht="15" customHeight="1" x14ac:dyDescent="0.15">
      <c r="A179" s="227" t="s">
        <v>1217</v>
      </c>
      <c r="B179" s="228" t="s">
        <v>1006</v>
      </c>
      <c r="C179" s="228" t="s">
        <v>1210</v>
      </c>
      <c r="D179" s="228" t="s">
        <v>1022</v>
      </c>
      <c r="E179" s="228" t="s">
        <v>1007</v>
      </c>
      <c r="F179" s="229" t="s">
        <v>175</v>
      </c>
      <c r="G179" s="229" t="s">
        <v>313</v>
      </c>
      <c r="H179" s="229" t="s">
        <v>318</v>
      </c>
      <c r="I179" s="214"/>
      <c r="J179" s="215"/>
      <c r="K179" s="216" t="str">
        <f t="shared" si="31"/>
        <v/>
      </c>
      <c r="L179" s="217" t="str">
        <f t="shared" si="32"/>
        <v/>
      </c>
      <c r="M179" s="218" t="str">
        <f>IF(K179="","",COUNTIF($K$7:K179,"ﾘｽﾄ１"))</f>
        <v/>
      </c>
      <c r="N179" s="218" t="str">
        <f t="shared" si="33"/>
        <v/>
      </c>
      <c r="O179" s="219" t="str">
        <f t="shared" si="34"/>
        <v/>
      </c>
      <c r="P179" s="218" t="str">
        <f t="shared" si="25"/>
        <v/>
      </c>
      <c r="Q179" s="216" t="str">
        <f t="shared" si="26"/>
        <v/>
      </c>
      <c r="R179" s="220" t="str">
        <f t="shared" si="27"/>
        <v/>
      </c>
      <c r="S179" s="216" t="str">
        <f t="shared" si="35"/>
        <v/>
      </c>
      <c r="T179" s="217" t="str">
        <f t="shared" si="28"/>
        <v/>
      </c>
      <c r="U179" s="218" t="str">
        <f>IF(S179="","",COUNTIF($S$7:S179,"該当２"))</f>
        <v/>
      </c>
      <c r="V179" s="221" t="str">
        <f t="shared" si="29"/>
        <v/>
      </c>
      <c r="W179" s="217" t="str">
        <f t="shared" si="30"/>
        <v/>
      </c>
      <c r="X179" s="218" t="str">
        <f>IF(V179="","",COUNTIF($V$7:V179,"該当３"))</f>
        <v/>
      </c>
      <c r="Z179" s="230"/>
      <c r="AA179" s="231"/>
      <c r="AB179" s="224"/>
      <c r="AC179" s="224"/>
      <c r="AD179" s="224"/>
      <c r="AE179" s="254"/>
    </row>
    <row r="180" spans="1:31" s="222" customFormat="1" ht="15" customHeight="1" x14ac:dyDescent="0.15">
      <c r="A180" s="227" t="s">
        <v>1218</v>
      </c>
      <c r="B180" s="228" t="s">
        <v>1006</v>
      </c>
      <c r="C180" s="228" t="s">
        <v>1210</v>
      </c>
      <c r="D180" s="228" t="s">
        <v>1024</v>
      </c>
      <c r="E180" s="228" t="s">
        <v>1007</v>
      </c>
      <c r="F180" s="229" t="s">
        <v>175</v>
      </c>
      <c r="G180" s="229" t="s">
        <v>313</v>
      </c>
      <c r="H180" s="229" t="s">
        <v>319</v>
      </c>
      <c r="I180" s="214"/>
      <c r="J180" s="215"/>
      <c r="K180" s="216" t="str">
        <f t="shared" si="31"/>
        <v/>
      </c>
      <c r="L180" s="217" t="str">
        <f t="shared" si="32"/>
        <v/>
      </c>
      <c r="M180" s="218" t="str">
        <f>IF(K180="","",COUNTIF($K$7:K180,"ﾘｽﾄ１"))</f>
        <v/>
      </c>
      <c r="N180" s="218" t="str">
        <f t="shared" si="33"/>
        <v/>
      </c>
      <c r="O180" s="219" t="str">
        <f t="shared" si="34"/>
        <v/>
      </c>
      <c r="P180" s="218" t="str">
        <f t="shared" si="25"/>
        <v/>
      </c>
      <c r="Q180" s="216" t="str">
        <f t="shared" si="26"/>
        <v/>
      </c>
      <c r="R180" s="220" t="str">
        <f t="shared" si="27"/>
        <v/>
      </c>
      <c r="S180" s="216" t="str">
        <f t="shared" si="35"/>
        <v/>
      </c>
      <c r="T180" s="217" t="str">
        <f t="shared" si="28"/>
        <v/>
      </c>
      <c r="U180" s="218" t="str">
        <f>IF(S180="","",COUNTIF($S$7:S180,"該当２"))</f>
        <v/>
      </c>
      <c r="V180" s="221" t="str">
        <f t="shared" si="29"/>
        <v/>
      </c>
      <c r="W180" s="217" t="str">
        <f t="shared" si="30"/>
        <v/>
      </c>
      <c r="X180" s="218" t="str">
        <f>IF(V180="","",COUNTIF($V$7:V180,"該当３"))</f>
        <v/>
      </c>
      <c r="Z180" s="230"/>
      <c r="AA180" s="231"/>
      <c r="AB180" s="224"/>
      <c r="AC180" s="224"/>
      <c r="AD180" s="224"/>
      <c r="AE180" s="254"/>
    </row>
    <row r="181" spans="1:31" s="222" customFormat="1" ht="15" customHeight="1" x14ac:dyDescent="0.15">
      <c r="A181" s="227" t="s">
        <v>1219</v>
      </c>
      <c r="B181" s="228" t="s">
        <v>1006</v>
      </c>
      <c r="C181" s="228" t="s">
        <v>1210</v>
      </c>
      <c r="D181" s="228" t="s">
        <v>1006</v>
      </c>
      <c r="E181" s="228" t="s">
        <v>1007</v>
      </c>
      <c r="F181" s="229" t="s">
        <v>175</v>
      </c>
      <c r="G181" s="229" t="s">
        <v>313</v>
      </c>
      <c r="H181" s="229" t="s">
        <v>1596</v>
      </c>
      <c r="I181" s="214"/>
      <c r="J181" s="215"/>
      <c r="K181" s="216" t="str">
        <f t="shared" si="31"/>
        <v/>
      </c>
      <c r="L181" s="217" t="str">
        <f t="shared" si="32"/>
        <v/>
      </c>
      <c r="M181" s="218" t="str">
        <f>IF(K181="","",COUNTIF($K$7:K181,"ﾘｽﾄ１"))</f>
        <v/>
      </c>
      <c r="N181" s="218" t="str">
        <f t="shared" si="33"/>
        <v/>
      </c>
      <c r="O181" s="219" t="str">
        <f t="shared" si="34"/>
        <v/>
      </c>
      <c r="P181" s="218" t="str">
        <f t="shared" si="25"/>
        <v/>
      </c>
      <c r="Q181" s="216" t="str">
        <f t="shared" si="26"/>
        <v/>
      </c>
      <c r="R181" s="220" t="str">
        <f t="shared" si="27"/>
        <v/>
      </c>
      <c r="S181" s="216" t="str">
        <f t="shared" si="35"/>
        <v/>
      </c>
      <c r="T181" s="217" t="str">
        <f t="shared" si="28"/>
        <v/>
      </c>
      <c r="U181" s="218" t="str">
        <f>IF(S181="","",COUNTIF($S$7:S181,"該当２"))</f>
        <v/>
      </c>
      <c r="V181" s="221" t="str">
        <f t="shared" si="29"/>
        <v/>
      </c>
      <c r="W181" s="217" t="str">
        <f t="shared" si="30"/>
        <v/>
      </c>
      <c r="X181" s="218" t="str">
        <f>IF(V181="","",COUNTIF($V$7:V181,"該当３"))</f>
        <v/>
      </c>
      <c r="Z181" s="230"/>
      <c r="AA181" s="231"/>
      <c r="AB181" s="224"/>
      <c r="AC181" s="224"/>
      <c r="AD181" s="224"/>
      <c r="AE181" s="254"/>
    </row>
    <row r="182" spans="1:31" s="222" customFormat="1" ht="15" customHeight="1" x14ac:dyDescent="0.15">
      <c r="A182" s="227" t="s">
        <v>1220</v>
      </c>
      <c r="B182" s="228" t="s">
        <v>1006</v>
      </c>
      <c r="C182" s="228" t="s">
        <v>1210</v>
      </c>
      <c r="D182" s="228" t="s">
        <v>1027</v>
      </c>
      <c r="E182" s="228" t="s">
        <v>1007</v>
      </c>
      <c r="F182" s="229" t="s">
        <v>175</v>
      </c>
      <c r="G182" s="229" t="s">
        <v>313</v>
      </c>
      <c r="H182" s="229" t="s">
        <v>320</v>
      </c>
      <c r="I182" s="214"/>
      <c r="J182" s="215"/>
      <c r="K182" s="216" t="str">
        <f t="shared" si="31"/>
        <v/>
      </c>
      <c r="L182" s="217" t="str">
        <f t="shared" si="32"/>
        <v/>
      </c>
      <c r="M182" s="218" t="str">
        <f>IF(K182="","",COUNTIF($K$7:K182,"ﾘｽﾄ１"))</f>
        <v/>
      </c>
      <c r="N182" s="218" t="str">
        <f t="shared" si="33"/>
        <v/>
      </c>
      <c r="O182" s="219" t="str">
        <f t="shared" si="34"/>
        <v/>
      </c>
      <c r="P182" s="218" t="str">
        <f t="shared" si="25"/>
        <v/>
      </c>
      <c r="Q182" s="216" t="str">
        <f t="shared" si="26"/>
        <v/>
      </c>
      <c r="R182" s="220" t="str">
        <f t="shared" si="27"/>
        <v/>
      </c>
      <c r="S182" s="216" t="str">
        <f t="shared" si="35"/>
        <v/>
      </c>
      <c r="T182" s="217" t="str">
        <f t="shared" si="28"/>
        <v/>
      </c>
      <c r="U182" s="218" t="str">
        <f>IF(S182="","",COUNTIF($S$7:S182,"該当２"))</f>
        <v/>
      </c>
      <c r="V182" s="221" t="str">
        <f t="shared" si="29"/>
        <v/>
      </c>
      <c r="W182" s="217" t="str">
        <f t="shared" si="30"/>
        <v/>
      </c>
      <c r="X182" s="218" t="str">
        <f>IF(V182="","",COUNTIF($V$7:V182,"該当３"))</f>
        <v/>
      </c>
      <c r="Z182" s="230"/>
      <c r="AA182" s="231"/>
      <c r="AB182" s="224"/>
      <c r="AC182" s="224"/>
      <c r="AD182" s="224"/>
      <c r="AE182" s="254"/>
    </row>
    <row r="183" spans="1:31" s="222" customFormat="1" ht="15" customHeight="1" x14ac:dyDescent="0.15">
      <c r="A183" s="227" t="s">
        <v>1221</v>
      </c>
      <c r="B183" s="228" t="s">
        <v>1006</v>
      </c>
      <c r="C183" s="228" t="s">
        <v>1210</v>
      </c>
      <c r="D183" s="228" t="s">
        <v>1029</v>
      </c>
      <c r="E183" s="228" t="s">
        <v>1007</v>
      </c>
      <c r="F183" s="229" t="s">
        <v>175</v>
      </c>
      <c r="G183" s="229" t="s">
        <v>313</v>
      </c>
      <c r="H183" s="229" t="s">
        <v>1597</v>
      </c>
      <c r="I183" s="214"/>
      <c r="J183" s="215"/>
      <c r="K183" s="216" t="str">
        <f t="shared" si="31"/>
        <v/>
      </c>
      <c r="L183" s="217" t="str">
        <f t="shared" si="32"/>
        <v/>
      </c>
      <c r="M183" s="218" t="str">
        <f>IF(K183="","",COUNTIF($K$7:K183,"ﾘｽﾄ１"))</f>
        <v/>
      </c>
      <c r="N183" s="218" t="str">
        <f t="shared" si="33"/>
        <v/>
      </c>
      <c r="O183" s="219" t="str">
        <f t="shared" si="34"/>
        <v/>
      </c>
      <c r="P183" s="218" t="str">
        <f t="shared" si="25"/>
        <v/>
      </c>
      <c r="Q183" s="216" t="str">
        <f t="shared" si="26"/>
        <v/>
      </c>
      <c r="R183" s="220" t="str">
        <f t="shared" si="27"/>
        <v/>
      </c>
      <c r="S183" s="216" t="str">
        <f t="shared" si="35"/>
        <v/>
      </c>
      <c r="T183" s="217" t="str">
        <f t="shared" si="28"/>
        <v/>
      </c>
      <c r="U183" s="218" t="str">
        <f>IF(S183="","",COUNTIF($S$7:S183,"該当２"))</f>
        <v/>
      </c>
      <c r="V183" s="221" t="str">
        <f t="shared" si="29"/>
        <v/>
      </c>
      <c r="W183" s="217" t="str">
        <f t="shared" si="30"/>
        <v/>
      </c>
      <c r="X183" s="218" t="str">
        <f>IF(V183="","",COUNTIF($V$7:V183,"該当３"))</f>
        <v/>
      </c>
      <c r="Z183" s="230"/>
      <c r="AA183" s="231"/>
      <c r="AB183" s="224"/>
      <c r="AC183" s="224"/>
      <c r="AD183" s="224"/>
      <c r="AE183" s="254"/>
    </row>
    <row r="184" spans="1:31" s="222" customFormat="1" ht="15" customHeight="1" x14ac:dyDescent="0.15">
      <c r="A184" s="227" t="s">
        <v>1222</v>
      </c>
      <c r="B184" s="228" t="s">
        <v>1006</v>
      </c>
      <c r="C184" s="228" t="s">
        <v>1210</v>
      </c>
      <c r="D184" s="228" t="s">
        <v>1031</v>
      </c>
      <c r="E184" s="228" t="s">
        <v>1007</v>
      </c>
      <c r="F184" s="229" t="s">
        <v>175</v>
      </c>
      <c r="G184" s="229" t="s">
        <v>313</v>
      </c>
      <c r="H184" s="229" t="s">
        <v>1598</v>
      </c>
      <c r="I184" s="214"/>
      <c r="J184" s="215"/>
      <c r="K184" s="216" t="str">
        <f t="shared" si="31"/>
        <v/>
      </c>
      <c r="L184" s="217" t="str">
        <f t="shared" si="32"/>
        <v/>
      </c>
      <c r="M184" s="218" t="str">
        <f>IF(K184="","",COUNTIF($K$7:K184,"ﾘｽﾄ１"))</f>
        <v/>
      </c>
      <c r="N184" s="218" t="str">
        <f t="shared" si="33"/>
        <v/>
      </c>
      <c r="O184" s="219" t="str">
        <f t="shared" si="34"/>
        <v/>
      </c>
      <c r="P184" s="218" t="str">
        <f t="shared" si="25"/>
        <v/>
      </c>
      <c r="Q184" s="216" t="str">
        <f t="shared" si="26"/>
        <v/>
      </c>
      <c r="R184" s="220" t="str">
        <f t="shared" si="27"/>
        <v/>
      </c>
      <c r="S184" s="216" t="str">
        <f t="shared" si="35"/>
        <v/>
      </c>
      <c r="T184" s="217" t="str">
        <f t="shared" si="28"/>
        <v/>
      </c>
      <c r="U184" s="218" t="str">
        <f>IF(S184="","",COUNTIF($S$7:S184,"該当２"))</f>
        <v/>
      </c>
      <c r="V184" s="221" t="str">
        <f t="shared" si="29"/>
        <v/>
      </c>
      <c r="W184" s="217" t="str">
        <f t="shared" si="30"/>
        <v/>
      </c>
      <c r="X184" s="218" t="str">
        <f>IF(V184="","",COUNTIF($V$7:V184,"該当３"))</f>
        <v/>
      </c>
      <c r="Z184" s="230"/>
      <c r="AA184" s="231"/>
      <c r="AB184" s="224"/>
      <c r="AC184" s="224"/>
      <c r="AD184" s="224"/>
      <c r="AE184" s="254"/>
    </row>
    <row r="185" spans="1:31" s="222" customFormat="1" ht="15" customHeight="1" x14ac:dyDescent="0.15">
      <c r="A185" s="227" t="s">
        <v>1223</v>
      </c>
      <c r="B185" s="228" t="s">
        <v>1006</v>
      </c>
      <c r="C185" s="228" t="s">
        <v>1210</v>
      </c>
      <c r="D185" s="228" t="s">
        <v>1033</v>
      </c>
      <c r="E185" s="228" t="s">
        <v>1007</v>
      </c>
      <c r="F185" s="229" t="s">
        <v>175</v>
      </c>
      <c r="G185" s="229" t="s">
        <v>313</v>
      </c>
      <c r="H185" s="229" t="s">
        <v>321</v>
      </c>
      <c r="I185" s="214"/>
      <c r="J185" s="215"/>
      <c r="K185" s="216" t="str">
        <f t="shared" si="31"/>
        <v/>
      </c>
      <c r="L185" s="217" t="str">
        <f t="shared" si="32"/>
        <v/>
      </c>
      <c r="M185" s="218" t="str">
        <f>IF(K185="","",COUNTIF($K$7:K185,"ﾘｽﾄ１"))</f>
        <v/>
      </c>
      <c r="N185" s="218" t="str">
        <f t="shared" si="33"/>
        <v/>
      </c>
      <c r="O185" s="219" t="str">
        <f t="shared" si="34"/>
        <v/>
      </c>
      <c r="P185" s="218" t="str">
        <f t="shared" si="25"/>
        <v/>
      </c>
      <c r="Q185" s="216" t="str">
        <f t="shared" si="26"/>
        <v/>
      </c>
      <c r="R185" s="220" t="str">
        <f t="shared" si="27"/>
        <v/>
      </c>
      <c r="S185" s="216" t="str">
        <f t="shared" si="35"/>
        <v/>
      </c>
      <c r="T185" s="217" t="str">
        <f t="shared" si="28"/>
        <v/>
      </c>
      <c r="U185" s="218" t="str">
        <f>IF(S185="","",COUNTIF($S$7:S185,"該当２"))</f>
        <v/>
      </c>
      <c r="V185" s="221" t="str">
        <f t="shared" si="29"/>
        <v/>
      </c>
      <c r="W185" s="217" t="str">
        <f t="shared" si="30"/>
        <v/>
      </c>
      <c r="X185" s="218" t="str">
        <f>IF(V185="","",COUNTIF($V$7:V185,"該当３"))</f>
        <v/>
      </c>
      <c r="Z185" s="230"/>
      <c r="AA185" s="231"/>
      <c r="AB185" s="224"/>
      <c r="AC185" s="224"/>
      <c r="AD185" s="224"/>
      <c r="AE185" s="254"/>
    </row>
    <row r="186" spans="1:31" s="222" customFormat="1" ht="15" customHeight="1" x14ac:dyDescent="0.15">
      <c r="A186" s="227" t="s">
        <v>1224</v>
      </c>
      <c r="B186" s="228" t="s">
        <v>1006</v>
      </c>
      <c r="C186" s="228" t="s">
        <v>1210</v>
      </c>
      <c r="D186" s="228" t="s">
        <v>1035</v>
      </c>
      <c r="E186" s="228" t="s">
        <v>1007</v>
      </c>
      <c r="F186" s="229" t="s">
        <v>175</v>
      </c>
      <c r="G186" s="229" t="s">
        <v>313</v>
      </c>
      <c r="H186" s="229" t="s">
        <v>322</v>
      </c>
      <c r="I186" s="214"/>
      <c r="J186" s="215"/>
      <c r="K186" s="216" t="str">
        <f t="shared" si="31"/>
        <v/>
      </c>
      <c r="L186" s="217" t="str">
        <f t="shared" si="32"/>
        <v/>
      </c>
      <c r="M186" s="218" t="str">
        <f>IF(K186="","",COUNTIF($K$7:K186,"ﾘｽﾄ１"))</f>
        <v/>
      </c>
      <c r="N186" s="218" t="str">
        <f t="shared" si="33"/>
        <v/>
      </c>
      <c r="O186" s="219" t="str">
        <f t="shared" si="34"/>
        <v/>
      </c>
      <c r="P186" s="218" t="str">
        <f t="shared" si="25"/>
        <v/>
      </c>
      <c r="Q186" s="216" t="str">
        <f t="shared" si="26"/>
        <v/>
      </c>
      <c r="R186" s="220" t="str">
        <f t="shared" si="27"/>
        <v/>
      </c>
      <c r="S186" s="216" t="str">
        <f t="shared" si="35"/>
        <v/>
      </c>
      <c r="T186" s="217" t="str">
        <f t="shared" si="28"/>
        <v/>
      </c>
      <c r="U186" s="218" t="str">
        <f>IF(S186="","",COUNTIF($S$7:S186,"該当２"))</f>
        <v/>
      </c>
      <c r="V186" s="221" t="str">
        <f t="shared" si="29"/>
        <v/>
      </c>
      <c r="W186" s="217" t="str">
        <f t="shared" si="30"/>
        <v/>
      </c>
      <c r="X186" s="218" t="str">
        <f>IF(V186="","",COUNTIF($V$7:V186,"該当３"))</f>
        <v/>
      </c>
      <c r="Z186" s="230"/>
      <c r="AA186" s="231"/>
      <c r="AB186" s="224"/>
      <c r="AC186" s="224"/>
      <c r="AD186" s="224"/>
      <c r="AE186" s="254"/>
    </row>
    <row r="187" spans="1:31" s="222" customFormat="1" ht="15" customHeight="1" x14ac:dyDescent="0.15">
      <c r="A187" s="227" t="s">
        <v>1225</v>
      </c>
      <c r="B187" s="228" t="s">
        <v>1006</v>
      </c>
      <c r="C187" s="228" t="s">
        <v>1210</v>
      </c>
      <c r="D187" s="228" t="s">
        <v>1037</v>
      </c>
      <c r="E187" s="228" t="s">
        <v>1007</v>
      </c>
      <c r="F187" s="229" t="s">
        <v>175</v>
      </c>
      <c r="G187" s="229" t="s">
        <v>313</v>
      </c>
      <c r="H187" s="229" t="s">
        <v>323</v>
      </c>
      <c r="I187" s="214"/>
      <c r="J187" s="215"/>
      <c r="K187" s="216" t="str">
        <f t="shared" si="31"/>
        <v/>
      </c>
      <c r="L187" s="217" t="str">
        <f t="shared" si="32"/>
        <v/>
      </c>
      <c r="M187" s="218" t="str">
        <f>IF(K187="","",COUNTIF($K$7:K187,"ﾘｽﾄ１"))</f>
        <v/>
      </c>
      <c r="N187" s="218" t="str">
        <f t="shared" si="33"/>
        <v/>
      </c>
      <c r="O187" s="219" t="str">
        <f t="shared" si="34"/>
        <v/>
      </c>
      <c r="P187" s="218" t="str">
        <f t="shared" si="25"/>
        <v/>
      </c>
      <c r="Q187" s="216" t="str">
        <f t="shared" si="26"/>
        <v/>
      </c>
      <c r="R187" s="220" t="str">
        <f t="shared" si="27"/>
        <v/>
      </c>
      <c r="S187" s="216" t="str">
        <f t="shared" si="35"/>
        <v/>
      </c>
      <c r="T187" s="217" t="str">
        <f t="shared" si="28"/>
        <v/>
      </c>
      <c r="U187" s="218" t="str">
        <f>IF(S187="","",COUNTIF($S$7:S187,"該当２"))</f>
        <v/>
      </c>
      <c r="V187" s="221" t="str">
        <f t="shared" si="29"/>
        <v/>
      </c>
      <c r="W187" s="217" t="str">
        <f t="shared" si="30"/>
        <v/>
      </c>
      <c r="X187" s="218" t="str">
        <f>IF(V187="","",COUNTIF($V$7:V187,"該当３"))</f>
        <v/>
      </c>
      <c r="Z187" s="230"/>
      <c r="AA187" s="231"/>
      <c r="AB187" s="224"/>
      <c r="AC187" s="224"/>
      <c r="AD187" s="224"/>
      <c r="AE187" s="254"/>
    </row>
    <row r="188" spans="1:31" s="222" customFormat="1" ht="15" customHeight="1" x14ac:dyDescent="0.15">
      <c r="A188" s="227" t="s">
        <v>1226</v>
      </c>
      <c r="B188" s="228" t="s">
        <v>1006</v>
      </c>
      <c r="C188" s="228" t="s">
        <v>1210</v>
      </c>
      <c r="D188" s="228" t="s">
        <v>1039</v>
      </c>
      <c r="E188" s="228" t="s">
        <v>1007</v>
      </c>
      <c r="F188" s="229" t="s">
        <v>175</v>
      </c>
      <c r="G188" s="229" t="s">
        <v>313</v>
      </c>
      <c r="H188" s="229" t="s">
        <v>324</v>
      </c>
      <c r="I188" s="214"/>
      <c r="J188" s="215"/>
      <c r="K188" s="216" t="str">
        <f t="shared" si="31"/>
        <v/>
      </c>
      <c r="L188" s="217" t="str">
        <f t="shared" si="32"/>
        <v/>
      </c>
      <c r="M188" s="218" t="str">
        <f>IF(K188="","",COUNTIF($K$7:K188,"ﾘｽﾄ１"))</f>
        <v/>
      </c>
      <c r="N188" s="218" t="str">
        <f t="shared" si="33"/>
        <v/>
      </c>
      <c r="O188" s="219" t="str">
        <f t="shared" si="34"/>
        <v/>
      </c>
      <c r="P188" s="218" t="str">
        <f t="shared" si="25"/>
        <v/>
      </c>
      <c r="Q188" s="216" t="str">
        <f t="shared" si="26"/>
        <v/>
      </c>
      <c r="R188" s="220" t="str">
        <f t="shared" si="27"/>
        <v/>
      </c>
      <c r="S188" s="216" t="str">
        <f t="shared" si="35"/>
        <v/>
      </c>
      <c r="T188" s="217" t="str">
        <f t="shared" si="28"/>
        <v/>
      </c>
      <c r="U188" s="218" t="str">
        <f>IF(S188="","",COUNTIF($S$7:S188,"該当２"))</f>
        <v/>
      </c>
      <c r="V188" s="221" t="str">
        <f t="shared" si="29"/>
        <v/>
      </c>
      <c r="W188" s="217" t="str">
        <f t="shared" si="30"/>
        <v/>
      </c>
      <c r="X188" s="218" t="str">
        <f>IF(V188="","",COUNTIF($V$7:V188,"該当３"))</f>
        <v/>
      </c>
      <c r="Z188" s="230"/>
      <c r="AA188" s="231"/>
      <c r="AB188" s="224"/>
      <c r="AC188" s="224"/>
      <c r="AD188" s="224"/>
      <c r="AE188" s="254"/>
    </row>
    <row r="189" spans="1:31" s="222" customFormat="1" ht="15" customHeight="1" x14ac:dyDescent="0.15">
      <c r="A189" s="227" t="s">
        <v>1227</v>
      </c>
      <c r="B189" s="228" t="s">
        <v>1006</v>
      </c>
      <c r="C189" s="228" t="s">
        <v>1210</v>
      </c>
      <c r="D189" s="228" t="s">
        <v>1041</v>
      </c>
      <c r="E189" s="228" t="s">
        <v>1007</v>
      </c>
      <c r="F189" s="229" t="s">
        <v>175</v>
      </c>
      <c r="G189" s="229" t="s">
        <v>313</v>
      </c>
      <c r="H189" s="229" t="s">
        <v>325</v>
      </c>
      <c r="I189" s="214"/>
      <c r="J189" s="215"/>
      <c r="K189" s="216" t="str">
        <f t="shared" si="31"/>
        <v/>
      </c>
      <c r="L189" s="217" t="str">
        <f t="shared" si="32"/>
        <v/>
      </c>
      <c r="M189" s="218" t="str">
        <f>IF(K189="","",COUNTIF($K$7:K189,"ﾘｽﾄ１"))</f>
        <v/>
      </c>
      <c r="N189" s="218" t="str">
        <f t="shared" si="33"/>
        <v/>
      </c>
      <c r="O189" s="219" t="str">
        <f t="shared" si="34"/>
        <v/>
      </c>
      <c r="P189" s="218" t="str">
        <f t="shared" si="25"/>
        <v/>
      </c>
      <c r="Q189" s="216" t="str">
        <f t="shared" si="26"/>
        <v/>
      </c>
      <c r="R189" s="220" t="str">
        <f t="shared" si="27"/>
        <v/>
      </c>
      <c r="S189" s="216" t="str">
        <f t="shared" si="35"/>
        <v/>
      </c>
      <c r="T189" s="217" t="str">
        <f t="shared" si="28"/>
        <v/>
      </c>
      <c r="U189" s="218" t="str">
        <f>IF(S189="","",COUNTIF($S$7:S189,"該当２"))</f>
        <v/>
      </c>
      <c r="V189" s="221" t="str">
        <f t="shared" si="29"/>
        <v/>
      </c>
      <c r="W189" s="217" t="str">
        <f t="shared" si="30"/>
        <v/>
      </c>
      <c r="X189" s="218" t="str">
        <f>IF(V189="","",COUNTIF($V$7:V189,"該当３"))</f>
        <v/>
      </c>
      <c r="Z189" s="230"/>
      <c r="AA189" s="231"/>
      <c r="AB189" s="224"/>
      <c r="AC189" s="224"/>
      <c r="AD189" s="224"/>
      <c r="AE189" s="254"/>
    </row>
    <row r="190" spans="1:31" s="222" customFormat="1" ht="15" customHeight="1" x14ac:dyDescent="0.15">
      <c r="A190" s="227" t="s">
        <v>1228</v>
      </c>
      <c r="B190" s="228" t="s">
        <v>1006</v>
      </c>
      <c r="C190" s="228" t="s">
        <v>1210</v>
      </c>
      <c r="D190" s="228" t="s">
        <v>1043</v>
      </c>
      <c r="E190" s="228" t="s">
        <v>1007</v>
      </c>
      <c r="F190" s="229" t="s">
        <v>175</v>
      </c>
      <c r="G190" s="229" t="s">
        <v>313</v>
      </c>
      <c r="H190" s="229" t="s">
        <v>326</v>
      </c>
      <c r="I190" s="214"/>
      <c r="J190" s="215"/>
      <c r="K190" s="216" t="str">
        <f t="shared" si="31"/>
        <v/>
      </c>
      <c r="L190" s="217" t="str">
        <f t="shared" si="32"/>
        <v/>
      </c>
      <c r="M190" s="218" t="str">
        <f>IF(K190="","",COUNTIF($K$7:K190,"ﾘｽﾄ１"))</f>
        <v/>
      </c>
      <c r="N190" s="218" t="str">
        <f t="shared" si="33"/>
        <v/>
      </c>
      <c r="O190" s="219" t="str">
        <f t="shared" si="34"/>
        <v/>
      </c>
      <c r="P190" s="218" t="str">
        <f t="shared" si="25"/>
        <v/>
      </c>
      <c r="Q190" s="216" t="str">
        <f t="shared" si="26"/>
        <v/>
      </c>
      <c r="R190" s="220" t="str">
        <f t="shared" si="27"/>
        <v/>
      </c>
      <c r="S190" s="216" t="str">
        <f t="shared" si="35"/>
        <v/>
      </c>
      <c r="T190" s="217" t="str">
        <f t="shared" si="28"/>
        <v/>
      </c>
      <c r="U190" s="218" t="str">
        <f>IF(S190="","",COUNTIF($S$7:S190,"該当２"))</f>
        <v/>
      </c>
      <c r="V190" s="221" t="str">
        <f t="shared" si="29"/>
        <v/>
      </c>
      <c r="W190" s="217" t="str">
        <f t="shared" si="30"/>
        <v/>
      </c>
      <c r="X190" s="218" t="str">
        <f>IF(V190="","",COUNTIF($V$7:V190,"該当３"))</f>
        <v/>
      </c>
      <c r="Z190" s="230"/>
      <c r="AA190" s="231"/>
      <c r="AB190" s="224"/>
      <c r="AC190" s="224"/>
      <c r="AD190" s="224"/>
      <c r="AE190" s="254"/>
    </row>
    <row r="191" spans="1:31" s="222" customFormat="1" ht="15" customHeight="1" x14ac:dyDescent="0.15">
      <c r="A191" s="227" t="s">
        <v>1229</v>
      </c>
      <c r="B191" s="228" t="s">
        <v>1006</v>
      </c>
      <c r="C191" s="228" t="s">
        <v>1210</v>
      </c>
      <c r="D191" s="228" t="s">
        <v>1045</v>
      </c>
      <c r="E191" s="228" t="s">
        <v>1007</v>
      </c>
      <c r="F191" s="229" t="s">
        <v>175</v>
      </c>
      <c r="G191" s="229" t="s">
        <v>313</v>
      </c>
      <c r="H191" s="229" t="s">
        <v>327</v>
      </c>
      <c r="I191" s="214"/>
      <c r="J191" s="215"/>
      <c r="K191" s="216" t="str">
        <f t="shared" si="31"/>
        <v/>
      </c>
      <c r="L191" s="217" t="str">
        <f t="shared" si="32"/>
        <v/>
      </c>
      <c r="M191" s="218" t="str">
        <f>IF(K191="","",COUNTIF($K$7:K191,"ﾘｽﾄ１"))</f>
        <v/>
      </c>
      <c r="N191" s="218" t="str">
        <f t="shared" si="33"/>
        <v/>
      </c>
      <c r="O191" s="219" t="str">
        <f t="shared" si="34"/>
        <v/>
      </c>
      <c r="P191" s="218" t="str">
        <f t="shared" si="25"/>
        <v/>
      </c>
      <c r="Q191" s="216" t="str">
        <f t="shared" si="26"/>
        <v/>
      </c>
      <c r="R191" s="220" t="str">
        <f t="shared" si="27"/>
        <v/>
      </c>
      <c r="S191" s="216" t="str">
        <f t="shared" si="35"/>
        <v/>
      </c>
      <c r="T191" s="217" t="str">
        <f t="shared" si="28"/>
        <v/>
      </c>
      <c r="U191" s="218" t="str">
        <f>IF(S191="","",COUNTIF($S$7:S191,"該当２"))</f>
        <v/>
      </c>
      <c r="V191" s="221" t="str">
        <f t="shared" si="29"/>
        <v/>
      </c>
      <c r="W191" s="217" t="str">
        <f t="shared" si="30"/>
        <v/>
      </c>
      <c r="X191" s="218" t="str">
        <f>IF(V191="","",COUNTIF($V$7:V191,"該当３"))</f>
        <v/>
      </c>
      <c r="Z191" s="230"/>
      <c r="AA191" s="231"/>
      <c r="AB191" s="224"/>
      <c r="AC191" s="224"/>
      <c r="AD191" s="224"/>
      <c r="AE191" s="254"/>
    </row>
    <row r="192" spans="1:31" s="222" customFormat="1" ht="15" customHeight="1" x14ac:dyDescent="0.15">
      <c r="A192" s="227" t="s">
        <v>1230</v>
      </c>
      <c r="B192" s="228" t="s">
        <v>1006</v>
      </c>
      <c r="C192" s="228" t="s">
        <v>1210</v>
      </c>
      <c r="D192" s="228" t="s">
        <v>1161</v>
      </c>
      <c r="E192" s="228" t="s">
        <v>1007</v>
      </c>
      <c r="F192" s="229" t="s">
        <v>175</v>
      </c>
      <c r="G192" s="229" t="s">
        <v>313</v>
      </c>
      <c r="H192" s="229" t="s">
        <v>1599</v>
      </c>
      <c r="I192" s="214"/>
      <c r="J192" s="215"/>
      <c r="K192" s="216" t="str">
        <f t="shared" si="31"/>
        <v/>
      </c>
      <c r="L192" s="217" t="str">
        <f t="shared" si="32"/>
        <v/>
      </c>
      <c r="M192" s="218" t="str">
        <f>IF(K192="","",COUNTIF($K$7:K192,"ﾘｽﾄ１"))</f>
        <v/>
      </c>
      <c r="N192" s="218" t="str">
        <f t="shared" si="33"/>
        <v/>
      </c>
      <c r="O192" s="219" t="str">
        <f t="shared" si="34"/>
        <v/>
      </c>
      <c r="P192" s="218" t="str">
        <f t="shared" si="25"/>
        <v/>
      </c>
      <c r="Q192" s="216" t="str">
        <f t="shared" si="26"/>
        <v/>
      </c>
      <c r="R192" s="220" t="str">
        <f t="shared" si="27"/>
        <v/>
      </c>
      <c r="S192" s="216" t="str">
        <f t="shared" si="35"/>
        <v/>
      </c>
      <c r="T192" s="217" t="str">
        <f t="shared" si="28"/>
        <v/>
      </c>
      <c r="U192" s="218" t="str">
        <f>IF(S192="","",COUNTIF($S$7:S192,"該当２"))</f>
        <v/>
      </c>
      <c r="V192" s="221" t="str">
        <f t="shared" si="29"/>
        <v/>
      </c>
      <c r="W192" s="217" t="str">
        <f t="shared" si="30"/>
        <v/>
      </c>
      <c r="X192" s="218" t="str">
        <f>IF(V192="","",COUNTIF($V$7:V192,"該当３"))</f>
        <v/>
      </c>
      <c r="Z192" s="230"/>
      <c r="AA192" s="231"/>
      <c r="AB192" s="224"/>
      <c r="AC192" s="224"/>
      <c r="AD192" s="224"/>
      <c r="AE192" s="254"/>
    </row>
    <row r="193" spans="1:31" s="222" customFormat="1" ht="15" customHeight="1" x14ac:dyDescent="0.15">
      <c r="A193" s="227" t="s">
        <v>1231</v>
      </c>
      <c r="B193" s="228" t="s">
        <v>1006</v>
      </c>
      <c r="C193" s="228" t="s">
        <v>1210</v>
      </c>
      <c r="D193" s="228" t="s">
        <v>1163</v>
      </c>
      <c r="E193" s="228" t="s">
        <v>1007</v>
      </c>
      <c r="F193" s="229" t="s">
        <v>175</v>
      </c>
      <c r="G193" s="229" t="s">
        <v>313</v>
      </c>
      <c r="H193" s="229" t="s">
        <v>328</v>
      </c>
      <c r="I193" s="214"/>
      <c r="J193" s="215"/>
      <c r="K193" s="216" t="str">
        <f t="shared" si="31"/>
        <v/>
      </c>
      <c r="L193" s="217" t="str">
        <f t="shared" si="32"/>
        <v/>
      </c>
      <c r="M193" s="218" t="str">
        <f>IF(K193="","",COUNTIF($K$7:K193,"ﾘｽﾄ１"))</f>
        <v/>
      </c>
      <c r="N193" s="218" t="str">
        <f t="shared" si="33"/>
        <v/>
      </c>
      <c r="O193" s="219" t="str">
        <f t="shared" si="34"/>
        <v/>
      </c>
      <c r="P193" s="218" t="str">
        <f t="shared" si="25"/>
        <v/>
      </c>
      <c r="Q193" s="216" t="str">
        <f t="shared" si="26"/>
        <v/>
      </c>
      <c r="R193" s="220" t="str">
        <f t="shared" si="27"/>
        <v/>
      </c>
      <c r="S193" s="216" t="str">
        <f t="shared" si="35"/>
        <v/>
      </c>
      <c r="T193" s="217" t="str">
        <f t="shared" si="28"/>
        <v/>
      </c>
      <c r="U193" s="218" t="str">
        <f>IF(S193="","",COUNTIF($S$7:S193,"該当２"))</f>
        <v/>
      </c>
      <c r="V193" s="221" t="str">
        <f t="shared" si="29"/>
        <v/>
      </c>
      <c r="W193" s="217" t="str">
        <f t="shared" si="30"/>
        <v/>
      </c>
      <c r="X193" s="218" t="str">
        <f>IF(V193="","",COUNTIF($V$7:V193,"該当３"))</f>
        <v/>
      </c>
      <c r="Z193" s="230"/>
      <c r="AA193" s="231"/>
      <c r="AB193" s="224"/>
      <c r="AC193" s="224"/>
      <c r="AD193" s="224"/>
      <c r="AE193" s="254"/>
    </row>
    <row r="194" spans="1:31" s="222" customFormat="1" ht="15" customHeight="1" x14ac:dyDescent="0.15">
      <c r="A194" s="227" t="s">
        <v>1232</v>
      </c>
      <c r="B194" s="228" t="s">
        <v>1006</v>
      </c>
      <c r="C194" s="228" t="s">
        <v>1210</v>
      </c>
      <c r="D194" s="228" t="s">
        <v>1233</v>
      </c>
      <c r="E194" s="228" t="s">
        <v>1007</v>
      </c>
      <c r="F194" s="229" t="s">
        <v>175</v>
      </c>
      <c r="G194" s="229" t="s">
        <v>313</v>
      </c>
      <c r="H194" s="229" t="s">
        <v>1600</v>
      </c>
      <c r="I194" s="214"/>
      <c r="J194" s="215"/>
      <c r="K194" s="216" t="str">
        <f t="shared" si="31"/>
        <v/>
      </c>
      <c r="L194" s="217" t="str">
        <f t="shared" si="32"/>
        <v/>
      </c>
      <c r="M194" s="218" t="str">
        <f>IF(K194="","",COUNTIF($K$7:K194,"ﾘｽﾄ１"))</f>
        <v/>
      </c>
      <c r="N194" s="218" t="str">
        <f t="shared" si="33"/>
        <v/>
      </c>
      <c r="O194" s="219" t="str">
        <f t="shared" si="34"/>
        <v/>
      </c>
      <c r="P194" s="218" t="str">
        <f t="shared" si="25"/>
        <v/>
      </c>
      <c r="Q194" s="216" t="str">
        <f t="shared" si="26"/>
        <v/>
      </c>
      <c r="R194" s="220" t="str">
        <f t="shared" si="27"/>
        <v/>
      </c>
      <c r="S194" s="216" t="str">
        <f t="shared" si="35"/>
        <v/>
      </c>
      <c r="T194" s="217" t="str">
        <f t="shared" si="28"/>
        <v/>
      </c>
      <c r="U194" s="218" t="str">
        <f>IF(S194="","",COUNTIF($S$7:S194,"該当２"))</f>
        <v/>
      </c>
      <c r="V194" s="221" t="str">
        <f t="shared" si="29"/>
        <v/>
      </c>
      <c r="W194" s="217" t="str">
        <f t="shared" si="30"/>
        <v/>
      </c>
      <c r="X194" s="218" t="str">
        <f>IF(V194="","",COUNTIF($V$7:V194,"該当３"))</f>
        <v/>
      </c>
      <c r="Z194" s="230"/>
      <c r="AA194" s="231"/>
      <c r="AB194" s="224"/>
      <c r="AC194" s="224"/>
      <c r="AD194" s="224"/>
      <c r="AE194" s="254"/>
    </row>
    <row r="195" spans="1:31" s="222" customFormat="1" ht="15" customHeight="1" x14ac:dyDescent="0.15">
      <c r="A195" s="227" t="s">
        <v>1234</v>
      </c>
      <c r="B195" s="228" t="s">
        <v>1006</v>
      </c>
      <c r="C195" s="228" t="s">
        <v>1210</v>
      </c>
      <c r="D195" s="228" t="s">
        <v>1235</v>
      </c>
      <c r="E195" s="228" t="s">
        <v>1007</v>
      </c>
      <c r="F195" s="229" t="s">
        <v>175</v>
      </c>
      <c r="G195" s="229" t="s">
        <v>313</v>
      </c>
      <c r="H195" s="229" t="s">
        <v>1601</v>
      </c>
      <c r="I195" s="214"/>
      <c r="J195" s="215"/>
      <c r="K195" s="216" t="str">
        <f t="shared" si="31"/>
        <v/>
      </c>
      <c r="L195" s="217" t="str">
        <f t="shared" si="32"/>
        <v/>
      </c>
      <c r="M195" s="218" t="str">
        <f>IF(K195="","",COUNTIF($K$7:K195,"ﾘｽﾄ１"))</f>
        <v/>
      </c>
      <c r="N195" s="218" t="str">
        <f t="shared" si="33"/>
        <v/>
      </c>
      <c r="O195" s="219" t="str">
        <f t="shared" si="34"/>
        <v/>
      </c>
      <c r="P195" s="218" t="str">
        <f t="shared" si="25"/>
        <v/>
      </c>
      <c r="Q195" s="216" t="str">
        <f t="shared" si="26"/>
        <v/>
      </c>
      <c r="R195" s="220" t="str">
        <f t="shared" si="27"/>
        <v/>
      </c>
      <c r="S195" s="216" t="str">
        <f t="shared" si="35"/>
        <v/>
      </c>
      <c r="T195" s="217" t="str">
        <f t="shared" si="28"/>
        <v/>
      </c>
      <c r="U195" s="218" t="str">
        <f>IF(S195="","",COUNTIF($S$7:S195,"該当２"))</f>
        <v/>
      </c>
      <c r="V195" s="221" t="str">
        <f t="shared" si="29"/>
        <v/>
      </c>
      <c r="W195" s="217" t="str">
        <f t="shared" si="30"/>
        <v/>
      </c>
      <c r="X195" s="218" t="str">
        <f>IF(V195="","",COUNTIF($V$7:V195,"該当３"))</f>
        <v/>
      </c>
      <c r="Z195" s="230"/>
      <c r="AA195" s="231"/>
      <c r="AB195" s="224"/>
      <c r="AC195" s="224"/>
      <c r="AD195" s="224"/>
      <c r="AE195" s="254"/>
    </row>
    <row r="196" spans="1:31" s="222" customFormat="1" ht="15" customHeight="1" x14ac:dyDescent="0.15">
      <c r="A196" s="227" t="s">
        <v>1236</v>
      </c>
      <c r="B196" s="228" t="s">
        <v>1006</v>
      </c>
      <c r="C196" s="228" t="s">
        <v>1210</v>
      </c>
      <c r="D196" s="228" t="s">
        <v>1237</v>
      </c>
      <c r="E196" s="228" t="s">
        <v>1007</v>
      </c>
      <c r="F196" s="229" t="s">
        <v>175</v>
      </c>
      <c r="G196" s="229" t="s">
        <v>313</v>
      </c>
      <c r="H196" s="229" t="s">
        <v>329</v>
      </c>
      <c r="I196" s="214"/>
      <c r="J196" s="215"/>
      <c r="K196" s="216" t="str">
        <f t="shared" si="31"/>
        <v/>
      </c>
      <c r="L196" s="217" t="str">
        <f t="shared" si="32"/>
        <v/>
      </c>
      <c r="M196" s="218" t="str">
        <f>IF(K196="","",COUNTIF($K$7:K196,"ﾘｽﾄ１"))</f>
        <v/>
      </c>
      <c r="N196" s="218" t="str">
        <f t="shared" si="33"/>
        <v/>
      </c>
      <c r="O196" s="219" t="str">
        <f t="shared" si="34"/>
        <v/>
      </c>
      <c r="P196" s="218" t="str">
        <f t="shared" si="25"/>
        <v/>
      </c>
      <c r="Q196" s="216" t="str">
        <f t="shared" si="26"/>
        <v/>
      </c>
      <c r="R196" s="220" t="str">
        <f t="shared" si="27"/>
        <v/>
      </c>
      <c r="S196" s="216" t="str">
        <f t="shared" si="35"/>
        <v/>
      </c>
      <c r="T196" s="217" t="str">
        <f t="shared" si="28"/>
        <v/>
      </c>
      <c r="U196" s="218" t="str">
        <f>IF(S196="","",COUNTIF($S$7:S196,"該当２"))</f>
        <v/>
      </c>
      <c r="V196" s="221" t="str">
        <f t="shared" si="29"/>
        <v/>
      </c>
      <c r="W196" s="217" t="str">
        <f t="shared" si="30"/>
        <v/>
      </c>
      <c r="X196" s="218" t="str">
        <f>IF(V196="","",COUNTIF($V$7:V196,"該当３"))</f>
        <v/>
      </c>
      <c r="Z196" s="230"/>
      <c r="AA196" s="231"/>
      <c r="AB196" s="224"/>
      <c r="AC196" s="224"/>
      <c r="AD196" s="224"/>
      <c r="AE196" s="254"/>
    </row>
    <row r="197" spans="1:31" s="222" customFormat="1" ht="15" customHeight="1" x14ac:dyDescent="0.15">
      <c r="A197" s="227" t="s">
        <v>1238</v>
      </c>
      <c r="B197" s="228" t="s">
        <v>1006</v>
      </c>
      <c r="C197" s="228" t="s">
        <v>1239</v>
      </c>
      <c r="D197" s="228" t="s">
        <v>1008</v>
      </c>
      <c r="E197" s="228" t="s">
        <v>1007</v>
      </c>
      <c r="F197" s="229" t="s">
        <v>175</v>
      </c>
      <c r="G197" s="229" t="s">
        <v>330</v>
      </c>
      <c r="H197" s="229"/>
      <c r="I197" s="214"/>
      <c r="J197" s="215"/>
      <c r="K197" s="216" t="str">
        <f t="shared" si="31"/>
        <v>ﾘｽﾄ１</v>
      </c>
      <c r="L197" s="217" t="str">
        <f t="shared" si="32"/>
        <v>ひたちなか市</v>
      </c>
      <c r="M197" s="218">
        <f>IF(K197="","",COUNTIF($K$7:K197,"ﾘｽﾄ１"))</f>
        <v>18</v>
      </c>
      <c r="N197" s="218" t="str">
        <f t="shared" si="33"/>
        <v/>
      </c>
      <c r="O197" s="219" t="str">
        <f t="shared" si="34"/>
        <v/>
      </c>
      <c r="P197" s="218" t="str">
        <f t="shared" si="25"/>
        <v/>
      </c>
      <c r="Q197" s="216" t="str">
        <f t="shared" si="26"/>
        <v/>
      </c>
      <c r="R197" s="220" t="str">
        <f t="shared" si="27"/>
        <v/>
      </c>
      <c r="S197" s="216" t="str">
        <f t="shared" si="35"/>
        <v/>
      </c>
      <c r="T197" s="217" t="str">
        <f t="shared" si="28"/>
        <v/>
      </c>
      <c r="U197" s="218" t="str">
        <f>IF(S197="","",COUNTIF($S$7:S197,"該当２"))</f>
        <v/>
      </c>
      <c r="V197" s="221" t="str">
        <f t="shared" si="29"/>
        <v/>
      </c>
      <c r="W197" s="217" t="str">
        <f t="shared" si="30"/>
        <v/>
      </c>
      <c r="X197" s="218" t="str">
        <f>IF(V197="","",COUNTIF($V$7:V197,"該当３"))</f>
        <v/>
      </c>
      <c r="Z197" s="230"/>
      <c r="AA197" s="231"/>
      <c r="AB197" s="224"/>
      <c r="AC197" s="224"/>
      <c r="AD197" s="224"/>
      <c r="AE197" s="254"/>
    </row>
    <row r="198" spans="1:31" s="222" customFormat="1" ht="15" customHeight="1" x14ac:dyDescent="0.15">
      <c r="A198" s="227" t="s">
        <v>1240</v>
      </c>
      <c r="B198" s="228" t="s">
        <v>1006</v>
      </c>
      <c r="C198" s="228" t="s">
        <v>1239</v>
      </c>
      <c r="D198" s="228" t="s">
        <v>1012</v>
      </c>
      <c r="E198" s="228" t="s">
        <v>1007</v>
      </c>
      <c r="F198" s="229" t="s">
        <v>175</v>
      </c>
      <c r="G198" s="229" t="s">
        <v>330</v>
      </c>
      <c r="H198" s="229" t="s">
        <v>331</v>
      </c>
      <c r="I198" s="214"/>
      <c r="J198" s="215"/>
      <c r="K198" s="216" t="str">
        <f t="shared" si="31"/>
        <v/>
      </c>
      <c r="L198" s="217" t="str">
        <f t="shared" si="32"/>
        <v/>
      </c>
      <c r="M198" s="218" t="str">
        <f>IF(K198="","",COUNTIF($K$7:K198,"ﾘｽﾄ１"))</f>
        <v/>
      </c>
      <c r="N198" s="218" t="str">
        <f t="shared" si="33"/>
        <v/>
      </c>
      <c r="O198" s="219" t="str">
        <f t="shared" si="34"/>
        <v/>
      </c>
      <c r="P198" s="218" t="str">
        <f t="shared" si="25"/>
        <v/>
      </c>
      <c r="Q198" s="216" t="str">
        <f t="shared" si="26"/>
        <v/>
      </c>
      <c r="R198" s="220" t="str">
        <f t="shared" si="27"/>
        <v/>
      </c>
      <c r="S198" s="216" t="str">
        <f t="shared" si="35"/>
        <v/>
      </c>
      <c r="T198" s="217" t="str">
        <f t="shared" si="28"/>
        <v/>
      </c>
      <c r="U198" s="218" t="str">
        <f>IF(S198="","",COUNTIF($S$7:S198,"該当２"))</f>
        <v/>
      </c>
      <c r="V198" s="221" t="str">
        <f t="shared" si="29"/>
        <v/>
      </c>
      <c r="W198" s="217" t="str">
        <f t="shared" si="30"/>
        <v/>
      </c>
      <c r="X198" s="218" t="str">
        <f>IF(V198="","",COUNTIF($V$7:V198,"該当３"))</f>
        <v/>
      </c>
      <c r="Z198" s="230"/>
      <c r="AA198" s="231"/>
      <c r="AB198" s="224"/>
      <c r="AC198" s="224"/>
      <c r="AD198" s="224"/>
      <c r="AE198" s="254"/>
    </row>
    <row r="199" spans="1:31" s="222" customFormat="1" ht="15" customHeight="1" x14ac:dyDescent="0.15">
      <c r="A199" s="227" t="s">
        <v>1241</v>
      </c>
      <c r="B199" s="228" t="s">
        <v>1006</v>
      </c>
      <c r="C199" s="228" t="s">
        <v>1239</v>
      </c>
      <c r="D199" s="228" t="s">
        <v>1014</v>
      </c>
      <c r="E199" s="228" t="s">
        <v>1007</v>
      </c>
      <c r="F199" s="229" t="s">
        <v>175</v>
      </c>
      <c r="G199" s="229" t="s">
        <v>330</v>
      </c>
      <c r="H199" s="229" t="s">
        <v>332</v>
      </c>
      <c r="I199" s="214"/>
      <c r="J199" s="215"/>
      <c r="K199" s="216" t="str">
        <f t="shared" si="31"/>
        <v/>
      </c>
      <c r="L199" s="217" t="str">
        <f t="shared" si="32"/>
        <v/>
      </c>
      <c r="M199" s="218" t="str">
        <f>IF(K199="","",COUNTIF($K$7:K199,"ﾘｽﾄ１"))</f>
        <v/>
      </c>
      <c r="N199" s="218" t="str">
        <f t="shared" si="33"/>
        <v/>
      </c>
      <c r="O199" s="219" t="str">
        <f t="shared" si="34"/>
        <v/>
      </c>
      <c r="P199" s="218" t="str">
        <f t="shared" si="25"/>
        <v/>
      </c>
      <c r="Q199" s="216" t="str">
        <f t="shared" si="26"/>
        <v/>
      </c>
      <c r="R199" s="220" t="str">
        <f t="shared" si="27"/>
        <v/>
      </c>
      <c r="S199" s="216" t="str">
        <f t="shared" si="35"/>
        <v/>
      </c>
      <c r="T199" s="217" t="str">
        <f t="shared" si="28"/>
        <v/>
      </c>
      <c r="U199" s="218" t="str">
        <f>IF(S199="","",COUNTIF($S$7:S199,"該当２"))</f>
        <v/>
      </c>
      <c r="V199" s="221" t="str">
        <f t="shared" si="29"/>
        <v/>
      </c>
      <c r="W199" s="217" t="str">
        <f t="shared" si="30"/>
        <v/>
      </c>
      <c r="X199" s="218" t="str">
        <f>IF(V199="","",COUNTIF($V$7:V199,"該当３"))</f>
        <v/>
      </c>
      <c r="Z199" s="230"/>
      <c r="AA199" s="231"/>
      <c r="AB199" s="224"/>
      <c r="AC199" s="224"/>
      <c r="AD199" s="224"/>
      <c r="AE199" s="254"/>
    </row>
    <row r="200" spans="1:31" s="222" customFormat="1" ht="15" customHeight="1" x14ac:dyDescent="0.15">
      <c r="A200" s="227" t="s">
        <v>1242</v>
      </c>
      <c r="B200" s="228" t="s">
        <v>1006</v>
      </c>
      <c r="C200" s="228" t="s">
        <v>1239</v>
      </c>
      <c r="D200" s="228" t="s">
        <v>1016</v>
      </c>
      <c r="E200" s="228" t="s">
        <v>1007</v>
      </c>
      <c r="F200" s="229" t="s">
        <v>175</v>
      </c>
      <c r="G200" s="229" t="s">
        <v>330</v>
      </c>
      <c r="H200" s="229" t="s">
        <v>1602</v>
      </c>
      <c r="I200" s="214"/>
      <c r="J200" s="215"/>
      <c r="K200" s="216" t="str">
        <f t="shared" si="31"/>
        <v/>
      </c>
      <c r="L200" s="217" t="str">
        <f t="shared" si="32"/>
        <v/>
      </c>
      <c r="M200" s="218" t="str">
        <f>IF(K200="","",COUNTIF($K$7:K200,"ﾘｽﾄ１"))</f>
        <v/>
      </c>
      <c r="N200" s="218" t="str">
        <f t="shared" si="33"/>
        <v/>
      </c>
      <c r="O200" s="219" t="str">
        <f t="shared" si="34"/>
        <v/>
      </c>
      <c r="P200" s="218" t="str">
        <f t="shared" ref="P200:P263" si="36">IF(O200="該当１",G200,"")</f>
        <v/>
      </c>
      <c r="Q200" s="216" t="str">
        <f t="shared" ref="Q200:Q263" si="37">IF(O200="該当１","ﾘｽﾄ2","")</f>
        <v/>
      </c>
      <c r="R200" s="220" t="str">
        <f t="shared" ref="R200:R263" si="38">IF(Q200="ﾘｽﾄ2",H200,"")</f>
        <v/>
      </c>
      <c r="S200" s="216" t="str">
        <f t="shared" si="35"/>
        <v/>
      </c>
      <c r="T200" s="217" t="str">
        <f t="shared" ref="T200:T263" si="39">IF(S200="該当２",H200,"")</f>
        <v/>
      </c>
      <c r="U200" s="218" t="str">
        <f>IF(S200="","",COUNTIF($S$7:S200,"該当２"))</f>
        <v/>
      </c>
      <c r="V200" s="221" t="str">
        <f t="shared" ref="V200:V263" si="40">IF(AND($S$2=H200,E200&gt;0,E200&lt;998),"該当３","")</f>
        <v/>
      </c>
      <c r="W200" s="217" t="str">
        <f t="shared" ref="W200:W263" si="41">IF(V200="該当３",I200,"")</f>
        <v/>
      </c>
      <c r="X200" s="218" t="str">
        <f>IF(V200="","",COUNTIF($V$7:V200,"該当３"))</f>
        <v/>
      </c>
      <c r="Z200" s="230"/>
      <c r="AA200" s="231"/>
      <c r="AB200" s="224"/>
      <c r="AC200" s="224"/>
      <c r="AD200" s="224"/>
      <c r="AE200" s="254"/>
    </row>
    <row r="201" spans="1:31" s="222" customFormat="1" ht="15" customHeight="1" x14ac:dyDescent="0.15">
      <c r="A201" s="227" t="s">
        <v>1243</v>
      </c>
      <c r="B201" s="228" t="s">
        <v>1006</v>
      </c>
      <c r="C201" s="228" t="s">
        <v>1239</v>
      </c>
      <c r="D201" s="228" t="s">
        <v>1018</v>
      </c>
      <c r="E201" s="228" t="s">
        <v>1007</v>
      </c>
      <c r="F201" s="229" t="s">
        <v>175</v>
      </c>
      <c r="G201" s="229" t="s">
        <v>330</v>
      </c>
      <c r="H201" s="229" t="s">
        <v>333</v>
      </c>
      <c r="I201" s="214"/>
      <c r="J201" s="215"/>
      <c r="K201" s="216" t="str">
        <f t="shared" ref="K201:K264" si="42">IF(AND($C201&gt;0,$H201=""),"ﾘｽﾄ１","")</f>
        <v/>
      </c>
      <c r="L201" s="217" t="str">
        <f t="shared" ref="L201:L264" si="43">IF(K201="ﾘｽﾄ１",G201,"")</f>
        <v/>
      </c>
      <c r="M201" s="218" t="str">
        <f>IF(K201="","",COUNTIF($K$7:K201,"ﾘｽﾄ１"))</f>
        <v/>
      </c>
      <c r="N201" s="218" t="str">
        <f t="shared" ref="N201:N264" si="44">IF(AND(D201=0,E201&gt;0),"同一区","")</f>
        <v/>
      </c>
      <c r="O201" s="219" t="str">
        <f t="shared" ref="O201:O264" si="45">IF(AND(EXACT($K$2,G201),H201&gt;0),"該当１","")</f>
        <v/>
      </c>
      <c r="P201" s="218" t="str">
        <f t="shared" si="36"/>
        <v/>
      </c>
      <c r="Q201" s="216" t="str">
        <f t="shared" si="37"/>
        <v/>
      </c>
      <c r="R201" s="220" t="str">
        <f t="shared" si="38"/>
        <v/>
      </c>
      <c r="S201" s="216" t="str">
        <f t="shared" ref="S201:S264" si="46">IF(AND(Q201="ﾘｽﾄ2",OR(I201=0,AND(N201="同一区",E201=1))),"該当２","")</f>
        <v/>
      </c>
      <c r="T201" s="217" t="str">
        <f t="shared" si="39"/>
        <v/>
      </c>
      <c r="U201" s="218" t="str">
        <f>IF(S201="","",COUNTIF($S$7:S201,"該当２"))</f>
        <v/>
      </c>
      <c r="V201" s="221" t="str">
        <f t="shared" si="40"/>
        <v/>
      </c>
      <c r="W201" s="217" t="str">
        <f t="shared" si="41"/>
        <v/>
      </c>
      <c r="X201" s="218" t="str">
        <f>IF(V201="","",COUNTIF($V$7:V201,"該当３"))</f>
        <v/>
      </c>
      <c r="Z201" s="230"/>
      <c r="AA201" s="231"/>
      <c r="AB201" s="224"/>
      <c r="AC201" s="224"/>
      <c r="AD201" s="224"/>
      <c r="AE201" s="254"/>
    </row>
    <row r="202" spans="1:31" s="222" customFormat="1" ht="15" customHeight="1" x14ac:dyDescent="0.15">
      <c r="A202" s="227" t="s">
        <v>1244</v>
      </c>
      <c r="B202" s="228" t="s">
        <v>1006</v>
      </c>
      <c r="C202" s="228" t="s">
        <v>1239</v>
      </c>
      <c r="D202" s="228" t="s">
        <v>1020</v>
      </c>
      <c r="E202" s="228" t="s">
        <v>1007</v>
      </c>
      <c r="F202" s="229" t="s">
        <v>175</v>
      </c>
      <c r="G202" s="229" t="s">
        <v>330</v>
      </c>
      <c r="H202" s="229" t="s">
        <v>334</v>
      </c>
      <c r="I202" s="214"/>
      <c r="J202" s="215"/>
      <c r="K202" s="216" t="str">
        <f t="shared" si="42"/>
        <v/>
      </c>
      <c r="L202" s="217" t="str">
        <f t="shared" si="43"/>
        <v/>
      </c>
      <c r="M202" s="218" t="str">
        <f>IF(K202="","",COUNTIF($K$7:K202,"ﾘｽﾄ１"))</f>
        <v/>
      </c>
      <c r="N202" s="218" t="str">
        <f t="shared" si="44"/>
        <v/>
      </c>
      <c r="O202" s="219" t="str">
        <f t="shared" si="45"/>
        <v/>
      </c>
      <c r="P202" s="218" t="str">
        <f t="shared" si="36"/>
        <v/>
      </c>
      <c r="Q202" s="216" t="str">
        <f t="shared" si="37"/>
        <v/>
      </c>
      <c r="R202" s="220" t="str">
        <f t="shared" si="38"/>
        <v/>
      </c>
      <c r="S202" s="216" t="str">
        <f t="shared" si="46"/>
        <v/>
      </c>
      <c r="T202" s="217" t="str">
        <f t="shared" si="39"/>
        <v/>
      </c>
      <c r="U202" s="218" t="str">
        <f>IF(S202="","",COUNTIF($S$7:S202,"該当２"))</f>
        <v/>
      </c>
      <c r="V202" s="221" t="str">
        <f t="shared" si="40"/>
        <v/>
      </c>
      <c r="W202" s="217" t="str">
        <f t="shared" si="41"/>
        <v/>
      </c>
      <c r="X202" s="218" t="str">
        <f>IF(V202="","",COUNTIF($V$7:V202,"該当３"))</f>
        <v/>
      </c>
      <c r="Z202" s="230"/>
      <c r="AA202" s="231"/>
      <c r="AB202" s="224"/>
      <c r="AC202" s="224"/>
      <c r="AD202" s="224"/>
      <c r="AE202" s="254"/>
    </row>
    <row r="203" spans="1:31" s="222" customFormat="1" ht="15" customHeight="1" x14ac:dyDescent="0.15">
      <c r="A203" s="227" t="s">
        <v>1245</v>
      </c>
      <c r="B203" s="228" t="s">
        <v>1006</v>
      </c>
      <c r="C203" s="228" t="s">
        <v>1239</v>
      </c>
      <c r="D203" s="228" t="s">
        <v>1022</v>
      </c>
      <c r="E203" s="228" t="s">
        <v>1007</v>
      </c>
      <c r="F203" s="229" t="s">
        <v>175</v>
      </c>
      <c r="G203" s="229" t="s">
        <v>330</v>
      </c>
      <c r="H203" s="229" t="s">
        <v>1603</v>
      </c>
      <c r="I203" s="214"/>
      <c r="J203" s="215"/>
      <c r="K203" s="216" t="str">
        <f t="shared" si="42"/>
        <v/>
      </c>
      <c r="L203" s="217" t="str">
        <f t="shared" si="43"/>
        <v/>
      </c>
      <c r="M203" s="218" t="str">
        <f>IF(K203="","",COUNTIF($K$7:K203,"ﾘｽﾄ１"))</f>
        <v/>
      </c>
      <c r="N203" s="218" t="str">
        <f t="shared" si="44"/>
        <v/>
      </c>
      <c r="O203" s="219" t="str">
        <f t="shared" si="45"/>
        <v/>
      </c>
      <c r="P203" s="218" t="str">
        <f t="shared" si="36"/>
        <v/>
      </c>
      <c r="Q203" s="216" t="str">
        <f t="shared" si="37"/>
        <v/>
      </c>
      <c r="R203" s="220" t="str">
        <f t="shared" si="38"/>
        <v/>
      </c>
      <c r="S203" s="216" t="str">
        <f t="shared" si="46"/>
        <v/>
      </c>
      <c r="T203" s="217" t="str">
        <f t="shared" si="39"/>
        <v/>
      </c>
      <c r="U203" s="218" t="str">
        <f>IF(S203="","",COUNTIF($S$7:S203,"該当２"))</f>
        <v/>
      </c>
      <c r="V203" s="221" t="str">
        <f t="shared" si="40"/>
        <v/>
      </c>
      <c r="W203" s="217" t="str">
        <f t="shared" si="41"/>
        <v/>
      </c>
      <c r="X203" s="218" t="str">
        <f>IF(V203="","",COUNTIF($V$7:V203,"該当３"))</f>
        <v/>
      </c>
      <c r="Z203" s="230"/>
      <c r="AA203" s="231"/>
      <c r="AB203" s="224"/>
      <c r="AC203" s="224"/>
      <c r="AD203" s="224"/>
      <c r="AE203" s="254"/>
    </row>
    <row r="204" spans="1:31" s="222" customFormat="1" ht="15" customHeight="1" x14ac:dyDescent="0.15">
      <c r="A204" s="227" t="s">
        <v>1246</v>
      </c>
      <c r="B204" s="228" t="s">
        <v>1006</v>
      </c>
      <c r="C204" s="228" t="s">
        <v>1247</v>
      </c>
      <c r="D204" s="228" t="s">
        <v>1008</v>
      </c>
      <c r="E204" s="228" t="s">
        <v>1007</v>
      </c>
      <c r="F204" s="229" t="s">
        <v>175</v>
      </c>
      <c r="G204" s="229" t="s">
        <v>335</v>
      </c>
      <c r="H204" s="229"/>
      <c r="I204" s="214"/>
      <c r="J204" s="215"/>
      <c r="K204" s="216" t="str">
        <f t="shared" si="42"/>
        <v>ﾘｽﾄ１</v>
      </c>
      <c r="L204" s="217" t="str">
        <f t="shared" si="43"/>
        <v>鹿嶋市</v>
      </c>
      <c r="M204" s="218">
        <f>IF(K204="","",COUNTIF($K$7:K204,"ﾘｽﾄ１"))</f>
        <v>19</v>
      </c>
      <c r="N204" s="218" t="str">
        <f t="shared" si="44"/>
        <v/>
      </c>
      <c r="O204" s="219" t="str">
        <f t="shared" si="45"/>
        <v/>
      </c>
      <c r="P204" s="218" t="str">
        <f t="shared" si="36"/>
        <v/>
      </c>
      <c r="Q204" s="216" t="str">
        <f t="shared" si="37"/>
        <v/>
      </c>
      <c r="R204" s="220" t="str">
        <f t="shared" si="38"/>
        <v/>
      </c>
      <c r="S204" s="216" t="str">
        <f t="shared" si="46"/>
        <v/>
      </c>
      <c r="T204" s="217" t="str">
        <f t="shared" si="39"/>
        <v/>
      </c>
      <c r="U204" s="218" t="str">
        <f>IF(S204="","",COUNTIF($S$7:S204,"該当２"))</f>
        <v/>
      </c>
      <c r="V204" s="221" t="str">
        <f t="shared" si="40"/>
        <v/>
      </c>
      <c r="W204" s="217" t="str">
        <f t="shared" si="41"/>
        <v/>
      </c>
      <c r="X204" s="218" t="str">
        <f>IF(V204="","",COUNTIF($V$7:V204,"該当３"))</f>
        <v/>
      </c>
      <c r="Z204" s="230"/>
      <c r="AA204" s="231"/>
      <c r="AB204" s="224"/>
      <c r="AC204" s="224"/>
      <c r="AD204" s="224"/>
      <c r="AE204" s="254"/>
    </row>
    <row r="205" spans="1:31" s="222" customFormat="1" ht="15" customHeight="1" x14ac:dyDescent="0.15">
      <c r="A205" s="227" t="s">
        <v>1248</v>
      </c>
      <c r="B205" s="228" t="s">
        <v>1006</v>
      </c>
      <c r="C205" s="228" t="s">
        <v>1247</v>
      </c>
      <c r="D205" s="228" t="s">
        <v>1012</v>
      </c>
      <c r="E205" s="228" t="s">
        <v>1007</v>
      </c>
      <c r="F205" s="229" t="s">
        <v>175</v>
      </c>
      <c r="G205" s="229" t="s">
        <v>335</v>
      </c>
      <c r="H205" s="229" t="s">
        <v>336</v>
      </c>
      <c r="I205" s="214"/>
      <c r="J205" s="215"/>
      <c r="K205" s="216" t="str">
        <f t="shared" si="42"/>
        <v/>
      </c>
      <c r="L205" s="217" t="str">
        <f t="shared" si="43"/>
        <v/>
      </c>
      <c r="M205" s="218" t="str">
        <f>IF(K205="","",COUNTIF($K$7:K205,"ﾘｽﾄ１"))</f>
        <v/>
      </c>
      <c r="N205" s="218" t="str">
        <f t="shared" si="44"/>
        <v/>
      </c>
      <c r="O205" s="219" t="str">
        <f t="shared" si="45"/>
        <v/>
      </c>
      <c r="P205" s="218" t="str">
        <f t="shared" si="36"/>
        <v/>
      </c>
      <c r="Q205" s="216" t="str">
        <f t="shared" si="37"/>
        <v/>
      </c>
      <c r="R205" s="220" t="str">
        <f t="shared" si="38"/>
        <v/>
      </c>
      <c r="S205" s="216" t="str">
        <f t="shared" si="46"/>
        <v/>
      </c>
      <c r="T205" s="217" t="str">
        <f t="shared" si="39"/>
        <v/>
      </c>
      <c r="U205" s="218" t="str">
        <f>IF(S205="","",COUNTIF($S$7:S205,"該当２"))</f>
        <v/>
      </c>
      <c r="V205" s="221" t="str">
        <f t="shared" si="40"/>
        <v/>
      </c>
      <c r="W205" s="217" t="str">
        <f t="shared" si="41"/>
        <v/>
      </c>
      <c r="X205" s="218" t="str">
        <f>IF(V205="","",COUNTIF($V$7:V205,"該当３"))</f>
        <v/>
      </c>
      <c r="Z205" s="230"/>
      <c r="AA205" s="231"/>
      <c r="AB205" s="224"/>
      <c r="AC205" s="224"/>
      <c r="AD205" s="224"/>
      <c r="AE205" s="254"/>
    </row>
    <row r="206" spans="1:31" s="222" customFormat="1" ht="15" customHeight="1" x14ac:dyDescent="0.15">
      <c r="A206" s="227" t="s">
        <v>1249</v>
      </c>
      <c r="B206" s="228" t="s">
        <v>1006</v>
      </c>
      <c r="C206" s="228" t="s">
        <v>1247</v>
      </c>
      <c r="D206" s="228" t="s">
        <v>1014</v>
      </c>
      <c r="E206" s="228" t="s">
        <v>1007</v>
      </c>
      <c r="F206" s="229" t="s">
        <v>175</v>
      </c>
      <c r="G206" s="229" t="s">
        <v>335</v>
      </c>
      <c r="H206" s="229" t="s">
        <v>337</v>
      </c>
      <c r="I206" s="214"/>
      <c r="J206" s="215"/>
      <c r="K206" s="216" t="str">
        <f t="shared" si="42"/>
        <v/>
      </c>
      <c r="L206" s="217" t="str">
        <f t="shared" si="43"/>
        <v/>
      </c>
      <c r="M206" s="218" t="str">
        <f>IF(K206="","",COUNTIF($K$7:K206,"ﾘｽﾄ１"))</f>
        <v/>
      </c>
      <c r="N206" s="218" t="str">
        <f t="shared" si="44"/>
        <v/>
      </c>
      <c r="O206" s="219" t="str">
        <f t="shared" si="45"/>
        <v/>
      </c>
      <c r="P206" s="218" t="str">
        <f t="shared" si="36"/>
        <v/>
      </c>
      <c r="Q206" s="216" t="str">
        <f t="shared" si="37"/>
        <v/>
      </c>
      <c r="R206" s="220" t="str">
        <f t="shared" si="38"/>
        <v/>
      </c>
      <c r="S206" s="216" t="str">
        <f t="shared" si="46"/>
        <v/>
      </c>
      <c r="T206" s="217" t="str">
        <f t="shared" si="39"/>
        <v/>
      </c>
      <c r="U206" s="218" t="str">
        <f>IF(S206="","",COUNTIF($S$7:S206,"該当２"))</f>
        <v/>
      </c>
      <c r="V206" s="221" t="str">
        <f t="shared" si="40"/>
        <v/>
      </c>
      <c r="W206" s="217" t="str">
        <f t="shared" si="41"/>
        <v/>
      </c>
      <c r="X206" s="218" t="str">
        <f>IF(V206="","",COUNTIF($V$7:V206,"該当３"))</f>
        <v/>
      </c>
      <c r="Z206" s="230"/>
      <c r="AA206" s="231"/>
      <c r="AB206" s="224"/>
      <c r="AC206" s="224"/>
      <c r="AD206" s="224"/>
      <c r="AE206" s="254"/>
    </row>
    <row r="207" spans="1:31" s="222" customFormat="1" ht="15" customHeight="1" x14ac:dyDescent="0.15">
      <c r="A207" s="227" t="s">
        <v>1250</v>
      </c>
      <c r="B207" s="228" t="s">
        <v>1006</v>
      </c>
      <c r="C207" s="228" t="s">
        <v>1247</v>
      </c>
      <c r="D207" s="228" t="s">
        <v>1016</v>
      </c>
      <c r="E207" s="228" t="s">
        <v>1007</v>
      </c>
      <c r="F207" s="229" t="s">
        <v>175</v>
      </c>
      <c r="G207" s="229" t="s">
        <v>335</v>
      </c>
      <c r="H207" s="229" t="s">
        <v>338</v>
      </c>
      <c r="I207" s="214"/>
      <c r="J207" s="215"/>
      <c r="K207" s="216" t="str">
        <f t="shared" si="42"/>
        <v/>
      </c>
      <c r="L207" s="217" t="str">
        <f t="shared" si="43"/>
        <v/>
      </c>
      <c r="M207" s="218" t="str">
        <f>IF(K207="","",COUNTIF($K$7:K207,"ﾘｽﾄ１"))</f>
        <v/>
      </c>
      <c r="N207" s="218" t="str">
        <f t="shared" si="44"/>
        <v/>
      </c>
      <c r="O207" s="219" t="str">
        <f t="shared" si="45"/>
        <v/>
      </c>
      <c r="P207" s="218" t="str">
        <f t="shared" si="36"/>
        <v/>
      </c>
      <c r="Q207" s="216" t="str">
        <f t="shared" si="37"/>
        <v/>
      </c>
      <c r="R207" s="220" t="str">
        <f t="shared" si="38"/>
        <v/>
      </c>
      <c r="S207" s="216" t="str">
        <f t="shared" si="46"/>
        <v/>
      </c>
      <c r="T207" s="217" t="str">
        <f t="shared" si="39"/>
        <v/>
      </c>
      <c r="U207" s="218" t="str">
        <f>IF(S207="","",COUNTIF($S$7:S207,"該当２"))</f>
        <v/>
      </c>
      <c r="V207" s="221" t="str">
        <f t="shared" si="40"/>
        <v/>
      </c>
      <c r="W207" s="217" t="str">
        <f t="shared" si="41"/>
        <v/>
      </c>
      <c r="X207" s="218" t="str">
        <f>IF(V207="","",COUNTIF($V$7:V207,"該当３"))</f>
        <v/>
      </c>
      <c r="Z207" s="230"/>
      <c r="AA207" s="231"/>
      <c r="AB207" s="224"/>
      <c r="AC207" s="224"/>
      <c r="AD207" s="224"/>
      <c r="AE207" s="254"/>
    </row>
    <row r="208" spans="1:31" s="222" customFormat="1" ht="15" customHeight="1" x14ac:dyDescent="0.15">
      <c r="A208" s="227" t="s">
        <v>1251</v>
      </c>
      <c r="B208" s="228" t="s">
        <v>1006</v>
      </c>
      <c r="C208" s="228" t="s">
        <v>1247</v>
      </c>
      <c r="D208" s="228" t="s">
        <v>1018</v>
      </c>
      <c r="E208" s="228" t="s">
        <v>1007</v>
      </c>
      <c r="F208" s="229" t="s">
        <v>175</v>
      </c>
      <c r="G208" s="229" t="s">
        <v>335</v>
      </c>
      <c r="H208" s="229" t="s">
        <v>339</v>
      </c>
      <c r="I208" s="214"/>
      <c r="J208" s="215"/>
      <c r="K208" s="216" t="str">
        <f t="shared" si="42"/>
        <v/>
      </c>
      <c r="L208" s="217" t="str">
        <f t="shared" si="43"/>
        <v/>
      </c>
      <c r="M208" s="218" t="str">
        <f>IF(K208="","",COUNTIF($K$7:K208,"ﾘｽﾄ１"))</f>
        <v/>
      </c>
      <c r="N208" s="218" t="str">
        <f t="shared" si="44"/>
        <v/>
      </c>
      <c r="O208" s="219" t="str">
        <f t="shared" si="45"/>
        <v/>
      </c>
      <c r="P208" s="218" t="str">
        <f t="shared" si="36"/>
        <v/>
      </c>
      <c r="Q208" s="216" t="str">
        <f t="shared" si="37"/>
        <v/>
      </c>
      <c r="R208" s="220" t="str">
        <f t="shared" si="38"/>
        <v/>
      </c>
      <c r="S208" s="216" t="str">
        <f t="shared" si="46"/>
        <v/>
      </c>
      <c r="T208" s="217" t="str">
        <f t="shared" si="39"/>
        <v/>
      </c>
      <c r="U208" s="218" t="str">
        <f>IF(S208="","",COUNTIF($S$7:S208,"該当２"))</f>
        <v/>
      </c>
      <c r="V208" s="221" t="str">
        <f t="shared" si="40"/>
        <v/>
      </c>
      <c r="W208" s="217" t="str">
        <f t="shared" si="41"/>
        <v/>
      </c>
      <c r="X208" s="218" t="str">
        <f>IF(V208="","",COUNTIF($V$7:V208,"該当３"))</f>
        <v/>
      </c>
      <c r="Z208" s="230"/>
      <c r="AA208" s="231"/>
      <c r="AB208" s="224"/>
      <c r="AC208" s="224"/>
      <c r="AD208" s="224"/>
      <c r="AE208" s="254"/>
    </row>
    <row r="209" spans="1:31" s="222" customFormat="1" ht="15" customHeight="1" x14ac:dyDescent="0.15">
      <c r="A209" s="227" t="s">
        <v>1252</v>
      </c>
      <c r="B209" s="228" t="s">
        <v>1006</v>
      </c>
      <c r="C209" s="228" t="s">
        <v>1247</v>
      </c>
      <c r="D209" s="228" t="s">
        <v>1020</v>
      </c>
      <c r="E209" s="228" t="s">
        <v>1007</v>
      </c>
      <c r="F209" s="229" t="s">
        <v>175</v>
      </c>
      <c r="G209" s="229" t="s">
        <v>335</v>
      </c>
      <c r="H209" s="229" t="s">
        <v>340</v>
      </c>
      <c r="I209" s="214"/>
      <c r="J209" s="215"/>
      <c r="K209" s="216" t="str">
        <f t="shared" si="42"/>
        <v/>
      </c>
      <c r="L209" s="217" t="str">
        <f t="shared" si="43"/>
        <v/>
      </c>
      <c r="M209" s="218" t="str">
        <f>IF(K209="","",COUNTIF($K$7:K209,"ﾘｽﾄ１"))</f>
        <v/>
      </c>
      <c r="N209" s="218" t="str">
        <f t="shared" si="44"/>
        <v/>
      </c>
      <c r="O209" s="219" t="str">
        <f t="shared" si="45"/>
        <v/>
      </c>
      <c r="P209" s="218" t="str">
        <f t="shared" si="36"/>
        <v/>
      </c>
      <c r="Q209" s="216" t="str">
        <f t="shared" si="37"/>
        <v/>
      </c>
      <c r="R209" s="220" t="str">
        <f t="shared" si="38"/>
        <v/>
      </c>
      <c r="S209" s="216" t="str">
        <f t="shared" si="46"/>
        <v/>
      </c>
      <c r="T209" s="217" t="str">
        <f t="shared" si="39"/>
        <v/>
      </c>
      <c r="U209" s="218" t="str">
        <f>IF(S209="","",COUNTIF($S$7:S209,"該当２"))</f>
        <v/>
      </c>
      <c r="V209" s="221" t="str">
        <f t="shared" si="40"/>
        <v/>
      </c>
      <c r="W209" s="217" t="str">
        <f t="shared" si="41"/>
        <v/>
      </c>
      <c r="X209" s="218" t="str">
        <f>IF(V209="","",COUNTIF($V$7:V209,"該当３"))</f>
        <v/>
      </c>
      <c r="Z209" s="230"/>
      <c r="AA209" s="231"/>
      <c r="AB209" s="224"/>
      <c r="AC209" s="224"/>
      <c r="AD209" s="224"/>
      <c r="AE209" s="254"/>
    </row>
    <row r="210" spans="1:31" s="222" customFormat="1" ht="15" customHeight="1" x14ac:dyDescent="0.15">
      <c r="A210" s="227" t="s">
        <v>1253</v>
      </c>
      <c r="B210" s="228" t="s">
        <v>1006</v>
      </c>
      <c r="C210" s="228" t="s">
        <v>1247</v>
      </c>
      <c r="D210" s="228" t="s">
        <v>1022</v>
      </c>
      <c r="E210" s="228" t="s">
        <v>1007</v>
      </c>
      <c r="F210" s="229" t="s">
        <v>175</v>
      </c>
      <c r="G210" s="229" t="s">
        <v>335</v>
      </c>
      <c r="H210" s="229" t="s">
        <v>341</v>
      </c>
      <c r="I210" s="214"/>
      <c r="J210" s="215"/>
      <c r="K210" s="216" t="str">
        <f t="shared" si="42"/>
        <v/>
      </c>
      <c r="L210" s="217" t="str">
        <f t="shared" si="43"/>
        <v/>
      </c>
      <c r="M210" s="218" t="str">
        <f>IF(K210="","",COUNTIF($K$7:K210,"ﾘｽﾄ１"))</f>
        <v/>
      </c>
      <c r="N210" s="218" t="str">
        <f t="shared" si="44"/>
        <v/>
      </c>
      <c r="O210" s="219" t="str">
        <f t="shared" si="45"/>
        <v/>
      </c>
      <c r="P210" s="218" t="str">
        <f t="shared" si="36"/>
        <v/>
      </c>
      <c r="Q210" s="216" t="str">
        <f t="shared" si="37"/>
        <v/>
      </c>
      <c r="R210" s="220" t="str">
        <f t="shared" si="38"/>
        <v/>
      </c>
      <c r="S210" s="216" t="str">
        <f t="shared" si="46"/>
        <v/>
      </c>
      <c r="T210" s="217" t="str">
        <f t="shared" si="39"/>
        <v/>
      </c>
      <c r="U210" s="218" t="str">
        <f>IF(S210="","",COUNTIF($S$7:S210,"該当２"))</f>
        <v/>
      </c>
      <c r="V210" s="221" t="str">
        <f t="shared" si="40"/>
        <v/>
      </c>
      <c r="W210" s="217" t="str">
        <f t="shared" si="41"/>
        <v/>
      </c>
      <c r="X210" s="218" t="str">
        <f>IF(V210="","",COUNTIF($V$7:V210,"該当３"))</f>
        <v/>
      </c>
      <c r="Z210" s="230"/>
      <c r="AA210" s="231"/>
      <c r="AB210" s="224"/>
      <c r="AC210" s="224"/>
      <c r="AD210" s="224"/>
      <c r="AE210" s="254"/>
    </row>
    <row r="211" spans="1:31" s="222" customFormat="1" ht="15" customHeight="1" x14ac:dyDescent="0.15">
      <c r="A211" s="227" t="s">
        <v>1254</v>
      </c>
      <c r="B211" s="228" t="s">
        <v>1006</v>
      </c>
      <c r="C211" s="228" t="s">
        <v>1247</v>
      </c>
      <c r="D211" s="228" t="s">
        <v>1024</v>
      </c>
      <c r="E211" s="228" t="s">
        <v>1007</v>
      </c>
      <c r="F211" s="229" t="s">
        <v>175</v>
      </c>
      <c r="G211" s="229" t="s">
        <v>335</v>
      </c>
      <c r="H211" s="229" t="s">
        <v>342</v>
      </c>
      <c r="I211" s="214"/>
      <c r="J211" s="215"/>
      <c r="K211" s="216" t="str">
        <f t="shared" si="42"/>
        <v/>
      </c>
      <c r="L211" s="217" t="str">
        <f t="shared" si="43"/>
        <v/>
      </c>
      <c r="M211" s="218" t="str">
        <f>IF(K211="","",COUNTIF($K$7:K211,"ﾘｽﾄ１"))</f>
        <v/>
      </c>
      <c r="N211" s="218" t="str">
        <f t="shared" si="44"/>
        <v/>
      </c>
      <c r="O211" s="219" t="str">
        <f t="shared" si="45"/>
        <v/>
      </c>
      <c r="P211" s="218" t="str">
        <f t="shared" si="36"/>
        <v/>
      </c>
      <c r="Q211" s="216" t="str">
        <f t="shared" si="37"/>
        <v/>
      </c>
      <c r="R211" s="220" t="str">
        <f t="shared" si="38"/>
        <v/>
      </c>
      <c r="S211" s="216" t="str">
        <f t="shared" si="46"/>
        <v/>
      </c>
      <c r="T211" s="217" t="str">
        <f t="shared" si="39"/>
        <v/>
      </c>
      <c r="U211" s="218" t="str">
        <f>IF(S211="","",COUNTIF($S$7:S211,"該当２"))</f>
        <v/>
      </c>
      <c r="V211" s="221" t="str">
        <f t="shared" si="40"/>
        <v/>
      </c>
      <c r="W211" s="217" t="str">
        <f t="shared" si="41"/>
        <v/>
      </c>
      <c r="X211" s="218" t="str">
        <f>IF(V211="","",COUNTIF($V$7:V211,"該当３"))</f>
        <v/>
      </c>
      <c r="Z211" s="230"/>
      <c r="AA211" s="231"/>
      <c r="AB211" s="224"/>
      <c r="AC211" s="224"/>
      <c r="AD211" s="224"/>
      <c r="AE211" s="254"/>
    </row>
    <row r="212" spans="1:31" s="222" customFormat="1" ht="15" customHeight="1" x14ac:dyDescent="0.15">
      <c r="A212" s="227" t="s">
        <v>1255</v>
      </c>
      <c r="B212" s="228" t="s">
        <v>1006</v>
      </c>
      <c r="C212" s="228" t="s">
        <v>1256</v>
      </c>
      <c r="D212" s="228" t="s">
        <v>1008</v>
      </c>
      <c r="E212" s="228" t="s">
        <v>1007</v>
      </c>
      <c r="F212" s="229" t="s">
        <v>175</v>
      </c>
      <c r="G212" s="229" t="s">
        <v>343</v>
      </c>
      <c r="H212" s="229"/>
      <c r="I212" s="214"/>
      <c r="J212" s="215"/>
      <c r="K212" s="216" t="str">
        <f t="shared" si="42"/>
        <v>ﾘｽﾄ１</v>
      </c>
      <c r="L212" s="217" t="str">
        <f t="shared" si="43"/>
        <v>潮来市</v>
      </c>
      <c r="M212" s="218">
        <f>IF(K212="","",COUNTIF($K$7:K212,"ﾘｽﾄ１"))</f>
        <v>20</v>
      </c>
      <c r="N212" s="218" t="str">
        <f t="shared" si="44"/>
        <v/>
      </c>
      <c r="O212" s="219" t="str">
        <f t="shared" si="45"/>
        <v/>
      </c>
      <c r="P212" s="218" t="str">
        <f t="shared" si="36"/>
        <v/>
      </c>
      <c r="Q212" s="216" t="str">
        <f t="shared" si="37"/>
        <v/>
      </c>
      <c r="R212" s="220" t="str">
        <f t="shared" si="38"/>
        <v/>
      </c>
      <c r="S212" s="216" t="str">
        <f t="shared" si="46"/>
        <v/>
      </c>
      <c r="T212" s="217" t="str">
        <f t="shared" si="39"/>
        <v/>
      </c>
      <c r="U212" s="218" t="str">
        <f>IF(S212="","",COUNTIF($S$7:S212,"該当２"))</f>
        <v/>
      </c>
      <c r="V212" s="221" t="str">
        <f t="shared" si="40"/>
        <v/>
      </c>
      <c r="W212" s="217" t="str">
        <f t="shared" si="41"/>
        <v/>
      </c>
      <c r="X212" s="218" t="str">
        <f>IF(V212="","",COUNTIF($V$7:V212,"該当３"))</f>
        <v/>
      </c>
      <c r="Z212" s="230"/>
      <c r="AA212" s="231"/>
      <c r="AB212" s="224"/>
      <c r="AC212" s="224"/>
      <c r="AD212" s="224"/>
      <c r="AE212" s="254"/>
    </row>
    <row r="213" spans="1:31" s="222" customFormat="1" ht="15" customHeight="1" x14ac:dyDescent="0.15">
      <c r="A213" s="227" t="s">
        <v>1257</v>
      </c>
      <c r="B213" s="228" t="s">
        <v>1006</v>
      </c>
      <c r="C213" s="228" t="s">
        <v>1256</v>
      </c>
      <c r="D213" s="228" t="s">
        <v>1012</v>
      </c>
      <c r="E213" s="228" t="s">
        <v>1007</v>
      </c>
      <c r="F213" s="229" t="s">
        <v>175</v>
      </c>
      <c r="G213" s="229" t="s">
        <v>343</v>
      </c>
      <c r="H213" s="229" t="s">
        <v>344</v>
      </c>
      <c r="I213" s="214"/>
      <c r="J213" s="215"/>
      <c r="K213" s="216" t="str">
        <f t="shared" si="42"/>
        <v/>
      </c>
      <c r="L213" s="217" t="str">
        <f t="shared" si="43"/>
        <v/>
      </c>
      <c r="M213" s="218" t="str">
        <f>IF(K213="","",COUNTIF($K$7:K213,"ﾘｽﾄ１"))</f>
        <v/>
      </c>
      <c r="N213" s="218" t="str">
        <f t="shared" si="44"/>
        <v/>
      </c>
      <c r="O213" s="219" t="str">
        <f t="shared" si="45"/>
        <v/>
      </c>
      <c r="P213" s="218" t="str">
        <f t="shared" si="36"/>
        <v/>
      </c>
      <c r="Q213" s="216" t="str">
        <f t="shared" si="37"/>
        <v/>
      </c>
      <c r="R213" s="220" t="str">
        <f t="shared" si="38"/>
        <v/>
      </c>
      <c r="S213" s="216" t="str">
        <f t="shared" si="46"/>
        <v/>
      </c>
      <c r="T213" s="217" t="str">
        <f t="shared" si="39"/>
        <v/>
      </c>
      <c r="U213" s="218" t="str">
        <f>IF(S213="","",COUNTIF($S$7:S213,"該当２"))</f>
        <v/>
      </c>
      <c r="V213" s="221" t="str">
        <f t="shared" si="40"/>
        <v/>
      </c>
      <c r="W213" s="217" t="str">
        <f t="shared" si="41"/>
        <v/>
      </c>
      <c r="X213" s="218" t="str">
        <f>IF(V213="","",COUNTIF($V$7:V213,"該当３"))</f>
        <v/>
      </c>
      <c r="Z213" s="230"/>
      <c r="AA213" s="231"/>
      <c r="AB213" s="224"/>
      <c r="AC213" s="224"/>
      <c r="AD213" s="224"/>
      <c r="AE213" s="254"/>
    </row>
    <row r="214" spans="1:31" s="222" customFormat="1" ht="15" customHeight="1" x14ac:dyDescent="0.15">
      <c r="A214" s="227" t="s">
        <v>1258</v>
      </c>
      <c r="B214" s="228" t="s">
        <v>1006</v>
      </c>
      <c r="C214" s="228" t="s">
        <v>1256</v>
      </c>
      <c r="D214" s="228" t="s">
        <v>1014</v>
      </c>
      <c r="E214" s="228" t="s">
        <v>1007</v>
      </c>
      <c r="F214" s="229" t="s">
        <v>175</v>
      </c>
      <c r="G214" s="229" t="s">
        <v>343</v>
      </c>
      <c r="H214" s="229" t="s">
        <v>345</v>
      </c>
      <c r="I214" s="214"/>
      <c r="J214" s="215"/>
      <c r="K214" s="216" t="str">
        <f t="shared" si="42"/>
        <v/>
      </c>
      <c r="L214" s="217" t="str">
        <f t="shared" si="43"/>
        <v/>
      </c>
      <c r="M214" s="218" t="str">
        <f>IF(K214="","",COUNTIF($K$7:K214,"ﾘｽﾄ１"))</f>
        <v/>
      </c>
      <c r="N214" s="218" t="str">
        <f t="shared" si="44"/>
        <v/>
      </c>
      <c r="O214" s="219" t="str">
        <f t="shared" si="45"/>
        <v/>
      </c>
      <c r="P214" s="218" t="str">
        <f t="shared" si="36"/>
        <v/>
      </c>
      <c r="Q214" s="216" t="str">
        <f t="shared" si="37"/>
        <v/>
      </c>
      <c r="R214" s="220" t="str">
        <f t="shared" si="38"/>
        <v/>
      </c>
      <c r="S214" s="216" t="str">
        <f t="shared" si="46"/>
        <v/>
      </c>
      <c r="T214" s="217" t="str">
        <f t="shared" si="39"/>
        <v/>
      </c>
      <c r="U214" s="218" t="str">
        <f>IF(S214="","",COUNTIF($S$7:S214,"該当２"))</f>
        <v/>
      </c>
      <c r="V214" s="221" t="str">
        <f t="shared" si="40"/>
        <v/>
      </c>
      <c r="W214" s="217" t="str">
        <f t="shared" si="41"/>
        <v/>
      </c>
      <c r="X214" s="218" t="str">
        <f>IF(V214="","",COUNTIF($V$7:V214,"該当３"))</f>
        <v/>
      </c>
      <c r="Z214" s="230"/>
      <c r="AA214" s="231"/>
      <c r="AB214" s="224"/>
      <c r="AC214" s="224"/>
      <c r="AD214" s="224"/>
      <c r="AE214" s="254"/>
    </row>
    <row r="215" spans="1:31" s="222" customFormat="1" ht="15" customHeight="1" x14ac:dyDescent="0.15">
      <c r="A215" s="227" t="s">
        <v>1259</v>
      </c>
      <c r="B215" s="228" t="s">
        <v>1006</v>
      </c>
      <c r="C215" s="228" t="s">
        <v>1256</v>
      </c>
      <c r="D215" s="228" t="s">
        <v>1016</v>
      </c>
      <c r="E215" s="228" t="s">
        <v>1007</v>
      </c>
      <c r="F215" s="229" t="s">
        <v>175</v>
      </c>
      <c r="G215" s="229" t="s">
        <v>343</v>
      </c>
      <c r="H215" s="229" t="s">
        <v>346</v>
      </c>
      <c r="I215" s="214"/>
      <c r="J215" s="215"/>
      <c r="K215" s="216" t="str">
        <f t="shared" si="42"/>
        <v/>
      </c>
      <c r="L215" s="217" t="str">
        <f t="shared" si="43"/>
        <v/>
      </c>
      <c r="M215" s="218" t="str">
        <f>IF(K215="","",COUNTIF($K$7:K215,"ﾘｽﾄ１"))</f>
        <v/>
      </c>
      <c r="N215" s="218" t="str">
        <f t="shared" si="44"/>
        <v/>
      </c>
      <c r="O215" s="219" t="str">
        <f t="shared" si="45"/>
        <v/>
      </c>
      <c r="P215" s="218" t="str">
        <f t="shared" si="36"/>
        <v/>
      </c>
      <c r="Q215" s="216" t="str">
        <f t="shared" si="37"/>
        <v/>
      </c>
      <c r="R215" s="220" t="str">
        <f t="shared" si="38"/>
        <v/>
      </c>
      <c r="S215" s="216" t="str">
        <f t="shared" si="46"/>
        <v/>
      </c>
      <c r="T215" s="217" t="str">
        <f t="shared" si="39"/>
        <v/>
      </c>
      <c r="U215" s="218" t="str">
        <f>IF(S215="","",COUNTIF($S$7:S215,"該当２"))</f>
        <v/>
      </c>
      <c r="V215" s="221" t="str">
        <f t="shared" si="40"/>
        <v/>
      </c>
      <c r="W215" s="217" t="str">
        <f t="shared" si="41"/>
        <v/>
      </c>
      <c r="X215" s="218" t="str">
        <f>IF(V215="","",COUNTIF($V$7:V215,"該当３"))</f>
        <v/>
      </c>
      <c r="Z215" s="230"/>
      <c r="AA215" s="231"/>
      <c r="AB215" s="224"/>
      <c r="AC215" s="224"/>
      <c r="AD215" s="224"/>
      <c r="AE215" s="254"/>
    </row>
    <row r="216" spans="1:31" s="222" customFormat="1" ht="15" customHeight="1" x14ac:dyDescent="0.15">
      <c r="A216" s="227" t="s">
        <v>1260</v>
      </c>
      <c r="B216" s="228" t="s">
        <v>1006</v>
      </c>
      <c r="C216" s="228" t="s">
        <v>1256</v>
      </c>
      <c r="D216" s="228" t="s">
        <v>1018</v>
      </c>
      <c r="E216" s="228" t="s">
        <v>1007</v>
      </c>
      <c r="F216" s="229" t="s">
        <v>175</v>
      </c>
      <c r="G216" s="229" t="s">
        <v>343</v>
      </c>
      <c r="H216" s="229" t="s">
        <v>347</v>
      </c>
      <c r="I216" s="214"/>
      <c r="J216" s="215"/>
      <c r="K216" s="216" t="str">
        <f t="shared" si="42"/>
        <v/>
      </c>
      <c r="L216" s="217" t="str">
        <f t="shared" si="43"/>
        <v/>
      </c>
      <c r="M216" s="218" t="str">
        <f>IF(K216="","",COUNTIF($K$7:K216,"ﾘｽﾄ１"))</f>
        <v/>
      </c>
      <c r="N216" s="218" t="str">
        <f t="shared" si="44"/>
        <v/>
      </c>
      <c r="O216" s="219" t="str">
        <f t="shared" si="45"/>
        <v/>
      </c>
      <c r="P216" s="218" t="str">
        <f t="shared" si="36"/>
        <v/>
      </c>
      <c r="Q216" s="216" t="str">
        <f t="shared" si="37"/>
        <v/>
      </c>
      <c r="R216" s="220" t="str">
        <f t="shared" si="38"/>
        <v/>
      </c>
      <c r="S216" s="216" t="str">
        <f t="shared" si="46"/>
        <v/>
      </c>
      <c r="T216" s="217" t="str">
        <f t="shared" si="39"/>
        <v/>
      </c>
      <c r="U216" s="218" t="str">
        <f>IF(S216="","",COUNTIF($S$7:S216,"該当２"))</f>
        <v/>
      </c>
      <c r="V216" s="221" t="str">
        <f t="shared" si="40"/>
        <v/>
      </c>
      <c r="W216" s="217" t="str">
        <f t="shared" si="41"/>
        <v/>
      </c>
      <c r="X216" s="218" t="str">
        <f>IF(V216="","",COUNTIF($V$7:V216,"該当３"))</f>
        <v/>
      </c>
      <c r="Z216" s="230"/>
      <c r="AA216" s="231"/>
      <c r="AB216" s="224"/>
      <c r="AC216" s="224"/>
      <c r="AD216" s="224"/>
      <c r="AE216" s="254"/>
    </row>
    <row r="217" spans="1:31" s="222" customFormat="1" ht="15" customHeight="1" x14ac:dyDescent="0.15">
      <c r="A217" s="227" t="s">
        <v>1261</v>
      </c>
      <c r="B217" s="228" t="s">
        <v>1006</v>
      </c>
      <c r="C217" s="228" t="s">
        <v>1256</v>
      </c>
      <c r="D217" s="228" t="s">
        <v>1020</v>
      </c>
      <c r="E217" s="228" t="s">
        <v>1007</v>
      </c>
      <c r="F217" s="229" t="s">
        <v>175</v>
      </c>
      <c r="G217" s="229" t="s">
        <v>343</v>
      </c>
      <c r="H217" s="229" t="s">
        <v>348</v>
      </c>
      <c r="I217" s="214"/>
      <c r="J217" s="215"/>
      <c r="K217" s="216" t="str">
        <f t="shared" si="42"/>
        <v/>
      </c>
      <c r="L217" s="217" t="str">
        <f t="shared" si="43"/>
        <v/>
      </c>
      <c r="M217" s="218" t="str">
        <f>IF(K217="","",COUNTIF($K$7:K217,"ﾘｽﾄ１"))</f>
        <v/>
      </c>
      <c r="N217" s="218" t="str">
        <f t="shared" si="44"/>
        <v/>
      </c>
      <c r="O217" s="219" t="str">
        <f t="shared" si="45"/>
        <v/>
      </c>
      <c r="P217" s="218" t="str">
        <f t="shared" si="36"/>
        <v/>
      </c>
      <c r="Q217" s="216" t="str">
        <f t="shared" si="37"/>
        <v/>
      </c>
      <c r="R217" s="220" t="str">
        <f t="shared" si="38"/>
        <v/>
      </c>
      <c r="S217" s="216" t="str">
        <f t="shared" si="46"/>
        <v/>
      </c>
      <c r="T217" s="217" t="str">
        <f t="shared" si="39"/>
        <v/>
      </c>
      <c r="U217" s="218" t="str">
        <f>IF(S217="","",COUNTIF($S$7:S217,"該当２"))</f>
        <v/>
      </c>
      <c r="V217" s="221" t="str">
        <f t="shared" si="40"/>
        <v/>
      </c>
      <c r="W217" s="217" t="str">
        <f t="shared" si="41"/>
        <v/>
      </c>
      <c r="X217" s="218" t="str">
        <f>IF(V217="","",COUNTIF($V$7:V217,"該当３"))</f>
        <v/>
      </c>
      <c r="Z217" s="230"/>
      <c r="AA217" s="231"/>
      <c r="AB217" s="224"/>
      <c r="AC217" s="224"/>
      <c r="AD217" s="224"/>
      <c r="AE217" s="254"/>
    </row>
    <row r="218" spans="1:31" s="222" customFormat="1" ht="15" customHeight="1" x14ac:dyDescent="0.15">
      <c r="A218" s="227" t="s">
        <v>1262</v>
      </c>
      <c r="B218" s="228" t="s">
        <v>1006</v>
      </c>
      <c r="C218" s="228" t="s">
        <v>1256</v>
      </c>
      <c r="D218" s="228" t="s">
        <v>1022</v>
      </c>
      <c r="E218" s="228" t="s">
        <v>1007</v>
      </c>
      <c r="F218" s="229" t="s">
        <v>175</v>
      </c>
      <c r="G218" s="229" t="s">
        <v>343</v>
      </c>
      <c r="H218" s="229" t="s">
        <v>349</v>
      </c>
      <c r="I218" s="214"/>
      <c r="J218" s="215"/>
      <c r="K218" s="216" t="str">
        <f t="shared" si="42"/>
        <v/>
      </c>
      <c r="L218" s="217" t="str">
        <f t="shared" si="43"/>
        <v/>
      </c>
      <c r="M218" s="218" t="str">
        <f>IF(K218="","",COUNTIF($K$7:K218,"ﾘｽﾄ１"))</f>
        <v/>
      </c>
      <c r="N218" s="218" t="str">
        <f t="shared" si="44"/>
        <v/>
      </c>
      <c r="O218" s="219" t="str">
        <f t="shared" si="45"/>
        <v/>
      </c>
      <c r="P218" s="218" t="str">
        <f t="shared" si="36"/>
        <v/>
      </c>
      <c r="Q218" s="216" t="str">
        <f t="shared" si="37"/>
        <v/>
      </c>
      <c r="R218" s="220" t="str">
        <f t="shared" si="38"/>
        <v/>
      </c>
      <c r="S218" s="216" t="str">
        <f t="shared" si="46"/>
        <v/>
      </c>
      <c r="T218" s="217" t="str">
        <f t="shared" si="39"/>
        <v/>
      </c>
      <c r="U218" s="218" t="str">
        <f>IF(S218="","",COUNTIF($S$7:S218,"該当２"))</f>
        <v/>
      </c>
      <c r="V218" s="221" t="str">
        <f t="shared" si="40"/>
        <v/>
      </c>
      <c r="W218" s="217" t="str">
        <f t="shared" si="41"/>
        <v/>
      </c>
      <c r="X218" s="218" t="str">
        <f>IF(V218="","",COUNTIF($V$7:V218,"該当３"))</f>
        <v/>
      </c>
      <c r="Z218" s="230"/>
      <c r="AA218" s="231"/>
      <c r="AB218" s="224"/>
      <c r="AC218" s="224"/>
      <c r="AD218" s="224"/>
      <c r="AE218" s="254"/>
    </row>
    <row r="219" spans="1:31" s="222" customFormat="1" ht="15" customHeight="1" x14ac:dyDescent="0.15">
      <c r="A219" s="227" t="s">
        <v>1263</v>
      </c>
      <c r="B219" s="228" t="s">
        <v>1006</v>
      </c>
      <c r="C219" s="228" t="s">
        <v>1264</v>
      </c>
      <c r="D219" s="228" t="s">
        <v>1008</v>
      </c>
      <c r="E219" s="228" t="s">
        <v>1007</v>
      </c>
      <c r="F219" s="229" t="s">
        <v>175</v>
      </c>
      <c r="G219" s="229" t="s">
        <v>350</v>
      </c>
      <c r="H219" s="229"/>
      <c r="I219" s="214"/>
      <c r="J219" s="215"/>
      <c r="K219" s="216" t="str">
        <f t="shared" si="42"/>
        <v>ﾘｽﾄ１</v>
      </c>
      <c r="L219" s="217" t="str">
        <f t="shared" si="43"/>
        <v>守谷市</v>
      </c>
      <c r="M219" s="218">
        <f>IF(K219="","",COUNTIF($K$7:K219,"ﾘｽﾄ１"))</f>
        <v>21</v>
      </c>
      <c r="N219" s="218" t="str">
        <f t="shared" si="44"/>
        <v/>
      </c>
      <c r="O219" s="219" t="str">
        <f t="shared" si="45"/>
        <v/>
      </c>
      <c r="P219" s="218" t="str">
        <f t="shared" si="36"/>
        <v/>
      </c>
      <c r="Q219" s="216" t="str">
        <f t="shared" si="37"/>
        <v/>
      </c>
      <c r="R219" s="220" t="str">
        <f t="shared" si="38"/>
        <v/>
      </c>
      <c r="S219" s="216" t="str">
        <f t="shared" si="46"/>
        <v/>
      </c>
      <c r="T219" s="217" t="str">
        <f t="shared" si="39"/>
        <v/>
      </c>
      <c r="U219" s="218" t="str">
        <f>IF(S219="","",COUNTIF($S$7:S219,"該当２"))</f>
        <v/>
      </c>
      <c r="V219" s="221" t="str">
        <f t="shared" si="40"/>
        <v/>
      </c>
      <c r="W219" s="217" t="str">
        <f t="shared" si="41"/>
        <v/>
      </c>
      <c r="X219" s="218" t="str">
        <f>IF(V219="","",COUNTIF($V$7:V219,"該当３"))</f>
        <v/>
      </c>
      <c r="Z219" s="230"/>
      <c r="AA219" s="231"/>
      <c r="AB219" s="224"/>
      <c r="AC219" s="224"/>
      <c r="AD219" s="224"/>
      <c r="AE219" s="254"/>
    </row>
    <row r="220" spans="1:31" s="222" customFormat="1" ht="15" customHeight="1" x14ac:dyDescent="0.15">
      <c r="A220" s="227" t="s">
        <v>1265</v>
      </c>
      <c r="B220" s="228" t="s">
        <v>1006</v>
      </c>
      <c r="C220" s="228" t="s">
        <v>1264</v>
      </c>
      <c r="D220" s="228" t="s">
        <v>1012</v>
      </c>
      <c r="E220" s="228" t="s">
        <v>1007</v>
      </c>
      <c r="F220" s="229" t="s">
        <v>175</v>
      </c>
      <c r="G220" s="229" t="s">
        <v>350</v>
      </c>
      <c r="H220" s="229" t="s">
        <v>351</v>
      </c>
      <c r="I220" s="214"/>
      <c r="J220" s="215"/>
      <c r="K220" s="216" t="str">
        <f t="shared" si="42"/>
        <v/>
      </c>
      <c r="L220" s="217" t="str">
        <f t="shared" si="43"/>
        <v/>
      </c>
      <c r="M220" s="218" t="str">
        <f>IF(K220="","",COUNTIF($K$7:K220,"ﾘｽﾄ１"))</f>
        <v/>
      </c>
      <c r="N220" s="218" t="str">
        <f t="shared" si="44"/>
        <v/>
      </c>
      <c r="O220" s="219" t="str">
        <f t="shared" si="45"/>
        <v/>
      </c>
      <c r="P220" s="218" t="str">
        <f t="shared" si="36"/>
        <v/>
      </c>
      <c r="Q220" s="216" t="str">
        <f t="shared" si="37"/>
        <v/>
      </c>
      <c r="R220" s="220" t="str">
        <f t="shared" si="38"/>
        <v/>
      </c>
      <c r="S220" s="216" t="str">
        <f t="shared" si="46"/>
        <v/>
      </c>
      <c r="T220" s="217" t="str">
        <f t="shared" si="39"/>
        <v/>
      </c>
      <c r="U220" s="218" t="str">
        <f>IF(S220="","",COUNTIF($S$7:S220,"該当２"))</f>
        <v/>
      </c>
      <c r="V220" s="221" t="str">
        <f t="shared" si="40"/>
        <v/>
      </c>
      <c r="W220" s="217" t="str">
        <f t="shared" si="41"/>
        <v/>
      </c>
      <c r="X220" s="218" t="str">
        <f>IF(V220="","",COUNTIF($V$7:V220,"該当３"))</f>
        <v/>
      </c>
      <c r="Z220" s="230"/>
      <c r="AA220" s="231"/>
      <c r="AB220" s="224"/>
      <c r="AC220" s="224"/>
      <c r="AD220" s="224"/>
      <c r="AE220" s="254"/>
    </row>
    <row r="221" spans="1:31" s="222" customFormat="1" ht="15" customHeight="1" x14ac:dyDescent="0.15">
      <c r="A221" s="227" t="s">
        <v>1266</v>
      </c>
      <c r="B221" s="228" t="s">
        <v>1006</v>
      </c>
      <c r="C221" s="228" t="s">
        <v>1264</v>
      </c>
      <c r="D221" s="228" t="s">
        <v>1014</v>
      </c>
      <c r="E221" s="228" t="s">
        <v>1007</v>
      </c>
      <c r="F221" s="229" t="s">
        <v>175</v>
      </c>
      <c r="G221" s="229" t="s">
        <v>350</v>
      </c>
      <c r="H221" s="229" t="s">
        <v>352</v>
      </c>
      <c r="I221" s="214"/>
      <c r="J221" s="215"/>
      <c r="K221" s="216" t="str">
        <f t="shared" si="42"/>
        <v/>
      </c>
      <c r="L221" s="217" t="str">
        <f t="shared" si="43"/>
        <v/>
      </c>
      <c r="M221" s="218" t="str">
        <f>IF(K221="","",COUNTIF($K$7:K221,"ﾘｽﾄ１"))</f>
        <v/>
      </c>
      <c r="N221" s="218" t="str">
        <f t="shared" si="44"/>
        <v/>
      </c>
      <c r="O221" s="219" t="str">
        <f t="shared" si="45"/>
        <v/>
      </c>
      <c r="P221" s="218" t="str">
        <f t="shared" si="36"/>
        <v/>
      </c>
      <c r="Q221" s="216" t="str">
        <f t="shared" si="37"/>
        <v/>
      </c>
      <c r="R221" s="220" t="str">
        <f t="shared" si="38"/>
        <v/>
      </c>
      <c r="S221" s="216" t="str">
        <f t="shared" si="46"/>
        <v/>
      </c>
      <c r="T221" s="217" t="str">
        <f t="shared" si="39"/>
        <v/>
      </c>
      <c r="U221" s="218" t="str">
        <f>IF(S221="","",COUNTIF($S$7:S221,"該当２"))</f>
        <v/>
      </c>
      <c r="V221" s="221" t="str">
        <f t="shared" si="40"/>
        <v/>
      </c>
      <c r="W221" s="217" t="str">
        <f t="shared" si="41"/>
        <v/>
      </c>
      <c r="X221" s="218" t="str">
        <f>IF(V221="","",COUNTIF($V$7:V221,"該当３"))</f>
        <v/>
      </c>
      <c r="Z221" s="230"/>
      <c r="AA221" s="231"/>
      <c r="AB221" s="224"/>
      <c r="AC221" s="224"/>
      <c r="AD221" s="224"/>
      <c r="AE221" s="254"/>
    </row>
    <row r="222" spans="1:31" s="222" customFormat="1" ht="15" customHeight="1" x14ac:dyDescent="0.15">
      <c r="A222" s="227" t="s">
        <v>1267</v>
      </c>
      <c r="B222" s="228" t="s">
        <v>1006</v>
      </c>
      <c r="C222" s="228" t="s">
        <v>1264</v>
      </c>
      <c r="D222" s="228" t="s">
        <v>1016</v>
      </c>
      <c r="E222" s="228" t="s">
        <v>1007</v>
      </c>
      <c r="F222" s="229" t="s">
        <v>175</v>
      </c>
      <c r="G222" s="229" t="s">
        <v>350</v>
      </c>
      <c r="H222" s="229" t="s">
        <v>353</v>
      </c>
      <c r="I222" s="214"/>
      <c r="J222" s="215"/>
      <c r="K222" s="216" t="str">
        <f t="shared" si="42"/>
        <v/>
      </c>
      <c r="L222" s="217" t="str">
        <f t="shared" si="43"/>
        <v/>
      </c>
      <c r="M222" s="218" t="str">
        <f>IF(K222="","",COUNTIF($K$7:K222,"ﾘｽﾄ１"))</f>
        <v/>
      </c>
      <c r="N222" s="218" t="str">
        <f t="shared" si="44"/>
        <v/>
      </c>
      <c r="O222" s="219" t="str">
        <f t="shared" si="45"/>
        <v/>
      </c>
      <c r="P222" s="218" t="str">
        <f t="shared" si="36"/>
        <v/>
      </c>
      <c r="Q222" s="216" t="str">
        <f t="shared" si="37"/>
        <v/>
      </c>
      <c r="R222" s="220" t="str">
        <f t="shared" si="38"/>
        <v/>
      </c>
      <c r="S222" s="216" t="str">
        <f t="shared" si="46"/>
        <v/>
      </c>
      <c r="T222" s="217" t="str">
        <f t="shared" si="39"/>
        <v/>
      </c>
      <c r="U222" s="218" t="str">
        <f>IF(S222="","",COUNTIF($S$7:S222,"該当２"))</f>
        <v/>
      </c>
      <c r="V222" s="221" t="str">
        <f t="shared" si="40"/>
        <v/>
      </c>
      <c r="W222" s="217" t="str">
        <f t="shared" si="41"/>
        <v/>
      </c>
      <c r="X222" s="218" t="str">
        <f>IF(V222="","",COUNTIF($V$7:V222,"該当３"))</f>
        <v/>
      </c>
      <c r="Z222" s="230"/>
      <c r="AA222" s="231"/>
      <c r="AB222" s="224"/>
      <c r="AC222" s="224"/>
      <c r="AD222" s="224"/>
      <c r="AE222" s="254"/>
    </row>
    <row r="223" spans="1:31" s="222" customFormat="1" ht="15" customHeight="1" x14ac:dyDescent="0.15">
      <c r="A223" s="227" t="s">
        <v>1268</v>
      </c>
      <c r="B223" s="228" t="s">
        <v>1006</v>
      </c>
      <c r="C223" s="228" t="s">
        <v>1264</v>
      </c>
      <c r="D223" s="228" t="s">
        <v>1018</v>
      </c>
      <c r="E223" s="228" t="s">
        <v>1007</v>
      </c>
      <c r="F223" s="229" t="s">
        <v>175</v>
      </c>
      <c r="G223" s="229" t="s">
        <v>350</v>
      </c>
      <c r="H223" s="229" t="s">
        <v>354</v>
      </c>
      <c r="I223" s="214"/>
      <c r="J223" s="215"/>
      <c r="K223" s="216" t="str">
        <f t="shared" si="42"/>
        <v/>
      </c>
      <c r="L223" s="217" t="str">
        <f t="shared" si="43"/>
        <v/>
      </c>
      <c r="M223" s="218" t="str">
        <f>IF(K223="","",COUNTIF($K$7:K223,"ﾘｽﾄ１"))</f>
        <v/>
      </c>
      <c r="N223" s="218" t="str">
        <f t="shared" si="44"/>
        <v/>
      </c>
      <c r="O223" s="219" t="str">
        <f t="shared" si="45"/>
        <v/>
      </c>
      <c r="P223" s="218" t="str">
        <f t="shared" si="36"/>
        <v/>
      </c>
      <c r="Q223" s="216" t="str">
        <f t="shared" si="37"/>
        <v/>
      </c>
      <c r="R223" s="220" t="str">
        <f t="shared" si="38"/>
        <v/>
      </c>
      <c r="S223" s="216" t="str">
        <f t="shared" si="46"/>
        <v/>
      </c>
      <c r="T223" s="217" t="str">
        <f t="shared" si="39"/>
        <v/>
      </c>
      <c r="U223" s="218" t="str">
        <f>IF(S223="","",COUNTIF($S$7:S223,"該当２"))</f>
        <v/>
      </c>
      <c r="V223" s="221" t="str">
        <f t="shared" si="40"/>
        <v/>
      </c>
      <c r="W223" s="217" t="str">
        <f t="shared" si="41"/>
        <v/>
      </c>
      <c r="X223" s="218" t="str">
        <f>IF(V223="","",COUNTIF($V$7:V223,"該当３"))</f>
        <v/>
      </c>
      <c r="Z223" s="230"/>
      <c r="AA223" s="231"/>
      <c r="AB223" s="224"/>
      <c r="AC223" s="224"/>
      <c r="AD223" s="224"/>
      <c r="AE223" s="254"/>
    </row>
    <row r="224" spans="1:31" s="222" customFormat="1" ht="15" customHeight="1" x14ac:dyDescent="0.15">
      <c r="A224" s="227" t="s">
        <v>1269</v>
      </c>
      <c r="B224" s="228" t="s">
        <v>1006</v>
      </c>
      <c r="C224" s="228" t="s">
        <v>1264</v>
      </c>
      <c r="D224" s="228" t="s">
        <v>1020</v>
      </c>
      <c r="E224" s="228" t="s">
        <v>1007</v>
      </c>
      <c r="F224" s="229" t="s">
        <v>175</v>
      </c>
      <c r="G224" s="229" t="s">
        <v>350</v>
      </c>
      <c r="H224" s="229" t="s">
        <v>1604</v>
      </c>
      <c r="I224" s="214"/>
      <c r="J224" s="215"/>
      <c r="K224" s="216" t="str">
        <f t="shared" si="42"/>
        <v/>
      </c>
      <c r="L224" s="217" t="str">
        <f t="shared" si="43"/>
        <v/>
      </c>
      <c r="M224" s="218" t="str">
        <f>IF(K224="","",COUNTIF($K$7:K224,"ﾘｽﾄ１"))</f>
        <v/>
      </c>
      <c r="N224" s="218" t="str">
        <f t="shared" si="44"/>
        <v/>
      </c>
      <c r="O224" s="219" t="str">
        <f t="shared" si="45"/>
        <v/>
      </c>
      <c r="P224" s="218" t="str">
        <f t="shared" si="36"/>
        <v/>
      </c>
      <c r="Q224" s="216" t="str">
        <f t="shared" si="37"/>
        <v/>
      </c>
      <c r="R224" s="220" t="str">
        <f t="shared" si="38"/>
        <v/>
      </c>
      <c r="S224" s="216" t="str">
        <f t="shared" si="46"/>
        <v/>
      </c>
      <c r="T224" s="217" t="str">
        <f t="shared" si="39"/>
        <v/>
      </c>
      <c r="U224" s="218" t="str">
        <f>IF(S224="","",COUNTIF($S$7:S224,"該当２"))</f>
        <v/>
      </c>
      <c r="V224" s="221" t="str">
        <f t="shared" si="40"/>
        <v/>
      </c>
      <c r="W224" s="217" t="str">
        <f t="shared" si="41"/>
        <v/>
      </c>
      <c r="X224" s="218" t="str">
        <f>IF(V224="","",COUNTIF($V$7:V224,"該当３"))</f>
        <v/>
      </c>
      <c r="Z224" s="230"/>
      <c r="AA224" s="231"/>
      <c r="AB224" s="224"/>
      <c r="AC224" s="224"/>
      <c r="AD224" s="224"/>
      <c r="AE224" s="254"/>
    </row>
    <row r="225" spans="1:31" s="222" customFormat="1" ht="15" customHeight="1" x14ac:dyDescent="0.15">
      <c r="A225" s="227" t="s">
        <v>1270</v>
      </c>
      <c r="B225" s="228" t="s">
        <v>1006</v>
      </c>
      <c r="C225" s="228" t="s">
        <v>1271</v>
      </c>
      <c r="D225" s="228" t="s">
        <v>1008</v>
      </c>
      <c r="E225" s="228" t="s">
        <v>1007</v>
      </c>
      <c r="F225" s="229" t="s">
        <v>175</v>
      </c>
      <c r="G225" s="229" t="s">
        <v>355</v>
      </c>
      <c r="H225" s="229"/>
      <c r="I225" s="214"/>
      <c r="J225" s="215"/>
      <c r="K225" s="216" t="str">
        <f t="shared" si="42"/>
        <v>ﾘｽﾄ１</v>
      </c>
      <c r="L225" s="217" t="str">
        <f t="shared" si="43"/>
        <v>常陸大宮市</v>
      </c>
      <c r="M225" s="218">
        <f>IF(K225="","",COUNTIF($K$7:K225,"ﾘｽﾄ１"))</f>
        <v>22</v>
      </c>
      <c r="N225" s="218" t="str">
        <f t="shared" si="44"/>
        <v/>
      </c>
      <c r="O225" s="219" t="str">
        <f t="shared" si="45"/>
        <v/>
      </c>
      <c r="P225" s="218" t="str">
        <f t="shared" si="36"/>
        <v/>
      </c>
      <c r="Q225" s="216" t="str">
        <f t="shared" si="37"/>
        <v/>
      </c>
      <c r="R225" s="220" t="str">
        <f t="shared" si="38"/>
        <v/>
      </c>
      <c r="S225" s="216" t="str">
        <f t="shared" si="46"/>
        <v/>
      </c>
      <c r="T225" s="217" t="str">
        <f t="shared" si="39"/>
        <v/>
      </c>
      <c r="U225" s="218" t="str">
        <f>IF(S225="","",COUNTIF($S$7:S225,"該当２"))</f>
        <v/>
      </c>
      <c r="V225" s="221" t="str">
        <f t="shared" si="40"/>
        <v/>
      </c>
      <c r="W225" s="217" t="str">
        <f t="shared" si="41"/>
        <v/>
      </c>
      <c r="X225" s="218" t="str">
        <f>IF(V225="","",COUNTIF($V$7:V225,"該当３"))</f>
        <v/>
      </c>
      <c r="Z225" s="230"/>
      <c r="AA225" s="231"/>
      <c r="AB225" s="224"/>
      <c r="AC225" s="224"/>
      <c r="AD225" s="224"/>
      <c r="AE225" s="254"/>
    </row>
    <row r="226" spans="1:31" s="222" customFormat="1" ht="15" customHeight="1" x14ac:dyDescent="0.15">
      <c r="A226" s="227" t="s">
        <v>1272</v>
      </c>
      <c r="B226" s="228" t="s">
        <v>1006</v>
      </c>
      <c r="C226" s="228" t="s">
        <v>1271</v>
      </c>
      <c r="D226" s="228" t="s">
        <v>1012</v>
      </c>
      <c r="E226" s="228" t="s">
        <v>1007</v>
      </c>
      <c r="F226" s="229" t="s">
        <v>175</v>
      </c>
      <c r="G226" s="229" t="s">
        <v>355</v>
      </c>
      <c r="H226" s="229" t="s">
        <v>356</v>
      </c>
      <c r="I226" s="214"/>
      <c r="J226" s="215"/>
      <c r="K226" s="216" t="str">
        <f t="shared" si="42"/>
        <v/>
      </c>
      <c r="L226" s="217" t="str">
        <f t="shared" si="43"/>
        <v/>
      </c>
      <c r="M226" s="218" t="str">
        <f>IF(K226="","",COUNTIF($K$7:K226,"ﾘｽﾄ１"))</f>
        <v/>
      </c>
      <c r="N226" s="218" t="str">
        <f t="shared" si="44"/>
        <v/>
      </c>
      <c r="O226" s="219" t="str">
        <f t="shared" si="45"/>
        <v/>
      </c>
      <c r="P226" s="218" t="str">
        <f t="shared" si="36"/>
        <v/>
      </c>
      <c r="Q226" s="216" t="str">
        <f t="shared" si="37"/>
        <v/>
      </c>
      <c r="R226" s="220" t="str">
        <f t="shared" si="38"/>
        <v/>
      </c>
      <c r="S226" s="216" t="str">
        <f t="shared" si="46"/>
        <v/>
      </c>
      <c r="T226" s="217" t="str">
        <f t="shared" si="39"/>
        <v/>
      </c>
      <c r="U226" s="218" t="str">
        <f>IF(S226="","",COUNTIF($S$7:S226,"該当２"))</f>
        <v/>
      </c>
      <c r="V226" s="221" t="str">
        <f t="shared" si="40"/>
        <v/>
      </c>
      <c r="W226" s="217" t="str">
        <f t="shared" si="41"/>
        <v/>
      </c>
      <c r="X226" s="218" t="str">
        <f>IF(V226="","",COUNTIF($V$7:V226,"該当３"))</f>
        <v/>
      </c>
      <c r="Z226" s="230"/>
      <c r="AA226" s="231"/>
      <c r="AB226" s="224"/>
      <c r="AC226" s="224"/>
      <c r="AD226" s="224"/>
      <c r="AE226" s="254"/>
    </row>
    <row r="227" spans="1:31" s="222" customFormat="1" ht="15" customHeight="1" x14ac:dyDescent="0.15">
      <c r="A227" s="227" t="s">
        <v>1273</v>
      </c>
      <c r="B227" s="228" t="s">
        <v>1006</v>
      </c>
      <c r="C227" s="228" t="s">
        <v>1271</v>
      </c>
      <c r="D227" s="228" t="s">
        <v>1014</v>
      </c>
      <c r="E227" s="228" t="s">
        <v>1007</v>
      </c>
      <c r="F227" s="229" t="s">
        <v>175</v>
      </c>
      <c r="G227" s="229" t="s">
        <v>355</v>
      </c>
      <c r="H227" s="229" t="s">
        <v>357</v>
      </c>
      <c r="I227" s="214"/>
      <c r="J227" s="215"/>
      <c r="K227" s="216" t="str">
        <f t="shared" si="42"/>
        <v/>
      </c>
      <c r="L227" s="217" t="str">
        <f t="shared" si="43"/>
        <v/>
      </c>
      <c r="M227" s="218" t="str">
        <f>IF(K227="","",COUNTIF($K$7:K227,"ﾘｽﾄ１"))</f>
        <v/>
      </c>
      <c r="N227" s="218" t="str">
        <f t="shared" si="44"/>
        <v/>
      </c>
      <c r="O227" s="219" t="str">
        <f t="shared" si="45"/>
        <v/>
      </c>
      <c r="P227" s="218" t="str">
        <f t="shared" si="36"/>
        <v/>
      </c>
      <c r="Q227" s="216" t="str">
        <f t="shared" si="37"/>
        <v/>
      </c>
      <c r="R227" s="220" t="str">
        <f t="shared" si="38"/>
        <v/>
      </c>
      <c r="S227" s="216" t="str">
        <f t="shared" si="46"/>
        <v/>
      </c>
      <c r="T227" s="217" t="str">
        <f t="shared" si="39"/>
        <v/>
      </c>
      <c r="U227" s="218" t="str">
        <f>IF(S227="","",COUNTIF($S$7:S227,"該当２"))</f>
        <v/>
      </c>
      <c r="V227" s="221" t="str">
        <f t="shared" si="40"/>
        <v/>
      </c>
      <c r="W227" s="217" t="str">
        <f t="shared" si="41"/>
        <v/>
      </c>
      <c r="X227" s="218" t="str">
        <f>IF(V227="","",COUNTIF($V$7:V227,"該当３"))</f>
        <v/>
      </c>
      <c r="Z227" s="230"/>
      <c r="AA227" s="231"/>
      <c r="AB227" s="224"/>
      <c r="AC227" s="224"/>
      <c r="AD227" s="224"/>
      <c r="AE227" s="254"/>
    </row>
    <row r="228" spans="1:31" s="222" customFormat="1" ht="15" customHeight="1" x14ac:dyDescent="0.15">
      <c r="A228" s="227" t="s">
        <v>1274</v>
      </c>
      <c r="B228" s="228" t="s">
        <v>1006</v>
      </c>
      <c r="C228" s="228" t="s">
        <v>1271</v>
      </c>
      <c r="D228" s="228" t="s">
        <v>1016</v>
      </c>
      <c r="E228" s="228" t="s">
        <v>1007</v>
      </c>
      <c r="F228" s="229" t="s">
        <v>175</v>
      </c>
      <c r="G228" s="229" t="s">
        <v>355</v>
      </c>
      <c r="H228" s="229" t="s">
        <v>1605</v>
      </c>
      <c r="I228" s="214"/>
      <c r="J228" s="215"/>
      <c r="K228" s="216" t="str">
        <f t="shared" si="42"/>
        <v/>
      </c>
      <c r="L228" s="217" t="str">
        <f t="shared" si="43"/>
        <v/>
      </c>
      <c r="M228" s="218" t="str">
        <f>IF(K228="","",COUNTIF($K$7:K228,"ﾘｽﾄ１"))</f>
        <v/>
      </c>
      <c r="N228" s="218" t="str">
        <f t="shared" si="44"/>
        <v/>
      </c>
      <c r="O228" s="219" t="str">
        <f t="shared" si="45"/>
        <v/>
      </c>
      <c r="P228" s="218" t="str">
        <f t="shared" si="36"/>
        <v/>
      </c>
      <c r="Q228" s="216" t="str">
        <f t="shared" si="37"/>
        <v/>
      </c>
      <c r="R228" s="220" t="str">
        <f t="shared" si="38"/>
        <v/>
      </c>
      <c r="S228" s="216" t="str">
        <f t="shared" si="46"/>
        <v/>
      </c>
      <c r="T228" s="217" t="str">
        <f t="shared" si="39"/>
        <v/>
      </c>
      <c r="U228" s="218" t="str">
        <f>IF(S228="","",COUNTIF($S$7:S228,"該当２"))</f>
        <v/>
      </c>
      <c r="V228" s="221" t="str">
        <f t="shared" si="40"/>
        <v/>
      </c>
      <c r="W228" s="217" t="str">
        <f t="shared" si="41"/>
        <v/>
      </c>
      <c r="X228" s="218" t="str">
        <f>IF(V228="","",COUNTIF($V$7:V228,"該当３"))</f>
        <v/>
      </c>
      <c r="Z228" s="230"/>
      <c r="AA228" s="231"/>
      <c r="AB228" s="224"/>
      <c r="AC228" s="224"/>
      <c r="AD228" s="224"/>
      <c r="AE228" s="254"/>
    </row>
    <row r="229" spans="1:31" s="222" customFormat="1" ht="15" customHeight="1" x14ac:dyDescent="0.15">
      <c r="A229" s="227" t="s">
        <v>1275</v>
      </c>
      <c r="B229" s="228" t="s">
        <v>1006</v>
      </c>
      <c r="C229" s="228" t="s">
        <v>1271</v>
      </c>
      <c r="D229" s="228" t="s">
        <v>1018</v>
      </c>
      <c r="E229" s="228" t="s">
        <v>1007</v>
      </c>
      <c r="F229" s="229" t="s">
        <v>175</v>
      </c>
      <c r="G229" s="229" t="s">
        <v>355</v>
      </c>
      <c r="H229" s="229" t="s">
        <v>783</v>
      </c>
      <c r="I229" s="214"/>
      <c r="J229" s="215"/>
      <c r="K229" s="216" t="str">
        <f t="shared" si="42"/>
        <v/>
      </c>
      <c r="L229" s="217" t="str">
        <f t="shared" si="43"/>
        <v/>
      </c>
      <c r="M229" s="218" t="str">
        <f>IF(K229="","",COUNTIF($K$7:K229,"ﾘｽﾄ１"))</f>
        <v/>
      </c>
      <c r="N229" s="218" t="str">
        <f t="shared" si="44"/>
        <v/>
      </c>
      <c r="O229" s="219" t="str">
        <f t="shared" si="45"/>
        <v/>
      </c>
      <c r="P229" s="218" t="str">
        <f t="shared" si="36"/>
        <v/>
      </c>
      <c r="Q229" s="216" t="str">
        <f t="shared" si="37"/>
        <v/>
      </c>
      <c r="R229" s="220" t="str">
        <f t="shared" si="38"/>
        <v/>
      </c>
      <c r="S229" s="216" t="str">
        <f t="shared" si="46"/>
        <v/>
      </c>
      <c r="T229" s="217" t="str">
        <f t="shared" si="39"/>
        <v/>
      </c>
      <c r="U229" s="218" t="str">
        <f>IF(S229="","",COUNTIF($S$7:S229,"該当２"))</f>
        <v/>
      </c>
      <c r="V229" s="221" t="str">
        <f t="shared" si="40"/>
        <v/>
      </c>
      <c r="W229" s="217" t="str">
        <f t="shared" si="41"/>
        <v/>
      </c>
      <c r="X229" s="218" t="str">
        <f>IF(V229="","",COUNTIF($V$7:V229,"該当３"))</f>
        <v/>
      </c>
      <c r="Z229" s="230"/>
      <c r="AA229" s="231"/>
      <c r="AB229" s="224"/>
      <c r="AC229" s="224"/>
      <c r="AD229" s="224"/>
      <c r="AE229" s="254"/>
    </row>
    <row r="230" spans="1:31" s="222" customFormat="1" ht="15" customHeight="1" x14ac:dyDescent="0.15">
      <c r="A230" s="227" t="s">
        <v>1276</v>
      </c>
      <c r="B230" s="228" t="s">
        <v>1006</v>
      </c>
      <c r="C230" s="228" t="s">
        <v>1271</v>
      </c>
      <c r="D230" s="228" t="s">
        <v>1020</v>
      </c>
      <c r="E230" s="228" t="s">
        <v>1007</v>
      </c>
      <c r="F230" s="229" t="s">
        <v>175</v>
      </c>
      <c r="G230" s="229" t="s">
        <v>355</v>
      </c>
      <c r="H230" s="229" t="s">
        <v>1606</v>
      </c>
      <c r="I230" s="214"/>
      <c r="J230" s="215"/>
      <c r="K230" s="216" t="str">
        <f t="shared" si="42"/>
        <v/>
      </c>
      <c r="L230" s="217" t="str">
        <f t="shared" si="43"/>
        <v/>
      </c>
      <c r="M230" s="218" t="str">
        <f>IF(K230="","",COUNTIF($K$7:K230,"ﾘｽﾄ１"))</f>
        <v/>
      </c>
      <c r="N230" s="218" t="str">
        <f t="shared" si="44"/>
        <v/>
      </c>
      <c r="O230" s="219" t="str">
        <f t="shared" si="45"/>
        <v/>
      </c>
      <c r="P230" s="218" t="str">
        <f t="shared" si="36"/>
        <v/>
      </c>
      <c r="Q230" s="216" t="str">
        <f t="shared" si="37"/>
        <v/>
      </c>
      <c r="R230" s="220" t="str">
        <f t="shared" si="38"/>
        <v/>
      </c>
      <c r="S230" s="216" t="str">
        <f t="shared" si="46"/>
        <v/>
      </c>
      <c r="T230" s="217" t="str">
        <f t="shared" si="39"/>
        <v/>
      </c>
      <c r="U230" s="218" t="str">
        <f>IF(S230="","",COUNTIF($S$7:S230,"該当２"))</f>
        <v/>
      </c>
      <c r="V230" s="221" t="str">
        <f t="shared" si="40"/>
        <v/>
      </c>
      <c r="W230" s="217" t="str">
        <f t="shared" si="41"/>
        <v/>
      </c>
      <c r="X230" s="218" t="str">
        <f>IF(V230="","",COUNTIF($V$7:V230,"該当３"))</f>
        <v/>
      </c>
      <c r="Z230" s="230"/>
      <c r="AA230" s="231"/>
      <c r="AB230" s="224"/>
      <c r="AC230" s="224"/>
      <c r="AD230" s="224"/>
      <c r="AE230" s="254"/>
    </row>
    <row r="231" spans="1:31" s="222" customFormat="1" ht="15" customHeight="1" x14ac:dyDescent="0.15">
      <c r="A231" s="227" t="s">
        <v>1277</v>
      </c>
      <c r="B231" s="228" t="s">
        <v>1006</v>
      </c>
      <c r="C231" s="228" t="s">
        <v>1271</v>
      </c>
      <c r="D231" s="228" t="s">
        <v>1022</v>
      </c>
      <c r="E231" s="228" t="s">
        <v>1007</v>
      </c>
      <c r="F231" s="229" t="s">
        <v>175</v>
      </c>
      <c r="G231" s="229" t="s">
        <v>355</v>
      </c>
      <c r="H231" s="229" t="s">
        <v>575</v>
      </c>
      <c r="I231" s="214"/>
      <c r="J231" s="215"/>
      <c r="K231" s="216" t="str">
        <f t="shared" si="42"/>
        <v/>
      </c>
      <c r="L231" s="217" t="str">
        <f t="shared" si="43"/>
        <v/>
      </c>
      <c r="M231" s="218" t="str">
        <f>IF(K231="","",COUNTIF($K$7:K231,"ﾘｽﾄ１"))</f>
        <v/>
      </c>
      <c r="N231" s="218" t="str">
        <f t="shared" si="44"/>
        <v/>
      </c>
      <c r="O231" s="219" t="str">
        <f t="shared" si="45"/>
        <v/>
      </c>
      <c r="P231" s="218" t="str">
        <f t="shared" si="36"/>
        <v/>
      </c>
      <c r="Q231" s="216" t="str">
        <f t="shared" si="37"/>
        <v/>
      </c>
      <c r="R231" s="220" t="str">
        <f t="shared" si="38"/>
        <v/>
      </c>
      <c r="S231" s="216" t="str">
        <f t="shared" si="46"/>
        <v/>
      </c>
      <c r="T231" s="217" t="str">
        <f t="shared" si="39"/>
        <v/>
      </c>
      <c r="U231" s="218" t="str">
        <f>IF(S231="","",COUNTIF($S$7:S231,"該当２"))</f>
        <v/>
      </c>
      <c r="V231" s="221" t="str">
        <f t="shared" si="40"/>
        <v/>
      </c>
      <c r="W231" s="217" t="str">
        <f t="shared" si="41"/>
        <v/>
      </c>
      <c r="X231" s="218" t="str">
        <f>IF(V231="","",COUNTIF($V$7:V231,"該当３"))</f>
        <v/>
      </c>
      <c r="Z231" s="230"/>
      <c r="AA231" s="231"/>
      <c r="AB231" s="224"/>
      <c r="AC231" s="224"/>
      <c r="AD231" s="224"/>
      <c r="AE231" s="254"/>
    </row>
    <row r="232" spans="1:31" s="222" customFormat="1" ht="15" customHeight="1" x14ac:dyDescent="0.15">
      <c r="A232" s="227" t="s">
        <v>1278</v>
      </c>
      <c r="B232" s="228" t="s">
        <v>1006</v>
      </c>
      <c r="C232" s="228" t="s">
        <v>1271</v>
      </c>
      <c r="D232" s="228" t="s">
        <v>1024</v>
      </c>
      <c r="E232" s="228" t="s">
        <v>1007</v>
      </c>
      <c r="F232" s="229" t="s">
        <v>175</v>
      </c>
      <c r="G232" s="229" t="s">
        <v>355</v>
      </c>
      <c r="H232" s="229" t="s">
        <v>1607</v>
      </c>
      <c r="I232" s="214"/>
      <c r="J232" s="215"/>
      <c r="K232" s="216" t="str">
        <f t="shared" si="42"/>
        <v/>
      </c>
      <c r="L232" s="217" t="str">
        <f t="shared" si="43"/>
        <v/>
      </c>
      <c r="M232" s="218" t="str">
        <f>IF(K232="","",COUNTIF($K$7:K232,"ﾘｽﾄ１"))</f>
        <v/>
      </c>
      <c r="N232" s="218" t="str">
        <f t="shared" si="44"/>
        <v/>
      </c>
      <c r="O232" s="219" t="str">
        <f t="shared" si="45"/>
        <v/>
      </c>
      <c r="P232" s="218" t="str">
        <f t="shared" si="36"/>
        <v/>
      </c>
      <c r="Q232" s="216" t="str">
        <f t="shared" si="37"/>
        <v/>
      </c>
      <c r="R232" s="220" t="str">
        <f t="shared" si="38"/>
        <v/>
      </c>
      <c r="S232" s="216" t="str">
        <f t="shared" si="46"/>
        <v/>
      </c>
      <c r="T232" s="217" t="str">
        <f t="shared" si="39"/>
        <v/>
      </c>
      <c r="U232" s="218" t="str">
        <f>IF(S232="","",COUNTIF($S$7:S232,"該当２"))</f>
        <v/>
      </c>
      <c r="V232" s="221" t="str">
        <f t="shared" si="40"/>
        <v/>
      </c>
      <c r="W232" s="217" t="str">
        <f t="shared" si="41"/>
        <v/>
      </c>
      <c r="X232" s="218" t="str">
        <f>IF(V232="","",COUNTIF($V$7:V232,"該当３"))</f>
        <v/>
      </c>
      <c r="Z232" s="230"/>
      <c r="AA232" s="231"/>
      <c r="AB232" s="224"/>
      <c r="AC232" s="224"/>
      <c r="AD232" s="224"/>
      <c r="AE232" s="254"/>
    </row>
    <row r="233" spans="1:31" s="222" customFormat="1" ht="15" customHeight="1" x14ac:dyDescent="0.15">
      <c r="A233" s="227" t="s">
        <v>1279</v>
      </c>
      <c r="B233" s="228" t="s">
        <v>1006</v>
      </c>
      <c r="C233" s="228" t="s">
        <v>1271</v>
      </c>
      <c r="D233" s="228" t="s">
        <v>1006</v>
      </c>
      <c r="E233" s="228" t="s">
        <v>1007</v>
      </c>
      <c r="F233" s="229" t="s">
        <v>175</v>
      </c>
      <c r="G233" s="229" t="s">
        <v>355</v>
      </c>
      <c r="H233" s="229" t="s">
        <v>117</v>
      </c>
      <c r="I233" s="214"/>
      <c r="J233" s="215"/>
      <c r="K233" s="216" t="str">
        <f t="shared" si="42"/>
        <v/>
      </c>
      <c r="L233" s="217" t="str">
        <f t="shared" si="43"/>
        <v/>
      </c>
      <c r="M233" s="218" t="str">
        <f>IF(K233="","",COUNTIF($K$7:K233,"ﾘｽﾄ１"))</f>
        <v/>
      </c>
      <c r="N233" s="218" t="str">
        <f t="shared" si="44"/>
        <v/>
      </c>
      <c r="O233" s="219" t="str">
        <f t="shared" si="45"/>
        <v/>
      </c>
      <c r="P233" s="218" t="str">
        <f t="shared" si="36"/>
        <v/>
      </c>
      <c r="Q233" s="216" t="str">
        <f t="shared" si="37"/>
        <v/>
      </c>
      <c r="R233" s="220" t="str">
        <f t="shared" si="38"/>
        <v/>
      </c>
      <c r="S233" s="216" t="str">
        <f t="shared" si="46"/>
        <v/>
      </c>
      <c r="T233" s="217" t="str">
        <f t="shared" si="39"/>
        <v/>
      </c>
      <c r="U233" s="218" t="str">
        <f>IF(S233="","",COUNTIF($S$7:S233,"該当２"))</f>
        <v/>
      </c>
      <c r="V233" s="221" t="str">
        <f t="shared" si="40"/>
        <v/>
      </c>
      <c r="W233" s="217" t="str">
        <f t="shared" si="41"/>
        <v/>
      </c>
      <c r="X233" s="218" t="str">
        <f>IF(V233="","",COUNTIF($V$7:V233,"該当３"))</f>
        <v/>
      </c>
      <c r="Z233" s="230"/>
      <c r="AA233" s="231"/>
      <c r="AB233" s="224"/>
      <c r="AC233" s="224"/>
      <c r="AD233" s="224"/>
      <c r="AE233" s="254"/>
    </row>
    <row r="234" spans="1:31" s="222" customFormat="1" ht="15" customHeight="1" x14ac:dyDescent="0.15">
      <c r="A234" s="227" t="s">
        <v>1280</v>
      </c>
      <c r="B234" s="228" t="s">
        <v>1006</v>
      </c>
      <c r="C234" s="228" t="s">
        <v>1271</v>
      </c>
      <c r="D234" s="228" t="s">
        <v>1027</v>
      </c>
      <c r="E234" s="228" t="s">
        <v>1007</v>
      </c>
      <c r="F234" s="229" t="s">
        <v>175</v>
      </c>
      <c r="G234" s="229" t="s">
        <v>355</v>
      </c>
      <c r="H234" s="229" t="s">
        <v>358</v>
      </c>
      <c r="I234" s="214"/>
      <c r="J234" s="215"/>
      <c r="K234" s="216" t="str">
        <f t="shared" si="42"/>
        <v/>
      </c>
      <c r="L234" s="217" t="str">
        <f t="shared" si="43"/>
        <v/>
      </c>
      <c r="M234" s="218" t="str">
        <f>IF(K234="","",COUNTIF($K$7:K234,"ﾘｽﾄ１"))</f>
        <v/>
      </c>
      <c r="N234" s="218" t="str">
        <f t="shared" si="44"/>
        <v/>
      </c>
      <c r="O234" s="219" t="str">
        <f t="shared" si="45"/>
        <v/>
      </c>
      <c r="P234" s="218" t="str">
        <f t="shared" si="36"/>
        <v/>
      </c>
      <c r="Q234" s="216" t="str">
        <f t="shared" si="37"/>
        <v/>
      </c>
      <c r="R234" s="220" t="str">
        <f t="shared" si="38"/>
        <v/>
      </c>
      <c r="S234" s="216" t="str">
        <f t="shared" si="46"/>
        <v/>
      </c>
      <c r="T234" s="217" t="str">
        <f t="shared" si="39"/>
        <v/>
      </c>
      <c r="U234" s="218" t="str">
        <f>IF(S234="","",COUNTIF($S$7:S234,"該当２"))</f>
        <v/>
      </c>
      <c r="V234" s="221" t="str">
        <f t="shared" si="40"/>
        <v/>
      </c>
      <c r="W234" s="217" t="str">
        <f t="shared" si="41"/>
        <v/>
      </c>
      <c r="X234" s="218" t="str">
        <f>IF(V234="","",COUNTIF($V$7:V234,"該当３"))</f>
        <v/>
      </c>
      <c r="Z234" s="230"/>
      <c r="AA234" s="231"/>
      <c r="AB234" s="224"/>
      <c r="AC234" s="224"/>
      <c r="AD234" s="224"/>
      <c r="AE234" s="254"/>
    </row>
    <row r="235" spans="1:31" s="222" customFormat="1" ht="15" customHeight="1" x14ac:dyDescent="0.15">
      <c r="A235" s="227" t="s">
        <v>1281</v>
      </c>
      <c r="B235" s="228" t="s">
        <v>1006</v>
      </c>
      <c r="C235" s="228" t="s">
        <v>1271</v>
      </c>
      <c r="D235" s="228" t="s">
        <v>1029</v>
      </c>
      <c r="E235" s="228" t="s">
        <v>1007</v>
      </c>
      <c r="F235" s="229" t="s">
        <v>175</v>
      </c>
      <c r="G235" s="229" t="s">
        <v>355</v>
      </c>
      <c r="H235" s="229" t="s">
        <v>359</v>
      </c>
      <c r="I235" s="214"/>
      <c r="J235" s="215"/>
      <c r="K235" s="216" t="str">
        <f t="shared" si="42"/>
        <v/>
      </c>
      <c r="L235" s="217" t="str">
        <f t="shared" si="43"/>
        <v/>
      </c>
      <c r="M235" s="218" t="str">
        <f>IF(K235="","",COUNTIF($K$7:K235,"ﾘｽﾄ１"))</f>
        <v/>
      </c>
      <c r="N235" s="218" t="str">
        <f t="shared" si="44"/>
        <v/>
      </c>
      <c r="O235" s="219" t="str">
        <f t="shared" si="45"/>
        <v/>
      </c>
      <c r="P235" s="218" t="str">
        <f t="shared" si="36"/>
        <v/>
      </c>
      <c r="Q235" s="216" t="str">
        <f t="shared" si="37"/>
        <v/>
      </c>
      <c r="R235" s="220" t="str">
        <f t="shared" si="38"/>
        <v/>
      </c>
      <c r="S235" s="216" t="str">
        <f t="shared" si="46"/>
        <v/>
      </c>
      <c r="T235" s="217" t="str">
        <f t="shared" si="39"/>
        <v/>
      </c>
      <c r="U235" s="218" t="str">
        <f>IF(S235="","",COUNTIF($S$7:S235,"該当２"))</f>
        <v/>
      </c>
      <c r="V235" s="221" t="str">
        <f t="shared" si="40"/>
        <v/>
      </c>
      <c r="W235" s="217" t="str">
        <f t="shared" si="41"/>
        <v/>
      </c>
      <c r="X235" s="218" t="str">
        <f>IF(V235="","",COUNTIF($V$7:V235,"該当３"))</f>
        <v/>
      </c>
      <c r="Z235" s="230"/>
      <c r="AA235" s="231"/>
      <c r="AB235" s="224"/>
      <c r="AC235" s="224"/>
      <c r="AD235" s="224"/>
      <c r="AE235" s="254"/>
    </row>
    <row r="236" spans="1:31" s="222" customFormat="1" ht="15" customHeight="1" x14ac:dyDescent="0.15">
      <c r="A236" s="227" t="s">
        <v>1282</v>
      </c>
      <c r="B236" s="228" t="s">
        <v>1006</v>
      </c>
      <c r="C236" s="228" t="s">
        <v>1271</v>
      </c>
      <c r="D236" s="228" t="s">
        <v>1031</v>
      </c>
      <c r="E236" s="228" t="s">
        <v>1007</v>
      </c>
      <c r="F236" s="229" t="s">
        <v>175</v>
      </c>
      <c r="G236" s="229" t="s">
        <v>355</v>
      </c>
      <c r="H236" s="229" t="s">
        <v>360</v>
      </c>
      <c r="I236" s="214"/>
      <c r="J236" s="215"/>
      <c r="K236" s="216" t="str">
        <f t="shared" si="42"/>
        <v/>
      </c>
      <c r="L236" s="217" t="str">
        <f t="shared" si="43"/>
        <v/>
      </c>
      <c r="M236" s="218" t="str">
        <f>IF(K236="","",COUNTIF($K$7:K236,"ﾘｽﾄ１"))</f>
        <v/>
      </c>
      <c r="N236" s="218" t="str">
        <f t="shared" si="44"/>
        <v/>
      </c>
      <c r="O236" s="219" t="str">
        <f t="shared" si="45"/>
        <v/>
      </c>
      <c r="P236" s="218" t="str">
        <f t="shared" si="36"/>
        <v/>
      </c>
      <c r="Q236" s="216" t="str">
        <f t="shared" si="37"/>
        <v/>
      </c>
      <c r="R236" s="220" t="str">
        <f t="shared" si="38"/>
        <v/>
      </c>
      <c r="S236" s="216" t="str">
        <f t="shared" si="46"/>
        <v/>
      </c>
      <c r="T236" s="217" t="str">
        <f t="shared" si="39"/>
        <v/>
      </c>
      <c r="U236" s="218" t="str">
        <f>IF(S236="","",COUNTIF($S$7:S236,"該当２"))</f>
        <v/>
      </c>
      <c r="V236" s="221" t="str">
        <f t="shared" si="40"/>
        <v/>
      </c>
      <c r="W236" s="217" t="str">
        <f t="shared" si="41"/>
        <v/>
      </c>
      <c r="X236" s="218" t="str">
        <f>IF(V236="","",COUNTIF($V$7:V236,"該当３"))</f>
        <v/>
      </c>
      <c r="Z236" s="230"/>
      <c r="AA236" s="231"/>
      <c r="AB236" s="224"/>
      <c r="AC236" s="224"/>
      <c r="AD236" s="224"/>
      <c r="AE236" s="254"/>
    </row>
    <row r="237" spans="1:31" s="222" customFormat="1" ht="15" customHeight="1" x14ac:dyDescent="0.15">
      <c r="A237" s="227" t="s">
        <v>1283</v>
      </c>
      <c r="B237" s="228" t="s">
        <v>1006</v>
      </c>
      <c r="C237" s="228" t="s">
        <v>1271</v>
      </c>
      <c r="D237" s="228" t="s">
        <v>1033</v>
      </c>
      <c r="E237" s="228" t="s">
        <v>1007</v>
      </c>
      <c r="F237" s="229" t="s">
        <v>175</v>
      </c>
      <c r="G237" s="229" t="s">
        <v>355</v>
      </c>
      <c r="H237" s="229" t="s">
        <v>361</v>
      </c>
      <c r="I237" s="214"/>
      <c r="J237" s="215"/>
      <c r="K237" s="216" t="str">
        <f t="shared" si="42"/>
        <v/>
      </c>
      <c r="L237" s="217" t="str">
        <f t="shared" si="43"/>
        <v/>
      </c>
      <c r="M237" s="218" t="str">
        <f>IF(K237="","",COUNTIF($K$7:K237,"ﾘｽﾄ１"))</f>
        <v/>
      </c>
      <c r="N237" s="218" t="str">
        <f t="shared" si="44"/>
        <v/>
      </c>
      <c r="O237" s="219" t="str">
        <f t="shared" si="45"/>
        <v/>
      </c>
      <c r="P237" s="218" t="str">
        <f t="shared" si="36"/>
        <v/>
      </c>
      <c r="Q237" s="216" t="str">
        <f t="shared" si="37"/>
        <v/>
      </c>
      <c r="R237" s="220" t="str">
        <f t="shared" si="38"/>
        <v/>
      </c>
      <c r="S237" s="216" t="str">
        <f t="shared" si="46"/>
        <v/>
      </c>
      <c r="T237" s="217" t="str">
        <f t="shared" si="39"/>
        <v/>
      </c>
      <c r="U237" s="218" t="str">
        <f>IF(S237="","",COUNTIF($S$7:S237,"該当２"))</f>
        <v/>
      </c>
      <c r="V237" s="221" t="str">
        <f t="shared" si="40"/>
        <v/>
      </c>
      <c r="W237" s="217" t="str">
        <f t="shared" si="41"/>
        <v/>
      </c>
      <c r="X237" s="218" t="str">
        <f>IF(V237="","",COUNTIF($V$7:V237,"該当３"))</f>
        <v/>
      </c>
      <c r="Z237" s="230"/>
      <c r="AA237" s="231"/>
      <c r="AB237" s="224"/>
      <c r="AC237" s="224"/>
      <c r="AD237" s="224"/>
      <c r="AE237" s="254"/>
    </row>
    <row r="238" spans="1:31" s="222" customFormat="1" ht="15" customHeight="1" x14ac:dyDescent="0.15">
      <c r="A238" s="227" t="s">
        <v>1284</v>
      </c>
      <c r="B238" s="228" t="s">
        <v>1006</v>
      </c>
      <c r="C238" s="228" t="s">
        <v>1271</v>
      </c>
      <c r="D238" s="228" t="s">
        <v>1035</v>
      </c>
      <c r="E238" s="228" t="s">
        <v>1007</v>
      </c>
      <c r="F238" s="229" t="s">
        <v>175</v>
      </c>
      <c r="G238" s="229" t="s">
        <v>355</v>
      </c>
      <c r="H238" s="229" t="s">
        <v>1608</v>
      </c>
      <c r="I238" s="214"/>
      <c r="J238" s="215"/>
      <c r="K238" s="216" t="str">
        <f t="shared" si="42"/>
        <v/>
      </c>
      <c r="L238" s="217" t="str">
        <f t="shared" si="43"/>
        <v/>
      </c>
      <c r="M238" s="218" t="str">
        <f>IF(K238="","",COUNTIF($K$7:K238,"ﾘｽﾄ１"))</f>
        <v/>
      </c>
      <c r="N238" s="218" t="str">
        <f t="shared" si="44"/>
        <v/>
      </c>
      <c r="O238" s="219" t="str">
        <f t="shared" si="45"/>
        <v/>
      </c>
      <c r="P238" s="218" t="str">
        <f t="shared" si="36"/>
        <v/>
      </c>
      <c r="Q238" s="216" t="str">
        <f t="shared" si="37"/>
        <v/>
      </c>
      <c r="R238" s="220" t="str">
        <f t="shared" si="38"/>
        <v/>
      </c>
      <c r="S238" s="216" t="str">
        <f t="shared" si="46"/>
        <v/>
      </c>
      <c r="T238" s="217" t="str">
        <f t="shared" si="39"/>
        <v/>
      </c>
      <c r="U238" s="218" t="str">
        <f>IF(S238="","",COUNTIF($S$7:S238,"該当２"))</f>
        <v/>
      </c>
      <c r="V238" s="221" t="str">
        <f t="shared" si="40"/>
        <v/>
      </c>
      <c r="W238" s="217" t="str">
        <f t="shared" si="41"/>
        <v/>
      </c>
      <c r="X238" s="218" t="str">
        <f>IF(V238="","",COUNTIF($V$7:V238,"該当３"))</f>
        <v/>
      </c>
      <c r="Z238" s="230"/>
      <c r="AA238" s="231"/>
      <c r="AB238" s="224"/>
      <c r="AC238" s="224"/>
      <c r="AD238" s="224"/>
      <c r="AE238" s="254"/>
    </row>
    <row r="239" spans="1:31" s="222" customFormat="1" ht="15" customHeight="1" x14ac:dyDescent="0.15">
      <c r="A239" s="227" t="s">
        <v>1285</v>
      </c>
      <c r="B239" s="228" t="s">
        <v>1006</v>
      </c>
      <c r="C239" s="228" t="s">
        <v>1271</v>
      </c>
      <c r="D239" s="228" t="s">
        <v>1037</v>
      </c>
      <c r="E239" s="228" t="s">
        <v>1007</v>
      </c>
      <c r="F239" s="229" t="s">
        <v>175</v>
      </c>
      <c r="G239" s="229" t="s">
        <v>355</v>
      </c>
      <c r="H239" s="229" t="s">
        <v>1609</v>
      </c>
      <c r="I239" s="214"/>
      <c r="J239" s="215"/>
      <c r="K239" s="216" t="str">
        <f t="shared" si="42"/>
        <v/>
      </c>
      <c r="L239" s="217" t="str">
        <f t="shared" si="43"/>
        <v/>
      </c>
      <c r="M239" s="218" t="str">
        <f>IF(K239="","",COUNTIF($K$7:K239,"ﾘｽﾄ１"))</f>
        <v/>
      </c>
      <c r="N239" s="218" t="str">
        <f t="shared" si="44"/>
        <v/>
      </c>
      <c r="O239" s="219" t="str">
        <f t="shared" si="45"/>
        <v/>
      </c>
      <c r="P239" s="218" t="str">
        <f t="shared" si="36"/>
        <v/>
      </c>
      <c r="Q239" s="216" t="str">
        <f t="shared" si="37"/>
        <v/>
      </c>
      <c r="R239" s="220" t="str">
        <f t="shared" si="38"/>
        <v/>
      </c>
      <c r="S239" s="216" t="str">
        <f t="shared" si="46"/>
        <v/>
      </c>
      <c r="T239" s="217" t="str">
        <f t="shared" si="39"/>
        <v/>
      </c>
      <c r="U239" s="218" t="str">
        <f>IF(S239="","",COUNTIF($S$7:S239,"該当２"))</f>
        <v/>
      </c>
      <c r="V239" s="221" t="str">
        <f t="shared" si="40"/>
        <v/>
      </c>
      <c r="W239" s="217" t="str">
        <f t="shared" si="41"/>
        <v/>
      </c>
      <c r="X239" s="218" t="str">
        <f>IF(V239="","",COUNTIF($V$7:V239,"該当３"))</f>
        <v/>
      </c>
      <c r="Z239" s="230"/>
      <c r="AA239" s="231"/>
      <c r="AB239" s="224"/>
      <c r="AC239" s="224"/>
      <c r="AD239" s="224"/>
      <c r="AE239" s="254"/>
    </row>
    <row r="240" spans="1:31" s="222" customFormat="1" ht="15" customHeight="1" x14ac:dyDescent="0.15">
      <c r="A240" s="227" t="s">
        <v>1286</v>
      </c>
      <c r="B240" s="228" t="s">
        <v>1006</v>
      </c>
      <c r="C240" s="228" t="s">
        <v>1271</v>
      </c>
      <c r="D240" s="228" t="s">
        <v>1039</v>
      </c>
      <c r="E240" s="228" t="s">
        <v>1007</v>
      </c>
      <c r="F240" s="229" t="s">
        <v>175</v>
      </c>
      <c r="G240" s="229" t="s">
        <v>355</v>
      </c>
      <c r="H240" s="229" t="s">
        <v>1610</v>
      </c>
      <c r="I240" s="214"/>
      <c r="J240" s="215"/>
      <c r="K240" s="216" t="str">
        <f t="shared" si="42"/>
        <v/>
      </c>
      <c r="L240" s="217" t="str">
        <f t="shared" si="43"/>
        <v/>
      </c>
      <c r="M240" s="218" t="str">
        <f>IF(K240="","",COUNTIF($K$7:K240,"ﾘｽﾄ１"))</f>
        <v/>
      </c>
      <c r="N240" s="218" t="str">
        <f t="shared" si="44"/>
        <v/>
      </c>
      <c r="O240" s="219" t="str">
        <f t="shared" si="45"/>
        <v/>
      </c>
      <c r="P240" s="218" t="str">
        <f t="shared" si="36"/>
        <v/>
      </c>
      <c r="Q240" s="216" t="str">
        <f t="shared" si="37"/>
        <v/>
      </c>
      <c r="R240" s="220" t="str">
        <f t="shared" si="38"/>
        <v/>
      </c>
      <c r="S240" s="216" t="str">
        <f t="shared" si="46"/>
        <v/>
      </c>
      <c r="T240" s="217" t="str">
        <f t="shared" si="39"/>
        <v/>
      </c>
      <c r="U240" s="218" t="str">
        <f>IF(S240="","",COUNTIF($S$7:S240,"該当２"))</f>
        <v/>
      </c>
      <c r="V240" s="221" t="str">
        <f t="shared" si="40"/>
        <v/>
      </c>
      <c r="W240" s="217" t="str">
        <f t="shared" si="41"/>
        <v/>
      </c>
      <c r="X240" s="218" t="str">
        <f>IF(V240="","",COUNTIF($V$7:V240,"該当３"))</f>
        <v/>
      </c>
      <c r="Z240" s="230"/>
      <c r="AA240" s="231"/>
      <c r="AB240" s="224"/>
      <c r="AC240" s="224"/>
      <c r="AD240" s="224"/>
      <c r="AE240" s="254"/>
    </row>
    <row r="241" spans="1:31" s="222" customFormat="1" ht="15" customHeight="1" x14ac:dyDescent="0.15">
      <c r="A241" s="227" t="s">
        <v>1287</v>
      </c>
      <c r="B241" s="228" t="s">
        <v>1006</v>
      </c>
      <c r="C241" s="228" t="s">
        <v>1271</v>
      </c>
      <c r="D241" s="228" t="s">
        <v>1041</v>
      </c>
      <c r="E241" s="228" t="s">
        <v>1007</v>
      </c>
      <c r="F241" s="229" t="s">
        <v>175</v>
      </c>
      <c r="G241" s="229" t="s">
        <v>355</v>
      </c>
      <c r="H241" s="229" t="s">
        <v>1611</v>
      </c>
      <c r="I241" s="214"/>
      <c r="J241" s="215"/>
      <c r="K241" s="216" t="str">
        <f t="shared" si="42"/>
        <v/>
      </c>
      <c r="L241" s="217" t="str">
        <f t="shared" si="43"/>
        <v/>
      </c>
      <c r="M241" s="218" t="str">
        <f>IF(K241="","",COUNTIF($K$7:K241,"ﾘｽﾄ１"))</f>
        <v/>
      </c>
      <c r="N241" s="218" t="str">
        <f t="shared" si="44"/>
        <v/>
      </c>
      <c r="O241" s="219" t="str">
        <f t="shared" si="45"/>
        <v/>
      </c>
      <c r="P241" s="218" t="str">
        <f t="shared" si="36"/>
        <v/>
      </c>
      <c r="Q241" s="216" t="str">
        <f t="shared" si="37"/>
        <v/>
      </c>
      <c r="R241" s="220" t="str">
        <f t="shared" si="38"/>
        <v/>
      </c>
      <c r="S241" s="216" t="str">
        <f t="shared" si="46"/>
        <v/>
      </c>
      <c r="T241" s="217" t="str">
        <f t="shared" si="39"/>
        <v/>
      </c>
      <c r="U241" s="218" t="str">
        <f>IF(S241="","",COUNTIF($S$7:S241,"該当２"))</f>
        <v/>
      </c>
      <c r="V241" s="221" t="str">
        <f t="shared" si="40"/>
        <v/>
      </c>
      <c r="W241" s="217" t="str">
        <f t="shared" si="41"/>
        <v/>
      </c>
      <c r="X241" s="218" t="str">
        <f>IF(V241="","",COUNTIF($V$7:V241,"該当３"))</f>
        <v/>
      </c>
      <c r="Z241" s="230"/>
      <c r="AA241" s="231"/>
      <c r="AB241" s="224"/>
      <c r="AC241" s="224"/>
      <c r="AD241" s="224"/>
      <c r="AE241" s="254"/>
    </row>
    <row r="242" spans="1:31" s="222" customFormat="1" ht="15" customHeight="1" x14ac:dyDescent="0.15">
      <c r="A242" s="227" t="s">
        <v>1288</v>
      </c>
      <c r="B242" s="228" t="s">
        <v>1006</v>
      </c>
      <c r="C242" s="228" t="s">
        <v>1271</v>
      </c>
      <c r="D242" s="228" t="s">
        <v>1043</v>
      </c>
      <c r="E242" s="228" t="s">
        <v>1007</v>
      </c>
      <c r="F242" s="229" t="s">
        <v>175</v>
      </c>
      <c r="G242" s="229" t="s">
        <v>355</v>
      </c>
      <c r="H242" s="229" t="s">
        <v>362</v>
      </c>
      <c r="I242" s="214"/>
      <c r="J242" s="215"/>
      <c r="K242" s="216" t="str">
        <f t="shared" si="42"/>
        <v/>
      </c>
      <c r="L242" s="217" t="str">
        <f t="shared" si="43"/>
        <v/>
      </c>
      <c r="M242" s="218" t="str">
        <f>IF(K242="","",COUNTIF($K$7:K242,"ﾘｽﾄ１"))</f>
        <v/>
      </c>
      <c r="N242" s="218" t="str">
        <f t="shared" si="44"/>
        <v/>
      </c>
      <c r="O242" s="219" t="str">
        <f t="shared" si="45"/>
        <v/>
      </c>
      <c r="P242" s="218" t="str">
        <f t="shared" si="36"/>
        <v/>
      </c>
      <c r="Q242" s="216" t="str">
        <f t="shared" si="37"/>
        <v/>
      </c>
      <c r="R242" s="220" t="str">
        <f t="shared" si="38"/>
        <v/>
      </c>
      <c r="S242" s="216" t="str">
        <f t="shared" si="46"/>
        <v/>
      </c>
      <c r="T242" s="217" t="str">
        <f t="shared" si="39"/>
        <v/>
      </c>
      <c r="U242" s="218" t="str">
        <f>IF(S242="","",COUNTIF($S$7:S242,"該当２"))</f>
        <v/>
      </c>
      <c r="V242" s="221" t="str">
        <f t="shared" si="40"/>
        <v/>
      </c>
      <c r="W242" s="217" t="str">
        <f t="shared" si="41"/>
        <v/>
      </c>
      <c r="X242" s="218" t="str">
        <f>IF(V242="","",COUNTIF($V$7:V242,"該当３"))</f>
        <v/>
      </c>
      <c r="Z242" s="230"/>
      <c r="AA242" s="231"/>
      <c r="AB242" s="224"/>
      <c r="AC242" s="224"/>
      <c r="AD242" s="224"/>
      <c r="AE242" s="254"/>
    </row>
    <row r="243" spans="1:31" s="222" customFormat="1" ht="15" customHeight="1" x14ac:dyDescent="0.15">
      <c r="A243" s="227" t="s">
        <v>1289</v>
      </c>
      <c r="B243" s="228" t="s">
        <v>1006</v>
      </c>
      <c r="C243" s="228" t="s">
        <v>1271</v>
      </c>
      <c r="D243" s="228" t="s">
        <v>1045</v>
      </c>
      <c r="E243" s="228" t="s">
        <v>1007</v>
      </c>
      <c r="F243" s="229" t="s">
        <v>175</v>
      </c>
      <c r="G243" s="229" t="s">
        <v>355</v>
      </c>
      <c r="H243" s="229" t="s">
        <v>363</v>
      </c>
      <c r="I243" s="214"/>
      <c r="J243" s="215"/>
      <c r="K243" s="216" t="str">
        <f t="shared" si="42"/>
        <v/>
      </c>
      <c r="L243" s="217" t="str">
        <f t="shared" si="43"/>
        <v/>
      </c>
      <c r="M243" s="218" t="str">
        <f>IF(K243="","",COUNTIF($K$7:K243,"ﾘｽﾄ１"))</f>
        <v/>
      </c>
      <c r="N243" s="218" t="str">
        <f t="shared" si="44"/>
        <v/>
      </c>
      <c r="O243" s="219" t="str">
        <f t="shared" si="45"/>
        <v/>
      </c>
      <c r="P243" s="218" t="str">
        <f t="shared" si="36"/>
        <v/>
      </c>
      <c r="Q243" s="216" t="str">
        <f t="shared" si="37"/>
        <v/>
      </c>
      <c r="R243" s="220" t="str">
        <f t="shared" si="38"/>
        <v/>
      </c>
      <c r="S243" s="216" t="str">
        <f t="shared" si="46"/>
        <v/>
      </c>
      <c r="T243" s="217" t="str">
        <f t="shared" si="39"/>
        <v/>
      </c>
      <c r="U243" s="218" t="str">
        <f>IF(S243="","",COUNTIF($S$7:S243,"該当２"))</f>
        <v/>
      </c>
      <c r="V243" s="221" t="str">
        <f t="shared" si="40"/>
        <v/>
      </c>
      <c r="W243" s="217" t="str">
        <f t="shared" si="41"/>
        <v/>
      </c>
      <c r="X243" s="218" t="str">
        <f>IF(V243="","",COUNTIF($V$7:V243,"該当３"))</f>
        <v/>
      </c>
      <c r="Z243" s="230"/>
      <c r="AA243" s="231"/>
      <c r="AB243" s="224"/>
      <c r="AC243" s="224"/>
      <c r="AD243" s="224"/>
      <c r="AE243" s="254"/>
    </row>
    <row r="244" spans="1:31" s="222" customFormat="1" ht="15" customHeight="1" x14ac:dyDescent="0.15">
      <c r="A244" s="227" t="s">
        <v>1290</v>
      </c>
      <c r="B244" s="228" t="s">
        <v>1006</v>
      </c>
      <c r="C244" s="228" t="s">
        <v>1271</v>
      </c>
      <c r="D244" s="228" t="s">
        <v>1161</v>
      </c>
      <c r="E244" s="228" t="s">
        <v>1007</v>
      </c>
      <c r="F244" s="229" t="s">
        <v>175</v>
      </c>
      <c r="G244" s="229" t="s">
        <v>355</v>
      </c>
      <c r="H244" s="229" t="s">
        <v>364</v>
      </c>
      <c r="I244" s="214"/>
      <c r="J244" s="215"/>
      <c r="K244" s="216" t="str">
        <f t="shared" si="42"/>
        <v/>
      </c>
      <c r="L244" s="217" t="str">
        <f t="shared" si="43"/>
        <v/>
      </c>
      <c r="M244" s="218" t="str">
        <f>IF(K244="","",COUNTIF($K$7:K244,"ﾘｽﾄ１"))</f>
        <v/>
      </c>
      <c r="N244" s="218" t="str">
        <f t="shared" si="44"/>
        <v/>
      </c>
      <c r="O244" s="219" t="str">
        <f t="shared" si="45"/>
        <v/>
      </c>
      <c r="P244" s="218" t="str">
        <f t="shared" si="36"/>
        <v/>
      </c>
      <c r="Q244" s="216" t="str">
        <f t="shared" si="37"/>
        <v/>
      </c>
      <c r="R244" s="220" t="str">
        <f t="shared" si="38"/>
        <v/>
      </c>
      <c r="S244" s="216" t="str">
        <f t="shared" si="46"/>
        <v/>
      </c>
      <c r="T244" s="217" t="str">
        <f t="shared" si="39"/>
        <v/>
      </c>
      <c r="U244" s="218" t="str">
        <f>IF(S244="","",COUNTIF($S$7:S244,"該当２"))</f>
        <v/>
      </c>
      <c r="V244" s="221" t="str">
        <f t="shared" si="40"/>
        <v/>
      </c>
      <c r="W244" s="217" t="str">
        <f t="shared" si="41"/>
        <v/>
      </c>
      <c r="X244" s="218" t="str">
        <f>IF(V244="","",COUNTIF($V$7:V244,"該当３"))</f>
        <v/>
      </c>
      <c r="Z244" s="230"/>
      <c r="AA244" s="231"/>
      <c r="AB244" s="224"/>
      <c r="AC244" s="224"/>
      <c r="AD244" s="224"/>
      <c r="AE244" s="254"/>
    </row>
    <row r="245" spans="1:31" s="222" customFormat="1" ht="15" customHeight="1" x14ac:dyDescent="0.15">
      <c r="A245" s="227" t="s">
        <v>1291</v>
      </c>
      <c r="B245" s="228" t="s">
        <v>1006</v>
      </c>
      <c r="C245" s="228" t="s">
        <v>1271</v>
      </c>
      <c r="D245" s="228" t="s">
        <v>1163</v>
      </c>
      <c r="E245" s="228" t="s">
        <v>1007</v>
      </c>
      <c r="F245" s="229" t="s">
        <v>175</v>
      </c>
      <c r="G245" s="229" t="s">
        <v>355</v>
      </c>
      <c r="H245" s="229" t="s">
        <v>365</v>
      </c>
      <c r="I245" s="214"/>
      <c r="J245" s="215"/>
      <c r="K245" s="216" t="str">
        <f t="shared" si="42"/>
        <v/>
      </c>
      <c r="L245" s="217" t="str">
        <f t="shared" si="43"/>
        <v/>
      </c>
      <c r="M245" s="218" t="str">
        <f>IF(K245="","",COUNTIF($K$7:K245,"ﾘｽﾄ１"))</f>
        <v/>
      </c>
      <c r="N245" s="218" t="str">
        <f t="shared" si="44"/>
        <v/>
      </c>
      <c r="O245" s="219" t="str">
        <f t="shared" si="45"/>
        <v/>
      </c>
      <c r="P245" s="218" t="str">
        <f t="shared" si="36"/>
        <v/>
      </c>
      <c r="Q245" s="216" t="str">
        <f t="shared" si="37"/>
        <v/>
      </c>
      <c r="R245" s="220" t="str">
        <f t="shared" si="38"/>
        <v/>
      </c>
      <c r="S245" s="216" t="str">
        <f t="shared" si="46"/>
        <v/>
      </c>
      <c r="T245" s="217" t="str">
        <f t="shared" si="39"/>
        <v/>
      </c>
      <c r="U245" s="218" t="str">
        <f>IF(S245="","",COUNTIF($S$7:S245,"該当２"))</f>
        <v/>
      </c>
      <c r="V245" s="221" t="str">
        <f t="shared" si="40"/>
        <v/>
      </c>
      <c r="W245" s="217" t="str">
        <f t="shared" si="41"/>
        <v/>
      </c>
      <c r="X245" s="218" t="str">
        <f>IF(V245="","",COUNTIF($V$7:V245,"該当３"))</f>
        <v/>
      </c>
      <c r="Z245" s="230"/>
      <c r="AA245" s="231"/>
      <c r="AB245" s="224"/>
      <c r="AC245" s="224"/>
      <c r="AD245" s="224"/>
      <c r="AE245" s="254"/>
    </row>
    <row r="246" spans="1:31" s="222" customFormat="1" ht="15" customHeight="1" x14ac:dyDescent="0.15">
      <c r="A246" s="227" t="s">
        <v>1292</v>
      </c>
      <c r="B246" s="228" t="s">
        <v>1006</v>
      </c>
      <c r="C246" s="228" t="s">
        <v>1293</v>
      </c>
      <c r="D246" s="228" t="s">
        <v>1008</v>
      </c>
      <c r="E246" s="228" t="s">
        <v>1007</v>
      </c>
      <c r="F246" s="229" t="s">
        <v>175</v>
      </c>
      <c r="G246" s="229" t="s">
        <v>366</v>
      </c>
      <c r="H246" s="229"/>
      <c r="I246" s="214"/>
      <c r="J246" s="215"/>
      <c r="K246" s="216" t="str">
        <f t="shared" si="42"/>
        <v>ﾘｽﾄ１</v>
      </c>
      <c r="L246" s="217" t="str">
        <f t="shared" si="43"/>
        <v>那珂市</v>
      </c>
      <c r="M246" s="218">
        <f>IF(K246="","",COUNTIF($K$7:K246,"ﾘｽﾄ１"))</f>
        <v>23</v>
      </c>
      <c r="N246" s="218" t="str">
        <f t="shared" si="44"/>
        <v/>
      </c>
      <c r="O246" s="219" t="str">
        <f t="shared" si="45"/>
        <v/>
      </c>
      <c r="P246" s="218" t="str">
        <f t="shared" si="36"/>
        <v/>
      </c>
      <c r="Q246" s="216" t="str">
        <f t="shared" si="37"/>
        <v/>
      </c>
      <c r="R246" s="220" t="str">
        <f t="shared" si="38"/>
        <v/>
      </c>
      <c r="S246" s="216" t="str">
        <f t="shared" si="46"/>
        <v/>
      </c>
      <c r="T246" s="217" t="str">
        <f t="shared" si="39"/>
        <v/>
      </c>
      <c r="U246" s="218" t="str">
        <f>IF(S246="","",COUNTIF($S$7:S246,"該当２"))</f>
        <v/>
      </c>
      <c r="V246" s="221" t="str">
        <f t="shared" si="40"/>
        <v/>
      </c>
      <c r="W246" s="217" t="str">
        <f t="shared" si="41"/>
        <v/>
      </c>
      <c r="X246" s="218" t="str">
        <f>IF(V246="","",COUNTIF($V$7:V246,"該当３"))</f>
        <v/>
      </c>
      <c r="Z246" s="230"/>
      <c r="AA246" s="231"/>
      <c r="AB246" s="224"/>
      <c r="AC246" s="224"/>
      <c r="AD246" s="224"/>
      <c r="AE246" s="254"/>
    </row>
    <row r="247" spans="1:31" s="222" customFormat="1" ht="15" customHeight="1" x14ac:dyDescent="0.15">
      <c r="A247" s="227" t="s">
        <v>1294</v>
      </c>
      <c r="B247" s="228" t="s">
        <v>1006</v>
      </c>
      <c r="C247" s="228" t="s">
        <v>1293</v>
      </c>
      <c r="D247" s="228" t="s">
        <v>1012</v>
      </c>
      <c r="E247" s="228" t="s">
        <v>1007</v>
      </c>
      <c r="F247" s="229" t="s">
        <v>175</v>
      </c>
      <c r="G247" s="229" t="s">
        <v>366</v>
      </c>
      <c r="H247" s="229" t="s">
        <v>367</v>
      </c>
      <c r="I247" s="214"/>
      <c r="J247" s="215"/>
      <c r="K247" s="216" t="str">
        <f t="shared" si="42"/>
        <v/>
      </c>
      <c r="L247" s="217" t="str">
        <f t="shared" si="43"/>
        <v/>
      </c>
      <c r="M247" s="218" t="str">
        <f>IF(K247="","",COUNTIF($K$7:K247,"ﾘｽﾄ１"))</f>
        <v/>
      </c>
      <c r="N247" s="218" t="str">
        <f t="shared" si="44"/>
        <v/>
      </c>
      <c r="O247" s="219" t="str">
        <f t="shared" si="45"/>
        <v/>
      </c>
      <c r="P247" s="218" t="str">
        <f t="shared" si="36"/>
        <v/>
      </c>
      <c r="Q247" s="216" t="str">
        <f t="shared" si="37"/>
        <v/>
      </c>
      <c r="R247" s="220" t="str">
        <f t="shared" si="38"/>
        <v/>
      </c>
      <c r="S247" s="216" t="str">
        <f t="shared" si="46"/>
        <v/>
      </c>
      <c r="T247" s="217" t="str">
        <f t="shared" si="39"/>
        <v/>
      </c>
      <c r="U247" s="218" t="str">
        <f>IF(S247="","",COUNTIF($S$7:S247,"該当２"))</f>
        <v/>
      </c>
      <c r="V247" s="221" t="str">
        <f t="shared" si="40"/>
        <v/>
      </c>
      <c r="W247" s="217" t="str">
        <f t="shared" si="41"/>
        <v/>
      </c>
      <c r="X247" s="218" t="str">
        <f>IF(V247="","",COUNTIF($V$7:V247,"該当３"))</f>
        <v/>
      </c>
      <c r="Z247" s="230"/>
      <c r="AA247" s="231"/>
      <c r="AB247" s="224"/>
      <c r="AC247" s="224"/>
      <c r="AD247" s="224"/>
      <c r="AE247" s="254"/>
    </row>
    <row r="248" spans="1:31" s="222" customFormat="1" ht="15" customHeight="1" x14ac:dyDescent="0.15">
      <c r="A248" s="227" t="s">
        <v>1295</v>
      </c>
      <c r="B248" s="228" t="s">
        <v>1006</v>
      </c>
      <c r="C248" s="228" t="s">
        <v>1293</v>
      </c>
      <c r="D248" s="228" t="s">
        <v>1014</v>
      </c>
      <c r="E248" s="228" t="s">
        <v>1007</v>
      </c>
      <c r="F248" s="229" t="s">
        <v>175</v>
      </c>
      <c r="G248" s="229" t="s">
        <v>366</v>
      </c>
      <c r="H248" s="229" t="s">
        <v>368</v>
      </c>
      <c r="I248" s="214"/>
      <c r="J248" s="215"/>
      <c r="K248" s="216" t="str">
        <f t="shared" si="42"/>
        <v/>
      </c>
      <c r="L248" s="217" t="str">
        <f t="shared" si="43"/>
        <v/>
      </c>
      <c r="M248" s="218" t="str">
        <f>IF(K248="","",COUNTIF($K$7:K248,"ﾘｽﾄ１"))</f>
        <v/>
      </c>
      <c r="N248" s="218" t="str">
        <f t="shared" si="44"/>
        <v/>
      </c>
      <c r="O248" s="219" t="str">
        <f t="shared" si="45"/>
        <v/>
      </c>
      <c r="P248" s="218" t="str">
        <f t="shared" si="36"/>
        <v/>
      </c>
      <c r="Q248" s="216" t="str">
        <f t="shared" si="37"/>
        <v/>
      </c>
      <c r="R248" s="220" t="str">
        <f t="shared" si="38"/>
        <v/>
      </c>
      <c r="S248" s="216" t="str">
        <f t="shared" si="46"/>
        <v/>
      </c>
      <c r="T248" s="217" t="str">
        <f t="shared" si="39"/>
        <v/>
      </c>
      <c r="U248" s="218" t="str">
        <f>IF(S248="","",COUNTIF($S$7:S248,"該当２"))</f>
        <v/>
      </c>
      <c r="V248" s="221" t="str">
        <f t="shared" si="40"/>
        <v/>
      </c>
      <c r="W248" s="217" t="str">
        <f t="shared" si="41"/>
        <v/>
      </c>
      <c r="X248" s="218" t="str">
        <f>IF(V248="","",COUNTIF($V$7:V248,"該当３"))</f>
        <v/>
      </c>
      <c r="Z248" s="230"/>
      <c r="AA248" s="231"/>
      <c r="AB248" s="224"/>
      <c r="AC248" s="224"/>
      <c r="AD248" s="224"/>
      <c r="AE248" s="254"/>
    </row>
    <row r="249" spans="1:31" s="222" customFormat="1" ht="15" customHeight="1" x14ac:dyDescent="0.15">
      <c r="A249" s="227" t="s">
        <v>1296</v>
      </c>
      <c r="B249" s="228" t="s">
        <v>1006</v>
      </c>
      <c r="C249" s="228" t="s">
        <v>1293</v>
      </c>
      <c r="D249" s="228" t="s">
        <v>1016</v>
      </c>
      <c r="E249" s="228" t="s">
        <v>1007</v>
      </c>
      <c r="F249" s="229" t="s">
        <v>175</v>
      </c>
      <c r="G249" s="229" t="s">
        <v>366</v>
      </c>
      <c r="H249" s="229" t="s">
        <v>369</v>
      </c>
      <c r="I249" s="214"/>
      <c r="J249" s="215"/>
      <c r="K249" s="216" t="str">
        <f t="shared" si="42"/>
        <v/>
      </c>
      <c r="L249" s="217" t="str">
        <f t="shared" si="43"/>
        <v/>
      </c>
      <c r="M249" s="218" t="str">
        <f>IF(K249="","",COUNTIF($K$7:K249,"ﾘｽﾄ１"))</f>
        <v/>
      </c>
      <c r="N249" s="218" t="str">
        <f t="shared" si="44"/>
        <v/>
      </c>
      <c r="O249" s="219" t="str">
        <f t="shared" si="45"/>
        <v/>
      </c>
      <c r="P249" s="218" t="str">
        <f t="shared" si="36"/>
        <v/>
      </c>
      <c r="Q249" s="216" t="str">
        <f t="shared" si="37"/>
        <v/>
      </c>
      <c r="R249" s="220" t="str">
        <f t="shared" si="38"/>
        <v/>
      </c>
      <c r="S249" s="216" t="str">
        <f t="shared" si="46"/>
        <v/>
      </c>
      <c r="T249" s="217" t="str">
        <f t="shared" si="39"/>
        <v/>
      </c>
      <c r="U249" s="218" t="str">
        <f>IF(S249="","",COUNTIF($S$7:S249,"該当２"))</f>
        <v/>
      </c>
      <c r="V249" s="221" t="str">
        <f t="shared" si="40"/>
        <v/>
      </c>
      <c r="W249" s="217" t="str">
        <f t="shared" si="41"/>
        <v/>
      </c>
      <c r="X249" s="218" t="str">
        <f>IF(V249="","",COUNTIF($V$7:V249,"該当３"))</f>
        <v/>
      </c>
      <c r="Z249" s="230"/>
      <c r="AA249" s="231"/>
      <c r="AB249" s="224"/>
      <c r="AC249" s="224"/>
      <c r="AD249" s="224"/>
      <c r="AE249" s="254"/>
    </row>
    <row r="250" spans="1:31" s="222" customFormat="1" ht="15" customHeight="1" x14ac:dyDescent="0.15">
      <c r="A250" s="227" t="s">
        <v>1297</v>
      </c>
      <c r="B250" s="228" t="s">
        <v>1006</v>
      </c>
      <c r="C250" s="228" t="s">
        <v>1293</v>
      </c>
      <c r="D250" s="228" t="s">
        <v>1018</v>
      </c>
      <c r="E250" s="228" t="s">
        <v>1007</v>
      </c>
      <c r="F250" s="229" t="s">
        <v>175</v>
      </c>
      <c r="G250" s="229" t="s">
        <v>366</v>
      </c>
      <c r="H250" s="229" t="s">
        <v>370</v>
      </c>
      <c r="I250" s="214"/>
      <c r="J250" s="215"/>
      <c r="K250" s="216" t="str">
        <f t="shared" si="42"/>
        <v/>
      </c>
      <c r="L250" s="217" t="str">
        <f t="shared" si="43"/>
        <v/>
      </c>
      <c r="M250" s="218" t="str">
        <f>IF(K250="","",COUNTIF($K$7:K250,"ﾘｽﾄ１"))</f>
        <v/>
      </c>
      <c r="N250" s="218" t="str">
        <f t="shared" si="44"/>
        <v/>
      </c>
      <c r="O250" s="219" t="str">
        <f t="shared" si="45"/>
        <v/>
      </c>
      <c r="P250" s="218" t="str">
        <f t="shared" si="36"/>
        <v/>
      </c>
      <c r="Q250" s="216" t="str">
        <f t="shared" si="37"/>
        <v/>
      </c>
      <c r="R250" s="220" t="str">
        <f t="shared" si="38"/>
        <v/>
      </c>
      <c r="S250" s="216" t="str">
        <f t="shared" si="46"/>
        <v/>
      </c>
      <c r="T250" s="217" t="str">
        <f t="shared" si="39"/>
        <v/>
      </c>
      <c r="U250" s="218" t="str">
        <f>IF(S250="","",COUNTIF($S$7:S250,"該当２"))</f>
        <v/>
      </c>
      <c r="V250" s="221" t="str">
        <f t="shared" si="40"/>
        <v/>
      </c>
      <c r="W250" s="217" t="str">
        <f t="shared" si="41"/>
        <v/>
      </c>
      <c r="X250" s="218" t="str">
        <f>IF(V250="","",COUNTIF($V$7:V250,"該当３"))</f>
        <v/>
      </c>
      <c r="Z250" s="230"/>
      <c r="AA250" s="231"/>
      <c r="AB250" s="224"/>
      <c r="AC250" s="224"/>
      <c r="AD250" s="224"/>
      <c r="AE250" s="254"/>
    </row>
    <row r="251" spans="1:31" s="222" customFormat="1" ht="15" customHeight="1" x14ac:dyDescent="0.15">
      <c r="A251" s="227" t="s">
        <v>1298</v>
      </c>
      <c r="B251" s="228" t="s">
        <v>1006</v>
      </c>
      <c r="C251" s="228" t="s">
        <v>1293</v>
      </c>
      <c r="D251" s="228" t="s">
        <v>1020</v>
      </c>
      <c r="E251" s="228" t="s">
        <v>1007</v>
      </c>
      <c r="F251" s="229" t="s">
        <v>175</v>
      </c>
      <c r="G251" s="229" t="s">
        <v>366</v>
      </c>
      <c r="H251" s="229" t="s">
        <v>371</v>
      </c>
      <c r="I251" s="214"/>
      <c r="J251" s="215"/>
      <c r="K251" s="216" t="str">
        <f t="shared" si="42"/>
        <v/>
      </c>
      <c r="L251" s="217" t="str">
        <f t="shared" si="43"/>
        <v/>
      </c>
      <c r="M251" s="218" t="str">
        <f>IF(K251="","",COUNTIF($K$7:K251,"ﾘｽﾄ１"))</f>
        <v/>
      </c>
      <c r="N251" s="218" t="str">
        <f t="shared" si="44"/>
        <v/>
      </c>
      <c r="O251" s="219" t="str">
        <f t="shared" si="45"/>
        <v/>
      </c>
      <c r="P251" s="218" t="str">
        <f t="shared" si="36"/>
        <v/>
      </c>
      <c r="Q251" s="216" t="str">
        <f t="shared" si="37"/>
        <v/>
      </c>
      <c r="R251" s="220" t="str">
        <f t="shared" si="38"/>
        <v/>
      </c>
      <c r="S251" s="216" t="str">
        <f t="shared" si="46"/>
        <v/>
      </c>
      <c r="T251" s="217" t="str">
        <f t="shared" si="39"/>
        <v/>
      </c>
      <c r="U251" s="218" t="str">
        <f>IF(S251="","",COUNTIF($S$7:S251,"該当２"))</f>
        <v/>
      </c>
      <c r="V251" s="221" t="str">
        <f t="shared" si="40"/>
        <v/>
      </c>
      <c r="W251" s="217" t="str">
        <f t="shared" si="41"/>
        <v/>
      </c>
      <c r="X251" s="218" t="str">
        <f>IF(V251="","",COUNTIF($V$7:V251,"該当３"))</f>
        <v/>
      </c>
      <c r="Z251" s="230"/>
      <c r="AA251" s="231"/>
      <c r="AB251" s="224"/>
      <c r="AC251" s="224"/>
      <c r="AD251" s="224"/>
      <c r="AE251" s="254"/>
    </row>
    <row r="252" spans="1:31" s="222" customFormat="1" ht="15" customHeight="1" x14ac:dyDescent="0.15">
      <c r="A252" s="227" t="s">
        <v>1299</v>
      </c>
      <c r="B252" s="228" t="s">
        <v>1006</v>
      </c>
      <c r="C252" s="228" t="s">
        <v>1293</v>
      </c>
      <c r="D252" s="228" t="s">
        <v>1022</v>
      </c>
      <c r="E252" s="228" t="s">
        <v>1007</v>
      </c>
      <c r="F252" s="229" t="s">
        <v>175</v>
      </c>
      <c r="G252" s="229" t="s">
        <v>366</v>
      </c>
      <c r="H252" s="229" t="s">
        <v>372</v>
      </c>
      <c r="I252" s="214"/>
      <c r="J252" s="215"/>
      <c r="K252" s="216" t="str">
        <f t="shared" si="42"/>
        <v/>
      </c>
      <c r="L252" s="217" t="str">
        <f t="shared" si="43"/>
        <v/>
      </c>
      <c r="M252" s="218" t="str">
        <f>IF(K252="","",COUNTIF($K$7:K252,"ﾘｽﾄ１"))</f>
        <v/>
      </c>
      <c r="N252" s="218" t="str">
        <f t="shared" si="44"/>
        <v/>
      </c>
      <c r="O252" s="219" t="str">
        <f t="shared" si="45"/>
        <v/>
      </c>
      <c r="P252" s="218" t="str">
        <f t="shared" si="36"/>
        <v/>
      </c>
      <c r="Q252" s="216" t="str">
        <f t="shared" si="37"/>
        <v/>
      </c>
      <c r="R252" s="220" t="str">
        <f t="shared" si="38"/>
        <v/>
      </c>
      <c r="S252" s="216" t="str">
        <f t="shared" si="46"/>
        <v/>
      </c>
      <c r="T252" s="217" t="str">
        <f t="shared" si="39"/>
        <v/>
      </c>
      <c r="U252" s="218" t="str">
        <f>IF(S252="","",COUNTIF($S$7:S252,"該当２"))</f>
        <v/>
      </c>
      <c r="V252" s="221" t="str">
        <f t="shared" si="40"/>
        <v/>
      </c>
      <c r="W252" s="217" t="str">
        <f t="shared" si="41"/>
        <v/>
      </c>
      <c r="X252" s="218" t="str">
        <f>IF(V252="","",COUNTIF($V$7:V252,"該当３"))</f>
        <v/>
      </c>
      <c r="Z252" s="230"/>
      <c r="AA252" s="231"/>
      <c r="AB252" s="224"/>
      <c r="AC252" s="224"/>
      <c r="AD252" s="224"/>
      <c r="AE252" s="254"/>
    </row>
    <row r="253" spans="1:31" s="222" customFormat="1" ht="15" customHeight="1" x14ac:dyDescent="0.15">
      <c r="A253" s="227" t="s">
        <v>1300</v>
      </c>
      <c r="B253" s="228" t="s">
        <v>1006</v>
      </c>
      <c r="C253" s="228" t="s">
        <v>1293</v>
      </c>
      <c r="D253" s="228" t="s">
        <v>1024</v>
      </c>
      <c r="E253" s="228" t="s">
        <v>1007</v>
      </c>
      <c r="F253" s="229" t="s">
        <v>175</v>
      </c>
      <c r="G253" s="229" t="s">
        <v>366</v>
      </c>
      <c r="H253" s="229" t="s">
        <v>1612</v>
      </c>
      <c r="I253" s="214"/>
      <c r="J253" s="215"/>
      <c r="K253" s="216" t="str">
        <f t="shared" si="42"/>
        <v/>
      </c>
      <c r="L253" s="217" t="str">
        <f t="shared" si="43"/>
        <v/>
      </c>
      <c r="M253" s="218" t="str">
        <f>IF(K253="","",COUNTIF($K$7:K253,"ﾘｽﾄ１"))</f>
        <v/>
      </c>
      <c r="N253" s="218" t="str">
        <f t="shared" si="44"/>
        <v/>
      </c>
      <c r="O253" s="219" t="str">
        <f t="shared" si="45"/>
        <v/>
      </c>
      <c r="P253" s="218" t="str">
        <f t="shared" si="36"/>
        <v/>
      </c>
      <c r="Q253" s="216" t="str">
        <f t="shared" si="37"/>
        <v/>
      </c>
      <c r="R253" s="220" t="str">
        <f t="shared" si="38"/>
        <v/>
      </c>
      <c r="S253" s="216" t="str">
        <f t="shared" si="46"/>
        <v/>
      </c>
      <c r="T253" s="217" t="str">
        <f t="shared" si="39"/>
        <v/>
      </c>
      <c r="U253" s="218" t="str">
        <f>IF(S253="","",COUNTIF($S$7:S253,"該当２"))</f>
        <v/>
      </c>
      <c r="V253" s="221" t="str">
        <f t="shared" si="40"/>
        <v/>
      </c>
      <c r="W253" s="217" t="str">
        <f t="shared" si="41"/>
        <v/>
      </c>
      <c r="X253" s="218" t="str">
        <f>IF(V253="","",COUNTIF($V$7:V253,"該当３"))</f>
        <v/>
      </c>
      <c r="Z253" s="230"/>
      <c r="AA253" s="231"/>
      <c r="AB253" s="224"/>
      <c r="AC253" s="224"/>
      <c r="AD253" s="224"/>
      <c r="AE253" s="254"/>
    </row>
    <row r="254" spans="1:31" s="222" customFormat="1" ht="15" customHeight="1" x14ac:dyDescent="0.15">
      <c r="A254" s="227" t="s">
        <v>1301</v>
      </c>
      <c r="B254" s="228" t="s">
        <v>1006</v>
      </c>
      <c r="C254" s="228" t="s">
        <v>1293</v>
      </c>
      <c r="D254" s="228" t="s">
        <v>1006</v>
      </c>
      <c r="E254" s="228" t="s">
        <v>1007</v>
      </c>
      <c r="F254" s="229" t="s">
        <v>175</v>
      </c>
      <c r="G254" s="229" t="s">
        <v>366</v>
      </c>
      <c r="H254" s="229" t="s">
        <v>373</v>
      </c>
      <c r="I254" s="214"/>
      <c r="J254" s="215"/>
      <c r="K254" s="216" t="str">
        <f t="shared" si="42"/>
        <v/>
      </c>
      <c r="L254" s="217" t="str">
        <f t="shared" si="43"/>
        <v/>
      </c>
      <c r="M254" s="218" t="str">
        <f>IF(K254="","",COUNTIF($K$7:K254,"ﾘｽﾄ１"))</f>
        <v/>
      </c>
      <c r="N254" s="218" t="str">
        <f t="shared" si="44"/>
        <v/>
      </c>
      <c r="O254" s="219" t="str">
        <f t="shared" si="45"/>
        <v/>
      </c>
      <c r="P254" s="218" t="str">
        <f t="shared" si="36"/>
        <v/>
      </c>
      <c r="Q254" s="216" t="str">
        <f t="shared" si="37"/>
        <v/>
      </c>
      <c r="R254" s="220" t="str">
        <f t="shared" si="38"/>
        <v/>
      </c>
      <c r="S254" s="216" t="str">
        <f t="shared" si="46"/>
        <v/>
      </c>
      <c r="T254" s="217" t="str">
        <f t="shared" si="39"/>
        <v/>
      </c>
      <c r="U254" s="218" t="str">
        <f>IF(S254="","",COUNTIF($S$7:S254,"該当２"))</f>
        <v/>
      </c>
      <c r="V254" s="221" t="str">
        <f t="shared" si="40"/>
        <v/>
      </c>
      <c r="W254" s="217" t="str">
        <f t="shared" si="41"/>
        <v/>
      </c>
      <c r="X254" s="218" t="str">
        <f>IF(V254="","",COUNTIF($V$7:V254,"該当３"))</f>
        <v/>
      </c>
      <c r="Z254" s="230"/>
      <c r="AA254" s="231"/>
      <c r="AB254" s="224"/>
      <c r="AC254" s="224"/>
      <c r="AD254" s="224"/>
      <c r="AE254" s="254"/>
    </row>
    <row r="255" spans="1:31" s="222" customFormat="1" ht="15" customHeight="1" x14ac:dyDescent="0.15">
      <c r="A255" s="227" t="s">
        <v>1302</v>
      </c>
      <c r="B255" s="228" t="s">
        <v>1006</v>
      </c>
      <c r="C255" s="228" t="s">
        <v>1293</v>
      </c>
      <c r="D255" s="228" t="s">
        <v>1027</v>
      </c>
      <c r="E255" s="228" t="s">
        <v>1007</v>
      </c>
      <c r="F255" s="229" t="s">
        <v>175</v>
      </c>
      <c r="G255" s="229" t="s">
        <v>366</v>
      </c>
      <c r="H255" s="229" t="s">
        <v>1613</v>
      </c>
      <c r="I255" s="214"/>
      <c r="J255" s="215"/>
      <c r="K255" s="216" t="str">
        <f t="shared" si="42"/>
        <v/>
      </c>
      <c r="L255" s="217" t="str">
        <f t="shared" si="43"/>
        <v/>
      </c>
      <c r="M255" s="218" t="str">
        <f>IF(K255="","",COUNTIF($K$7:K255,"ﾘｽﾄ１"))</f>
        <v/>
      </c>
      <c r="N255" s="218" t="str">
        <f t="shared" si="44"/>
        <v/>
      </c>
      <c r="O255" s="219" t="str">
        <f t="shared" si="45"/>
        <v/>
      </c>
      <c r="P255" s="218" t="str">
        <f t="shared" si="36"/>
        <v/>
      </c>
      <c r="Q255" s="216" t="str">
        <f t="shared" si="37"/>
        <v/>
      </c>
      <c r="R255" s="220" t="str">
        <f t="shared" si="38"/>
        <v/>
      </c>
      <c r="S255" s="216" t="str">
        <f t="shared" si="46"/>
        <v/>
      </c>
      <c r="T255" s="217" t="str">
        <f t="shared" si="39"/>
        <v/>
      </c>
      <c r="U255" s="218" t="str">
        <f>IF(S255="","",COUNTIF($S$7:S255,"該当２"))</f>
        <v/>
      </c>
      <c r="V255" s="221" t="str">
        <f t="shared" si="40"/>
        <v/>
      </c>
      <c r="W255" s="217" t="str">
        <f t="shared" si="41"/>
        <v/>
      </c>
      <c r="X255" s="218" t="str">
        <f>IF(V255="","",COUNTIF($V$7:V255,"該当３"))</f>
        <v/>
      </c>
      <c r="Z255" s="230"/>
      <c r="AA255" s="231"/>
      <c r="AB255" s="224"/>
      <c r="AC255" s="224"/>
      <c r="AD255" s="224"/>
      <c r="AE255" s="254"/>
    </row>
    <row r="256" spans="1:31" s="222" customFormat="1" ht="15" customHeight="1" x14ac:dyDescent="0.15">
      <c r="A256" s="227" t="s">
        <v>1303</v>
      </c>
      <c r="B256" s="228" t="s">
        <v>1006</v>
      </c>
      <c r="C256" s="228" t="s">
        <v>1293</v>
      </c>
      <c r="D256" s="228" t="s">
        <v>1029</v>
      </c>
      <c r="E256" s="228" t="s">
        <v>1007</v>
      </c>
      <c r="F256" s="229" t="s">
        <v>175</v>
      </c>
      <c r="G256" s="229" t="s">
        <v>366</v>
      </c>
      <c r="H256" s="229" t="s">
        <v>1614</v>
      </c>
      <c r="I256" s="214"/>
      <c r="J256" s="215"/>
      <c r="K256" s="216" t="str">
        <f t="shared" si="42"/>
        <v/>
      </c>
      <c r="L256" s="217" t="str">
        <f t="shared" si="43"/>
        <v/>
      </c>
      <c r="M256" s="218" t="str">
        <f>IF(K256="","",COUNTIF($K$7:K256,"ﾘｽﾄ１"))</f>
        <v/>
      </c>
      <c r="N256" s="218" t="str">
        <f t="shared" si="44"/>
        <v/>
      </c>
      <c r="O256" s="219" t="str">
        <f t="shared" si="45"/>
        <v/>
      </c>
      <c r="P256" s="218" t="str">
        <f t="shared" si="36"/>
        <v/>
      </c>
      <c r="Q256" s="216" t="str">
        <f t="shared" si="37"/>
        <v/>
      </c>
      <c r="R256" s="220" t="str">
        <f t="shared" si="38"/>
        <v/>
      </c>
      <c r="S256" s="216" t="str">
        <f t="shared" si="46"/>
        <v/>
      </c>
      <c r="T256" s="217" t="str">
        <f t="shared" si="39"/>
        <v/>
      </c>
      <c r="U256" s="218" t="str">
        <f>IF(S256="","",COUNTIF($S$7:S256,"該当２"))</f>
        <v/>
      </c>
      <c r="V256" s="221" t="str">
        <f t="shared" si="40"/>
        <v/>
      </c>
      <c r="W256" s="217" t="str">
        <f t="shared" si="41"/>
        <v/>
      </c>
      <c r="X256" s="218" t="str">
        <f>IF(V256="","",COUNTIF($V$7:V256,"該当３"))</f>
        <v/>
      </c>
      <c r="Z256" s="230"/>
      <c r="AA256" s="231"/>
      <c r="AB256" s="224"/>
      <c r="AC256" s="224"/>
      <c r="AD256" s="224"/>
      <c r="AE256" s="254"/>
    </row>
    <row r="257" spans="1:31" s="222" customFormat="1" ht="15" customHeight="1" x14ac:dyDescent="0.15">
      <c r="A257" s="227" t="s">
        <v>1304</v>
      </c>
      <c r="B257" s="228" t="s">
        <v>1006</v>
      </c>
      <c r="C257" s="228" t="s">
        <v>1305</v>
      </c>
      <c r="D257" s="228" t="s">
        <v>1008</v>
      </c>
      <c r="E257" s="228" t="s">
        <v>1007</v>
      </c>
      <c r="F257" s="229" t="s">
        <v>175</v>
      </c>
      <c r="G257" s="229" t="s">
        <v>374</v>
      </c>
      <c r="H257" s="229"/>
      <c r="I257" s="214"/>
      <c r="J257" s="215"/>
      <c r="K257" s="216" t="str">
        <f t="shared" si="42"/>
        <v>ﾘｽﾄ１</v>
      </c>
      <c r="L257" s="217" t="str">
        <f t="shared" si="43"/>
        <v>筑西市</v>
      </c>
      <c r="M257" s="218">
        <f>IF(K257="","",COUNTIF($K$7:K257,"ﾘｽﾄ１"))</f>
        <v>24</v>
      </c>
      <c r="N257" s="218" t="str">
        <f t="shared" si="44"/>
        <v/>
      </c>
      <c r="O257" s="219" t="str">
        <f t="shared" si="45"/>
        <v/>
      </c>
      <c r="P257" s="218" t="str">
        <f t="shared" si="36"/>
        <v/>
      </c>
      <c r="Q257" s="216" t="str">
        <f t="shared" si="37"/>
        <v/>
      </c>
      <c r="R257" s="220" t="str">
        <f t="shared" si="38"/>
        <v/>
      </c>
      <c r="S257" s="216" t="str">
        <f t="shared" si="46"/>
        <v/>
      </c>
      <c r="T257" s="217" t="str">
        <f t="shared" si="39"/>
        <v/>
      </c>
      <c r="U257" s="218" t="str">
        <f>IF(S257="","",COUNTIF($S$7:S257,"該当２"))</f>
        <v/>
      </c>
      <c r="V257" s="221" t="str">
        <f t="shared" si="40"/>
        <v/>
      </c>
      <c r="W257" s="217" t="str">
        <f t="shared" si="41"/>
        <v/>
      </c>
      <c r="X257" s="218" t="str">
        <f>IF(V257="","",COUNTIF($V$7:V257,"該当３"))</f>
        <v/>
      </c>
      <c r="Z257" s="230"/>
      <c r="AA257" s="231"/>
      <c r="AB257" s="224"/>
      <c r="AC257" s="224"/>
      <c r="AD257" s="224"/>
      <c r="AE257" s="254"/>
    </row>
    <row r="258" spans="1:31" s="222" customFormat="1" ht="15" customHeight="1" x14ac:dyDescent="0.15">
      <c r="A258" s="227" t="s">
        <v>1306</v>
      </c>
      <c r="B258" s="228" t="s">
        <v>1006</v>
      </c>
      <c r="C258" s="228" t="s">
        <v>1305</v>
      </c>
      <c r="D258" s="228" t="s">
        <v>1012</v>
      </c>
      <c r="E258" s="228" t="s">
        <v>1007</v>
      </c>
      <c r="F258" s="229" t="s">
        <v>175</v>
      </c>
      <c r="G258" s="229" t="s">
        <v>374</v>
      </c>
      <c r="H258" s="229" t="s">
        <v>375</v>
      </c>
      <c r="I258" s="214"/>
      <c r="J258" s="215"/>
      <c r="K258" s="216" t="str">
        <f t="shared" si="42"/>
        <v/>
      </c>
      <c r="L258" s="217" t="str">
        <f t="shared" si="43"/>
        <v/>
      </c>
      <c r="M258" s="218" t="str">
        <f>IF(K258="","",COUNTIF($K$7:K258,"ﾘｽﾄ１"))</f>
        <v/>
      </c>
      <c r="N258" s="218" t="str">
        <f t="shared" si="44"/>
        <v/>
      </c>
      <c r="O258" s="219" t="str">
        <f t="shared" si="45"/>
        <v/>
      </c>
      <c r="P258" s="218" t="str">
        <f t="shared" si="36"/>
        <v/>
      </c>
      <c r="Q258" s="216" t="str">
        <f t="shared" si="37"/>
        <v/>
      </c>
      <c r="R258" s="220" t="str">
        <f t="shared" si="38"/>
        <v/>
      </c>
      <c r="S258" s="216" t="str">
        <f t="shared" si="46"/>
        <v/>
      </c>
      <c r="T258" s="217" t="str">
        <f t="shared" si="39"/>
        <v/>
      </c>
      <c r="U258" s="218" t="str">
        <f>IF(S258="","",COUNTIF($S$7:S258,"該当２"))</f>
        <v/>
      </c>
      <c r="V258" s="221" t="str">
        <f t="shared" si="40"/>
        <v/>
      </c>
      <c r="W258" s="217" t="str">
        <f t="shared" si="41"/>
        <v/>
      </c>
      <c r="X258" s="218" t="str">
        <f>IF(V258="","",COUNTIF($V$7:V258,"該当３"))</f>
        <v/>
      </c>
      <c r="Z258" s="230"/>
      <c r="AA258" s="231"/>
      <c r="AB258" s="224"/>
      <c r="AC258" s="224"/>
      <c r="AD258" s="224"/>
      <c r="AE258" s="254"/>
    </row>
    <row r="259" spans="1:31" s="222" customFormat="1" ht="15" customHeight="1" x14ac:dyDescent="0.15">
      <c r="A259" s="227" t="s">
        <v>1307</v>
      </c>
      <c r="B259" s="228" t="s">
        <v>1006</v>
      </c>
      <c r="C259" s="228" t="s">
        <v>1305</v>
      </c>
      <c r="D259" s="228" t="s">
        <v>1014</v>
      </c>
      <c r="E259" s="228" t="s">
        <v>1007</v>
      </c>
      <c r="F259" s="229" t="s">
        <v>175</v>
      </c>
      <c r="G259" s="229" t="s">
        <v>374</v>
      </c>
      <c r="H259" s="229" t="s">
        <v>376</v>
      </c>
      <c r="I259" s="214"/>
      <c r="J259" s="215"/>
      <c r="K259" s="216" t="str">
        <f t="shared" si="42"/>
        <v/>
      </c>
      <c r="L259" s="217" t="str">
        <f t="shared" si="43"/>
        <v/>
      </c>
      <c r="M259" s="218" t="str">
        <f>IF(K259="","",COUNTIF($K$7:K259,"ﾘｽﾄ１"))</f>
        <v/>
      </c>
      <c r="N259" s="218" t="str">
        <f t="shared" si="44"/>
        <v/>
      </c>
      <c r="O259" s="219" t="str">
        <f t="shared" si="45"/>
        <v/>
      </c>
      <c r="P259" s="218" t="str">
        <f t="shared" si="36"/>
        <v/>
      </c>
      <c r="Q259" s="216" t="str">
        <f t="shared" si="37"/>
        <v/>
      </c>
      <c r="R259" s="220" t="str">
        <f t="shared" si="38"/>
        <v/>
      </c>
      <c r="S259" s="216" t="str">
        <f t="shared" si="46"/>
        <v/>
      </c>
      <c r="T259" s="217" t="str">
        <f t="shared" si="39"/>
        <v/>
      </c>
      <c r="U259" s="218" t="str">
        <f>IF(S259="","",COUNTIF($S$7:S259,"該当２"))</f>
        <v/>
      </c>
      <c r="V259" s="221" t="str">
        <f t="shared" si="40"/>
        <v/>
      </c>
      <c r="W259" s="217" t="str">
        <f t="shared" si="41"/>
        <v/>
      </c>
      <c r="X259" s="218" t="str">
        <f>IF(V259="","",COUNTIF($V$7:V259,"該当３"))</f>
        <v/>
      </c>
      <c r="Z259" s="230"/>
      <c r="AA259" s="231"/>
      <c r="AB259" s="224"/>
      <c r="AC259" s="224"/>
      <c r="AD259" s="224"/>
      <c r="AE259" s="254"/>
    </row>
    <row r="260" spans="1:31" s="222" customFormat="1" ht="15" customHeight="1" x14ac:dyDescent="0.15">
      <c r="A260" s="227" t="s">
        <v>1308</v>
      </c>
      <c r="B260" s="228" t="s">
        <v>1006</v>
      </c>
      <c r="C260" s="228" t="s">
        <v>1305</v>
      </c>
      <c r="D260" s="228" t="s">
        <v>1016</v>
      </c>
      <c r="E260" s="228" t="s">
        <v>1007</v>
      </c>
      <c r="F260" s="229" t="s">
        <v>175</v>
      </c>
      <c r="G260" s="229" t="s">
        <v>374</v>
      </c>
      <c r="H260" s="229" t="s">
        <v>377</v>
      </c>
      <c r="I260" s="214"/>
      <c r="J260" s="215"/>
      <c r="K260" s="216" t="str">
        <f t="shared" si="42"/>
        <v/>
      </c>
      <c r="L260" s="217" t="str">
        <f t="shared" si="43"/>
        <v/>
      </c>
      <c r="M260" s="218" t="str">
        <f>IF(K260="","",COUNTIF($K$7:K260,"ﾘｽﾄ１"))</f>
        <v/>
      </c>
      <c r="N260" s="218" t="str">
        <f t="shared" si="44"/>
        <v/>
      </c>
      <c r="O260" s="219" t="str">
        <f t="shared" si="45"/>
        <v/>
      </c>
      <c r="P260" s="218" t="str">
        <f t="shared" si="36"/>
        <v/>
      </c>
      <c r="Q260" s="216" t="str">
        <f t="shared" si="37"/>
        <v/>
      </c>
      <c r="R260" s="220" t="str">
        <f t="shared" si="38"/>
        <v/>
      </c>
      <c r="S260" s="216" t="str">
        <f t="shared" si="46"/>
        <v/>
      </c>
      <c r="T260" s="217" t="str">
        <f t="shared" si="39"/>
        <v/>
      </c>
      <c r="U260" s="218" t="str">
        <f>IF(S260="","",COUNTIF($S$7:S260,"該当２"))</f>
        <v/>
      </c>
      <c r="V260" s="221" t="str">
        <f t="shared" si="40"/>
        <v/>
      </c>
      <c r="W260" s="217" t="str">
        <f t="shared" si="41"/>
        <v/>
      </c>
      <c r="X260" s="218" t="str">
        <f>IF(V260="","",COUNTIF($V$7:V260,"該当３"))</f>
        <v/>
      </c>
      <c r="Z260" s="230"/>
      <c r="AA260" s="231"/>
      <c r="AB260" s="224"/>
      <c r="AC260" s="224"/>
      <c r="AD260" s="224"/>
      <c r="AE260" s="254"/>
    </row>
    <row r="261" spans="1:31" s="222" customFormat="1" ht="15" customHeight="1" x14ac:dyDescent="0.15">
      <c r="A261" s="227" t="s">
        <v>1309</v>
      </c>
      <c r="B261" s="228" t="s">
        <v>1006</v>
      </c>
      <c r="C261" s="228" t="s">
        <v>1305</v>
      </c>
      <c r="D261" s="228" t="s">
        <v>1018</v>
      </c>
      <c r="E261" s="228" t="s">
        <v>1007</v>
      </c>
      <c r="F261" s="229" t="s">
        <v>175</v>
      </c>
      <c r="G261" s="229" t="s">
        <v>374</v>
      </c>
      <c r="H261" s="229" t="s">
        <v>378</v>
      </c>
      <c r="I261" s="214"/>
      <c r="J261" s="215"/>
      <c r="K261" s="216" t="str">
        <f t="shared" si="42"/>
        <v/>
      </c>
      <c r="L261" s="217" t="str">
        <f t="shared" si="43"/>
        <v/>
      </c>
      <c r="M261" s="218" t="str">
        <f>IF(K261="","",COUNTIF($K$7:K261,"ﾘｽﾄ１"))</f>
        <v/>
      </c>
      <c r="N261" s="218" t="str">
        <f t="shared" si="44"/>
        <v/>
      </c>
      <c r="O261" s="219" t="str">
        <f t="shared" si="45"/>
        <v/>
      </c>
      <c r="P261" s="218" t="str">
        <f t="shared" si="36"/>
        <v/>
      </c>
      <c r="Q261" s="216" t="str">
        <f t="shared" si="37"/>
        <v/>
      </c>
      <c r="R261" s="220" t="str">
        <f t="shared" si="38"/>
        <v/>
      </c>
      <c r="S261" s="216" t="str">
        <f t="shared" si="46"/>
        <v/>
      </c>
      <c r="T261" s="217" t="str">
        <f t="shared" si="39"/>
        <v/>
      </c>
      <c r="U261" s="218" t="str">
        <f>IF(S261="","",COUNTIF($S$7:S261,"該当２"))</f>
        <v/>
      </c>
      <c r="V261" s="221" t="str">
        <f t="shared" si="40"/>
        <v/>
      </c>
      <c r="W261" s="217" t="str">
        <f t="shared" si="41"/>
        <v/>
      </c>
      <c r="X261" s="218" t="str">
        <f>IF(V261="","",COUNTIF($V$7:V261,"該当３"))</f>
        <v/>
      </c>
      <c r="Z261" s="230"/>
      <c r="AA261" s="231"/>
      <c r="AB261" s="224"/>
      <c r="AC261" s="224"/>
      <c r="AD261" s="224"/>
      <c r="AE261" s="254"/>
    </row>
    <row r="262" spans="1:31" s="222" customFormat="1" ht="15" customHeight="1" x14ac:dyDescent="0.15">
      <c r="A262" s="227" t="s">
        <v>1310</v>
      </c>
      <c r="B262" s="228" t="s">
        <v>1006</v>
      </c>
      <c r="C262" s="228" t="s">
        <v>1305</v>
      </c>
      <c r="D262" s="228" t="s">
        <v>1020</v>
      </c>
      <c r="E262" s="228" t="s">
        <v>1007</v>
      </c>
      <c r="F262" s="229" t="s">
        <v>175</v>
      </c>
      <c r="G262" s="229" t="s">
        <v>374</v>
      </c>
      <c r="H262" s="229" t="s">
        <v>379</v>
      </c>
      <c r="I262" s="214"/>
      <c r="J262" s="215"/>
      <c r="K262" s="216" t="str">
        <f t="shared" si="42"/>
        <v/>
      </c>
      <c r="L262" s="217" t="str">
        <f t="shared" si="43"/>
        <v/>
      </c>
      <c r="M262" s="218" t="str">
        <f>IF(K262="","",COUNTIF($K$7:K262,"ﾘｽﾄ１"))</f>
        <v/>
      </c>
      <c r="N262" s="218" t="str">
        <f t="shared" si="44"/>
        <v/>
      </c>
      <c r="O262" s="219" t="str">
        <f t="shared" si="45"/>
        <v/>
      </c>
      <c r="P262" s="218" t="str">
        <f t="shared" si="36"/>
        <v/>
      </c>
      <c r="Q262" s="216" t="str">
        <f t="shared" si="37"/>
        <v/>
      </c>
      <c r="R262" s="220" t="str">
        <f t="shared" si="38"/>
        <v/>
      </c>
      <c r="S262" s="216" t="str">
        <f t="shared" si="46"/>
        <v/>
      </c>
      <c r="T262" s="217" t="str">
        <f t="shared" si="39"/>
        <v/>
      </c>
      <c r="U262" s="218" t="str">
        <f>IF(S262="","",COUNTIF($S$7:S262,"該当２"))</f>
        <v/>
      </c>
      <c r="V262" s="221" t="str">
        <f t="shared" si="40"/>
        <v/>
      </c>
      <c r="W262" s="217" t="str">
        <f t="shared" si="41"/>
        <v/>
      </c>
      <c r="X262" s="218" t="str">
        <f>IF(V262="","",COUNTIF($V$7:V262,"該当３"))</f>
        <v/>
      </c>
      <c r="Z262" s="230"/>
      <c r="AA262" s="231"/>
      <c r="AB262" s="224"/>
      <c r="AC262" s="224"/>
      <c r="AD262" s="224"/>
      <c r="AE262" s="254"/>
    </row>
    <row r="263" spans="1:31" s="222" customFormat="1" ht="15" customHeight="1" x14ac:dyDescent="0.15">
      <c r="A263" s="227" t="s">
        <v>1311</v>
      </c>
      <c r="B263" s="228" t="s">
        <v>1006</v>
      </c>
      <c r="C263" s="228" t="s">
        <v>1305</v>
      </c>
      <c r="D263" s="228" t="s">
        <v>1022</v>
      </c>
      <c r="E263" s="228" t="s">
        <v>1007</v>
      </c>
      <c r="F263" s="229" t="s">
        <v>175</v>
      </c>
      <c r="G263" s="229" t="s">
        <v>374</v>
      </c>
      <c r="H263" s="229" t="s">
        <v>113</v>
      </c>
      <c r="I263" s="214"/>
      <c r="J263" s="215"/>
      <c r="K263" s="216" t="str">
        <f t="shared" si="42"/>
        <v/>
      </c>
      <c r="L263" s="217" t="str">
        <f t="shared" si="43"/>
        <v/>
      </c>
      <c r="M263" s="218" t="str">
        <f>IF(K263="","",COUNTIF($K$7:K263,"ﾘｽﾄ１"))</f>
        <v/>
      </c>
      <c r="N263" s="218" t="str">
        <f t="shared" si="44"/>
        <v/>
      </c>
      <c r="O263" s="219" t="str">
        <f t="shared" si="45"/>
        <v/>
      </c>
      <c r="P263" s="218" t="str">
        <f t="shared" si="36"/>
        <v/>
      </c>
      <c r="Q263" s="216" t="str">
        <f t="shared" si="37"/>
        <v/>
      </c>
      <c r="R263" s="220" t="str">
        <f t="shared" si="38"/>
        <v/>
      </c>
      <c r="S263" s="216" t="str">
        <f t="shared" si="46"/>
        <v/>
      </c>
      <c r="T263" s="217" t="str">
        <f t="shared" si="39"/>
        <v/>
      </c>
      <c r="U263" s="218" t="str">
        <f>IF(S263="","",COUNTIF($S$7:S263,"該当２"))</f>
        <v/>
      </c>
      <c r="V263" s="221" t="str">
        <f t="shared" si="40"/>
        <v/>
      </c>
      <c r="W263" s="217" t="str">
        <f t="shared" si="41"/>
        <v/>
      </c>
      <c r="X263" s="218" t="str">
        <f>IF(V263="","",COUNTIF($V$7:V263,"該当３"))</f>
        <v/>
      </c>
      <c r="Z263" s="230"/>
      <c r="AA263" s="231"/>
      <c r="AB263" s="224"/>
      <c r="AC263" s="224"/>
      <c r="AD263" s="224"/>
      <c r="AE263" s="254"/>
    </row>
    <row r="264" spans="1:31" s="222" customFormat="1" ht="15" customHeight="1" x14ac:dyDescent="0.15">
      <c r="A264" s="227" t="s">
        <v>1312</v>
      </c>
      <c r="B264" s="228" t="s">
        <v>1006</v>
      </c>
      <c r="C264" s="228" t="s">
        <v>1305</v>
      </c>
      <c r="D264" s="228" t="s">
        <v>1024</v>
      </c>
      <c r="E264" s="228" t="s">
        <v>1007</v>
      </c>
      <c r="F264" s="229" t="s">
        <v>175</v>
      </c>
      <c r="G264" s="229" t="s">
        <v>374</v>
      </c>
      <c r="H264" s="229" t="s">
        <v>380</v>
      </c>
      <c r="I264" s="214"/>
      <c r="J264" s="215"/>
      <c r="K264" s="216" t="str">
        <f t="shared" si="42"/>
        <v/>
      </c>
      <c r="L264" s="217" t="str">
        <f t="shared" si="43"/>
        <v/>
      </c>
      <c r="M264" s="218" t="str">
        <f>IF(K264="","",COUNTIF($K$7:K264,"ﾘｽﾄ１"))</f>
        <v/>
      </c>
      <c r="N264" s="218" t="str">
        <f t="shared" si="44"/>
        <v/>
      </c>
      <c r="O264" s="219" t="str">
        <f t="shared" si="45"/>
        <v/>
      </c>
      <c r="P264" s="218" t="str">
        <f t="shared" ref="P264:P327" si="47">IF(O264="該当１",G264,"")</f>
        <v/>
      </c>
      <c r="Q264" s="216" t="str">
        <f t="shared" ref="Q264:Q327" si="48">IF(O264="該当１","ﾘｽﾄ2","")</f>
        <v/>
      </c>
      <c r="R264" s="220" t="str">
        <f t="shared" ref="R264:R327" si="49">IF(Q264="ﾘｽﾄ2",H264,"")</f>
        <v/>
      </c>
      <c r="S264" s="216" t="str">
        <f t="shared" si="46"/>
        <v/>
      </c>
      <c r="T264" s="217" t="str">
        <f t="shared" ref="T264:T327" si="50">IF(S264="該当２",H264,"")</f>
        <v/>
      </c>
      <c r="U264" s="218" t="str">
        <f>IF(S264="","",COUNTIF($S$7:S264,"該当２"))</f>
        <v/>
      </c>
      <c r="V264" s="221" t="str">
        <f t="shared" ref="V264:V327" si="51">IF(AND($S$2=H264,E264&gt;0,E264&lt;998),"該当３","")</f>
        <v/>
      </c>
      <c r="W264" s="217" t="str">
        <f t="shared" ref="W264:W327" si="52">IF(V264="該当３",I264,"")</f>
        <v/>
      </c>
      <c r="X264" s="218" t="str">
        <f>IF(V264="","",COUNTIF($V$7:V264,"該当３"))</f>
        <v/>
      </c>
      <c r="Z264" s="230"/>
      <c r="AA264" s="231"/>
      <c r="AB264" s="224"/>
      <c r="AC264" s="224"/>
      <c r="AD264" s="224"/>
      <c r="AE264" s="254"/>
    </row>
    <row r="265" spans="1:31" s="222" customFormat="1" ht="15" customHeight="1" x14ac:dyDescent="0.15">
      <c r="A265" s="227" t="s">
        <v>1313</v>
      </c>
      <c r="B265" s="228" t="s">
        <v>1006</v>
      </c>
      <c r="C265" s="228" t="s">
        <v>1305</v>
      </c>
      <c r="D265" s="228" t="s">
        <v>1006</v>
      </c>
      <c r="E265" s="228" t="s">
        <v>1007</v>
      </c>
      <c r="F265" s="229" t="s">
        <v>175</v>
      </c>
      <c r="G265" s="229" t="s">
        <v>374</v>
      </c>
      <c r="H265" s="229" t="s">
        <v>118</v>
      </c>
      <c r="I265" s="214"/>
      <c r="J265" s="215"/>
      <c r="K265" s="216" t="str">
        <f t="shared" ref="K265:K328" si="53">IF(AND($C265&gt;0,$H265=""),"ﾘｽﾄ１","")</f>
        <v/>
      </c>
      <c r="L265" s="217" t="str">
        <f t="shared" ref="L265:L328" si="54">IF(K265="ﾘｽﾄ１",G265,"")</f>
        <v/>
      </c>
      <c r="M265" s="218" t="str">
        <f>IF(K265="","",COUNTIF($K$7:K265,"ﾘｽﾄ１"))</f>
        <v/>
      </c>
      <c r="N265" s="218" t="str">
        <f t="shared" ref="N265:N328" si="55">IF(AND(D265=0,E265&gt;0),"同一区","")</f>
        <v/>
      </c>
      <c r="O265" s="219" t="str">
        <f t="shared" ref="O265:O328" si="56">IF(AND(EXACT($K$2,G265),H265&gt;0),"該当１","")</f>
        <v/>
      </c>
      <c r="P265" s="218" t="str">
        <f t="shared" si="47"/>
        <v/>
      </c>
      <c r="Q265" s="216" t="str">
        <f t="shared" si="48"/>
        <v/>
      </c>
      <c r="R265" s="220" t="str">
        <f t="shared" si="49"/>
        <v/>
      </c>
      <c r="S265" s="216" t="str">
        <f t="shared" ref="S265:S328" si="57">IF(AND(Q265="ﾘｽﾄ2",OR(I265=0,AND(N265="同一区",E265=1))),"該当２","")</f>
        <v/>
      </c>
      <c r="T265" s="217" t="str">
        <f t="shared" si="50"/>
        <v/>
      </c>
      <c r="U265" s="218" t="str">
        <f>IF(S265="","",COUNTIF($S$7:S265,"該当２"))</f>
        <v/>
      </c>
      <c r="V265" s="221" t="str">
        <f t="shared" si="51"/>
        <v/>
      </c>
      <c r="W265" s="217" t="str">
        <f t="shared" si="52"/>
        <v/>
      </c>
      <c r="X265" s="218" t="str">
        <f>IF(V265="","",COUNTIF($V$7:V265,"該当３"))</f>
        <v/>
      </c>
      <c r="Z265" s="230"/>
      <c r="AA265" s="231"/>
      <c r="AB265" s="224"/>
      <c r="AC265" s="224"/>
      <c r="AD265" s="224"/>
      <c r="AE265" s="254"/>
    </row>
    <row r="266" spans="1:31" s="222" customFormat="1" ht="15" customHeight="1" x14ac:dyDescent="0.15">
      <c r="A266" s="227" t="s">
        <v>1314</v>
      </c>
      <c r="B266" s="228" t="s">
        <v>1006</v>
      </c>
      <c r="C266" s="228" t="s">
        <v>1305</v>
      </c>
      <c r="D266" s="228" t="s">
        <v>1027</v>
      </c>
      <c r="E266" s="228" t="s">
        <v>1007</v>
      </c>
      <c r="F266" s="229" t="s">
        <v>175</v>
      </c>
      <c r="G266" s="229" t="s">
        <v>374</v>
      </c>
      <c r="H266" s="229" t="s">
        <v>381</v>
      </c>
      <c r="I266" s="214"/>
      <c r="J266" s="215"/>
      <c r="K266" s="216" t="str">
        <f t="shared" si="53"/>
        <v/>
      </c>
      <c r="L266" s="217" t="str">
        <f t="shared" si="54"/>
        <v/>
      </c>
      <c r="M266" s="218" t="str">
        <f>IF(K266="","",COUNTIF($K$7:K266,"ﾘｽﾄ１"))</f>
        <v/>
      </c>
      <c r="N266" s="218" t="str">
        <f t="shared" si="55"/>
        <v/>
      </c>
      <c r="O266" s="219" t="str">
        <f t="shared" si="56"/>
        <v/>
      </c>
      <c r="P266" s="218" t="str">
        <f t="shared" si="47"/>
        <v/>
      </c>
      <c r="Q266" s="216" t="str">
        <f t="shared" si="48"/>
        <v/>
      </c>
      <c r="R266" s="220" t="str">
        <f t="shared" si="49"/>
        <v/>
      </c>
      <c r="S266" s="216" t="str">
        <f t="shared" si="57"/>
        <v/>
      </c>
      <c r="T266" s="217" t="str">
        <f t="shared" si="50"/>
        <v/>
      </c>
      <c r="U266" s="218" t="str">
        <f>IF(S266="","",COUNTIF($S$7:S266,"該当２"))</f>
        <v/>
      </c>
      <c r="V266" s="221" t="str">
        <f t="shared" si="51"/>
        <v/>
      </c>
      <c r="W266" s="217" t="str">
        <f t="shared" si="52"/>
        <v/>
      </c>
      <c r="X266" s="218" t="str">
        <f>IF(V266="","",COUNTIF($V$7:V266,"該当３"))</f>
        <v/>
      </c>
      <c r="Z266" s="230"/>
      <c r="AA266" s="231"/>
      <c r="AB266" s="224"/>
      <c r="AC266" s="224"/>
      <c r="AD266" s="224"/>
      <c r="AE266" s="254"/>
    </row>
    <row r="267" spans="1:31" s="222" customFormat="1" ht="15" customHeight="1" x14ac:dyDescent="0.15">
      <c r="A267" s="227" t="s">
        <v>1315</v>
      </c>
      <c r="B267" s="228" t="s">
        <v>1006</v>
      </c>
      <c r="C267" s="228" t="s">
        <v>1305</v>
      </c>
      <c r="D267" s="228" t="s">
        <v>1029</v>
      </c>
      <c r="E267" s="228" t="s">
        <v>1007</v>
      </c>
      <c r="F267" s="229" t="s">
        <v>175</v>
      </c>
      <c r="G267" s="229" t="s">
        <v>374</v>
      </c>
      <c r="H267" s="229" t="s">
        <v>382</v>
      </c>
      <c r="I267" s="214"/>
      <c r="J267" s="215"/>
      <c r="K267" s="216" t="str">
        <f t="shared" si="53"/>
        <v/>
      </c>
      <c r="L267" s="217" t="str">
        <f t="shared" si="54"/>
        <v/>
      </c>
      <c r="M267" s="218" t="str">
        <f>IF(K267="","",COUNTIF($K$7:K267,"ﾘｽﾄ１"))</f>
        <v/>
      </c>
      <c r="N267" s="218" t="str">
        <f t="shared" si="55"/>
        <v/>
      </c>
      <c r="O267" s="219" t="str">
        <f t="shared" si="56"/>
        <v/>
      </c>
      <c r="P267" s="218" t="str">
        <f t="shared" si="47"/>
        <v/>
      </c>
      <c r="Q267" s="216" t="str">
        <f t="shared" si="48"/>
        <v/>
      </c>
      <c r="R267" s="220" t="str">
        <f t="shared" si="49"/>
        <v/>
      </c>
      <c r="S267" s="216" t="str">
        <f t="shared" si="57"/>
        <v/>
      </c>
      <c r="T267" s="217" t="str">
        <f t="shared" si="50"/>
        <v/>
      </c>
      <c r="U267" s="218" t="str">
        <f>IF(S267="","",COUNTIF($S$7:S267,"該当２"))</f>
        <v/>
      </c>
      <c r="V267" s="221" t="str">
        <f t="shared" si="51"/>
        <v/>
      </c>
      <c r="W267" s="217" t="str">
        <f t="shared" si="52"/>
        <v/>
      </c>
      <c r="X267" s="218" t="str">
        <f>IF(V267="","",COUNTIF($V$7:V267,"該当３"))</f>
        <v/>
      </c>
      <c r="Z267" s="230"/>
      <c r="AA267" s="231"/>
      <c r="AB267" s="224"/>
      <c r="AC267" s="224"/>
      <c r="AD267" s="224"/>
      <c r="AE267" s="254"/>
    </row>
    <row r="268" spans="1:31" s="222" customFormat="1" ht="15" customHeight="1" x14ac:dyDescent="0.15">
      <c r="A268" s="227" t="s">
        <v>1316</v>
      </c>
      <c r="B268" s="228" t="s">
        <v>1006</v>
      </c>
      <c r="C268" s="228" t="s">
        <v>1305</v>
      </c>
      <c r="D268" s="228" t="s">
        <v>1031</v>
      </c>
      <c r="E268" s="228" t="s">
        <v>1007</v>
      </c>
      <c r="F268" s="229" t="s">
        <v>175</v>
      </c>
      <c r="G268" s="229" t="s">
        <v>374</v>
      </c>
      <c r="H268" s="229" t="s">
        <v>383</v>
      </c>
      <c r="I268" s="214"/>
      <c r="J268" s="215"/>
      <c r="K268" s="216" t="str">
        <f t="shared" si="53"/>
        <v/>
      </c>
      <c r="L268" s="217" t="str">
        <f t="shared" si="54"/>
        <v/>
      </c>
      <c r="M268" s="218" t="str">
        <f>IF(K268="","",COUNTIF($K$7:K268,"ﾘｽﾄ１"))</f>
        <v/>
      </c>
      <c r="N268" s="218" t="str">
        <f t="shared" si="55"/>
        <v/>
      </c>
      <c r="O268" s="219" t="str">
        <f t="shared" si="56"/>
        <v/>
      </c>
      <c r="P268" s="218" t="str">
        <f t="shared" si="47"/>
        <v/>
      </c>
      <c r="Q268" s="216" t="str">
        <f t="shared" si="48"/>
        <v/>
      </c>
      <c r="R268" s="220" t="str">
        <f t="shared" si="49"/>
        <v/>
      </c>
      <c r="S268" s="216" t="str">
        <f t="shared" si="57"/>
        <v/>
      </c>
      <c r="T268" s="217" t="str">
        <f t="shared" si="50"/>
        <v/>
      </c>
      <c r="U268" s="218" t="str">
        <f>IF(S268="","",COUNTIF($S$7:S268,"該当２"))</f>
        <v/>
      </c>
      <c r="V268" s="221" t="str">
        <f t="shared" si="51"/>
        <v/>
      </c>
      <c r="W268" s="217" t="str">
        <f t="shared" si="52"/>
        <v/>
      </c>
      <c r="X268" s="218" t="str">
        <f>IF(V268="","",COUNTIF($V$7:V268,"該当３"))</f>
        <v/>
      </c>
      <c r="Z268" s="230"/>
      <c r="AA268" s="231"/>
      <c r="AB268" s="224"/>
      <c r="AC268" s="224"/>
      <c r="AD268" s="224"/>
      <c r="AE268" s="254"/>
    </row>
    <row r="269" spans="1:31" s="222" customFormat="1" ht="15" customHeight="1" x14ac:dyDescent="0.15">
      <c r="A269" s="227" t="s">
        <v>1317</v>
      </c>
      <c r="B269" s="228" t="s">
        <v>1006</v>
      </c>
      <c r="C269" s="228" t="s">
        <v>1305</v>
      </c>
      <c r="D269" s="228" t="s">
        <v>1033</v>
      </c>
      <c r="E269" s="228" t="s">
        <v>1007</v>
      </c>
      <c r="F269" s="229" t="s">
        <v>175</v>
      </c>
      <c r="G269" s="229" t="s">
        <v>374</v>
      </c>
      <c r="H269" s="229" t="s">
        <v>384</v>
      </c>
      <c r="I269" s="214"/>
      <c r="J269" s="215"/>
      <c r="K269" s="216" t="str">
        <f t="shared" si="53"/>
        <v/>
      </c>
      <c r="L269" s="217" t="str">
        <f t="shared" si="54"/>
        <v/>
      </c>
      <c r="M269" s="218" t="str">
        <f>IF(K269="","",COUNTIF($K$7:K269,"ﾘｽﾄ１"))</f>
        <v/>
      </c>
      <c r="N269" s="218" t="str">
        <f t="shared" si="55"/>
        <v/>
      </c>
      <c r="O269" s="219" t="str">
        <f t="shared" si="56"/>
        <v/>
      </c>
      <c r="P269" s="218" t="str">
        <f t="shared" si="47"/>
        <v/>
      </c>
      <c r="Q269" s="216" t="str">
        <f t="shared" si="48"/>
        <v/>
      </c>
      <c r="R269" s="220" t="str">
        <f t="shared" si="49"/>
        <v/>
      </c>
      <c r="S269" s="216" t="str">
        <f t="shared" si="57"/>
        <v/>
      </c>
      <c r="T269" s="217" t="str">
        <f t="shared" si="50"/>
        <v/>
      </c>
      <c r="U269" s="218" t="str">
        <f>IF(S269="","",COUNTIF($S$7:S269,"該当２"))</f>
        <v/>
      </c>
      <c r="V269" s="221" t="str">
        <f t="shared" si="51"/>
        <v/>
      </c>
      <c r="W269" s="217" t="str">
        <f t="shared" si="52"/>
        <v/>
      </c>
      <c r="X269" s="218" t="str">
        <f>IF(V269="","",COUNTIF($V$7:V269,"該当３"))</f>
        <v/>
      </c>
      <c r="Z269" s="230"/>
      <c r="AA269" s="231"/>
      <c r="AB269" s="224"/>
      <c r="AC269" s="224"/>
      <c r="AD269" s="224"/>
      <c r="AE269" s="254"/>
    </row>
    <row r="270" spans="1:31" s="222" customFormat="1" ht="15" customHeight="1" x14ac:dyDescent="0.15">
      <c r="A270" s="227" t="s">
        <v>1318</v>
      </c>
      <c r="B270" s="228" t="s">
        <v>1006</v>
      </c>
      <c r="C270" s="228" t="s">
        <v>1305</v>
      </c>
      <c r="D270" s="228" t="s">
        <v>1035</v>
      </c>
      <c r="E270" s="228" t="s">
        <v>1007</v>
      </c>
      <c r="F270" s="229" t="s">
        <v>175</v>
      </c>
      <c r="G270" s="229" t="s">
        <v>374</v>
      </c>
      <c r="H270" s="229" t="s">
        <v>783</v>
      </c>
      <c r="I270" s="214"/>
      <c r="J270" s="215"/>
      <c r="K270" s="216" t="str">
        <f t="shared" si="53"/>
        <v/>
      </c>
      <c r="L270" s="217" t="str">
        <f t="shared" si="54"/>
        <v/>
      </c>
      <c r="M270" s="218" t="str">
        <f>IF(K270="","",COUNTIF($K$7:K270,"ﾘｽﾄ１"))</f>
        <v/>
      </c>
      <c r="N270" s="218" t="str">
        <f t="shared" si="55"/>
        <v/>
      </c>
      <c r="O270" s="219" t="str">
        <f t="shared" si="56"/>
        <v/>
      </c>
      <c r="P270" s="218" t="str">
        <f t="shared" si="47"/>
        <v/>
      </c>
      <c r="Q270" s="216" t="str">
        <f t="shared" si="48"/>
        <v/>
      </c>
      <c r="R270" s="220" t="str">
        <f t="shared" si="49"/>
        <v/>
      </c>
      <c r="S270" s="216" t="str">
        <f t="shared" si="57"/>
        <v/>
      </c>
      <c r="T270" s="217" t="str">
        <f t="shared" si="50"/>
        <v/>
      </c>
      <c r="U270" s="218" t="str">
        <f>IF(S270="","",COUNTIF($S$7:S270,"該当２"))</f>
        <v/>
      </c>
      <c r="V270" s="221" t="str">
        <f t="shared" si="51"/>
        <v/>
      </c>
      <c r="W270" s="217" t="str">
        <f t="shared" si="52"/>
        <v/>
      </c>
      <c r="X270" s="218" t="str">
        <f>IF(V270="","",COUNTIF($V$7:V270,"該当３"))</f>
        <v/>
      </c>
      <c r="Z270" s="230"/>
      <c r="AA270" s="231"/>
      <c r="AB270" s="224"/>
      <c r="AC270" s="224"/>
      <c r="AD270" s="224"/>
      <c r="AE270" s="254"/>
    </row>
    <row r="271" spans="1:31" s="222" customFormat="1" ht="15" customHeight="1" x14ac:dyDescent="0.15">
      <c r="A271" s="227" t="s">
        <v>1319</v>
      </c>
      <c r="B271" s="228" t="s">
        <v>1006</v>
      </c>
      <c r="C271" s="228" t="s">
        <v>1305</v>
      </c>
      <c r="D271" s="228" t="s">
        <v>1037</v>
      </c>
      <c r="E271" s="228" t="s">
        <v>1007</v>
      </c>
      <c r="F271" s="229" t="s">
        <v>175</v>
      </c>
      <c r="G271" s="229" t="s">
        <v>374</v>
      </c>
      <c r="H271" s="229" t="s">
        <v>385</v>
      </c>
      <c r="I271" s="214"/>
      <c r="J271" s="215"/>
      <c r="K271" s="216" t="str">
        <f t="shared" si="53"/>
        <v/>
      </c>
      <c r="L271" s="217" t="str">
        <f t="shared" si="54"/>
        <v/>
      </c>
      <c r="M271" s="218" t="str">
        <f>IF(K271="","",COUNTIF($K$7:K271,"ﾘｽﾄ１"))</f>
        <v/>
      </c>
      <c r="N271" s="218" t="str">
        <f t="shared" si="55"/>
        <v/>
      </c>
      <c r="O271" s="219" t="str">
        <f t="shared" si="56"/>
        <v/>
      </c>
      <c r="P271" s="218" t="str">
        <f t="shared" si="47"/>
        <v/>
      </c>
      <c r="Q271" s="216" t="str">
        <f t="shared" si="48"/>
        <v/>
      </c>
      <c r="R271" s="220" t="str">
        <f t="shared" si="49"/>
        <v/>
      </c>
      <c r="S271" s="216" t="str">
        <f t="shared" si="57"/>
        <v/>
      </c>
      <c r="T271" s="217" t="str">
        <f t="shared" si="50"/>
        <v/>
      </c>
      <c r="U271" s="218" t="str">
        <f>IF(S271="","",COUNTIF($S$7:S271,"該当２"))</f>
        <v/>
      </c>
      <c r="V271" s="221" t="str">
        <f t="shared" si="51"/>
        <v/>
      </c>
      <c r="W271" s="217" t="str">
        <f t="shared" si="52"/>
        <v/>
      </c>
      <c r="X271" s="218" t="str">
        <f>IF(V271="","",COUNTIF($V$7:V271,"該当３"))</f>
        <v/>
      </c>
      <c r="Z271" s="230"/>
      <c r="AA271" s="231"/>
      <c r="AB271" s="224"/>
      <c r="AC271" s="224"/>
      <c r="AD271" s="224"/>
      <c r="AE271" s="254"/>
    </row>
    <row r="272" spans="1:31" s="222" customFormat="1" ht="15" customHeight="1" x14ac:dyDescent="0.15">
      <c r="A272" s="227" t="s">
        <v>1320</v>
      </c>
      <c r="B272" s="228" t="s">
        <v>1006</v>
      </c>
      <c r="C272" s="228" t="s">
        <v>1305</v>
      </c>
      <c r="D272" s="228" t="s">
        <v>1039</v>
      </c>
      <c r="E272" s="228" t="s">
        <v>1007</v>
      </c>
      <c r="F272" s="229" t="s">
        <v>175</v>
      </c>
      <c r="G272" s="229" t="s">
        <v>374</v>
      </c>
      <c r="H272" s="229" t="s">
        <v>386</v>
      </c>
      <c r="I272" s="214"/>
      <c r="J272" s="215"/>
      <c r="K272" s="216" t="str">
        <f t="shared" si="53"/>
        <v/>
      </c>
      <c r="L272" s="217" t="str">
        <f t="shared" si="54"/>
        <v/>
      </c>
      <c r="M272" s="218" t="str">
        <f>IF(K272="","",COUNTIF($K$7:K272,"ﾘｽﾄ１"))</f>
        <v/>
      </c>
      <c r="N272" s="218" t="str">
        <f t="shared" si="55"/>
        <v/>
      </c>
      <c r="O272" s="219" t="str">
        <f t="shared" si="56"/>
        <v/>
      </c>
      <c r="P272" s="218" t="str">
        <f t="shared" si="47"/>
        <v/>
      </c>
      <c r="Q272" s="216" t="str">
        <f t="shared" si="48"/>
        <v/>
      </c>
      <c r="R272" s="220" t="str">
        <f t="shared" si="49"/>
        <v/>
      </c>
      <c r="S272" s="216" t="str">
        <f t="shared" si="57"/>
        <v/>
      </c>
      <c r="T272" s="217" t="str">
        <f t="shared" si="50"/>
        <v/>
      </c>
      <c r="U272" s="218" t="str">
        <f>IF(S272="","",COUNTIF($S$7:S272,"該当２"))</f>
        <v/>
      </c>
      <c r="V272" s="221" t="str">
        <f t="shared" si="51"/>
        <v/>
      </c>
      <c r="W272" s="217" t="str">
        <f t="shared" si="52"/>
        <v/>
      </c>
      <c r="X272" s="218" t="str">
        <f>IF(V272="","",COUNTIF($V$7:V272,"該当３"))</f>
        <v/>
      </c>
      <c r="Z272" s="230"/>
      <c r="AA272" s="231"/>
      <c r="AB272" s="224"/>
      <c r="AC272" s="224"/>
      <c r="AD272" s="224"/>
      <c r="AE272" s="254"/>
    </row>
    <row r="273" spans="1:31" s="222" customFormat="1" ht="15" customHeight="1" x14ac:dyDescent="0.15">
      <c r="A273" s="227" t="s">
        <v>1321</v>
      </c>
      <c r="B273" s="228" t="s">
        <v>1006</v>
      </c>
      <c r="C273" s="228" t="s">
        <v>1305</v>
      </c>
      <c r="D273" s="228" t="s">
        <v>1041</v>
      </c>
      <c r="E273" s="228" t="s">
        <v>1007</v>
      </c>
      <c r="F273" s="229" t="s">
        <v>175</v>
      </c>
      <c r="G273" s="229" t="s">
        <v>374</v>
      </c>
      <c r="H273" s="229" t="s">
        <v>1615</v>
      </c>
      <c r="I273" s="214"/>
      <c r="J273" s="215"/>
      <c r="K273" s="216" t="str">
        <f t="shared" si="53"/>
        <v/>
      </c>
      <c r="L273" s="217" t="str">
        <f t="shared" si="54"/>
        <v/>
      </c>
      <c r="M273" s="218" t="str">
        <f>IF(K273="","",COUNTIF($K$7:K273,"ﾘｽﾄ１"))</f>
        <v/>
      </c>
      <c r="N273" s="218" t="str">
        <f t="shared" si="55"/>
        <v/>
      </c>
      <c r="O273" s="219" t="str">
        <f t="shared" si="56"/>
        <v/>
      </c>
      <c r="P273" s="218" t="str">
        <f t="shared" si="47"/>
        <v/>
      </c>
      <c r="Q273" s="216" t="str">
        <f t="shared" si="48"/>
        <v/>
      </c>
      <c r="R273" s="220" t="str">
        <f t="shared" si="49"/>
        <v/>
      </c>
      <c r="S273" s="216" t="str">
        <f t="shared" si="57"/>
        <v/>
      </c>
      <c r="T273" s="217" t="str">
        <f t="shared" si="50"/>
        <v/>
      </c>
      <c r="U273" s="218" t="str">
        <f>IF(S273="","",COUNTIF($S$7:S273,"該当２"))</f>
        <v/>
      </c>
      <c r="V273" s="221" t="str">
        <f t="shared" si="51"/>
        <v/>
      </c>
      <c r="W273" s="217" t="str">
        <f t="shared" si="52"/>
        <v/>
      </c>
      <c r="X273" s="218" t="str">
        <f>IF(V273="","",COUNTIF($V$7:V273,"該当３"))</f>
        <v/>
      </c>
      <c r="Z273" s="230"/>
      <c r="AA273" s="231"/>
      <c r="AB273" s="224"/>
      <c r="AC273" s="224"/>
      <c r="AD273" s="224"/>
      <c r="AE273" s="254"/>
    </row>
    <row r="274" spans="1:31" s="222" customFormat="1" ht="15" customHeight="1" x14ac:dyDescent="0.15">
      <c r="A274" s="227" t="s">
        <v>1322</v>
      </c>
      <c r="B274" s="228" t="s">
        <v>1006</v>
      </c>
      <c r="C274" s="228" t="s">
        <v>1305</v>
      </c>
      <c r="D274" s="228" t="s">
        <v>1043</v>
      </c>
      <c r="E274" s="228" t="s">
        <v>1007</v>
      </c>
      <c r="F274" s="229" t="s">
        <v>175</v>
      </c>
      <c r="G274" s="229" t="s">
        <v>374</v>
      </c>
      <c r="H274" s="229" t="s">
        <v>387</v>
      </c>
      <c r="I274" s="214"/>
      <c r="J274" s="215"/>
      <c r="K274" s="216" t="str">
        <f t="shared" si="53"/>
        <v/>
      </c>
      <c r="L274" s="217" t="str">
        <f t="shared" si="54"/>
        <v/>
      </c>
      <c r="M274" s="218" t="str">
        <f>IF(K274="","",COUNTIF($K$7:K274,"ﾘｽﾄ１"))</f>
        <v/>
      </c>
      <c r="N274" s="218" t="str">
        <f t="shared" si="55"/>
        <v/>
      </c>
      <c r="O274" s="219" t="str">
        <f t="shared" si="56"/>
        <v/>
      </c>
      <c r="P274" s="218" t="str">
        <f t="shared" si="47"/>
        <v/>
      </c>
      <c r="Q274" s="216" t="str">
        <f t="shared" si="48"/>
        <v/>
      </c>
      <c r="R274" s="220" t="str">
        <f t="shared" si="49"/>
        <v/>
      </c>
      <c r="S274" s="216" t="str">
        <f t="shared" si="57"/>
        <v/>
      </c>
      <c r="T274" s="217" t="str">
        <f t="shared" si="50"/>
        <v/>
      </c>
      <c r="U274" s="218" t="str">
        <f>IF(S274="","",COUNTIF($S$7:S274,"該当２"))</f>
        <v/>
      </c>
      <c r="V274" s="221" t="str">
        <f t="shared" si="51"/>
        <v/>
      </c>
      <c r="W274" s="217" t="str">
        <f t="shared" si="52"/>
        <v/>
      </c>
      <c r="X274" s="218" t="str">
        <f>IF(V274="","",COUNTIF($V$7:V274,"該当３"))</f>
        <v/>
      </c>
      <c r="Z274" s="230"/>
      <c r="AA274" s="231"/>
      <c r="AB274" s="224"/>
      <c r="AC274" s="224"/>
      <c r="AD274" s="224"/>
      <c r="AE274" s="254"/>
    </row>
    <row r="275" spans="1:31" s="222" customFormat="1" ht="15" customHeight="1" x14ac:dyDescent="0.15">
      <c r="A275" s="227" t="s">
        <v>1323</v>
      </c>
      <c r="B275" s="228" t="s">
        <v>1006</v>
      </c>
      <c r="C275" s="228" t="s">
        <v>1305</v>
      </c>
      <c r="D275" s="228" t="s">
        <v>1045</v>
      </c>
      <c r="E275" s="228" t="s">
        <v>1007</v>
      </c>
      <c r="F275" s="229" t="s">
        <v>175</v>
      </c>
      <c r="G275" s="229" t="s">
        <v>374</v>
      </c>
      <c r="H275" s="229" t="s">
        <v>388</v>
      </c>
      <c r="I275" s="214"/>
      <c r="J275" s="215"/>
      <c r="K275" s="216" t="str">
        <f t="shared" si="53"/>
        <v/>
      </c>
      <c r="L275" s="217" t="str">
        <f t="shared" si="54"/>
        <v/>
      </c>
      <c r="M275" s="218" t="str">
        <f>IF(K275="","",COUNTIF($K$7:K275,"ﾘｽﾄ１"))</f>
        <v/>
      </c>
      <c r="N275" s="218" t="str">
        <f t="shared" si="55"/>
        <v/>
      </c>
      <c r="O275" s="219" t="str">
        <f t="shared" si="56"/>
        <v/>
      </c>
      <c r="P275" s="218" t="str">
        <f t="shared" si="47"/>
        <v/>
      </c>
      <c r="Q275" s="216" t="str">
        <f t="shared" si="48"/>
        <v/>
      </c>
      <c r="R275" s="220" t="str">
        <f t="shared" si="49"/>
        <v/>
      </c>
      <c r="S275" s="216" t="str">
        <f t="shared" si="57"/>
        <v/>
      </c>
      <c r="T275" s="217" t="str">
        <f t="shared" si="50"/>
        <v/>
      </c>
      <c r="U275" s="218" t="str">
        <f>IF(S275="","",COUNTIF($S$7:S275,"該当２"))</f>
        <v/>
      </c>
      <c r="V275" s="221" t="str">
        <f t="shared" si="51"/>
        <v/>
      </c>
      <c r="W275" s="217" t="str">
        <f t="shared" si="52"/>
        <v/>
      </c>
      <c r="X275" s="218" t="str">
        <f>IF(V275="","",COUNTIF($V$7:V275,"該当３"))</f>
        <v/>
      </c>
      <c r="Z275" s="230"/>
      <c r="AA275" s="231"/>
      <c r="AB275" s="224"/>
      <c r="AC275" s="224"/>
      <c r="AD275" s="224"/>
      <c r="AE275" s="254"/>
    </row>
    <row r="276" spans="1:31" s="222" customFormat="1" ht="15" customHeight="1" x14ac:dyDescent="0.15">
      <c r="A276" s="227" t="s">
        <v>1324</v>
      </c>
      <c r="B276" s="228" t="s">
        <v>1006</v>
      </c>
      <c r="C276" s="228" t="s">
        <v>1305</v>
      </c>
      <c r="D276" s="228" t="s">
        <v>1161</v>
      </c>
      <c r="E276" s="228" t="s">
        <v>1007</v>
      </c>
      <c r="F276" s="229" t="s">
        <v>175</v>
      </c>
      <c r="G276" s="229" t="s">
        <v>374</v>
      </c>
      <c r="H276" s="229" t="s">
        <v>389</v>
      </c>
      <c r="I276" s="214"/>
      <c r="J276" s="215"/>
      <c r="K276" s="216" t="str">
        <f t="shared" si="53"/>
        <v/>
      </c>
      <c r="L276" s="217" t="str">
        <f t="shared" si="54"/>
        <v/>
      </c>
      <c r="M276" s="218" t="str">
        <f>IF(K276="","",COUNTIF($K$7:K276,"ﾘｽﾄ１"))</f>
        <v/>
      </c>
      <c r="N276" s="218" t="str">
        <f t="shared" si="55"/>
        <v/>
      </c>
      <c r="O276" s="219" t="str">
        <f t="shared" si="56"/>
        <v/>
      </c>
      <c r="P276" s="218" t="str">
        <f t="shared" si="47"/>
        <v/>
      </c>
      <c r="Q276" s="216" t="str">
        <f t="shared" si="48"/>
        <v/>
      </c>
      <c r="R276" s="220" t="str">
        <f t="shared" si="49"/>
        <v/>
      </c>
      <c r="S276" s="216" t="str">
        <f t="shared" si="57"/>
        <v/>
      </c>
      <c r="T276" s="217" t="str">
        <f t="shared" si="50"/>
        <v/>
      </c>
      <c r="U276" s="218" t="str">
        <f>IF(S276="","",COUNTIF($S$7:S276,"該当２"))</f>
        <v/>
      </c>
      <c r="V276" s="221" t="str">
        <f t="shared" si="51"/>
        <v/>
      </c>
      <c r="W276" s="217" t="str">
        <f t="shared" si="52"/>
        <v/>
      </c>
      <c r="X276" s="218" t="str">
        <f>IF(V276="","",COUNTIF($V$7:V276,"該当３"))</f>
        <v/>
      </c>
      <c r="Z276" s="230"/>
      <c r="AA276" s="231"/>
      <c r="AB276" s="224"/>
      <c r="AC276" s="224"/>
      <c r="AD276" s="224"/>
      <c r="AE276" s="254"/>
    </row>
    <row r="277" spans="1:31" s="222" customFormat="1" ht="15" customHeight="1" x14ac:dyDescent="0.15">
      <c r="A277" s="227" t="s">
        <v>1325</v>
      </c>
      <c r="B277" s="228" t="s">
        <v>1006</v>
      </c>
      <c r="C277" s="228" t="s">
        <v>1305</v>
      </c>
      <c r="D277" s="228" t="s">
        <v>1163</v>
      </c>
      <c r="E277" s="228" t="s">
        <v>1007</v>
      </c>
      <c r="F277" s="229" t="s">
        <v>175</v>
      </c>
      <c r="G277" s="229" t="s">
        <v>374</v>
      </c>
      <c r="H277" s="229" t="s">
        <v>832</v>
      </c>
      <c r="I277" s="214"/>
      <c r="J277" s="215"/>
      <c r="K277" s="216" t="str">
        <f t="shared" si="53"/>
        <v/>
      </c>
      <c r="L277" s="217" t="str">
        <f t="shared" si="54"/>
        <v/>
      </c>
      <c r="M277" s="218" t="str">
        <f>IF(K277="","",COUNTIF($K$7:K277,"ﾘｽﾄ１"))</f>
        <v/>
      </c>
      <c r="N277" s="218" t="str">
        <f t="shared" si="55"/>
        <v/>
      </c>
      <c r="O277" s="219" t="str">
        <f t="shared" si="56"/>
        <v/>
      </c>
      <c r="P277" s="218" t="str">
        <f t="shared" si="47"/>
        <v/>
      </c>
      <c r="Q277" s="216" t="str">
        <f t="shared" si="48"/>
        <v/>
      </c>
      <c r="R277" s="220" t="str">
        <f t="shared" si="49"/>
        <v/>
      </c>
      <c r="S277" s="216" t="str">
        <f t="shared" si="57"/>
        <v/>
      </c>
      <c r="T277" s="217" t="str">
        <f t="shared" si="50"/>
        <v/>
      </c>
      <c r="U277" s="218" t="str">
        <f>IF(S277="","",COUNTIF($S$7:S277,"該当２"))</f>
        <v/>
      </c>
      <c r="V277" s="221" t="str">
        <f t="shared" si="51"/>
        <v/>
      </c>
      <c r="W277" s="217" t="str">
        <f t="shared" si="52"/>
        <v/>
      </c>
      <c r="X277" s="218" t="str">
        <f>IF(V277="","",COUNTIF($V$7:V277,"該当３"))</f>
        <v/>
      </c>
      <c r="Z277" s="230"/>
      <c r="AA277" s="231"/>
      <c r="AB277" s="224"/>
      <c r="AC277" s="224"/>
      <c r="AD277" s="224"/>
      <c r="AE277" s="254"/>
    </row>
    <row r="278" spans="1:31" s="222" customFormat="1" ht="15" customHeight="1" x14ac:dyDescent="0.15">
      <c r="A278" s="227" t="s">
        <v>1326</v>
      </c>
      <c r="B278" s="228" t="s">
        <v>1006</v>
      </c>
      <c r="C278" s="228" t="s">
        <v>1327</v>
      </c>
      <c r="D278" s="228" t="s">
        <v>1008</v>
      </c>
      <c r="E278" s="228" t="s">
        <v>1007</v>
      </c>
      <c r="F278" s="229" t="s">
        <v>175</v>
      </c>
      <c r="G278" s="229" t="s">
        <v>390</v>
      </c>
      <c r="H278" s="229"/>
      <c r="I278" s="214"/>
      <c r="J278" s="215"/>
      <c r="K278" s="216" t="str">
        <f t="shared" si="53"/>
        <v>ﾘｽﾄ１</v>
      </c>
      <c r="L278" s="217" t="str">
        <f t="shared" si="54"/>
        <v>坂東市</v>
      </c>
      <c r="M278" s="218">
        <f>IF(K278="","",COUNTIF($K$7:K278,"ﾘｽﾄ１"))</f>
        <v>25</v>
      </c>
      <c r="N278" s="218" t="str">
        <f t="shared" si="55"/>
        <v/>
      </c>
      <c r="O278" s="219" t="str">
        <f t="shared" si="56"/>
        <v/>
      </c>
      <c r="P278" s="218" t="str">
        <f t="shared" si="47"/>
        <v/>
      </c>
      <c r="Q278" s="216" t="str">
        <f t="shared" si="48"/>
        <v/>
      </c>
      <c r="R278" s="220" t="str">
        <f t="shared" si="49"/>
        <v/>
      </c>
      <c r="S278" s="216" t="str">
        <f t="shared" si="57"/>
        <v/>
      </c>
      <c r="T278" s="217" t="str">
        <f t="shared" si="50"/>
        <v/>
      </c>
      <c r="U278" s="218" t="str">
        <f>IF(S278="","",COUNTIF($S$7:S278,"該当２"))</f>
        <v/>
      </c>
      <c r="V278" s="221" t="str">
        <f t="shared" si="51"/>
        <v/>
      </c>
      <c r="W278" s="217" t="str">
        <f t="shared" si="52"/>
        <v/>
      </c>
      <c r="X278" s="218" t="str">
        <f>IF(V278="","",COUNTIF($V$7:V278,"該当３"))</f>
        <v/>
      </c>
      <c r="Z278" s="230"/>
      <c r="AA278" s="231"/>
      <c r="AB278" s="224"/>
      <c r="AC278" s="224"/>
      <c r="AD278" s="224"/>
      <c r="AE278" s="254"/>
    </row>
    <row r="279" spans="1:31" s="222" customFormat="1" ht="15" customHeight="1" x14ac:dyDescent="0.15">
      <c r="A279" s="227" t="s">
        <v>1328</v>
      </c>
      <c r="B279" s="228" t="s">
        <v>1006</v>
      </c>
      <c r="C279" s="228" t="s">
        <v>1327</v>
      </c>
      <c r="D279" s="228" t="s">
        <v>1012</v>
      </c>
      <c r="E279" s="228" t="s">
        <v>1007</v>
      </c>
      <c r="F279" s="229" t="s">
        <v>175</v>
      </c>
      <c r="G279" s="229" t="s">
        <v>390</v>
      </c>
      <c r="H279" s="229" t="s">
        <v>391</v>
      </c>
      <c r="I279" s="214"/>
      <c r="J279" s="215"/>
      <c r="K279" s="216" t="str">
        <f t="shared" si="53"/>
        <v/>
      </c>
      <c r="L279" s="217" t="str">
        <f t="shared" si="54"/>
        <v/>
      </c>
      <c r="M279" s="218" t="str">
        <f>IF(K279="","",COUNTIF($K$7:K279,"ﾘｽﾄ１"))</f>
        <v/>
      </c>
      <c r="N279" s="218" t="str">
        <f t="shared" si="55"/>
        <v/>
      </c>
      <c r="O279" s="219" t="str">
        <f t="shared" si="56"/>
        <v/>
      </c>
      <c r="P279" s="218" t="str">
        <f t="shared" si="47"/>
        <v/>
      </c>
      <c r="Q279" s="216" t="str">
        <f t="shared" si="48"/>
        <v/>
      </c>
      <c r="R279" s="220" t="str">
        <f t="shared" si="49"/>
        <v/>
      </c>
      <c r="S279" s="216" t="str">
        <f t="shared" si="57"/>
        <v/>
      </c>
      <c r="T279" s="217" t="str">
        <f t="shared" si="50"/>
        <v/>
      </c>
      <c r="U279" s="218" t="str">
        <f>IF(S279="","",COUNTIF($S$7:S279,"該当２"))</f>
        <v/>
      </c>
      <c r="V279" s="221" t="str">
        <f t="shared" si="51"/>
        <v/>
      </c>
      <c r="W279" s="217" t="str">
        <f t="shared" si="52"/>
        <v/>
      </c>
      <c r="X279" s="218" t="str">
        <f>IF(V279="","",COUNTIF($V$7:V279,"該当３"))</f>
        <v/>
      </c>
      <c r="Z279" s="230"/>
      <c r="AA279" s="231"/>
      <c r="AB279" s="224"/>
      <c r="AC279" s="224"/>
      <c r="AD279" s="224"/>
      <c r="AE279" s="254"/>
    </row>
    <row r="280" spans="1:31" s="222" customFormat="1" ht="15" customHeight="1" x14ac:dyDescent="0.15">
      <c r="A280" s="227" t="s">
        <v>1329</v>
      </c>
      <c r="B280" s="228" t="s">
        <v>1006</v>
      </c>
      <c r="C280" s="228" t="s">
        <v>1327</v>
      </c>
      <c r="D280" s="228" t="s">
        <v>1014</v>
      </c>
      <c r="E280" s="228" t="s">
        <v>1007</v>
      </c>
      <c r="F280" s="229" t="s">
        <v>175</v>
      </c>
      <c r="G280" s="229" t="s">
        <v>390</v>
      </c>
      <c r="H280" s="229" t="s">
        <v>392</v>
      </c>
      <c r="I280" s="214"/>
      <c r="J280" s="215"/>
      <c r="K280" s="216" t="str">
        <f t="shared" si="53"/>
        <v/>
      </c>
      <c r="L280" s="217" t="str">
        <f t="shared" si="54"/>
        <v/>
      </c>
      <c r="M280" s="218" t="str">
        <f>IF(K280="","",COUNTIF($K$7:K280,"ﾘｽﾄ１"))</f>
        <v/>
      </c>
      <c r="N280" s="218" t="str">
        <f t="shared" si="55"/>
        <v/>
      </c>
      <c r="O280" s="219" t="str">
        <f t="shared" si="56"/>
        <v/>
      </c>
      <c r="P280" s="218" t="str">
        <f t="shared" si="47"/>
        <v/>
      </c>
      <c r="Q280" s="216" t="str">
        <f t="shared" si="48"/>
        <v/>
      </c>
      <c r="R280" s="220" t="str">
        <f t="shared" si="49"/>
        <v/>
      </c>
      <c r="S280" s="216" t="str">
        <f t="shared" si="57"/>
        <v/>
      </c>
      <c r="T280" s="217" t="str">
        <f t="shared" si="50"/>
        <v/>
      </c>
      <c r="U280" s="218" t="str">
        <f>IF(S280="","",COUNTIF($S$7:S280,"該当２"))</f>
        <v/>
      </c>
      <c r="V280" s="221" t="str">
        <f t="shared" si="51"/>
        <v/>
      </c>
      <c r="W280" s="217" t="str">
        <f t="shared" si="52"/>
        <v/>
      </c>
      <c r="X280" s="218" t="str">
        <f>IF(V280="","",COUNTIF($V$7:V280,"該当３"))</f>
        <v/>
      </c>
      <c r="Z280" s="230"/>
      <c r="AA280" s="231"/>
      <c r="AB280" s="224"/>
      <c r="AC280" s="224"/>
      <c r="AD280" s="224"/>
      <c r="AE280" s="254"/>
    </row>
    <row r="281" spans="1:31" s="222" customFormat="1" ht="15" customHeight="1" x14ac:dyDescent="0.15">
      <c r="A281" s="227" t="s">
        <v>1330</v>
      </c>
      <c r="B281" s="228" t="s">
        <v>1006</v>
      </c>
      <c r="C281" s="228" t="s">
        <v>1327</v>
      </c>
      <c r="D281" s="228" t="s">
        <v>1016</v>
      </c>
      <c r="E281" s="228" t="s">
        <v>1007</v>
      </c>
      <c r="F281" s="229" t="s">
        <v>175</v>
      </c>
      <c r="G281" s="229" t="s">
        <v>390</v>
      </c>
      <c r="H281" s="229" t="s">
        <v>393</v>
      </c>
      <c r="I281" s="214"/>
      <c r="J281" s="215"/>
      <c r="K281" s="216" t="str">
        <f t="shared" si="53"/>
        <v/>
      </c>
      <c r="L281" s="217" t="str">
        <f t="shared" si="54"/>
        <v/>
      </c>
      <c r="M281" s="218" t="str">
        <f>IF(K281="","",COUNTIF($K$7:K281,"ﾘｽﾄ１"))</f>
        <v/>
      </c>
      <c r="N281" s="218" t="str">
        <f t="shared" si="55"/>
        <v/>
      </c>
      <c r="O281" s="219" t="str">
        <f t="shared" si="56"/>
        <v/>
      </c>
      <c r="P281" s="218" t="str">
        <f t="shared" si="47"/>
        <v/>
      </c>
      <c r="Q281" s="216" t="str">
        <f t="shared" si="48"/>
        <v/>
      </c>
      <c r="R281" s="220" t="str">
        <f t="shared" si="49"/>
        <v/>
      </c>
      <c r="S281" s="216" t="str">
        <f t="shared" si="57"/>
        <v/>
      </c>
      <c r="T281" s="217" t="str">
        <f t="shared" si="50"/>
        <v/>
      </c>
      <c r="U281" s="218" t="str">
        <f>IF(S281="","",COUNTIF($S$7:S281,"該当２"))</f>
        <v/>
      </c>
      <c r="V281" s="221" t="str">
        <f t="shared" si="51"/>
        <v/>
      </c>
      <c r="W281" s="217" t="str">
        <f t="shared" si="52"/>
        <v/>
      </c>
      <c r="X281" s="218" t="str">
        <f>IF(V281="","",COUNTIF($V$7:V281,"該当３"))</f>
        <v/>
      </c>
      <c r="Z281" s="230"/>
      <c r="AA281" s="231"/>
      <c r="AB281" s="224"/>
      <c r="AC281" s="224"/>
      <c r="AD281" s="224"/>
      <c r="AE281" s="254"/>
    </row>
    <row r="282" spans="1:31" s="222" customFormat="1" ht="15" customHeight="1" x14ac:dyDescent="0.15">
      <c r="A282" s="227" t="s">
        <v>1331</v>
      </c>
      <c r="B282" s="228" t="s">
        <v>1006</v>
      </c>
      <c r="C282" s="228" t="s">
        <v>1327</v>
      </c>
      <c r="D282" s="228" t="s">
        <v>1018</v>
      </c>
      <c r="E282" s="228" t="s">
        <v>1007</v>
      </c>
      <c r="F282" s="229" t="s">
        <v>175</v>
      </c>
      <c r="G282" s="229" t="s">
        <v>390</v>
      </c>
      <c r="H282" s="229" t="s">
        <v>394</v>
      </c>
      <c r="I282" s="214"/>
      <c r="J282" s="215"/>
      <c r="K282" s="216" t="str">
        <f t="shared" si="53"/>
        <v/>
      </c>
      <c r="L282" s="217" t="str">
        <f t="shared" si="54"/>
        <v/>
      </c>
      <c r="M282" s="218" t="str">
        <f>IF(K282="","",COUNTIF($K$7:K282,"ﾘｽﾄ１"))</f>
        <v/>
      </c>
      <c r="N282" s="218" t="str">
        <f t="shared" si="55"/>
        <v/>
      </c>
      <c r="O282" s="219" t="str">
        <f t="shared" si="56"/>
        <v/>
      </c>
      <c r="P282" s="218" t="str">
        <f t="shared" si="47"/>
        <v/>
      </c>
      <c r="Q282" s="216" t="str">
        <f t="shared" si="48"/>
        <v/>
      </c>
      <c r="R282" s="220" t="str">
        <f t="shared" si="49"/>
        <v/>
      </c>
      <c r="S282" s="216" t="str">
        <f t="shared" si="57"/>
        <v/>
      </c>
      <c r="T282" s="217" t="str">
        <f t="shared" si="50"/>
        <v/>
      </c>
      <c r="U282" s="218" t="str">
        <f>IF(S282="","",COUNTIF($S$7:S282,"該当２"))</f>
        <v/>
      </c>
      <c r="V282" s="221" t="str">
        <f t="shared" si="51"/>
        <v/>
      </c>
      <c r="W282" s="217" t="str">
        <f t="shared" si="52"/>
        <v/>
      </c>
      <c r="X282" s="218" t="str">
        <f>IF(V282="","",COUNTIF($V$7:V282,"該当３"))</f>
        <v/>
      </c>
      <c r="Z282" s="230"/>
      <c r="AA282" s="231"/>
      <c r="AB282" s="224"/>
      <c r="AC282" s="224"/>
      <c r="AD282" s="224"/>
      <c r="AE282" s="254"/>
    </row>
    <row r="283" spans="1:31" s="222" customFormat="1" ht="15" customHeight="1" x14ac:dyDescent="0.15">
      <c r="A283" s="227" t="s">
        <v>1332</v>
      </c>
      <c r="B283" s="228" t="s">
        <v>1006</v>
      </c>
      <c r="C283" s="228" t="s">
        <v>1327</v>
      </c>
      <c r="D283" s="228" t="s">
        <v>1020</v>
      </c>
      <c r="E283" s="228" t="s">
        <v>1007</v>
      </c>
      <c r="F283" s="229" t="s">
        <v>175</v>
      </c>
      <c r="G283" s="229" t="s">
        <v>390</v>
      </c>
      <c r="H283" s="229" t="s">
        <v>395</v>
      </c>
      <c r="I283" s="214"/>
      <c r="J283" s="215"/>
      <c r="K283" s="216" t="str">
        <f t="shared" si="53"/>
        <v/>
      </c>
      <c r="L283" s="217" t="str">
        <f t="shared" si="54"/>
        <v/>
      </c>
      <c r="M283" s="218" t="str">
        <f>IF(K283="","",COUNTIF($K$7:K283,"ﾘｽﾄ１"))</f>
        <v/>
      </c>
      <c r="N283" s="218" t="str">
        <f t="shared" si="55"/>
        <v/>
      </c>
      <c r="O283" s="219" t="str">
        <f t="shared" si="56"/>
        <v/>
      </c>
      <c r="P283" s="218" t="str">
        <f t="shared" si="47"/>
        <v/>
      </c>
      <c r="Q283" s="216" t="str">
        <f t="shared" si="48"/>
        <v/>
      </c>
      <c r="R283" s="220" t="str">
        <f t="shared" si="49"/>
        <v/>
      </c>
      <c r="S283" s="216" t="str">
        <f t="shared" si="57"/>
        <v/>
      </c>
      <c r="T283" s="217" t="str">
        <f t="shared" si="50"/>
        <v/>
      </c>
      <c r="U283" s="218" t="str">
        <f>IF(S283="","",COUNTIF($S$7:S283,"該当２"))</f>
        <v/>
      </c>
      <c r="V283" s="221" t="str">
        <f t="shared" si="51"/>
        <v/>
      </c>
      <c r="W283" s="217" t="str">
        <f t="shared" si="52"/>
        <v/>
      </c>
      <c r="X283" s="218" t="str">
        <f>IF(V283="","",COUNTIF($V$7:V283,"該当３"))</f>
        <v/>
      </c>
      <c r="Z283" s="230"/>
      <c r="AA283" s="231"/>
      <c r="AB283" s="224"/>
      <c r="AC283" s="224"/>
      <c r="AD283" s="224"/>
      <c r="AE283" s="254"/>
    </row>
    <row r="284" spans="1:31" s="222" customFormat="1" ht="15" customHeight="1" x14ac:dyDescent="0.15">
      <c r="A284" s="227" t="s">
        <v>1333</v>
      </c>
      <c r="B284" s="228" t="s">
        <v>1006</v>
      </c>
      <c r="C284" s="228" t="s">
        <v>1327</v>
      </c>
      <c r="D284" s="228" t="s">
        <v>1022</v>
      </c>
      <c r="E284" s="228" t="s">
        <v>1007</v>
      </c>
      <c r="F284" s="229" t="s">
        <v>175</v>
      </c>
      <c r="G284" s="229" t="s">
        <v>390</v>
      </c>
      <c r="H284" s="229" t="s">
        <v>396</v>
      </c>
      <c r="I284" s="214"/>
      <c r="J284" s="215"/>
      <c r="K284" s="216" t="str">
        <f t="shared" si="53"/>
        <v/>
      </c>
      <c r="L284" s="217" t="str">
        <f t="shared" si="54"/>
        <v/>
      </c>
      <c r="M284" s="218" t="str">
        <f>IF(K284="","",COUNTIF($K$7:K284,"ﾘｽﾄ１"))</f>
        <v/>
      </c>
      <c r="N284" s="218" t="str">
        <f t="shared" si="55"/>
        <v/>
      </c>
      <c r="O284" s="219" t="str">
        <f t="shared" si="56"/>
        <v/>
      </c>
      <c r="P284" s="218" t="str">
        <f t="shared" si="47"/>
        <v/>
      </c>
      <c r="Q284" s="216" t="str">
        <f t="shared" si="48"/>
        <v/>
      </c>
      <c r="R284" s="220" t="str">
        <f t="shared" si="49"/>
        <v/>
      </c>
      <c r="S284" s="216" t="str">
        <f t="shared" si="57"/>
        <v/>
      </c>
      <c r="T284" s="217" t="str">
        <f t="shared" si="50"/>
        <v/>
      </c>
      <c r="U284" s="218" t="str">
        <f>IF(S284="","",COUNTIF($S$7:S284,"該当２"))</f>
        <v/>
      </c>
      <c r="V284" s="221" t="str">
        <f t="shared" si="51"/>
        <v/>
      </c>
      <c r="W284" s="217" t="str">
        <f t="shared" si="52"/>
        <v/>
      </c>
      <c r="X284" s="218" t="str">
        <f>IF(V284="","",COUNTIF($V$7:V284,"該当３"))</f>
        <v/>
      </c>
      <c r="Z284" s="230"/>
      <c r="AA284" s="231"/>
      <c r="AB284" s="224"/>
      <c r="AC284" s="224"/>
      <c r="AD284" s="224"/>
      <c r="AE284" s="254"/>
    </row>
    <row r="285" spans="1:31" s="222" customFormat="1" ht="15" customHeight="1" x14ac:dyDescent="0.15">
      <c r="A285" s="227" t="s">
        <v>1334</v>
      </c>
      <c r="B285" s="228" t="s">
        <v>1006</v>
      </c>
      <c r="C285" s="228" t="s">
        <v>1327</v>
      </c>
      <c r="D285" s="228" t="s">
        <v>1024</v>
      </c>
      <c r="E285" s="228" t="s">
        <v>1007</v>
      </c>
      <c r="F285" s="229" t="s">
        <v>175</v>
      </c>
      <c r="G285" s="229" t="s">
        <v>390</v>
      </c>
      <c r="H285" s="229" t="s">
        <v>397</v>
      </c>
      <c r="I285" s="214"/>
      <c r="J285" s="215"/>
      <c r="K285" s="216" t="str">
        <f t="shared" si="53"/>
        <v/>
      </c>
      <c r="L285" s="217" t="str">
        <f t="shared" si="54"/>
        <v/>
      </c>
      <c r="M285" s="218" t="str">
        <f>IF(K285="","",COUNTIF($K$7:K285,"ﾘｽﾄ１"))</f>
        <v/>
      </c>
      <c r="N285" s="218" t="str">
        <f t="shared" si="55"/>
        <v/>
      </c>
      <c r="O285" s="219" t="str">
        <f t="shared" si="56"/>
        <v/>
      </c>
      <c r="P285" s="218" t="str">
        <f t="shared" si="47"/>
        <v/>
      </c>
      <c r="Q285" s="216" t="str">
        <f t="shared" si="48"/>
        <v/>
      </c>
      <c r="R285" s="220" t="str">
        <f t="shared" si="49"/>
        <v/>
      </c>
      <c r="S285" s="216" t="str">
        <f t="shared" si="57"/>
        <v/>
      </c>
      <c r="T285" s="217" t="str">
        <f t="shared" si="50"/>
        <v/>
      </c>
      <c r="U285" s="218" t="str">
        <f>IF(S285="","",COUNTIF($S$7:S285,"該当２"))</f>
        <v/>
      </c>
      <c r="V285" s="221" t="str">
        <f t="shared" si="51"/>
        <v/>
      </c>
      <c r="W285" s="217" t="str">
        <f t="shared" si="52"/>
        <v/>
      </c>
      <c r="X285" s="218" t="str">
        <f>IF(V285="","",COUNTIF($V$7:V285,"該当３"))</f>
        <v/>
      </c>
      <c r="Z285" s="230"/>
      <c r="AA285" s="231"/>
      <c r="AB285" s="224"/>
      <c r="AC285" s="224"/>
      <c r="AD285" s="224"/>
      <c r="AE285" s="254"/>
    </row>
    <row r="286" spans="1:31" s="222" customFormat="1" ht="15" customHeight="1" x14ac:dyDescent="0.15">
      <c r="A286" s="227" t="s">
        <v>1335</v>
      </c>
      <c r="B286" s="228" t="s">
        <v>1006</v>
      </c>
      <c r="C286" s="228" t="s">
        <v>1327</v>
      </c>
      <c r="D286" s="228" t="s">
        <v>1006</v>
      </c>
      <c r="E286" s="228" t="s">
        <v>1007</v>
      </c>
      <c r="F286" s="229" t="s">
        <v>175</v>
      </c>
      <c r="G286" s="229" t="s">
        <v>390</v>
      </c>
      <c r="H286" s="229" t="s">
        <v>398</v>
      </c>
      <c r="I286" s="214"/>
      <c r="J286" s="215"/>
      <c r="K286" s="216" t="str">
        <f t="shared" si="53"/>
        <v/>
      </c>
      <c r="L286" s="217" t="str">
        <f t="shared" si="54"/>
        <v/>
      </c>
      <c r="M286" s="218" t="str">
        <f>IF(K286="","",COUNTIF($K$7:K286,"ﾘｽﾄ１"))</f>
        <v/>
      </c>
      <c r="N286" s="218" t="str">
        <f t="shared" si="55"/>
        <v/>
      </c>
      <c r="O286" s="219" t="str">
        <f t="shared" si="56"/>
        <v/>
      </c>
      <c r="P286" s="218" t="str">
        <f t="shared" si="47"/>
        <v/>
      </c>
      <c r="Q286" s="216" t="str">
        <f t="shared" si="48"/>
        <v/>
      </c>
      <c r="R286" s="220" t="str">
        <f t="shared" si="49"/>
        <v/>
      </c>
      <c r="S286" s="216" t="str">
        <f t="shared" si="57"/>
        <v/>
      </c>
      <c r="T286" s="217" t="str">
        <f t="shared" si="50"/>
        <v/>
      </c>
      <c r="U286" s="218" t="str">
        <f>IF(S286="","",COUNTIF($S$7:S286,"該当２"))</f>
        <v/>
      </c>
      <c r="V286" s="221" t="str">
        <f t="shared" si="51"/>
        <v/>
      </c>
      <c r="W286" s="217" t="str">
        <f t="shared" si="52"/>
        <v/>
      </c>
      <c r="X286" s="218" t="str">
        <f>IF(V286="","",COUNTIF($V$7:V286,"該当３"))</f>
        <v/>
      </c>
      <c r="Z286" s="230"/>
      <c r="AA286" s="231"/>
      <c r="AB286" s="224"/>
      <c r="AC286" s="224"/>
      <c r="AD286" s="224"/>
      <c r="AE286" s="254"/>
    </row>
    <row r="287" spans="1:31" s="222" customFormat="1" ht="15" customHeight="1" x14ac:dyDescent="0.15">
      <c r="A287" s="227" t="s">
        <v>1336</v>
      </c>
      <c r="B287" s="228" t="s">
        <v>1006</v>
      </c>
      <c r="C287" s="228" t="s">
        <v>1327</v>
      </c>
      <c r="D287" s="228" t="s">
        <v>1027</v>
      </c>
      <c r="E287" s="228" t="s">
        <v>1007</v>
      </c>
      <c r="F287" s="229" t="s">
        <v>175</v>
      </c>
      <c r="G287" s="229" t="s">
        <v>390</v>
      </c>
      <c r="H287" s="229" t="s">
        <v>399</v>
      </c>
      <c r="I287" s="214"/>
      <c r="J287" s="215"/>
      <c r="K287" s="216" t="str">
        <f t="shared" si="53"/>
        <v/>
      </c>
      <c r="L287" s="217" t="str">
        <f t="shared" si="54"/>
        <v/>
      </c>
      <c r="M287" s="218" t="str">
        <f>IF(K287="","",COUNTIF($K$7:K287,"ﾘｽﾄ１"))</f>
        <v/>
      </c>
      <c r="N287" s="218" t="str">
        <f t="shared" si="55"/>
        <v/>
      </c>
      <c r="O287" s="219" t="str">
        <f t="shared" si="56"/>
        <v/>
      </c>
      <c r="P287" s="218" t="str">
        <f t="shared" si="47"/>
        <v/>
      </c>
      <c r="Q287" s="216" t="str">
        <f t="shared" si="48"/>
        <v/>
      </c>
      <c r="R287" s="220" t="str">
        <f t="shared" si="49"/>
        <v/>
      </c>
      <c r="S287" s="216" t="str">
        <f t="shared" si="57"/>
        <v/>
      </c>
      <c r="T287" s="217" t="str">
        <f t="shared" si="50"/>
        <v/>
      </c>
      <c r="U287" s="218" t="str">
        <f>IF(S287="","",COUNTIF($S$7:S287,"該当２"))</f>
        <v/>
      </c>
      <c r="V287" s="221" t="str">
        <f t="shared" si="51"/>
        <v/>
      </c>
      <c r="W287" s="217" t="str">
        <f t="shared" si="52"/>
        <v/>
      </c>
      <c r="X287" s="218" t="str">
        <f>IF(V287="","",COUNTIF($V$7:V287,"該当３"))</f>
        <v/>
      </c>
      <c r="Z287" s="230"/>
      <c r="AA287" s="231"/>
      <c r="AB287" s="224"/>
      <c r="AC287" s="224"/>
      <c r="AD287" s="224"/>
      <c r="AE287" s="254"/>
    </row>
    <row r="288" spans="1:31" s="222" customFormat="1" ht="15" customHeight="1" x14ac:dyDescent="0.15">
      <c r="A288" s="227" t="s">
        <v>1337</v>
      </c>
      <c r="B288" s="228" t="s">
        <v>1006</v>
      </c>
      <c r="C288" s="228" t="s">
        <v>1327</v>
      </c>
      <c r="D288" s="228" t="s">
        <v>1029</v>
      </c>
      <c r="E288" s="228" t="s">
        <v>1007</v>
      </c>
      <c r="F288" s="229" t="s">
        <v>175</v>
      </c>
      <c r="G288" s="229" t="s">
        <v>390</v>
      </c>
      <c r="H288" s="229" t="s">
        <v>400</v>
      </c>
      <c r="I288" s="214"/>
      <c r="J288" s="215"/>
      <c r="K288" s="216" t="str">
        <f t="shared" si="53"/>
        <v/>
      </c>
      <c r="L288" s="217" t="str">
        <f t="shared" si="54"/>
        <v/>
      </c>
      <c r="M288" s="218" t="str">
        <f>IF(K288="","",COUNTIF($K$7:K288,"ﾘｽﾄ１"))</f>
        <v/>
      </c>
      <c r="N288" s="218" t="str">
        <f t="shared" si="55"/>
        <v/>
      </c>
      <c r="O288" s="219" t="str">
        <f t="shared" si="56"/>
        <v/>
      </c>
      <c r="P288" s="218" t="str">
        <f t="shared" si="47"/>
        <v/>
      </c>
      <c r="Q288" s="216" t="str">
        <f t="shared" si="48"/>
        <v/>
      </c>
      <c r="R288" s="220" t="str">
        <f t="shared" si="49"/>
        <v/>
      </c>
      <c r="S288" s="216" t="str">
        <f t="shared" si="57"/>
        <v/>
      </c>
      <c r="T288" s="217" t="str">
        <f t="shared" si="50"/>
        <v/>
      </c>
      <c r="U288" s="218" t="str">
        <f>IF(S288="","",COUNTIF($S$7:S288,"該当２"))</f>
        <v/>
      </c>
      <c r="V288" s="221" t="str">
        <f t="shared" si="51"/>
        <v/>
      </c>
      <c r="W288" s="217" t="str">
        <f t="shared" si="52"/>
        <v/>
      </c>
      <c r="X288" s="218" t="str">
        <f>IF(V288="","",COUNTIF($V$7:V288,"該当３"))</f>
        <v/>
      </c>
      <c r="Z288" s="230"/>
      <c r="AA288" s="231"/>
      <c r="AB288" s="224"/>
      <c r="AC288" s="224"/>
      <c r="AD288" s="224"/>
      <c r="AE288" s="254"/>
    </row>
    <row r="289" spans="1:31" s="222" customFormat="1" ht="15" customHeight="1" x14ac:dyDescent="0.15">
      <c r="A289" s="227" t="s">
        <v>1338</v>
      </c>
      <c r="B289" s="228" t="s">
        <v>1006</v>
      </c>
      <c r="C289" s="228" t="s">
        <v>1327</v>
      </c>
      <c r="D289" s="228" t="s">
        <v>1031</v>
      </c>
      <c r="E289" s="228" t="s">
        <v>1007</v>
      </c>
      <c r="F289" s="229" t="s">
        <v>175</v>
      </c>
      <c r="G289" s="229" t="s">
        <v>390</v>
      </c>
      <c r="H289" s="229" t="s">
        <v>401</v>
      </c>
      <c r="I289" s="214"/>
      <c r="J289" s="215"/>
      <c r="K289" s="216" t="str">
        <f t="shared" si="53"/>
        <v/>
      </c>
      <c r="L289" s="217" t="str">
        <f t="shared" si="54"/>
        <v/>
      </c>
      <c r="M289" s="218" t="str">
        <f>IF(K289="","",COUNTIF($K$7:K289,"ﾘｽﾄ１"))</f>
        <v/>
      </c>
      <c r="N289" s="218" t="str">
        <f t="shared" si="55"/>
        <v/>
      </c>
      <c r="O289" s="219" t="str">
        <f t="shared" si="56"/>
        <v/>
      </c>
      <c r="P289" s="218" t="str">
        <f t="shared" si="47"/>
        <v/>
      </c>
      <c r="Q289" s="216" t="str">
        <f t="shared" si="48"/>
        <v/>
      </c>
      <c r="R289" s="220" t="str">
        <f t="shared" si="49"/>
        <v/>
      </c>
      <c r="S289" s="216" t="str">
        <f t="shared" si="57"/>
        <v/>
      </c>
      <c r="T289" s="217" t="str">
        <f t="shared" si="50"/>
        <v/>
      </c>
      <c r="U289" s="218" t="str">
        <f>IF(S289="","",COUNTIF($S$7:S289,"該当２"))</f>
        <v/>
      </c>
      <c r="V289" s="221" t="str">
        <f t="shared" si="51"/>
        <v/>
      </c>
      <c r="W289" s="217" t="str">
        <f t="shared" si="52"/>
        <v/>
      </c>
      <c r="X289" s="218" t="str">
        <f>IF(V289="","",COUNTIF($V$7:V289,"該当３"))</f>
        <v/>
      </c>
      <c r="Z289" s="230"/>
      <c r="AA289" s="231"/>
      <c r="AB289" s="224"/>
      <c r="AC289" s="224"/>
      <c r="AD289" s="224"/>
      <c r="AE289" s="254"/>
    </row>
    <row r="290" spans="1:31" s="222" customFormat="1" ht="15" customHeight="1" x14ac:dyDescent="0.15">
      <c r="A290" s="227" t="s">
        <v>1339</v>
      </c>
      <c r="B290" s="228" t="s">
        <v>1006</v>
      </c>
      <c r="C290" s="228" t="s">
        <v>1340</v>
      </c>
      <c r="D290" s="228" t="s">
        <v>1008</v>
      </c>
      <c r="E290" s="228" t="s">
        <v>1007</v>
      </c>
      <c r="F290" s="229" t="s">
        <v>175</v>
      </c>
      <c r="G290" s="229" t="s">
        <v>402</v>
      </c>
      <c r="H290" s="229"/>
      <c r="I290" s="214"/>
      <c r="J290" s="215"/>
      <c r="K290" s="216" t="str">
        <f t="shared" si="53"/>
        <v>ﾘｽﾄ１</v>
      </c>
      <c r="L290" s="217" t="str">
        <f t="shared" si="54"/>
        <v>稲敷市</v>
      </c>
      <c r="M290" s="218">
        <f>IF(K290="","",COUNTIF($K$7:K290,"ﾘｽﾄ１"))</f>
        <v>26</v>
      </c>
      <c r="N290" s="218" t="str">
        <f t="shared" si="55"/>
        <v/>
      </c>
      <c r="O290" s="219" t="str">
        <f t="shared" si="56"/>
        <v/>
      </c>
      <c r="P290" s="218" t="str">
        <f t="shared" si="47"/>
        <v/>
      </c>
      <c r="Q290" s="216" t="str">
        <f t="shared" si="48"/>
        <v/>
      </c>
      <c r="R290" s="220" t="str">
        <f t="shared" si="49"/>
        <v/>
      </c>
      <c r="S290" s="216" t="str">
        <f t="shared" si="57"/>
        <v/>
      </c>
      <c r="T290" s="217" t="str">
        <f t="shared" si="50"/>
        <v/>
      </c>
      <c r="U290" s="218" t="str">
        <f>IF(S290="","",COUNTIF($S$7:S290,"該当２"))</f>
        <v/>
      </c>
      <c r="V290" s="221" t="str">
        <f t="shared" si="51"/>
        <v/>
      </c>
      <c r="W290" s="217" t="str">
        <f t="shared" si="52"/>
        <v/>
      </c>
      <c r="X290" s="218" t="str">
        <f>IF(V290="","",COUNTIF($V$7:V290,"該当３"))</f>
        <v/>
      </c>
      <c r="Z290" s="230"/>
      <c r="AA290" s="231"/>
      <c r="AB290" s="224"/>
      <c r="AC290" s="224"/>
      <c r="AD290" s="224"/>
      <c r="AE290" s="254"/>
    </row>
    <row r="291" spans="1:31" s="222" customFormat="1" ht="15" customHeight="1" x14ac:dyDescent="0.15">
      <c r="A291" s="227" t="s">
        <v>1341</v>
      </c>
      <c r="B291" s="228" t="s">
        <v>1006</v>
      </c>
      <c r="C291" s="228" t="s">
        <v>1340</v>
      </c>
      <c r="D291" s="228" t="s">
        <v>1012</v>
      </c>
      <c r="E291" s="228" t="s">
        <v>1007</v>
      </c>
      <c r="F291" s="229" t="s">
        <v>175</v>
      </c>
      <c r="G291" s="229" t="s">
        <v>402</v>
      </c>
      <c r="H291" s="229" t="s">
        <v>403</v>
      </c>
      <c r="I291" s="214"/>
      <c r="J291" s="215"/>
      <c r="K291" s="216" t="str">
        <f t="shared" si="53"/>
        <v/>
      </c>
      <c r="L291" s="217" t="str">
        <f t="shared" si="54"/>
        <v/>
      </c>
      <c r="M291" s="218" t="str">
        <f>IF(K291="","",COUNTIF($K$7:K291,"ﾘｽﾄ１"))</f>
        <v/>
      </c>
      <c r="N291" s="218" t="str">
        <f t="shared" si="55"/>
        <v/>
      </c>
      <c r="O291" s="219" t="str">
        <f t="shared" si="56"/>
        <v/>
      </c>
      <c r="P291" s="218" t="str">
        <f t="shared" si="47"/>
        <v/>
      </c>
      <c r="Q291" s="216" t="str">
        <f t="shared" si="48"/>
        <v/>
      </c>
      <c r="R291" s="220" t="str">
        <f t="shared" si="49"/>
        <v/>
      </c>
      <c r="S291" s="216" t="str">
        <f t="shared" si="57"/>
        <v/>
      </c>
      <c r="T291" s="217" t="str">
        <f t="shared" si="50"/>
        <v/>
      </c>
      <c r="U291" s="218" t="str">
        <f>IF(S291="","",COUNTIF($S$7:S291,"該当２"))</f>
        <v/>
      </c>
      <c r="V291" s="221" t="str">
        <f t="shared" si="51"/>
        <v/>
      </c>
      <c r="W291" s="217" t="str">
        <f t="shared" si="52"/>
        <v/>
      </c>
      <c r="X291" s="218" t="str">
        <f>IF(V291="","",COUNTIF($V$7:V291,"該当３"))</f>
        <v/>
      </c>
      <c r="Z291" s="230"/>
      <c r="AA291" s="231"/>
      <c r="AB291" s="224"/>
      <c r="AC291" s="224"/>
      <c r="AD291" s="224"/>
      <c r="AE291" s="254"/>
    </row>
    <row r="292" spans="1:31" s="222" customFormat="1" ht="15" customHeight="1" x14ac:dyDescent="0.15">
      <c r="A292" s="227" t="s">
        <v>1342</v>
      </c>
      <c r="B292" s="228" t="s">
        <v>1006</v>
      </c>
      <c r="C292" s="228" t="s">
        <v>1340</v>
      </c>
      <c r="D292" s="228" t="s">
        <v>1014</v>
      </c>
      <c r="E292" s="228" t="s">
        <v>1007</v>
      </c>
      <c r="F292" s="229" t="s">
        <v>175</v>
      </c>
      <c r="G292" s="229" t="s">
        <v>402</v>
      </c>
      <c r="H292" s="229" t="s">
        <v>404</v>
      </c>
      <c r="I292" s="214"/>
      <c r="J292" s="215"/>
      <c r="K292" s="216" t="str">
        <f t="shared" si="53"/>
        <v/>
      </c>
      <c r="L292" s="217" t="str">
        <f t="shared" si="54"/>
        <v/>
      </c>
      <c r="M292" s="218" t="str">
        <f>IF(K292="","",COUNTIF($K$7:K292,"ﾘｽﾄ１"))</f>
        <v/>
      </c>
      <c r="N292" s="218" t="str">
        <f t="shared" si="55"/>
        <v/>
      </c>
      <c r="O292" s="219" t="str">
        <f t="shared" si="56"/>
        <v/>
      </c>
      <c r="P292" s="218" t="str">
        <f t="shared" si="47"/>
        <v/>
      </c>
      <c r="Q292" s="216" t="str">
        <f t="shared" si="48"/>
        <v/>
      </c>
      <c r="R292" s="220" t="str">
        <f t="shared" si="49"/>
        <v/>
      </c>
      <c r="S292" s="216" t="str">
        <f t="shared" si="57"/>
        <v/>
      </c>
      <c r="T292" s="217" t="str">
        <f t="shared" si="50"/>
        <v/>
      </c>
      <c r="U292" s="218" t="str">
        <f>IF(S292="","",COUNTIF($S$7:S292,"該当２"))</f>
        <v/>
      </c>
      <c r="V292" s="221" t="str">
        <f t="shared" si="51"/>
        <v/>
      </c>
      <c r="W292" s="217" t="str">
        <f t="shared" si="52"/>
        <v/>
      </c>
      <c r="X292" s="218" t="str">
        <f>IF(V292="","",COUNTIF($V$7:V292,"該当３"))</f>
        <v/>
      </c>
      <c r="Z292" s="230"/>
      <c r="AA292" s="231"/>
      <c r="AB292" s="224"/>
      <c r="AC292" s="224"/>
      <c r="AD292" s="224"/>
      <c r="AE292" s="254"/>
    </row>
    <row r="293" spans="1:31" s="222" customFormat="1" ht="15" customHeight="1" x14ac:dyDescent="0.15">
      <c r="A293" s="227" t="s">
        <v>1343</v>
      </c>
      <c r="B293" s="228" t="s">
        <v>1006</v>
      </c>
      <c r="C293" s="228" t="s">
        <v>1340</v>
      </c>
      <c r="D293" s="228" t="s">
        <v>1016</v>
      </c>
      <c r="E293" s="228" t="s">
        <v>1007</v>
      </c>
      <c r="F293" s="229" t="s">
        <v>175</v>
      </c>
      <c r="G293" s="229" t="s">
        <v>402</v>
      </c>
      <c r="H293" s="229" t="s">
        <v>405</v>
      </c>
      <c r="I293" s="214"/>
      <c r="J293" s="215"/>
      <c r="K293" s="216" t="str">
        <f t="shared" si="53"/>
        <v/>
      </c>
      <c r="L293" s="217" t="str">
        <f t="shared" si="54"/>
        <v/>
      </c>
      <c r="M293" s="218" t="str">
        <f>IF(K293="","",COUNTIF($K$7:K293,"ﾘｽﾄ１"))</f>
        <v/>
      </c>
      <c r="N293" s="218" t="str">
        <f t="shared" si="55"/>
        <v/>
      </c>
      <c r="O293" s="219" t="str">
        <f t="shared" si="56"/>
        <v/>
      </c>
      <c r="P293" s="218" t="str">
        <f t="shared" si="47"/>
        <v/>
      </c>
      <c r="Q293" s="216" t="str">
        <f t="shared" si="48"/>
        <v/>
      </c>
      <c r="R293" s="220" t="str">
        <f t="shared" si="49"/>
        <v/>
      </c>
      <c r="S293" s="216" t="str">
        <f t="shared" si="57"/>
        <v/>
      </c>
      <c r="T293" s="217" t="str">
        <f t="shared" si="50"/>
        <v/>
      </c>
      <c r="U293" s="218" t="str">
        <f>IF(S293="","",COUNTIF($S$7:S293,"該当２"))</f>
        <v/>
      </c>
      <c r="V293" s="221" t="str">
        <f t="shared" si="51"/>
        <v/>
      </c>
      <c r="W293" s="217" t="str">
        <f t="shared" si="52"/>
        <v/>
      </c>
      <c r="X293" s="218" t="str">
        <f>IF(V293="","",COUNTIF($V$7:V293,"該当３"))</f>
        <v/>
      </c>
      <c r="Z293" s="230"/>
      <c r="AA293" s="231"/>
      <c r="AB293" s="224"/>
      <c r="AC293" s="224"/>
      <c r="AD293" s="224"/>
      <c r="AE293" s="254"/>
    </row>
    <row r="294" spans="1:31" s="222" customFormat="1" ht="15" customHeight="1" x14ac:dyDescent="0.15">
      <c r="A294" s="227" t="s">
        <v>1344</v>
      </c>
      <c r="B294" s="228" t="s">
        <v>1006</v>
      </c>
      <c r="C294" s="228" t="s">
        <v>1340</v>
      </c>
      <c r="D294" s="228" t="s">
        <v>1018</v>
      </c>
      <c r="E294" s="228" t="s">
        <v>1007</v>
      </c>
      <c r="F294" s="229" t="s">
        <v>175</v>
      </c>
      <c r="G294" s="229" t="s">
        <v>402</v>
      </c>
      <c r="H294" s="229" t="s">
        <v>406</v>
      </c>
      <c r="I294" s="214"/>
      <c r="J294" s="215"/>
      <c r="K294" s="216" t="str">
        <f t="shared" si="53"/>
        <v/>
      </c>
      <c r="L294" s="217" t="str">
        <f t="shared" si="54"/>
        <v/>
      </c>
      <c r="M294" s="218" t="str">
        <f>IF(K294="","",COUNTIF($K$7:K294,"ﾘｽﾄ１"))</f>
        <v/>
      </c>
      <c r="N294" s="218" t="str">
        <f t="shared" si="55"/>
        <v/>
      </c>
      <c r="O294" s="219" t="str">
        <f t="shared" si="56"/>
        <v/>
      </c>
      <c r="P294" s="218" t="str">
        <f t="shared" si="47"/>
        <v/>
      </c>
      <c r="Q294" s="216" t="str">
        <f t="shared" si="48"/>
        <v/>
      </c>
      <c r="R294" s="220" t="str">
        <f t="shared" si="49"/>
        <v/>
      </c>
      <c r="S294" s="216" t="str">
        <f t="shared" si="57"/>
        <v/>
      </c>
      <c r="T294" s="217" t="str">
        <f t="shared" si="50"/>
        <v/>
      </c>
      <c r="U294" s="218" t="str">
        <f>IF(S294="","",COUNTIF($S$7:S294,"該当２"))</f>
        <v/>
      </c>
      <c r="V294" s="221" t="str">
        <f t="shared" si="51"/>
        <v/>
      </c>
      <c r="W294" s="217" t="str">
        <f t="shared" si="52"/>
        <v/>
      </c>
      <c r="X294" s="218" t="str">
        <f>IF(V294="","",COUNTIF($V$7:V294,"該当３"))</f>
        <v/>
      </c>
      <c r="Z294" s="230"/>
      <c r="AA294" s="231"/>
      <c r="AB294" s="224"/>
      <c r="AC294" s="224"/>
      <c r="AD294" s="224"/>
      <c r="AE294" s="254"/>
    </row>
    <row r="295" spans="1:31" s="222" customFormat="1" ht="15" customHeight="1" x14ac:dyDescent="0.15">
      <c r="A295" s="227" t="s">
        <v>1345</v>
      </c>
      <c r="B295" s="228" t="s">
        <v>1006</v>
      </c>
      <c r="C295" s="228" t="s">
        <v>1340</v>
      </c>
      <c r="D295" s="228" t="s">
        <v>1020</v>
      </c>
      <c r="E295" s="228" t="s">
        <v>1007</v>
      </c>
      <c r="F295" s="229" t="s">
        <v>175</v>
      </c>
      <c r="G295" s="229" t="s">
        <v>402</v>
      </c>
      <c r="H295" s="229" t="s">
        <v>407</v>
      </c>
      <c r="I295" s="214"/>
      <c r="J295" s="215"/>
      <c r="K295" s="216" t="str">
        <f t="shared" si="53"/>
        <v/>
      </c>
      <c r="L295" s="217" t="str">
        <f t="shared" si="54"/>
        <v/>
      </c>
      <c r="M295" s="218" t="str">
        <f>IF(K295="","",COUNTIF($K$7:K295,"ﾘｽﾄ１"))</f>
        <v/>
      </c>
      <c r="N295" s="218" t="str">
        <f t="shared" si="55"/>
        <v/>
      </c>
      <c r="O295" s="219" t="str">
        <f t="shared" si="56"/>
        <v/>
      </c>
      <c r="P295" s="218" t="str">
        <f t="shared" si="47"/>
        <v/>
      </c>
      <c r="Q295" s="216" t="str">
        <f t="shared" si="48"/>
        <v/>
      </c>
      <c r="R295" s="220" t="str">
        <f t="shared" si="49"/>
        <v/>
      </c>
      <c r="S295" s="216" t="str">
        <f t="shared" si="57"/>
        <v/>
      </c>
      <c r="T295" s="217" t="str">
        <f t="shared" si="50"/>
        <v/>
      </c>
      <c r="U295" s="218" t="str">
        <f>IF(S295="","",COUNTIF($S$7:S295,"該当２"))</f>
        <v/>
      </c>
      <c r="V295" s="221" t="str">
        <f t="shared" si="51"/>
        <v/>
      </c>
      <c r="W295" s="217" t="str">
        <f t="shared" si="52"/>
        <v/>
      </c>
      <c r="X295" s="218" t="str">
        <f>IF(V295="","",COUNTIF($V$7:V295,"該当３"))</f>
        <v/>
      </c>
      <c r="Z295" s="230"/>
      <c r="AA295" s="231"/>
      <c r="AB295" s="224"/>
      <c r="AC295" s="224"/>
      <c r="AD295" s="224"/>
      <c r="AE295" s="254"/>
    </row>
    <row r="296" spans="1:31" s="222" customFormat="1" ht="15" customHeight="1" x14ac:dyDescent="0.15">
      <c r="A296" s="227" t="s">
        <v>1346</v>
      </c>
      <c r="B296" s="228" t="s">
        <v>1006</v>
      </c>
      <c r="C296" s="228" t="s">
        <v>1340</v>
      </c>
      <c r="D296" s="228" t="s">
        <v>1022</v>
      </c>
      <c r="E296" s="228" t="s">
        <v>1007</v>
      </c>
      <c r="F296" s="229" t="s">
        <v>175</v>
      </c>
      <c r="G296" s="229" t="s">
        <v>402</v>
      </c>
      <c r="H296" s="229" t="s">
        <v>408</v>
      </c>
      <c r="I296" s="214"/>
      <c r="J296" s="215"/>
      <c r="K296" s="216" t="str">
        <f t="shared" si="53"/>
        <v/>
      </c>
      <c r="L296" s="217" t="str">
        <f t="shared" si="54"/>
        <v/>
      </c>
      <c r="M296" s="218" t="str">
        <f>IF(K296="","",COUNTIF($K$7:K296,"ﾘｽﾄ１"))</f>
        <v/>
      </c>
      <c r="N296" s="218" t="str">
        <f t="shared" si="55"/>
        <v/>
      </c>
      <c r="O296" s="219" t="str">
        <f t="shared" si="56"/>
        <v/>
      </c>
      <c r="P296" s="218" t="str">
        <f t="shared" si="47"/>
        <v/>
      </c>
      <c r="Q296" s="216" t="str">
        <f t="shared" si="48"/>
        <v/>
      </c>
      <c r="R296" s="220" t="str">
        <f t="shared" si="49"/>
        <v/>
      </c>
      <c r="S296" s="216" t="str">
        <f t="shared" si="57"/>
        <v/>
      </c>
      <c r="T296" s="217" t="str">
        <f t="shared" si="50"/>
        <v/>
      </c>
      <c r="U296" s="218" t="str">
        <f>IF(S296="","",COUNTIF($S$7:S296,"該当２"))</f>
        <v/>
      </c>
      <c r="V296" s="221" t="str">
        <f t="shared" si="51"/>
        <v/>
      </c>
      <c r="W296" s="217" t="str">
        <f t="shared" si="52"/>
        <v/>
      </c>
      <c r="X296" s="218" t="str">
        <f>IF(V296="","",COUNTIF($V$7:V296,"該当３"))</f>
        <v/>
      </c>
      <c r="Z296" s="230"/>
      <c r="AA296" s="231"/>
      <c r="AB296" s="224"/>
      <c r="AC296" s="224"/>
      <c r="AD296" s="224"/>
      <c r="AE296" s="254"/>
    </row>
    <row r="297" spans="1:31" s="222" customFormat="1" ht="15" customHeight="1" x14ac:dyDescent="0.15">
      <c r="A297" s="227" t="s">
        <v>1347</v>
      </c>
      <c r="B297" s="228" t="s">
        <v>1006</v>
      </c>
      <c r="C297" s="228" t="s">
        <v>1340</v>
      </c>
      <c r="D297" s="228" t="s">
        <v>1024</v>
      </c>
      <c r="E297" s="228" t="s">
        <v>1007</v>
      </c>
      <c r="F297" s="229" t="s">
        <v>175</v>
      </c>
      <c r="G297" s="229" t="s">
        <v>402</v>
      </c>
      <c r="H297" s="229" t="s">
        <v>409</v>
      </c>
      <c r="I297" s="214"/>
      <c r="J297" s="215"/>
      <c r="K297" s="216" t="str">
        <f t="shared" si="53"/>
        <v/>
      </c>
      <c r="L297" s="217" t="str">
        <f t="shared" si="54"/>
        <v/>
      </c>
      <c r="M297" s="218" t="str">
        <f>IF(K297="","",COUNTIF($K$7:K297,"ﾘｽﾄ１"))</f>
        <v/>
      </c>
      <c r="N297" s="218" t="str">
        <f t="shared" si="55"/>
        <v/>
      </c>
      <c r="O297" s="219" t="str">
        <f t="shared" si="56"/>
        <v/>
      </c>
      <c r="P297" s="218" t="str">
        <f t="shared" si="47"/>
        <v/>
      </c>
      <c r="Q297" s="216" t="str">
        <f t="shared" si="48"/>
        <v/>
      </c>
      <c r="R297" s="220" t="str">
        <f t="shared" si="49"/>
        <v/>
      </c>
      <c r="S297" s="216" t="str">
        <f t="shared" si="57"/>
        <v/>
      </c>
      <c r="T297" s="217" t="str">
        <f t="shared" si="50"/>
        <v/>
      </c>
      <c r="U297" s="218" t="str">
        <f>IF(S297="","",COUNTIF($S$7:S297,"該当２"))</f>
        <v/>
      </c>
      <c r="V297" s="221" t="str">
        <f t="shared" si="51"/>
        <v/>
      </c>
      <c r="W297" s="217" t="str">
        <f t="shared" si="52"/>
        <v/>
      </c>
      <c r="X297" s="218" t="str">
        <f>IF(V297="","",COUNTIF($V$7:V297,"該当３"))</f>
        <v/>
      </c>
      <c r="Z297" s="230"/>
      <c r="AA297" s="231"/>
      <c r="AB297" s="224"/>
      <c r="AC297" s="224"/>
      <c r="AD297" s="224"/>
      <c r="AE297" s="254"/>
    </row>
    <row r="298" spans="1:31" s="222" customFormat="1" ht="15" customHeight="1" x14ac:dyDescent="0.15">
      <c r="A298" s="227" t="s">
        <v>1348</v>
      </c>
      <c r="B298" s="228" t="s">
        <v>1006</v>
      </c>
      <c r="C298" s="228" t="s">
        <v>1340</v>
      </c>
      <c r="D298" s="228" t="s">
        <v>1006</v>
      </c>
      <c r="E298" s="228" t="s">
        <v>1007</v>
      </c>
      <c r="F298" s="229" t="s">
        <v>175</v>
      </c>
      <c r="G298" s="229" t="s">
        <v>402</v>
      </c>
      <c r="H298" s="229" t="s">
        <v>854</v>
      </c>
      <c r="I298" s="214"/>
      <c r="J298" s="215"/>
      <c r="K298" s="216" t="str">
        <f t="shared" si="53"/>
        <v/>
      </c>
      <c r="L298" s="217" t="str">
        <f t="shared" si="54"/>
        <v/>
      </c>
      <c r="M298" s="218" t="str">
        <f>IF(K298="","",COUNTIF($K$7:K298,"ﾘｽﾄ１"))</f>
        <v/>
      </c>
      <c r="N298" s="218" t="str">
        <f t="shared" si="55"/>
        <v/>
      </c>
      <c r="O298" s="219" t="str">
        <f t="shared" si="56"/>
        <v/>
      </c>
      <c r="P298" s="218" t="str">
        <f t="shared" si="47"/>
        <v/>
      </c>
      <c r="Q298" s="216" t="str">
        <f t="shared" si="48"/>
        <v/>
      </c>
      <c r="R298" s="220" t="str">
        <f t="shared" si="49"/>
        <v/>
      </c>
      <c r="S298" s="216" t="str">
        <f t="shared" si="57"/>
        <v/>
      </c>
      <c r="T298" s="217" t="str">
        <f t="shared" si="50"/>
        <v/>
      </c>
      <c r="U298" s="218" t="str">
        <f>IF(S298="","",COUNTIF($S$7:S298,"該当２"))</f>
        <v/>
      </c>
      <c r="V298" s="221" t="str">
        <f t="shared" si="51"/>
        <v/>
      </c>
      <c r="W298" s="217" t="str">
        <f t="shared" si="52"/>
        <v/>
      </c>
      <c r="X298" s="218" t="str">
        <f>IF(V298="","",COUNTIF($V$7:V298,"該当３"))</f>
        <v/>
      </c>
      <c r="Z298" s="230"/>
      <c r="AA298" s="231"/>
      <c r="AB298" s="224"/>
      <c r="AC298" s="224"/>
      <c r="AD298" s="224"/>
      <c r="AE298" s="254"/>
    </row>
    <row r="299" spans="1:31" s="222" customFormat="1" ht="15" customHeight="1" x14ac:dyDescent="0.15">
      <c r="A299" s="227" t="s">
        <v>1349</v>
      </c>
      <c r="B299" s="228" t="s">
        <v>1006</v>
      </c>
      <c r="C299" s="228" t="s">
        <v>1340</v>
      </c>
      <c r="D299" s="228" t="s">
        <v>1027</v>
      </c>
      <c r="E299" s="228" t="s">
        <v>1007</v>
      </c>
      <c r="F299" s="229" t="s">
        <v>175</v>
      </c>
      <c r="G299" s="229" t="s">
        <v>402</v>
      </c>
      <c r="H299" s="229" t="s">
        <v>410</v>
      </c>
      <c r="I299" s="214"/>
      <c r="J299" s="215"/>
      <c r="K299" s="216" t="str">
        <f t="shared" si="53"/>
        <v/>
      </c>
      <c r="L299" s="217" t="str">
        <f t="shared" si="54"/>
        <v/>
      </c>
      <c r="M299" s="218" t="str">
        <f>IF(K299="","",COUNTIF($K$7:K299,"ﾘｽﾄ１"))</f>
        <v/>
      </c>
      <c r="N299" s="218" t="str">
        <f t="shared" si="55"/>
        <v/>
      </c>
      <c r="O299" s="219" t="str">
        <f t="shared" si="56"/>
        <v/>
      </c>
      <c r="P299" s="218" t="str">
        <f t="shared" si="47"/>
        <v/>
      </c>
      <c r="Q299" s="216" t="str">
        <f t="shared" si="48"/>
        <v/>
      </c>
      <c r="R299" s="220" t="str">
        <f t="shared" si="49"/>
        <v/>
      </c>
      <c r="S299" s="216" t="str">
        <f t="shared" si="57"/>
        <v/>
      </c>
      <c r="T299" s="217" t="str">
        <f t="shared" si="50"/>
        <v/>
      </c>
      <c r="U299" s="218" t="str">
        <f>IF(S299="","",COUNTIF($S$7:S299,"該当２"))</f>
        <v/>
      </c>
      <c r="V299" s="221" t="str">
        <f t="shared" si="51"/>
        <v/>
      </c>
      <c r="W299" s="217" t="str">
        <f t="shared" si="52"/>
        <v/>
      </c>
      <c r="X299" s="218" t="str">
        <f>IF(V299="","",COUNTIF($V$7:V299,"該当３"))</f>
        <v/>
      </c>
      <c r="Z299" s="230"/>
      <c r="AA299" s="231"/>
      <c r="AB299" s="224"/>
      <c r="AC299" s="224"/>
      <c r="AD299" s="224"/>
      <c r="AE299" s="254"/>
    </row>
    <row r="300" spans="1:31" s="222" customFormat="1" ht="15" customHeight="1" x14ac:dyDescent="0.15">
      <c r="A300" s="227" t="s">
        <v>1350</v>
      </c>
      <c r="B300" s="228" t="s">
        <v>1006</v>
      </c>
      <c r="C300" s="228" t="s">
        <v>1340</v>
      </c>
      <c r="D300" s="228" t="s">
        <v>1029</v>
      </c>
      <c r="E300" s="228" t="s">
        <v>1007</v>
      </c>
      <c r="F300" s="229" t="s">
        <v>175</v>
      </c>
      <c r="G300" s="229" t="s">
        <v>402</v>
      </c>
      <c r="H300" s="229" t="s">
        <v>411</v>
      </c>
      <c r="I300" s="214"/>
      <c r="J300" s="215"/>
      <c r="K300" s="216" t="str">
        <f t="shared" si="53"/>
        <v/>
      </c>
      <c r="L300" s="217" t="str">
        <f t="shared" si="54"/>
        <v/>
      </c>
      <c r="M300" s="218" t="str">
        <f>IF(K300="","",COUNTIF($K$7:K300,"ﾘｽﾄ１"))</f>
        <v/>
      </c>
      <c r="N300" s="218" t="str">
        <f t="shared" si="55"/>
        <v/>
      </c>
      <c r="O300" s="219" t="str">
        <f t="shared" si="56"/>
        <v/>
      </c>
      <c r="P300" s="218" t="str">
        <f t="shared" si="47"/>
        <v/>
      </c>
      <c r="Q300" s="216" t="str">
        <f t="shared" si="48"/>
        <v/>
      </c>
      <c r="R300" s="220" t="str">
        <f t="shared" si="49"/>
        <v/>
      </c>
      <c r="S300" s="216" t="str">
        <f t="shared" si="57"/>
        <v/>
      </c>
      <c r="T300" s="217" t="str">
        <f t="shared" si="50"/>
        <v/>
      </c>
      <c r="U300" s="218" t="str">
        <f>IF(S300="","",COUNTIF($S$7:S300,"該当２"))</f>
        <v/>
      </c>
      <c r="V300" s="221" t="str">
        <f t="shared" si="51"/>
        <v/>
      </c>
      <c r="W300" s="217" t="str">
        <f t="shared" si="52"/>
        <v/>
      </c>
      <c r="X300" s="218" t="str">
        <f>IF(V300="","",COUNTIF($V$7:V300,"該当３"))</f>
        <v/>
      </c>
      <c r="Z300" s="230"/>
      <c r="AA300" s="231"/>
      <c r="AB300" s="224"/>
      <c r="AC300" s="224"/>
      <c r="AD300" s="224"/>
      <c r="AE300" s="254"/>
    </row>
    <row r="301" spans="1:31" s="222" customFormat="1" ht="15" customHeight="1" x14ac:dyDescent="0.15">
      <c r="A301" s="227" t="s">
        <v>1351</v>
      </c>
      <c r="B301" s="228" t="s">
        <v>1006</v>
      </c>
      <c r="C301" s="228" t="s">
        <v>1340</v>
      </c>
      <c r="D301" s="228" t="s">
        <v>1031</v>
      </c>
      <c r="E301" s="228" t="s">
        <v>1007</v>
      </c>
      <c r="F301" s="229" t="s">
        <v>175</v>
      </c>
      <c r="G301" s="229" t="s">
        <v>402</v>
      </c>
      <c r="H301" s="229" t="s">
        <v>412</v>
      </c>
      <c r="I301" s="214"/>
      <c r="J301" s="215"/>
      <c r="K301" s="216" t="str">
        <f t="shared" si="53"/>
        <v/>
      </c>
      <c r="L301" s="217" t="str">
        <f t="shared" si="54"/>
        <v/>
      </c>
      <c r="M301" s="218" t="str">
        <f>IF(K301="","",COUNTIF($K$7:K301,"ﾘｽﾄ１"))</f>
        <v/>
      </c>
      <c r="N301" s="218" t="str">
        <f t="shared" si="55"/>
        <v/>
      </c>
      <c r="O301" s="219" t="str">
        <f t="shared" si="56"/>
        <v/>
      </c>
      <c r="P301" s="218" t="str">
        <f t="shared" si="47"/>
        <v/>
      </c>
      <c r="Q301" s="216" t="str">
        <f t="shared" si="48"/>
        <v/>
      </c>
      <c r="R301" s="220" t="str">
        <f t="shared" si="49"/>
        <v/>
      </c>
      <c r="S301" s="216" t="str">
        <f t="shared" si="57"/>
        <v/>
      </c>
      <c r="T301" s="217" t="str">
        <f t="shared" si="50"/>
        <v/>
      </c>
      <c r="U301" s="218" t="str">
        <f>IF(S301="","",COUNTIF($S$7:S301,"該当２"))</f>
        <v/>
      </c>
      <c r="V301" s="221" t="str">
        <f t="shared" si="51"/>
        <v/>
      </c>
      <c r="W301" s="217" t="str">
        <f t="shared" si="52"/>
        <v/>
      </c>
      <c r="X301" s="218" t="str">
        <f>IF(V301="","",COUNTIF($V$7:V301,"該当３"))</f>
        <v/>
      </c>
      <c r="Z301" s="230"/>
      <c r="AA301" s="231"/>
      <c r="AB301" s="224"/>
      <c r="AC301" s="224"/>
      <c r="AD301" s="224"/>
      <c r="AE301" s="254"/>
    </row>
    <row r="302" spans="1:31" s="222" customFormat="1" ht="15" customHeight="1" x14ac:dyDescent="0.15">
      <c r="A302" s="227" t="s">
        <v>1352</v>
      </c>
      <c r="B302" s="228" t="s">
        <v>1006</v>
      </c>
      <c r="C302" s="228" t="s">
        <v>1340</v>
      </c>
      <c r="D302" s="228" t="s">
        <v>1033</v>
      </c>
      <c r="E302" s="228" t="s">
        <v>1007</v>
      </c>
      <c r="F302" s="229" t="s">
        <v>175</v>
      </c>
      <c r="G302" s="229" t="s">
        <v>402</v>
      </c>
      <c r="H302" s="229" t="s">
        <v>413</v>
      </c>
      <c r="I302" s="214"/>
      <c r="J302" s="215"/>
      <c r="K302" s="216" t="str">
        <f t="shared" si="53"/>
        <v/>
      </c>
      <c r="L302" s="217" t="str">
        <f t="shared" si="54"/>
        <v/>
      </c>
      <c r="M302" s="218" t="str">
        <f>IF(K302="","",COUNTIF($K$7:K302,"ﾘｽﾄ１"))</f>
        <v/>
      </c>
      <c r="N302" s="218" t="str">
        <f t="shared" si="55"/>
        <v/>
      </c>
      <c r="O302" s="219" t="str">
        <f t="shared" si="56"/>
        <v/>
      </c>
      <c r="P302" s="218" t="str">
        <f t="shared" si="47"/>
        <v/>
      </c>
      <c r="Q302" s="216" t="str">
        <f t="shared" si="48"/>
        <v/>
      </c>
      <c r="R302" s="220" t="str">
        <f t="shared" si="49"/>
        <v/>
      </c>
      <c r="S302" s="216" t="str">
        <f t="shared" si="57"/>
        <v/>
      </c>
      <c r="T302" s="217" t="str">
        <f t="shared" si="50"/>
        <v/>
      </c>
      <c r="U302" s="218" t="str">
        <f>IF(S302="","",COUNTIF($S$7:S302,"該当２"))</f>
        <v/>
      </c>
      <c r="V302" s="221" t="str">
        <f t="shared" si="51"/>
        <v/>
      </c>
      <c r="W302" s="217" t="str">
        <f t="shared" si="52"/>
        <v/>
      </c>
      <c r="X302" s="218" t="str">
        <f>IF(V302="","",COUNTIF($V$7:V302,"該当３"))</f>
        <v/>
      </c>
      <c r="Z302" s="230"/>
      <c r="AA302" s="231"/>
      <c r="AB302" s="224"/>
      <c r="AC302" s="224"/>
      <c r="AD302" s="224"/>
      <c r="AE302" s="254"/>
    </row>
    <row r="303" spans="1:31" s="222" customFormat="1" ht="15" customHeight="1" x14ac:dyDescent="0.15">
      <c r="A303" s="227" t="s">
        <v>1353</v>
      </c>
      <c r="B303" s="228" t="s">
        <v>1006</v>
      </c>
      <c r="C303" s="228" t="s">
        <v>1340</v>
      </c>
      <c r="D303" s="228" t="s">
        <v>1035</v>
      </c>
      <c r="E303" s="228" t="s">
        <v>1007</v>
      </c>
      <c r="F303" s="229" t="s">
        <v>175</v>
      </c>
      <c r="G303" s="229" t="s">
        <v>402</v>
      </c>
      <c r="H303" s="229" t="s">
        <v>414</v>
      </c>
      <c r="I303" s="214"/>
      <c r="J303" s="215"/>
      <c r="K303" s="216" t="str">
        <f t="shared" si="53"/>
        <v/>
      </c>
      <c r="L303" s="217" t="str">
        <f t="shared" si="54"/>
        <v/>
      </c>
      <c r="M303" s="218" t="str">
        <f>IF(K303="","",COUNTIF($K$7:K303,"ﾘｽﾄ１"))</f>
        <v/>
      </c>
      <c r="N303" s="218" t="str">
        <f t="shared" si="55"/>
        <v/>
      </c>
      <c r="O303" s="219" t="str">
        <f t="shared" si="56"/>
        <v/>
      </c>
      <c r="P303" s="218" t="str">
        <f t="shared" si="47"/>
        <v/>
      </c>
      <c r="Q303" s="216" t="str">
        <f t="shared" si="48"/>
        <v/>
      </c>
      <c r="R303" s="220" t="str">
        <f t="shared" si="49"/>
        <v/>
      </c>
      <c r="S303" s="216" t="str">
        <f t="shared" si="57"/>
        <v/>
      </c>
      <c r="T303" s="217" t="str">
        <f t="shared" si="50"/>
        <v/>
      </c>
      <c r="U303" s="218" t="str">
        <f>IF(S303="","",COUNTIF($S$7:S303,"該当２"))</f>
        <v/>
      </c>
      <c r="V303" s="221" t="str">
        <f t="shared" si="51"/>
        <v/>
      </c>
      <c r="W303" s="217" t="str">
        <f t="shared" si="52"/>
        <v/>
      </c>
      <c r="X303" s="218" t="str">
        <f>IF(V303="","",COUNTIF($V$7:V303,"該当３"))</f>
        <v/>
      </c>
      <c r="Z303" s="230"/>
      <c r="AA303" s="231"/>
      <c r="AB303" s="224"/>
      <c r="AC303" s="224"/>
      <c r="AD303" s="224"/>
      <c r="AE303" s="254"/>
    </row>
    <row r="304" spans="1:31" s="222" customFormat="1" ht="15" customHeight="1" x14ac:dyDescent="0.15">
      <c r="A304" s="227" t="s">
        <v>1354</v>
      </c>
      <c r="B304" s="228" t="s">
        <v>1006</v>
      </c>
      <c r="C304" s="228" t="s">
        <v>1340</v>
      </c>
      <c r="D304" s="228" t="s">
        <v>1037</v>
      </c>
      <c r="E304" s="228" t="s">
        <v>1007</v>
      </c>
      <c r="F304" s="229" t="s">
        <v>175</v>
      </c>
      <c r="G304" s="229" t="s">
        <v>402</v>
      </c>
      <c r="H304" s="229" t="s">
        <v>1616</v>
      </c>
      <c r="I304" s="214"/>
      <c r="J304" s="215"/>
      <c r="K304" s="216" t="str">
        <f t="shared" si="53"/>
        <v/>
      </c>
      <c r="L304" s="217" t="str">
        <f t="shared" si="54"/>
        <v/>
      </c>
      <c r="M304" s="218" t="str">
        <f>IF(K304="","",COUNTIF($K$7:K304,"ﾘｽﾄ１"))</f>
        <v/>
      </c>
      <c r="N304" s="218" t="str">
        <f t="shared" si="55"/>
        <v/>
      </c>
      <c r="O304" s="219" t="str">
        <f t="shared" si="56"/>
        <v/>
      </c>
      <c r="P304" s="218" t="str">
        <f t="shared" si="47"/>
        <v/>
      </c>
      <c r="Q304" s="216" t="str">
        <f t="shared" si="48"/>
        <v/>
      </c>
      <c r="R304" s="220" t="str">
        <f t="shared" si="49"/>
        <v/>
      </c>
      <c r="S304" s="216" t="str">
        <f t="shared" si="57"/>
        <v/>
      </c>
      <c r="T304" s="217" t="str">
        <f t="shared" si="50"/>
        <v/>
      </c>
      <c r="U304" s="218" t="str">
        <f>IF(S304="","",COUNTIF($S$7:S304,"該当２"))</f>
        <v/>
      </c>
      <c r="V304" s="221" t="str">
        <f t="shared" si="51"/>
        <v/>
      </c>
      <c r="W304" s="217" t="str">
        <f t="shared" si="52"/>
        <v/>
      </c>
      <c r="X304" s="218" t="str">
        <f>IF(V304="","",COUNTIF($V$7:V304,"該当３"))</f>
        <v/>
      </c>
      <c r="Z304" s="230"/>
      <c r="AA304" s="231"/>
      <c r="AB304" s="224"/>
      <c r="AC304" s="224"/>
      <c r="AD304" s="224"/>
      <c r="AE304" s="254"/>
    </row>
    <row r="305" spans="1:31" s="222" customFormat="1" ht="15" customHeight="1" x14ac:dyDescent="0.15">
      <c r="A305" s="227" t="s">
        <v>1355</v>
      </c>
      <c r="B305" s="228" t="s">
        <v>1006</v>
      </c>
      <c r="C305" s="228" t="s">
        <v>1340</v>
      </c>
      <c r="D305" s="228" t="s">
        <v>1039</v>
      </c>
      <c r="E305" s="228" t="s">
        <v>1007</v>
      </c>
      <c r="F305" s="229" t="s">
        <v>175</v>
      </c>
      <c r="G305" s="229" t="s">
        <v>402</v>
      </c>
      <c r="H305" s="229" t="s">
        <v>415</v>
      </c>
      <c r="I305" s="214"/>
      <c r="J305" s="215"/>
      <c r="K305" s="216" t="str">
        <f t="shared" si="53"/>
        <v/>
      </c>
      <c r="L305" s="217" t="str">
        <f t="shared" si="54"/>
        <v/>
      </c>
      <c r="M305" s="218" t="str">
        <f>IF(K305="","",COUNTIF($K$7:K305,"ﾘｽﾄ１"))</f>
        <v/>
      </c>
      <c r="N305" s="218" t="str">
        <f t="shared" si="55"/>
        <v/>
      </c>
      <c r="O305" s="219" t="str">
        <f t="shared" si="56"/>
        <v/>
      </c>
      <c r="P305" s="218" t="str">
        <f t="shared" si="47"/>
        <v/>
      </c>
      <c r="Q305" s="216" t="str">
        <f t="shared" si="48"/>
        <v/>
      </c>
      <c r="R305" s="220" t="str">
        <f t="shared" si="49"/>
        <v/>
      </c>
      <c r="S305" s="216" t="str">
        <f t="shared" si="57"/>
        <v/>
      </c>
      <c r="T305" s="217" t="str">
        <f t="shared" si="50"/>
        <v/>
      </c>
      <c r="U305" s="218" t="str">
        <f>IF(S305="","",COUNTIF($S$7:S305,"該当２"))</f>
        <v/>
      </c>
      <c r="V305" s="221" t="str">
        <f t="shared" si="51"/>
        <v/>
      </c>
      <c r="W305" s="217" t="str">
        <f t="shared" si="52"/>
        <v/>
      </c>
      <c r="X305" s="218" t="str">
        <f>IF(V305="","",COUNTIF($V$7:V305,"該当３"))</f>
        <v/>
      </c>
      <c r="Z305" s="230"/>
      <c r="AA305" s="231"/>
      <c r="AB305" s="224"/>
      <c r="AC305" s="224"/>
      <c r="AD305" s="224"/>
      <c r="AE305" s="254"/>
    </row>
    <row r="306" spans="1:31" s="222" customFormat="1" ht="15" customHeight="1" x14ac:dyDescent="0.15">
      <c r="A306" s="227" t="s">
        <v>1356</v>
      </c>
      <c r="B306" s="228" t="s">
        <v>1006</v>
      </c>
      <c r="C306" s="228" t="s">
        <v>1357</v>
      </c>
      <c r="D306" s="228" t="s">
        <v>1008</v>
      </c>
      <c r="E306" s="228" t="s">
        <v>1007</v>
      </c>
      <c r="F306" s="229" t="s">
        <v>175</v>
      </c>
      <c r="G306" s="229" t="s">
        <v>416</v>
      </c>
      <c r="H306" s="229"/>
      <c r="I306" s="214"/>
      <c r="J306" s="215"/>
      <c r="K306" s="216" t="str">
        <f t="shared" si="53"/>
        <v>ﾘｽﾄ１</v>
      </c>
      <c r="L306" s="217" t="str">
        <f t="shared" si="54"/>
        <v>かすみがうら市</v>
      </c>
      <c r="M306" s="218">
        <f>IF(K306="","",COUNTIF($K$7:K306,"ﾘｽﾄ１"))</f>
        <v>27</v>
      </c>
      <c r="N306" s="218" t="str">
        <f t="shared" si="55"/>
        <v/>
      </c>
      <c r="O306" s="219" t="str">
        <f t="shared" si="56"/>
        <v/>
      </c>
      <c r="P306" s="218" t="str">
        <f t="shared" si="47"/>
        <v/>
      </c>
      <c r="Q306" s="216" t="str">
        <f t="shared" si="48"/>
        <v/>
      </c>
      <c r="R306" s="220" t="str">
        <f t="shared" si="49"/>
        <v/>
      </c>
      <c r="S306" s="216" t="str">
        <f t="shared" si="57"/>
        <v/>
      </c>
      <c r="T306" s="217" t="str">
        <f t="shared" si="50"/>
        <v/>
      </c>
      <c r="U306" s="218" t="str">
        <f>IF(S306="","",COUNTIF($S$7:S306,"該当２"))</f>
        <v/>
      </c>
      <c r="V306" s="221" t="str">
        <f t="shared" si="51"/>
        <v/>
      </c>
      <c r="W306" s="217" t="str">
        <f t="shared" si="52"/>
        <v/>
      </c>
      <c r="X306" s="218" t="str">
        <f>IF(V306="","",COUNTIF($V$7:V306,"該当３"))</f>
        <v/>
      </c>
      <c r="Z306" s="230"/>
      <c r="AA306" s="231"/>
      <c r="AB306" s="224"/>
      <c r="AC306" s="224"/>
      <c r="AD306" s="224"/>
      <c r="AE306" s="254"/>
    </row>
    <row r="307" spans="1:31" s="222" customFormat="1" ht="15" customHeight="1" x14ac:dyDescent="0.15">
      <c r="A307" s="227" t="s">
        <v>1358</v>
      </c>
      <c r="B307" s="228" t="s">
        <v>1006</v>
      </c>
      <c r="C307" s="228" t="s">
        <v>1357</v>
      </c>
      <c r="D307" s="228" t="s">
        <v>1012</v>
      </c>
      <c r="E307" s="228" t="s">
        <v>1007</v>
      </c>
      <c r="F307" s="229" t="s">
        <v>175</v>
      </c>
      <c r="G307" s="229" t="s">
        <v>416</v>
      </c>
      <c r="H307" s="229" t="s">
        <v>417</v>
      </c>
      <c r="I307" s="214"/>
      <c r="J307" s="215"/>
      <c r="K307" s="216" t="str">
        <f t="shared" si="53"/>
        <v/>
      </c>
      <c r="L307" s="217" t="str">
        <f t="shared" si="54"/>
        <v/>
      </c>
      <c r="M307" s="218" t="str">
        <f>IF(K307="","",COUNTIF($K$7:K307,"ﾘｽﾄ１"))</f>
        <v/>
      </c>
      <c r="N307" s="218" t="str">
        <f t="shared" si="55"/>
        <v/>
      </c>
      <c r="O307" s="219" t="str">
        <f t="shared" si="56"/>
        <v/>
      </c>
      <c r="P307" s="218" t="str">
        <f t="shared" si="47"/>
        <v/>
      </c>
      <c r="Q307" s="216" t="str">
        <f t="shared" si="48"/>
        <v/>
      </c>
      <c r="R307" s="220" t="str">
        <f t="shared" si="49"/>
        <v/>
      </c>
      <c r="S307" s="216" t="str">
        <f t="shared" si="57"/>
        <v/>
      </c>
      <c r="T307" s="217" t="str">
        <f t="shared" si="50"/>
        <v/>
      </c>
      <c r="U307" s="218" t="str">
        <f>IF(S307="","",COUNTIF($S$7:S307,"該当２"))</f>
        <v/>
      </c>
      <c r="V307" s="221" t="str">
        <f t="shared" si="51"/>
        <v/>
      </c>
      <c r="W307" s="217" t="str">
        <f t="shared" si="52"/>
        <v/>
      </c>
      <c r="X307" s="218" t="str">
        <f>IF(V307="","",COUNTIF($V$7:V307,"該当３"))</f>
        <v/>
      </c>
      <c r="Z307" s="230"/>
      <c r="AA307" s="231"/>
      <c r="AB307" s="224"/>
      <c r="AC307" s="224"/>
      <c r="AD307" s="224"/>
      <c r="AE307" s="254"/>
    </row>
    <row r="308" spans="1:31" s="222" customFormat="1" ht="15" customHeight="1" x14ac:dyDescent="0.15">
      <c r="A308" s="227" t="s">
        <v>1359</v>
      </c>
      <c r="B308" s="228" t="s">
        <v>1006</v>
      </c>
      <c r="C308" s="228" t="s">
        <v>1357</v>
      </c>
      <c r="D308" s="228" t="s">
        <v>1014</v>
      </c>
      <c r="E308" s="228" t="s">
        <v>1007</v>
      </c>
      <c r="F308" s="229" t="s">
        <v>175</v>
      </c>
      <c r="G308" s="229" t="s">
        <v>416</v>
      </c>
      <c r="H308" s="229" t="s">
        <v>418</v>
      </c>
      <c r="I308" s="214"/>
      <c r="J308" s="215"/>
      <c r="K308" s="216" t="str">
        <f t="shared" si="53"/>
        <v/>
      </c>
      <c r="L308" s="217" t="str">
        <f t="shared" si="54"/>
        <v/>
      </c>
      <c r="M308" s="218" t="str">
        <f>IF(K308="","",COUNTIF($K$7:K308,"ﾘｽﾄ１"))</f>
        <v/>
      </c>
      <c r="N308" s="218" t="str">
        <f t="shared" si="55"/>
        <v/>
      </c>
      <c r="O308" s="219" t="str">
        <f t="shared" si="56"/>
        <v/>
      </c>
      <c r="P308" s="218" t="str">
        <f t="shared" si="47"/>
        <v/>
      </c>
      <c r="Q308" s="216" t="str">
        <f t="shared" si="48"/>
        <v/>
      </c>
      <c r="R308" s="220" t="str">
        <f t="shared" si="49"/>
        <v/>
      </c>
      <c r="S308" s="216" t="str">
        <f t="shared" si="57"/>
        <v/>
      </c>
      <c r="T308" s="217" t="str">
        <f t="shared" si="50"/>
        <v/>
      </c>
      <c r="U308" s="218" t="str">
        <f>IF(S308="","",COUNTIF($S$7:S308,"該当２"))</f>
        <v/>
      </c>
      <c r="V308" s="221" t="str">
        <f t="shared" si="51"/>
        <v/>
      </c>
      <c r="W308" s="217" t="str">
        <f t="shared" si="52"/>
        <v/>
      </c>
      <c r="X308" s="218" t="str">
        <f>IF(V308="","",COUNTIF($V$7:V308,"該当３"))</f>
        <v/>
      </c>
      <c r="Z308" s="230"/>
      <c r="AA308" s="231"/>
      <c r="AB308" s="224"/>
      <c r="AC308" s="224"/>
      <c r="AD308" s="224"/>
      <c r="AE308" s="254"/>
    </row>
    <row r="309" spans="1:31" s="222" customFormat="1" ht="15" customHeight="1" x14ac:dyDescent="0.15">
      <c r="A309" s="227" t="s">
        <v>1360</v>
      </c>
      <c r="B309" s="228" t="s">
        <v>1006</v>
      </c>
      <c r="C309" s="228" t="s">
        <v>1357</v>
      </c>
      <c r="D309" s="228" t="s">
        <v>1016</v>
      </c>
      <c r="E309" s="228" t="s">
        <v>1007</v>
      </c>
      <c r="F309" s="229" t="s">
        <v>175</v>
      </c>
      <c r="G309" s="229" t="s">
        <v>416</v>
      </c>
      <c r="H309" s="229" t="s">
        <v>419</v>
      </c>
      <c r="I309" s="214"/>
      <c r="J309" s="215"/>
      <c r="K309" s="216" t="str">
        <f t="shared" si="53"/>
        <v/>
      </c>
      <c r="L309" s="217" t="str">
        <f t="shared" si="54"/>
        <v/>
      </c>
      <c r="M309" s="218" t="str">
        <f>IF(K309="","",COUNTIF($K$7:K309,"ﾘｽﾄ１"))</f>
        <v/>
      </c>
      <c r="N309" s="218" t="str">
        <f t="shared" si="55"/>
        <v/>
      </c>
      <c r="O309" s="219" t="str">
        <f t="shared" si="56"/>
        <v/>
      </c>
      <c r="P309" s="218" t="str">
        <f t="shared" si="47"/>
        <v/>
      </c>
      <c r="Q309" s="216" t="str">
        <f t="shared" si="48"/>
        <v/>
      </c>
      <c r="R309" s="220" t="str">
        <f t="shared" si="49"/>
        <v/>
      </c>
      <c r="S309" s="216" t="str">
        <f t="shared" si="57"/>
        <v/>
      </c>
      <c r="T309" s="217" t="str">
        <f t="shared" si="50"/>
        <v/>
      </c>
      <c r="U309" s="218" t="str">
        <f>IF(S309="","",COUNTIF($S$7:S309,"該当２"))</f>
        <v/>
      </c>
      <c r="V309" s="221" t="str">
        <f t="shared" si="51"/>
        <v/>
      </c>
      <c r="W309" s="217" t="str">
        <f t="shared" si="52"/>
        <v/>
      </c>
      <c r="X309" s="218" t="str">
        <f>IF(V309="","",COUNTIF($V$7:V309,"該当３"))</f>
        <v/>
      </c>
      <c r="Z309" s="230"/>
      <c r="AA309" s="231"/>
      <c r="AB309" s="224"/>
      <c r="AC309" s="224"/>
      <c r="AD309" s="224"/>
      <c r="AE309" s="254"/>
    </row>
    <row r="310" spans="1:31" s="222" customFormat="1" ht="15" customHeight="1" x14ac:dyDescent="0.15">
      <c r="A310" s="227" t="s">
        <v>1361</v>
      </c>
      <c r="B310" s="228" t="s">
        <v>1006</v>
      </c>
      <c r="C310" s="228" t="s">
        <v>1357</v>
      </c>
      <c r="D310" s="228" t="s">
        <v>1018</v>
      </c>
      <c r="E310" s="228" t="s">
        <v>1007</v>
      </c>
      <c r="F310" s="229" t="s">
        <v>175</v>
      </c>
      <c r="G310" s="229" t="s">
        <v>416</v>
      </c>
      <c r="H310" s="229" t="s">
        <v>420</v>
      </c>
      <c r="I310" s="214"/>
      <c r="J310" s="215"/>
      <c r="K310" s="216" t="str">
        <f t="shared" si="53"/>
        <v/>
      </c>
      <c r="L310" s="217" t="str">
        <f t="shared" si="54"/>
        <v/>
      </c>
      <c r="M310" s="218" t="str">
        <f>IF(K310="","",COUNTIF($K$7:K310,"ﾘｽﾄ１"))</f>
        <v/>
      </c>
      <c r="N310" s="218" t="str">
        <f t="shared" si="55"/>
        <v/>
      </c>
      <c r="O310" s="219" t="str">
        <f t="shared" si="56"/>
        <v/>
      </c>
      <c r="P310" s="218" t="str">
        <f t="shared" si="47"/>
        <v/>
      </c>
      <c r="Q310" s="216" t="str">
        <f t="shared" si="48"/>
        <v/>
      </c>
      <c r="R310" s="220" t="str">
        <f t="shared" si="49"/>
        <v/>
      </c>
      <c r="S310" s="216" t="str">
        <f t="shared" si="57"/>
        <v/>
      </c>
      <c r="T310" s="217" t="str">
        <f t="shared" si="50"/>
        <v/>
      </c>
      <c r="U310" s="218" t="str">
        <f>IF(S310="","",COUNTIF($S$7:S310,"該当２"))</f>
        <v/>
      </c>
      <c r="V310" s="221" t="str">
        <f t="shared" si="51"/>
        <v/>
      </c>
      <c r="W310" s="217" t="str">
        <f t="shared" si="52"/>
        <v/>
      </c>
      <c r="X310" s="218" t="str">
        <f>IF(V310="","",COUNTIF($V$7:V310,"該当３"))</f>
        <v/>
      </c>
      <c r="Z310" s="230"/>
      <c r="AA310" s="231"/>
      <c r="AB310" s="224"/>
      <c r="AC310" s="224"/>
      <c r="AD310" s="224"/>
      <c r="AE310" s="254"/>
    </row>
    <row r="311" spans="1:31" s="222" customFormat="1" ht="15" customHeight="1" x14ac:dyDescent="0.15">
      <c r="A311" s="227" t="s">
        <v>1362</v>
      </c>
      <c r="B311" s="228" t="s">
        <v>1006</v>
      </c>
      <c r="C311" s="228" t="s">
        <v>1357</v>
      </c>
      <c r="D311" s="228" t="s">
        <v>1020</v>
      </c>
      <c r="E311" s="228" t="s">
        <v>1007</v>
      </c>
      <c r="F311" s="229" t="s">
        <v>175</v>
      </c>
      <c r="G311" s="229" t="s">
        <v>416</v>
      </c>
      <c r="H311" s="229" t="s">
        <v>421</v>
      </c>
      <c r="I311" s="214"/>
      <c r="J311" s="215"/>
      <c r="K311" s="216" t="str">
        <f t="shared" si="53"/>
        <v/>
      </c>
      <c r="L311" s="217" t="str">
        <f t="shared" si="54"/>
        <v/>
      </c>
      <c r="M311" s="218" t="str">
        <f>IF(K311="","",COUNTIF($K$7:K311,"ﾘｽﾄ１"))</f>
        <v/>
      </c>
      <c r="N311" s="218" t="str">
        <f t="shared" si="55"/>
        <v/>
      </c>
      <c r="O311" s="219" t="str">
        <f t="shared" si="56"/>
        <v/>
      </c>
      <c r="P311" s="218" t="str">
        <f t="shared" si="47"/>
        <v/>
      </c>
      <c r="Q311" s="216" t="str">
        <f t="shared" si="48"/>
        <v/>
      </c>
      <c r="R311" s="220" t="str">
        <f t="shared" si="49"/>
        <v/>
      </c>
      <c r="S311" s="216" t="str">
        <f t="shared" si="57"/>
        <v/>
      </c>
      <c r="T311" s="217" t="str">
        <f t="shared" si="50"/>
        <v/>
      </c>
      <c r="U311" s="218" t="str">
        <f>IF(S311="","",COUNTIF($S$7:S311,"該当２"))</f>
        <v/>
      </c>
      <c r="V311" s="221" t="str">
        <f t="shared" si="51"/>
        <v/>
      </c>
      <c r="W311" s="217" t="str">
        <f t="shared" si="52"/>
        <v/>
      </c>
      <c r="X311" s="218" t="str">
        <f>IF(V311="","",COUNTIF($V$7:V311,"該当３"))</f>
        <v/>
      </c>
      <c r="Z311" s="230"/>
      <c r="AA311" s="231"/>
      <c r="AB311" s="224"/>
      <c r="AC311" s="224"/>
      <c r="AD311" s="224"/>
      <c r="AE311" s="254"/>
    </row>
    <row r="312" spans="1:31" s="222" customFormat="1" ht="15" customHeight="1" x14ac:dyDescent="0.15">
      <c r="A312" s="227" t="s">
        <v>1363</v>
      </c>
      <c r="B312" s="228" t="s">
        <v>1006</v>
      </c>
      <c r="C312" s="228" t="s">
        <v>1357</v>
      </c>
      <c r="D312" s="228" t="s">
        <v>1022</v>
      </c>
      <c r="E312" s="228" t="s">
        <v>1007</v>
      </c>
      <c r="F312" s="229" t="s">
        <v>175</v>
      </c>
      <c r="G312" s="229" t="s">
        <v>416</v>
      </c>
      <c r="H312" s="229" t="s">
        <v>422</v>
      </c>
      <c r="I312" s="214"/>
      <c r="J312" s="215"/>
      <c r="K312" s="216" t="str">
        <f t="shared" si="53"/>
        <v/>
      </c>
      <c r="L312" s="217" t="str">
        <f t="shared" si="54"/>
        <v/>
      </c>
      <c r="M312" s="218" t="str">
        <f>IF(K312="","",COUNTIF($K$7:K312,"ﾘｽﾄ１"))</f>
        <v/>
      </c>
      <c r="N312" s="218" t="str">
        <f t="shared" si="55"/>
        <v/>
      </c>
      <c r="O312" s="219" t="str">
        <f t="shared" si="56"/>
        <v/>
      </c>
      <c r="P312" s="218" t="str">
        <f t="shared" si="47"/>
        <v/>
      </c>
      <c r="Q312" s="216" t="str">
        <f t="shared" si="48"/>
        <v/>
      </c>
      <c r="R312" s="220" t="str">
        <f t="shared" si="49"/>
        <v/>
      </c>
      <c r="S312" s="216" t="str">
        <f t="shared" si="57"/>
        <v/>
      </c>
      <c r="T312" s="217" t="str">
        <f t="shared" si="50"/>
        <v/>
      </c>
      <c r="U312" s="218" t="str">
        <f>IF(S312="","",COUNTIF($S$7:S312,"該当２"))</f>
        <v/>
      </c>
      <c r="V312" s="221" t="str">
        <f t="shared" si="51"/>
        <v/>
      </c>
      <c r="W312" s="217" t="str">
        <f t="shared" si="52"/>
        <v/>
      </c>
      <c r="X312" s="218" t="str">
        <f>IF(V312="","",COUNTIF($V$7:V312,"該当３"))</f>
        <v/>
      </c>
      <c r="Z312" s="230"/>
      <c r="AA312" s="231"/>
      <c r="AB312" s="224"/>
      <c r="AC312" s="224"/>
      <c r="AD312" s="224"/>
      <c r="AE312" s="254"/>
    </row>
    <row r="313" spans="1:31" s="222" customFormat="1" ht="15" customHeight="1" x14ac:dyDescent="0.15">
      <c r="A313" s="227" t="s">
        <v>1364</v>
      </c>
      <c r="B313" s="228" t="s">
        <v>1006</v>
      </c>
      <c r="C313" s="228" t="s">
        <v>1357</v>
      </c>
      <c r="D313" s="228" t="s">
        <v>1024</v>
      </c>
      <c r="E313" s="228" t="s">
        <v>1007</v>
      </c>
      <c r="F313" s="229" t="s">
        <v>175</v>
      </c>
      <c r="G313" s="229" t="s">
        <v>416</v>
      </c>
      <c r="H313" s="229" t="s">
        <v>832</v>
      </c>
      <c r="I313" s="214"/>
      <c r="J313" s="215"/>
      <c r="K313" s="216" t="str">
        <f t="shared" si="53"/>
        <v/>
      </c>
      <c r="L313" s="217" t="str">
        <f t="shared" si="54"/>
        <v/>
      </c>
      <c r="M313" s="218" t="str">
        <f>IF(K313="","",COUNTIF($K$7:K313,"ﾘｽﾄ１"))</f>
        <v/>
      </c>
      <c r="N313" s="218" t="str">
        <f t="shared" si="55"/>
        <v/>
      </c>
      <c r="O313" s="219" t="str">
        <f t="shared" si="56"/>
        <v/>
      </c>
      <c r="P313" s="218" t="str">
        <f t="shared" si="47"/>
        <v/>
      </c>
      <c r="Q313" s="216" t="str">
        <f t="shared" si="48"/>
        <v/>
      </c>
      <c r="R313" s="220" t="str">
        <f t="shared" si="49"/>
        <v/>
      </c>
      <c r="S313" s="216" t="str">
        <f t="shared" si="57"/>
        <v/>
      </c>
      <c r="T313" s="217" t="str">
        <f t="shared" si="50"/>
        <v/>
      </c>
      <c r="U313" s="218" t="str">
        <f>IF(S313="","",COUNTIF($S$7:S313,"該当２"))</f>
        <v/>
      </c>
      <c r="V313" s="221" t="str">
        <f t="shared" si="51"/>
        <v/>
      </c>
      <c r="W313" s="217" t="str">
        <f t="shared" si="52"/>
        <v/>
      </c>
      <c r="X313" s="218" t="str">
        <f>IF(V313="","",COUNTIF($V$7:V313,"該当３"))</f>
        <v/>
      </c>
      <c r="Z313" s="230"/>
      <c r="AA313" s="231"/>
      <c r="AB313" s="224"/>
      <c r="AC313" s="224"/>
      <c r="AD313" s="224"/>
      <c r="AE313" s="254"/>
    </row>
    <row r="314" spans="1:31" s="222" customFormat="1" ht="15" customHeight="1" x14ac:dyDescent="0.15">
      <c r="A314" s="227" t="s">
        <v>1365</v>
      </c>
      <c r="B314" s="228" t="s">
        <v>1006</v>
      </c>
      <c r="C314" s="228" t="s">
        <v>1357</v>
      </c>
      <c r="D314" s="228" t="s">
        <v>1006</v>
      </c>
      <c r="E314" s="228" t="s">
        <v>1007</v>
      </c>
      <c r="F314" s="229" t="s">
        <v>175</v>
      </c>
      <c r="G314" s="229" t="s">
        <v>416</v>
      </c>
      <c r="H314" s="229" t="s">
        <v>423</v>
      </c>
      <c r="I314" s="214"/>
      <c r="J314" s="215"/>
      <c r="K314" s="216" t="str">
        <f t="shared" si="53"/>
        <v/>
      </c>
      <c r="L314" s="217" t="str">
        <f t="shared" si="54"/>
        <v/>
      </c>
      <c r="M314" s="218" t="str">
        <f>IF(K314="","",COUNTIF($K$7:K314,"ﾘｽﾄ１"))</f>
        <v/>
      </c>
      <c r="N314" s="218" t="str">
        <f t="shared" si="55"/>
        <v/>
      </c>
      <c r="O314" s="219" t="str">
        <f t="shared" si="56"/>
        <v/>
      </c>
      <c r="P314" s="218" t="str">
        <f t="shared" si="47"/>
        <v/>
      </c>
      <c r="Q314" s="216" t="str">
        <f t="shared" si="48"/>
        <v/>
      </c>
      <c r="R314" s="220" t="str">
        <f t="shared" si="49"/>
        <v/>
      </c>
      <c r="S314" s="216" t="str">
        <f t="shared" si="57"/>
        <v/>
      </c>
      <c r="T314" s="217" t="str">
        <f t="shared" si="50"/>
        <v/>
      </c>
      <c r="U314" s="218" t="str">
        <f>IF(S314="","",COUNTIF($S$7:S314,"該当２"))</f>
        <v/>
      </c>
      <c r="V314" s="221" t="str">
        <f t="shared" si="51"/>
        <v/>
      </c>
      <c r="W314" s="217" t="str">
        <f t="shared" si="52"/>
        <v/>
      </c>
      <c r="X314" s="218" t="str">
        <f>IF(V314="","",COUNTIF($V$7:V314,"該当３"))</f>
        <v/>
      </c>
      <c r="Z314" s="230"/>
      <c r="AA314" s="231"/>
      <c r="AB314" s="224"/>
      <c r="AC314" s="224"/>
      <c r="AD314" s="224"/>
      <c r="AE314" s="254"/>
    </row>
    <row r="315" spans="1:31" s="222" customFormat="1" ht="15" customHeight="1" x14ac:dyDescent="0.15">
      <c r="A315" s="227" t="s">
        <v>1366</v>
      </c>
      <c r="B315" s="228" t="s">
        <v>1006</v>
      </c>
      <c r="C315" s="228" t="s">
        <v>1357</v>
      </c>
      <c r="D315" s="228" t="s">
        <v>1027</v>
      </c>
      <c r="E315" s="228" t="s">
        <v>1007</v>
      </c>
      <c r="F315" s="229" t="s">
        <v>175</v>
      </c>
      <c r="G315" s="229" t="s">
        <v>416</v>
      </c>
      <c r="H315" s="229" t="s">
        <v>872</v>
      </c>
      <c r="I315" s="214"/>
      <c r="J315" s="215"/>
      <c r="K315" s="216" t="str">
        <f t="shared" si="53"/>
        <v/>
      </c>
      <c r="L315" s="217" t="str">
        <f t="shared" si="54"/>
        <v/>
      </c>
      <c r="M315" s="218" t="str">
        <f>IF(K315="","",COUNTIF($K$7:K315,"ﾘｽﾄ１"))</f>
        <v/>
      </c>
      <c r="N315" s="218" t="str">
        <f t="shared" si="55"/>
        <v/>
      </c>
      <c r="O315" s="219" t="str">
        <f t="shared" si="56"/>
        <v/>
      </c>
      <c r="P315" s="218" t="str">
        <f t="shared" si="47"/>
        <v/>
      </c>
      <c r="Q315" s="216" t="str">
        <f t="shared" si="48"/>
        <v/>
      </c>
      <c r="R315" s="220" t="str">
        <f t="shared" si="49"/>
        <v/>
      </c>
      <c r="S315" s="216" t="str">
        <f t="shared" si="57"/>
        <v/>
      </c>
      <c r="T315" s="217" t="str">
        <f t="shared" si="50"/>
        <v/>
      </c>
      <c r="U315" s="218" t="str">
        <f>IF(S315="","",COUNTIF($S$7:S315,"該当２"))</f>
        <v/>
      </c>
      <c r="V315" s="221" t="str">
        <f t="shared" si="51"/>
        <v/>
      </c>
      <c r="W315" s="217" t="str">
        <f t="shared" si="52"/>
        <v/>
      </c>
      <c r="X315" s="218" t="str">
        <f>IF(V315="","",COUNTIF($V$7:V315,"該当３"))</f>
        <v/>
      </c>
      <c r="Z315" s="230"/>
      <c r="AA315" s="231"/>
      <c r="AB315" s="224"/>
      <c r="AC315" s="224"/>
      <c r="AD315" s="224"/>
      <c r="AE315" s="254"/>
    </row>
    <row r="316" spans="1:31" s="222" customFormat="1" ht="15" customHeight="1" x14ac:dyDescent="0.15">
      <c r="A316" s="227" t="s">
        <v>1367</v>
      </c>
      <c r="B316" s="228" t="s">
        <v>1006</v>
      </c>
      <c r="C316" s="228" t="s">
        <v>1368</v>
      </c>
      <c r="D316" s="228" t="s">
        <v>1008</v>
      </c>
      <c r="E316" s="228" t="s">
        <v>1007</v>
      </c>
      <c r="F316" s="229" t="s">
        <v>175</v>
      </c>
      <c r="G316" s="229" t="s">
        <v>424</v>
      </c>
      <c r="H316" s="229"/>
      <c r="I316" s="214"/>
      <c r="J316" s="215"/>
      <c r="K316" s="216" t="str">
        <f t="shared" si="53"/>
        <v>ﾘｽﾄ１</v>
      </c>
      <c r="L316" s="217" t="str">
        <f t="shared" si="54"/>
        <v>桜川市</v>
      </c>
      <c r="M316" s="218">
        <f>IF(K316="","",COUNTIF($K$7:K316,"ﾘｽﾄ１"))</f>
        <v>28</v>
      </c>
      <c r="N316" s="218" t="str">
        <f t="shared" si="55"/>
        <v/>
      </c>
      <c r="O316" s="219" t="str">
        <f t="shared" si="56"/>
        <v/>
      </c>
      <c r="P316" s="218" t="str">
        <f t="shared" si="47"/>
        <v/>
      </c>
      <c r="Q316" s="216" t="str">
        <f t="shared" si="48"/>
        <v/>
      </c>
      <c r="R316" s="220" t="str">
        <f t="shared" si="49"/>
        <v/>
      </c>
      <c r="S316" s="216" t="str">
        <f t="shared" si="57"/>
        <v/>
      </c>
      <c r="T316" s="217" t="str">
        <f t="shared" si="50"/>
        <v/>
      </c>
      <c r="U316" s="218" t="str">
        <f>IF(S316="","",COUNTIF($S$7:S316,"該当２"))</f>
        <v/>
      </c>
      <c r="V316" s="221" t="str">
        <f t="shared" si="51"/>
        <v/>
      </c>
      <c r="W316" s="217" t="str">
        <f t="shared" si="52"/>
        <v/>
      </c>
      <c r="X316" s="218" t="str">
        <f>IF(V316="","",COUNTIF($V$7:V316,"該当３"))</f>
        <v/>
      </c>
      <c r="Z316" s="230"/>
      <c r="AA316" s="231"/>
      <c r="AB316" s="224"/>
      <c r="AC316" s="224"/>
      <c r="AD316" s="224"/>
      <c r="AE316" s="254"/>
    </row>
    <row r="317" spans="1:31" s="222" customFormat="1" ht="15" customHeight="1" x14ac:dyDescent="0.15">
      <c r="A317" s="227" t="s">
        <v>1369</v>
      </c>
      <c r="B317" s="228" t="s">
        <v>1006</v>
      </c>
      <c r="C317" s="228" t="s">
        <v>1368</v>
      </c>
      <c r="D317" s="228" t="s">
        <v>1012</v>
      </c>
      <c r="E317" s="228" t="s">
        <v>1007</v>
      </c>
      <c r="F317" s="229" t="s">
        <v>175</v>
      </c>
      <c r="G317" s="229" t="s">
        <v>424</v>
      </c>
      <c r="H317" s="229" t="s">
        <v>425</v>
      </c>
      <c r="I317" s="214"/>
      <c r="J317" s="215"/>
      <c r="K317" s="216" t="str">
        <f t="shared" si="53"/>
        <v/>
      </c>
      <c r="L317" s="217" t="str">
        <f t="shared" si="54"/>
        <v/>
      </c>
      <c r="M317" s="218" t="str">
        <f>IF(K317="","",COUNTIF($K$7:K317,"ﾘｽﾄ１"))</f>
        <v/>
      </c>
      <c r="N317" s="218" t="str">
        <f t="shared" si="55"/>
        <v/>
      </c>
      <c r="O317" s="219" t="str">
        <f t="shared" si="56"/>
        <v/>
      </c>
      <c r="P317" s="218" t="str">
        <f t="shared" si="47"/>
        <v/>
      </c>
      <c r="Q317" s="216" t="str">
        <f t="shared" si="48"/>
        <v/>
      </c>
      <c r="R317" s="220" t="str">
        <f t="shared" si="49"/>
        <v/>
      </c>
      <c r="S317" s="216" t="str">
        <f t="shared" si="57"/>
        <v/>
      </c>
      <c r="T317" s="217" t="str">
        <f t="shared" si="50"/>
        <v/>
      </c>
      <c r="U317" s="218" t="str">
        <f>IF(S317="","",COUNTIF($S$7:S317,"該当２"))</f>
        <v/>
      </c>
      <c r="V317" s="221" t="str">
        <f t="shared" si="51"/>
        <v/>
      </c>
      <c r="W317" s="217" t="str">
        <f t="shared" si="52"/>
        <v/>
      </c>
      <c r="X317" s="218" t="str">
        <f>IF(V317="","",COUNTIF($V$7:V317,"該当３"))</f>
        <v/>
      </c>
      <c r="Z317" s="230"/>
      <c r="AA317" s="231"/>
      <c r="AB317" s="224"/>
      <c r="AC317" s="224"/>
      <c r="AD317" s="224"/>
      <c r="AE317" s="254"/>
    </row>
    <row r="318" spans="1:31" s="222" customFormat="1" ht="15" customHeight="1" x14ac:dyDescent="0.15">
      <c r="A318" s="227" t="s">
        <v>1370</v>
      </c>
      <c r="B318" s="228" t="s">
        <v>1006</v>
      </c>
      <c r="C318" s="228" t="s">
        <v>1368</v>
      </c>
      <c r="D318" s="228" t="s">
        <v>1014</v>
      </c>
      <c r="E318" s="228" t="s">
        <v>1007</v>
      </c>
      <c r="F318" s="229" t="s">
        <v>175</v>
      </c>
      <c r="G318" s="229" t="s">
        <v>424</v>
      </c>
      <c r="H318" s="229" t="s">
        <v>426</v>
      </c>
      <c r="I318" s="214"/>
      <c r="J318" s="215"/>
      <c r="K318" s="216" t="str">
        <f t="shared" si="53"/>
        <v/>
      </c>
      <c r="L318" s="217" t="str">
        <f t="shared" si="54"/>
        <v/>
      </c>
      <c r="M318" s="218" t="str">
        <f>IF(K318="","",COUNTIF($K$7:K318,"ﾘｽﾄ１"))</f>
        <v/>
      </c>
      <c r="N318" s="218" t="str">
        <f t="shared" si="55"/>
        <v/>
      </c>
      <c r="O318" s="219" t="str">
        <f t="shared" si="56"/>
        <v/>
      </c>
      <c r="P318" s="218" t="str">
        <f t="shared" si="47"/>
        <v/>
      </c>
      <c r="Q318" s="216" t="str">
        <f t="shared" si="48"/>
        <v/>
      </c>
      <c r="R318" s="220" t="str">
        <f t="shared" si="49"/>
        <v/>
      </c>
      <c r="S318" s="216" t="str">
        <f t="shared" si="57"/>
        <v/>
      </c>
      <c r="T318" s="217" t="str">
        <f t="shared" si="50"/>
        <v/>
      </c>
      <c r="U318" s="218" t="str">
        <f>IF(S318="","",COUNTIF($S$7:S318,"該当２"))</f>
        <v/>
      </c>
      <c r="V318" s="221" t="str">
        <f t="shared" si="51"/>
        <v/>
      </c>
      <c r="W318" s="217" t="str">
        <f t="shared" si="52"/>
        <v/>
      </c>
      <c r="X318" s="218" t="str">
        <f>IF(V318="","",COUNTIF($V$7:V318,"該当３"))</f>
        <v/>
      </c>
      <c r="Z318" s="230"/>
      <c r="AA318" s="231"/>
      <c r="AB318" s="224"/>
      <c r="AC318" s="224"/>
      <c r="AD318" s="224"/>
      <c r="AE318" s="254"/>
    </row>
    <row r="319" spans="1:31" s="222" customFormat="1" ht="15" customHeight="1" x14ac:dyDescent="0.15">
      <c r="A319" s="227" t="s">
        <v>1371</v>
      </c>
      <c r="B319" s="228" t="s">
        <v>1006</v>
      </c>
      <c r="C319" s="228" t="s">
        <v>1368</v>
      </c>
      <c r="D319" s="228" t="s">
        <v>1016</v>
      </c>
      <c r="E319" s="228" t="s">
        <v>1007</v>
      </c>
      <c r="F319" s="229" t="s">
        <v>175</v>
      </c>
      <c r="G319" s="229" t="s">
        <v>424</v>
      </c>
      <c r="H319" s="229" t="s">
        <v>427</v>
      </c>
      <c r="I319" s="214"/>
      <c r="J319" s="215"/>
      <c r="K319" s="216" t="str">
        <f t="shared" si="53"/>
        <v/>
      </c>
      <c r="L319" s="217" t="str">
        <f t="shared" si="54"/>
        <v/>
      </c>
      <c r="M319" s="218" t="str">
        <f>IF(K319="","",COUNTIF($K$7:K319,"ﾘｽﾄ１"))</f>
        <v/>
      </c>
      <c r="N319" s="218" t="str">
        <f t="shared" si="55"/>
        <v/>
      </c>
      <c r="O319" s="219" t="str">
        <f t="shared" si="56"/>
        <v/>
      </c>
      <c r="P319" s="218" t="str">
        <f t="shared" si="47"/>
        <v/>
      </c>
      <c r="Q319" s="216" t="str">
        <f t="shared" si="48"/>
        <v/>
      </c>
      <c r="R319" s="220" t="str">
        <f t="shared" si="49"/>
        <v/>
      </c>
      <c r="S319" s="216" t="str">
        <f t="shared" si="57"/>
        <v/>
      </c>
      <c r="T319" s="217" t="str">
        <f t="shared" si="50"/>
        <v/>
      </c>
      <c r="U319" s="218" t="str">
        <f>IF(S319="","",COUNTIF($S$7:S319,"該当２"))</f>
        <v/>
      </c>
      <c r="V319" s="221" t="str">
        <f t="shared" si="51"/>
        <v/>
      </c>
      <c r="W319" s="217" t="str">
        <f t="shared" si="52"/>
        <v/>
      </c>
      <c r="X319" s="218" t="str">
        <f>IF(V319="","",COUNTIF($V$7:V319,"該当３"))</f>
        <v/>
      </c>
      <c r="Z319" s="230"/>
      <c r="AA319" s="231"/>
      <c r="AB319" s="224"/>
      <c r="AC319" s="224"/>
      <c r="AD319" s="224"/>
      <c r="AE319" s="254"/>
    </row>
    <row r="320" spans="1:31" s="222" customFormat="1" ht="15" customHeight="1" x14ac:dyDescent="0.15">
      <c r="A320" s="227" t="s">
        <v>1372</v>
      </c>
      <c r="B320" s="228" t="s">
        <v>1006</v>
      </c>
      <c r="C320" s="228" t="s">
        <v>1368</v>
      </c>
      <c r="D320" s="228" t="s">
        <v>1018</v>
      </c>
      <c r="E320" s="228" t="s">
        <v>1007</v>
      </c>
      <c r="F320" s="229" t="s">
        <v>175</v>
      </c>
      <c r="G320" s="229" t="s">
        <v>424</v>
      </c>
      <c r="H320" s="229" t="s">
        <v>428</v>
      </c>
      <c r="I320" s="214"/>
      <c r="J320" s="215"/>
      <c r="K320" s="216" t="str">
        <f t="shared" si="53"/>
        <v/>
      </c>
      <c r="L320" s="217" t="str">
        <f t="shared" si="54"/>
        <v/>
      </c>
      <c r="M320" s="218" t="str">
        <f>IF(K320="","",COUNTIF($K$7:K320,"ﾘｽﾄ１"))</f>
        <v/>
      </c>
      <c r="N320" s="218" t="str">
        <f t="shared" si="55"/>
        <v/>
      </c>
      <c r="O320" s="219" t="str">
        <f t="shared" si="56"/>
        <v/>
      </c>
      <c r="P320" s="218" t="str">
        <f t="shared" si="47"/>
        <v/>
      </c>
      <c r="Q320" s="216" t="str">
        <f t="shared" si="48"/>
        <v/>
      </c>
      <c r="R320" s="220" t="str">
        <f t="shared" si="49"/>
        <v/>
      </c>
      <c r="S320" s="216" t="str">
        <f t="shared" si="57"/>
        <v/>
      </c>
      <c r="T320" s="217" t="str">
        <f t="shared" si="50"/>
        <v/>
      </c>
      <c r="U320" s="218" t="str">
        <f>IF(S320="","",COUNTIF($S$7:S320,"該当２"))</f>
        <v/>
      </c>
      <c r="V320" s="221" t="str">
        <f t="shared" si="51"/>
        <v/>
      </c>
      <c r="W320" s="217" t="str">
        <f t="shared" si="52"/>
        <v/>
      </c>
      <c r="X320" s="218" t="str">
        <f>IF(V320="","",COUNTIF($V$7:V320,"該当３"))</f>
        <v/>
      </c>
      <c r="Z320" s="230"/>
      <c r="AA320" s="231"/>
      <c r="AB320" s="224"/>
      <c r="AC320" s="224"/>
      <c r="AD320" s="224"/>
      <c r="AE320" s="254"/>
    </row>
    <row r="321" spans="1:31" s="222" customFormat="1" ht="15" customHeight="1" x14ac:dyDescent="0.15">
      <c r="A321" s="227" t="s">
        <v>1373</v>
      </c>
      <c r="B321" s="228" t="s">
        <v>1006</v>
      </c>
      <c r="C321" s="228" t="s">
        <v>1368</v>
      </c>
      <c r="D321" s="228" t="s">
        <v>1020</v>
      </c>
      <c r="E321" s="228" t="s">
        <v>1007</v>
      </c>
      <c r="F321" s="229" t="s">
        <v>175</v>
      </c>
      <c r="G321" s="229" t="s">
        <v>424</v>
      </c>
      <c r="H321" s="229" t="s">
        <v>429</v>
      </c>
      <c r="I321" s="214"/>
      <c r="J321" s="215"/>
      <c r="K321" s="216" t="str">
        <f t="shared" si="53"/>
        <v/>
      </c>
      <c r="L321" s="217" t="str">
        <f t="shared" si="54"/>
        <v/>
      </c>
      <c r="M321" s="218" t="str">
        <f>IF(K321="","",COUNTIF($K$7:K321,"ﾘｽﾄ１"))</f>
        <v/>
      </c>
      <c r="N321" s="218" t="str">
        <f t="shared" si="55"/>
        <v/>
      </c>
      <c r="O321" s="219" t="str">
        <f t="shared" si="56"/>
        <v/>
      </c>
      <c r="P321" s="218" t="str">
        <f t="shared" si="47"/>
        <v/>
      </c>
      <c r="Q321" s="216" t="str">
        <f t="shared" si="48"/>
        <v/>
      </c>
      <c r="R321" s="220" t="str">
        <f t="shared" si="49"/>
        <v/>
      </c>
      <c r="S321" s="216" t="str">
        <f t="shared" si="57"/>
        <v/>
      </c>
      <c r="T321" s="217" t="str">
        <f t="shared" si="50"/>
        <v/>
      </c>
      <c r="U321" s="218" t="str">
        <f>IF(S321="","",COUNTIF($S$7:S321,"該当２"))</f>
        <v/>
      </c>
      <c r="V321" s="221" t="str">
        <f t="shared" si="51"/>
        <v/>
      </c>
      <c r="W321" s="217" t="str">
        <f t="shared" si="52"/>
        <v/>
      </c>
      <c r="X321" s="218" t="str">
        <f>IF(V321="","",COUNTIF($V$7:V321,"該当３"))</f>
        <v/>
      </c>
      <c r="Z321" s="230"/>
      <c r="AA321" s="231"/>
      <c r="AB321" s="224"/>
      <c r="AC321" s="224"/>
      <c r="AD321" s="224"/>
      <c r="AE321" s="254"/>
    </row>
    <row r="322" spans="1:31" s="222" customFormat="1" ht="15" customHeight="1" x14ac:dyDescent="0.15">
      <c r="A322" s="227" t="s">
        <v>1374</v>
      </c>
      <c r="B322" s="228" t="s">
        <v>1006</v>
      </c>
      <c r="C322" s="228" t="s">
        <v>1368</v>
      </c>
      <c r="D322" s="228" t="s">
        <v>1022</v>
      </c>
      <c r="E322" s="228" t="s">
        <v>1007</v>
      </c>
      <c r="F322" s="229" t="s">
        <v>175</v>
      </c>
      <c r="G322" s="229" t="s">
        <v>424</v>
      </c>
      <c r="H322" s="229" t="s">
        <v>430</v>
      </c>
      <c r="I322" s="214"/>
      <c r="J322" s="215"/>
      <c r="K322" s="216" t="str">
        <f t="shared" si="53"/>
        <v/>
      </c>
      <c r="L322" s="217" t="str">
        <f t="shared" si="54"/>
        <v/>
      </c>
      <c r="M322" s="218" t="str">
        <f>IF(K322="","",COUNTIF($K$7:K322,"ﾘｽﾄ１"))</f>
        <v/>
      </c>
      <c r="N322" s="218" t="str">
        <f t="shared" si="55"/>
        <v/>
      </c>
      <c r="O322" s="219" t="str">
        <f t="shared" si="56"/>
        <v/>
      </c>
      <c r="P322" s="218" t="str">
        <f t="shared" si="47"/>
        <v/>
      </c>
      <c r="Q322" s="216" t="str">
        <f t="shared" si="48"/>
        <v/>
      </c>
      <c r="R322" s="220" t="str">
        <f t="shared" si="49"/>
        <v/>
      </c>
      <c r="S322" s="216" t="str">
        <f t="shared" si="57"/>
        <v/>
      </c>
      <c r="T322" s="217" t="str">
        <f t="shared" si="50"/>
        <v/>
      </c>
      <c r="U322" s="218" t="str">
        <f>IF(S322="","",COUNTIF($S$7:S322,"該当２"))</f>
        <v/>
      </c>
      <c r="V322" s="221" t="str">
        <f t="shared" si="51"/>
        <v/>
      </c>
      <c r="W322" s="217" t="str">
        <f t="shared" si="52"/>
        <v/>
      </c>
      <c r="X322" s="218" t="str">
        <f>IF(V322="","",COUNTIF($V$7:V322,"該当３"))</f>
        <v/>
      </c>
      <c r="Z322" s="230"/>
      <c r="AA322" s="231"/>
      <c r="AB322" s="224"/>
      <c r="AC322" s="224"/>
      <c r="AD322" s="224"/>
      <c r="AE322" s="254"/>
    </row>
    <row r="323" spans="1:31" s="222" customFormat="1" ht="15" customHeight="1" x14ac:dyDescent="0.15">
      <c r="A323" s="227" t="s">
        <v>1375</v>
      </c>
      <c r="B323" s="228" t="s">
        <v>1006</v>
      </c>
      <c r="C323" s="228" t="s">
        <v>1368</v>
      </c>
      <c r="D323" s="228" t="s">
        <v>1024</v>
      </c>
      <c r="E323" s="228" t="s">
        <v>1007</v>
      </c>
      <c r="F323" s="229" t="s">
        <v>175</v>
      </c>
      <c r="G323" s="229" t="s">
        <v>424</v>
      </c>
      <c r="H323" s="229" t="s">
        <v>1617</v>
      </c>
      <c r="I323" s="214"/>
      <c r="J323" s="215"/>
      <c r="K323" s="216" t="str">
        <f t="shared" si="53"/>
        <v/>
      </c>
      <c r="L323" s="217" t="str">
        <f t="shared" si="54"/>
        <v/>
      </c>
      <c r="M323" s="218" t="str">
        <f>IF(K323="","",COUNTIF($K$7:K323,"ﾘｽﾄ１"))</f>
        <v/>
      </c>
      <c r="N323" s="218" t="str">
        <f t="shared" si="55"/>
        <v/>
      </c>
      <c r="O323" s="219" t="str">
        <f t="shared" si="56"/>
        <v/>
      </c>
      <c r="P323" s="218" t="str">
        <f t="shared" si="47"/>
        <v/>
      </c>
      <c r="Q323" s="216" t="str">
        <f t="shared" si="48"/>
        <v/>
      </c>
      <c r="R323" s="220" t="str">
        <f t="shared" si="49"/>
        <v/>
      </c>
      <c r="S323" s="216" t="str">
        <f t="shared" si="57"/>
        <v/>
      </c>
      <c r="T323" s="217" t="str">
        <f t="shared" si="50"/>
        <v/>
      </c>
      <c r="U323" s="218" t="str">
        <f>IF(S323="","",COUNTIF($S$7:S323,"該当２"))</f>
        <v/>
      </c>
      <c r="V323" s="221" t="str">
        <f t="shared" si="51"/>
        <v/>
      </c>
      <c r="W323" s="217" t="str">
        <f t="shared" si="52"/>
        <v/>
      </c>
      <c r="X323" s="218" t="str">
        <f>IF(V323="","",COUNTIF($V$7:V323,"該当３"))</f>
        <v/>
      </c>
      <c r="Z323" s="230"/>
      <c r="AA323" s="231"/>
      <c r="AB323" s="224"/>
      <c r="AC323" s="224"/>
      <c r="AD323" s="224"/>
      <c r="AE323" s="254"/>
    </row>
    <row r="324" spans="1:31" s="222" customFormat="1" ht="15" customHeight="1" x14ac:dyDescent="0.15">
      <c r="A324" s="227" t="s">
        <v>1376</v>
      </c>
      <c r="B324" s="228" t="s">
        <v>1006</v>
      </c>
      <c r="C324" s="228" t="s">
        <v>1368</v>
      </c>
      <c r="D324" s="228" t="s">
        <v>1006</v>
      </c>
      <c r="E324" s="228" t="s">
        <v>1007</v>
      </c>
      <c r="F324" s="229" t="s">
        <v>175</v>
      </c>
      <c r="G324" s="229" t="s">
        <v>424</v>
      </c>
      <c r="H324" s="229" t="s">
        <v>431</v>
      </c>
      <c r="I324" s="214"/>
      <c r="J324" s="215"/>
      <c r="K324" s="216" t="str">
        <f t="shared" si="53"/>
        <v/>
      </c>
      <c r="L324" s="217" t="str">
        <f t="shared" si="54"/>
        <v/>
      </c>
      <c r="M324" s="218" t="str">
        <f>IF(K324="","",COUNTIF($K$7:K324,"ﾘｽﾄ１"))</f>
        <v/>
      </c>
      <c r="N324" s="218" t="str">
        <f t="shared" si="55"/>
        <v/>
      </c>
      <c r="O324" s="219" t="str">
        <f t="shared" si="56"/>
        <v/>
      </c>
      <c r="P324" s="218" t="str">
        <f t="shared" si="47"/>
        <v/>
      </c>
      <c r="Q324" s="216" t="str">
        <f t="shared" si="48"/>
        <v/>
      </c>
      <c r="R324" s="220" t="str">
        <f t="shared" si="49"/>
        <v/>
      </c>
      <c r="S324" s="216" t="str">
        <f t="shared" si="57"/>
        <v/>
      </c>
      <c r="T324" s="217" t="str">
        <f t="shared" si="50"/>
        <v/>
      </c>
      <c r="U324" s="218" t="str">
        <f>IF(S324="","",COUNTIF($S$7:S324,"該当２"))</f>
        <v/>
      </c>
      <c r="V324" s="221" t="str">
        <f t="shared" si="51"/>
        <v/>
      </c>
      <c r="W324" s="217" t="str">
        <f t="shared" si="52"/>
        <v/>
      </c>
      <c r="X324" s="218" t="str">
        <f>IF(V324="","",COUNTIF($V$7:V324,"該当３"))</f>
        <v/>
      </c>
      <c r="Z324" s="230"/>
      <c r="AA324" s="231"/>
      <c r="AB324" s="224"/>
      <c r="AC324" s="224"/>
      <c r="AD324" s="224"/>
      <c r="AE324" s="254"/>
    </row>
    <row r="325" spans="1:31" s="222" customFormat="1" ht="15" customHeight="1" x14ac:dyDescent="0.15">
      <c r="A325" s="227" t="s">
        <v>1377</v>
      </c>
      <c r="B325" s="228" t="s">
        <v>1006</v>
      </c>
      <c r="C325" s="228" t="s">
        <v>1368</v>
      </c>
      <c r="D325" s="228" t="s">
        <v>1027</v>
      </c>
      <c r="E325" s="228" t="s">
        <v>1007</v>
      </c>
      <c r="F325" s="229" t="s">
        <v>175</v>
      </c>
      <c r="G325" s="229" t="s">
        <v>424</v>
      </c>
      <c r="H325" s="229" t="s">
        <v>432</v>
      </c>
      <c r="I325" s="214"/>
      <c r="J325" s="215"/>
      <c r="K325" s="216" t="str">
        <f t="shared" si="53"/>
        <v/>
      </c>
      <c r="L325" s="217" t="str">
        <f t="shared" si="54"/>
        <v/>
      </c>
      <c r="M325" s="218" t="str">
        <f>IF(K325="","",COUNTIF($K$7:K325,"ﾘｽﾄ１"))</f>
        <v/>
      </c>
      <c r="N325" s="218" t="str">
        <f t="shared" si="55"/>
        <v/>
      </c>
      <c r="O325" s="219" t="str">
        <f t="shared" si="56"/>
        <v/>
      </c>
      <c r="P325" s="218" t="str">
        <f t="shared" si="47"/>
        <v/>
      </c>
      <c r="Q325" s="216" t="str">
        <f t="shared" si="48"/>
        <v/>
      </c>
      <c r="R325" s="220" t="str">
        <f t="shared" si="49"/>
        <v/>
      </c>
      <c r="S325" s="216" t="str">
        <f t="shared" si="57"/>
        <v/>
      </c>
      <c r="T325" s="217" t="str">
        <f t="shared" si="50"/>
        <v/>
      </c>
      <c r="U325" s="218" t="str">
        <f>IF(S325="","",COUNTIF($S$7:S325,"該当２"))</f>
        <v/>
      </c>
      <c r="V325" s="221" t="str">
        <f t="shared" si="51"/>
        <v/>
      </c>
      <c r="W325" s="217" t="str">
        <f t="shared" si="52"/>
        <v/>
      </c>
      <c r="X325" s="218" t="str">
        <f>IF(V325="","",COUNTIF($V$7:V325,"該当３"))</f>
        <v/>
      </c>
      <c r="Z325" s="230"/>
      <c r="AA325" s="231"/>
      <c r="AB325" s="224"/>
      <c r="AC325" s="224"/>
      <c r="AD325" s="224"/>
      <c r="AE325" s="254"/>
    </row>
    <row r="326" spans="1:31" s="222" customFormat="1" ht="15" customHeight="1" x14ac:dyDescent="0.15">
      <c r="A326" s="227" t="s">
        <v>1378</v>
      </c>
      <c r="B326" s="228" t="s">
        <v>1006</v>
      </c>
      <c r="C326" s="228" t="s">
        <v>1368</v>
      </c>
      <c r="D326" s="228" t="s">
        <v>1029</v>
      </c>
      <c r="E326" s="228" t="s">
        <v>1007</v>
      </c>
      <c r="F326" s="229" t="s">
        <v>175</v>
      </c>
      <c r="G326" s="229" t="s">
        <v>424</v>
      </c>
      <c r="H326" s="229" t="s">
        <v>433</v>
      </c>
      <c r="I326" s="214"/>
      <c r="J326" s="215"/>
      <c r="K326" s="216" t="str">
        <f t="shared" si="53"/>
        <v/>
      </c>
      <c r="L326" s="217" t="str">
        <f t="shared" si="54"/>
        <v/>
      </c>
      <c r="M326" s="218" t="str">
        <f>IF(K326="","",COUNTIF($K$7:K326,"ﾘｽﾄ１"))</f>
        <v/>
      </c>
      <c r="N326" s="218" t="str">
        <f t="shared" si="55"/>
        <v/>
      </c>
      <c r="O326" s="219" t="str">
        <f t="shared" si="56"/>
        <v/>
      </c>
      <c r="P326" s="218" t="str">
        <f t="shared" si="47"/>
        <v/>
      </c>
      <c r="Q326" s="216" t="str">
        <f t="shared" si="48"/>
        <v/>
      </c>
      <c r="R326" s="220" t="str">
        <f t="shared" si="49"/>
        <v/>
      </c>
      <c r="S326" s="216" t="str">
        <f t="shared" si="57"/>
        <v/>
      </c>
      <c r="T326" s="217" t="str">
        <f t="shared" si="50"/>
        <v/>
      </c>
      <c r="U326" s="218" t="str">
        <f>IF(S326="","",COUNTIF($S$7:S326,"該当２"))</f>
        <v/>
      </c>
      <c r="V326" s="221" t="str">
        <f t="shared" si="51"/>
        <v/>
      </c>
      <c r="W326" s="217" t="str">
        <f t="shared" si="52"/>
        <v/>
      </c>
      <c r="X326" s="218" t="str">
        <f>IF(V326="","",COUNTIF($V$7:V326,"該当３"))</f>
        <v/>
      </c>
      <c r="Z326" s="230"/>
      <c r="AA326" s="231"/>
      <c r="AB326" s="224"/>
      <c r="AC326" s="224"/>
      <c r="AD326" s="224"/>
      <c r="AE326" s="254"/>
    </row>
    <row r="327" spans="1:31" s="222" customFormat="1" ht="15" customHeight="1" x14ac:dyDescent="0.15">
      <c r="A327" s="227" t="s">
        <v>1379</v>
      </c>
      <c r="B327" s="228" t="s">
        <v>1006</v>
      </c>
      <c r="C327" s="228" t="s">
        <v>1380</v>
      </c>
      <c r="D327" s="228" t="s">
        <v>1008</v>
      </c>
      <c r="E327" s="228" t="s">
        <v>1007</v>
      </c>
      <c r="F327" s="229" t="s">
        <v>175</v>
      </c>
      <c r="G327" s="229" t="s">
        <v>434</v>
      </c>
      <c r="H327" s="229"/>
      <c r="I327" s="214"/>
      <c r="J327" s="215"/>
      <c r="K327" s="216" t="str">
        <f t="shared" si="53"/>
        <v>ﾘｽﾄ１</v>
      </c>
      <c r="L327" s="217" t="str">
        <f t="shared" si="54"/>
        <v>神栖市</v>
      </c>
      <c r="M327" s="218">
        <f>IF(K327="","",COUNTIF($K$7:K327,"ﾘｽﾄ１"))</f>
        <v>29</v>
      </c>
      <c r="N327" s="218" t="str">
        <f t="shared" si="55"/>
        <v/>
      </c>
      <c r="O327" s="219" t="str">
        <f t="shared" si="56"/>
        <v/>
      </c>
      <c r="P327" s="218" t="str">
        <f t="shared" si="47"/>
        <v/>
      </c>
      <c r="Q327" s="216" t="str">
        <f t="shared" si="48"/>
        <v/>
      </c>
      <c r="R327" s="220" t="str">
        <f t="shared" si="49"/>
        <v/>
      </c>
      <c r="S327" s="216" t="str">
        <f t="shared" si="57"/>
        <v/>
      </c>
      <c r="T327" s="217" t="str">
        <f t="shared" si="50"/>
        <v/>
      </c>
      <c r="U327" s="218" t="str">
        <f>IF(S327="","",COUNTIF($S$7:S327,"該当２"))</f>
        <v/>
      </c>
      <c r="V327" s="221" t="str">
        <f t="shared" si="51"/>
        <v/>
      </c>
      <c r="W327" s="217" t="str">
        <f t="shared" si="52"/>
        <v/>
      </c>
      <c r="X327" s="218" t="str">
        <f>IF(V327="","",COUNTIF($V$7:V327,"該当３"))</f>
        <v/>
      </c>
      <c r="Z327" s="230"/>
      <c r="AA327" s="231"/>
      <c r="AB327" s="224"/>
      <c r="AC327" s="224"/>
      <c r="AD327" s="224"/>
      <c r="AE327" s="254"/>
    </row>
    <row r="328" spans="1:31" s="222" customFormat="1" ht="15" customHeight="1" x14ac:dyDescent="0.15">
      <c r="A328" s="227" t="s">
        <v>1381</v>
      </c>
      <c r="B328" s="228" t="s">
        <v>1006</v>
      </c>
      <c r="C328" s="228" t="s">
        <v>1380</v>
      </c>
      <c r="D328" s="228" t="s">
        <v>1012</v>
      </c>
      <c r="E328" s="228" t="s">
        <v>1007</v>
      </c>
      <c r="F328" s="229" t="s">
        <v>175</v>
      </c>
      <c r="G328" s="229" t="s">
        <v>434</v>
      </c>
      <c r="H328" s="229" t="s">
        <v>435</v>
      </c>
      <c r="I328" s="214"/>
      <c r="J328" s="215"/>
      <c r="K328" s="216" t="str">
        <f t="shared" si="53"/>
        <v/>
      </c>
      <c r="L328" s="217" t="str">
        <f t="shared" si="54"/>
        <v/>
      </c>
      <c r="M328" s="218" t="str">
        <f>IF(K328="","",COUNTIF($K$7:K328,"ﾘｽﾄ１"))</f>
        <v/>
      </c>
      <c r="N328" s="218" t="str">
        <f t="shared" si="55"/>
        <v/>
      </c>
      <c r="O328" s="219" t="str">
        <f t="shared" si="56"/>
        <v/>
      </c>
      <c r="P328" s="218" t="str">
        <f t="shared" ref="P328:P391" si="58">IF(O328="該当１",G328,"")</f>
        <v/>
      </c>
      <c r="Q328" s="216" t="str">
        <f t="shared" ref="Q328:Q391" si="59">IF(O328="該当１","ﾘｽﾄ2","")</f>
        <v/>
      </c>
      <c r="R328" s="220" t="str">
        <f t="shared" ref="R328:R391" si="60">IF(Q328="ﾘｽﾄ2",H328,"")</f>
        <v/>
      </c>
      <c r="S328" s="216" t="str">
        <f t="shared" si="57"/>
        <v/>
      </c>
      <c r="T328" s="217" t="str">
        <f t="shared" ref="T328:T391" si="61">IF(S328="該当２",H328,"")</f>
        <v/>
      </c>
      <c r="U328" s="218" t="str">
        <f>IF(S328="","",COUNTIF($S$7:S328,"該当２"))</f>
        <v/>
      </c>
      <c r="V328" s="221" t="str">
        <f t="shared" ref="V328:V391" si="62">IF(AND($S$2=H328,E328&gt;0,E328&lt;998),"該当３","")</f>
        <v/>
      </c>
      <c r="W328" s="217" t="str">
        <f t="shared" ref="W328:W391" si="63">IF(V328="該当３",I328,"")</f>
        <v/>
      </c>
      <c r="X328" s="218" t="str">
        <f>IF(V328="","",COUNTIF($V$7:V328,"該当３"))</f>
        <v/>
      </c>
      <c r="Z328" s="230"/>
      <c r="AA328" s="231"/>
      <c r="AB328" s="224"/>
      <c r="AC328" s="224"/>
      <c r="AD328" s="224"/>
      <c r="AE328" s="254"/>
    </row>
    <row r="329" spans="1:31" s="222" customFormat="1" ht="15" customHeight="1" x14ac:dyDescent="0.15">
      <c r="A329" s="227" t="s">
        <v>1382</v>
      </c>
      <c r="B329" s="228" t="s">
        <v>1006</v>
      </c>
      <c r="C329" s="228" t="s">
        <v>1380</v>
      </c>
      <c r="D329" s="228" t="s">
        <v>1014</v>
      </c>
      <c r="E329" s="228" t="s">
        <v>1007</v>
      </c>
      <c r="F329" s="229" t="s">
        <v>175</v>
      </c>
      <c r="G329" s="229" t="s">
        <v>434</v>
      </c>
      <c r="H329" s="229" t="s">
        <v>436</v>
      </c>
      <c r="I329" s="214"/>
      <c r="J329" s="215"/>
      <c r="K329" s="216" t="str">
        <f t="shared" ref="K329:K392" si="64">IF(AND($C329&gt;0,$H329=""),"ﾘｽﾄ１","")</f>
        <v/>
      </c>
      <c r="L329" s="217" t="str">
        <f t="shared" ref="L329:L392" si="65">IF(K329="ﾘｽﾄ１",G329,"")</f>
        <v/>
      </c>
      <c r="M329" s="218" t="str">
        <f>IF(K329="","",COUNTIF($K$7:K329,"ﾘｽﾄ１"))</f>
        <v/>
      </c>
      <c r="N329" s="218" t="str">
        <f t="shared" ref="N329:N392" si="66">IF(AND(D329=0,E329&gt;0),"同一区","")</f>
        <v/>
      </c>
      <c r="O329" s="219" t="str">
        <f t="shared" ref="O329:O392" si="67">IF(AND(EXACT($K$2,G329),H329&gt;0),"該当１","")</f>
        <v/>
      </c>
      <c r="P329" s="218" t="str">
        <f t="shared" si="58"/>
        <v/>
      </c>
      <c r="Q329" s="216" t="str">
        <f t="shared" si="59"/>
        <v/>
      </c>
      <c r="R329" s="220" t="str">
        <f t="shared" si="60"/>
        <v/>
      </c>
      <c r="S329" s="216" t="str">
        <f t="shared" ref="S329:S392" si="68">IF(AND(Q329="ﾘｽﾄ2",OR(I329=0,AND(N329="同一区",E329=1))),"該当２","")</f>
        <v/>
      </c>
      <c r="T329" s="217" t="str">
        <f t="shared" si="61"/>
        <v/>
      </c>
      <c r="U329" s="218" t="str">
        <f>IF(S329="","",COUNTIF($S$7:S329,"該当２"))</f>
        <v/>
      </c>
      <c r="V329" s="221" t="str">
        <f t="shared" si="62"/>
        <v/>
      </c>
      <c r="W329" s="217" t="str">
        <f t="shared" si="63"/>
        <v/>
      </c>
      <c r="X329" s="218" t="str">
        <f>IF(V329="","",COUNTIF($V$7:V329,"該当３"))</f>
        <v/>
      </c>
      <c r="Z329" s="230"/>
      <c r="AA329" s="231"/>
      <c r="AB329" s="224"/>
      <c r="AC329" s="224"/>
      <c r="AD329" s="224"/>
      <c r="AE329" s="254"/>
    </row>
    <row r="330" spans="1:31" s="222" customFormat="1" ht="15" customHeight="1" x14ac:dyDescent="0.15">
      <c r="A330" s="227" t="s">
        <v>1383</v>
      </c>
      <c r="B330" s="228" t="s">
        <v>1006</v>
      </c>
      <c r="C330" s="228" t="s">
        <v>1380</v>
      </c>
      <c r="D330" s="228" t="s">
        <v>1016</v>
      </c>
      <c r="E330" s="228" t="s">
        <v>1007</v>
      </c>
      <c r="F330" s="229" t="s">
        <v>175</v>
      </c>
      <c r="G330" s="229" t="s">
        <v>434</v>
      </c>
      <c r="H330" s="229" t="s">
        <v>1618</v>
      </c>
      <c r="I330" s="214"/>
      <c r="J330" s="215"/>
      <c r="K330" s="216" t="str">
        <f t="shared" si="64"/>
        <v/>
      </c>
      <c r="L330" s="217" t="str">
        <f t="shared" si="65"/>
        <v/>
      </c>
      <c r="M330" s="218" t="str">
        <f>IF(K330="","",COUNTIF($K$7:K330,"ﾘｽﾄ１"))</f>
        <v/>
      </c>
      <c r="N330" s="218" t="str">
        <f t="shared" si="66"/>
        <v/>
      </c>
      <c r="O330" s="219" t="str">
        <f t="shared" si="67"/>
        <v/>
      </c>
      <c r="P330" s="218" t="str">
        <f t="shared" si="58"/>
        <v/>
      </c>
      <c r="Q330" s="216" t="str">
        <f t="shared" si="59"/>
        <v/>
      </c>
      <c r="R330" s="220" t="str">
        <f t="shared" si="60"/>
        <v/>
      </c>
      <c r="S330" s="216" t="str">
        <f t="shared" si="68"/>
        <v/>
      </c>
      <c r="T330" s="217" t="str">
        <f t="shared" si="61"/>
        <v/>
      </c>
      <c r="U330" s="218" t="str">
        <f>IF(S330="","",COUNTIF($S$7:S330,"該当２"))</f>
        <v/>
      </c>
      <c r="V330" s="221" t="str">
        <f t="shared" si="62"/>
        <v/>
      </c>
      <c r="W330" s="217" t="str">
        <f t="shared" si="63"/>
        <v/>
      </c>
      <c r="X330" s="218" t="str">
        <f>IF(V330="","",COUNTIF($V$7:V330,"該当３"))</f>
        <v/>
      </c>
      <c r="Z330" s="230"/>
      <c r="AA330" s="231"/>
      <c r="AB330" s="224"/>
      <c r="AC330" s="224"/>
      <c r="AD330" s="224"/>
      <c r="AE330" s="254"/>
    </row>
    <row r="331" spans="1:31" s="222" customFormat="1" ht="15" customHeight="1" x14ac:dyDescent="0.15">
      <c r="A331" s="227" t="s">
        <v>1384</v>
      </c>
      <c r="B331" s="228" t="s">
        <v>1006</v>
      </c>
      <c r="C331" s="228" t="s">
        <v>1380</v>
      </c>
      <c r="D331" s="228" t="s">
        <v>1018</v>
      </c>
      <c r="E331" s="228" t="s">
        <v>1007</v>
      </c>
      <c r="F331" s="229" t="s">
        <v>175</v>
      </c>
      <c r="G331" s="229" t="s">
        <v>434</v>
      </c>
      <c r="H331" s="229" t="s">
        <v>1619</v>
      </c>
      <c r="I331" s="214"/>
      <c r="J331" s="215"/>
      <c r="K331" s="216" t="str">
        <f t="shared" si="64"/>
        <v/>
      </c>
      <c r="L331" s="217" t="str">
        <f t="shared" si="65"/>
        <v/>
      </c>
      <c r="M331" s="218" t="str">
        <f>IF(K331="","",COUNTIF($K$7:K331,"ﾘｽﾄ１"))</f>
        <v/>
      </c>
      <c r="N331" s="218" t="str">
        <f t="shared" si="66"/>
        <v/>
      </c>
      <c r="O331" s="219" t="str">
        <f t="shared" si="67"/>
        <v/>
      </c>
      <c r="P331" s="218" t="str">
        <f t="shared" si="58"/>
        <v/>
      </c>
      <c r="Q331" s="216" t="str">
        <f t="shared" si="59"/>
        <v/>
      </c>
      <c r="R331" s="220" t="str">
        <f t="shared" si="60"/>
        <v/>
      </c>
      <c r="S331" s="216" t="str">
        <f t="shared" si="68"/>
        <v/>
      </c>
      <c r="T331" s="217" t="str">
        <f t="shared" si="61"/>
        <v/>
      </c>
      <c r="U331" s="218" t="str">
        <f>IF(S331="","",COUNTIF($S$7:S331,"該当２"))</f>
        <v/>
      </c>
      <c r="V331" s="221" t="str">
        <f t="shared" si="62"/>
        <v/>
      </c>
      <c r="W331" s="217" t="str">
        <f t="shared" si="63"/>
        <v/>
      </c>
      <c r="X331" s="218" t="str">
        <f>IF(V331="","",COUNTIF($V$7:V331,"該当３"))</f>
        <v/>
      </c>
      <c r="Z331" s="230"/>
      <c r="AA331" s="231"/>
      <c r="AB331" s="224"/>
      <c r="AC331" s="224"/>
      <c r="AD331" s="224"/>
      <c r="AE331" s="254"/>
    </row>
    <row r="332" spans="1:31" s="222" customFormat="1" ht="15" customHeight="1" x14ac:dyDescent="0.15">
      <c r="A332" s="227" t="s">
        <v>1385</v>
      </c>
      <c r="B332" s="228" t="s">
        <v>1006</v>
      </c>
      <c r="C332" s="228" t="s">
        <v>1380</v>
      </c>
      <c r="D332" s="228" t="s">
        <v>1020</v>
      </c>
      <c r="E332" s="228" t="s">
        <v>1007</v>
      </c>
      <c r="F332" s="229" t="s">
        <v>175</v>
      </c>
      <c r="G332" s="229" t="s">
        <v>434</v>
      </c>
      <c r="H332" s="229" t="s">
        <v>437</v>
      </c>
      <c r="I332" s="214"/>
      <c r="J332" s="215"/>
      <c r="K332" s="216" t="str">
        <f t="shared" si="64"/>
        <v/>
      </c>
      <c r="L332" s="217" t="str">
        <f t="shared" si="65"/>
        <v/>
      </c>
      <c r="M332" s="218" t="str">
        <f>IF(K332="","",COUNTIF($K$7:K332,"ﾘｽﾄ１"))</f>
        <v/>
      </c>
      <c r="N332" s="218" t="str">
        <f t="shared" si="66"/>
        <v/>
      </c>
      <c r="O332" s="219" t="str">
        <f t="shared" si="67"/>
        <v/>
      </c>
      <c r="P332" s="218" t="str">
        <f t="shared" si="58"/>
        <v/>
      </c>
      <c r="Q332" s="216" t="str">
        <f t="shared" si="59"/>
        <v/>
      </c>
      <c r="R332" s="220" t="str">
        <f t="shared" si="60"/>
        <v/>
      </c>
      <c r="S332" s="216" t="str">
        <f t="shared" si="68"/>
        <v/>
      </c>
      <c r="T332" s="217" t="str">
        <f t="shared" si="61"/>
        <v/>
      </c>
      <c r="U332" s="218" t="str">
        <f>IF(S332="","",COUNTIF($S$7:S332,"該当２"))</f>
        <v/>
      </c>
      <c r="V332" s="221" t="str">
        <f t="shared" si="62"/>
        <v/>
      </c>
      <c r="W332" s="217" t="str">
        <f t="shared" si="63"/>
        <v/>
      </c>
      <c r="X332" s="218" t="str">
        <f>IF(V332="","",COUNTIF($V$7:V332,"該当３"))</f>
        <v/>
      </c>
      <c r="Z332" s="230"/>
      <c r="AA332" s="231"/>
      <c r="AB332" s="224"/>
      <c r="AC332" s="224"/>
      <c r="AD332" s="224"/>
      <c r="AE332" s="254"/>
    </row>
    <row r="333" spans="1:31" s="222" customFormat="1" ht="15" customHeight="1" x14ac:dyDescent="0.15">
      <c r="A333" s="227" t="s">
        <v>1386</v>
      </c>
      <c r="B333" s="228" t="s">
        <v>1006</v>
      </c>
      <c r="C333" s="228" t="s">
        <v>1380</v>
      </c>
      <c r="D333" s="228" t="s">
        <v>1022</v>
      </c>
      <c r="E333" s="228" t="s">
        <v>1007</v>
      </c>
      <c r="F333" s="229" t="s">
        <v>175</v>
      </c>
      <c r="G333" s="229" t="s">
        <v>434</v>
      </c>
      <c r="H333" s="229" t="s">
        <v>438</v>
      </c>
      <c r="I333" s="214"/>
      <c r="J333" s="215"/>
      <c r="K333" s="216" t="str">
        <f t="shared" si="64"/>
        <v/>
      </c>
      <c r="L333" s="217" t="str">
        <f t="shared" si="65"/>
        <v/>
      </c>
      <c r="M333" s="218" t="str">
        <f>IF(K333="","",COUNTIF($K$7:K333,"ﾘｽﾄ１"))</f>
        <v/>
      </c>
      <c r="N333" s="218" t="str">
        <f t="shared" si="66"/>
        <v/>
      </c>
      <c r="O333" s="219" t="str">
        <f t="shared" si="67"/>
        <v/>
      </c>
      <c r="P333" s="218" t="str">
        <f t="shared" si="58"/>
        <v/>
      </c>
      <c r="Q333" s="216" t="str">
        <f t="shared" si="59"/>
        <v/>
      </c>
      <c r="R333" s="220" t="str">
        <f t="shared" si="60"/>
        <v/>
      </c>
      <c r="S333" s="216" t="str">
        <f t="shared" si="68"/>
        <v/>
      </c>
      <c r="T333" s="217" t="str">
        <f t="shared" si="61"/>
        <v/>
      </c>
      <c r="U333" s="218" t="str">
        <f>IF(S333="","",COUNTIF($S$7:S333,"該当２"))</f>
        <v/>
      </c>
      <c r="V333" s="221" t="str">
        <f t="shared" si="62"/>
        <v/>
      </c>
      <c r="W333" s="217" t="str">
        <f t="shared" si="63"/>
        <v/>
      </c>
      <c r="X333" s="218" t="str">
        <f>IF(V333="","",COUNTIF($V$7:V333,"該当３"))</f>
        <v/>
      </c>
      <c r="Z333" s="230"/>
      <c r="AA333" s="231"/>
      <c r="AB333" s="224"/>
      <c r="AC333" s="224"/>
      <c r="AD333" s="224"/>
      <c r="AE333" s="254"/>
    </row>
    <row r="334" spans="1:31" s="222" customFormat="1" ht="15" customHeight="1" x14ac:dyDescent="0.15">
      <c r="A334" s="227" t="s">
        <v>1387</v>
      </c>
      <c r="B334" s="228" t="s">
        <v>1006</v>
      </c>
      <c r="C334" s="228" t="s">
        <v>1388</v>
      </c>
      <c r="D334" s="228" t="s">
        <v>1008</v>
      </c>
      <c r="E334" s="228" t="s">
        <v>1007</v>
      </c>
      <c r="F334" s="229" t="s">
        <v>175</v>
      </c>
      <c r="G334" s="229" t="s">
        <v>439</v>
      </c>
      <c r="H334" s="229"/>
      <c r="I334" s="214"/>
      <c r="J334" s="215"/>
      <c r="K334" s="216" t="str">
        <f t="shared" si="64"/>
        <v>ﾘｽﾄ１</v>
      </c>
      <c r="L334" s="217" t="str">
        <f t="shared" si="65"/>
        <v>行方市</v>
      </c>
      <c r="M334" s="218">
        <f>IF(K334="","",COUNTIF($K$7:K334,"ﾘｽﾄ１"))</f>
        <v>30</v>
      </c>
      <c r="N334" s="218" t="str">
        <f t="shared" si="66"/>
        <v/>
      </c>
      <c r="O334" s="219" t="str">
        <f t="shared" si="67"/>
        <v/>
      </c>
      <c r="P334" s="218" t="str">
        <f t="shared" si="58"/>
        <v/>
      </c>
      <c r="Q334" s="216" t="str">
        <f t="shared" si="59"/>
        <v/>
      </c>
      <c r="R334" s="220" t="str">
        <f t="shared" si="60"/>
        <v/>
      </c>
      <c r="S334" s="216" t="str">
        <f t="shared" si="68"/>
        <v/>
      </c>
      <c r="T334" s="217" t="str">
        <f t="shared" si="61"/>
        <v/>
      </c>
      <c r="U334" s="218" t="str">
        <f>IF(S334="","",COUNTIF($S$7:S334,"該当２"))</f>
        <v/>
      </c>
      <c r="V334" s="221" t="str">
        <f t="shared" si="62"/>
        <v/>
      </c>
      <c r="W334" s="217" t="str">
        <f t="shared" si="63"/>
        <v/>
      </c>
      <c r="X334" s="218" t="str">
        <f>IF(V334="","",COUNTIF($V$7:V334,"該当３"))</f>
        <v/>
      </c>
      <c r="Z334" s="230"/>
      <c r="AA334" s="231"/>
      <c r="AB334" s="224"/>
      <c r="AC334" s="224"/>
      <c r="AD334" s="224"/>
      <c r="AE334" s="254"/>
    </row>
    <row r="335" spans="1:31" s="222" customFormat="1" ht="15" customHeight="1" x14ac:dyDescent="0.15">
      <c r="A335" s="227" t="s">
        <v>1389</v>
      </c>
      <c r="B335" s="228" t="s">
        <v>1006</v>
      </c>
      <c r="C335" s="228" t="s">
        <v>1388</v>
      </c>
      <c r="D335" s="228" t="s">
        <v>1012</v>
      </c>
      <c r="E335" s="228" t="s">
        <v>1007</v>
      </c>
      <c r="F335" s="229" t="s">
        <v>175</v>
      </c>
      <c r="G335" s="229" t="s">
        <v>439</v>
      </c>
      <c r="H335" s="229" t="s">
        <v>440</v>
      </c>
      <c r="I335" s="214"/>
      <c r="J335" s="215"/>
      <c r="K335" s="216" t="str">
        <f t="shared" si="64"/>
        <v/>
      </c>
      <c r="L335" s="217" t="str">
        <f t="shared" si="65"/>
        <v/>
      </c>
      <c r="M335" s="218" t="str">
        <f>IF(K335="","",COUNTIF($K$7:K335,"ﾘｽﾄ１"))</f>
        <v/>
      </c>
      <c r="N335" s="218" t="str">
        <f t="shared" si="66"/>
        <v/>
      </c>
      <c r="O335" s="219" t="str">
        <f t="shared" si="67"/>
        <v/>
      </c>
      <c r="P335" s="218" t="str">
        <f t="shared" si="58"/>
        <v/>
      </c>
      <c r="Q335" s="216" t="str">
        <f t="shared" si="59"/>
        <v/>
      </c>
      <c r="R335" s="220" t="str">
        <f t="shared" si="60"/>
        <v/>
      </c>
      <c r="S335" s="216" t="str">
        <f t="shared" si="68"/>
        <v/>
      </c>
      <c r="T335" s="217" t="str">
        <f t="shared" si="61"/>
        <v/>
      </c>
      <c r="U335" s="218" t="str">
        <f>IF(S335="","",COUNTIF($S$7:S335,"該当２"))</f>
        <v/>
      </c>
      <c r="V335" s="221" t="str">
        <f t="shared" si="62"/>
        <v/>
      </c>
      <c r="W335" s="217" t="str">
        <f t="shared" si="63"/>
        <v/>
      </c>
      <c r="X335" s="218" t="str">
        <f>IF(V335="","",COUNTIF($V$7:V335,"該当３"))</f>
        <v/>
      </c>
      <c r="Z335" s="230"/>
      <c r="AA335" s="231"/>
      <c r="AB335" s="224"/>
      <c r="AC335" s="224"/>
      <c r="AD335" s="224"/>
      <c r="AE335" s="254"/>
    </row>
    <row r="336" spans="1:31" s="222" customFormat="1" ht="15" customHeight="1" x14ac:dyDescent="0.15">
      <c r="A336" s="227" t="s">
        <v>1390</v>
      </c>
      <c r="B336" s="228" t="s">
        <v>1006</v>
      </c>
      <c r="C336" s="228" t="s">
        <v>1388</v>
      </c>
      <c r="D336" s="228" t="s">
        <v>1014</v>
      </c>
      <c r="E336" s="228" t="s">
        <v>1007</v>
      </c>
      <c r="F336" s="229" t="s">
        <v>175</v>
      </c>
      <c r="G336" s="229" t="s">
        <v>439</v>
      </c>
      <c r="H336" s="229" t="s">
        <v>854</v>
      </c>
      <c r="I336" s="214"/>
      <c r="J336" s="215"/>
      <c r="K336" s="216" t="str">
        <f t="shared" si="64"/>
        <v/>
      </c>
      <c r="L336" s="217" t="str">
        <f t="shared" si="65"/>
        <v/>
      </c>
      <c r="M336" s="218" t="str">
        <f>IF(K336="","",COUNTIF($K$7:K336,"ﾘｽﾄ１"))</f>
        <v/>
      </c>
      <c r="N336" s="218" t="str">
        <f t="shared" si="66"/>
        <v/>
      </c>
      <c r="O336" s="219" t="str">
        <f t="shared" si="67"/>
        <v/>
      </c>
      <c r="P336" s="218" t="str">
        <f t="shared" si="58"/>
        <v/>
      </c>
      <c r="Q336" s="216" t="str">
        <f t="shared" si="59"/>
        <v/>
      </c>
      <c r="R336" s="220" t="str">
        <f t="shared" si="60"/>
        <v/>
      </c>
      <c r="S336" s="216" t="str">
        <f t="shared" si="68"/>
        <v/>
      </c>
      <c r="T336" s="217" t="str">
        <f t="shared" si="61"/>
        <v/>
      </c>
      <c r="U336" s="218" t="str">
        <f>IF(S336="","",COUNTIF($S$7:S336,"該当２"))</f>
        <v/>
      </c>
      <c r="V336" s="221" t="str">
        <f t="shared" si="62"/>
        <v/>
      </c>
      <c r="W336" s="217" t="str">
        <f t="shared" si="63"/>
        <v/>
      </c>
      <c r="X336" s="218" t="str">
        <f>IF(V336="","",COUNTIF($V$7:V336,"該当３"))</f>
        <v/>
      </c>
      <c r="Z336" s="230"/>
      <c r="AA336" s="231"/>
      <c r="AB336" s="224"/>
      <c r="AC336" s="224"/>
      <c r="AD336" s="224"/>
      <c r="AE336" s="254"/>
    </row>
    <row r="337" spans="1:31" s="222" customFormat="1" ht="15" customHeight="1" x14ac:dyDescent="0.15">
      <c r="A337" s="227" t="s">
        <v>1391</v>
      </c>
      <c r="B337" s="228" t="s">
        <v>1006</v>
      </c>
      <c r="C337" s="228" t="s">
        <v>1388</v>
      </c>
      <c r="D337" s="228" t="s">
        <v>1016</v>
      </c>
      <c r="E337" s="228" t="s">
        <v>1007</v>
      </c>
      <c r="F337" s="229" t="s">
        <v>175</v>
      </c>
      <c r="G337" s="229" t="s">
        <v>439</v>
      </c>
      <c r="H337" s="229" t="s">
        <v>441</v>
      </c>
      <c r="I337" s="214"/>
      <c r="J337" s="215"/>
      <c r="K337" s="216" t="str">
        <f t="shared" si="64"/>
        <v/>
      </c>
      <c r="L337" s="217" t="str">
        <f t="shared" si="65"/>
        <v/>
      </c>
      <c r="M337" s="218" t="str">
        <f>IF(K337="","",COUNTIF($K$7:K337,"ﾘｽﾄ１"))</f>
        <v/>
      </c>
      <c r="N337" s="218" t="str">
        <f t="shared" si="66"/>
        <v/>
      </c>
      <c r="O337" s="219" t="str">
        <f t="shared" si="67"/>
        <v/>
      </c>
      <c r="P337" s="218" t="str">
        <f t="shared" si="58"/>
        <v/>
      </c>
      <c r="Q337" s="216" t="str">
        <f t="shared" si="59"/>
        <v/>
      </c>
      <c r="R337" s="220" t="str">
        <f t="shared" si="60"/>
        <v/>
      </c>
      <c r="S337" s="216" t="str">
        <f t="shared" si="68"/>
        <v/>
      </c>
      <c r="T337" s="217" t="str">
        <f t="shared" si="61"/>
        <v/>
      </c>
      <c r="U337" s="218" t="str">
        <f>IF(S337="","",COUNTIF($S$7:S337,"該当２"))</f>
        <v/>
      </c>
      <c r="V337" s="221" t="str">
        <f t="shared" si="62"/>
        <v/>
      </c>
      <c r="W337" s="217" t="str">
        <f t="shared" si="63"/>
        <v/>
      </c>
      <c r="X337" s="218" t="str">
        <f>IF(V337="","",COUNTIF($V$7:V337,"該当３"))</f>
        <v/>
      </c>
      <c r="Z337" s="230"/>
      <c r="AA337" s="231"/>
      <c r="AB337" s="224"/>
      <c r="AC337" s="224"/>
      <c r="AD337" s="224"/>
      <c r="AE337" s="254"/>
    </row>
    <row r="338" spans="1:31" s="222" customFormat="1" ht="15" customHeight="1" x14ac:dyDescent="0.15">
      <c r="A338" s="227" t="s">
        <v>1392</v>
      </c>
      <c r="B338" s="228" t="s">
        <v>1006</v>
      </c>
      <c r="C338" s="228" t="s">
        <v>1388</v>
      </c>
      <c r="D338" s="228" t="s">
        <v>1018</v>
      </c>
      <c r="E338" s="228" t="s">
        <v>1007</v>
      </c>
      <c r="F338" s="229" t="s">
        <v>175</v>
      </c>
      <c r="G338" s="229" t="s">
        <v>439</v>
      </c>
      <c r="H338" s="229" t="s">
        <v>442</v>
      </c>
      <c r="I338" s="214"/>
      <c r="J338" s="215"/>
      <c r="K338" s="216" t="str">
        <f t="shared" si="64"/>
        <v/>
      </c>
      <c r="L338" s="217" t="str">
        <f t="shared" si="65"/>
        <v/>
      </c>
      <c r="M338" s="218" t="str">
        <f>IF(K338="","",COUNTIF($K$7:K338,"ﾘｽﾄ１"))</f>
        <v/>
      </c>
      <c r="N338" s="218" t="str">
        <f t="shared" si="66"/>
        <v/>
      </c>
      <c r="O338" s="219" t="str">
        <f t="shared" si="67"/>
        <v/>
      </c>
      <c r="P338" s="218" t="str">
        <f t="shared" si="58"/>
        <v/>
      </c>
      <c r="Q338" s="216" t="str">
        <f t="shared" si="59"/>
        <v/>
      </c>
      <c r="R338" s="220" t="str">
        <f t="shared" si="60"/>
        <v/>
      </c>
      <c r="S338" s="216" t="str">
        <f t="shared" si="68"/>
        <v/>
      </c>
      <c r="T338" s="217" t="str">
        <f t="shared" si="61"/>
        <v/>
      </c>
      <c r="U338" s="218" t="str">
        <f>IF(S338="","",COUNTIF($S$7:S338,"該当２"))</f>
        <v/>
      </c>
      <c r="V338" s="221" t="str">
        <f t="shared" si="62"/>
        <v/>
      </c>
      <c r="W338" s="217" t="str">
        <f t="shared" si="63"/>
        <v/>
      </c>
      <c r="X338" s="218" t="str">
        <f>IF(V338="","",COUNTIF($V$7:V338,"該当３"))</f>
        <v/>
      </c>
      <c r="Z338" s="230"/>
      <c r="AA338" s="231"/>
      <c r="AB338" s="224"/>
      <c r="AC338" s="224"/>
      <c r="AD338" s="224"/>
      <c r="AE338" s="254"/>
    </row>
    <row r="339" spans="1:31" s="222" customFormat="1" ht="15" customHeight="1" x14ac:dyDescent="0.15">
      <c r="A339" s="227" t="s">
        <v>1393</v>
      </c>
      <c r="B339" s="228" t="s">
        <v>1006</v>
      </c>
      <c r="C339" s="228" t="s">
        <v>1388</v>
      </c>
      <c r="D339" s="228" t="s">
        <v>1020</v>
      </c>
      <c r="E339" s="228" t="s">
        <v>1007</v>
      </c>
      <c r="F339" s="229" t="s">
        <v>175</v>
      </c>
      <c r="G339" s="229" t="s">
        <v>439</v>
      </c>
      <c r="H339" s="229" t="s">
        <v>443</v>
      </c>
      <c r="I339" s="214"/>
      <c r="J339" s="215"/>
      <c r="K339" s="216" t="str">
        <f t="shared" si="64"/>
        <v/>
      </c>
      <c r="L339" s="217" t="str">
        <f t="shared" si="65"/>
        <v/>
      </c>
      <c r="M339" s="218" t="str">
        <f>IF(K339="","",COUNTIF($K$7:K339,"ﾘｽﾄ１"))</f>
        <v/>
      </c>
      <c r="N339" s="218" t="str">
        <f t="shared" si="66"/>
        <v/>
      </c>
      <c r="O339" s="219" t="str">
        <f t="shared" si="67"/>
        <v/>
      </c>
      <c r="P339" s="218" t="str">
        <f t="shared" si="58"/>
        <v/>
      </c>
      <c r="Q339" s="216" t="str">
        <f t="shared" si="59"/>
        <v/>
      </c>
      <c r="R339" s="220" t="str">
        <f t="shared" si="60"/>
        <v/>
      </c>
      <c r="S339" s="216" t="str">
        <f t="shared" si="68"/>
        <v/>
      </c>
      <c r="T339" s="217" t="str">
        <f t="shared" si="61"/>
        <v/>
      </c>
      <c r="U339" s="218" t="str">
        <f>IF(S339="","",COUNTIF($S$7:S339,"該当２"))</f>
        <v/>
      </c>
      <c r="V339" s="221" t="str">
        <f t="shared" si="62"/>
        <v/>
      </c>
      <c r="W339" s="217" t="str">
        <f t="shared" si="63"/>
        <v/>
      </c>
      <c r="X339" s="218" t="str">
        <f>IF(V339="","",COUNTIF($V$7:V339,"該当３"))</f>
        <v/>
      </c>
      <c r="Z339" s="230"/>
      <c r="AA339" s="231"/>
      <c r="AB339" s="224"/>
      <c r="AC339" s="224"/>
      <c r="AD339" s="224"/>
      <c r="AE339" s="254"/>
    </row>
    <row r="340" spans="1:31" s="222" customFormat="1" ht="15" customHeight="1" x14ac:dyDescent="0.15">
      <c r="A340" s="227" t="s">
        <v>1394</v>
      </c>
      <c r="B340" s="228" t="s">
        <v>1006</v>
      </c>
      <c r="C340" s="228" t="s">
        <v>1388</v>
      </c>
      <c r="D340" s="228" t="s">
        <v>1022</v>
      </c>
      <c r="E340" s="228" t="s">
        <v>1007</v>
      </c>
      <c r="F340" s="229" t="s">
        <v>175</v>
      </c>
      <c r="G340" s="229" t="s">
        <v>439</v>
      </c>
      <c r="H340" s="229" t="s">
        <v>444</v>
      </c>
      <c r="I340" s="214"/>
      <c r="J340" s="215"/>
      <c r="K340" s="216" t="str">
        <f t="shared" si="64"/>
        <v/>
      </c>
      <c r="L340" s="217" t="str">
        <f t="shared" si="65"/>
        <v/>
      </c>
      <c r="M340" s="218" t="str">
        <f>IF(K340="","",COUNTIF($K$7:K340,"ﾘｽﾄ１"))</f>
        <v/>
      </c>
      <c r="N340" s="218" t="str">
        <f t="shared" si="66"/>
        <v/>
      </c>
      <c r="O340" s="219" t="str">
        <f t="shared" si="67"/>
        <v/>
      </c>
      <c r="P340" s="218" t="str">
        <f t="shared" si="58"/>
        <v/>
      </c>
      <c r="Q340" s="216" t="str">
        <f t="shared" si="59"/>
        <v/>
      </c>
      <c r="R340" s="220" t="str">
        <f t="shared" si="60"/>
        <v/>
      </c>
      <c r="S340" s="216" t="str">
        <f t="shared" si="68"/>
        <v/>
      </c>
      <c r="T340" s="217" t="str">
        <f t="shared" si="61"/>
        <v/>
      </c>
      <c r="U340" s="218" t="str">
        <f>IF(S340="","",COUNTIF($S$7:S340,"該当２"))</f>
        <v/>
      </c>
      <c r="V340" s="221" t="str">
        <f t="shared" si="62"/>
        <v/>
      </c>
      <c r="W340" s="217" t="str">
        <f t="shared" si="63"/>
        <v/>
      </c>
      <c r="X340" s="218" t="str">
        <f>IF(V340="","",COUNTIF($V$7:V340,"該当３"))</f>
        <v/>
      </c>
      <c r="Z340" s="230"/>
      <c r="AA340" s="231"/>
      <c r="AB340" s="224"/>
      <c r="AC340" s="224"/>
      <c r="AD340" s="224"/>
      <c r="AE340" s="254"/>
    </row>
    <row r="341" spans="1:31" s="222" customFormat="1" ht="15" customHeight="1" x14ac:dyDescent="0.15">
      <c r="A341" s="227" t="s">
        <v>1395</v>
      </c>
      <c r="B341" s="228" t="s">
        <v>1006</v>
      </c>
      <c r="C341" s="228" t="s">
        <v>1388</v>
      </c>
      <c r="D341" s="228" t="s">
        <v>1024</v>
      </c>
      <c r="E341" s="228" t="s">
        <v>1007</v>
      </c>
      <c r="F341" s="229" t="s">
        <v>175</v>
      </c>
      <c r="G341" s="229" t="s">
        <v>439</v>
      </c>
      <c r="H341" s="229" t="s">
        <v>445</v>
      </c>
      <c r="I341" s="214"/>
      <c r="J341" s="215"/>
      <c r="K341" s="216" t="str">
        <f t="shared" si="64"/>
        <v/>
      </c>
      <c r="L341" s="217" t="str">
        <f t="shared" si="65"/>
        <v/>
      </c>
      <c r="M341" s="218" t="str">
        <f>IF(K341="","",COUNTIF($K$7:K341,"ﾘｽﾄ１"))</f>
        <v/>
      </c>
      <c r="N341" s="218" t="str">
        <f t="shared" si="66"/>
        <v/>
      </c>
      <c r="O341" s="219" t="str">
        <f t="shared" si="67"/>
        <v/>
      </c>
      <c r="P341" s="218" t="str">
        <f t="shared" si="58"/>
        <v/>
      </c>
      <c r="Q341" s="216" t="str">
        <f t="shared" si="59"/>
        <v/>
      </c>
      <c r="R341" s="220" t="str">
        <f t="shared" si="60"/>
        <v/>
      </c>
      <c r="S341" s="216" t="str">
        <f t="shared" si="68"/>
        <v/>
      </c>
      <c r="T341" s="217" t="str">
        <f t="shared" si="61"/>
        <v/>
      </c>
      <c r="U341" s="218" t="str">
        <f>IF(S341="","",COUNTIF($S$7:S341,"該当２"))</f>
        <v/>
      </c>
      <c r="V341" s="221" t="str">
        <f t="shared" si="62"/>
        <v/>
      </c>
      <c r="W341" s="217" t="str">
        <f t="shared" si="63"/>
        <v/>
      </c>
      <c r="X341" s="218" t="str">
        <f>IF(V341="","",COUNTIF($V$7:V341,"該当３"))</f>
        <v/>
      </c>
      <c r="Z341" s="230"/>
      <c r="AA341" s="231"/>
      <c r="AB341" s="224"/>
      <c r="AC341" s="224"/>
      <c r="AD341" s="224"/>
      <c r="AE341" s="254"/>
    </row>
    <row r="342" spans="1:31" s="222" customFormat="1" ht="15" customHeight="1" x14ac:dyDescent="0.15">
      <c r="A342" s="227" t="s">
        <v>1396</v>
      </c>
      <c r="B342" s="228" t="s">
        <v>1006</v>
      </c>
      <c r="C342" s="228" t="s">
        <v>1388</v>
      </c>
      <c r="D342" s="228" t="s">
        <v>1006</v>
      </c>
      <c r="E342" s="228" t="s">
        <v>1007</v>
      </c>
      <c r="F342" s="229" t="s">
        <v>175</v>
      </c>
      <c r="G342" s="229" t="s">
        <v>439</v>
      </c>
      <c r="H342" s="229" t="s">
        <v>446</v>
      </c>
      <c r="I342" s="214"/>
      <c r="J342" s="215"/>
      <c r="K342" s="216" t="str">
        <f t="shared" si="64"/>
        <v/>
      </c>
      <c r="L342" s="217" t="str">
        <f t="shared" si="65"/>
        <v/>
      </c>
      <c r="M342" s="218" t="str">
        <f>IF(K342="","",COUNTIF($K$7:K342,"ﾘｽﾄ１"))</f>
        <v/>
      </c>
      <c r="N342" s="218" t="str">
        <f t="shared" si="66"/>
        <v/>
      </c>
      <c r="O342" s="219" t="str">
        <f t="shared" si="67"/>
        <v/>
      </c>
      <c r="P342" s="218" t="str">
        <f t="shared" si="58"/>
        <v/>
      </c>
      <c r="Q342" s="216" t="str">
        <f t="shared" si="59"/>
        <v/>
      </c>
      <c r="R342" s="220" t="str">
        <f t="shared" si="60"/>
        <v/>
      </c>
      <c r="S342" s="216" t="str">
        <f t="shared" si="68"/>
        <v/>
      </c>
      <c r="T342" s="217" t="str">
        <f t="shared" si="61"/>
        <v/>
      </c>
      <c r="U342" s="218" t="str">
        <f>IF(S342="","",COUNTIF($S$7:S342,"該当２"))</f>
        <v/>
      </c>
      <c r="V342" s="221" t="str">
        <f t="shared" si="62"/>
        <v/>
      </c>
      <c r="W342" s="217" t="str">
        <f t="shared" si="63"/>
        <v/>
      </c>
      <c r="X342" s="218" t="str">
        <f>IF(V342="","",COUNTIF($V$7:V342,"該当３"))</f>
        <v/>
      </c>
      <c r="Z342" s="230"/>
      <c r="AA342" s="231"/>
      <c r="AB342" s="224"/>
      <c r="AC342" s="224"/>
      <c r="AD342" s="224"/>
      <c r="AE342" s="254"/>
    </row>
    <row r="343" spans="1:31" s="222" customFormat="1" ht="15" customHeight="1" x14ac:dyDescent="0.15">
      <c r="A343" s="227" t="s">
        <v>1397</v>
      </c>
      <c r="B343" s="228" t="s">
        <v>1006</v>
      </c>
      <c r="C343" s="228" t="s">
        <v>1388</v>
      </c>
      <c r="D343" s="228" t="s">
        <v>1027</v>
      </c>
      <c r="E343" s="228" t="s">
        <v>1007</v>
      </c>
      <c r="F343" s="229" t="s">
        <v>175</v>
      </c>
      <c r="G343" s="229" t="s">
        <v>439</v>
      </c>
      <c r="H343" s="229" t="s">
        <v>447</v>
      </c>
      <c r="I343" s="214"/>
      <c r="J343" s="215"/>
      <c r="K343" s="216" t="str">
        <f t="shared" si="64"/>
        <v/>
      </c>
      <c r="L343" s="217" t="str">
        <f t="shared" si="65"/>
        <v/>
      </c>
      <c r="M343" s="218" t="str">
        <f>IF(K343="","",COUNTIF($K$7:K343,"ﾘｽﾄ１"))</f>
        <v/>
      </c>
      <c r="N343" s="218" t="str">
        <f t="shared" si="66"/>
        <v/>
      </c>
      <c r="O343" s="219" t="str">
        <f t="shared" si="67"/>
        <v/>
      </c>
      <c r="P343" s="218" t="str">
        <f t="shared" si="58"/>
        <v/>
      </c>
      <c r="Q343" s="216" t="str">
        <f t="shared" si="59"/>
        <v/>
      </c>
      <c r="R343" s="220" t="str">
        <f t="shared" si="60"/>
        <v/>
      </c>
      <c r="S343" s="216" t="str">
        <f t="shared" si="68"/>
        <v/>
      </c>
      <c r="T343" s="217" t="str">
        <f t="shared" si="61"/>
        <v/>
      </c>
      <c r="U343" s="218" t="str">
        <f>IF(S343="","",COUNTIF($S$7:S343,"該当２"))</f>
        <v/>
      </c>
      <c r="V343" s="221" t="str">
        <f t="shared" si="62"/>
        <v/>
      </c>
      <c r="W343" s="217" t="str">
        <f t="shared" si="63"/>
        <v/>
      </c>
      <c r="X343" s="218" t="str">
        <f>IF(V343="","",COUNTIF($V$7:V343,"該当３"))</f>
        <v/>
      </c>
      <c r="Z343" s="230"/>
      <c r="AA343" s="231"/>
      <c r="AB343" s="224"/>
      <c r="AC343" s="224"/>
      <c r="AD343" s="224"/>
      <c r="AE343" s="254"/>
    </row>
    <row r="344" spans="1:31" s="222" customFormat="1" ht="15" customHeight="1" x14ac:dyDescent="0.15">
      <c r="A344" s="227" t="s">
        <v>1398</v>
      </c>
      <c r="B344" s="228" t="s">
        <v>1006</v>
      </c>
      <c r="C344" s="228" t="s">
        <v>1388</v>
      </c>
      <c r="D344" s="228" t="s">
        <v>1029</v>
      </c>
      <c r="E344" s="228" t="s">
        <v>1007</v>
      </c>
      <c r="F344" s="229" t="s">
        <v>175</v>
      </c>
      <c r="G344" s="229" t="s">
        <v>439</v>
      </c>
      <c r="H344" s="229" t="s">
        <v>448</v>
      </c>
      <c r="I344" s="214"/>
      <c r="J344" s="215"/>
      <c r="K344" s="216" t="str">
        <f t="shared" si="64"/>
        <v/>
      </c>
      <c r="L344" s="217" t="str">
        <f t="shared" si="65"/>
        <v/>
      </c>
      <c r="M344" s="218" t="str">
        <f>IF(K344="","",COUNTIF($K$7:K344,"ﾘｽﾄ１"))</f>
        <v/>
      </c>
      <c r="N344" s="218" t="str">
        <f t="shared" si="66"/>
        <v/>
      </c>
      <c r="O344" s="219" t="str">
        <f t="shared" si="67"/>
        <v/>
      </c>
      <c r="P344" s="218" t="str">
        <f t="shared" si="58"/>
        <v/>
      </c>
      <c r="Q344" s="216" t="str">
        <f t="shared" si="59"/>
        <v/>
      </c>
      <c r="R344" s="220" t="str">
        <f t="shared" si="60"/>
        <v/>
      </c>
      <c r="S344" s="216" t="str">
        <f t="shared" si="68"/>
        <v/>
      </c>
      <c r="T344" s="217" t="str">
        <f t="shared" si="61"/>
        <v/>
      </c>
      <c r="U344" s="218" t="str">
        <f>IF(S344="","",COUNTIF($S$7:S344,"該当２"))</f>
        <v/>
      </c>
      <c r="V344" s="221" t="str">
        <f t="shared" si="62"/>
        <v/>
      </c>
      <c r="W344" s="217" t="str">
        <f t="shared" si="63"/>
        <v/>
      </c>
      <c r="X344" s="218" t="str">
        <f>IF(V344="","",COUNTIF($V$7:V344,"該当３"))</f>
        <v/>
      </c>
      <c r="Z344" s="230"/>
      <c r="AA344" s="231"/>
      <c r="AB344" s="224"/>
      <c r="AC344" s="224"/>
      <c r="AD344" s="224"/>
      <c r="AE344" s="254"/>
    </row>
    <row r="345" spans="1:31" s="222" customFormat="1" ht="15" customHeight="1" x14ac:dyDescent="0.15">
      <c r="A345" s="227" t="s">
        <v>1399</v>
      </c>
      <c r="B345" s="228" t="s">
        <v>1006</v>
      </c>
      <c r="C345" s="228" t="s">
        <v>1388</v>
      </c>
      <c r="D345" s="228" t="s">
        <v>1031</v>
      </c>
      <c r="E345" s="228" t="s">
        <v>1007</v>
      </c>
      <c r="F345" s="229" t="s">
        <v>175</v>
      </c>
      <c r="G345" s="229" t="s">
        <v>439</v>
      </c>
      <c r="H345" s="229" t="s">
        <v>449</v>
      </c>
      <c r="I345" s="214"/>
      <c r="J345" s="215"/>
      <c r="K345" s="216" t="str">
        <f t="shared" si="64"/>
        <v/>
      </c>
      <c r="L345" s="217" t="str">
        <f t="shared" si="65"/>
        <v/>
      </c>
      <c r="M345" s="218" t="str">
        <f>IF(K345="","",COUNTIF($K$7:K345,"ﾘｽﾄ１"))</f>
        <v/>
      </c>
      <c r="N345" s="218" t="str">
        <f t="shared" si="66"/>
        <v/>
      </c>
      <c r="O345" s="219" t="str">
        <f t="shared" si="67"/>
        <v/>
      </c>
      <c r="P345" s="218" t="str">
        <f t="shared" si="58"/>
        <v/>
      </c>
      <c r="Q345" s="216" t="str">
        <f t="shared" si="59"/>
        <v/>
      </c>
      <c r="R345" s="220" t="str">
        <f t="shared" si="60"/>
        <v/>
      </c>
      <c r="S345" s="216" t="str">
        <f t="shared" si="68"/>
        <v/>
      </c>
      <c r="T345" s="217" t="str">
        <f t="shared" si="61"/>
        <v/>
      </c>
      <c r="U345" s="218" t="str">
        <f>IF(S345="","",COUNTIF($S$7:S345,"該当２"))</f>
        <v/>
      </c>
      <c r="V345" s="221" t="str">
        <f t="shared" si="62"/>
        <v/>
      </c>
      <c r="W345" s="217" t="str">
        <f t="shared" si="63"/>
        <v/>
      </c>
      <c r="X345" s="218" t="str">
        <f>IF(V345="","",COUNTIF($V$7:V345,"該当３"))</f>
        <v/>
      </c>
      <c r="Z345" s="230"/>
      <c r="AA345" s="231"/>
      <c r="AB345" s="224"/>
      <c r="AC345" s="224"/>
      <c r="AD345" s="224"/>
      <c r="AE345" s="254"/>
    </row>
    <row r="346" spans="1:31" s="222" customFormat="1" ht="15" customHeight="1" x14ac:dyDescent="0.15">
      <c r="A346" s="227" t="s">
        <v>1400</v>
      </c>
      <c r="B346" s="228" t="s">
        <v>1006</v>
      </c>
      <c r="C346" s="228" t="s">
        <v>1388</v>
      </c>
      <c r="D346" s="228" t="s">
        <v>1033</v>
      </c>
      <c r="E346" s="228" t="s">
        <v>1007</v>
      </c>
      <c r="F346" s="229" t="s">
        <v>175</v>
      </c>
      <c r="G346" s="229" t="s">
        <v>439</v>
      </c>
      <c r="H346" s="229" t="s">
        <v>450</v>
      </c>
      <c r="I346" s="214"/>
      <c r="J346" s="215"/>
      <c r="K346" s="216" t="str">
        <f t="shared" si="64"/>
        <v/>
      </c>
      <c r="L346" s="217" t="str">
        <f t="shared" si="65"/>
        <v/>
      </c>
      <c r="M346" s="218" t="str">
        <f>IF(K346="","",COUNTIF($K$7:K346,"ﾘｽﾄ１"))</f>
        <v/>
      </c>
      <c r="N346" s="218" t="str">
        <f t="shared" si="66"/>
        <v/>
      </c>
      <c r="O346" s="219" t="str">
        <f t="shared" si="67"/>
        <v/>
      </c>
      <c r="P346" s="218" t="str">
        <f t="shared" si="58"/>
        <v/>
      </c>
      <c r="Q346" s="216" t="str">
        <f t="shared" si="59"/>
        <v/>
      </c>
      <c r="R346" s="220" t="str">
        <f t="shared" si="60"/>
        <v/>
      </c>
      <c r="S346" s="216" t="str">
        <f t="shared" si="68"/>
        <v/>
      </c>
      <c r="T346" s="217" t="str">
        <f t="shared" si="61"/>
        <v/>
      </c>
      <c r="U346" s="218" t="str">
        <f>IF(S346="","",COUNTIF($S$7:S346,"該当２"))</f>
        <v/>
      </c>
      <c r="V346" s="221" t="str">
        <f t="shared" si="62"/>
        <v/>
      </c>
      <c r="W346" s="217" t="str">
        <f t="shared" si="63"/>
        <v/>
      </c>
      <c r="X346" s="218" t="str">
        <f>IF(V346="","",COUNTIF($V$7:V346,"該当３"))</f>
        <v/>
      </c>
      <c r="Z346" s="230"/>
      <c r="AA346" s="231"/>
      <c r="AB346" s="224"/>
      <c r="AC346" s="224"/>
      <c r="AD346" s="224"/>
      <c r="AE346" s="254"/>
    </row>
    <row r="347" spans="1:31" s="222" customFormat="1" ht="15" customHeight="1" x14ac:dyDescent="0.15">
      <c r="A347" s="227" t="s">
        <v>1401</v>
      </c>
      <c r="B347" s="228" t="s">
        <v>1006</v>
      </c>
      <c r="C347" s="228" t="s">
        <v>1388</v>
      </c>
      <c r="D347" s="228" t="s">
        <v>1035</v>
      </c>
      <c r="E347" s="228" t="s">
        <v>1007</v>
      </c>
      <c r="F347" s="229" t="s">
        <v>175</v>
      </c>
      <c r="G347" s="229" t="s">
        <v>439</v>
      </c>
      <c r="H347" s="229" t="s">
        <v>117</v>
      </c>
      <c r="I347" s="214"/>
      <c r="J347" s="215"/>
      <c r="K347" s="216" t="str">
        <f t="shared" si="64"/>
        <v/>
      </c>
      <c r="L347" s="217" t="str">
        <f t="shared" si="65"/>
        <v/>
      </c>
      <c r="M347" s="218" t="str">
        <f>IF(K347="","",COUNTIF($K$7:K347,"ﾘｽﾄ１"))</f>
        <v/>
      </c>
      <c r="N347" s="218" t="str">
        <f t="shared" si="66"/>
        <v/>
      </c>
      <c r="O347" s="219" t="str">
        <f t="shared" si="67"/>
        <v/>
      </c>
      <c r="P347" s="218" t="str">
        <f t="shared" si="58"/>
        <v/>
      </c>
      <c r="Q347" s="216" t="str">
        <f t="shared" si="59"/>
        <v/>
      </c>
      <c r="R347" s="220" t="str">
        <f t="shared" si="60"/>
        <v/>
      </c>
      <c r="S347" s="216" t="str">
        <f t="shared" si="68"/>
        <v/>
      </c>
      <c r="T347" s="217" t="str">
        <f t="shared" si="61"/>
        <v/>
      </c>
      <c r="U347" s="218" t="str">
        <f>IF(S347="","",COUNTIF($S$7:S347,"該当２"))</f>
        <v/>
      </c>
      <c r="V347" s="221" t="str">
        <f t="shared" si="62"/>
        <v/>
      </c>
      <c r="W347" s="217" t="str">
        <f t="shared" si="63"/>
        <v/>
      </c>
      <c r="X347" s="218" t="str">
        <f>IF(V347="","",COUNTIF($V$7:V347,"該当３"))</f>
        <v/>
      </c>
      <c r="Z347" s="230"/>
      <c r="AA347" s="231"/>
      <c r="AB347" s="224"/>
      <c r="AC347" s="224"/>
      <c r="AD347" s="224"/>
      <c r="AE347" s="254"/>
    </row>
    <row r="348" spans="1:31" s="222" customFormat="1" ht="15" customHeight="1" x14ac:dyDescent="0.15">
      <c r="A348" s="227" t="s">
        <v>1402</v>
      </c>
      <c r="B348" s="228" t="s">
        <v>1006</v>
      </c>
      <c r="C348" s="228" t="s">
        <v>1403</v>
      </c>
      <c r="D348" s="228" t="s">
        <v>1008</v>
      </c>
      <c r="E348" s="228" t="s">
        <v>1007</v>
      </c>
      <c r="F348" s="229" t="s">
        <v>175</v>
      </c>
      <c r="G348" s="229" t="s">
        <v>451</v>
      </c>
      <c r="H348" s="229"/>
      <c r="I348" s="214"/>
      <c r="J348" s="215"/>
      <c r="K348" s="216" t="str">
        <f t="shared" si="64"/>
        <v>ﾘｽﾄ１</v>
      </c>
      <c r="L348" s="217" t="str">
        <f t="shared" si="65"/>
        <v>鉾田市</v>
      </c>
      <c r="M348" s="218">
        <f>IF(K348="","",COUNTIF($K$7:K348,"ﾘｽﾄ１"))</f>
        <v>31</v>
      </c>
      <c r="N348" s="218" t="str">
        <f t="shared" si="66"/>
        <v/>
      </c>
      <c r="O348" s="219" t="str">
        <f t="shared" si="67"/>
        <v/>
      </c>
      <c r="P348" s="218" t="str">
        <f t="shared" si="58"/>
        <v/>
      </c>
      <c r="Q348" s="216" t="str">
        <f t="shared" si="59"/>
        <v/>
      </c>
      <c r="R348" s="220" t="str">
        <f t="shared" si="60"/>
        <v/>
      </c>
      <c r="S348" s="216" t="str">
        <f t="shared" si="68"/>
        <v/>
      </c>
      <c r="T348" s="217" t="str">
        <f t="shared" si="61"/>
        <v/>
      </c>
      <c r="U348" s="218" t="str">
        <f>IF(S348="","",COUNTIF($S$7:S348,"該当２"))</f>
        <v/>
      </c>
      <c r="V348" s="221" t="str">
        <f t="shared" si="62"/>
        <v/>
      </c>
      <c r="W348" s="217" t="str">
        <f t="shared" si="63"/>
        <v/>
      </c>
      <c r="X348" s="218" t="str">
        <f>IF(V348="","",COUNTIF($V$7:V348,"該当３"))</f>
        <v/>
      </c>
      <c r="Z348" s="230"/>
      <c r="AA348" s="231"/>
      <c r="AB348" s="224"/>
      <c r="AC348" s="224"/>
      <c r="AD348" s="224"/>
      <c r="AE348" s="254"/>
    </row>
    <row r="349" spans="1:31" s="222" customFormat="1" ht="15" customHeight="1" x14ac:dyDescent="0.15">
      <c r="A349" s="227" t="s">
        <v>1404</v>
      </c>
      <c r="B349" s="228" t="s">
        <v>1006</v>
      </c>
      <c r="C349" s="228" t="s">
        <v>1403</v>
      </c>
      <c r="D349" s="228" t="s">
        <v>1012</v>
      </c>
      <c r="E349" s="228" t="s">
        <v>1007</v>
      </c>
      <c r="F349" s="229" t="s">
        <v>175</v>
      </c>
      <c r="G349" s="229" t="s">
        <v>451</v>
      </c>
      <c r="H349" s="229" t="s">
        <v>1620</v>
      </c>
      <c r="I349" s="214"/>
      <c r="J349" s="215"/>
      <c r="K349" s="216" t="str">
        <f t="shared" si="64"/>
        <v/>
      </c>
      <c r="L349" s="217" t="str">
        <f t="shared" si="65"/>
        <v/>
      </c>
      <c r="M349" s="218" t="str">
        <f>IF(K349="","",COUNTIF($K$7:K349,"ﾘｽﾄ１"))</f>
        <v/>
      </c>
      <c r="N349" s="218" t="str">
        <f t="shared" si="66"/>
        <v/>
      </c>
      <c r="O349" s="219" t="str">
        <f t="shared" si="67"/>
        <v/>
      </c>
      <c r="P349" s="218" t="str">
        <f t="shared" si="58"/>
        <v/>
      </c>
      <c r="Q349" s="216" t="str">
        <f t="shared" si="59"/>
        <v/>
      </c>
      <c r="R349" s="220" t="str">
        <f t="shared" si="60"/>
        <v/>
      </c>
      <c r="S349" s="216" t="str">
        <f t="shared" si="68"/>
        <v/>
      </c>
      <c r="T349" s="217" t="str">
        <f t="shared" si="61"/>
        <v/>
      </c>
      <c r="U349" s="218" t="str">
        <f>IF(S349="","",COUNTIF($S$7:S349,"該当２"))</f>
        <v/>
      </c>
      <c r="V349" s="221" t="str">
        <f t="shared" si="62"/>
        <v/>
      </c>
      <c r="W349" s="217" t="str">
        <f t="shared" si="63"/>
        <v/>
      </c>
      <c r="X349" s="218" t="str">
        <f>IF(V349="","",COUNTIF($V$7:V349,"該当３"))</f>
        <v/>
      </c>
      <c r="Z349" s="230"/>
      <c r="AA349" s="231"/>
      <c r="AB349" s="224"/>
      <c r="AC349" s="224"/>
      <c r="AD349" s="224"/>
      <c r="AE349" s="254"/>
    </row>
    <row r="350" spans="1:31" s="222" customFormat="1" ht="15" customHeight="1" x14ac:dyDescent="0.15">
      <c r="A350" s="227" t="s">
        <v>1405</v>
      </c>
      <c r="B350" s="228" t="s">
        <v>1006</v>
      </c>
      <c r="C350" s="228" t="s">
        <v>1403</v>
      </c>
      <c r="D350" s="228" t="s">
        <v>1014</v>
      </c>
      <c r="E350" s="228" t="s">
        <v>1007</v>
      </c>
      <c r="F350" s="229" t="s">
        <v>175</v>
      </c>
      <c r="G350" s="229" t="s">
        <v>451</v>
      </c>
      <c r="H350" s="229" t="s">
        <v>1621</v>
      </c>
      <c r="I350" s="214"/>
      <c r="J350" s="215"/>
      <c r="K350" s="216" t="str">
        <f t="shared" si="64"/>
        <v/>
      </c>
      <c r="L350" s="217" t="str">
        <f t="shared" si="65"/>
        <v/>
      </c>
      <c r="M350" s="218" t="str">
        <f>IF(K350="","",COUNTIF($K$7:K350,"ﾘｽﾄ１"))</f>
        <v/>
      </c>
      <c r="N350" s="218" t="str">
        <f t="shared" si="66"/>
        <v/>
      </c>
      <c r="O350" s="219" t="str">
        <f t="shared" si="67"/>
        <v/>
      </c>
      <c r="P350" s="218" t="str">
        <f t="shared" si="58"/>
        <v/>
      </c>
      <c r="Q350" s="216" t="str">
        <f t="shared" si="59"/>
        <v/>
      </c>
      <c r="R350" s="220" t="str">
        <f t="shared" si="60"/>
        <v/>
      </c>
      <c r="S350" s="216" t="str">
        <f t="shared" si="68"/>
        <v/>
      </c>
      <c r="T350" s="217" t="str">
        <f t="shared" si="61"/>
        <v/>
      </c>
      <c r="U350" s="218" t="str">
        <f>IF(S350="","",COUNTIF($S$7:S350,"該当２"))</f>
        <v/>
      </c>
      <c r="V350" s="221" t="str">
        <f t="shared" si="62"/>
        <v/>
      </c>
      <c r="W350" s="217" t="str">
        <f t="shared" si="63"/>
        <v/>
      </c>
      <c r="X350" s="218" t="str">
        <f>IF(V350="","",COUNTIF($V$7:V350,"該当３"))</f>
        <v/>
      </c>
      <c r="Z350" s="230"/>
      <c r="AA350" s="231"/>
      <c r="AB350" s="224"/>
      <c r="AC350" s="224"/>
      <c r="AD350" s="224"/>
      <c r="AE350" s="254"/>
    </row>
    <row r="351" spans="1:31" s="222" customFormat="1" ht="15" customHeight="1" x14ac:dyDescent="0.15">
      <c r="A351" s="227" t="s">
        <v>1406</v>
      </c>
      <c r="B351" s="228" t="s">
        <v>1006</v>
      </c>
      <c r="C351" s="228" t="s">
        <v>1403</v>
      </c>
      <c r="D351" s="228" t="s">
        <v>1016</v>
      </c>
      <c r="E351" s="228" t="s">
        <v>1007</v>
      </c>
      <c r="F351" s="229" t="s">
        <v>175</v>
      </c>
      <c r="G351" s="229" t="s">
        <v>451</v>
      </c>
      <c r="H351" s="229" t="s">
        <v>452</v>
      </c>
      <c r="I351" s="214"/>
      <c r="J351" s="215"/>
      <c r="K351" s="216" t="str">
        <f t="shared" si="64"/>
        <v/>
      </c>
      <c r="L351" s="217" t="str">
        <f t="shared" si="65"/>
        <v/>
      </c>
      <c r="M351" s="218" t="str">
        <f>IF(K351="","",COUNTIF($K$7:K351,"ﾘｽﾄ１"))</f>
        <v/>
      </c>
      <c r="N351" s="218" t="str">
        <f t="shared" si="66"/>
        <v/>
      </c>
      <c r="O351" s="219" t="str">
        <f t="shared" si="67"/>
        <v/>
      </c>
      <c r="P351" s="218" t="str">
        <f t="shared" si="58"/>
        <v/>
      </c>
      <c r="Q351" s="216" t="str">
        <f t="shared" si="59"/>
        <v/>
      </c>
      <c r="R351" s="220" t="str">
        <f t="shared" si="60"/>
        <v/>
      </c>
      <c r="S351" s="216" t="str">
        <f t="shared" si="68"/>
        <v/>
      </c>
      <c r="T351" s="217" t="str">
        <f t="shared" si="61"/>
        <v/>
      </c>
      <c r="U351" s="218" t="str">
        <f>IF(S351="","",COUNTIF($S$7:S351,"該当２"))</f>
        <v/>
      </c>
      <c r="V351" s="221" t="str">
        <f t="shared" si="62"/>
        <v/>
      </c>
      <c r="W351" s="217" t="str">
        <f t="shared" si="63"/>
        <v/>
      </c>
      <c r="X351" s="218" t="str">
        <f>IF(V351="","",COUNTIF($V$7:V351,"該当３"))</f>
        <v/>
      </c>
      <c r="Z351" s="230"/>
      <c r="AA351" s="231"/>
      <c r="AB351" s="224"/>
      <c r="AC351" s="224"/>
      <c r="AD351" s="224"/>
      <c r="AE351" s="254"/>
    </row>
    <row r="352" spans="1:31" s="222" customFormat="1" ht="15" customHeight="1" x14ac:dyDescent="0.15">
      <c r="A352" s="227" t="s">
        <v>1407</v>
      </c>
      <c r="B352" s="228" t="s">
        <v>1006</v>
      </c>
      <c r="C352" s="228" t="s">
        <v>1403</v>
      </c>
      <c r="D352" s="228" t="s">
        <v>1018</v>
      </c>
      <c r="E352" s="228" t="s">
        <v>1007</v>
      </c>
      <c r="F352" s="229" t="s">
        <v>175</v>
      </c>
      <c r="G352" s="229" t="s">
        <v>451</v>
      </c>
      <c r="H352" s="229" t="s">
        <v>453</v>
      </c>
      <c r="I352" s="214"/>
      <c r="J352" s="215"/>
      <c r="K352" s="216" t="str">
        <f t="shared" si="64"/>
        <v/>
      </c>
      <c r="L352" s="217" t="str">
        <f t="shared" si="65"/>
        <v/>
      </c>
      <c r="M352" s="218" t="str">
        <f>IF(K352="","",COUNTIF($K$7:K352,"ﾘｽﾄ１"))</f>
        <v/>
      </c>
      <c r="N352" s="218" t="str">
        <f t="shared" si="66"/>
        <v/>
      </c>
      <c r="O352" s="219" t="str">
        <f t="shared" si="67"/>
        <v/>
      </c>
      <c r="P352" s="218" t="str">
        <f t="shared" si="58"/>
        <v/>
      </c>
      <c r="Q352" s="216" t="str">
        <f t="shared" si="59"/>
        <v/>
      </c>
      <c r="R352" s="220" t="str">
        <f t="shared" si="60"/>
        <v/>
      </c>
      <c r="S352" s="216" t="str">
        <f t="shared" si="68"/>
        <v/>
      </c>
      <c r="T352" s="217" t="str">
        <f t="shared" si="61"/>
        <v/>
      </c>
      <c r="U352" s="218" t="str">
        <f>IF(S352="","",COUNTIF($S$7:S352,"該当２"))</f>
        <v/>
      </c>
      <c r="V352" s="221" t="str">
        <f t="shared" si="62"/>
        <v/>
      </c>
      <c r="W352" s="217" t="str">
        <f t="shared" si="63"/>
        <v/>
      </c>
      <c r="X352" s="218" t="str">
        <f>IF(V352="","",COUNTIF($V$7:V352,"該当３"))</f>
        <v/>
      </c>
      <c r="Z352" s="230"/>
      <c r="AA352" s="231"/>
      <c r="AB352" s="224"/>
      <c r="AC352" s="224"/>
      <c r="AD352" s="224"/>
      <c r="AE352" s="254"/>
    </row>
    <row r="353" spans="1:31" s="222" customFormat="1" ht="15" customHeight="1" x14ac:dyDescent="0.15">
      <c r="A353" s="227" t="s">
        <v>1408</v>
      </c>
      <c r="B353" s="228" t="s">
        <v>1006</v>
      </c>
      <c r="C353" s="228" t="s">
        <v>1403</v>
      </c>
      <c r="D353" s="228" t="s">
        <v>1020</v>
      </c>
      <c r="E353" s="228" t="s">
        <v>1007</v>
      </c>
      <c r="F353" s="229" t="s">
        <v>175</v>
      </c>
      <c r="G353" s="229" t="s">
        <v>451</v>
      </c>
      <c r="H353" s="229" t="s">
        <v>454</v>
      </c>
      <c r="I353" s="214"/>
      <c r="J353" s="215"/>
      <c r="K353" s="216" t="str">
        <f t="shared" si="64"/>
        <v/>
      </c>
      <c r="L353" s="217" t="str">
        <f t="shared" si="65"/>
        <v/>
      </c>
      <c r="M353" s="218" t="str">
        <f>IF(K353="","",COUNTIF($K$7:K353,"ﾘｽﾄ１"))</f>
        <v/>
      </c>
      <c r="N353" s="218" t="str">
        <f t="shared" si="66"/>
        <v/>
      </c>
      <c r="O353" s="219" t="str">
        <f t="shared" si="67"/>
        <v/>
      </c>
      <c r="P353" s="218" t="str">
        <f t="shared" si="58"/>
        <v/>
      </c>
      <c r="Q353" s="216" t="str">
        <f t="shared" si="59"/>
        <v/>
      </c>
      <c r="R353" s="220" t="str">
        <f t="shared" si="60"/>
        <v/>
      </c>
      <c r="S353" s="216" t="str">
        <f t="shared" si="68"/>
        <v/>
      </c>
      <c r="T353" s="217" t="str">
        <f t="shared" si="61"/>
        <v/>
      </c>
      <c r="U353" s="218" t="str">
        <f>IF(S353="","",COUNTIF($S$7:S353,"該当２"))</f>
        <v/>
      </c>
      <c r="V353" s="221" t="str">
        <f t="shared" si="62"/>
        <v/>
      </c>
      <c r="W353" s="217" t="str">
        <f t="shared" si="63"/>
        <v/>
      </c>
      <c r="X353" s="218" t="str">
        <f>IF(V353="","",COUNTIF($V$7:V353,"該当３"))</f>
        <v/>
      </c>
      <c r="Z353" s="230"/>
      <c r="AA353" s="231"/>
      <c r="AB353" s="224"/>
      <c r="AC353" s="224"/>
      <c r="AD353" s="224"/>
      <c r="AE353" s="254"/>
    </row>
    <row r="354" spans="1:31" s="222" customFormat="1" ht="15" customHeight="1" x14ac:dyDescent="0.15">
      <c r="A354" s="227" t="s">
        <v>1409</v>
      </c>
      <c r="B354" s="228" t="s">
        <v>1006</v>
      </c>
      <c r="C354" s="228" t="s">
        <v>1403</v>
      </c>
      <c r="D354" s="228" t="s">
        <v>1022</v>
      </c>
      <c r="E354" s="228" t="s">
        <v>1007</v>
      </c>
      <c r="F354" s="229" t="s">
        <v>175</v>
      </c>
      <c r="G354" s="229" t="s">
        <v>451</v>
      </c>
      <c r="H354" s="229" t="s">
        <v>1622</v>
      </c>
      <c r="I354" s="214"/>
      <c r="J354" s="215"/>
      <c r="K354" s="216" t="str">
        <f t="shared" si="64"/>
        <v/>
      </c>
      <c r="L354" s="217" t="str">
        <f t="shared" si="65"/>
        <v/>
      </c>
      <c r="M354" s="218" t="str">
        <f>IF(K354="","",COUNTIF($K$7:K354,"ﾘｽﾄ１"))</f>
        <v/>
      </c>
      <c r="N354" s="218" t="str">
        <f t="shared" si="66"/>
        <v/>
      </c>
      <c r="O354" s="219" t="str">
        <f t="shared" si="67"/>
        <v/>
      </c>
      <c r="P354" s="218" t="str">
        <f t="shared" si="58"/>
        <v/>
      </c>
      <c r="Q354" s="216" t="str">
        <f t="shared" si="59"/>
        <v/>
      </c>
      <c r="R354" s="220" t="str">
        <f t="shared" si="60"/>
        <v/>
      </c>
      <c r="S354" s="216" t="str">
        <f t="shared" si="68"/>
        <v/>
      </c>
      <c r="T354" s="217" t="str">
        <f t="shared" si="61"/>
        <v/>
      </c>
      <c r="U354" s="218" t="str">
        <f>IF(S354="","",COUNTIF($S$7:S354,"該当２"))</f>
        <v/>
      </c>
      <c r="V354" s="221" t="str">
        <f t="shared" si="62"/>
        <v/>
      </c>
      <c r="W354" s="217" t="str">
        <f t="shared" si="63"/>
        <v/>
      </c>
      <c r="X354" s="218" t="str">
        <f>IF(V354="","",COUNTIF($V$7:V354,"該当３"))</f>
        <v/>
      </c>
      <c r="Z354" s="230"/>
      <c r="AA354" s="231"/>
      <c r="AB354" s="224"/>
      <c r="AC354" s="224"/>
      <c r="AD354" s="224"/>
      <c r="AE354" s="254"/>
    </row>
    <row r="355" spans="1:31" s="222" customFormat="1" ht="15" customHeight="1" x14ac:dyDescent="0.15">
      <c r="A355" s="227" t="s">
        <v>1410</v>
      </c>
      <c r="B355" s="228" t="s">
        <v>1006</v>
      </c>
      <c r="C355" s="228" t="s">
        <v>1403</v>
      </c>
      <c r="D355" s="228" t="s">
        <v>1024</v>
      </c>
      <c r="E355" s="228" t="s">
        <v>1007</v>
      </c>
      <c r="F355" s="229" t="s">
        <v>175</v>
      </c>
      <c r="G355" s="229" t="s">
        <v>451</v>
      </c>
      <c r="H355" s="229" t="s">
        <v>455</v>
      </c>
      <c r="I355" s="214"/>
      <c r="J355" s="215"/>
      <c r="K355" s="216" t="str">
        <f t="shared" si="64"/>
        <v/>
      </c>
      <c r="L355" s="217" t="str">
        <f t="shared" si="65"/>
        <v/>
      </c>
      <c r="M355" s="218" t="str">
        <f>IF(K355="","",COUNTIF($K$7:K355,"ﾘｽﾄ１"))</f>
        <v/>
      </c>
      <c r="N355" s="218" t="str">
        <f t="shared" si="66"/>
        <v/>
      </c>
      <c r="O355" s="219" t="str">
        <f t="shared" si="67"/>
        <v/>
      </c>
      <c r="P355" s="218" t="str">
        <f t="shared" si="58"/>
        <v/>
      </c>
      <c r="Q355" s="216" t="str">
        <f t="shared" si="59"/>
        <v/>
      </c>
      <c r="R355" s="220" t="str">
        <f t="shared" si="60"/>
        <v/>
      </c>
      <c r="S355" s="216" t="str">
        <f t="shared" si="68"/>
        <v/>
      </c>
      <c r="T355" s="217" t="str">
        <f t="shared" si="61"/>
        <v/>
      </c>
      <c r="U355" s="218" t="str">
        <f>IF(S355="","",COUNTIF($S$7:S355,"該当２"))</f>
        <v/>
      </c>
      <c r="V355" s="221" t="str">
        <f t="shared" si="62"/>
        <v/>
      </c>
      <c r="W355" s="217" t="str">
        <f t="shared" si="63"/>
        <v/>
      </c>
      <c r="X355" s="218" t="str">
        <f>IF(V355="","",COUNTIF($V$7:V355,"該当３"))</f>
        <v/>
      </c>
      <c r="Z355" s="230"/>
      <c r="AA355" s="231"/>
      <c r="AB355" s="224"/>
      <c r="AC355" s="224"/>
      <c r="AD355" s="224"/>
      <c r="AE355" s="254"/>
    </row>
    <row r="356" spans="1:31" s="222" customFormat="1" ht="15" customHeight="1" x14ac:dyDescent="0.15">
      <c r="A356" s="227" t="s">
        <v>1411</v>
      </c>
      <c r="B356" s="228" t="s">
        <v>1006</v>
      </c>
      <c r="C356" s="228" t="s">
        <v>1403</v>
      </c>
      <c r="D356" s="228" t="s">
        <v>1006</v>
      </c>
      <c r="E356" s="228" t="s">
        <v>1007</v>
      </c>
      <c r="F356" s="229" t="s">
        <v>175</v>
      </c>
      <c r="G356" s="229" t="s">
        <v>451</v>
      </c>
      <c r="H356" s="229" t="s">
        <v>456</v>
      </c>
      <c r="I356" s="214"/>
      <c r="J356" s="215"/>
      <c r="K356" s="216" t="str">
        <f t="shared" si="64"/>
        <v/>
      </c>
      <c r="L356" s="217" t="str">
        <f t="shared" si="65"/>
        <v/>
      </c>
      <c r="M356" s="218" t="str">
        <f>IF(K356="","",COUNTIF($K$7:K356,"ﾘｽﾄ１"))</f>
        <v/>
      </c>
      <c r="N356" s="218" t="str">
        <f t="shared" si="66"/>
        <v/>
      </c>
      <c r="O356" s="219" t="str">
        <f t="shared" si="67"/>
        <v/>
      </c>
      <c r="P356" s="218" t="str">
        <f t="shared" si="58"/>
        <v/>
      </c>
      <c r="Q356" s="216" t="str">
        <f t="shared" si="59"/>
        <v/>
      </c>
      <c r="R356" s="220" t="str">
        <f t="shared" si="60"/>
        <v/>
      </c>
      <c r="S356" s="216" t="str">
        <f t="shared" si="68"/>
        <v/>
      </c>
      <c r="T356" s="217" t="str">
        <f t="shared" si="61"/>
        <v/>
      </c>
      <c r="U356" s="218" t="str">
        <f>IF(S356="","",COUNTIF($S$7:S356,"該当２"))</f>
        <v/>
      </c>
      <c r="V356" s="221" t="str">
        <f t="shared" si="62"/>
        <v/>
      </c>
      <c r="W356" s="217" t="str">
        <f t="shared" si="63"/>
        <v/>
      </c>
      <c r="X356" s="218" t="str">
        <f>IF(V356="","",COUNTIF($V$7:V356,"該当３"))</f>
        <v/>
      </c>
      <c r="Z356" s="230"/>
      <c r="AA356" s="231"/>
      <c r="AB356" s="224"/>
      <c r="AC356" s="224"/>
      <c r="AD356" s="224"/>
      <c r="AE356" s="254"/>
    </row>
    <row r="357" spans="1:31" s="222" customFormat="1" ht="15" customHeight="1" x14ac:dyDescent="0.15">
      <c r="A357" s="227" t="s">
        <v>1412</v>
      </c>
      <c r="B357" s="228" t="s">
        <v>1006</v>
      </c>
      <c r="C357" s="228" t="s">
        <v>1403</v>
      </c>
      <c r="D357" s="228" t="s">
        <v>1027</v>
      </c>
      <c r="E357" s="228" t="s">
        <v>1007</v>
      </c>
      <c r="F357" s="229" t="s">
        <v>175</v>
      </c>
      <c r="G357" s="229" t="s">
        <v>451</v>
      </c>
      <c r="H357" s="229" t="s">
        <v>457</v>
      </c>
      <c r="I357" s="214"/>
      <c r="J357" s="215"/>
      <c r="K357" s="216" t="str">
        <f t="shared" si="64"/>
        <v/>
      </c>
      <c r="L357" s="217" t="str">
        <f t="shared" si="65"/>
        <v/>
      </c>
      <c r="M357" s="218" t="str">
        <f>IF(K357="","",COUNTIF($K$7:K357,"ﾘｽﾄ１"))</f>
        <v/>
      </c>
      <c r="N357" s="218" t="str">
        <f t="shared" si="66"/>
        <v/>
      </c>
      <c r="O357" s="219" t="str">
        <f t="shared" si="67"/>
        <v/>
      </c>
      <c r="P357" s="218" t="str">
        <f t="shared" si="58"/>
        <v/>
      </c>
      <c r="Q357" s="216" t="str">
        <f t="shared" si="59"/>
        <v/>
      </c>
      <c r="R357" s="220" t="str">
        <f t="shared" si="60"/>
        <v/>
      </c>
      <c r="S357" s="216" t="str">
        <f t="shared" si="68"/>
        <v/>
      </c>
      <c r="T357" s="217" t="str">
        <f t="shared" si="61"/>
        <v/>
      </c>
      <c r="U357" s="218" t="str">
        <f>IF(S357="","",COUNTIF($S$7:S357,"該当２"))</f>
        <v/>
      </c>
      <c r="V357" s="221" t="str">
        <f t="shared" si="62"/>
        <v/>
      </c>
      <c r="W357" s="217" t="str">
        <f t="shared" si="63"/>
        <v/>
      </c>
      <c r="X357" s="218" t="str">
        <f>IF(V357="","",COUNTIF($V$7:V357,"該当３"))</f>
        <v/>
      </c>
      <c r="Z357" s="230"/>
      <c r="AA357" s="231"/>
      <c r="AB357" s="224"/>
      <c r="AC357" s="224"/>
      <c r="AD357" s="224"/>
      <c r="AE357" s="254"/>
    </row>
    <row r="358" spans="1:31" s="222" customFormat="1" ht="15" customHeight="1" x14ac:dyDescent="0.15">
      <c r="A358" s="227" t="s">
        <v>1413</v>
      </c>
      <c r="B358" s="228" t="s">
        <v>1006</v>
      </c>
      <c r="C358" s="228" t="s">
        <v>1403</v>
      </c>
      <c r="D358" s="228" t="s">
        <v>1029</v>
      </c>
      <c r="E358" s="228" t="s">
        <v>1007</v>
      </c>
      <c r="F358" s="229" t="s">
        <v>175</v>
      </c>
      <c r="G358" s="229" t="s">
        <v>451</v>
      </c>
      <c r="H358" s="229" t="s">
        <v>458</v>
      </c>
      <c r="I358" s="214"/>
      <c r="J358" s="215"/>
      <c r="K358" s="216" t="str">
        <f t="shared" si="64"/>
        <v/>
      </c>
      <c r="L358" s="217" t="str">
        <f t="shared" si="65"/>
        <v/>
      </c>
      <c r="M358" s="218" t="str">
        <f>IF(K358="","",COUNTIF($K$7:K358,"ﾘｽﾄ１"))</f>
        <v/>
      </c>
      <c r="N358" s="218" t="str">
        <f t="shared" si="66"/>
        <v/>
      </c>
      <c r="O358" s="219" t="str">
        <f t="shared" si="67"/>
        <v/>
      </c>
      <c r="P358" s="218" t="str">
        <f t="shared" si="58"/>
        <v/>
      </c>
      <c r="Q358" s="216" t="str">
        <f t="shared" si="59"/>
        <v/>
      </c>
      <c r="R358" s="220" t="str">
        <f t="shared" si="60"/>
        <v/>
      </c>
      <c r="S358" s="216" t="str">
        <f t="shared" si="68"/>
        <v/>
      </c>
      <c r="T358" s="217" t="str">
        <f t="shared" si="61"/>
        <v/>
      </c>
      <c r="U358" s="218" t="str">
        <f>IF(S358="","",COUNTIF($S$7:S358,"該当２"))</f>
        <v/>
      </c>
      <c r="V358" s="221" t="str">
        <f t="shared" si="62"/>
        <v/>
      </c>
      <c r="W358" s="217" t="str">
        <f t="shared" si="63"/>
        <v/>
      </c>
      <c r="X358" s="218" t="str">
        <f>IF(V358="","",COUNTIF($V$7:V358,"該当３"))</f>
        <v/>
      </c>
      <c r="Z358" s="230"/>
      <c r="AA358" s="231"/>
      <c r="AB358" s="224"/>
      <c r="AC358" s="224"/>
      <c r="AD358" s="224"/>
      <c r="AE358" s="254"/>
    </row>
    <row r="359" spans="1:31" s="222" customFormat="1" ht="15" customHeight="1" x14ac:dyDescent="0.15">
      <c r="A359" s="227" t="s">
        <v>1414</v>
      </c>
      <c r="B359" s="228" t="s">
        <v>1006</v>
      </c>
      <c r="C359" s="228" t="s">
        <v>1403</v>
      </c>
      <c r="D359" s="228" t="s">
        <v>1031</v>
      </c>
      <c r="E359" s="228" t="s">
        <v>1007</v>
      </c>
      <c r="F359" s="229" t="s">
        <v>175</v>
      </c>
      <c r="G359" s="229" t="s">
        <v>451</v>
      </c>
      <c r="H359" s="229" t="s">
        <v>459</v>
      </c>
      <c r="I359" s="214"/>
      <c r="J359" s="215"/>
      <c r="K359" s="216" t="str">
        <f t="shared" si="64"/>
        <v/>
      </c>
      <c r="L359" s="217" t="str">
        <f t="shared" si="65"/>
        <v/>
      </c>
      <c r="M359" s="218" t="str">
        <f>IF(K359="","",COUNTIF($K$7:K359,"ﾘｽﾄ１"))</f>
        <v/>
      </c>
      <c r="N359" s="218" t="str">
        <f t="shared" si="66"/>
        <v/>
      </c>
      <c r="O359" s="219" t="str">
        <f t="shared" si="67"/>
        <v/>
      </c>
      <c r="P359" s="218" t="str">
        <f t="shared" si="58"/>
        <v/>
      </c>
      <c r="Q359" s="216" t="str">
        <f t="shared" si="59"/>
        <v/>
      </c>
      <c r="R359" s="220" t="str">
        <f t="shared" si="60"/>
        <v/>
      </c>
      <c r="S359" s="216" t="str">
        <f t="shared" si="68"/>
        <v/>
      </c>
      <c r="T359" s="217" t="str">
        <f t="shared" si="61"/>
        <v/>
      </c>
      <c r="U359" s="218" t="str">
        <f>IF(S359="","",COUNTIF($S$7:S359,"該当２"))</f>
        <v/>
      </c>
      <c r="V359" s="221" t="str">
        <f t="shared" si="62"/>
        <v/>
      </c>
      <c r="W359" s="217" t="str">
        <f t="shared" si="63"/>
        <v/>
      </c>
      <c r="X359" s="218" t="str">
        <f>IF(V359="","",COUNTIF($V$7:V359,"該当３"))</f>
        <v/>
      </c>
      <c r="Z359" s="230"/>
      <c r="AA359" s="231"/>
      <c r="AB359" s="224"/>
      <c r="AC359" s="224"/>
      <c r="AD359" s="224"/>
      <c r="AE359" s="254"/>
    </row>
    <row r="360" spans="1:31" s="222" customFormat="1" ht="15" customHeight="1" x14ac:dyDescent="0.15">
      <c r="A360" s="227" t="s">
        <v>1415</v>
      </c>
      <c r="B360" s="228" t="s">
        <v>1006</v>
      </c>
      <c r="C360" s="228" t="s">
        <v>1416</v>
      </c>
      <c r="D360" s="228" t="s">
        <v>1008</v>
      </c>
      <c r="E360" s="228" t="s">
        <v>1007</v>
      </c>
      <c r="F360" s="229" t="s">
        <v>175</v>
      </c>
      <c r="G360" s="229" t="s">
        <v>460</v>
      </c>
      <c r="H360" s="229"/>
      <c r="I360" s="214"/>
      <c r="J360" s="215"/>
      <c r="K360" s="216" t="str">
        <f t="shared" si="64"/>
        <v>ﾘｽﾄ１</v>
      </c>
      <c r="L360" s="217" t="str">
        <f t="shared" si="65"/>
        <v>つくばみらい市</v>
      </c>
      <c r="M360" s="218">
        <f>IF(K360="","",COUNTIF($K$7:K360,"ﾘｽﾄ１"))</f>
        <v>32</v>
      </c>
      <c r="N360" s="218" t="str">
        <f t="shared" si="66"/>
        <v/>
      </c>
      <c r="O360" s="219" t="str">
        <f t="shared" si="67"/>
        <v/>
      </c>
      <c r="P360" s="218" t="str">
        <f t="shared" si="58"/>
        <v/>
      </c>
      <c r="Q360" s="216" t="str">
        <f t="shared" si="59"/>
        <v/>
      </c>
      <c r="R360" s="220" t="str">
        <f t="shared" si="60"/>
        <v/>
      </c>
      <c r="S360" s="216" t="str">
        <f t="shared" si="68"/>
        <v/>
      </c>
      <c r="T360" s="217" t="str">
        <f t="shared" si="61"/>
        <v/>
      </c>
      <c r="U360" s="218" t="str">
        <f>IF(S360="","",COUNTIF($S$7:S360,"該当２"))</f>
        <v/>
      </c>
      <c r="V360" s="221" t="str">
        <f t="shared" si="62"/>
        <v/>
      </c>
      <c r="W360" s="217" t="str">
        <f t="shared" si="63"/>
        <v/>
      </c>
      <c r="X360" s="218" t="str">
        <f>IF(V360="","",COUNTIF($V$7:V360,"該当３"))</f>
        <v/>
      </c>
      <c r="Z360" s="230"/>
      <c r="AA360" s="231"/>
      <c r="AB360" s="224"/>
      <c r="AC360" s="224"/>
      <c r="AD360" s="224"/>
      <c r="AE360" s="254"/>
    </row>
    <row r="361" spans="1:31" s="222" customFormat="1" ht="15" customHeight="1" x14ac:dyDescent="0.15">
      <c r="A361" s="227" t="s">
        <v>1417</v>
      </c>
      <c r="B361" s="228" t="s">
        <v>1006</v>
      </c>
      <c r="C361" s="228" t="s">
        <v>1416</v>
      </c>
      <c r="D361" s="228" t="s">
        <v>1012</v>
      </c>
      <c r="E361" s="228" t="s">
        <v>1007</v>
      </c>
      <c r="F361" s="229" t="s">
        <v>175</v>
      </c>
      <c r="G361" s="229" t="s">
        <v>460</v>
      </c>
      <c r="H361" s="229" t="s">
        <v>461</v>
      </c>
      <c r="I361" s="214"/>
      <c r="J361" s="215"/>
      <c r="K361" s="216" t="str">
        <f t="shared" si="64"/>
        <v/>
      </c>
      <c r="L361" s="217" t="str">
        <f t="shared" si="65"/>
        <v/>
      </c>
      <c r="M361" s="218" t="str">
        <f>IF(K361="","",COUNTIF($K$7:K361,"ﾘｽﾄ１"))</f>
        <v/>
      </c>
      <c r="N361" s="218" t="str">
        <f t="shared" si="66"/>
        <v/>
      </c>
      <c r="O361" s="219" t="str">
        <f t="shared" si="67"/>
        <v/>
      </c>
      <c r="P361" s="218" t="str">
        <f t="shared" si="58"/>
        <v/>
      </c>
      <c r="Q361" s="216" t="str">
        <f t="shared" si="59"/>
        <v/>
      </c>
      <c r="R361" s="220" t="str">
        <f t="shared" si="60"/>
        <v/>
      </c>
      <c r="S361" s="216" t="str">
        <f t="shared" si="68"/>
        <v/>
      </c>
      <c r="T361" s="217" t="str">
        <f t="shared" si="61"/>
        <v/>
      </c>
      <c r="U361" s="218" t="str">
        <f>IF(S361="","",COUNTIF($S$7:S361,"該当２"))</f>
        <v/>
      </c>
      <c r="V361" s="221" t="str">
        <f t="shared" si="62"/>
        <v/>
      </c>
      <c r="W361" s="217" t="str">
        <f t="shared" si="63"/>
        <v/>
      </c>
      <c r="X361" s="218" t="str">
        <f>IF(V361="","",COUNTIF($V$7:V361,"該当３"))</f>
        <v/>
      </c>
      <c r="Z361" s="230"/>
      <c r="AA361" s="231"/>
      <c r="AB361" s="224"/>
      <c r="AC361" s="224"/>
      <c r="AD361" s="224"/>
      <c r="AE361" s="254"/>
    </row>
    <row r="362" spans="1:31" s="222" customFormat="1" ht="15" customHeight="1" x14ac:dyDescent="0.15">
      <c r="A362" s="227" t="s">
        <v>1418</v>
      </c>
      <c r="B362" s="228" t="s">
        <v>1006</v>
      </c>
      <c r="C362" s="228" t="s">
        <v>1416</v>
      </c>
      <c r="D362" s="228" t="s">
        <v>1014</v>
      </c>
      <c r="E362" s="228" t="s">
        <v>1007</v>
      </c>
      <c r="F362" s="229" t="s">
        <v>175</v>
      </c>
      <c r="G362" s="229" t="s">
        <v>460</v>
      </c>
      <c r="H362" s="229" t="s">
        <v>462</v>
      </c>
      <c r="I362" s="214"/>
      <c r="J362" s="215"/>
      <c r="K362" s="216" t="str">
        <f t="shared" si="64"/>
        <v/>
      </c>
      <c r="L362" s="217" t="str">
        <f t="shared" si="65"/>
        <v/>
      </c>
      <c r="M362" s="218" t="str">
        <f>IF(K362="","",COUNTIF($K$7:K362,"ﾘｽﾄ１"))</f>
        <v/>
      </c>
      <c r="N362" s="218" t="str">
        <f t="shared" si="66"/>
        <v/>
      </c>
      <c r="O362" s="219" t="str">
        <f t="shared" si="67"/>
        <v/>
      </c>
      <c r="P362" s="218" t="str">
        <f t="shared" si="58"/>
        <v/>
      </c>
      <c r="Q362" s="216" t="str">
        <f t="shared" si="59"/>
        <v/>
      </c>
      <c r="R362" s="220" t="str">
        <f t="shared" si="60"/>
        <v/>
      </c>
      <c r="S362" s="216" t="str">
        <f t="shared" si="68"/>
        <v/>
      </c>
      <c r="T362" s="217" t="str">
        <f t="shared" si="61"/>
        <v/>
      </c>
      <c r="U362" s="218" t="str">
        <f>IF(S362="","",COUNTIF($S$7:S362,"該当２"))</f>
        <v/>
      </c>
      <c r="V362" s="221" t="str">
        <f t="shared" si="62"/>
        <v/>
      </c>
      <c r="W362" s="217" t="str">
        <f t="shared" si="63"/>
        <v/>
      </c>
      <c r="X362" s="218" t="str">
        <f>IF(V362="","",COUNTIF($V$7:V362,"該当３"))</f>
        <v/>
      </c>
      <c r="Z362" s="230"/>
      <c r="AA362" s="231"/>
      <c r="AB362" s="224"/>
      <c r="AC362" s="224"/>
      <c r="AD362" s="224"/>
      <c r="AE362" s="254"/>
    </row>
    <row r="363" spans="1:31" s="222" customFormat="1" ht="15" customHeight="1" x14ac:dyDescent="0.15">
      <c r="A363" s="227" t="s">
        <v>1419</v>
      </c>
      <c r="B363" s="228" t="s">
        <v>1006</v>
      </c>
      <c r="C363" s="228" t="s">
        <v>1416</v>
      </c>
      <c r="D363" s="228" t="s">
        <v>1016</v>
      </c>
      <c r="E363" s="228" t="s">
        <v>1007</v>
      </c>
      <c r="F363" s="229" t="s">
        <v>175</v>
      </c>
      <c r="G363" s="229" t="s">
        <v>460</v>
      </c>
      <c r="H363" s="229" t="s">
        <v>463</v>
      </c>
      <c r="I363" s="214"/>
      <c r="J363" s="215"/>
      <c r="K363" s="216" t="str">
        <f t="shared" si="64"/>
        <v/>
      </c>
      <c r="L363" s="217" t="str">
        <f t="shared" si="65"/>
        <v/>
      </c>
      <c r="M363" s="218" t="str">
        <f>IF(K363="","",COUNTIF($K$7:K363,"ﾘｽﾄ１"))</f>
        <v/>
      </c>
      <c r="N363" s="218" t="str">
        <f t="shared" si="66"/>
        <v/>
      </c>
      <c r="O363" s="219" t="str">
        <f t="shared" si="67"/>
        <v/>
      </c>
      <c r="P363" s="218" t="str">
        <f t="shared" si="58"/>
        <v/>
      </c>
      <c r="Q363" s="216" t="str">
        <f t="shared" si="59"/>
        <v/>
      </c>
      <c r="R363" s="220" t="str">
        <f t="shared" si="60"/>
        <v/>
      </c>
      <c r="S363" s="216" t="str">
        <f t="shared" si="68"/>
        <v/>
      </c>
      <c r="T363" s="217" t="str">
        <f t="shared" si="61"/>
        <v/>
      </c>
      <c r="U363" s="218" t="str">
        <f>IF(S363="","",COUNTIF($S$7:S363,"該当２"))</f>
        <v/>
      </c>
      <c r="V363" s="221" t="str">
        <f t="shared" si="62"/>
        <v/>
      </c>
      <c r="W363" s="217" t="str">
        <f t="shared" si="63"/>
        <v/>
      </c>
      <c r="X363" s="218" t="str">
        <f>IF(V363="","",COUNTIF($V$7:V363,"該当３"))</f>
        <v/>
      </c>
      <c r="Z363" s="230"/>
      <c r="AA363" s="231"/>
      <c r="AB363" s="224"/>
      <c r="AC363" s="224"/>
      <c r="AD363" s="224"/>
      <c r="AE363" s="254"/>
    </row>
    <row r="364" spans="1:31" s="222" customFormat="1" ht="15" customHeight="1" x14ac:dyDescent="0.15">
      <c r="A364" s="227" t="s">
        <v>1420</v>
      </c>
      <c r="B364" s="228" t="s">
        <v>1006</v>
      </c>
      <c r="C364" s="228" t="s">
        <v>1416</v>
      </c>
      <c r="D364" s="228" t="s">
        <v>1018</v>
      </c>
      <c r="E364" s="228" t="s">
        <v>1007</v>
      </c>
      <c r="F364" s="229" t="s">
        <v>175</v>
      </c>
      <c r="G364" s="229" t="s">
        <v>460</v>
      </c>
      <c r="H364" s="229" t="s">
        <v>1623</v>
      </c>
      <c r="I364" s="214"/>
      <c r="J364" s="215"/>
      <c r="K364" s="216" t="str">
        <f t="shared" si="64"/>
        <v/>
      </c>
      <c r="L364" s="217" t="str">
        <f t="shared" si="65"/>
        <v/>
      </c>
      <c r="M364" s="218" t="str">
        <f>IF(K364="","",COUNTIF($K$7:K364,"ﾘｽﾄ１"))</f>
        <v/>
      </c>
      <c r="N364" s="218" t="str">
        <f t="shared" si="66"/>
        <v/>
      </c>
      <c r="O364" s="219" t="str">
        <f t="shared" si="67"/>
        <v/>
      </c>
      <c r="P364" s="218" t="str">
        <f t="shared" si="58"/>
        <v/>
      </c>
      <c r="Q364" s="216" t="str">
        <f t="shared" si="59"/>
        <v/>
      </c>
      <c r="R364" s="220" t="str">
        <f t="shared" si="60"/>
        <v/>
      </c>
      <c r="S364" s="216" t="str">
        <f t="shared" si="68"/>
        <v/>
      </c>
      <c r="T364" s="217" t="str">
        <f t="shared" si="61"/>
        <v/>
      </c>
      <c r="U364" s="218" t="str">
        <f>IF(S364="","",COUNTIF($S$7:S364,"該当２"))</f>
        <v/>
      </c>
      <c r="V364" s="221" t="str">
        <f t="shared" si="62"/>
        <v/>
      </c>
      <c r="W364" s="217" t="str">
        <f t="shared" si="63"/>
        <v/>
      </c>
      <c r="X364" s="218" t="str">
        <f>IF(V364="","",COUNTIF($V$7:V364,"該当３"))</f>
        <v/>
      </c>
      <c r="Z364" s="230"/>
      <c r="AA364" s="231"/>
      <c r="AB364" s="224"/>
      <c r="AC364" s="224"/>
      <c r="AD364" s="224"/>
      <c r="AE364" s="254"/>
    </row>
    <row r="365" spans="1:31" s="222" customFormat="1" ht="15" customHeight="1" x14ac:dyDescent="0.15">
      <c r="A365" s="227" t="s">
        <v>1421</v>
      </c>
      <c r="B365" s="228" t="s">
        <v>1006</v>
      </c>
      <c r="C365" s="228" t="s">
        <v>1416</v>
      </c>
      <c r="D365" s="228" t="s">
        <v>1020</v>
      </c>
      <c r="E365" s="228" t="s">
        <v>1007</v>
      </c>
      <c r="F365" s="229" t="s">
        <v>175</v>
      </c>
      <c r="G365" s="229" t="s">
        <v>460</v>
      </c>
      <c r="H365" s="229" t="s">
        <v>464</v>
      </c>
      <c r="I365" s="214"/>
      <c r="J365" s="215"/>
      <c r="K365" s="216" t="str">
        <f t="shared" si="64"/>
        <v/>
      </c>
      <c r="L365" s="217" t="str">
        <f t="shared" si="65"/>
        <v/>
      </c>
      <c r="M365" s="218" t="str">
        <f>IF(K365="","",COUNTIF($K$7:K365,"ﾘｽﾄ１"))</f>
        <v/>
      </c>
      <c r="N365" s="218" t="str">
        <f t="shared" si="66"/>
        <v/>
      </c>
      <c r="O365" s="219" t="str">
        <f t="shared" si="67"/>
        <v/>
      </c>
      <c r="P365" s="218" t="str">
        <f t="shared" si="58"/>
        <v/>
      </c>
      <c r="Q365" s="216" t="str">
        <f t="shared" si="59"/>
        <v/>
      </c>
      <c r="R365" s="220" t="str">
        <f t="shared" si="60"/>
        <v/>
      </c>
      <c r="S365" s="216" t="str">
        <f t="shared" si="68"/>
        <v/>
      </c>
      <c r="T365" s="217" t="str">
        <f t="shared" si="61"/>
        <v/>
      </c>
      <c r="U365" s="218" t="str">
        <f>IF(S365="","",COUNTIF($S$7:S365,"該当２"))</f>
        <v/>
      </c>
      <c r="V365" s="221" t="str">
        <f t="shared" si="62"/>
        <v/>
      </c>
      <c r="W365" s="217" t="str">
        <f t="shared" si="63"/>
        <v/>
      </c>
      <c r="X365" s="218" t="str">
        <f>IF(V365="","",COUNTIF($V$7:V365,"該当３"))</f>
        <v/>
      </c>
      <c r="Z365" s="230"/>
      <c r="AA365" s="231"/>
      <c r="AB365" s="224"/>
      <c r="AC365" s="224"/>
      <c r="AD365" s="224"/>
      <c r="AE365" s="254"/>
    </row>
    <row r="366" spans="1:31" s="222" customFormat="1" ht="15" customHeight="1" x14ac:dyDescent="0.15">
      <c r="A366" s="227" t="s">
        <v>1422</v>
      </c>
      <c r="B366" s="228" t="s">
        <v>1006</v>
      </c>
      <c r="C366" s="228" t="s">
        <v>1416</v>
      </c>
      <c r="D366" s="228" t="s">
        <v>1022</v>
      </c>
      <c r="E366" s="228" t="s">
        <v>1007</v>
      </c>
      <c r="F366" s="229" t="s">
        <v>175</v>
      </c>
      <c r="G366" s="229" t="s">
        <v>460</v>
      </c>
      <c r="H366" s="229" t="s">
        <v>465</v>
      </c>
      <c r="I366" s="214"/>
      <c r="J366" s="215"/>
      <c r="K366" s="216" t="str">
        <f t="shared" si="64"/>
        <v/>
      </c>
      <c r="L366" s="217" t="str">
        <f t="shared" si="65"/>
        <v/>
      </c>
      <c r="M366" s="218" t="str">
        <f>IF(K366="","",COUNTIF($K$7:K366,"ﾘｽﾄ１"))</f>
        <v/>
      </c>
      <c r="N366" s="218" t="str">
        <f t="shared" si="66"/>
        <v/>
      </c>
      <c r="O366" s="219" t="str">
        <f t="shared" si="67"/>
        <v/>
      </c>
      <c r="P366" s="218" t="str">
        <f t="shared" si="58"/>
        <v/>
      </c>
      <c r="Q366" s="216" t="str">
        <f t="shared" si="59"/>
        <v/>
      </c>
      <c r="R366" s="220" t="str">
        <f t="shared" si="60"/>
        <v/>
      </c>
      <c r="S366" s="216" t="str">
        <f t="shared" si="68"/>
        <v/>
      </c>
      <c r="T366" s="217" t="str">
        <f t="shared" si="61"/>
        <v/>
      </c>
      <c r="U366" s="218" t="str">
        <f>IF(S366="","",COUNTIF($S$7:S366,"該当２"))</f>
        <v/>
      </c>
      <c r="V366" s="221" t="str">
        <f t="shared" si="62"/>
        <v/>
      </c>
      <c r="W366" s="217" t="str">
        <f t="shared" si="63"/>
        <v/>
      </c>
      <c r="X366" s="218" t="str">
        <f>IF(V366="","",COUNTIF($V$7:V366,"該当３"))</f>
        <v/>
      </c>
      <c r="Z366" s="230"/>
      <c r="AA366" s="231"/>
      <c r="AB366" s="224"/>
      <c r="AC366" s="224"/>
      <c r="AD366" s="224"/>
      <c r="AE366" s="254"/>
    </row>
    <row r="367" spans="1:31" s="222" customFormat="1" ht="15" customHeight="1" x14ac:dyDescent="0.15">
      <c r="A367" s="227" t="s">
        <v>1423</v>
      </c>
      <c r="B367" s="228" t="s">
        <v>1006</v>
      </c>
      <c r="C367" s="228" t="s">
        <v>1416</v>
      </c>
      <c r="D367" s="228" t="s">
        <v>1024</v>
      </c>
      <c r="E367" s="228" t="s">
        <v>1007</v>
      </c>
      <c r="F367" s="229" t="s">
        <v>175</v>
      </c>
      <c r="G367" s="229" t="s">
        <v>460</v>
      </c>
      <c r="H367" s="229" t="s">
        <v>1624</v>
      </c>
      <c r="I367" s="214"/>
      <c r="J367" s="215"/>
      <c r="K367" s="216" t="str">
        <f t="shared" si="64"/>
        <v/>
      </c>
      <c r="L367" s="217" t="str">
        <f t="shared" si="65"/>
        <v/>
      </c>
      <c r="M367" s="218" t="str">
        <f>IF(K367="","",COUNTIF($K$7:K367,"ﾘｽﾄ１"))</f>
        <v/>
      </c>
      <c r="N367" s="218" t="str">
        <f t="shared" si="66"/>
        <v/>
      </c>
      <c r="O367" s="219" t="str">
        <f t="shared" si="67"/>
        <v/>
      </c>
      <c r="P367" s="218" t="str">
        <f t="shared" si="58"/>
        <v/>
      </c>
      <c r="Q367" s="216" t="str">
        <f t="shared" si="59"/>
        <v/>
      </c>
      <c r="R367" s="220" t="str">
        <f t="shared" si="60"/>
        <v/>
      </c>
      <c r="S367" s="216" t="str">
        <f t="shared" si="68"/>
        <v/>
      </c>
      <c r="T367" s="217" t="str">
        <f t="shared" si="61"/>
        <v/>
      </c>
      <c r="U367" s="218" t="str">
        <f>IF(S367="","",COUNTIF($S$7:S367,"該当２"))</f>
        <v/>
      </c>
      <c r="V367" s="221" t="str">
        <f t="shared" si="62"/>
        <v/>
      </c>
      <c r="W367" s="217" t="str">
        <f t="shared" si="63"/>
        <v/>
      </c>
      <c r="X367" s="218" t="str">
        <f>IF(V367="","",COUNTIF($V$7:V367,"該当３"))</f>
        <v/>
      </c>
      <c r="Z367" s="230"/>
      <c r="AA367" s="231"/>
      <c r="AB367" s="224"/>
      <c r="AC367" s="224"/>
      <c r="AD367" s="224"/>
      <c r="AE367" s="254"/>
    </row>
    <row r="368" spans="1:31" s="222" customFormat="1" ht="15" customHeight="1" x14ac:dyDescent="0.15">
      <c r="A368" s="227" t="s">
        <v>1424</v>
      </c>
      <c r="B368" s="228" t="s">
        <v>1006</v>
      </c>
      <c r="C368" s="228" t="s">
        <v>1416</v>
      </c>
      <c r="D368" s="228" t="s">
        <v>1006</v>
      </c>
      <c r="E368" s="228" t="s">
        <v>1007</v>
      </c>
      <c r="F368" s="229" t="s">
        <v>175</v>
      </c>
      <c r="G368" s="229" t="s">
        <v>460</v>
      </c>
      <c r="H368" s="229" t="s">
        <v>466</v>
      </c>
      <c r="I368" s="214"/>
      <c r="J368" s="215"/>
      <c r="K368" s="216" t="str">
        <f t="shared" si="64"/>
        <v/>
      </c>
      <c r="L368" s="217" t="str">
        <f t="shared" si="65"/>
        <v/>
      </c>
      <c r="M368" s="218" t="str">
        <f>IF(K368="","",COUNTIF($K$7:K368,"ﾘｽﾄ１"))</f>
        <v/>
      </c>
      <c r="N368" s="218" t="str">
        <f t="shared" si="66"/>
        <v/>
      </c>
      <c r="O368" s="219" t="str">
        <f t="shared" si="67"/>
        <v/>
      </c>
      <c r="P368" s="218" t="str">
        <f t="shared" si="58"/>
        <v/>
      </c>
      <c r="Q368" s="216" t="str">
        <f t="shared" si="59"/>
        <v/>
      </c>
      <c r="R368" s="220" t="str">
        <f t="shared" si="60"/>
        <v/>
      </c>
      <c r="S368" s="216" t="str">
        <f t="shared" si="68"/>
        <v/>
      </c>
      <c r="T368" s="217" t="str">
        <f t="shared" si="61"/>
        <v/>
      </c>
      <c r="U368" s="218" t="str">
        <f>IF(S368="","",COUNTIF($S$7:S368,"該当２"))</f>
        <v/>
      </c>
      <c r="V368" s="221" t="str">
        <f t="shared" si="62"/>
        <v/>
      </c>
      <c r="W368" s="217" t="str">
        <f t="shared" si="63"/>
        <v/>
      </c>
      <c r="X368" s="218" t="str">
        <f>IF(V368="","",COUNTIF($V$7:V368,"該当３"))</f>
        <v/>
      </c>
      <c r="Z368" s="230"/>
      <c r="AA368" s="231"/>
      <c r="AB368" s="224"/>
      <c r="AC368" s="224"/>
      <c r="AD368" s="224"/>
      <c r="AE368" s="254"/>
    </row>
    <row r="369" spans="1:31" s="222" customFormat="1" ht="15" customHeight="1" x14ac:dyDescent="0.15">
      <c r="A369" s="227" t="s">
        <v>1425</v>
      </c>
      <c r="B369" s="228" t="s">
        <v>1006</v>
      </c>
      <c r="C369" s="228" t="s">
        <v>1416</v>
      </c>
      <c r="D369" s="228" t="s">
        <v>1027</v>
      </c>
      <c r="E369" s="228" t="s">
        <v>1007</v>
      </c>
      <c r="F369" s="229" t="s">
        <v>175</v>
      </c>
      <c r="G369" s="229" t="s">
        <v>460</v>
      </c>
      <c r="H369" s="229" t="s">
        <v>467</v>
      </c>
      <c r="I369" s="214"/>
      <c r="J369" s="215"/>
      <c r="K369" s="216" t="str">
        <f t="shared" si="64"/>
        <v/>
      </c>
      <c r="L369" s="217" t="str">
        <f t="shared" si="65"/>
        <v/>
      </c>
      <c r="M369" s="218" t="str">
        <f>IF(K369="","",COUNTIF($K$7:K369,"ﾘｽﾄ１"))</f>
        <v/>
      </c>
      <c r="N369" s="218" t="str">
        <f t="shared" si="66"/>
        <v/>
      </c>
      <c r="O369" s="219" t="str">
        <f t="shared" si="67"/>
        <v/>
      </c>
      <c r="P369" s="218" t="str">
        <f t="shared" si="58"/>
        <v/>
      </c>
      <c r="Q369" s="216" t="str">
        <f t="shared" si="59"/>
        <v/>
      </c>
      <c r="R369" s="220" t="str">
        <f t="shared" si="60"/>
        <v/>
      </c>
      <c r="S369" s="216" t="str">
        <f t="shared" si="68"/>
        <v/>
      </c>
      <c r="T369" s="217" t="str">
        <f t="shared" si="61"/>
        <v/>
      </c>
      <c r="U369" s="218" t="str">
        <f>IF(S369="","",COUNTIF($S$7:S369,"該当２"))</f>
        <v/>
      </c>
      <c r="V369" s="221" t="str">
        <f t="shared" si="62"/>
        <v/>
      </c>
      <c r="W369" s="217" t="str">
        <f t="shared" si="63"/>
        <v/>
      </c>
      <c r="X369" s="218" t="str">
        <f>IF(V369="","",COUNTIF($V$7:V369,"該当３"))</f>
        <v/>
      </c>
      <c r="Z369" s="230"/>
      <c r="AA369" s="231"/>
      <c r="AB369" s="224"/>
      <c r="AC369" s="224"/>
      <c r="AD369" s="224"/>
      <c r="AE369" s="254"/>
    </row>
    <row r="370" spans="1:31" s="222" customFormat="1" ht="15" customHeight="1" x14ac:dyDescent="0.15">
      <c r="A370" s="227" t="s">
        <v>1426</v>
      </c>
      <c r="B370" s="228" t="s">
        <v>1006</v>
      </c>
      <c r="C370" s="228" t="s">
        <v>1416</v>
      </c>
      <c r="D370" s="228" t="s">
        <v>1029</v>
      </c>
      <c r="E370" s="228" t="s">
        <v>1007</v>
      </c>
      <c r="F370" s="229" t="s">
        <v>175</v>
      </c>
      <c r="G370" s="229" t="s">
        <v>460</v>
      </c>
      <c r="H370" s="229" t="s">
        <v>468</v>
      </c>
      <c r="I370" s="214"/>
      <c r="J370" s="215"/>
      <c r="K370" s="216" t="str">
        <f t="shared" si="64"/>
        <v/>
      </c>
      <c r="L370" s="217" t="str">
        <f t="shared" si="65"/>
        <v/>
      </c>
      <c r="M370" s="218" t="str">
        <f>IF(K370="","",COUNTIF($K$7:K370,"ﾘｽﾄ１"))</f>
        <v/>
      </c>
      <c r="N370" s="218" t="str">
        <f t="shared" si="66"/>
        <v/>
      </c>
      <c r="O370" s="219" t="str">
        <f t="shared" si="67"/>
        <v/>
      </c>
      <c r="P370" s="218" t="str">
        <f t="shared" si="58"/>
        <v/>
      </c>
      <c r="Q370" s="216" t="str">
        <f t="shared" si="59"/>
        <v/>
      </c>
      <c r="R370" s="220" t="str">
        <f t="shared" si="60"/>
        <v/>
      </c>
      <c r="S370" s="216" t="str">
        <f t="shared" si="68"/>
        <v/>
      </c>
      <c r="T370" s="217" t="str">
        <f t="shared" si="61"/>
        <v/>
      </c>
      <c r="U370" s="218" t="str">
        <f>IF(S370="","",COUNTIF($S$7:S370,"該当２"))</f>
        <v/>
      </c>
      <c r="V370" s="221" t="str">
        <f t="shared" si="62"/>
        <v/>
      </c>
      <c r="W370" s="217" t="str">
        <f t="shared" si="63"/>
        <v/>
      </c>
      <c r="X370" s="218" t="str">
        <f>IF(V370="","",COUNTIF($V$7:V370,"該当３"))</f>
        <v/>
      </c>
      <c r="Z370" s="230"/>
      <c r="AA370" s="231"/>
      <c r="AB370" s="224"/>
      <c r="AC370" s="224"/>
      <c r="AD370" s="224"/>
      <c r="AE370" s="254"/>
    </row>
    <row r="371" spans="1:31" s="222" customFormat="1" ht="15" customHeight="1" x14ac:dyDescent="0.15">
      <c r="A371" s="227" t="s">
        <v>1427</v>
      </c>
      <c r="B371" s="228" t="s">
        <v>1006</v>
      </c>
      <c r="C371" s="228" t="s">
        <v>1428</v>
      </c>
      <c r="D371" s="228" t="s">
        <v>1008</v>
      </c>
      <c r="E371" s="228" t="s">
        <v>1007</v>
      </c>
      <c r="F371" s="229" t="s">
        <v>175</v>
      </c>
      <c r="G371" s="229" t="s">
        <v>469</v>
      </c>
      <c r="H371" s="229"/>
      <c r="I371" s="214"/>
      <c r="J371" s="215"/>
      <c r="K371" s="216" t="str">
        <f t="shared" si="64"/>
        <v>ﾘｽﾄ１</v>
      </c>
      <c r="L371" s="217" t="str">
        <f t="shared" si="65"/>
        <v>小美玉市</v>
      </c>
      <c r="M371" s="218">
        <f>IF(K371="","",COUNTIF($K$7:K371,"ﾘｽﾄ１"))</f>
        <v>33</v>
      </c>
      <c r="N371" s="218" t="str">
        <f t="shared" si="66"/>
        <v/>
      </c>
      <c r="O371" s="219" t="str">
        <f t="shared" si="67"/>
        <v/>
      </c>
      <c r="P371" s="218" t="str">
        <f t="shared" si="58"/>
        <v/>
      </c>
      <c r="Q371" s="216" t="str">
        <f t="shared" si="59"/>
        <v/>
      </c>
      <c r="R371" s="220" t="str">
        <f t="shared" si="60"/>
        <v/>
      </c>
      <c r="S371" s="216" t="str">
        <f t="shared" si="68"/>
        <v/>
      </c>
      <c r="T371" s="217" t="str">
        <f t="shared" si="61"/>
        <v/>
      </c>
      <c r="U371" s="218" t="str">
        <f>IF(S371="","",COUNTIF($S$7:S371,"該当２"))</f>
        <v/>
      </c>
      <c r="V371" s="221" t="str">
        <f t="shared" si="62"/>
        <v/>
      </c>
      <c r="W371" s="217" t="str">
        <f t="shared" si="63"/>
        <v/>
      </c>
      <c r="X371" s="218" t="str">
        <f>IF(V371="","",COUNTIF($V$7:V371,"該当３"))</f>
        <v/>
      </c>
      <c r="Z371" s="230"/>
      <c r="AA371" s="231"/>
      <c r="AB371" s="224"/>
      <c r="AC371" s="224"/>
      <c r="AD371" s="224"/>
      <c r="AE371" s="254"/>
    </row>
    <row r="372" spans="1:31" s="222" customFormat="1" ht="15" customHeight="1" x14ac:dyDescent="0.15">
      <c r="A372" s="227" t="s">
        <v>1429</v>
      </c>
      <c r="B372" s="228" t="s">
        <v>1006</v>
      </c>
      <c r="C372" s="228" t="s">
        <v>1428</v>
      </c>
      <c r="D372" s="228" t="s">
        <v>1012</v>
      </c>
      <c r="E372" s="228" t="s">
        <v>1007</v>
      </c>
      <c r="F372" s="229" t="s">
        <v>175</v>
      </c>
      <c r="G372" s="229" t="s">
        <v>469</v>
      </c>
      <c r="H372" s="229" t="s">
        <v>470</v>
      </c>
      <c r="I372" s="214"/>
      <c r="J372" s="215"/>
      <c r="K372" s="216" t="str">
        <f t="shared" si="64"/>
        <v/>
      </c>
      <c r="L372" s="217" t="str">
        <f t="shared" si="65"/>
        <v/>
      </c>
      <c r="M372" s="218" t="str">
        <f>IF(K372="","",COUNTIF($K$7:K372,"ﾘｽﾄ１"))</f>
        <v/>
      </c>
      <c r="N372" s="218" t="str">
        <f t="shared" si="66"/>
        <v/>
      </c>
      <c r="O372" s="219" t="str">
        <f t="shared" si="67"/>
        <v/>
      </c>
      <c r="P372" s="218" t="str">
        <f t="shared" si="58"/>
        <v/>
      </c>
      <c r="Q372" s="216" t="str">
        <f t="shared" si="59"/>
        <v/>
      </c>
      <c r="R372" s="220" t="str">
        <f t="shared" si="60"/>
        <v/>
      </c>
      <c r="S372" s="216" t="str">
        <f t="shared" si="68"/>
        <v/>
      </c>
      <c r="T372" s="217" t="str">
        <f t="shared" si="61"/>
        <v/>
      </c>
      <c r="U372" s="218" t="str">
        <f>IF(S372="","",COUNTIF($S$7:S372,"該当２"))</f>
        <v/>
      </c>
      <c r="V372" s="221" t="str">
        <f t="shared" si="62"/>
        <v/>
      </c>
      <c r="W372" s="217" t="str">
        <f t="shared" si="63"/>
        <v/>
      </c>
      <c r="X372" s="218" t="str">
        <f>IF(V372="","",COUNTIF($V$7:V372,"該当３"))</f>
        <v/>
      </c>
      <c r="Z372" s="230"/>
      <c r="AA372" s="231"/>
      <c r="AB372" s="224"/>
      <c r="AC372" s="224"/>
      <c r="AD372" s="224"/>
      <c r="AE372" s="254"/>
    </row>
    <row r="373" spans="1:31" s="222" customFormat="1" ht="15" customHeight="1" x14ac:dyDescent="0.15">
      <c r="A373" s="227" t="s">
        <v>1430</v>
      </c>
      <c r="B373" s="228" t="s">
        <v>1006</v>
      </c>
      <c r="C373" s="228" t="s">
        <v>1428</v>
      </c>
      <c r="D373" s="228" t="s">
        <v>1014</v>
      </c>
      <c r="E373" s="228" t="s">
        <v>1007</v>
      </c>
      <c r="F373" s="229" t="s">
        <v>175</v>
      </c>
      <c r="G373" s="229" t="s">
        <v>469</v>
      </c>
      <c r="H373" s="229" t="s">
        <v>471</v>
      </c>
      <c r="I373" s="214"/>
      <c r="J373" s="215"/>
      <c r="K373" s="216" t="str">
        <f t="shared" si="64"/>
        <v/>
      </c>
      <c r="L373" s="217" t="str">
        <f t="shared" si="65"/>
        <v/>
      </c>
      <c r="M373" s="218" t="str">
        <f>IF(K373="","",COUNTIF($K$7:K373,"ﾘｽﾄ１"))</f>
        <v/>
      </c>
      <c r="N373" s="218" t="str">
        <f t="shared" si="66"/>
        <v/>
      </c>
      <c r="O373" s="219" t="str">
        <f t="shared" si="67"/>
        <v/>
      </c>
      <c r="P373" s="218" t="str">
        <f t="shared" si="58"/>
        <v/>
      </c>
      <c r="Q373" s="216" t="str">
        <f t="shared" si="59"/>
        <v/>
      </c>
      <c r="R373" s="220" t="str">
        <f t="shared" si="60"/>
        <v/>
      </c>
      <c r="S373" s="216" t="str">
        <f t="shared" si="68"/>
        <v/>
      </c>
      <c r="T373" s="217" t="str">
        <f t="shared" si="61"/>
        <v/>
      </c>
      <c r="U373" s="218" t="str">
        <f>IF(S373="","",COUNTIF($S$7:S373,"該当２"))</f>
        <v/>
      </c>
      <c r="V373" s="221" t="str">
        <f t="shared" si="62"/>
        <v/>
      </c>
      <c r="W373" s="217" t="str">
        <f t="shared" si="63"/>
        <v/>
      </c>
      <c r="X373" s="218" t="str">
        <f>IF(V373="","",COUNTIF($V$7:V373,"該当３"))</f>
        <v/>
      </c>
      <c r="Z373" s="230"/>
      <c r="AA373" s="231"/>
      <c r="AB373" s="224"/>
      <c r="AC373" s="224"/>
      <c r="AD373" s="224"/>
      <c r="AE373" s="254"/>
    </row>
    <row r="374" spans="1:31" s="222" customFormat="1" ht="15" customHeight="1" x14ac:dyDescent="0.15">
      <c r="A374" s="227" t="s">
        <v>1431</v>
      </c>
      <c r="B374" s="228" t="s">
        <v>1006</v>
      </c>
      <c r="C374" s="228" t="s">
        <v>1428</v>
      </c>
      <c r="D374" s="228" t="s">
        <v>1016</v>
      </c>
      <c r="E374" s="228" t="s">
        <v>1007</v>
      </c>
      <c r="F374" s="229" t="s">
        <v>175</v>
      </c>
      <c r="G374" s="229" t="s">
        <v>469</v>
      </c>
      <c r="H374" s="229" t="s">
        <v>114</v>
      </c>
      <c r="I374" s="214"/>
      <c r="J374" s="215"/>
      <c r="K374" s="216" t="str">
        <f t="shared" si="64"/>
        <v/>
      </c>
      <c r="L374" s="217" t="str">
        <f t="shared" si="65"/>
        <v/>
      </c>
      <c r="M374" s="218" t="str">
        <f>IF(K374="","",COUNTIF($K$7:K374,"ﾘｽﾄ１"))</f>
        <v/>
      </c>
      <c r="N374" s="218" t="str">
        <f t="shared" si="66"/>
        <v/>
      </c>
      <c r="O374" s="219" t="str">
        <f t="shared" si="67"/>
        <v/>
      </c>
      <c r="P374" s="218" t="str">
        <f t="shared" si="58"/>
        <v/>
      </c>
      <c r="Q374" s="216" t="str">
        <f t="shared" si="59"/>
        <v/>
      </c>
      <c r="R374" s="220" t="str">
        <f t="shared" si="60"/>
        <v/>
      </c>
      <c r="S374" s="216" t="str">
        <f t="shared" si="68"/>
        <v/>
      </c>
      <c r="T374" s="217" t="str">
        <f t="shared" si="61"/>
        <v/>
      </c>
      <c r="U374" s="218" t="str">
        <f>IF(S374="","",COUNTIF($S$7:S374,"該当２"))</f>
        <v/>
      </c>
      <c r="V374" s="221" t="str">
        <f t="shared" si="62"/>
        <v/>
      </c>
      <c r="W374" s="217" t="str">
        <f t="shared" si="63"/>
        <v/>
      </c>
      <c r="X374" s="218" t="str">
        <f>IF(V374="","",COUNTIF($V$7:V374,"該当３"))</f>
        <v/>
      </c>
      <c r="Z374" s="230"/>
      <c r="AA374" s="231"/>
      <c r="AB374" s="224"/>
      <c r="AC374" s="224"/>
      <c r="AD374" s="224"/>
      <c r="AE374" s="254"/>
    </row>
    <row r="375" spans="1:31" s="222" customFormat="1" ht="15" customHeight="1" x14ac:dyDescent="0.15">
      <c r="A375" s="227" t="s">
        <v>1432</v>
      </c>
      <c r="B375" s="228" t="s">
        <v>1006</v>
      </c>
      <c r="C375" s="228" t="s">
        <v>1428</v>
      </c>
      <c r="D375" s="228" t="s">
        <v>1018</v>
      </c>
      <c r="E375" s="228" t="s">
        <v>1007</v>
      </c>
      <c r="F375" s="229" t="s">
        <v>175</v>
      </c>
      <c r="G375" s="229" t="s">
        <v>469</v>
      </c>
      <c r="H375" s="229" t="s">
        <v>472</v>
      </c>
      <c r="I375" s="214"/>
      <c r="J375" s="215"/>
      <c r="K375" s="216" t="str">
        <f t="shared" si="64"/>
        <v/>
      </c>
      <c r="L375" s="217" t="str">
        <f t="shared" si="65"/>
        <v/>
      </c>
      <c r="M375" s="218" t="str">
        <f>IF(K375="","",COUNTIF($K$7:K375,"ﾘｽﾄ１"))</f>
        <v/>
      </c>
      <c r="N375" s="218" t="str">
        <f t="shared" si="66"/>
        <v/>
      </c>
      <c r="O375" s="219" t="str">
        <f t="shared" si="67"/>
        <v/>
      </c>
      <c r="P375" s="218" t="str">
        <f t="shared" si="58"/>
        <v/>
      </c>
      <c r="Q375" s="216" t="str">
        <f t="shared" si="59"/>
        <v/>
      </c>
      <c r="R375" s="220" t="str">
        <f t="shared" si="60"/>
        <v/>
      </c>
      <c r="S375" s="216" t="str">
        <f t="shared" si="68"/>
        <v/>
      </c>
      <c r="T375" s="217" t="str">
        <f t="shared" si="61"/>
        <v/>
      </c>
      <c r="U375" s="218" t="str">
        <f>IF(S375="","",COUNTIF($S$7:S375,"該当２"))</f>
        <v/>
      </c>
      <c r="V375" s="221" t="str">
        <f t="shared" si="62"/>
        <v/>
      </c>
      <c r="W375" s="217" t="str">
        <f t="shared" si="63"/>
        <v/>
      </c>
      <c r="X375" s="218" t="str">
        <f>IF(V375="","",COUNTIF($V$7:V375,"該当３"))</f>
        <v/>
      </c>
      <c r="Z375" s="230"/>
      <c r="AA375" s="231"/>
      <c r="AB375" s="224"/>
      <c r="AC375" s="224"/>
      <c r="AD375" s="224"/>
      <c r="AE375" s="254"/>
    </row>
    <row r="376" spans="1:31" s="222" customFormat="1" ht="15" customHeight="1" x14ac:dyDescent="0.15">
      <c r="A376" s="227" t="s">
        <v>1433</v>
      </c>
      <c r="B376" s="228" t="s">
        <v>1006</v>
      </c>
      <c r="C376" s="228" t="s">
        <v>1428</v>
      </c>
      <c r="D376" s="228" t="s">
        <v>1020</v>
      </c>
      <c r="E376" s="228" t="s">
        <v>1007</v>
      </c>
      <c r="F376" s="229" t="s">
        <v>175</v>
      </c>
      <c r="G376" s="229" t="s">
        <v>469</v>
      </c>
      <c r="H376" s="229" t="s">
        <v>473</v>
      </c>
      <c r="I376" s="214"/>
      <c r="J376" s="215"/>
      <c r="K376" s="216" t="str">
        <f t="shared" si="64"/>
        <v/>
      </c>
      <c r="L376" s="217" t="str">
        <f t="shared" si="65"/>
        <v/>
      </c>
      <c r="M376" s="218" t="str">
        <f>IF(K376="","",COUNTIF($K$7:K376,"ﾘｽﾄ１"))</f>
        <v/>
      </c>
      <c r="N376" s="218" t="str">
        <f t="shared" si="66"/>
        <v/>
      </c>
      <c r="O376" s="219" t="str">
        <f t="shared" si="67"/>
        <v/>
      </c>
      <c r="P376" s="218" t="str">
        <f t="shared" si="58"/>
        <v/>
      </c>
      <c r="Q376" s="216" t="str">
        <f t="shared" si="59"/>
        <v/>
      </c>
      <c r="R376" s="220" t="str">
        <f t="shared" si="60"/>
        <v/>
      </c>
      <c r="S376" s="216" t="str">
        <f t="shared" si="68"/>
        <v/>
      </c>
      <c r="T376" s="217" t="str">
        <f t="shared" si="61"/>
        <v/>
      </c>
      <c r="U376" s="218" t="str">
        <f>IF(S376="","",COUNTIF($S$7:S376,"該当２"))</f>
        <v/>
      </c>
      <c r="V376" s="221" t="str">
        <f t="shared" si="62"/>
        <v/>
      </c>
      <c r="W376" s="217" t="str">
        <f t="shared" si="63"/>
        <v/>
      </c>
      <c r="X376" s="218" t="str">
        <f>IF(V376="","",COUNTIF($V$7:V376,"該当３"))</f>
        <v/>
      </c>
      <c r="Z376" s="230"/>
      <c r="AA376" s="231"/>
      <c r="AB376" s="224"/>
      <c r="AC376" s="224"/>
      <c r="AD376" s="224"/>
      <c r="AE376" s="254"/>
    </row>
    <row r="377" spans="1:31" s="222" customFormat="1" ht="15" customHeight="1" x14ac:dyDescent="0.15">
      <c r="A377" s="227" t="s">
        <v>1434</v>
      </c>
      <c r="B377" s="228" t="s">
        <v>1006</v>
      </c>
      <c r="C377" s="228" t="s">
        <v>1428</v>
      </c>
      <c r="D377" s="228" t="s">
        <v>1022</v>
      </c>
      <c r="E377" s="228" t="s">
        <v>1007</v>
      </c>
      <c r="F377" s="229" t="s">
        <v>175</v>
      </c>
      <c r="G377" s="229" t="s">
        <v>469</v>
      </c>
      <c r="H377" s="229" t="s">
        <v>117</v>
      </c>
      <c r="I377" s="214"/>
      <c r="J377" s="215"/>
      <c r="K377" s="216" t="str">
        <f t="shared" si="64"/>
        <v/>
      </c>
      <c r="L377" s="217" t="str">
        <f t="shared" si="65"/>
        <v/>
      </c>
      <c r="M377" s="218" t="str">
        <f>IF(K377="","",COUNTIF($K$7:K377,"ﾘｽﾄ１"))</f>
        <v/>
      </c>
      <c r="N377" s="218" t="str">
        <f t="shared" si="66"/>
        <v/>
      </c>
      <c r="O377" s="219" t="str">
        <f t="shared" si="67"/>
        <v/>
      </c>
      <c r="P377" s="218" t="str">
        <f t="shared" si="58"/>
        <v/>
      </c>
      <c r="Q377" s="216" t="str">
        <f t="shared" si="59"/>
        <v/>
      </c>
      <c r="R377" s="220" t="str">
        <f t="shared" si="60"/>
        <v/>
      </c>
      <c r="S377" s="216" t="str">
        <f t="shared" si="68"/>
        <v/>
      </c>
      <c r="T377" s="217" t="str">
        <f t="shared" si="61"/>
        <v/>
      </c>
      <c r="U377" s="218" t="str">
        <f>IF(S377="","",COUNTIF($S$7:S377,"該当２"))</f>
        <v/>
      </c>
      <c r="V377" s="221" t="str">
        <f t="shared" si="62"/>
        <v/>
      </c>
      <c r="W377" s="217" t="str">
        <f t="shared" si="63"/>
        <v/>
      </c>
      <c r="X377" s="218" t="str">
        <f>IF(V377="","",COUNTIF($V$7:V377,"該当３"))</f>
        <v/>
      </c>
      <c r="Z377" s="230"/>
      <c r="AA377" s="231"/>
      <c r="AB377" s="224"/>
      <c r="AC377" s="224"/>
      <c r="AD377" s="224"/>
      <c r="AE377" s="254"/>
    </row>
    <row r="378" spans="1:31" s="222" customFormat="1" ht="15" customHeight="1" x14ac:dyDescent="0.15">
      <c r="A378" s="227" t="s">
        <v>1435</v>
      </c>
      <c r="B378" s="228" t="s">
        <v>1006</v>
      </c>
      <c r="C378" s="228" t="s">
        <v>1428</v>
      </c>
      <c r="D378" s="228" t="s">
        <v>1024</v>
      </c>
      <c r="E378" s="228" t="s">
        <v>1007</v>
      </c>
      <c r="F378" s="229" t="s">
        <v>175</v>
      </c>
      <c r="G378" s="229" t="s">
        <v>469</v>
      </c>
      <c r="H378" s="229" t="s">
        <v>474</v>
      </c>
      <c r="I378" s="214"/>
      <c r="J378" s="215"/>
      <c r="K378" s="216" t="str">
        <f t="shared" si="64"/>
        <v/>
      </c>
      <c r="L378" s="217" t="str">
        <f t="shared" si="65"/>
        <v/>
      </c>
      <c r="M378" s="218" t="str">
        <f>IF(K378="","",COUNTIF($K$7:K378,"ﾘｽﾄ１"))</f>
        <v/>
      </c>
      <c r="N378" s="218" t="str">
        <f t="shared" si="66"/>
        <v/>
      </c>
      <c r="O378" s="219" t="str">
        <f t="shared" si="67"/>
        <v/>
      </c>
      <c r="P378" s="218" t="str">
        <f t="shared" si="58"/>
        <v/>
      </c>
      <c r="Q378" s="216" t="str">
        <f t="shared" si="59"/>
        <v/>
      </c>
      <c r="R378" s="220" t="str">
        <f t="shared" si="60"/>
        <v/>
      </c>
      <c r="S378" s="216" t="str">
        <f t="shared" si="68"/>
        <v/>
      </c>
      <c r="T378" s="217" t="str">
        <f t="shared" si="61"/>
        <v/>
      </c>
      <c r="U378" s="218" t="str">
        <f>IF(S378="","",COUNTIF($S$7:S378,"該当２"))</f>
        <v/>
      </c>
      <c r="V378" s="221" t="str">
        <f t="shared" si="62"/>
        <v/>
      </c>
      <c r="W378" s="217" t="str">
        <f t="shared" si="63"/>
        <v/>
      </c>
      <c r="X378" s="218" t="str">
        <f>IF(V378="","",COUNTIF($V$7:V378,"該当３"))</f>
        <v/>
      </c>
      <c r="Z378" s="230"/>
      <c r="AA378" s="231"/>
      <c r="AB378" s="224"/>
      <c r="AC378" s="224"/>
      <c r="AD378" s="224"/>
      <c r="AE378" s="254"/>
    </row>
    <row r="379" spans="1:31" s="222" customFormat="1" ht="15" customHeight="1" x14ac:dyDescent="0.15">
      <c r="A379" s="227" t="s">
        <v>1436</v>
      </c>
      <c r="B379" s="228" t="s">
        <v>1006</v>
      </c>
      <c r="C379" s="228" t="s">
        <v>1437</v>
      </c>
      <c r="D379" s="228" t="s">
        <v>1008</v>
      </c>
      <c r="E379" s="228" t="s">
        <v>1007</v>
      </c>
      <c r="F379" s="229" t="s">
        <v>175</v>
      </c>
      <c r="G379" s="229" t="s">
        <v>475</v>
      </c>
      <c r="H379" s="229"/>
      <c r="I379" s="214"/>
      <c r="J379" s="215"/>
      <c r="K379" s="216" t="str">
        <f t="shared" si="64"/>
        <v>ﾘｽﾄ１</v>
      </c>
      <c r="L379" s="217" t="str">
        <f t="shared" si="65"/>
        <v>茨城町</v>
      </c>
      <c r="M379" s="218">
        <f>IF(K379="","",COUNTIF($K$7:K379,"ﾘｽﾄ１"))</f>
        <v>34</v>
      </c>
      <c r="N379" s="218" t="str">
        <f t="shared" si="66"/>
        <v/>
      </c>
      <c r="O379" s="219" t="str">
        <f t="shared" si="67"/>
        <v/>
      </c>
      <c r="P379" s="218" t="str">
        <f t="shared" si="58"/>
        <v/>
      </c>
      <c r="Q379" s="216" t="str">
        <f t="shared" si="59"/>
        <v/>
      </c>
      <c r="R379" s="220" t="str">
        <f t="shared" si="60"/>
        <v/>
      </c>
      <c r="S379" s="216" t="str">
        <f t="shared" si="68"/>
        <v/>
      </c>
      <c r="T379" s="217" t="str">
        <f t="shared" si="61"/>
        <v/>
      </c>
      <c r="U379" s="218" t="str">
        <f>IF(S379="","",COUNTIF($S$7:S379,"該当２"))</f>
        <v/>
      </c>
      <c r="V379" s="221" t="str">
        <f t="shared" si="62"/>
        <v/>
      </c>
      <c r="W379" s="217" t="str">
        <f t="shared" si="63"/>
        <v/>
      </c>
      <c r="X379" s="218" t="str">
        <f>IF(V379="","",COUNTIF($V$7:V379,"該当３"))</f>
        <v/>
      </c>
      <c r="Z379" s="230"/>
      <c r="AA379" s="231"/>
      <c r="AB379" s="224"/>
      <c r="AC379" s="224"/>
      <c r="AD379" s="224"/>
      <c r="AE379" s="254"/>
    </row>
    <row r="380" spans="1:31" s="222" customFormat="1" ht="15" customHeight="1" x14ac:dyDescent="0.15">
      <c r="A380" s="227" t="s">
        <v>1438</v>
      </c>
      <c r="B380" s="228" t="s">
        <v>1006</v>
      </c>
      <c r="C380" s="228" t="s">
        <v>1437</v>
      </c>
      <c r="D380" s="228" t="s">
        <v>1012</v>
      </c>
      <c r="E380" s="228" t="s">
        <v>1007</v>
      </c>
      <c r="F380" s="229" t="s">
        <v>175</v>
      </c>
      <c r="G380" s="229" t="s">
        <v>475</v>
      </c>
      <c r="H380" s="229" t="s">
        <v>476</v>
      </c>
      <c r="I380" s="214"/>
      <c r="J380" s="215"/>
      <c r="K380" s="216" t="str">
        <f t="shared" si="64"/>
        <v/>
      </c>
      <c r="L380" s="217" t="str">
        <f t="shared" si="65"/>
        <v/>
      </c>
      <c r="M380" s="218" t="str">
        <f>IF(K380="","",COUNTIF($K$7:K380,"ﾘｽﾄ１"))</f>
        <v/>
      </c>
      <c r="N380" s="218" t="str">
        <f t="shared" si="66"/>
        <v/>
      </c>
      <c r="O380" s="219" t="str">
        <f t="shared" si="67"/>
        <v/>
      </c>
      <c r="P380" s="218" t="str">
        <f t="shared" si="58"/>
        <v/>
      </c>
      <c r="Q380" s="216" t="str">
        <f t="shared" si="59"/>
        <v/>
      </c>
      <c r="R380" s="220" t="str">
        <f t="shared" si="60"/>
        <v/>
      </c>
      <c r="S380" s="216" t="str">
        <f t="shared" si="68"/>
        <v/>
      </c>
      <c r="T380" s="217" t="str">
        <f t="shared" si="61"/>
        <v/>
      </c>
      <c r="U380" s="218" t="str">
        <f>IF(S380="","",COUNTIF($S$7:S380,"該当２"))</f>
        <v/>
      </c>
      <c r="V380" s="221" t="str">
        <f t="shared" si="62"/>
        <v/>
      </c>
      <c r="W380" s="217" t="str">
        <f t="shared" si="63"/>
        <v/>
      </c>
      <c r="X380" s="218" t="str">
        <f>IF(V380="","",COUNTIF($V$7:V380,"該当３"))</f>
        <v/>
      </c>
      <c r="Z380" s="230"/>
      <c r="AA380" s="231"/>
      <c r="AB380" s="224"/>
      <c r="AC380" s="224"/>
      <c r="AD380" s="224"/>
      <c r="AE380" s="254"/>
    </row>
    <row r="381" spans="1:31" s="222" customFormat="1" ht="15" customHeight="1" x14ac:dyDescent="0.15">
      <c r="A381" s="227" t="s">
        <v>1439</v>
      </c>
      <c r="B381" s="228" t="s">
        <v>1006</v>
      </c>
      <c r="C381" s="228" t="s">
        <v>1437</v>
      </c>
      <c r="D381" s="228" t="s">
        <v>1014</v>
      </c>
      <c r="E381" s="228" t="s">
        <v>1007</v>
      </c>
      <c r="F381" s="229" t="s">
        <v>175</v>
      </c>
      <c r="G381" s="229" t="s">
        <v>475</v>
      </c>
      <c r="H381" s="229" t="s">
        <v>477</v>
      </c>
      <c r="I381" s="214"/>
      <c r="J381" s="215"/>
      <c r="K381" s="216" t="str">
        <f t="shared" si="64"/>
        <v/>
      </c>
      <c r="L381" s="217" t="str">
        <f t="shared" si="65"/>
        <v/>
      </c>
      <c r="M381" s="218" t="str">
        <f>IF(K381="","",COUNTIF($K$7:K381,"ﾘｽﾄ１"))</f>
        <v/>
      </c>
      <c r="N381" s="218" t="str">
        <f t="shared" si="66"/>
        <v/>
      </c>
      <c r="O381" s="219" t="str">
        <f t="shared" si="67"/>
        <v/>
      </c>
      <c r="P381" s="218" t="str">
        <f t="shared" si="58"/>
        <v/>
      </c>
      <c r="Q381" s="216" t="str">
        <f t="shared" si="59"/>
        <v/>
      </c>
      <c r="R381" s="220" t="str">
        <f t="shared" si="60"/>
        <v/>
      </c>
      <c r="S381" s="216" t="str">
        <f t="shared" si="68"/>
        <v/>
      </c>
      <c r="T381" s="217" t="str">
        <f t="shared" si="61"/>
        <v/>
      </c>
      <c r="U381" s="218" t="str">
        <f>IF(S381="","",COUNTIF($S$7:S381,"該当２"))</f>
        <v/>
      </c>
      <c r="V381" s="221" t="str">
        <f t="shared" si="62"/>
        <v/>
      </c>
      <c r="W381" s="217" t="str">
        <f t="shared" si="63"/>
        <v/>
      </c>
      <c r="X381" s="218" t="str">
        <f>IF(V381="","",COUNTIF($V$7:V381,"該当３"))</f>
        <v/>
      </c>
      <c r="Z381" s="230"/>
      <c r="AA381" s="231"/>
      <c r="AB381" s="224"/>
      <c r="AC381" s="224"/>
      <c r="AD381" s="224"/>
      <c r="AE381" s="254"/>
    </row>
    <row r="382" spans="1:31" s="222" customFormat="1" ht="15" customHeight="1" x14ac:dyDescent="0.15">
      <c r="A382" s="227" t="s">
        <v>1440</v>
      </c>
      <c r="B382" s="228" t="s">
        <v>1006</v>
      </c>
      <c r="C382" s="228" t="s">
        <v>1437</v>
      </c>
      <c r="D382" s="228" t="s">
        <v>1016</v>
      </c>
      <c r="E382" s="228" t="s">
        <v>1007</v>
      </c>
      <c r="F382" s="229" t="s">
        <v>175</v>
      </c>
      <c r="G382" s="229" t="s">
        <v>475</v>
      </c>
      <c r="H382" s="229" t="s">
        <v>478</v>
      </c>
      <c r="I382" s="214"/>
      <c r="J382" s="215"/>
      <c r="K382" s="216" t="str">
        <f t="shared" si="64"/>
        <v/>
      </c>
      <c r="L382" s="217" t="str">
        <f t="shared" si="65"/>
        <v/>
      </c>
      <c r="M382" s="218" t="str">
        <f>IF(K382="","",COUNTIF($K$7:K382,"ﾘｽﾄ１"))</f>
        <v/>
      </c>
      <c r="N382" s="218" t="str">
        <f t="shared" si="66"/>
        <v/>
      </c>
      <c r="O382" s="219" t="str">
        <f t="shared" si="67"/>
        <v/>
      </c>
      <c r="P382" s="218" t="str">
        <f t="shared" si="58"/>
        <v/>
      </c>
      <c r="Q382" s="216" t="str">
        <f t="shared" si="59"/>
        <v/>
      </c>
      <c r="R382" s="220" t="str">
        <f t="shared" si="60"/>
        <v/>
      </c>
      <c r="S382" s="216" t="str">
        <f t="shared" si="68"/>
        <v/>
      </c>
      <c r="T382" s="217" t="str">
        <f t="shared" si="61"/>
        <v/>
      </c>
      <c r="U382" s="218" t="str">
        <f>IF(S382="","",COUNTIF($S$7:S382,"該当２"))</f>
        <v/>
      </c>
      <c r="V382" s="221" t="str">
        <f t="shared" si="62"/>
        <v/>
      </c>
      <c r="W382" s="217" t="str">
        <f t="shared" si="63"/>
        <v/>
      </c>
      <c r="X382" s="218" t="str">
        <f>IF(V382="","",COUNTIF($V$7:V382,"該当３"))</f>
        <v/>
      </c>
      <c r="Z382" s="230"/>
      <c r="AA382" s="231"/>
      <c r="AB382" s="224"/>
      <c r="AC382" s="224"/>
      <c r="AD382" s="224"/>
      <c r="AE382" s="254"/>
    </row>
    <row r="383" spans="1:31" s="222" customFormat="1" ht="15" customHeight="1" x14ac:dyDescent="0.15">
      <c r="A383" s="227" t="s">
        <v>1441</v>
      </c>
      <c r="B383" s="228" t="s">
        <v>1006</v>
      </c>
      <c r="C383" s="228" t="s">
        <v>1437</v>
      </c>
      <c r="D383" s="228" t="s">
        <v>1018</v>
      </c>
      <c r="E383" s="228" t="s">
        <v>1007</v>
      </c>
      <c r="F383" s="229" t="s">
        <v>175</v>
      </c>
      <c r="G383" s="229" t="s">
        <v>475</v>
      </c>
      <c r="H383" s="229" t="s">
        <v>479</v>
      </c>
      <c r="I383" s="214"/>
      <c r="J383" s="215"/>
      <c r="K383" s="216" t="str">
        <f t="shared" si="64"/>
        <v/>
      </c>
      <c r="L383" s="217" t="str">
        <f t="shared" si="65"/>
        <v/>
      </c>
      <c r="M383" s="218" t="str">
        <f>IF(K383="","",COUNTIF($K$7:K383,"ﾘｽﾄ１"))</f>
        <v/>
      </c>
      <c r="N383" s="218" t="str">
        <f t="shared" si="66"/>
        <v/>
      </c>
      <c r="O383" s="219" t="str">
        <f t="shared" si="67"/>
        <v/>
      </c>
      <c r="P383" s="218" t="str">
        <f t="shared" si="58"/>
        <v/>
      </c>
      <c r="Q383" s="216" t="str">
        <f t="shared" si="59"/>
        <v/>
      </c>
      <c r="R383" s="220" t="str">
        <f t="shared" si="60"/>
        <v/>
      </c>
      <c r="S383" s="216" t="str">
        <f t="shared" si="68"/>
        <v/>
      </c>
      <c r="T383" s="217" t="str">
        <f t="shared" si="61"/>
        <v/>
      </c>
      <c r="U383" s="218" t="str">
        <f>IF(S383="","",COUNTIF($S$7:S383,"該当２"))</f>
        <v/>
      </c>
      <c r="V383" s="221" t="str">
        <f t="shared" si="62"/>
        <v/>
      </c>
      <c r="W383" s="217" t="str">
        <f t="shared" si="63"/>
        <v/>
      </c>
      <c r="X383" s="218" t="str">
        <f>IF(V383="","",COUNTIF($V$7:V383,"該当３"))</f>
        <v/>
      </c>
      <c r="Z383" s="230"/>
      <c r="AA383" s="231"/>
      <c r="AB383" s="224"/>
      <c r="AC383" s="224"/>
      <c r="AD383" s="224"/>
      <c r="AE383" s="254"/>
    </row>
    <row r="384" spans="1:31" s="222" customFormat="1" ht="15" customHeight="1" x14ac:dyDescent="0.15">
      <c r="A384" s="227" t="s">
        <v>1442</v>
      </c>
      <c r="B384" s="228" t="s">
        <v>1006</v>
      </c>
      <c r="C384" s="228" t="s">
        <v>1437</v>
      </c>
      <c r="D384" s="228" t="s">
        <v>1020</v>
      </c>
      <c r="E384" s="228" t="s">
        <v>1007</v>
      </c>
      <c r="F384" s="229" t="s">
        <v>175</v>
      </c>
      <c r="G384" s="229" t="s">
        <v>475</v>
      </c>
      <c r="H384" s="229" t="s">
        <v>1625</v>
      </c>
      <c r="I384" s="214"/>
      <c r="J384" s="215"/>
      <c r="K384" s="216" t="str">
        <f t="shared" si="64"/>
        <v/>
      </c>
      <c r="L384" s="217" t="str">
        <f t="shared" si="65"/>
        <v/>
      </c>
      <c r="M384" s="218" t="str">
        <f>IF(K384="","",COUNTIF($K$7:K384,"ﾘｽﾄ１"))</f>
        <v/>
      </c>
      <c r="N384" s="218" t="str">
        <f t="shared" si="66"/>
        <v/>
      </c>
      <c r="O384" s="219" t="str">
        <f t="shared" si="67"/>
        <v/>
      </c>
      <c r="P384" s="218" t="str">
        <f t="shared" si="58"/>
        <v/>
      </c>
      <c r="Q384" s="216" t="str">
        <f t="shared" si="59"/>
        <v/>
      </c>
      <c r="R384" s="220" t="str">
        <f t="shared" si="60"/>
        <v/>
      </c>
      <c r="S384" s="216" t="str">
        <f t="shared" si="68"/>
        <v/>
      </c>
      <c r="T384" s="217" t="str">
        <f t="shared" si="61"/>
        <v/>
      </c>
      <c r="U384" s="218" t="str">
        <f>IF(S384="","",COUNTIF($S$7:S384,"該当２"))</f>
        <v/>
      </c>
      <c r="V384" s="221" t="str">
        <f t="shared" si="62"/>
        <v/>
      </c>
      <c r="W384" s="217" t="str">
        <f t="shared" si="63"/>
        <v/>
      </c>
      <c r="X384" s="218" t="str">
        <f>IF(V384="","",COUNTIF($V$7:V384,"該当３"))</f>
        <v/>
      </c>
      <c r="Z384" s="230"/>
      <c r="AA384" s="231"/>
      <c r="AB384" s="224"/>
      <c r="AC384" s="224"/>
      <c r="AD384" s="224"/>
      <c r="AE384" s="254"/>
    </row>
    <row r="385" spans="1:31" s="222" customFormat="1" ht="15" customHeight="1" x14ac:dyDescent="0.15">
      <c r="A385" s="227" t="s">
        <v>1443</v>
      </c>
      <c r="B385" s="228" t="s">
        <v>1006</v>
      </c>
      <c r="C385" s="228" t="s">
        <v>1437</v>
      </c>
      <c r="D385" s="228" t="s">
        <v>1022</v>
      </c>
      <c r="E385" s="228" t="s">
        <v>1007</v>
      </c>
      <c r="F385" s="229" t="s">
        <v>175</v>
      </c>
      <c r="G385" s="229" t="s">
        <v>475</v>
      </c>
      <c r="H385" s="229" t="s">
        <v>480</v>
      </c>
      <c r="I385" s="214"/>
      <c r="J385" s="215"/>
      <c r="K385" s="216" t="str">
        <f t="shared" si="64"/>
        <v/>
      </c>
      <c r="L385" s="217" t="str">
        <f t="shared" si="65"/>
        <v/>
      </c>
      <c r="M385" s="218" t="str">
        <f>IF(K385="","",COUNTIF($K$7:K385,"ﾘｽﾄ１"))</f>
        <v/>
      </c>
      <c r="N385" s="218" t="str">
        <f t="shared" si="66"/>
        <v/>
      </c>
      <c r="O385" s="219" t="str">
        <f t="shared" si="67"/>
        <v/>
      </c>
      <c r="P385" s="218" t="str">
        <f t="shared" si="58"/>
        <v/>
      </c>
      <c r="Q385" s="216" t="str">
        <f t="shared" si="59"/>
        <v/>
      </c>
      <c r="R385" s="220" t="str">
        <f t="shared" si="60"/>
        <v/>
      </c>
      <c r="S385" s="216" t="str">
        <f t="shared" si="68"/>
        <v/>
      </c>
      <c r="T385" s="217" t="str">
        <f t="shared" si="61"/>
        <v/>
      </c>
      <c r="U385" s="218" t="str">
        <f>IF(S385="","",COUNTIF($S$7:S385,"該当２"))</f>
        <v/>
      </c>
      <c r="V385" s="221" t="str">
        <f t="shared" si="62"/>
        <v/>
      </c>
      <c r="W385" s="217" t="str">
        <f t="shared" si="63"/>
        <v/>
      </c>
      <c r="X385" s="218" t="str">
        <f>IF(V385="","",COUNTIF($V$7:V385,"該当３"))</f>
        <v/>
      </c>
      <c r="Z385" s="230"/>
      <c r="AA385" s="231"/>
      <c r="AB385" s="224"/>
      <c r="AC385" s="224"/>
      <c r="AD385" s="224"/>
      <c r="AE385" s="254"/>
    </row>
    <row r="386" spans="1:31" s="222" customFormat="1" ht="15" customHeight="1" x14ac:dyDescent="0.15">
      <c r="A386" s="227" t="s">
        <v>1444</v>
      </c>
      <c r="B386" s="228" t="s">
        <v>1006</v>
      </c>
      <c r="C386" s="228" t="s">
        <v>1445</v>
      </c>
      <c r="D386" s="228" t="s">
        <v>1008</v>
      </c>
      <c r="E386" s="228" t="s">
        <v>1007</v>
      </c>
      <c r="F386" s="229" t="s">
        <v>175</v>
      </c>
      <c r="G386" s="229" t="s">
        <v>481</v>
      </c>
      <c r="H386" s="229"/>
      <c r="I386" s="214"/>
      <c r="J386" s="215"/>
      <c r="K386" s="216" t="str">
        <f t="shared" si="64"/>
        <v>ﾘｽﾄ１</v>
      </c>
      <c r="L386" s="217" t="str">
        <f t="shared" si="65"/>
        <v>大洗町</v>
      </c>
      <c r="M386" s="218">
        <f>IF(K386="","",COUNTIF($K$7:K386,"ﾘｽﾄ１"))</f>
        <v>35</v>
      </c>
      <c r="N386" s="218" t="str">
        <f t="shared" si="66"/>
        <v/>
      </c>
      <c r="O386" s="219" t="str">
        <f t="shared" si="67"/>
        <v/>
      </c>
      <c r="P386" s="218" t="str">
        <f t="shared" si="58"/>
        <v/>
      </c>
      <c r="Q386" s="216" t="str">
        <f t="shared" si="59"/>
        <v/>
      </c>
      <c r="R386" s="220" t="str">
        <f t="shared" si="60"/>
        <v/>
      </c>
      <c r="S386" s="216" t="str">
        <f t="shared" si="68"/>
        <v/>
      </c>
      <c r="T386" s="217" t="str">
        <f t="shared" si="61"/>
        <v/>
      </c>
      <c r="U386" s="218" t="str">
        <f>IF(S386="","",COUNTIF($S$7:S386,"該当２"))</f>
        <v/>
      </c>
      <c r="V386" s="221" t="str">
        <f t="shared" si="62"/>
        <v/>
      </c>
      <c r="W386" s="217" t="str">
        <f t="shared" si="63"/>
        <v/>
      </c>
      <c r="X386" s="218" t="str">
        <f>IF(V386="","",COUNTIF($V$7:V386,"該当３"))</f>
        <v/>
      </c>
      <c r="Z386" s="230"/>
      <c r="AA386" s="231"/>
      <c r="AB386" s="224"/>
      <c r="AC386" s="224"/>
      <c r="AD386" s="224"/>
      <c r="AE386" s="254"/>
    </row>
    <row r="387" spans="1:31" s="222" customFormat="1" ht="15" customHeight="1" x14ac:dyDescent="0.15">
      <c r="A387" s="227" t="s">
        <v>1446</v>
      </c>
      <c r="B387" s="228" t="s">
        <v>1006</v>
      </c>
      <c r="C387" s="228" t="s">
        <v>1445</v>
      </c>
      <c r="D387" s="228" t="s">
        <v>1012</v>
      </c>
      <c r="E387" s="228" t="s">
        <v>1007</v>
      </c>
      <c r="F387" s="229" t="s">
        <v>175</v>
      </c>
      <c r="G387" s="229" t="s">
        <v>481</v>
      </c>
      <c r="H387" s="229" t="s">
        <v>482</v>
      </c>
      <c r="I387" s="214"/>
      <c r="J387" s="215"/>
      <c r="K387" s="216" t="str">
        <f t="shared" si="64"/>
        <v/>
      </c>
      <c r="L387" s="217" t="str">
        <f t="shared" si="65"/>
        <v/>
      </c>
      <c r="M387" s="218" t="str">
        <f>IF(K387="","",COUNTIF($K$7:K387,"ﾘｽﾄ１"))</f>
        <v/>
      </c>
      <c r="N387" s="218" t="str">
        <f t="shared" si="66"/>
        <v/>
      </c>
      <c r="O387" s="219" t="str">
        <f t="shared" si="67"/>
        <v/>
      </c>
      <c r="P387" s="218" t="str">
        <f t="shared" si="58"/>
        <v/>
      </c>
      <c r="Q387" s="216" t="str">
        <f t="shared" si="59"/>
        <v/>
      </c>
      <c r="R387" s="220" t="str">
        <f t="shared" si="60"/>
        <v/>
      </c>
      <c r="S387" s="216" t="str">
        <f t="shared" si="68"/>
        <v/>
      </c>
      <c r="T387" s="217" t="str">
        <f t="shared" si="61"/>
        <v/>
      </c>
      <c r="U387" s="218" t="str">
        <f>IF(S387="","",COUNTIF($S$7:S387,"該当２"))</f>
        <v/>
      </c>
      <c r="V387" s="221" t="str">
        <f t="shared" si="62"/>
        <v/>
      </c>
      <c r="W387" s="217" t="str">
        <f t="shared" si="63"/>
        <v/>
      </c>
      <c r="X387" s="218" t="str">
        <f>IF(V387="","",COUNTIF($V$7:V387,"該当３"))</f>
        <v/>
      </c>
      <c r="Z387" s="230"/>
      <c r="AA387" s="231"/>
      <c r="AB387" s="224"/>
      <c r="AC387" s="224"/>
      <c r="AD387" s="224"/>
      <c r="AE387" s="254"/>
    </row>
    <row r="388" spans="1:31" s="222" customFormat="1" ht="15" customHeight="1" x14ac:dyDescent="0.15">
      <c r="A388" s="227" t="s">
        <v>1447</v>
      </c>
      <c r="B388" s="228" t="s">
        <v>1006</v>
      </c>
      <c r="C388" s="228" t="s">
        <v>1445</v>
      </c>
      <c r="D388" s="228" t="s">
        <v>1014</v>
      </c>
      <c r="E388" s="228" t="s">
        <v>1007</v>
      </c>
      <c r="F388" s="229" t="s">
        <v>175</v>
      </c>
      <c r="G388" s="229" t="s">
        <v>481</v>
      </c>
      <c r="H388" s="229" t="s">
        <v>483</v>
      </c>
      <c r="I388" s="214"/>
      <c r="J388" s="215"/>
      <c r="K388" s="216" t="str">
        <f t="shared" si="64"/>
        <v/>
      </c>
      <c r="L388" s="217" t="str">
        <f t="shared" si="65"/>
        <v/>
      </c>
      <c r="M388" s="218" t="str">
        <f>IF(K388="","",COUNTIF($K$7:K388,"ﾘｽﾄ１"))</f>
        <v/>
      </c>
      <c r="N388" s="218" t="str">
        <f t="shared" si="66"/>
        <v/>
      </c>
      <c r="O388" s="219" t="str">
        <f t="shared" si="67"/>
        <v/>
      </c>
      <c r="P388" s="218" t="str">
        <f t="shared" si="58"/>
        <v/>
      </c>
      <c r="Q388" s="216" t="str">
        <f t="shared" si="59"/>
        <v/>
      </c>
      <c r="R388" s="220" t="str">
        <f t="shared" si="60"/>
        <v/>
      </c>
      <c r="S388" s="216" t="str">
        <f t="shared" si="68"/>
        <v/>
      </c>
      <c r="T388" s="217" t="str">
        <f t="shared" si="61"/>
        <v/>
      </c>
      <c r="U388" s="218" t="str">
        <f>IF(S388="","",COUNTIF($S$7:S388,"該当２"))</f>
        <v/>
      </c>
      <c r="V388" s="221" t="str">
        <f t="shared" si="62"/>
        <v/>
      </c>
      <c r="W388" s="217" t="str">
        <f t="shared" si="63"/>
        <v/>
      </c>
      <c r="X388" s="218" t="str">
        <f>IF(V388="","",COUNTIF($V$7:V388,"該当３"))</f>
        <v/>
      </c>
      <c r="Z388" s="230"/>
      <c r="AA388" s="231"/>
      <c r="AB388" s="224"/>
      <c r="AC388" s="224"/>
      <c r="AD388" s="224"/>
      <c r="AE388" s="254"/>
    </row>
    <row r="389" spans="1:31" s="222" customFormat="1" ht="15" customHeight="1" x14ac:dyDescent="0.15">
      <c r="A389" s="227" t="s">
        <v>1448</v>
      </c>
      <c r="B389" s="228" t="s">
        <v>1006</v>
      </c>
      <c r="C389" s="228" t="s">
        <v>1445</v>
      </c>
      <c r="D389" s="228" t="s">
        <v>1016</v>
      </c>
      <c r="E389" s="228" t="s">
        <v>1007</v>
      </c>
      <c r="F389" s="229" t="s">
        <v>175</v>
      </c>
      <c r="G389" s="229" t="s">
        <v>481</v>
      </c>
      <c r="H389" s="229" t="s">
        <v>1626</v>
      </c>
      <c r="I389" s="214"/>
      <c r="J389" s="215"/>
      <c r="K389" s="216" t="str">
        <f t="shared" si="64"/>
        <v/>
      </c>
      <c r="L389" s="217" t="str">
        <f t="shared" si="65"/>
        <v/>
      </c>
      <c r="M389" s="218" t="str">
        <f>IF(K389="","",COUNTIF($K$7:K389,"ﾘｽﾄ１"))</f>
        <v/>
      </c>
      <c r="N389" s="218" t="str">
        <f t="shared" si="66"/>
        <v/>
      </c>
      <c r="O389" s="219" t="str">
        <f t="shared" si="67"/>
        <v/>
      </c>
      <c r="P389" s="218" t="str">
        <f t="shared" si="58"/>
        <v/>
      </c>
      <c r="Q389" s="216" t="str">
        <f t="shared" si="59"/>
        <v/>
      </c>
      <c r="R389" s="220" t="str">
        <f t="shared" si="60"/>
        <v/>
      </c>
      <c r="S389" s="216" t="str">
        <f t="shared" si="68"/>
        <v/>
      </c>
      <c r="T389" s="217" t="str">
        <f t="shared" si="61"/>
        <v/>
      </c>
      <c r="U389" s="218" t="str">
        <f>IF(S389="","",COUNTIF($S$7:S389,"該当２"))</f>
        <v/>
      </c>
      <c r="V389" s="221" t="str">
        <f t="shared" si="62"/>
        <v/>
      </c>
      <c r="W389" s="217" t="str">
        <f t="shared" si="63"/>
        <v/>
      </c>
      <c r="X389" s="218" t="str">
        <f>IF(V389="","",COUNTIF($V$7:V389,"該当３"))</f>
        <v/>
      </c>
      <c r="Z389" s="230"/>
      <c r="AA389" s="231"/>
      <c r="AB389" s="224"/>
      <c r="AC389" s="224"/>
      <c r="AD389" s="224"/>
      <c r="AE389" s="254"/>
    </row>
    <row r="390" spans="1:31" s="222" customFormat="1" ht="15" customHeight="1" x14ac:dyDescent="0.15">
      <c r="A390" s="227" t="s">
        <v>1449</v>
      </c>
      <c r="B390" s="228" t="s">
        <v>1006</v>
      </c>
      <c r="C390" s="228" t="s">
        <v>1450</v>
      </c>
      <c r="D390" s="228" t="s">
        <v>1008</v>
      </c>
      <c r="E390" s="228" t="s">
        <v>1007</v>
      </c>
      <c r="F390" s="229" t="s">
        <v>175</v>
      </c>
      <c r="G390" s="229" t="s">
        <v>484</v>
      </c>
      <c r="H390" s="229"/>
      <c r="I390" s="214"/>
      <c r="J390" s="215"/>
      <c r="K390" s="216" t="str">
        <f t="shared" si="64"/>
        <v>ﾘｽﾄ１</v>
      </c>
      <c r="L390" s="217" t="str">
        <f t="shared" si="65"/>
        <v>城里町</v>
      </c>
      <c r="M390" s="218">
        <f>IF(K390="","",COUNTIF($K$7:K390,"ﾘｽﾄ１"))</f>
        <v>36</v>
      </c>
      <c r="N390" s="218" t="str">
        <f t="shared" si="66"/>
        <v/>
      </c>
      <c r="O390" s="219" t="str">
        <f t="shared" si="67"/>
        <v/>
      </c>
      <c r="P390" s="218" t="str">
        <f t="shared" si="58"/>
        <v/>
      </c>
      <c r="Q390" s="216" t="str">
        <f t="shared" si="59"/>
        <v/>
      </c>
      <c r="R390" s="220" t="str">
        <f t="shared" si="60"/>
        <v/>
      </c>
      <c r="S390" s="216" t="str">
        <f t="shared" si="68"/>
        <v/>
      </c>
      <c r="T390" s="217" t="str">
        <f t="shared" si="61"/>
        <v/>
      </c>
      <c r="U390" s="218" t="str">
        <f>IF(S390="","",COUNTIF($S$7:S390,"該当２"))</f>
        <v/>
      </c>
      <c r="V390" s="221" t="str">
        <f t="shared" si="62"/>
        <v/>
      </c>
      <c r="W390" s="217" t="str">
        <f t="shared" si="63"/>
        <v/>
      </c>
      <c r="X390" s="218" t="str">
        <f>IF(V390="","",COUNTIF($V$7:V390,"該当３"))</f>
        <v/>
      </c>
      <c r="Z390" s="230"/>
      <c r="AA390" s="231"/>
      <c r="AB390" s="224"/>
      <c r="AC390" s="224"/>
      <c r="AD390" s="224"/>
      <c r="AE390" s="254"/>
    </row>
    <row r="391" spans="1:31" s="222" customFormat="1" ht="15" customHeight="1" x14ac:dyDescent="0.15">
      <c r="A391" s="227" t="s">
        <v>1451</v>
      </c>
      <c r="B391" s="228" t="s">
        <v>1006</v>
      </c>
      <c r="C391" s="228" t="s">
        <v>1450</v>
      </c>
      <c r="D391" s="228" t="s">
        <v>1012</v>
      </c>
      <c r="E391" s="228" t="s">
        <v>1007</v>
      </c>
      <c r="F391" s="229" t="s">
        <v>175</v>
      </c>
      <c r="G391" s="229" t="s">
        <v>484</v>
      </c>
      <c r="H391" s="229" t="s">
        <v>485</v>
      </c>
      <c r="I391" s="214"/>
      <c r="J391" s="215"/>
      <c r="K391" s="216" t="str">
        <f t="shared" si="64"/>
        <v/>
      </c>
      <c r="L391" s="217" t="str">
        <f t="shared" si="65"/>
        <v/>
      </c>
      <c r="M391" s="218" t="str">
        <f>IF(K391="","",COUNTIF($K$7:K391,"ﾘｽﾄ１"))</f>
        <v/>
      </c>
      <c r="N391" s="218" t="str">
        <f t="shared" si="66"/>
        <v/>
      </c>
      <c r="O391" s="219" t="str">
        <f t="shared" si="67"/>
        <v/>
      </c>
      <c r="P391" s="218" t="str">
        <f t="shared" si="58"/>
        <v/>
      </c>
      <c r="Q391" s="216" t="str">
        <f t="shared" si="59"/>
        <v/>
      </c>
      <c r="R391" s="220" t="str">
        <f t="shared" si="60"/>
        <v/>
      </c>
      <c r="S391" s="216" t="str">
        <f t="shared" si="68"/>
        <v/>
      </c>
      <c r="T391" s="217" t="str">
        <f t="shared" si="61"/>
        <v/>
      </c>
      <c r="U391" s="218" t="str">
        <f>IF(S391="","",COUNTIF($S$7:S391,"該当２"))</f>
        <v/>
      </c>
      <c r="V391" s="221" t="str">
        <f t="shared" si="62"/>
        <v/>
      </c>
      <c r="W391" s="217" t="str">
        <f t="shared" si="63"/>
        <v/>
      </c>
      <c r="X391" s="218" t="str">
        <f>IF(V391="","",COUNTIF($V$7:V391,"該当３"))</f>
        <v/>
      </c>
      <c r="Z391" s="230"/>
      <c r="AA391" s="231"/>
      <c r="AB391" s="224"/>
      <c r="AC391" s="224"/>
      <c r="AD391" s="224"/>
      <c r="AE391" s="254"/>
    </row>
    <row r="392" spans="1:31" s="222" customFormat="1" ht="15" customHeight="1" x14ac:dyDescent="0.15">
      <c r="A392" s="227" t="s">
        <v>1452</v>
      </c>
      <c r="B392" s="228" t="s">
        <v>1006</v>
      </c>
      <c r="C392" s="228" t="s">
        <v>1450</v>
      </c>
      <c r="D392" s="228" t="s">
        <v>1014</v>
      </c>
      <c r="E392" s="228" t="s">
        <v>1007</v>
      </c>
      <c r="F392" s="229" t="s">
        <v>175</v>
      </c>
      <c r="G392" s="229" t="s">
        <v>484</v>
      </c>
      <c r="H392" s="229" t="s">
        <v>486</v>
      </c>
      <c r="I392" s="214"/>
      <c r="J392" s="215"/>
      <c r="K392" s="216" t="str">
        <f t="shared" si="64"/>
        <v/>
      </c>
      <c r="L392" s="217" t="str">
        <f t="shared" si="65"/>
        <v/>
      </c>
      <c r="M392" s="218" t="str">
        <f>IF(K392="","",COUNTIF($K$7:K392,"ﾘｽﾄ１"))</f>
        <v/>
      </c>
      <c r="N392" s="218" t="str">
        <f t="shared" si="66"/>
        <v/>
      </c>
      <c r="O392" s="219" t="str">
        <f t="shared" si="67"/>
        <v/>
      </c>
      <c r="P392" s="218" t="str">
        <f t="shared" ref="P392:P456" si="69">IF(O392="該当１",G392,"")</f>
        <v/>
      </c>
      <c r="Q392" s="216" t="str">
        <f t="shared" ref="Q392:Q456" si="70">IF(O392="該当１","ﾘｽﾄ2","")</f>
        <v/>
      </c>
      <c r="R392" s="220" t="str">
        <f t="shared" ref="R392:R456" si="71">IF(Q392="ﾘｽﾄ2",H392,"")</f>
        <v/>
      </c>
      <c r="S392" s="216" t="str">
        <f t="shared" si="68"/>
        <v/>
      </c>
      <c r="T392" s="217" t="str">
        <f t="shared" ref="T392:T456" si="72">IF(S392="該当２",H392,"")</f>
        <v/>
      </c>
      <c r="U392" s="218" t="str">
        <f>IF(S392="","",COUNTIF($S$7:S392,"該当２"))</f>
        <v/>
      </c>
      <c r="V392" s="221" t="str">
        <f t="shared" ref="V392:V456" si="73">IF(AND($S$2=H392,E392&gt;0,E392&lt;998),"該当３","")</f>
        <v/>
      </c>
      <c r="W392" s="217" t="str">
        <f t="shared" ref="W392:W456" si="74">IF(V392="該当３",I392,"")</f>
        <v/>
      </c>
      <c r="X392" s="218" t="str">
        <f>IF(V392="","",COUNTIF($V$7:V392,"該当３"))</f>
        <v/>
      </c>
      <c r="Z392" s="230"/>
      <c r="AA392" s="231"/>
      <c r="AB392" s="224"/>
      <c r="AC392" s="224"/>
      <c r="AD392" s="224"/>
      <c r="AE392" s="254"/>
    </row>
    <row r="393" spans="1:31" s="222" customFormat="1" ht="15" customHeight="1" x14ac:dyDescent="0.15">
      <c r="A393" s="227" t="s">
        <v>1453</v>
      </c>
      <c r="B393" s="228" t="s">
        <v>1006</v>
      </c>
      <c r="C393" s="228" t="s">
        <v>1450</v>
      </c>
      <c r="D393" s="228" t="s">
        <v>1016</v>
      </c>
      <c r="E393" s="228" t="s">
        <v>1007</v>
      </c>
      <c r="F393" s="229" t="s">
        <v>175</v>
      </c>
      <c r="G393" s="229" t="s">
        <v>484</v>
      </c>
      <c r="H393" s="229" t="s">
        <v>487</v>
      </c>
      <c r="I393" s="214"/>
      <c r="J393" s="215"/>
      <c r="K393" s="216" t="str">
        <f t="shared" ref="K393:K457" si="75">IF(AND($C393&gt;0,$H393=""),"ﾘｽﾄ１","")</f>
        <v/>
      </c>
      <c r="L393" s="217" t="str">
        <f t="shared" ref="L393:L457" si="76">IF(K393="ﾘｽﾄ１",G393,"")</f>
        <v/>
      </c>
      <c r="M393" s="218" t="str">
        <f>IF(K393="","",COUNTIF($K$7:K393,"ﾘｽﾄ１"))</f>
        <v/>
      </c>
      <c r="N393" s="218" t="str">
        <f t="shared" ref="N393:N457" si="77">IF(AND(D393=0,E393&gt;0),"同一区","")</f>
        <v/>
      </c>
      <c r="O393" s="219" t="str">
        <f t="shared" ref="O393:O457" si="78">IF(AND(EXACT($K$2,G393),H393&gt;0),"該当１","")</f>
        <v/>
      </c>
      <c r="P393" s="218" t="str">
        <f t="shared" si="69"/>
        <v/>
      </c>
      <c r="Q393" s="216" t="str">
        <f t="shared" si="70"/>
        <v/>
      </c>
      <c r="R393" s="220" t="str">
        <f t="shared" si="71"/>
        <v/>
      </c>
      <c r="S393" s="216" t="str">
        <f t="shared" ref="S393:S457" si="79">IF(AND(Q393="ﾘｽﾄ2",OR(I393=0,AND(N393="同一区",E393=1))),"該当２","")</f>
        <v/>
      </c>
      <c r="T393" s="217" t="str">
        <f t="shared" si="72"/>
        <v/>
      </c>
      <c r="U393" s="218" t="str">
        <f>IF(S393="","",COUNTIF($S$7:S393,"該当２"))</f>
        <v/>
      </c>
      <c r="V393" s="221" t="str">
        <f t="shared" si="73"/>
        <v/>
      </c>
      <c r="W393" s="217" t="str">
        <f t="shared" si="74"/>
        <v/>
      </c>
      <c r="X393" s="218" t="str">
        <f>IF(V393="","",COUNTIF($V$7:V393,"該当３"))</f>
        <v/>
      </c>
      <c r="Z393" s="230"/>
      <c r="AA393" s="231"/>
      <c r="AB393" s="224"/>
      <c r="AC393" s="224"/>
      <c r="AD393" s="224"/>
      <c r="AE393" s="254"/>
    </row>
    <row r="394" spans="1:31" s="222" customFormat="1" ht="15" customHeight="1" x14ac:dyDescent="0.15">
      <c r="A394" s="227" t="s">
        <v>1454</v>
      </c>
      <c r="B394" s="228" t="s">
        <v>1006</v>
      </c>
      <c r="C394" s="228" t="s">
        <v>1450</v>
      </c>
      <c r="D394" s="228" t="s">
        <v>1018</v>
      </c>
      <c r="E394" s="228" t="s">
        <v>1007</v>
      </c>
      <c r="F394" s="229" t="s">
        <v>175</v>
      </c>
      <c r="G394" s="229" t="s">
        <v>484</v>
      </c>
      <c r="H394" s="229" t="s">
        <v>488</v>
      </c>
      <c r="I394" s="214"/>
      <c r="J394" s="215"/>
      <c r="K394" s="216" t="str">
        <f t="shared" si="75"/>
        <v/>
      </c>
      <c r="L394" s="217" t="str">
        <f t="shared" si="76"/>
        <v/>
      </c>
      <c r="M394" s="218" t="str">
        <f>IF(K394="","",COUNTIF($K$7:K394,"ﾘｽﾄ１"))</f>
        <v/>
      </c>
      <c r="N394" s="218" t="str">
        <f t="shared" si="77"/>
        <v/>
      </c>
      <c r="O394" s="219" t="str">
        <f t="shared" si="78"/>
        <v/>
      </c>
      <c r="P394" s="218" t="str">
        <f t="shared" si="69"/>
        <v/>
      </c>
      <c r="Q394" s="216" t="str">
        <f t="shared" si="70"/>
        <v/>
      </c>
      <c r="R394" s="220" t="str">
        <f t="shared" si="71"/>
        <v/>
      </c>
      <c r="S394" s="216" t="str">
        <f t="shared" si="79"/>
        <v/>
      </c>
      <c r="T394" s="217" t="str">
        <f t="shared" si="72"/>
        <v/>
      </c>
      <c r="U394" s="218" t="str">
        <f>IF(S394="","",COUNTIF($S$7:S394,"該当２"))</f>
        <v/>
      </c>
      <c r="V394" s="221" t="str">
        <f t="shared" si="73"/>
        <v/>
      </c>
      <c r="W394" s="217" t="str">
        <f t="shared" si="74"/>
        <v/>
      </c>
      <c r="X394" s="218" t="str">
        <f>IF(V394="","",COUNTIF($V$7:V394,"該当３"))</f>
        <v/>
      </c>
      <c r="Z394" s="230"/>
      <c r="AA394" s="231"/>
      <c r="AB394" s="224"/>
      <c r="AC394" s="224"/>
      <c r="AD394" s="224"/>
      <c r="AE394" s="254"/>
    </row>
    <row r="395" spans="1:31" s="222" customFormat="1" ht="15" customHeight="1" x14ac:dyDescent="0.15">
      <c r="A395" s="227" t="s">
        <v>1455</v>
      </c>
      <c r="B395" s="228" t="s">
        <v>1006</v>
      </c>
      <c r="C395" s="228" t="s">
        <v>1450</v>
      </c>
      <c r="D395" s="228" t="s">
        <v>1020</v>
      </c>
      <c r="E395" s="228" t="s">
        <v>1007</v>
      </c>
      <c r="F395" s="229" t="s">
        <v>175</v>
      </c>
      <c r="G395" s="229" t="s">
        <v>484</v>
      </c>
      <c r="H395" s="229" t="s">
        <v>489</v>
      </c>
      <c r="I395" s="214"/>
      <c r="J395" s="215"/>
      <c r="K395" s="216" t="str">
        <f t="shared" si="75"/>
        <v/>
      </c>
      <c r="L395" s="217" t="str">
        <f t="shared" si="76"/>
        <v/>
      </c>
      <c r="M395" s="218" t="str">
        <f>IF(K395="","",COUNTIF($K$7:K395,"ﾘｽﾄ１"))</f>
        <v/>
      </c>
      <c r="N395" s="218" t="str">
        <f t="shared" si="77"/>
        <v/>
      </c>
      <c r="O395" s="219" t="str">
        <f t="shared" si="78"/>
        <v/>
      </c>
      <c r="P395" s="218" t="str">
        <f t="shared" si="69"/>
        <v/>
      </c>
      <c r="Q395" s="216" t="str">
        <f t="shared" si="70"/>
        <v/>
      </c>
      <c r="R395" s="220" t="str">
        <f t="shared" si="71"/>
        <v/>
      </c>
      <c r="S395" s="216" t="str">
        <f t="shared" si="79"/>
        <v/>
      </c>
      <c r="T395" s="217" t="str">
        <f t="shared" si="72"/>
        <v/>
      </c>
      <c r="U395" s="218" t="str">
        <f>IF(S395="","",COUNTIF($S$7:S395,"該当２"))</f>
        <v/>
      </c>
      <c r="V395" s="221" t="str">
        <f t="shared" si="73"/>
        <v/>
      </c>
      <c r="W395" s="217" t="str">
        <f t="shared" si="74"/>
        <v/>
      </c>
      <c r="X395" s="218" t="str">
        <f>IF(V395="","",COUNTIF($V$7:V395,"該当３"))</f>
        <v/>
      </c>
      <c r="Z395" s="230"/>
      <c r="AA395" s="231"/>
      <c r="AB395" s="224"/>
      <c r="AC395" s="224"/>
      <c r="AD395" s="224"/>
      <c r="AE395" s="254"/>
    </row>
    <row r="396" spans="1:31" s="222" customFormat="1" ht="15" customHeight="1" x14ac:dyDescent="0.15">
      <c r="A396" s="227" t="s">
        <v>1456</v>
      </c>
      <c r="B396" s="228" t="s">
        <v>1006</v>
      </c>
      <c r="C396" s="228" t="s">
        <v>1450</v>
      </c>
      <c r="D396" s="228" t="s">
        <v>1022</v>
      </c>
      <c r="E396" s="228" t="s">
        <v>1007</v>
      </c>
      <c r="F396" s="229" t="s">
        <v>175</v>
      </c>
      <c r="G396" s="229" t="s">
        <v>484</v>
      </c>
      <c r="H396" s="229" t="s">
        <v>490</v>
      </c>
      <c r="I396" s="214"/>
      <c r="J396" s="215"/>
      <c r="K396" s="216" t="str">
        <f t="shared" si="75"/>
        <v/>
      </c>
      <c r="L396" s="217" t="str">
        <f t="shared" si="76"/>
        <v/>
      </c>
      <c r="M396" s="218" t="str">
        <f>IF(K396="","",COUNTIF($K$7:K396,"ﾘｽﾄ１"))</f>
        <v/>
      </c>
      <c r="N396" s="218" t="str">
        <f t="shared" si="77"/>
        <v/>
      </c>
      <c r="O396" s="219" t="str">
        <f t="shared" si="78"/>
        <v/>
      </c>
      <c r="P396" s="218" t="str">
        <f t="shared" si="69"/>
        <v/>
      </c>
      <c r="Q396" s="216" t="str">
        <f t="shared" si="70"/>
        <v/>
      </c>
      <c r="R396" s="220" t="str">
        <f t="shared" si="71"/>
        <v/>
      </c>
      <c r="S396" s="216" t="str">
        <f t="shared" si="79"/>
        <v/>
      </c>
      <c r="T396" s="217" t="str">
        <f t="shared" si="72"/>
        <v/>
      </c>
      <c r="U396" s="218" t="str">
        <f>IF(S396="","",COUNTIF($S$7:S396,"該当２"))</f>
        <v/>
      </c>
      <c r="V396" s="221" t="str">
        <f t="shared" si="73"/>
        <v/>
      </c>
      <c r="W396" s="217" t="str">
        <f t="shared" si="74"/>
        <v/>
      </c>
      <c r="X396" s="218" t="str">
        <f>IF(V396="","",COUNTIF($V$7:V396,"該当３"))</f>
        <v/>
      </c>
      <c r="Z396" s="230"/>
      <c r="AA396" s="231"/>
      <c r="AB396" s="224"/>
      <c r="AC396" s="224"/>
      <c r="AD396" s="224"/>
      <c r="AE396" s="254"/>
    </row>
    <row r="397" spans="1:31" s="222" customFormat="1" ht="15" customHeight="1" x14ac:dyDescent="0.15">
      <c r="A397" s="227" t="s">
        <v>1457</v>
      </c>
      <c r="B397" s="228" t="s">
        <v>1006</v>
      </c>
      <c r="C397" s="228" t="s">
        <v>1450</v>
      </c>
      <c r="D397" s="228" t="s">
        <v>1024</v>
      </c>
      <c r="E397" s="228" t="s">
        <v>1007</v>
      </c>
      <c r="F397" s="229" t="s">
        <v>175</v>
      </c>
      <c r="G397" s="229" t="s">
        <v>484</v>
      </c>
      <c r="H397" s="229" t="s">
        <v>872</v>
      </c>
      <c r="I397" s="214"/>
      <c r="J397" s="215"/>
      <c r="K397" s="216" t="str">
        <f t="shared" si="75"/>
        <v/>
      </c>
      <c r="L397" s="217" t="str">
        <f t="shared" si="76"/>
        <v/>
      </c>
      <c r="M397" s="218" t="str">
        <f>IF(K397="","",COUNTIF($K$7:K397,"ﾘｽﾄ１"))</f>
        <v/>
      </c>
      <c r="N397" s="218" t="str">
        <f t="shared" si="77"/>
        <v/>
      </c>
      <c r="O397" s="219" t="str">
        <f t="shared" si="78"/>
        <v/>
      </c>
      <c r="P397" s="218" t="str">
        <f t="shared" si="69"/>
        <v/>
      </c>
      <c r="Q397" s="216" t="str">
        <f t="shared" si="70"/>
        <v/>
      </c>
      <c r="R397" s="220" t="str">
        <f t="shared" si="71"/>
        <v/>
      </c>
      <c r="S397" s="216" t="str">
        <f t="shared" si="79"/>
        <v/>
      </c>
      <c r="T397" s="217" t="str">
        <f t="shared" si="72"/>
        <v/>
      </c>
      <c r="U397" s="218" t="str">
        <f>IF(S397="","",COUNTIF($S$7:S397,"該当２"))</f>
        <v/>
      </c>
      <c r="V397" s="221" t="str">
        <f t="shared" si="73"/>
        <v/>
      </c>
      <c r="W397" s="217" t="str">
        <f t="shared" si="74"/>
        <v/>
      </c>
      <c r="X397" s="218" t="str">
        <f>IF(V397="","",COUNTIF($V$7:V397,"該当３"))</f>
        <v/>
      </c>
      <c r="Z397" s="230"/>
      <c r="AA397" s="231"/>
      <c r="AB397" s="224"/>
      <c r="AC397" s="224"/>
      <c r="AD397" s="224"/>
      <c r="AE397" s="254"/>
    </row>
    <row r="398" spans="1:31" s="222" customFormat="1" ht="15" customHeight="1" x14ac:dyDescent="0.15">
      <c r="A398" s="227" t="s">
        <v>1458</v>
      </c>
      <c r="B398" s="228" t="s">
        <v>1006</v>
      </c>
      <c r="C398" s="228" t="s">
        <v>1459</v>
      </c>
      <c r="D398" s="228" t="s">
        <v>1008</v>
      </c>
      <c r="E398" s="228" t="s">
        <v>1007</v>
      </c>
      <c r="F398" s="229" t="s">
        <v>175</v>
      </c>
      <c r="G398" s="229" t="s">
        <v>491</v>
      </c>
      <c r="H398" s="229"/>
      <c r="I398" s="214"/>
      <c r="J398" s="215"/>
      <c r="K398" s="216" t="str">
        <f t="shared" si="75"/>
        <v>ﾘｽﾄ１</v>
      </c>
      <c r="L398" s="217" t="str">
        <f t="shared" si="76"/>
        <v>東海村</v>
      </c>
      <c r="M398" s="218">
        <f>IF(K398="","",COUNTIF($K$7:K398,"ﾘｽﾄ１"))</f>
        <v>37</v>
      </c>
      <c r="N398" s="218" t="str">
        <f t="shared" si="77"/>
        <v/>
      </c>
      <c r="O398" s="219" t="str">
        <f t="shared" si="78"/>
        <v/>
      </c>
      <c r="P398" s="218" t="str">
        <f t="shared" si="69"/>
        <v/>
      </c>
      <c r="Q398" s="216" t="str">
        <f t="shared" si="70"/>
        <v/>
      </c>
      <c r="R398" s="220" t="str">
        <f t="shared" si="71"/>
        <v/>
      </c>
      <c r="S398" s="216" t="str">
        <f t="shared" si="79"/>
        <v/>
      </c>
      <c r="T398" s="217" t="str">
        <f t="shared" si="72"/>
        <v/>
      </c>
      <c r="U398" s="218" t="str">
        <f>IF(S398="","",COUNTIF($S$7:S398,"該当２"))</f>
        <v/>
      </c>
      <c r="V398" s="221" t="str">
        <f t="shared" si="73"/>
        <v/>
      </c>
      <c r="W398" s="217" t="str">
        <f t="shared" si="74"/>
        <v/>
      </c>
      <c r="X398" s="218" t="str">
        <f>IF(V398="","",COUNTIF($V$7:V398,"該当３"))</f>
        <v/>
      </c>
      <c r="Z398" s="230"/>
      <c r="AA398" s="231"/>
      <c r="AB398" s="224"/>
      <c r="AC398" s="224"/>
      <c r="AD398" s="224"/>
      <c r="AE398" s="254"/>
    </row>
    <row r="399" spans="1:31" s="222" customFormat="1" ht="15" customHeight="1" x14ac:dyDescent="0.15">
      <c r="A399" s="227" t="s">
        <v>1460</v>
      </c>
      <c r="B399" s="228" t="s">
        <v>1006</v>
      </c>
      <c r="C399" s="228" t="s">
        <v>1459</v>
      </c>
      <c r="D399" s="228" t="s">
        <v>1012</v>
      </c>
      <c r="E399" s="228" t="s">
        <v>1007</v>
      </c>
      <c r="F399" s="229" t="s">
        <v>175</v>
      </c>
      <c r="G399" s="229" t="s">
        <v>491</v>
      </c>
      <c r="H399" s="229" t="s">
        <v>492</v>
      </c>
      <c r="I399" s="214"/>
      <c r="J399" s="215"/>
      <c r="K399" s="216" t="str">
        <f t="shared" si="75"/>
        <v/>
      </c>
      <c r="L399" s="217" t="str">
        <f t="shared" si="76"/>
        <v/>
      </c>
      <c r="M399" s="218" t="str">
        <f>IF(K399="","",COUNTIF($K$7:K399,"ﾘｽﾄ１"))</f>
        <v/>
      </c>
      <c r="N399" s="218" t="str">
        <f t="shared" si="77"/>
        <v/>
      </c>
      <c r="O399" s="219" t="str">
        <f t="shared" si="78"/>
        <v/>
      </c>
      <c r="P399" s="218" t="str">
        <f t="shared" si="69"/>
        <v/>
      </c>
      <c r="Q399" s="216" t="str">
        <f t="shared" si="70"/>
        <v/>
      </c>
      <c r="R399" s="220" t="str">
        <f t="shared" si="71"/>
        <v/>
      </c>
      <c r="S399" s="216" t="str">
        <f t="shared" si="79"/>
        <v/>
      </c>
      <c r="T399" s="217" t="str">
        <f t="shared" si="72"/>
        <v/>
      </c>
      <c r="U399" s="218" t="str">
        <f>IF(S399="","",COUNTIF($S$7:S399,"該当２"))</f>
        <v/>
      </c>
      <c r="V399" s="221" t="str">
        <f t="shared" si="73"/>
        <v/>
      </c>
      <c r="W399" s="217" t="str">
        <f t="shared" si="74"/>
        <v/>
      </c>
      <c r="X399" s="218" t="str">
        <f>IF(V399="","",COUNTIF($V$7:V399,"該当３"))</f>
        <v/>
      </c>
      <c r="Z399" s="230"/>
      <c r="AA399" s="231"/>
      <c r="AB399" s="224"/>
      <c r="AC399" s="224"/>
      <c r="AD399" s="224"/>
      <c r="AE399" s="254"/>
    </row>
    <row r="400" spans="1:31" s="222" customFormat="1" ht="15" customHeight="1" x14ac:dyDescent="0.15">
      <c r="A400" s="227" t="s">
        <v>1461</v>
      </c>
      <c r="B400" s="228" t="s">
        <v>1006</v>
      </c>
      <c r="C400" s="228" t="s">
        <v>1459</v>
      </c>
      <c r="D400" s="228" t="s">
        <v>1014</v>
      </c>
      <c r="E400" s="228" t="s">
        <v>1007</v>
      </c>
      <c r="F400" s="229" t="s">
        <v>175</v>
      </c>
      <c r="G400" s="229" t="s">
        <v>491</v>
      </c>
      <c r="H400" s="229" t="s">
        <v>493</v>
      </c>
      <c r="I400" s="214"/>
      <c r="J400" s="215"/>
      <c r="K400" s="216" t="str">
        <f t="shared" si="75"/>
        <v/>
      </c>
      <c r="L400" s="217" t="str">
        <f t="shared" si="76"/>
        <v/>
      </c>
      <c r="M400" s="218" t="str">
        <f>IF(K400="","",COUNTIF($K$7:K400,"ﾘｽﾄ１"))</f>
        <v/>
      </c>
      <c r="N400" s="218" t="str">
        <f t="shared" si="77"/>
        <v/>
      </c>
      <c r="O400" s="219" t="str">
        <f t="shared" si="78"/>
        <v/>
      </c>
      <c r="P400" s="218" t="str">
        <f t="shared" si="69"/>
        <v/>
      </c>
      <c r="Q400" s="216" t="str">
        <f t="shared" si="70"/>
        <v/>
      </c>
      <c r="R400" s="220" t="str">
        <f t="shared" si="71"/>
        <v/>
      </c>
      <c r="S400" s="216" t="str">
        <f t="shared" si="79"/>
        <v/>
      </c>
      <c r="T400" s="217" t="str">
        <f t="shared" si="72"/>
        <v/>
      </c>
      <c r="U400" s="218" t="str">
        <f>IF(S400="","",COUNTIF($S$7:S400,"該当２"))</f>
        <v/>
      </c>
      <c r="V400" s="221" t="str">
        <f t="shared" si="73"/>
        <v/>
      </c>
      <c r="W400" s="217" t="str">
        <f t="shared" si="74"/>
        <v/>
      </c>
      <c r="X400" s="218" t="str">
        <f>IF(V400="","",COUNTIF($V$7:V400,"該当３"))</f>
        <v/>
      </c>
      <c r="Z400" s="230"/>
      <c r="AA400" s="231"/>
      <c r="AB400" s="224"/>
      <c r="AC400" s="224"/>
      <c r="AD400" s="224"/>
      <c r="AE400" s="254"/>
    </row>
    <row r="401" spans="1:31" s="222" customFormat="1" ht="15" customHeight="1" x14ac:dyDescent="0.15">
      <c r="A401" s="227" t="s">
        <v>1462</v>
      </c>
      <c r="B401" s="228" t="s">
        <v>1006</v>
      </c>
      <c r="C401" s="228" t="s">
        <v>1463</v>
      </c>
      <c r="D401" s="228" t="s">
        <v>1008</v>
      </c>
      <c r="E401" s="228" t="s">
        <v>1007</v>
      </c>
      <c r="F401" s="229" t="s">
        <v>175</v>
      </c>
      <c r="G401" s="229" t="s">
        <v>494</v>
      </c>
      <c r="H401" s="229"/>
      <c r="I401" s="214"/>
      <c r="J401" s="215"/>
      <c r="K401" s="216" t="str">
        <f t="shared" si="75"/>
        <v>ﾘｽﾄ１</v>
      </c>
      <c r="L401" s="217" t="str">
        <f t="shared" si="76"/>
        <v>大子町</v>
      </c>
      <c r="M401" s="218">
        <f>IF(K401="","",COUNTIF($K$7:K401,"ﾘｽﾄ１"))</f>
        <v>38</v>
      </c>
      <c r="N401" s="218" t="str">
        <f t="shared" si="77"/>
        <v/>
      </c>
      <c r="O401" s="219" t="str">
        <f t="shared" si="78"/>
        <v/>
      </c>
      <c r="P401" s="218" t="str">
        <f t="shared" si="69"/>
        <v/>
      </c>
      <c r="Q401" s="216" t="str">
        <f t="shared" si="70"/>
        <v/>
      </c>
      <c r="R401" s="220" t="str">
        <f t="shared" si="71"/>
        <v/>
      </c>
      <c r="S401" s="216" t="str">
        <f t="shared" si="79"/>
        <v/>
      </c>
      <c r="T401" s="217" t="str">
        <f t="shared" si="72"/>
        <v/>
      </c>
      <c r="U401" s="218" t="str">
        <f>IF(S401="","",COUNTIF($S$7:S401,"該当２"))</f>
        <v/>
      </c>
      <c r="V401" s="221" t="str">
        <f t="shared" si="73"/>
        <v/>
      </c>
      <c r="W401" s="217" t="str">
        <f t="shared" si="74"/>
        <v/>
      </c>
      <c r="X401" s="218" t="str">
        <f>IF(V401="","",COUNTIF($V$7:V401,"該当３"))</f>
        <v/>
      </c>
      <c r="Z401" s="230"/>
      <c r="AA401" s="231"/>
      <c r="AB401" s="224"/>
      <c r="AC401" s="224"/>
      <c r="AD401" s="224"/>
      <c r="AE401" s="254"/>
    </row>
    <row r="402" spans="1:31" s="222" customFormat="1" ht="15" customHeight="1" x14ac:dyDescent="0.15">
      <c r="A402" s="227" t="s">
        <v>1464</v>
      </c>
      <c r="B402" s="228" t="s">
        <v>1006</v>
      </c>
      <c r="C402" s="228" t="s">
        <v>1463</v>
      </c>
      <c r="D402" s="228" t="s">
        <v>1012</v>
      </c>
      <c r="E402" s="228" t="s">
        <v>1007</v>
      </c>
      <c r="F402" s="229" t="s">
        <v>175</v>
      </c>
      <c r="G402" s="229" t="s">
        <v>494</v>
      </c>
      <c r="H402" s="229" t="s">
        <v>494</v>
      </c>
      <c r="I402" s="214"/>
      <c r="J402" s="215"/>
      <c r="K402" s="216" t="str">
        <f t="shared" si="75"/>
        <v/>
      </c>
      <c r="L402" s="217" t="str">
        <f t="shared" si="76"/>
        <v/>
      </c>
      <c r="M402" s="218" t="str">
        <f>IF(K402="","",COUNTIF($K$7:K402,"ﾘｽﾄ１"))</f>
        <v/>
      </c>
      <c r="N402" s="218" t="str">
        <f t="shared" si="77"/>
        <v/>
      </c>
      <c r="O402" s="219" t="str">
        <f t="shared" si="78"/>
        <v/>
      </c>
      <c r="P402" s="218" t="str">
        <f t="shared" si="69"/>
        <v/>
      </c>
      <c r="Q402" s="216" t="str">
        <f t="shared" si="70"/>
        <v/>
      </c>
      <c r="R402" s="220" t="str">
        <f t="shared" si="71"/>
        <v/>
      </c>
      <c r="S402" s="216" t="str">
        <f t="shared" si="79"/>
        <v/>
      </c>
      <c r="T402" s="217" t="str">
        <f t="shared" si="72"/>
        <v/>
      </c>
      <c r="U402" s="218" t="str">
        <f>IF(S402="","",COUNTIF($S$7:S402,"該当２"))</f>
        <v/>
      </c>
      <c r="V402" s="221" t="str">
        <f t="shared" si="73"/>
        <v/>
      </c>
      <c r="W402" s="217" t="str">
        <f t="shared" si="74"/>
        <v/>
      </c>
      <c r="X402" s="218" t="str">
        <f>IF(V402="","",COUNTIF($V$7:V402,"該当３"))</f>
        <v/>
      </c>
      <c r="Z402" s="230"/>
      <c r="AA402" s="231"/>
      <c r="AB402" s="224"/>
      <c r="AC402" s="224"/>
      <c r="AD402" s="224"/>
      <c r="AE402" s="254"/>
    </row>
    <row r="403" spans="1:31" s="222" customFormat="1" ht="15" customHeight="1" x14ac:dyDescent="0.15">
      <c r="A403" s="227" t="s">
        <v>1465</v>
      </c>
      <c r="B403" s="228" t="s">
        <v>1006</v>
      </c>
      <c r="C403" s="228" t="s">
        <v>1463</v>
      </c>
      <c r="D403" s="228" t="s">
        <v>1014</v>
      </c>
      <c r="E403" s="228" t="s">
        <v>1007</v>
      </c>
      <c r="F403" s="229" t="s">
        <v>175</v>
      </c>
      <c r="G403" s="229" t="s">
        <v>494</v>
      </c>
      <c r="H403" s="229" t="s">
        <v>495</v>
      </c>
      <c r="I403" s="214"/>
      <c r="J403" s="215"/>
      <c r="K403" s="216" t="str">
        <f t="shared" si="75"/>
        <v/>
      </c>
      <c r="L403" s="217" t="str">
        <f t="shared" si="76"/>
        <v/>
      </c>
      <c r="M403" s="218" t="str">
        <f>IF(K403="","",COUNTIF($K$7:K403,"ﾘｽﾄ１"))</f>
        <v/>
      </c>
      <c r="N403" s="218" t="str">
        <f t="shared" si="77"/>
        <v/>
      </c>
      <c r="O403" s="219" t="str">
        <f t="shared" si="78"/>
        <v/>
      </c>
      <c r="P403" s="218" t="str">
        <f t="shared" si="69"/>
        <v/>
      </c>
      <c r="Q403" s="216" t="str">
        <f t="shared" si="70"/>
        <v/>
      </c>
      <c r="R403" s="220" t="str">
        <f t="shared" si="71"/>
        <v/>
      </c>
      <c r="S403" s="216" t="str">
        <f t="shared" si="79"/>
        <v/>
      </c>
      <c r="T403" s="217" t="str">
        <f t="shared" si="72"/>
        <v/>
      </c>
      <c r="U403" s="218" t="str">
        <f>IF(S403="","",COUNTIF($S$7:S403,"該当２"))</f>
        <v/>
      </c>
      <c r="V403" s="221" t="str">
        <f t="shared" si="73"/>
        <v/>
      </c>
      <c r="W403" s="217" t="str">
        <f t="shared" si="74"/>
        <v/>
      </c>
      <c r="X403" s="218" t="str">
        <f>IF(V403="","",COUNTIF($V$7:V403,"該当３"))</f>
        <v/>
      </c>
      <c r="Z403" s="230"/>
      <c r="AA403" s="231"/>
      <c r="AB403" s="224"/>
      <c r="AC403" s="224"/>
      <c r="AD403" s="224"/>
      <c r="AE403" s="254"/>
    </row>
    <row r="404" spans="1:31" s="222" customFormat="1" ht="15" customHeight="1" x14ac:dyDescent="0.15">
      <c r="A404" s="227" t="s">
        <v>1466</v>
      </c>
      <c r="B404" s="228" t="s">
        <v>1006</v>
      </c>
      <c r="C404" s="228" t="s">
        <v>1463</v>
      </c>
      <c r="D404" s="228" t="s">
        <v>1016</v>
      </c>
      <c r="E404" s="228" t="s">
        <v>1007</v>
      </c>
      <c r="F404" s="229" t="s">
        <v>175</v>
      </c>
      <c r="G404" s="229" t="s">
        <v>494</v>
      </c>
      <c r="H404" s="229" t="s">
        <v>496</v>
      </c>
      <c r="I404" s="214"/>
      <c r="J404" s="215"/>
      <c r="K404" s="216" t="str">
        <f t="shared" si="75"/>
        <v/>
      </c>
      <c r="L404" s="217" t="str">
        <f t="shared" si="76"/>
        <v/>
      </c>
      <c r="M404" s="218" t="str">
        <f>IF(K404="","",COUNTIF($K$7:K404,"ﾘｽﾄ１"))</f>
        <v/>
      </c>
      <c r="N404" s="218" t="str">
        <f t="shared" si="77"/>
        <v/>
      </c>
      <c r="O404" s="219" t="str">
        <f t="shared" si="78"/>
        <v/>
      </c>
      <c r="P404" s="218" t="str">
        <f t="shared" si="69"/>
        <v/>
      </c>
      <c r="Q404" s="216" t="str">
        <f t="shared" si="70"/>
        <v/>
      </c>
      <c r="R404" s="220" t="str">
        <f t="shared" si="71"/>
        <v/>
      </c>
      <c r="S404" s="216" t="str">
        <f t="shared" si="79"/>
        <v/>
      </c>
      <c r="T404" s="217" t="str">
        <f t="shared" si="72"/>
        <v/>
      </c>
      <c r="U404" s="218" t="str">
        <f>IF(S404="","",COUNTIF($S$7:S404,"該当２"))</f>
        <v/>
      </c>
      <c r="V404" s="221" t="str">
        <f t="shared" si="73"/>
        <v/>
      </c>
      <c r="W404" s="217" t="str">
        <f t="shared" si="74"/>
        <v/>
      </c>
      <c r="X404" s="218" t="str">
        <f>IF(V404="","",COUNTIF($V$7:V404,"該当３"))</f>
        <v/>
      </c>
      <c r="Z404" s="230"/>
      <c r="AA404" s="231"/>
      <c r="AB404" s="224"/>
      <c r="AC404" s="224"/>
      <c r="AD404" s="224"/>
      <c r="AE404" s="254"/>
    </row>
    <row r="405" spans="1:31" s="222" customFormat="1" ht="15" customHeight="1" x14ac:dyDescent="0.15">
      <c r="A405" s="227" t="s">
        <v>1467</v>
      </c>
      <c r="B405" s="228" t="s">
        <v>1006</v>
      </c>
      <c r="C405" s="228" t="s">
        <v>1463</v>
      </c>
      <c r="D405" s="228" t="s">
        <v>1018</v>
      </c>
      <c r="E405" s="228" t="s">
        <v>1007</v>
      </c>
      <c r="F405" s="229" t="s">
        <v>175</v>
      </c>
      <c r="G405" s="229" t="s">
        <v>494</v>
      </c>
      <c r="H405" s="229" t="s">
        <v>497</v>
      </c>
      <c r="I405" s="214"/>
      <c r="J405" s="215"/>
      <c r="K405" s="216" t="str">
        <f t="shared" si="75"/>
        <v/>
      </c>
      <c r="L405" s="217" t="str">
        <f t="shared" si="76"/>
        <v/>
      </c>
      <c r="M405" s="218" t="str">
        <f>IF(K405="","",COUNTIF($K$7:K405,"ﾘｽﾄ１"))</f>
        <v/>
      </c>
      <c r="N405" s="218" t="str">
        <f t="shared" si="77"/>
        <v/>
      </c>
      <c r="O405" s="219" t="str">
        <f t="shared" si="78"/>
        <v/>
      </c>
      <c r="P405" s="218" t="str">
        <f t="shared" si="69"/>
        <v/>
      </c>
      <c r="Q405" s="216" t="str">
        <f t="shared" si="70"/>
        <v/>
      </c>
      <c r="R405" s="220" t="str">
        <f t="shared" si="71"/>
        <v/>
      </c>
      <c r="S405" s="216" t="str">
        <f t="shared" si="79"/>
        <v/>
      </c>
      <c r="T405" s="217" t="str">
        <f t="shared" si="72"/>
        <v/>
      </c>
      <c r="U405" s="218" t="str">
        <f>IF(S405="","",COUNTIF($S$7:S405,"該当２"))</f>
        <v/>
      </c>
      <c r="V405" s="221" t="str">
        <f t="shared" si="73"/>
        <v/>
      </c>
      <c r="W405" s="217" t="str">
        <f t="shared" si="74"/>
        <v/>
      </c>
      <c r="X405" s="218" t="str">
        <f>IF(V405="","",COUNTIF($V$7:V405,"該当３"))</f>
        <v/>
      </c>
      <c r="Z405" s="230"/>
      <c r="AA405" s="231"/>
      <c r="AB405" s="224"/>
      <c r="AC405" s="224"/>
      <c r="AD405" s="224"/>
      <c r="AE405" s="254"/>
    </row>
    <row r="406" spans="1:31" s="222" customFormat="1" ht="15" customHeight="1" x14ac:dyDescent="0.15">
      <c r="A406" s="227" t="s">
        <v>1468</v>
      </c>
      <c r="B406" s="228" t="s">
        <v>1006</v>
      </c>
      <c r="C406" s="228" t="s">
        <v>1463</v>
      </c>
      <c r="D406" s="228" t="s">
        <v>1020</v>
      </c>
      <c r="E406" s="228" t="s">
        <v>1007</v>
      </c>
      <c r="F406" s="229" t="s">
        <v>175</v>
      </c>
      <c r="G406" s="229" t="s">
        <v>494</v>
      </c>
      <c r="H406" s="229" t="s">
        <v>498</v>
      </c>
      <c r="I406" s="214"/>
      <c r="J406" s="215"/>
      <c r="K406" s="216" t="str">
        <f t="shared" si="75"/>
        <v/>
      </c>
      <c r="L406" s="217" t="str">
        <f t="shared" si="76"/>
        <v/>
      </c>
      <c r="M406" s="218" t="str">
        <f>IF(K406="","",COUNTIF($K$7:K406,"ﾘｽﾄ１"))</f>
        <v/>
      </c>
      <c r="N406" s="218" t="str">
        <f t="shared" si="77"/>
        <v/>
      </c>
      <c r="O406" s="219" t="str">
        <f t="shared" si="78"/>
        <v/>
      </c>
      <c r="P406" s="218" t="str">
        <f t="shared" si="69"/>
        <v/>
      </c>
      <c r="Q406" s="216" t="str">
        <f t="shared" si="70"/>
        <v/>
      </c>
      <c r="R406" s="220" t="str">
        <f t="shared" si="71"/>
        <v/>
      </c>
      <c r="S406" s="216" t="str">
        <f t="shared" si="79"/>
        <v/>
      </c>
      <c r="T406" s="217" t="str">
        <f t="shared" si="72"/>
        <v/>
      </c>
      <c r="U406" s="218" t="str">
        <f>IF(S406="","",COUNTIF($S$7:S406,"該当２"))</f>
        <v/>
      </c>
      <c r="V406" s="221" t="str">
        <f t="shared" si="73"/>
        <v/>
      </c>
      <c r="W406" s="217" t="str">
        <f t="shared" si="74"/>
        <v/>
      </c>
      <c r="X406" s="218" t="str">
        <f>IF(V406="","",COUNTIF($V$7:V406,"該当３"))</f>
        <v/>
      </c>
      <c r="Z406" s="230"/>
      <c r="AA406" s="231"/>
      <c r="AB406" s="224"/>
      <c r="AC406" s="224"/>
      <c r="AD406" s="224"/>
      <c r="AE406" s="254"/>
    </row>
    <row r="407" spans="1:31" s="222" customFormat="1" ht="15" customHeight="1" x14ac:dyDescent="0.15">
      <c r="A407" s="227" t="s">
        <v>1469</v>
      </c>
      <c r="B407" s="228" t="s">
        <v>1006</v>
      </c>
      <c r="C407" s="228" t="s">
        <v>1463</v>
      </c>
      <c r="D407" s="228" t="s">
        <v>1022</v>
      </c>
      <c r="E407" s="228" t="s">
        <v>1007</v>
      </c>
      <c r="F407" s="229" t="s">
        <v>175</v>
      </c>
      <c r="G407" s="229" t="s">
        <v>494</v>
      </c>
      <c r="H407" s="229" t="s">
        <v>499</v>
      </c>
      <c r="I407" s="214"/>
      <c r="J407" s="215"/>
      <c r="K407" s="216" t="str">
        <f t="shared" si="75"/>
        <v/>
      </c>
      <c r="L407" s="217" t="str">
        <f t="shared" si="76"/>
        <v/>
      </c>
      <c r="M407" s="218" t="str">
        <f>IF(K407="","",COUNTIF($K$7:K407,"ﾘｽﾄ１"))</f>
        <v/>
      </c>
      <c r="N407" s="218" t="str">
        <f t="shared" si="77"/>
        <v/>
      </c>
      <c r="O407" s="219" t="str">
        <f t="shared" si="78"/>
        <v/>
      </c>
      <c r="P407" s="218" t="str">
        <f t="shared" si="69"/>
        <v/>
      </c>
      <c r="Q407" s="216" t="str">
        <f t="shared" si="70"/>
        <v/>
      </c>
      <c r="R407" s="220" t="str">
        <f t="shared" si="71"/>
        <v/>
      </c>
      <c r="S407" s="216" t="str">
        <f t="shared" si="79"/>
        <v/>
      </c>
      <c r="T407" s="217" t="str">
        <f t="shared" si="72"/>
        <v/>
      </c>
      <c r="U407" s="218" t="str">
        <f>IF(S407="","",COUNTIF($S$7:S407,"該当２"))</f>
        <v/>
      </c>
      <c r="V407" s="221" t="str">
        <f t="shared" si="73"/>
        <v/>
      </c>
      <c r="W407" s="217" t="str">
        <f t="shared" si="74"/>
        <v/>
      </c>
      <c r="X407" s="218" t="str">
        <f>IF(V407="","",COUNTIF($V$7:V407,"該当３"))</f>
        <v/>
      </c>
      <c r="Z407" s="230"/>
      <c r="AA407" s="231"/>
      <c r="AB407" s="224"/>
      <c r="AC407" s="224"/>
      <c r="AD407" s="224"/>
      <c r="AE407" s="254"/>
    </row>
    <row r="408" spans="1:31" s="222" customFormat="1" ht="15" customHeight="1" x14ac:dyDescent="0.15">
      <c r="A408" s="227" t="s">
        <v>1470</v>
      </c>
      <c r="B408" s="228" t="s">
        <v>1006</v>
      </c>
      <c r="C408" s="228" t="s">
        <v>1463</v>
      </c>
      <c r="D408" s="228" t="s">
        <v>1024</v>
      </c>
      <c r="E408" s="228" t="s">
        <v>1007</v>
      </c>
      <c r="F408" s="229" t="s">
        <v>175</v>
      </c>
      <c r="G408" s="229" t="s">
        <v>494</v>
      </c>
      <c r="H408" s="229" t="s">
        <v>500</v>
      </c>
      <c r="I408" s="214"/>
      <c r="J408" s="215"/>
      <c r="K408" s="216" t="str">
        <f t="shared" si="75"/>
        <v/>
      </c>
      <c r="L408" s="217" t="str">
        <f t="shared" si="76"/>
        <v/>
      </c>
      <c r="M408" s="218" t="str">
        <f>IF(K408="","",COUNTIF($K$7:K408,"ﾘｽﾄ１"))</f>
        <v/>
      </c>
      <c r="N408" s="218" t="str">
        <f t="shared" si="77"/>
        <v/>
      </c>
      <c r="O408" s="219" t="str">
        <f t="shared" si="78"/>
        <v/>
      </c>
      <c r="P408" s="218" t="str">
        <f t="shared" si="69"/>
        <v/>
      </c>
      <c r="Q408" s="216" t="str">
        <f t="shared" si="70"/>
        <v/>
      </c>
      <c r="R408" s="220" t="str">
        <f t="shared" si="71"/>
        <v/>
      </c>
      <c r="S408" s="216" t="str">
        <f t="shared" si="79"/>
        <v/>
      </c>
      <c r="T408" s="217" t="str">
        <f t="shared" si="72"/>
        <v/>
      </c>
      <c r="U408" s="218" t="str">
        <f>IF(S408="","",COUNTIF($S$7:S408,"該当２"))</f>
        <v/>
      </c>
      <c r="V408" s="221" t="str">
        <f t="shared" si="73"/>
        <v/>
      </c>
      <c r="W408" s="217" t="str">
        <f t="shared" si="74"/>
        <v/>
      </c>
      <c r="X408" s="218" t="str">
        <f>IF(V408="","",COUNTIF($V$7:V408,"該当３"))</f>
        <v/>
      </c>
      <c r="Z408" s="230"/>
      <c r="AA408" s="231"/>
      <c r="AB408" s="224"/>
      <c r="AC408" s="224"/>
      <c r="AD408" s="224"/>
      <c r="AE408" s="254"/>
    </row>
    <row r="409" spans="1:31" s="222" customFormat="1" ht="15" customHeight="1" x14ac:dyDescent="0.15">
      <c r="A409" s="227" t="s">
        <v>1471</v>
      </c>
      <c r="B409" s="228" t="s">
        <v>1006</v>
      </c>
      <c r="C409" s="228" t="s">
        <v>1463</v>
      </c>
      <c r="D409" s="228" t="s">
        <v>1006</v>
      </c>
      <c r="E409" s="228" t="s">
        <v>1007</v>
      </c>
      <c r="F409" s="229" t="s">
        <v>175</v>
      </c>
      <c r="G409" s="229" t="s">
        <v>494</v>
      </c>
      <c r="H409" s="229" t="s">
        <v>501</v>
      </c>
      <c r="I409" s="214"/>
      <c r="J409" s="215"/>
      <c r="K409" s="216" t="str">
        <f t="shared" si="75"/>
        <v/>
      </c>
      <c r="L409" s="217" t="str">
        <f t="shared" si="76"/>
        <v/>
      </c>
      <c r="M409" s="218" t="str">
        <f>IF(K409="","",COUNTIF($K$7:K409,"ﾘｽﾄ１"))</f>
        <v/>
      </c>
      <c r="N409" s="218" t="str">
        <f t="shared" si="77"/>
        <v/>
      </c>
      <c r="O409" s="219" t="str">
        <f t="shared" si="78"/>
        <v/>
      </c>
      <c r="P409" s="218" t="str">
        <f t="shared" si="69"/>
        <v/>
      </c>
      <c r="Q409" s="216" t="str">
        <f t="shared" si="70"/>
        <v/>
      </c>
      <c r="R409" s="220" t="str">
        <f t="shared" si="71"/>
        <v/>
      </c>
      <c r="S409" s="216" t="str">
        <f t="shared" si="79"/>
        <v/>
      </c>
      <c r="T409" s="217" t="str">
        <f t="shared" si="72"/>
        <v/>
      </c>
      <c r="U409" s="218" t="str">
        <f>IF(S409="","",COUNTIF($S$7:S409,"該当２"))</f>
        <v/>
      </c>
      <c r="V409" s="221" t="str">
        <f t="shared" si="73"/>
        <v/>
      </c>
      <c r="W409" s="217" t="str">
        <f t="shared" si="74"/>
        <v/>
      </c>
      <c r="X409" s="218" t="str">
        <f>IF(V409="","",COUNTIF($V$7:V409,"該当３"))</f>
        <v/>
      </c>
      <c r="Z409" s="230"/>
      <c r="AA409" s="231"/>
      <c r="AB409" s="224"/>
      <c r="AC409" s="224"/>
      <c r="AD409" s="224"/>
      <c r="AE409" s="254"/>
    </row>
    <row r="410" spans="1:31" s="222" customFormat="1" ht="15" customHeight="1" x14ac:dyDescent="0.15">
      <c r="A410" s="227" t="s">
        <v>1472</v>
      </c>
      <c r="B410" s="228" t="s">
        <v>1006</v>
      </c>
      <c r="C410" s="228" t="s">
        <v>1463</v>
      </c>
      <c r="D410" s="228" t="s">
        <v>1027</v>
      </c>
      <c r="E410" s="228" t="s">
        <v>1007</v>
      </c>
      <c r="F410" s="229" t="s">
        <v>175</v>
      </c>
      <c r="G410" s="229" t="s">
        <v>494</v>
      </c>
      <c r="H410" s="229" t="s">
        <v>1627</v>
      </c>
      <c r="I410" s="214"/>
      <c r="J410" s="215"/>
      <c r="K410" s="216" t="str">
        <f t="shared" si="75"/>
        <v/>
      </c>
      <c r="L410" s="217" t="str">
        <f t="shared" si="76"/>
        <v/>
      </c>
      <c r="M410" s="218" t="str">
        <f>IF(K410="","",COUNTIF($K$7:K410,"ﾘｽﾄ１"))</f>
        <v/>
      </c>
      <c r="N410" s="218" t="str">
        <f t="shared" si="77"/>
        <v/>
      </c>
      <c r="O410" s="219" t="str">
        <f t="shared" si="78"/>
        <v/>
      </c>
      <c r="P410" s="218" t="str">
        <f t="shared" si="69"/>
        <v/>
      </c>
      <c r="Q410" s="216" t="str">
        <f t="shared" si="70"/>
        <v/>
      </c>
      <c r="R410" s="220" t="str">
        <f t="shared" si="71"/>
        <v/>
      </c>
      <c r="S410" s="216" t="str">
        <f t="shared" si="79"/>
        <v/>
      </c>
      <c r="T410" s="217" t="str">
        <f t="shared" si="72"/>
        <v/>
      </c>
      <c r="U410" s="218" t="str">
        <f>IF(S410="","",COUNTIF($S$7:S410,"該当２"))</f>
        <v/>
      </c>
      <c r="V410" s="221" t="str">
        <f t="shared" si="73"/>
        <v/>
      </c>
      <c r="W410" s="217" t="str">
        <f t="shared" si="74"/>
        <v/>
      </c>
      <c r="X410" s="218" t="str">
        <f>IF(V410="","",COUNTIF($V$7:V410,"該当３"))</f>
        <v/>
      </c>
      <c r="Z410" s="230"/>
      <c r="AA410" s="231"/>
      <c r="AB410" s="224"/>
      <c r="AC410" s="224"/>
      <c r="AD410" s="224"/>
      <c r="AE410" s="254"/>
    </row>
    <row r="411" spans="1:31" s="222" customFormat="1" ht="15" customHeight="1" x14ac:dyDescent="0.15">
      <c r="A411" s="227" t="s">
        <v>1473</v>
      </c>
      <c r="B411" s="228" t="s">
        <v>1006</v>
      </c>
      <c r="C411" s="228" t="s">
        <v>1463</v>
      </c>
      <c r="D411" s="228" t="s">
        <v>1029</v>
      </c>
      <c r="E411" s="228" t="s">
        <v>1007</v>
      </c>
      <c r="F411" s="229" t="s">
        <v>175</v>
      </c>
      <c r="G411" s="229" t="s">
        <v>494</v>
      </c>
      <c r="H411" s="229" t="s">
        <v>1628</v>
      </c>
      <c r="I411" s="214"/>
      <c r="J411" s="215"/>
      <c r="K411" s="216" t="str">
        <f t="shared" si="75"/>
        <v/>
      </c>
      <c r="L411" s="217" t="str">
        <f t="shared" si="76"/>
        <v/>
      </c>
      <c r="M411" s="218" t="str">
        <f>IF(K411="","",COUNTIF($K$7:K411,"ﾘｽﾄ１"))</f>
        <v/>
      </c>
      <c r="N411" s="218" t="str">
        <f t="shared" si="77"/>
        <v/>
      </c>
      <c r="O411" s="219" t="str">
        <f t="shared" si="78"/>
        <v/>
      </c>
      <c r="P411" s="218" t="str">
        <f t="shared" si="69"/>
        <v/>
      </c>
      <c r="Q411" s="216" t="str">
        <f t="shared" si="70"/>
        <v/>
      </c>
      <c r="R411" s="220" t="str">
        <f t="shared" si="71"/>
        <v/>
      </c>
      <c r="S411" s="216" t="str">
        <f t="shared" si="79"/>
        <v/>
      </c>
      <c r="T411" s="217" t="str">
        <f t="shared" si="72"/>
        <v/>
      </c>
      <c r="U411" s="218" t="str">
        <f>IF(S411="","",COUNTIF($S$7:S411,"該当２"))</f>
        <v/>
      </c>
      <c r="V411" s="221" t="str">
        <f t="shared" si="73"/>
        <v/>
      </c>
      <c r="W411" s="217" t="str">
        <f t="shared" si="74"/>
        <v/>
      </c>
      <c r="X411" s="218" t="str">
        <f>IF(V411="","",COUNTIF($V$7:V411,"該当３"))</f>
        <v/>
      </c>
      <c r="Z411" s="230"/>
      <c r="AA411" s="231"/>
      <c r="AB411" s="224"/>
      <c r="AC411" s="224"/>
      <c r="AD411" s="224"/>
      <c r="AE411" s="254"/>
    </row>
    <row r="412" spans="1:31" s="222" customFormat="1" ht="15" customHeight="1" x14ac:dyDescent="0.15">
      <c r="A412" s="227" t="s">
        <v>1474</v>
      </c>
      <c r="B412" s="228" t="s">
        <v>1006</v>
      </c>
      <c r="C412" s="228" t="s">
        <v>1475</v>
      </c>
      <c r="D412" s="228" t="s">
        <v>1008</v>
      </c>
      <c r="E412" s="228" t="s">
        <v>1007</v>
      </c>
      <c r="F412" s="229" t="s">
        <v>175</v>
      </c>
      <c r="G412" s="229" t="s">
        <v>502</v>
      </c>
      <c r="H412" s="229"/>
      <c r="I412" s="214"/>
      <c r="J412" s="215"/>
      <c r="K412" s="216" t="str">
        <f t="shared" si="75"/>
        <v>ﾘｽﾄ１</v>
      </c>
      <c r="L412" s="217" t="str">
        <f t="shared" si="76"/>
        <v>美浦村</v>
      </c>
      <c r="M412" s="218">
        <f>IF(K412="","",COUNTIF($K$7:K412,"ﾘｽﾄ１"))</f>
        <v>39</v>
      </c>
      <c r="N412" s="218" t="str">
        <f t="shared" si="77"/>
        <v/>
      </c>
      <c r="O412" s="219" t="str">
        <f t="shared" si="78"/>
        <v/>
      </c>
      <c r="P412" s="218" t="str">
        <f t="shared" si="69"/>
        <v/>
      </c>
      <c r="Q412" s="216" t="str">
        <f t="shared" si="70"/>
        <v/>
      </c>
      <c r="R412" s="220" t="str">
        <f t="shared" si="71"/>
        <v/>
      </c>
      <c r="S412" s="216" t="str">
        <f t="shared" si="79"/>
        <v/>
      </c>
      <c r="T412" s="217" t="str">
        <f t="shared" si="72"/>
        <v/>
      </c>
      <c r="U412" s="218" t="str">
        <f>IF(S412="","",COUNTIF($S$7:S412,"該当２"))</f>
        <v/>
      </c>
      <c r="V412" s="221" t="str">
        <f t="shared" si="73"/>
        <v/>
      </c>
      <c r="W412" s="217" t="str">
        <f t="shared" si="74"/>
        <v/>
      </c>
      <c r="X412" s="218" t="str">
        <f>IF(V412="","",COUNTIF($V$7:V412,"該当３"))</f>
        <v/>
      </c>
      <c r="Z412" s="230"/>
      <c r="AA412" s="231"/>
      <c r="AB412" s="224"/>
      <c r="AC412" s="224"/>
      <c r="AD412" s="224"/>
      <c r="AE412" s="254"/>
    </row>
    <row r="413" spans="1:31" s="222" customFormat="1" ht="15" customHeight="1" x14ac:dyDescent="0.15">
      <c r="A413" s="227" t="s">
        <v>1476</v>
      </c>
      <c r="B413" s="228" t="s">
        <v>1006</v>
      </c>
      <c r="C413" s="228" t="s">
        <v>1475</v>
      </c>
      <c r="D413" s="228" t="s">
        <v>1012</v>
      </c>
      <c r="E413" s="228" t="s">
        <v>1007</v>
      </c>
      <c r="F413" s="229" t="s">
        <v>175</v>
      </c>
      <c r="G413" s="229" t="s">
        <v>502</v>
      </c>
      <c r="H413" s="229" t="s">
        <v>503</v>
      </c>
      <c r="I413" s="214"/>
      <c r="J413" s="215"/>
      <c r="K413" s="216" t="str">
        <f t="shared" si="75"/>
        <v/>
      </c>
      <c r="L413" s="217" t="str">
        <f t="shared" si="76"/>
        <v/>
      </c>
      <c r="M413" s="218" t="str">
        <f>IF(K413="","",COUNTIF($K$7:K413,"ﾘｽﾄ１"))</f>
        <v/>
      </c>
      <c r="N413" s="218" t="str">
        <f t="shared" si="77"/>
        <v/>
      </c>
      <c r="O413" s="219" t="str">
        <f t="shared" si="78"/>
        <v/>
      </c>
      <c r="P413" s="218" t="str">
        <f t="shared" si="69"/>
        <v/>
      </c>
      <c r="Q413" s="216" t="str">
        <f t="shared" si="70"/>
        <v/>
      </c>
      <c r="R413" s="220" t="str">
        <f t="shared" si="71"/>
        <v/>
      </c>
      <c r="S413" s="216" t="str">
        <f t="shared" si="79"/>
        <v/>
      </c>
      <c r="T413" s="217" t="str">
        <f t="shared" si="72"/>
        <v/>
      </c>
      <c r="U413" s="218" t="str">
        <f>IF(S413="","",COUNTIF($S$7:S413,"該当２"))</f>
        <v/>
      </c>
      <c r="V413" s="221" t="str">
        <f t="shared" si="73"/>
        <v/>
      </c>
      <c r="W413" s="217" t="str">
        <f t="shared" si="74"/>
        <v/>
      </c>
      <c r="X413" s="218" t="str">
        <f>IF(V413="","",COUNTIF($V$7:V413,"該当３"))</f>
        <v/>
      </c>
      <c r="Z413" s="230"/>
      <c r="AA413" s="231"/>
      <c r="AB413" s="224"/>
      <c r="AC413" s="224"/>
      <c r="AD413" s="224"/>
      <c r="AE413" s="254"/>
    </row>
    <row r="414" spans="1:31" s="222" customFormat="1" ht="15" customHeight="1" x14ac:dyDescent="0.15">
      <c r="A414" s="227" t="s">
        <v>1477</v>
      </c>
      <c r="B414" s="228" t="s">
        <v>1006</v>
      </c>
      <c r="C414" s="228" t="s">
        <v>1475</v>
      </c>
      <c r="D414" s="228" t="s">
        <v>1014</v>
      </c>
      <c r="E414" s="228" t="s">
        <v>1007</v>
      </c>
      <c r="F414" s="229" t="s">
        <v>175</v>
      </c>
      <c r="G414" s="229" t="s">
        <v>502</v>
      </c>
      <c r="H414" s="229" t="s">
        <v>504</v>
      </c>
      <c r="I414" s="214"/>
      <c r="J414" s="215"/>
      <c r="K414" s="216" t="str">
        <f t="shared" si="75"/>
        <v/>
      </c>
      <c r="L414" s="217" t="str">
        <f t="shared" si="76"/>
        <v/>
      </c>
      <c r="M414" s="218" t="str">
        <f>IF(K414="","",COUNTIF($K$7:K414,"ﾘｽﾄ１"))</f>
        <v/>
      </c>
      <c r="N414" s="218" t="str">
        <f t="shared" si="77"/>
        <v/>
      </c>
      <c r="O414" s="219" t="str">
        <f t="shared" si="78"/>
        <v/>
      </c>
      <c r="P414" s="218" t="str">
        <f t="shared" si="69"/>
        <v/>
      </c>
      <c r="Q414" s="216" t="str">
        <f t="shared" si="70"/>
        <v/>
      </c>
      <c r="R414" s="220" t="str">
        <f t="shared" si="71"/>
        <v/>
      </c>
      <c r="S414" s="216" t="str">
        <f t="shared" si="79"/>
        <v/>
      </c>
      <c r="T414" s="217" t="str">
        <f t="shared" si="72"/>
        <v/>
      </c>
      <c r="U414" s="218" t="str">
        <f>IF(S414="","",COUNTIF($S$7:S414,"該当２"))</f>
        <v/>
      </c>
      <c r="V414" s="221" t="str">
        <f t="shared" si="73"/>
        <v/>
      </c>
      <c r="W414" s="217" t="str">
        <f t="shared" si="74"/>
        <v/>
      </c>
      <c r="X414" s="218" t="str">
        <f>IF(V414="","",COUNTIF($V$7:V414,"該当３"))</f>
        <v/>
      </c>
      <c r="Z414" s="230"/>
      <c r="AA414" s="231"/>
      <c r="AB414" s="224"/>
      <c r="AC414" s="224"/>
      <c r="AD414" s="224"/>
      <c r="AE414" s="254"/>
    </row>
    <row r="415" spans="1:31" s="222" customFormat="1" ht="15" customHeight="1" x14ac:dyDescent="0.15">
      <c r="A415" s="227" t="s">
        <v>1478</v>
      </c>
      <c r="B415" s="228" t="s">
        <v>1006</v>
      </c>
      <c r="C415" s="228" t="s">
        <v>1475</v>
      </c>
      <c r="D415" s="228" t="s">
        <v>1016</v>
      </c>
      <c r="E415" s="228" t="s">
        <v>1007</v>
      </c>
      <c r="F415" s="229" t="s">
        <v>175</v>
      </c>
      <c r="G415" s="229" t="s">
        <v>502</v>
      </c>
      <c r="H415" s="229" t="s">
        <v>1629</v>
      </c>
      <c r="I415" s="214"/>
      <c r="J415" s="215"/>
      <c r="K415" s="216" t="str">
        <f t="shared" si="75"/>
        <v/>
      </c>
      <c r="L415" s="217" t="str">
        <f t="shared" si="76"/>
        <v/>
      </c>
      <c r="M415" s="218" t="str">
        <f>IF(K415="","",COUNTIF($K$7:K415,"ﾘｽﾄ１"))</f>
        <v/>
      </c>
      <c r="N415" s="218" t="str">
        <f t="shared" si="77"/>
        <v/>
      </c>
      <c r="O415" s="219" t="str">
        <f t="shared" si="78"/>
        <v/>
      </c>
      <c r="P415" s="218" t="str">
        <f t="shared" si="69"/>
        <v/>
      </c>
      <c r="Q415" s="216" t="str">
        <f t="shared" si="70"/>
        <v/>
      </c>
      <c r="R415" s="220" t="str">
        <f t="shared" si="71"/>
        <v/>
      </c>
      <c r="S415" s="216" t="str">
        <f t="shared" si="79"/>
        <v/>
      </c>
      <c r="T415" s="217" t="str">
        <f t="shared" si="72"/>
        <v/>
      </c>
      <c r="U415" s="218" t="str">
        <f>IF(S415="","",COUNTIF($S$7:S415,"該当２"))</f>
        <v/>
      </c>
      <c r="V415" s="221" t="str">
        <f t="shared" si="73"/>
        <v/>
      </c>
      <c r="W415" s="217" t="str">
        <f t="shared" si="74"/>
        <v/>
      </c>
      <c r="X415" s="218" t="str">
        <f>IF(V415="","",COUNTIF($V$7:V415,"該当３"))</f>
        <v/>
      </c>
      <c r="Z415" s="230"/>
      <c r="AA415" s="231"/>
      <c r="AB415" s="224"/>
      <c r="AC415" s="224"/>
      <c r="AD415" s="224"/>
      <c r="AE415" s="254"/>
    </row>
    <row r="416" spans="1:31" s="222" customFormat="1" ht="15" customHeight="1" x14ac:dyDescent="0.15">
      <c r="A416" s="227" t="s">
        <v>1479</v>
      </c>
      <c r="B416" s="228" t="s">
        <v>1006</v>
      </c>
      <c r="C416" s="228" t="s">
        <v>1480</v>
      </c>
      <c r="D416" s="228" t="s">
        <v>1008</v>
      </c>
      <c r="E416" s="228" t="s">
        <v>1007</v>
      </c>
      <c r="F416" s="229" t="s">
        <v>175</v>
      </c>
      <c r="G416" s="229" t="s">
        <v>505</v>
      </c>
      <c r="H416" s="229"/>
      <c r="I416" s="214"/>
      <c r="J416" s="215"/>
      <c r="K416" s="216" t="str">
        <f t="shared" si="75"/>
        <v>ﾘｽﾄ１</v>
      </c>
      <c r="L416" s="217" t="str">
        <f t="shared" si="76"/>
        <v>阿見町</v>
      </c>
      <c r="M416" s="218">
        <f>IF(K416="","",COUNTIF($K$7:K416,"ﾘｽﾄ１"))</f>
        <v>40</v>
      </c>
      <c r="N416" s="218" t="str">
        <f t="shared" si="77"/>
        <v/>
      </c>
      <c r="O416" s="219" t="str">
        <f t="shared" si="78"/>
        <v/>
      </c>
      <c r="P416" s="218" t="str">
        <f t="shared" si="69"/>
        <v/>
      </c>
      <c r="Q416" s="216" t="str">
        <f t="shared" si="70"/>
        <v/>
      </c>
      <c r="R416" s="220" t="str">
        <f t="shared" si="71"/>
        <v/>
      </c>
      <c r="S416" s="216" t="str">
        <f t="shared" si="79"/>
        <v/>
      </c>
      <c r="T416" s="217" t="str">
        <f t="shared" si="72"/>
        <v/>
      </c>
      <c r="U416" s="218" t="str">
        <f>IF(S416="","",COUNTIF($S$7:S416,"該当２"))</f>
        <v/>
      </c>
      <c r="V416" s="221" t="str">
        <f t="shared" si="73"/>
        <v/>
      </c>
      <c r="W416" s="217" t="str">
        <f t="shared" si="74"/>
        <v/>
      </c>
      <c r="X416" s="218" t="str">
        <f>IF(V416="","",COUNTIF($V$7:V416,"該当３"))</f>
        <v/>
      </c>
      <c r="Z416" s="230"/>
      <c r="AA416" s="231"/>
      <c r="AB416" s="224"/>
      <c r="AC416" s="224"/>
      <c r="AD416" s="224"/>
      <c r="AE416" s="254"/>
    </row>
    <row r="417" spans="1:31" s="222" customFormat="1" ht="15" customHeight="1" x14ac:dyDescent="0.15">
      <c r="A417" s="227" t="s">
        <v>1481</v>
      </c>
      <c r="B417" s="228" t="s">
        <v>1006</v>
      </c>
      <c r="C417" s="228" t="s">
        <v>1480</v>
      </c>
      <c r="D417" s="228" t="s">
        <v>1012</v>
      </c>
      <c r="E417" s="228" t="s">
        <v>1007</v>
      </c>
      <c r="F417" s="229" t="s">
        <v>175</v>
      </c>
      <c r="G417" s="229" t="s">
        <v>505</v>
      </c>
      <c r="H417" s="229" t="s">
        <v>505</v>
      </c>
      <c r="I417" s="214"/>
      <c r="J417" s="215"/>
      <c r="K417" s="216" t="str">
        <f t="shared" si="75"/>
        <v/>
      </c>
      <c r="L417" s="217" t="str">
        <f t="shared" si="76"/>
        <v/>
      </c>
      <c r="M417" s="218" t="str">
        <f>IF(K417="","",COUNTIF($K$7:K417,"ﾘｽﾄ１"))</f>
        <v/>
      </c>
      <c r="N417" s="218" t="str">
        <f t="shared" si="77"/>
        <v/>
      </c>
      <c r="O417" s="219" t="str">
        <f t="shared" si="78"/>
        <v/>
      </c>
      <c r="P417" s="218" t="str">
        <f t="shared" si="69"/>
        <v/>
      </c>
      <c r="Q417" s="216" t="str">
        <f t="shared" si="70"/>
        <v/>
      </c>
      <c r="R417" s="220" t="str">
        <f t="shared" si="71"/>
        <v/>
      </c>
      <c r="S417" s="216" t="str">
        <f t="shared" si="79"/>
        <v/>
      </c>
      <c r="T417" s="217" t="str">
        <f t="shared" si="72"/>
        <v/>
      </c>
      <c r="U417" s="218" t="str">
        <f>IF(S417="","",COUNTIF($S$7:S417,"該当２"))</f>
        <v/>
      </c>
      <c r="V417" s="221" t="str">
        <f t="shared" si="73"/>
        <v/>
      </c>
      <c r="W417" s="217" t="str">
        <f t="shared" si="74"/>
        <v/>
      </c>
      <c r="X417" s="218" t="str">
        <f>IF(V417="","",COUNTIF($V$7:V417,"該当３"))</f>
        <v/>
      </c>
      <c r="Z417" s="230"/>
      <c r="AA417" s="231"/>
      <c r="AB417" s="224"/>
      <c r="AC417" s="224"/>
      <c r="AD417" s="224"/>
      <c r="AE417" s="254"/>
    </row>
    <row r="418" spans="1:31" s="222" customFormat="1" ht="15" customHeight="1" x14ac:dyDescent="0.15">
      <c r="A418" s="227" t="s">
        <v>1482</v>
      </c>
      <c r="B418" s="228" t="s">
        <v>1006</v>
      </c>
      <c r="C418" s="228" t="s">
        <v>1480</v>
      </c>
      <c r="D418" s="228" t="s">
        <v>1014</v>
      </c>
      <c r="E418" s="228" t="s">
        <v>1007</v>
      </c>
      <c r="F418" s="229" t="s">
        <v>175</v>
      </c>
      <c r="G418" s="229" t="s">
        <v>505</v>
      </c>
      <c r="H418" s="229" t="s">
        <v>506</v>
      </c>
      <c r="I418" s="214"/>
      <c r="J418" s="215"/>
      <c r="K418" s="216" t="str">
        <f t="shared" si="75"/>
        <v/>
      </c>
      <c r="L418" s="217" t="str">
        <f t="shared" si="76"/>
        <v/>
      </c>
      <c r="M418" s="218" t="str">
        <f>IF(K418="","",COUNTIF($K$7:K418,"ﾘｽﾄ１"))</f>
        <v/>
      </c>
      <c r="N418" s="218" t="str">
        <f t="shared" si="77"/>
        <v/>
      </c>
      <c r="O418" s="219" t="str">
        <f t="shared" si="78"/>
        <v/>
      </c>
      <c r="P418" s="218" t="str">
        <f t="shared" si="69"/>
        <v/>
      </c>
      <c r="Q418" s="216" t="str">
        <f t="shared" si="70"/>
        <v/>
      </c>
      <c r="R418" s="220" t="str">
        <f t="shared" si="71"/>
        <v/>
      </c>
      <c r="S418" s="216" t="str">
        <f t="shared" si="79"/>
        <v/>
      </c>
      <c r="T418" s="217" t="str">
        <f t="shared" si="72"/>
        <v/>
      </c>
      <c r="U418" s="218" t="str">
        <f>IF(S418="","",COUNTIF($S$7:S418,"該当２"))</f>
        <v/>
      </c>
      <c r="V418" s="221" t="str">
        <f t="shared" si="73"/>
        <v/>
      </c>
      <c r="W418" s="217" t="str">
        <f t="shared" si="74"/>
        <v/>
      </c>
      <c r="X418" s="218" t="str">
        <f>IF(V418="","",COUNTIF($V$7:V418,"該当３"))</f>
        <v/>
      </c>
      <c r="Z418" s="230"/>
      <c r="AA418" s="231"/>
      <c r="AB418" s="224"/>
      <c r="AC418" s="224"/>
      <c r="AD418" s="224"/>
      <c r="AE418" s="254"/>
    </row>
    <row r="419" spans="1:31" s="222" customFormat="1" ht="15" customHeight="1" x14ac:dyDescent="0.15">
      <c r="A419" s="227" t="s">
        <v>1483</v>
      </c>
      <c r="B419" s="228" t="s">
        <v>1006</v>
      </c>
      <c r="C419" s="228" t="s">
        <v>1480</v>
      </c>
      <c r="D419" s="228" t="s">
        <v>1016</v>
      </c>
      <c r="E419" s="228" t="s">
        <v>1007</v>
      </c>
      <c r="F419" s="229" t="s">
        <v>175</v>
      </c>
      <c r="G419" s="229" t="s">
        <v>505</v>
      </c>
      <c r="H419" s="229" t="s">
        <v>1630</v>
      </c>
      <c r="I419" s="214"/>
      <c r="J419" s="215"/>
      <c r="K419" s="216" t="str">
        <f t="shared" si="75"/>
        <v/>
      </c>
      <c r="L419" s="217" t="str">
        <f t="shared" si="76"/>
        <v/>
      </c>
      <c r="M419" s="218" t="str">
        <f>IF(K419="","",COUNTIF($K$7:K419,"ﾘｽﾄ１"))</f>
        <v/>
      </c>
      <c r="N419" s="218" t="str">
        <f t="shared" si="77"/>
        <v/>
      </c>
      <c r="O419" s="219" t="str">
        <f t="shared" si="78"/>
        <v/>
      </c>
      <c r="P419" s="218" t="str">
        <f t="shared" si="69"/>
        <v/>
      </c>
      <c r="Q419" s="216" t="str">
        <f t="shared" si="70"/>
        <v/>
      </c>
      <c r="R419" s="220" t="str">
        <f t="shared" si="71"/>
        <v/>
      </c>
      <c r="S419" s="216" t="str">
        <f t="shared" si="79"/>
        <v/>
      </c>
      <c r="T419" s="217" t="str">
        <f t="shared" si="72"/>
        <v/>
      </c>
      <c r="U419" s="218" t="str">
        <f>IF(S419="","",COUNTIF($S$7:S419,"該当２"))</f>
        <v/>
      </c>
      <c r="V419" s="221" t="str">
        <f t="shared" si="73"/>
        <v/>
      </c>
      <c r="W419" s="217" t="str">
        <f t="shared" si="74"/>
        <v/>
      </c>
      <c r="X419" s="218" t="str">
        <f>IF(V419="","",COUNTIF($V$7:V419,"該当３"))</f>
        <v/>
      </c>
      <c r="Z419" s="230"/>
      <c r="AA419" s="231"/>
      <c r="AB419" s="224"/>
      <c r="AC419" s="224"/>
      <c r="AD419" s="224"/>
      <c r="AE419" s="254"/>
    </row>
    <row r="420" spans="1:31" s="222" customFormat="1" ht="15" customHeight="1" x14ac:dyDescent="0.15">
      <c r="A420" s="227" t="s">
        <v>1484</v>
      </c>
      <c r="B420" s="228" t="s">
        <v>1006</v>
      </c>
      <c r="C420" s="228" t="s">
        <v>1480</v>
      </c>
      <c r="D420" s="228" t="s">
        <v>1018</v>
      </c>
      <c r="E420" s="228" t="s">
        <v>1007</v>
      </c>
      <c r="F420" s="229" t="s">
        <v>175</v>
      </c>
      <c r="G420" s="229" t="s">
        <v>505</v>
      </c>
      <c r="H420" s="229" t="s">
        <v>507</v>
      </c>
      <c r="I420" s="214"/>
      <c r="J420" s="215"/>
      <c r="K420" s="216" t="str">
        <f t="shared" si="75"/>
        <v/>
      </c>
      <c r="L420" s="217" t="str">
        <f t="shared" si="76"/>
        <v/>
      </c>
      <c r="M420" s="218" t="str">
        <f>IF(K420="","",COUNTIF($K$7:K420,"ﾘｽﾄ１"))</f>
        <v/>
      </c>
      <c r="N420" s="218" t="str">
        <f t="shared" si="77"/>
        <v/>
      </c>
      <c r="O420" s="219" t="str">
        <f t="shared" si="78"/>
        <v/>
      </c>
      <c r="P420" s="218" t="str">
        <f t="shared" si="69"/>
        <v/>
      </c>
      <c r="Q420" s="216" t="str">
        <f t="shared" si="70"/>
        <v/>
      </c>
      <c r="R420" s="220" t="str">
        <f t="shared" si="71"/>
        <v/>
      </c>
      <c r="S420" s="216" t="str">
        <f t="shared" si="79"/>
        <v/>
      </c>
      <c r="T420" s="217" t="str">
        <f t="shared" si="72"/>
        <v/>
      </c>
      <c r="U420" s="218" t="str">
        <f>IF(S420="","",COUNTIF($S$7:S420,"該当２"))</f>
        <v/>
      </c>
      <c r="V420" s="221" t="str">
        <f t="shared" si="73"/>
        <v/>
      </c>
      <c r="W420" s="217" t="str">
        <f t="shared" si="74"/>
        <v/>
      </c>
      <c r="X420" s="218" t="str">
        <f>IF(V420="","",COUNTIF($V$7:V420,"該当３"))</f>
        <v/>
      </c>
      <c r="Z420" s="230"/>
      <c r="AA420" s="231"/>
      <c r="AB420" s="224"/>
      <c r="AC420" s="224"/>
      <c r="AD420" s="224"/>
      <c r="AE420" s="254"/>
    </row>
    <row r="421" spans="1:31" s="222" customFormat="1" ht="15" customHeight="1" x14ac:dyDescent="0.15">
      <c r="A421" s="227" t="s">
        <v>1485</v>
      </c>
      <c r="B421" s="228" t="s">
        <v>1006</v>
      </c>
      <c r="C421" s="228" t="s">
        <v>1486</v>
      </c>
      <c r="D421" s="228" t="s">
        <v>1008</v>
      </c>
      <c r="E421" s="228" t="s">
        <v>1007</v>
      </c>
      <c r="F421" s="229" t="s">
        <v>175</v>
      </c>
      <c r="G421" s="229" t="s">
        <v>508</v>
      </c>
      <c r="H421" s="229"/>
      <c r="I421" s="214"/>
      <c r="J421" s="215"/>
      <c r="K421" s="216" t="str">
        <f t="shared" si="75"/>
        <v>ﾘｽﾄ１</v>
      </c>
      <c r="L421" s="217" t="str">
        <f t="shared" si="76"/>
        <v>河内町</v>
      </c>
      <c r="M421" s="218">
        <f>IF(K421="","",COUNTIF($K$7:K421,"ﾘｽﾄ１"))</f>
        <v>41</v>
      </c>
      <c r="N421" s="218" t="str">
        <f t="shared" si="77"/>
        <v/>
      </c>
      <c r="O421" s="219" t="str">
        <f t="shared" si="78"/>
        <v/>
      </c>
      <c r="P421" s="218" t="str">
        <f t="shared" si="69"/>
        <v/>
      </c>
      <c r="Q421" s="216" t="str">
        <f t="shared" si="70"/>
        <v/>
      </c>
      <c r="R421" s="220" t="str">
        <f t="shared" si="71"/>
        <v/>
      </c>
      <c r="S421" s="216" t="str">
        <f t="shared" si="79"/>
        <v/>
      </c>
      <c r="T421" s="217" t="str">
        <f t="shared" si="72"/>
        <v/>
      </c>
      <c r="U421" s="218" t="str">
        <f>IF(S421="","",COUNTIF($S$7:S421,"該当２"))</f>
        <v/>
      </c>
      <c r="V421" s="221" t="str">
        <f t="shared" si="73"/>
        <v/>
      </c>
      <c r="W421" s="217" t="str">
        <f t="shared" si="74"/>
        <v/>
      </c>
      <c r="X421" s="218" t="str">
        <f>IF(V421="","",COUNTIF($V$7:V421,"該当３"))</f>
        <v/>
      </c>
      <c r="Z421" s="230"/>
      <c r="AA421" s="231"/>
      <c r="AB421" s="224"/>
      <c r="AC421" s="224"/>
      <c r="AD421" s="224"/>
      <c r="AE421" s="254"/>
    </row>
    <row r="422" spans="1:31" s="222" customFormat="1" ht="15" customHeight="1" x14ac:dyDescent="0.15">
      <c r="A422" s="227" t="s">
        <v>1487</v>
      </c>
      <c r="B422" s="228" t="s">
        <v>1006</v>
      </c>
      <c r="C422" s="228" t="s">
        <v>1486</v>
      </c>
      <c r="D422" s="228" t="s">
        <v>1012</v>
      </c>
      <c r="E422" s="228" t="s">
        <v>1007</v>
      </c>
      <c r="F422" s="229" t="s">
        <v>175</v>
      </c>
      <c r="G422" s="229" t="s">
        <v>508</v>
      </c>
      <c r="H422" s="229" t="s">
        <v>1631</v>
      </c>
      <c r="I422" s="214"/>
      <c r="J422" s="215"/>
      <c r="K422" s="216" t="str">
        <f t="shared" si="75"/>
        <v/>
      </c>
      <c r="L422" s="217" t="str">
        <f t="shared" si="76"/>
        <v/>
      </c>
      <c r="M422" s="218" t="str">
        <f>IF(K422="","",COUNTIF($K$7:K422,"ﾘｽﾄ１"))</f>
        <v/>
      </c>
      <c r="N422" s="218" t="str">
        <f t="shared" si="77"/>
        <v/>
      </c>
      <c r="O422" s="219" t="str">
        <f t="shared" si="78"/>
        <v/>
      </c>
      <c r="P422" s="218" t="str">
        <f t="shared" si="69"/>
        <v/>
      </c>
      <c r="Q422" s="216" t="str">
        <f t="shared" si="70"/>
        <v/>
      </c>
      <c r="R422" s="220" t="str">
        <f t="shared" si="71"/>
        <v/>
      </c>
      <c r="S422" s="216" t="str">
        <f t="shared" si="79"/>
        <v/>
      </c>
      <c r="T422" s="217" t="str">
        <f t="shared" si="72"/>
        <v/>
      </c>
      <c r="U422" s="218" t="str">
        <f>IF(S422="","",COUNTIF($S$7:S422,"該当２"))</f>
        <v/>
      </c>
      <c r="V422" s="221" t="str">
        <f t="shared" si="73"/>
        <v/>
      </c>
      <c r="W422" s="217" t="str">
        <f t="shared" si="74"/>
        <v/>
      </c>
      <c r="X422" s="218" t="str">
        <f>IF(V422="","",COUNTIF($V$7:V422,"該当３"))</f>
        <v/>
      </c>
      <c r="Z422" s="230"/>
      <c r="AA422" s="231"/>
      <c r="AB422" s="224"/>
      <c r="AC422" s="224"/>
      <c r="AD422" s="224"/>
      <c r="AE422" s="254"/>
    </row>
    <row r="423" spans="1:31" s="222" customFormat="1" ht="15" customHeight="1" x14ac:dyDescent="0.15">
      <c r="A423" s="227" t="s">
        <v>1488</v>
      </c>
      <c r="B423" s="228" t="s">
        <v>1006</v>
      </c>
      <c r="C423" s="228" t="s">
        <v>1486</v>
      </c>
      <c r="D423" s="228" t="s">
        <v>1014</v>
      </c>
      <c r="E423" s="228" t="s">
        <v>1007</v>
      </c>
      <c r="F423" s="229" t="s">
        <v>175</v>
      </c>
      <c r="G423" s="229" t="s">
        <v>508</v>
      </c>
      <c r="H423" s="229" t="s">
        <v>509</v>
      </c>
      <c r="I423" s="214"/>
      <c r="J423" s="215"/>
      <c r="K423" s="216" t="str">
        <f t="shared" si="75"/>
        <v/>
      </c>
      <c r="L423" s="217" t="str">
        <f t="shared" si="76"/>
        <v/>
      </c>
      <c r="M423" s="218" t="str">
        <f>IF(K423="","",COUNTIF($K$7:K423,"ﾘｽﾄ１"))</f>
        <v/>
      </c>
      <c r="N423" s="218" t="str">
        <f t="shared" si="77"/>
        <v/>
      </c>
      <c r="O423" s="219" t="str">
        <f t="shared" si="78"/>
        <v/>
      </c>
      <c r="P423" s="218" t="str">
        <f t="shared" si="69"/>
        <v/>
      </c>
      <c r="Q423" s="216" t="str">
        <f t="shared" si="70"/>
        <v/>
      </c>
      <c r="R423" s="220" t="str">
        <f t="shared" si="71"/>
        <v/>
      </c>
      <c r="S423" s="216" t="str">
        <f t="shared" si="79"/>
        <v/>
      </c>
      <c r="T423" s="217" t="str">
        <f t="shared" si="72"/>
        <v/>
      </c>
      <c r="U423" s="218" t="str">
        <f>IF(S423="","",COUNTIF($S$7:S423,"該当２"))</f>
        <v/>
      </c>
      <c r="V423" s="221" t="str">
        <f t="shared" si="73"/>
        <v/>
      </c>
      <c r="W423" s="217" t="str">
        <f t="shared" si="74"/>
        <v/>
      </c>
      <c r="X423" s="218" t="str">
        <f>IF(V423="","",COUNTIF($V$7:V423,"該当３"))</f>
        <v/>
      </c>
      <c r="Z423" s="230"/>
      <c r="AA423" s="231"/>
      <c r="AB423" s="224"/>
      <c r="AC423" s="224"/>
      <c r="AD423" s="224"/>
      <c r="AE423" s="254"/>
    </row>
    <row r="424" spans="1:31" s="222" customFormat="1" ht="15" customHeight="1" x14ac:dyDescent="0.15">
      <c r="A424" s="227" t="s">
        <v>1489</v>
      </c>
      <c r="B424" s="228" t="s">
        <v>1006</v>
      </c>
      <c r="C424" s="228" t="s">
        <v>1486</v>
      </c>
      <c r="D424" s="228" t="s">
        <v>1016</v>
      </c>
      <c r="E424" s="228" t="s">
        <v>1007</v>
      </c>
      <c r="F424" s="229" t="s">
        <v>175</v>
      </c>
      <c r="G424" s="229" t="s">
        <v>508</v>
      </c>
      <c r="H424" s="229" t="s">
        <v>510</v>
      </c>
      <c r="I424" s="214"/>
      <c r="J424" s="215"/>
      <c r="K424" s="216" t="str">
        <f t="shared" si="75"/>
        <v/>
      </c>
      <c r="L424" s="217" t="str">
        <f t="shared" si="76"/>
        <v/>
      </c>
      <c r="M424" s="218" t="str">
        <f>IF(K424="","",COUNTIF($K$7:K424,"ﾘｽﾄ１"))</f>
        <v/>
      </c>
      <c r="N424" s="218" t="str">
        <f t="shared" si="77"/>
        <v/>
      </c>
      <c r="O424" s="219" t="str">
        <f t="shared" si="78"/>
        <v/>
      </c>
      <c r="P424" s="218" t="str">
        <f t="shared" si="69"/>
        <v/>
      </c>
      <c r="Q424" s="216" t="str">
        <f t="shared" si="70"/>
        <v/>
      </c>
      <c r="R424" s="220" t="str">
        <f t="shared" si="71"/>
        <v/>
      </c>
      <c r="S424" s="216" t="str">
        <f t="shared" si="79"/>
        <v/>
      </c>
      <c r="T424" s="217" t="str">
        <f t="shared" si="72"/>
        <v/>
      </c>
      <c r="U424" s="218" t="str">
        <f>IF(S424="","",COUNTIF($S$7:S424,"該当２"))</f>
        <v/>
      </c>
      <c r="V424" s="221" t="str">
        <f t="shared" si="73"/>
        <v/>
      </c>
      <c r="W424" s="217" t="str">
        <f t="shared" si="74"/>
        <v/>
      </c>
      <c r="X424" s="218" t="str">
        <f>IF(V424="","",COUNTIF($V$7:V424,"該当３"))</f>
        <v/>
      </c>
      <c r="Z424" s="230"/>
      <c r="AA424" s="231"/>
      <c r="AB424" s="224"/>
      <c r="AC424" s="224"/>
      <c r="AD424" s="224"/>
      <c r="AE424" s="254"/>
    </row>
    <row r="425" spans="1:31" s="222" customFormat="1" ht="15" customHeight="1" x14ac:dyDescent="0.15">
      <c r="A425" s="227" t="s">
        <v>1490</v>
      </c>
      <c r="B425" s="228" t="s">
        <v>1006</v>
      </c>
      <c r="C425" s="228" t="s">
        <v>1486</v>
      </c>
      <c r="D425" s="228" t="s">
        <v>1018</v>
      </c>
      <c r="E425" s="228" t="s">
        <v>1007</v>
      </c>
      <c r="F425" s="229" t="s">
        <v>175</v>
      </c>
      <c r="G425" s="229" t="s">
        <v>508</v>
      </c>
      <c r="H425" s="229" t="s">
        <v>511</v>
      </c>
      <c r="I425" s="214"/>
      <c r="J425" s="215"/>
      <c r="K425" s="216" t="str">
        <f t="shared" si="75"/>
        <v/>
      </c>
      <c r="L425" s="217" t="str">
        <f t="shared" si="76"/>
        <v/>
      </c>
      <c r="M425" s="218" t="str">
        <f>IF(K425="","",COUNTIF($K$7:K425,"ﾘｽﾄ１"))</f>
        <v/>
      </c>
      <c r="N425" s="218" t="str">
        <f t="shared" si="77"/>
        <v/>
      </c>
      <c r="O425" s="219" t="str">
        <f t="shared" si="78"/>
        <v/>
      </c>
      <c r="P425" s="218" t="str">
        <f t="shared" si="69"/>
        <v/>
      </c>
      <c r="Q425" s="216" t="str">
        <f t="shared" si="70"/>
        <v/>
      </c>
      <c r="R425" s="220" t="str">
        <f t="shared" si="71"/>
        <v/>
      </c>
      <c r="S425" s="216" t="str">
        <f t="shared" si="79"/>
        <v/>
      </c>
      <c r="T425" s="217" t="str">
        <f t="shared" si="72"/>
        <v/>
      </c>
      <c r="U425" s="218" t="str">
        <f>IF(S425="","",COUNTIF($S$7:S425,"該当２"))</f>
        <v/>
      </c>
      <c r="V425" s="221" t="str">
        <f t="shared" si="73"/>
        <v/>
      </c>
      <c r="W425" s="217" t="str">
        <f t="shared" si="74"/>
        <v/>
      </c>
      <c r="X425" s="218" t="str">
        <f>IF(V425="","",COUNTIF($V$7:V425,"該当３"))</f>
        <v/>
      </c>
      <c r="Z425" s="230"/>
      <c r="AA425" s="231"/>
      <c r="AB425" s="224"/>
      <c r="AC425" s="224"/>
      <c r="AD425" s="224"/>
      <c r="AE425" s="254"/>
    </row>
    <row r="426" spans="1:31" s="222" customFormat="1" ht="15" customHeight="1" x14ac:dyDescent="0.15">
      <c r="A426" s="227" t="s">
        <v>1491</v>
      </c>
      <c r="B426" s="228" t="s">
        <v>1006</v>
      </c>
      <c r="C426" s="228" t="s">
        <v>1492</v>
      </c>
      <c r="D426" s="228" t="s">
        <v>1008</v>
      </c>
      <c r="E426" s="228" t="s">
        <v>1007</v>
      </c>
      <c r="F426" s="229" t="s">
        <v>175</v>
      </c>
      <c r="G426" s="229" t="s">
        <v>512</v>
      </c>
      <c r="H426" s="229"/>
      <c r="I426" s="214"/>
      <c r="J426" s="215"/>
      <c r="K426" s="216" t="str">
        <f t="shared" si="75"/>
        <v>ﾘｽﾄ１</v>
      </c>
      <c r="L426" s="217" t="str">
        <f t="shared" si="76"/>
        <v>八千代町</v>
      </c>
      <c r="M426" s="218">
        <f>IF(K426="","",COUNTIF($K$7:K426,"ﾘｽﾄ１"))</f>
        <v>42</v>
      </c>
      <c r="N426" s="218" t="str">
        <f t="shared" si="77"/>
        <v/>
      </c>
      <c r="O426" s="219" t="str">
        <f t="shared" si="78"/>
        <v/>
      </c>
      <c r="P426" s="218" t="str">
        <f t="shared" si="69"/>
        <v/>
      </c>
      <c r="Q426" s="216" t="str">
        <f t="shared" si="70"/>
        <v/>
      </c>
      <c r="R426" s="220" t="str">
        <f t="shared" si="71"/>
        <v/>
      </c>
      <c r="S426" s="216" t="str">
        <f t="shared" si="79"/>
        <v/>
      </c>
      <c r="T426" s="217" t="str">
        <f t="shared" si="72"/>
        <v/>
      </c>
      <c r="U426" s="218" t="str">
        <f>IF(S426="","",COUNTIF($S$7:S426,"該当２"))</f>
        <v/>
      </c>
      <c r="V426" s="221" t="str">
        <f t="shared" si="73"/>
        <v/>
      </c>
      <c r="W426" s="217" t="str">
        <f t="shared" si="74"/>
        <v/>
      </c>
      <c r="X426" s="218" t="str">
        <f>IF(V426="","",COUNTIF($V$7:V426,"該当３"))</f>
        <v/>
      </c>
      <c r="Z426" s="230"/>
      <c r="AA426" s="231"/>
      <c r="AB426" s="224"/>
      <c r="AC426" s="224"/>
      <c r="AD426" s="224"/>
      <c r="AE426" s="254"/>
    </row>
    <row r="427" spans="1:31" s="222" customFormat="1" ht="15" customHeight="1" x14ac:dyDescent="0.15">
      <c r="A427" s="227" t="s">
        <v>1493</v>
      </c>
      <c r="B427" s="228" t="s">
        <v>1006</v>
      </c>
      <c r="C427" s="228" t="s">
        <v>1492</v>
      </c>
      <c r="D427" s="228" t="s">
        <v>1012</v>
      </c>
      <c r="E427" s="228" t="s">
        <v>1007</v>
      </c>
      <c r="F427" s="229" t="s">
        <v>175</v>
      </c>
      <c r="G427" s="229" t="s">
        <v>512</v>
      </c>
      <c r="H427" s="229" t="s">
        <v>513</v>
      </c>
      <c r="I427" s="214"/>
      <c r="J427" s="215"/>
      <c r="K427" s="216" t="str">
        <f t="shared" si="75"/>
        <v/>
      </c>
      <c r="L427" s="217" t="str">
        <f t="shared" si="76"/>
        <v/>
      </c>
      <c r="M427" s="218" t="str">
        <f>IF(K427="","",COUNTIF($K$7:K427,"ﾘｽﾄ１"))</f>
        <v/>
      </c>
      <c r="N427" s="218" t="str">
        <f t="shared" si="77"/>
        <v/>
      </c>
      <c r="O427" s="219" t="str">
        <f t="shared" si="78"/>
        <v/>
      </c>
      <c r="P427" s="218" t="str">
        <f t="shared" si="69"/>
        <v/>
      </c>
      <c r="Q427" s="216" t="str">
        <f t="shared" si="70"/>
        <v/>
      </c>
      <c r="R427" s="220" t="str">
        <f t="shared" si="71"/>
        <v/>
      </c>
      <c r="S427" s="216" t="str">
        <f t="shared" si="79"/>
        <v/>
      </c>
      <c r="T427" s="217" t="str">
        <f t="shared" si="72"/>
        <v/>
      </c>
      <c r="U427" s="218" t="str">
        <f>IF(S427="","",COUNTIF($S$7:S427,"該当２"))</f>
        <v/>
      </c>
      <c r="V427" s="221" t="str">
        <f t="shared" si="73"/>
        <v/>
      </c>
      <c r="W427" s="217" t="str">
        <f t="shared" si="74"/>
        <v/>
      </c>
      <c r="X427" s="218" t="str">
        <f>IF(V427="","",COUNTIF($V$7:V427,"該当３"))</f>
        <v/>
      </c>
      <c r="Z427" s="230"/>
      <c r="AA427" s="231"/>
      <c r="AB427" s="224"/>
      <c r="AC427" s="224"/>
      <c r="AD427" s="224"/>
      <c r="AE427" s="254"/>
    </row>
    <row r="428" spans="1:31" s="222" customFormat="1" ht="15" customHeight="1" x14ac:dyDescent="0.15">
      <c r="A428" s="227" t="s">
        <v>1494</v>
      </c>
      <c r="B428" s="228" t="s">
        <v>1006</v>
      </c>
      <c r="C428" s="228" t="s">
        <v>1492</v>
      </c>
      <c r="D428" s="228" t="s">
        <v>1014</v>
      </c>
      <c r="E428" s="228" t="s">
        <v>1007</v>
      </c>
      <c r="F428" s="229" t="s">
        <v>175</v>
      </c>
      <c r="G428" s="229" t="s">
        <v>512</v>
      </c>
      <c r="H428" s="229" t="s">
        <v>514</v>
      </c>
      <c r="I428" s="214"/>
      <c r="J428" s="215"/>
      <c r="K428" s="216" t="str">
        <f t="shared" si="75"/>
        <v/>
      </c>
      <c r="L428" s="217" t="str">
        <f t="shared" si="76"/>
        <v/>
      </c>
      <c r="M428" s="218" t="str">
        <f>IF(K428="","",COUNTIF($K$7:K428,"ﾘｽﾄ１"))</f>
        <v/>
      </c>
      <c r="N428" s="218" t="str">
        <f t="shared" si="77"/>
        <v/>
      </c>
      <c r="O428" s="219" t="str">
        <f t="shared" si="78"/>
        <v/>
      </c>
      <c r="P428" s="218" t="str">
        <f t="shared" si="69"/>
        <v/>
      </c>
      <c r="Q428" s="216" t="str">
        <f t="shared" si="70"/>
        <v/>
      </c>
      <c r="R428" s="220" t="str">
        <f t="shared" si="71"/>
        <v/>
      </c>
      <c r="S428" s="216" t="str">
        <f t="shared" si="79"/>
        <v/>
      </c>
      <c r="T428" s="217" t="str">
        <f t="shared" si="72"/>
        <v/>
      </c>
      <c r="U428" s="218" t="str">
        <f>IF(S428="","",COUNTIF($S$7:S428,"該当２"))</f>
        <v/>
      </c>
      <c r="V428" s="221" t="str">
        <f t="shared" si="73"/>
        <v/>
      </c>
      <c r="W428" s="217" t="str">
        <f t="shared" si="74"/>
        <v/>
      </c>
      <c r="X428" s="218" t="str">
        <f>IF(V428="","",COUNTIF($V$7:V428,"該当３"))</f>
        <v/>
      </c>
      <c r="Z428" s="230"/>
      <c r="AA428" s="231"/>
      <c r="AB428" s="224"/>
      <c r="AC428" s="224"/>
      <c r="AD428" s="224"/>
      <c r="AE428" s="254"/>
    </row>
    <row r="429" spans="1:31" s="222" customFormat="1" ht="15" customHeight="1" x14ac:dyDescent="0.15">
      <c r="A429" s="227" t="s">
        <v>1495</v>
      </c>
      <c r="B429" s="228" t="s">
        <v>1006</v>
      </c>
      <c r="C429" s="228" t="s">
        <v>1492</v>
      </c>
      <c r="D429" s="228" t="s">
        <v>1016</v>
      </c>
      <c r="E429" s="228" t="s">
        <v>1007</v>
      </c>
      <c r="F429" s="229" t="s">
        <v>175</v>
      </c>
      <c r="G429" s="229" t="s">
        <v>512</v>
      </c>
      <c r="H429" s="229" t="s">
        <v>515</v>
      </c>
      <c r="I429" s="214"/>
      <c r="J429" s="215"/>
      <c r="K429" s="216" t="str">
        <f t="shared" si="75"/>
        <v/>
      </c>
      <c r="L429" s="217" t="str">
        <f t="shared" si="76"/>
        <v/>
      </c>
      <c r="M429" s="218" t="str">
        <f>IF(K429="","",COUNTIF($K$7:K429,"ﾘｽﾄ１"))</f>
        <v/>
      </c>
      <c r="N429" s="218" t="str">
        <f t="shared" si="77"/>
        <v/>
      </c>
      <c r="O429" s="219" t="str">
        <f t="shared" si="78"/>
        <v/>
      </c>
      <c r="P429" s="218" t="str">
        <f t="shared" si="69"/>
        <v/>
      </c>
      <c r="Q429" s="216" t="str">
        <f t="shared" si="70"/>
        <v/>
      </c>
      <c r="R429" s="220" t="str">
        <f t="shared" si="71"/>
        <v/>
      </c>
      <c r="S429" s="216" t="str">
        <f t="shared" si="79"/>
        <v/>
      </c>
      <c r="T429" s="217" t="str">
        <f t="shared" si="72"/>
        <v/>
      </c>
      <c r="U429" s="218" t="str">
        <f>IF(S429="","",COUNTIF($S$7:S429,"該当２"))</f>
        <v/>
      </c>
      <c r="V429" s="221" t="str">
        <f t="shared" si="73"/>
        <v/>
      </c>
      <c r="W429" s="217" t="str">
        <f t="shared" si="74"/>
        <v/>
      </c>
      <c r="X429" s="218" t="str">
        <f>IF(V429="","",COUNTIF($V$7:V429,"該当３"))</f>
        <v/>
      </c>
      <c r="Z429" s="230"/>
      <c r="AA429" s="231"/>
      <c r="AB429" s="224"/>
      <c r="AC429" s="224"/>
      <c r="AD429" s="224"/>
      <c r="AE429" s="254"/>
    </row>
    <row r="430" spans="1:31" s="222" customFormat="1" ht="15" customHeight="1" x14ac:dyDescent="0.15">
      <c r="A430" s="227" t="s">
        <v>1496</v>
      </c>
      <c r="B430" s="228" t="s">
        <v>1006</v>
      </c>
      <c r="C430" s="228" t="s">
        <v>1492</v>
      </c>
      <c r="D430" s="228" t="s">
        <v>1018</v>
      </c>
      <c r="E430" s="228" t="s">
        <v>1007</v>
      </c>
      <c r="F430" s="229" t="s">
        <v>175</v>
      </c>
      <c r="G430" s="229" t="s">
        <v>512</v>
      </c>
      <c r="H430" s="229" t="s">
        <v>516</v>
      </c>
      <c r="I430" s="214"/>
      <c r="J430" s="215"/>
      <c r="K430" s="216" t="str">
        <f t="shared" si="75"/>
        <v/>
      </c>
      <c r="L430" s="217" t="str">
        <f t="shared" si="76"/>
        <v/>
      </c>
      <c r="M430" s="218" t="str">
        <f>IF(K430="","",COUNTIF($K$7:K430,"ﾘｽﾄ１"))</f>
        <v/>
      </c>
      <c r="N430" s="218" t="str">
        <f t="shared" si="77"/>
        <v/>
      </c>
      <c r="O430" s="219" t="str">
        <f t="shared" si="78"/>
        <v/>
      </c>
      <c r="P430" s="218" t="str">
        <f t="shared" si="69"/>
        <v/>
      </c>
      <c r="Q430" s="216" t="str">
        <f t="shared" si="70"/>
        <v/>
      </c>
      <c r="R430" s="220" t="str">
        <f t="shared" si="71"/>
        <v/>
      </c>
      <c r="S430" s="216" t="str">
        <f t="shared" si="79"/>
        <v/>
      </c>
      <c r="T430" s="217" t="str">
        <f t="shared" si="72"/>
        <v/>
      </c>
      <c r="U430" s="218" t="str">
        <f>IF(S430="","",COUNTIF($S$7:S430,"該当２"))</f>
        <v/>
      </c>
      <c r="V430" s="221" t="str">
        <f t="shared" si="73"/>
        <v/>
      </c>
      <c r="W430" s="217" t="str">
        <f t="shared" si="74"/>
        <v/>
      </c>
      <c r="X430" s="218" t="str">
        <f>IF(V430="","",COUNTIF($V$7:V430,"該当３"))</f>
        <v/>
      </c>
      <c r="Z430" s="230"/>
      <c r="AA430" s="231"/>
      <c r="AB430" s="224"/>
      <c r="AC430" s="224"/>
      <c r="AD430" s="224"/>
      <c r="AE430" s="254"/>
    </row>
    <row r="431" spans="1:31" s="222" customFormat="1" ht="15" customHeight="1" x14ac:dyDescent="0.15">
      <c r="A431" s="227" t="s">
        <v>1497</v>
      </c>
      <c r="B431" s="228" t="s">
        <v>1006</v>
      </c>
      <c r="C431" s="228" t="s">
        <v>1492</v>
      </c>
      <c r="D431" s="228" t="s">
        <v>1020</v>
      </c>
      <c r="E431" s="228" t="s">
        <v>1007</v>
      </c>
      <c r="F431" s="229" t="s">
        <v>175</v>
      </c>
      <c r="G431" s="229" t="s">
        <v>512</v>
      </c>
      <c r="H431" s="229" t="s">
        <v>517</v>
      </c>
      <c r="I431" s="225"/>
      <c r="J431" s="215"/>
      <c r="K431" s="216" t="str">
        <f t="shared" si="75"/>
        <v/>
      </c>
      <c r="L431" s="217" t="str">
        <f t="shared" si="76"/>
        <v/>
      </c>
      <c r="M431" s="218" t="str">
        <f>IF(K431="","",COUNTIF($K$7:K431,"ﾘｽﾄ１"))</f>
        <v/>
      </c>
      <c r="N431" s="218" t="str">
        <f t="shared" si="77"/>
        <v/>
      </c>
      <c r="O431" s="219" t="str">
        <f t="shared" si="78"/>
        <v/>
      </c>
      <c r="P431" s="218" t="str">
        <f t="shared" si="69"/>
        <v/>
      </c>
      <c r="Q431" s="216" t="str">
        <f t="shared" si="70"/>
        <v/>
      </c>
      <c r="R431" s="220" t="str">
        <f t="shared" si="71"/>
        <v/>
      </c>
      <c r="S431" s="216" t="str">
        <f t="shared" si="79"/>
        <v/>
      </c>
      <c r="T431" s="217" t="str">
        <f t="shared" si="72"/>
        <v/>
      </c>
      <c r="U431" s="218" t="str">
        <f>IF(S431="","",COUNTIF($S$7:S431,"該当２"))</f>
        <v/>
      </c>
      <c r="V431" s="221" t="str">
        <f t="shared" si="73"/>
        <v/>
      </c>
      <c r="W431" s="217" t="str">
        <f t="shared" si="74"/>
        <v/>
      </c>
      <c r="X431" s="218" t="str">
        <f>IF(V431="","",COUNTIF($V$7:V431,"該当３"))</f>
        <v/>
      </c>
      <c r="Z431" s="230"/>
      <c r="AA431" s="231"/>
      <c r="AB431" s="224"/>
      <c r="AC431" s="224"/>
      <c r="AD431" s="224"/>
      <c r="AE431" s="254"/>
    </row>
    <row r="432" spans="1:31" s="222" customFormat="1" ht="15" customHeight="1" x14ac:dyDescent="0.15">
      <c r="A432" s="227" t="s">
        <v>1498</v>
      </c>
      <c r="B432" s="228" t="s">
        <v>1006</v>
      </c>
      <c r="C432" s="228" t="s">
        <v>1492</v>
      </c>
      <c r="D432" s="228" t="s">
        <v>1022</v>
      </c>
      <c r="E432" s="228" t="s">
        <v>1007</v>
      </c>
      <c r="F432" s="229" t="s">
        <v>175</v>
      </c>
      <c r="G432" s="229" t="s">
        <v>512</v>
      </c>
      <c r="H432" s="229" t="s">
        <v>1632</v>
      </c>
      <c r="I432" s="225"/>
      <c r="J432" s="215"/>
      <c r="K432" s="216" t="str">
        <f t="shared" si="75"/>
        <v/>
      </c>
      <c r="L432" s="217" t="str">
        <f t="shared" si="76"/>
        <v/>
      </c>
      <c r="M432" s="218" t="str">
        <f>IF(K432="","",COUNTIF($K$7:K432,"ﾘｽﾄ１"))</f>
        <v/>
      </c>
      <c r="N432" s="218" t="str">
        <f t="shared" si="77"/>
        <v/>
      </c>
      <c r="O432" s="219" t="str">
        <f t="shared" si="78"/>
        <v/>
      </c>
      <c r="P432" s="218" t="str">
        <f t="shared" si="69"/>
        <v/>
      </c>
      <c r="Q432" s="216" t="str">
        <f t="shared" si="70"/>
        <v/>
      </c>
      <c r="R432" s="220" t="str">
        <f t="shared" si="71"/>
        <v/>
      </c>
      <c r="S432" s="216" t="str">
        <f t="shared" si="79"/>
        <v/>
      </c>
      <c r="T432" s="217" t="str">
        <f t="shared" si="72"/>
        <v/>
      </c>
      <c r="U432" s="218" t="str">
        <f>IF(S432="","",COUNTIF($S$7:S432,"該当２"))</f>
        <v/>
      </c>
      <c r="V432" s="221" t="str">
        <f t="shared" si="73"/>
        <v/>
      </c>
      <c r="W432" s="217" t="str">
        <f t="shared" si="74"/>
        <v/>
      </c>
      <c r="X432" s="218" t="str">
        <f>IF(V432="","",COUNTIF($V$7:V432,"該当３"))</f>
        <v/>
      </c>
      <c r="Z432" s="230"/>
      <c r="AA432" s="231"/>
      <c r="AB432" s="224"/>
      <c r="AC432" s="224"/>
      <c r="AD432" s="224"/>
      <c r="AE432" s="254"/>
    </row>
    <row r="433" spans="1:31" s="222" customFormat="1" ht="15" customHeight="1" x14ac:dyDescent="0.15">
      <c r="A433" s="227" t="s">
        <v>1499</v>
      </c>
      <c r="B433" s="228" t="s">
        <v>1006</v>
      </c>
      <c r="C433" s="228" t="s">
        <v>1500</v>
      </c>
      <c r="D433" s="228" t="s">
        <v>1008</v>
      </c>
      <c r="E433" s="228" t="s">
        <v>1007</v>
      </c>
      <c r="F433" s="229" t="s">
        <v>175</v>
      </c>
      <c r="G433" s="229" t="s">
        <v>518</v>
      </c>
      <c r="H433" s="229"/>
      <c r="I433" s="214"/>
      <c r="J433" s="215"/>
      <c r="K433" s="216" t="str">
        <f t="shared" si="75"/>
        <v>ﾘｽﾄ１</v>
      </c>
      <c r="L433" s="217" t="str">
        <f t="shared" si="76"/>
        <v>五霞町</v>
      </c>
      <c r="M433" s="218">
        <f>IF(K433="","",COUNTIF($K$7:K433,"ﾘｽﾄ１"))</f>
        <v>43</v>
      </c>
      <c r="N433" s="218" t="str">
        <f t="shared" si="77"/>
        <v/>
      </c>
      <c r="O433" s="219" t="str">
        <f t="shared" si="78"/>
        <v/>
      </c>
      <c r="P433" s="218" t="str">
        <f t="shared" si="69"/>
        <v/>
      </c>
      <c r="Q433" s="216" t="str">
        <f t="shared" si="70"/>
        <v/>
      </c>
      <c r="R433" s="220" t="str">
        <f t="shared" si="71"/>
        <v/>
      </c>
      <c r="S433" s="216" t="str">
        <f t="shared" si="79"/>
        <v/>
      </c>
      <c r="T433" s="217" t="str">
        <f t="shared" si="72"/>
        <v/>
      </c>
      <c r="U433" s="218" t="str">
        <f>IF(S433="","",COUNTIF($S$7:S433,"該当２"))</f>
        <v/>
      </c>
      <c r="V433" s="221" t="str">
        <f t="shared" si="73"/>
        <v/>
      </c>
      <c r="W433" s="217" t="str">
        <f t="shared" si="74"/>
        <v/>
      </c>
      <c r="X433" s="218" t="str">
        <f>IF(V433="","",COUNTIF($V$7:V433,"該当３"))</f>
        <v/>
      </c>
      <c r="Z433" s="230"/>
      <c r="AA433" s="231"/>
      <c r="AB433" s="224"/>
      <c r="AC433" s="224"/>
      <c r="AD433" s="224"/>
      <c r="AE433" s="254"/>
    </row>
    <row r="434" spans="1:31" s="222" customFormat="1" ht="15" customHeight="1" x14ac:dyDescent="0.15">
      <c r="A434" s="227" t="s">
        <v>1501</v>
      </c>
      <c r="B434" s="228" t="s">
        <v>1006</v>
      </c>
      <c r="C434" s="228" t="s">
        <v>1502</v>
      </c>
      <c r="D434" s="228" t="s">
        <v>1008</v>
      </c>
      <c r="E434" s="228" t="s">
        <v>1007</v>
      </c>
      <c r="F434" s="229" t="s">
        <v>175</v>
      </c>
      <c r="G434" s="229" t="s">
        <v>519</v>
      </c>
      <c r="H434" s="229"/>
      <c r="I434" s="214"/>
      <c r="J434" s="215"/>
      <c r="K434" s="216" t="str">
        <f t="shared" si="75"/>
        <v>ﾘｽﾄ１</v>
      </c>
      <c r="L434" s="217" t="str">
        <f t="shared" si="76"/>
        <v>境町</v>
      </c>
      <c r="M434" s="218">
        <f>IF(K434="","",COUNTIF($K$7:K434,"ﾘｽﾄ１"))</f>
        <v>44</v>
      </c>
      <c r="N434" s="218" t="str">
        <f t="shared" si="77"/>
        <v/>
      </c>
      <c r="O434" s="219" t="str">
        <f t="shared" si="78"/>
        <v/>
      </c>
      <c r="P434" s="218" t="str">
        <f t="shared" si="69"/>
        <v/>
      </c>
      <c r="Q434" s="216" t="str">
        <f t="shared" si="70"/>
        <v/>
      </c>
      <c r="R434" s="220" t="str">
        <f t="shared" si="71"/>
        <v/>
      </c>
      <c r="S434" s="216" t="str">
        <f t="shared" si="79"/>
        <v/>
      </c>
      <c r="T434" s="217" t="str">
        <f t="shared" si="72"/>
        <v/>
      </c>
      <c r="U434" s="218" t="str">
        <f>IF(S434="","",COUNTIF($S$7:S434,"該当２"))</f>
        <v/>
      </c>
      <c r="V434" s="221" t="str">
        <f t="shared" si="73"/>
        <v/>
      </c>
      <c r="W434" s="217" t="str">
        <f t="shared" si="74"/>
        <v/>
      </c>
      <c r="X434" s="218" t="str">
        <f>IF(V434="","",COUNTIF($V$7:V434,"該当３"))</f>
        <v/>
      </c>
      <c r="Z434" s="230"/>
      <c r="AA434" s="231"/>
      <c r="AB434" s="224"/>
      <c r="AC434" s="224"/>
      <c r="AD434" s="224"/>
      <c r="AE434" s="254"/>
    </row>
    <row r="435" spans="1:31" s="222" customFormat="1" ht="15" customHeight="1" x14ac:dyDescent="0.15">
      <c r="A435" s="227" t="s">
        <v>1503</v>
      </c>
      <c r="B435" s="228" t="s">
        <v>1006</v>
      </c>
      <c r="C435" s="228" t="s">
        <v>1502</v>
      </c>
      <c r="D435" s="228" t="s">
        <v>1012</v>
      </c>
      <c r="E435" s="228" t="s">
        <v>1007</v>
      </c>
      <c r="F435" s="229" t="s">
        <v>175</v>
      </c>
      <c r="G435" s="229" t="s">
        <v>519</v>
      </c>
      <c r="H435" s="229" t="s">
        <v>519</v>
      </c>
      <c r="I435" s="214"/>
      <c r="J435" s="215"/>
      <c r="K435" s="216" t="str">
        <f t="shared" si="75"/>
        <v/>
      </c>
      <c r="L435" s="217" t="str">
        <f t="shared" si="76"/>
        <v/>
      </c>
      <c r="M435" s="218" t="str">
        <f>IF(K435="","",COUNTIF($K$7:K435,"ﾘｽﾄ１"))</f>
        <v/>
      </c>
      <c r="N435" s="218" t="str">
        <f t="shared" si="77"/>
        <v/>
      </c>
      <c r="O435" s="219" t="str">
        <f t="shared" si="78"/>
        <v/>
      </c>
      <c r="P435" s="218" t="str">
        <f t="shared" si="69"/>
        <v/>
      </c>
      <c r="Q435" s="216" t="str">
        <f t="shared" si="70"/>
        <v/>
      </c>
      <c r="R435" s="220" t="str">
        <f t="shared" si="71"/>
        <v/>
      </c>
      <c r="S435" s="216" t="str">
        <f t="shared" si="79"/>
        <v/>
      </c>
      <c r="T435" s="217" t="str">
        <f t="shared" si="72"/>
        <v/>
      </c>
      <c r="U435" s="218" t="str">
        <f>IF(S435="","",COUNTIF($S$7:S435,"該当２"))</f>
        <v/>
      </c>
      <c r="V435" s="221" t="str">
        <f t="shared" si="73"/>
        <v/>
      </c>
      <c r="W435" s="217" t="str">
        <f t="shared" si="74"/>
        <v/>
      </c>
      <c r="X435" s="218" t="str">
        <f>IF(V435="","",COUNTIF($V$7:V435,"該当３"))</f>
        <v/>
      </c>
      <c r="Z435" s="230"/>
      <c r="AA435" s="231"/>
      <c r="AB435" s="224"/>
      <c r="AC435" s="224"/>
      <c r="AD435" s="224"/>
      <c r="AE435" s="254"/>
    </row>
    <row r="436" spans="1:31" s="222" customFormat="1" ht="15" customHeight="1" x14ac:dyDescent="0.15">
      <c r="A436" s="227" t="s">
        <v>1504</v>
      </c>
      <c r="B436" s="228" t="s">
        <v>1006</v>
      </c>
      <c r="C436" s="228" t="s">
        <v>1502</v>
      </c>
      <c r="D436" s="228" t="s">
        <v>1014</v>
      </c>
      <c r="E436" s="228" t="s">
        <v>1007</v>
      </c>
      <c r="F436" s="229" t="s">
        <v>175</v>
      </c>
      <c r="G436" s="229" t="s">
        <v>519</v>
      </c>
      <c r="H436" s="229" t="s">
        <v>520</v>
      </c>
      <c r="I436" s="214"/>
      <c r="J436" s="215"/>
      <c r="K436" s="216" t="str">
        <f t="shared" si="75"/>
        <v/>
      </c>
      <c r="L436" s="217" t="str">
        <f t="shared" si="76"/>
        <v/>
      </c>
      <c r="M436" s="218" t="str">
        <f>IF(K436="","",COUNTIF($K$7:K436,"ﾘｽﾄ１"))</f>
        <v/>
      </c>
      <c r="N436" s="218" t="str">
        <f t="shared" si="77"/>
        <v/>
      </c>
      <c r="O436" s="219" t="str">
        <f t="shared" si="78"/>
        <v/>
      </c>
      <c r="P436" s="218" t="str">
        <f t="shared" si="69"/>
        <v/>
      </c>
      <c r="Q436" s="216" t="str">
        <f t="shared" si="70"/>
        <v/>
      </c>
      <c r="R436" s="220" t="str">
        <f t="shared" si="71"/>
        <v/>
      </c>
      <c r="S436" s="216" t="str">
        <f t="shared" si="79"/>
        <v/>
      </c>
      <c r="T436" s="217" t="str">
        <f t="shared" si="72"/>
        <v/>
      </c>
      <c r="U436" s="218" t="str">
        <f>IF(S436="","",COUNTIF($S$7:S436,"該当２"))</f>
        <v/>
      </c>
      <c r="V436" s="221" t="str">
        <f t="shared" si="73"/>
        <v/>
      </c>
      <c r="W436" s="217" t="str">
        <f t="shared" si="74"/>
        <v/>
      </c>
      <c r="X436" s="218" t="str">
        <f>IF(V436="","",COUNTIF($V$7:V436,"該当３"))</f>
        <v/>
      </c>
      <c r="Z436" s="230"/>
      <c r="AA436" s="231"/>
      <c r="AB436" s="224"/>
      <c r="AC436" s="224"/>
      <c r="AD436" s="224"/>
      <c r="AE436" s="254"/>
    </row>
    <row r="437" spans="1:31" s="222" customFormat="1" ht="15" customHeight="1" x14ac:dyDescent="0.15">
      <c r="A437" s="227" t="s">
        <v>1505</v>
      </c>
      <c r="B437" s="228" t="s">
        <v>1006</v>
      </c>
      <c r="C437" s="228" t="s">
        <v>1502</v>
      </c>
      <c r="D437" s="228" t="s">
        <v>1016</v>
      </c>
      <c r="E437" s="228" t="s">
        <v>1007</v>
      </c>
      <c r="F437" s="229" t="s">
        <v>175</v>
      </c>
      <c r="G437" s="229" t="s">
        <v>519</v>
      </c>
      <c r="H437" s="229" t="s">
        <v>521</v>
      </c>
      <c r="I437" s="214"/>
      <c r="J437" s="215"/>
      <c r="K437" s="216" t="str">
        <f t="shared" si="75"/>
        <v/>
      </c>
      <c r="L437" s="217" t="str">
        <f t="shared" si="76"/>
        <v/>
      </c>
      <c r="M437" s="218" t="str">
        <f>IF(K437="","",COUNTIF($K$7:K437,"ﾘｽﾄ１"))</f>
        <v/>
      </c>
      <c r="N437" s="218" t="str">
        <f t="shared" si="77"/>
        <v/>
      </c>
      <c r="O437" s="219" t="str">
        <f t="shared" si="78"/>
        <v/>
      </c>
      <c r="P437" s="218" t="str">
        <f t="shared" si="69"/>
        <v/>
      </c>
      <c r="Q437" s="216" t="str">
        <f t="shared" si="70"/>
        <v/>
      </c>
      <c r="R437" s="220" t="str">
        <f t="shared" si="71"/>
        <v/>
      </c>
      <c r="S437" s="216" t="str">
        <f t="shared" si="79"/>
        <v/>
      </c>
      <c r="T437" s="217" t="str">
        <f t="shared" si="72"/>
        <v/>
      </c>
      <c r="U437" s="218" t="str">
        <f>IF(S437="","",COUNTIF($S$7:S437,"該当２"))</f>
        <v/>
      </c>
      <c r="V437" s="221" t="str">
        <f t="shared" si="73"/>
        <v/>
      </c>
      <c r="W437" s="217" t="str">
        <f t="shared" si="74"/>
        <v/>
      </c>
      <c r="X437" s="218" t="str">
        <f>IF(V437="","",COUNTIF($V$7:V437,"該当３"))</f>
        <v/>
      </c>
      <c r="Z437" s="230"/>
      <c r="AA437" s="231"/>
      <c r="AB437" s="224"/>
      <c r="AC437" s="224"/>
      <c r="AD437" s="224"/>
      <c r="AE437" s="254"/>
    </row>
    <row r="438" spans="1:31" s="222" customFormat="1" ht="15" customHeight="1" x14ac:dyDescent="0.15">
      <c r="A438" s="227" t="s">
        <v>1506</v>
      </c>
      <c r="B438" s="228" t="s">
        <v>1006</v>
      </c>
      <c r="C438" s="228" t="s">
        <v>1502</v>
      </c>
      <c r="D438" s="228" t="s">
        <v>1018</v>
      </c>
      <c r="E438" s="228" t="s">
        <v>1007</v>
      </c>
      <c r="F438" s="229" t="s">
        <v>175</v>
      </c>
      <c r="G438" s="229" t="s">
        <v>519</v>
      </c>
      <c r="H438" s="229" t="s">
        <v>522</v>
      </c>
      <c r="I438" s="214"/>
      <c r="J438" s="215"/>
      <c r="K438" s="216" t="str">
        <f t="shared" si="75"/>
        <v/>
      </c>
      <c r="L438" s="217" t="str">
        <f t="shared" si="76"/>
        <v/>
      </c>
      <c r="M438" s="218" t="str">
        <f>IF(K438="","",COUNTIF($K$7:K438,"ﾘｽﾄ１"))</f>
        <v/>
      </c>
      <c r="N438" s="218" t="str">
        <f t="shared" si="77"/>
        <v/>
      </c>
      <c r="O438" s="219" t="str">
        <f t="shared" si="78"/>
        <v/>
      </c>
      <c r="P438" s="218" t="str">
        <f t="shared" si="69"/>
        <v/>
      </c>
      <c r="Q438" s="216" t="str">
        <f t="shared" si="70"/>
        <v/>
      </c>
      <c r="R438" s="220" t="str">
        <f t="shared" si="71"/>
        <v/>
      </c>
      <c r="S438" s="216" t="str">
        <f t="shared" si="79"/>
        <v/>
      </c>
      <c r="T438" s="217" t="str">
        <f t="shared" si="72"/>
        <v/>
      </c>
      <c r="U438" s="218" t="str">
        <f>IF(S438="","",COUNTIF($S$7:S438,"該当２"))</f>
        <v/>
      </c>
      <c r="V438" s="221" t="str">
        <f t="shared" si="73"/>
        <v/>
      </c>
      <c r="W438" s="217" t="str">
        <f t="shared" si="74"/>
        <v/>
      </c>
      <c r="X438" s="218" t="str">
        <f>IF(V438="","",COUNTIF($V$7:V438,"該当３"))</f>
        <v/>
      </c>
      <c r="Z438" s="230"/>
      <c r="AA438" s="231"/>
      <c r="AB438" s="224"/>
      <c r="AC438" s="224"/>
      <c r="AD438" s="224"/>
      <c r="AE438" s="254"/>
    </row>
    <row r="439" spans="1:31" s="222" customFormat="1" ht="15" customHeight="1" x14ac:dyDescent="0.15">
      <c r="A439" s="227" t="s">
        <v>1507</v>
      </c>
      <c r="B439" s="228" t="s">
        <v>1006</v>
      </c>
      <c r="C439" s="228" t="s">
        <v>1502</v>
      </c>
      <c r="D439" s="228" t="s">
        <v>1020</v>
      </c>
      <c r="E439" s="228" t="s">
        <v>1007</v>
      </c>
      <c r="F439" s="229" t="s">
        <v>175</v>
      </c>
      <c r="G439" s="229" t="s">
        <v>519</v>
      </c>
      <c r="H439" s="229" t="s">
        <v>523</v>
      </c>
      <c r="I439" s="214"/>
      <c r="J439" s="215"/>
      <c r="K439" s="216" t="str">
        <f t="shared" si="75"/>
        <v/>
      </c>
      <c r="L439" s="217" t="str">
        <f t="shared" si="76"/>
        <v/>
      </c>
      <c r="M439" s="218" t="str">
        <f>IF(K439="","",COUNTIF($K$7:K439,"ﾘｽﾄ１"))</f>
        <v/>
      </c>
      <c r="N439" s="218" t="str">
        <f t="shared" si="77"/>
        <v/>
      </c>
      <c r="O439" s="219" t="str">
        <f t="shared" si="78"/>
        <v/>
      </c>
      <c r="P439" s="218" t="str">
        <f t="shared" si="69"/>
        <v/>
      </c>
      <c r="Q439" s="216" t="str">
        <f t="shared" si="70"/>
        <v/>
      </c>
      <c r="R439" s="220" t="str">
        <f t="shared" si="71"/>
        <v/>
      </c>
      <c r="S439" s="216" t="str">
        <f t="shared" si="79"/>
        <v/>
      </c>
      <c r="T439" s="217" t="str">
        <f t="shared" si="72"/>
        <v/>
      </c>
      <c r="U439" s="218" t="str">
        <f>IF(S439="","",COUNTIF($S$7:S439,"該当２"))</f>
        <v/>
      </c>
      <c r="V439" s="221" t="str">
        <f t="shared" si="73"/>
        <v/>
      </c>
      <c r="W439" s="217" t="str">
        <f t="shared" si="74"/>
        <v/>
      </c>
      <c r="X439" s="218" t="str">
        <f>IF(V439="","",COUNTIF($V$7:V439,"該当３"))</f>
        <v/>
      </c>
      <c r="Z439" s="230"/>
      <c r="AA439" s="231"/>
      <c r="AB439" s="224"/>
      <c r="AC439" s="224"/>
      <c r="AD439" s="224"/>
      <c r="AE439" s="254"/>
    </row>
    <row r="440" spans="1:31" s="222" customFormat="1" ht="15" customHeight="1" x14ac:dyDescent="0.15">
      <c r="A440" s="227" t="s">
        <v>1508</v>
      </c>
      <c r="B440" s="228" t="s">
        <v>1006</v>
      </c>
      <c r="C440" s="228" t="s">
        <v>1509</v>
      </c>
      <c r="D440" s="228" t="s">
        <v>1008</v>
      </c>
      <c r="E440" s="228" t="s">
        <v>1007</v>
      </c>
      <c r="F440" s="229" t="s">
        <v>175</v>
      </c>
      <c r="G440" s="229" t="s">
        <v>524</v>
      </c>
      <c r="H440" s="229"/>
      <c r="I440" s="214"/>
      <c r="J440" s="215"/>
      <c r="K440" s="216" t="str">
        <f t="shared" si="75"/>
        <v>ﾘｽﾄ１</v>
      </c>
      <c r="L440" s="217" t="str">
        <f t="shared" si="76"/>
        <v>利根町</v>
      </c>
      <c r="M440" s="218">
        <f>IF(K440="","",COUNTIF($K$7:K440,"ﾘｽﾄ１"))</f>
        <v>45</v>
      </c>
      <c r="N440" s="218" t="str">
        <f t="shared" si="77"/>
        <v/>
      </c>
      <c r="O440" s="219" t="str">
        <f t="shared" si="78"/>
        <v/>
      </c>
      <c r="P440" s="218" t="str">
        <f t="shared" si="69"/>
        <v/>
      </c>
      <c r="Q440" s="216" t="str">
        <f t="shared" si="70"/>
        <v/>
      </c>
      <c r="R440" s="220" t="str">
        <f t="shared" si="71"/>
        <v/>
      </c>
      <c r="S440" s="216" t="str">
        <f t="shared" si="79"/>
        <v/>
      </c>
      <c r="T440" s="217" t="str">
        <f t="shared" si="72"/>
        <v/>
      </c>
      <c r="U440" s="218" t="str">
        <f>IF(S440="","",COUNTIF($S$7:S440,"該当２"))</f>
        <v/>
      </c>
      <c r="V440" s="221" t="str">
        <f t="shared" si="73"/>
        <v/>
      </c>
      <c r="W440" s="217" t="str">
        <f t="shared" si="74"/>
        <v/>
      </c>
      <c r="X440" s="218" t="str">
        <f>IF(V440="","",COUNTIF($V$7:V440,"該当３"))</f>
        <v/>
      </c>
      <c r="Z440" s="230"/>
      <c r="AA440" s="231"/>
      <c r="AB440" s="224"/>
      <c r="AC440" s="224"/>
      <c r="AD440" s="224"/>
      <c r="AE440" s="254"/>
    </row>
    <row r="441" spans="1:31" s="222" customFormat="1" ht="15" customHeight="1" x14ac:dyDescent="0.15">
      <c r="A441" s="227" t="s">
        <v>1510</v>
      </c>
      <c r="B441" s="228" t="s">
        <v>1006</v>
      </c>
      <c r="C441" s="228" t="s">
        <v>1509</v>
      </c>
      <c r="D441" s="228" t="s">
        <v>1012</v>
      </c>
      <c r="E441" s="228" t="s">
        <v>1007</v>
      </c>
      <c r="F441" s="229" t="s">
        <v>175</v>
      </c>
      <c r="G441" s="229" t="s">
        <v>524</v>
      </c>
      <c r="H441" s="229" t="s">
        <v>525</v>
      </c>
      <c r="I441" s="214"/>
      <c r="J441" s="215"/>
      <c r="K441" s="216" t="str">
        <f t="shared" si="75"/>
        <v/>
      </c>
      <c r="L441" s="217" t="str">
        <f t="shared" si="76"/>
        <v/>
      </c>
      <c r="M441" s="218" t="str">
        <f>IF(K441="","",COUNTIF($K$7:K441,"ﾘｽﾄ１"))</f>
        <v/>
      </c>
      <c r="N441" s="218" t="str">
        <f t="shared" si="77"/>
        <v/>
      </c>
      <c r="O441" s="219" t="str">
        <f t="shared" si="78"/>
        <v/>
      </c>
      <c r="P441" s="218" t="str">
        <f t="shared" si="69"/>
        <v/>
      </c>
      <c r="Q441" s="216" t="str">
        <f t="shared" si="70"/>
        <v/>
      </c>
      <c r="R441" s="220" t="str">
        <f t="shared" si="71"/>
        <v/>
      </c>
      <c r="S441" s="216" t="str">
        <f t="shared" si="79"/>
        <v/>
      </c>
      <c r="T441" s="217" t="str">
        <f t="shared" si="72"/>
        <v/>
      </c>
      <c r="U441" s="218" t="str">
        <f>IF(S441="","",COUNTIF($S$7:S441,"該当２"))</f>
        <v/>
      </c>
      <c r="V441" s="221" t="str">
        <f t="shared" si="73"/>
        <v/>
      </c>
      <c r="W441" s="217" t="str">
        <f t="shared" si="74"/>
        <v/>
      </c>
      <c r="X441" s="218" t="str">
        <f>IF(V441="","",COUNTIF($V$7:V441,"該当３"))</f>
        <v/>
      </c>
      <c r="Z441" s="230"/>
      <c r="AA441" s="231"/>
      <c r="AB441" s="224"/>
      <c r="AC441" s="224"/>
      <c r="AD441" s="224"/>
      <c r="AE441" s="254"/>
    </row>
    <row r="442" spans="1:31" s="222" customFormat="1" ht="15" customHeight="1" x14ac:dyDescent="0.15">
      <c r="A442" s="227" t="s">
        <v>1511</v>
      </c>
      <c r="B442" s="228" t="s">
        <v>1006</v>
      </c>
      <c r="C442" s="228" t="s">
        <v>1509</v>
      </c>
      <c r="D442" s="228" t="s">
        <v>1014</v>
      </c>
      <c r="E442" s="228" t="s">
        <v>1007</v>
      </c>
      <c r="F442" s="229" t="s">
        <v>175</v>
      </c>
      <c r="G442" s="229" t="s">
        <v>524</v>
      </c>
      <c r="H442" s="229" t="s">
        <v>526</v>
      </c>
      <c r="I442" s="214"/>
      <c r="J442" s="215"/>
      <c r="K442" s="216" t="str">
        <f t="shared" si="75"/>
        <v/>
      </c>
      <c r="L442" s="217" t="str">
        <f t="shared" si="76"/>
        <v/>
      </c>
      <c r="M442" s="218" t="str">
        <f>IF(K442="","",COUNTIF($K$7:K442,"ﾘｽﾄ１"))</f>
        <v/>
      </c>
      <c r="N442" s="218" t="str">
        <f t="shared" si="77"/>
        <v/>
      </c>
      <c r="O442" s="219" t="str">
        <f t="shared" si="78"/>
        <v/>
      </c>
      <c r="P442" s="218" t="str">
        <f t="shared" si="69"/>
        <v/>
      </c>
      <c r="Q442" s="216" t="str">
        <f t="shared" si="70"/>
        <v/>
      </c>
      <c r="R442" s="220" t="str">
        <f t="shared" si="71"/>
        <v/>
      </c>
      <c r="S442" s="216" t="str">
        <f t="shared" si="79"/>
        <v/>
      </c>
      <c r="T442" s="217" t="str">
        <f t="shared" si="72"/>
        <v/>
      </c>
      <c r="U442" s="218" t="str">
        <f>IF(S442="","",COUNTIF($S$7:S442,"該当２"))</f>
        <v/>
      </c>
      <c r="V442" s="221" t="str">
        <f t="shared" si="73"/>
        <v/>
      </c>
      <c r="W442" s="217" t="str">
        <f t="shared" si="74"/>
        <v/>
      </c>
      <c r="X442" s="218" t="str">
        <f>IF(V442="","",COUNTIF($V$7:V442,"該当３"))</f>
        <v/>
      </c>
      <c r="Z442" s="230"/>
      <c r="AA442" s="231"/>
      <c r="AB442" s="224"/>
      <c r="AC442" s="224"/>
      <c r="AD442" s="224"/>
      <c r="AE442" s="254"/>
    </row>
    <row r="443" spans="1:31" s="222" customFormat="1" ht="15" customHeight="1" x14ac:dyDescent="0.15">
      <c r="A443" s="227" t="s">
        <v>1512</v>
      </c>
      <c r="B443" s="228" t="s">
        <v>1006</v>
      </c>
      <c r="C443" s="228" t="s">
        <v>1509</v>
      </c>
      <c r="D443" s="228" t="s">
        <v>1016</v>
      </c>
      <c r="E443" s="228" t="s">
        <v>1007</v>
      </c>
      <c r="F443" s="229" t="s">
        <v>175</v>
      </c>
      <c r="G443" s="229" t="s">
        <v>524</v>
      </c>
      <c r="H443" s="229" t="s">
        <v>527</v>
      </c>
      <c r="I443" s="214"/>
      <c r="J443" s="215"/>
      <c r="K443" s="216" t="str">
        <f t="shared" si="75"/>
        <v/>
      </c>
      <c r="L443" s="217" t="str">
        <f t="shared" si="76"/>
        <v/>
      </c>
      <c r="M443" s="218" t="str">
        <f>IF(K443="","",COUNTIF($K$7:K443,"ﾘｽﾄ１"))</f>
        <v/>
      </c>
      <c r="N443" s="218" t="str">
        <f t="shared" si="77"/>
        <v/>
      </c>
      <c r="O443" s="219" t="str">
        <f t="shared" si="78"/>
        <v/>
      </c>
      <c r="P443" s="218" t="str">
        <f t="shared" si="69"/>
        <v/>
      </c>
      <c r="Q443" s="216" t="str">
        <f t="shared" si="70"/>
        <v/>
      </c>
      <c r="R443" s="220" t="str">
        <f t="shared" si="71"/>
        <v/>
      </c>
      <c r="S443" s="216" t="str">
        <f t="shared" si="79"/>
        <v/>
      </c>
      <c r="T443" s="217" t="str">
        <f t="shared" si="72"/>
        <v/>
      </c>
      <c r="U443" s="218" t="str">
        <f>IF(S443="","",COUNTIF($S$7:S443,"該当２"))</f>
        <v/>
      </c>
      <c r="V443" s="221" t="str">
        <f t="shared" si="73"/>
        <v/>
      </c>
      <c r="W443" s="217" t="str">
        <f t="shared" si="74"/>
        <v/>
      </c>
      <c r="X443" s="218" t="str">
        <f>IF(V443="","",COUNTIF($V$7:V443,"該当３"))</f>
        <v/>
      </c>
      <c r="Z443" s="230"/>
      <c r="AA443" s="231"/>
      <c r="AB443" s="224"/>
      <c r="AC443" s="224"/>
      <c r="AD443" s="224"/>
      <c r="AE443" s="254"/>
    </row>
    <row r="444" spans="1:31" s="222" customFormat="1" ht="15" customHeight="1" x14ac:dyDescent="0.15">
      <c r="A444" s="227" t="s">
        <v>1513</v>
      </c>
      <c r="B444" s="228" t="s">
        <v>1006</v>
      </c>
      <c r="C444" s="228" t="s">
        <v>1509</v>
      </c>
      <c r="D444" s="228" t="s">
        <v>1018</v>
      </c>
      <c r="E444" s="228" t="s">
        <v>1007</v>
      </c>
      <c r="F444" s="229" t="s">
        <v>175</v>
      </c>
      <c r="G444" s="229" t="s">
        <v>524</v>
      </c>
      <c r="H444" s="229" t="s">
        <v>528</v>
      </c>
      <c r="I444" s="214"/>
      <c r="J444" s="215"/>
      <c r="K444" s="216" t="str">
        <f t="shared" si="75"/>
        <v/>
      </c>
      <c r="L444" s="217" t="str">
        <f t="shared" si="76"/>
        <v/>
      </c>
      <c r="M444" s="218" t="str">
        <f>IF(K444="","",COUNTIF($K$7:K444,"ﾘｽﾄ１"))</f>
        <v/>
      </c>
      <c r="N444" s="218" t="str">
        <f t="shared" si="77"/>
        <v/>
      </c>
      <c r="O444" s="219" t="str">
        <f t="shared" si="78"/>
        <v/>
      </c>
      <c r="P444" s="218" t="str">
        <f t="shared" si="69"/>
        <v/>
      </c>
      <c r="Q444" s="216" t="str">
        <f t="shared" si="70"/>
        <v/>
      </c>
      <c r="R444" s="220" t="str">
        <f t="shared" si="71"/>
        <v/>
      </c>
      <c r="S444" s="216" t="str">
        <f t="shared" si="79"/>
        <v/>
      </c>
      <c r="T444" s="217" t="str">
        <f t="shared" si="72"/>
        <v/>
      </c>
      <c r="U444" s="218" t="str">
        <f>IF(S444="","",COUNTIF($S$7:S444,"該当２"))</f>
        <v/>
      </c>
      <c r="V444" s="221" t="str">
        <f t="shared" si="73"/>
        <v/>
      </c>
      <c r="W444" s="217" t="str">
        <f t="shared" si="74"/>
        <v/>
      </c>
      <c r="X444" s="218" t="str">
        <f>IF(V444="","",COUNTIF($V$7:V444,"該当３"))</f>
        <v/>
      </c>
      <c r="Z444" s="230"/>
      <c r="AA444" s="231"/>
      <c r="AB444" s="224"/>
      <c r="AC444" s="224"/>
      <c r="AD444" s="224"/>
      <c r="AE444" s="254"/>
    </row>
    <row r="445" spans="1:31" s="222" customFormat="1" ht="15" customHeight="1" x14ac:dyDescent="0.15">
      <c r="A445" s="232"/>
      <c r="B445" s="214"/>
      <c r="C445" s="233"/>
      <c r="D445" s="234"/>
      <c r="E445" s="233"/>
      <c r="F445" s="214"/>
      <c r="G445" s="214"/>
      <c r="H445" s="214"/>
      <c r="I445" s="214"/>
      <c r="J445" s="215"/>
      <c r="K445" s="216" t="str">
        <f t="shared" si="75"/>
        <v/>
      </c>
      <c r="L445" s="217" t="str">
        <f t="shared" si="76"/>
        <v/>
      </c>
      <c r="M445" s="218" t="str">
        <f>IF(K445="","",COUNTIF($K$7:K445,"ﾘｽﾄ１"))</f>
        <v/>
      </c>
      <c r="N445" s="218" t="str">
        <f t="shared" si="77"/>
        <v/>
      </c>
      <c r="O445" s="219" t="str">
        <f t="shared" si="78"/>
        <v/>
      </c>
      <c r="P445" s="218" t="str">
        <f t="shared" si="69"/>
        <v/>
      </c>
      <c r="Q445" s="216" t="str">
        <f t="shared" si="70"/>
        <v/>
      </c>
      <c r="R445" s="220" t="str">
        <f t="shared" si="71"/>
        <v/>
      </c>
      <c r="S445" s="216" t="str">
        <f t="shared" si="79"/>
        <v/>
      </c>
      <c r="T445" s="217" t="str">
        <f t="shared" si="72"/>
        <v/>
      </c>
      <c r="U445" s="218" t="str">
        <f>IF(S445="","",COUNTIF($S$7:S445,"該当２"))</f>
        <v/>
      </c>
      <c r="V445" s="221" t="str">
        <f t="shared" si="73"/>
        <v/>
      </c>
      <c r="W445" s="217" t="str">
        <f t="shared" si="74"/>
        <v/>
      </c>
      <c r="X445" s="218" t="str">
        <f>IF(V445="","",COUNTIF($V$7:V445,"該当３"))</f>
        <v/>
      </c>
      <c r="Z445" s="230"/>
      <c r="AA445" s="231"/>
      <c r="AB445" s="224"/>
      <c r="AC445" s="224"/>
      <c r="AD445" s="224"/>
      <c r="AE445" s="254"/>
    </row>
    <row r="446" spans="1:31" s="222" customFormat="1" ht="15" customHeight="1" x14ac:dyDescent="0.15">
      <c r="A446" s="232"/>
      <c r="B446" s="214"/>
      <c r="C446" s="233"/>
      <c r="D446" s="234"/>
      <c r="E446" s="233"/>
      <c r="F446" s="214"/>
      <c r="G446" s="214"/>
      <c r="H446" s="214"/>
      <c r="I446" s="214"/>
      <c r="J446" s="215"/>
      <c r="K446" s="216" t="str">
        <f t="shared" si="75"/>
        <v/>
      </c>
      <c r="L446" s="217" t="str">
        <f t="shared" si="76"/>
        <v/>
      </c>
      <c r="M446" s="218" t="str">
        <f>IF(K446="","",COUNTIF($K$7:K446,"ﾘｽﾄ１"))</f>
        <v/>
      </c>
      <c r="N446" s="218" t="str">
        <f t="shared" si="77"/>
        <v/>
      </c>
      <c r="O446" s="219" t="str">
        <f t="shared" si="78"/>
        <v/>
      </c>
      <c r="P446" s="218" t="str">
        <f t="shared" si="69"/>
        <v/>
      </c>
      <c r="Q446" s="216" t="str">
        <f t="shared" si="70"/>
        <v/>
      </c>
      <c r="R446" s="220" t="str">
        <f t="shared" si="71"/>
        <v/>
      </c>
      <c r="S446" s="216" t="str">
        <f t="shared" si="79"/>
        <v/>
      </c>
      <c r="T446" s="217" t="str">
        <f t="shared" si="72"/>
        <v/>
      </c>
      <c r="U446" s="218" t="str">
        <f>IF(S446="","",COUNTIF($S$7:S446,"該当２"))</f>
        <v/>
      </c>
      <c r="V446" s="221" t="str">
        <f t="shared" si="73"/>
        <v/>
      </c>
      <c r="W446" s="217" t="str">
        <f t="shared" si="74"/>
        <v/>
      </c>
      <c r="X446" s="218" t="str">
        <f>IF(V446="","",COUNTIF($V$7:V446,"該当３"))</f>
        <v/>
      </c>
      <c r="Z446" s="230"/>
      <c r="AA446" s="231"/>
      <c r="AB446" s="224"/>
      <c r="AC446" s="224"/>
      <c r="AD446" s="224"/>
      <c r="AE446" s="254"/>
    </row>
    <row r="447" spans="1:31" s="222" customFormat="1" ht="15" customHeight="1" x14ac:dyDescent="0.15">
      <c r="A447" s="232"/>
      <c r="B447" s="214"/>
      <c r="C447" s="233"/>
      <c r="D447" s="234"/>
      <c r="E447" s="233"/>
      <c r="F447" s="214"/>
      <c r="G447" s="214"/>
      <c r="H447" s="214"/>
      <c r="I447" s="214"/>
      <c r="J447" s="215"/>
      <c r="K447" s="216" t="str">
        <f t="shared" si="75"/>
        <v/>
      </c>
      <c r="L447" s="217" t="str">
        <f t="shared" si="76"/>
        <v/>
      </c>
      <c r="M447" s="218" t="str">
        <f>IF(K447="","",COUNTIF($K$7:K447,"ﾘｽﾄ１"))</f>
        <v/>
      </c>
      <c r="N447" s="218" t="str">
        <f t="shared" si="77"/>
        <v/>
      </c>
      <c r="O447" s="219" t="str">
        <f t="shared" si="78"/>
        <v/>
      </c>
      <c r="P447" s="218" t="str">
        <f t="shared" si="69"/>
        <v/>
      </c>
      <c r="Q447" s="216" t="str">
        <f t="shared" si="70"/>
        <v/>
      </c>
      <c r="R447" s="220" t="str">
        <f t="shared" si="71"/>
        <v/>
      </c>
      <c r="S447" s="216" t="str">
        <f t="shared" si="79"/>
        <v/>
      </c>
      <c r="T447" s="217" t="str">
        <f t="shared" si="72"/>
        <v/>
      </c>
      <c r="U447" s="218" t="str">
        <f>IF(S447="","",COUNTIF($S$7:S447,"該当２"))</f>
        <v/>
      </c>
      <c r="V447" s="221" t="str">
        <f t="shared" si="73"/>
        <v/>
      </c>
      <c r="W447" s="217" t="str">
        <f t="shared" si="74"/>
        <v/>
      </c>
      <c r="X447" s="218" t="str">
        <f>IF(V447="","",COUNTIF($V$7:V447,"該当３"))</f>
        <v/>
      </c>
      <c r="Z447" s="230"/>
      <c r="AA447" s="231"/>
      <c r="AB447" s="224"/>
      <c r="AC447" s="224"/>
      <c r="AD447" s="224"/>
      <c r="AE447" s="254"/>
    </row>
    <row r="448" spans="1:31" s="222" customFormat="1" ht="15" customHeight="1" x14ac:dyDescent="0.15">
      <c r="A448" s="232"/>
      <c r="B448" s="214"/>
      <c r="C448" s="233"/>
      <c r="D448" s="234"/>
      <c r="E448" s="233"/>
      <c r="F448" s="214"/>
      <c r="G448" s="214"/>
      <c r="H448" s="214"/>
      <c r="I448" s="214"/>
      <c r="J448" s="215"/>
      <c r="K448" s="216" t="str">
        <f t="shared" si="75"/>
        <v/>
      </c>
      <c r="L448" s="217" t="str">
        <f t="shared" si="76"/>
        <v/>
      </c>
      <c r="M448" s="218" t="str">
        <f>IF(K448="","",COUNTIF($K$7:K448,"ﾘｽﾄ１"))</f>
        <v/>
      </c>
      <c r="N448" s="218" t="str">
        <f t="shared" si="77"/>
        <v/>
      </c>
      <c r="O448" s="219" t="str">
        <f t="shared" si="78"/>
        <v/>
      </c>
      <c r="P448" s="218" t="str">
        <f t="shared" si="69"/>
        <v/>
      </c>
      <c r="Q448" s="216" t="str">
        <f t="shared" si="70"/>
        <v/>
      </c>
      <c r="R448" s="220" t="str">
        <f t="shared" si="71"/>
        <v/>
      </c>
      <c r="S448" s="216" t="str">
        <f t="shared" si="79"/>
        <v/>
      </c>
      <c r="T448" s="217" t="str">
        <f t="shared" si="72"/>
        <v/>
      </c>
      <c r="U448" s="218" t="str">
        <f>IF(S448="","",COUNTIF($S$7:S448,"該当２"))</f>
        <v/>
      </c>
      <c r="V448" s="221" t="str">
        <f t="shared" si="73"/>
        <v/>
      </c>
      <c r="W448" s="217" t="str">
        <f t="shared" si="74"/>
        <v/>
      </c>
      <c r="X448" s="218" t="str">
        <f>IF(V448="","",COUNTIF($V$7:V448,"該当３"))</f>
        <v/>
      </c>
      <c r="Z448" s="230"/>
      <c r="AA448" s="231"/>
      <c r="AB448" s="224"/>
      <c r="AC448" s="224"/>
      <c r="AD448" s="224"/>
      <c r="AE448" s="254"/>
    </row>
    <row r="449" spans="1:31" s="222" customFormat="1" ht="15" customHeight="1" x14ac:dyDescent="0.15">
      <c r="A449" s="232"/>
      <c r="B449" s="214"/>
      <c r="C449" s="233"/>
      <c r="D449" s="234"/>
      <c r="E449" s="233"/>
      <c r="F449" s="214"/>
      <c r="G449" s="214"/>
      <c r="H449" s="214"/>
      <c r="I449" s="214"/>
      <c r="J449" s="215"/>
      <c r="K449" s="216" t="str">
        <f t="shared" si="75"/>
        <v/>
      </c>
      <c r="L449" s="217" t="str">
        <f t="shared" si="76"/>
        <v/>
      </c>
      <c r="M449" s="218" t="str">
        <f>IF(K449="","",COUNTIF($K$7:K449,"ﾘｽﾄ１"))</f>
        <v/>
      </c>
      <c r="N449" s="218" t="str">
        <f t="shared" si="77"/>
        <v/>
      </c>
      <c r="O449" s="219" t="str">
        <f t="shared" si="78"/>
        <v/>
      </c>
      <c r="P449" s="218" t="str">
        <f t="shared" si="69"/>
        <v/>
      </c>
      <c r="Q449" s="216" t="str">
        <f t="shared" si="70"/>
        <v/>
      </c>
      <c r="R449" s="220" t="str">
        <f t="shared" si="71"/>
        <v/>
      </c>
      <c r="S449" s="216" t="str">
        <f t="shared" si="79"/>
        <v/>
      </c>
      <c r="T449" s="217" t="str">
        <f t="shared" si="72"/>
        <v/>
      </c>
      <c r="U449" s="218" t="str">
        <f>IF(S449="","",COUNTIF($S$7:S449,"該当２"))</f>
        <v/>
      </c>
      <c r="V449" s="221" t="str">
        <f t="shared" si="73"/>
        <v/>
      </c>
      <c r="W449" s="217" t="str">
        <f t="shared" si="74"/>
        <v/>
      </c>
      <c r="X449" s="218" t="str">
        <f>IF(V449="","",COUNTIF($V$7:V449,"該当３"))</f>
        <v/>
      </c>
      <c r="Z449" s="230"/>
      <c r="AA449" s="231"/>
      <c r="AB449" s="224"/>
      <c r="AC449" s="224"/>
      <c r="AD449" s="224"/>
      <c r="AE449" s="254"/>
    </row>
    <row r="450" spans="1:31" s="222" customFormat="1" ht="15" customHeight="1" x14ac:dyDescent="0.15">
      <c r="A450" s="232"/>
      <c r="B450" s="214"/>
      <c r="C450" s="233"/>
      <c r="D450" s="234"/>
      <c r="E450" s="233"/>
      <c r="F450" s="214"/>
      <c r="G450" s="214"/>
      <c r="H450" s="214"/>
      <c r="I450" s="214"/>
      <c r="J450" s="215"/>
      <c r="K450" s="216" t="str">
        <f t="shared" si="75"/>
        <v/>
      </c>
      <c r="L450" s="217" t="str">
        <f t="shared" si="76"/>
        <v/>
      </c>
      <c r="M450" s="218" t="str">
        <f>IF(K450="","",COUNTIF($K$7:K450,"ﾘｽﾄ１"))</f>
        <v/>
      </c>
      <c r="N450" s="218" t="str">
        <f t="shared" si="77"/>
        <v/>
      </c>
      <c r="O450" s="219" t="str">
        <f t="shared" si="78"/>
        <v/>
      </c>
      <c r="P450" s="218" t="str">
        <f t="shared" si="69"/>
        <v/>
      </c>
      <c r="Q450" s="216" t="str">
        <f t="shared" si="70"/>
        <v/>
      </c>
      <c r="R450" s="220" t="str">
        <f t="shared" si="71"/>
        <v/>
      </c>
      <c r="S450" s="216" t="str">
        <f t="shared" si="79"/>
        <v/>
      </c>
      <c r="T450" s="217" t="str">
        <f t="shared" si="72"/>
        <v/>
      </c>
      <c r="U450" s="218" t="str">
        <f>IF(S450="","",COUNTIF($S$7:S450,"該当２"))</f>
        <v/>
      </c>
      <c r="V450" s="221" t="str">
        <f t="shared" si="73"/>
        <v/>
      </c>
      <c r="W450" s="217" t="str">
        <f t="shared" si="74"/>
        <v/>
      </c>
      <c r="X450" s="218" t="str">
        <f>IF(V450="","",COUNTIF($V$7:V450,"該当３"))</f>
        <v/>
      </c>
      <c r="Z450" s="230"/>
      <c r="AA450" s="231"/>
      <c r="AB450" s="224"/>
      <c r="AC450" s="224"/>
      <c r="AD450" s="224"/>
      <c r="AE450" s="254"/>
    </row>
    <row r="451" spans="1:31" s="222" customFormat="1" ht="15" customHeight="1" x14ac:dyDescent="0.15">
      <c r="A451" s="232"/>
      <c r="B451" s="214"/>
      <c r="C451" s="233"/>
      <c r="D451" s="234"/>
      <c r="E451" s="233"/>
      <c r="F451" s="214"/>
      <c r="G451" s="214"/>
      <c r="H451" s="214"/>
      <c r="I451" s="214"/>
      <c r="J451" s="215"/>
      <c r="K451" s="216" t="str">
        <f t="shared" si="75"/>
        <v/>
      </c>
      <c r="L451" s="217" t="str">
        <f t="shared" si="76"/>
        <v/>
      </c>
      <c r="M451" s="218" t="str">
        <f>IF(K451="","",COUNTIF($K$7:K451,"ﾘｽﾄ１"))</f>
        <v/>
      </c>
      <c r="N451" s="218" t="str">
        <f t="shared" si="77"/>
        <v/>
      </c>
      <c r="O451" s="219" t="str">
        <f t="shared" si="78"/>
        <v/>
      </c>
      <c r="P451" s="218" t="str">
        <f t="shared" si="69"/>
        <v/>
      </c>
      <c r="Q451" s="216" t="str">
        <f t="shared" si="70"/>
        <v/>
      </c>
      <c r="R451" s="220" t="str">
        <f t="shared" si="71"/>
        <v/>
      </c>
      <c r="S451" s="216" t="str">
        <f t="shared" si="79"/>
        <v/>
      </c>
      <c r="T451" s="217" t="str">
        <f t="shared" si="72"/>
        <v/>
      </c>
      <c r="U451" s="218" t="str">
        <f>IF(S451="","",COUNTIF($S$7:S451,"該当２"))</f>
        <v/>
      </c>
      <c r="V451" s="221" t="str">
        <f t="shared" si="73"/>
        <v/>
      </c>
      <c r="W451" s="217" t="str">
        <f t="shared" si="74"/>
        <v/>
      </c>
      <c r="X451" s="218" t="str">
        <f>IF(V451="","",COUNTIF($V$7:V451,"該当３"))</f>
        <v/>
      </c>
      <c r="Z451" s="230"/>
      <c r="AA451" s="231"/>
      <c r="AB451" s="224"/>
      <c r="AC451" s="224"/>
      <c r="AD451" s="224"/>
      <c r="AE451" s="254"/>
    </row>
    <row r="452" spans="1:31" s="222" customFormat="1" ht="15" customHeight="1" x14ac:dyDescent="0.15">
      <c r="A452" s="232"/>
      <c r="B452" s="214"/>
      <c r="C452" s="233"/>
      <c r="D452" s="234"/>
      <c r="E452" s="233"/>
      <c r="F452" s="214"/>
      <c r="G452" s="214"/>
      <c r="H452" s="214"/>
      <c r="I452" s="214"/>
      <c r="J452" s="215"/>
      <c r="K452" s="216" t="str">
        <f t="shared" si="75"/>
        <v/>
      </c>
      <c r="L452" s="217" t="str">
        <f t="shared" si="76"/>
        <v/>
      </c>
      <c r="M452" s="218" t="str">
        <f>IF(K452="","",COUNTIF($K$7:K452,"ﾘｽﾄ１"))</f>
        <v/>
      </c>
      <c r="N452" s="218" t="str">
        <f t="shared" si="77"/>
        <v/>
      </c>
      <c r="O452" s="219" t="str">
        <f t="shared" si="78"/>
        <v/>
      </c>
      <c r="P452" s="218" t="str">
        <f t="shared" si="69"/>
        <v/>
      </c>
      <c r="Q452" s="216" t="str">
        <f t="shared" si="70"/>
        <v/>
      </c>
      <c r="R452" s="220" t="str">
        <f t="shared" si="71"/>
        <v/>
      </c>
      <c r="S452" s="216" t="str">
        <f t="shared" si="79"/>
        <v/>
      </c>
      <c r="T452" s="217" t="str">
        <f t="shared" si="72"/>
        <v/>
      </c>
      <c r="U452" s="218" t="str">
        <f>IF(S452="","",COUNTIF($S$7:S452,"該当２"))</f>
        <v/>
      </c>
      <c r="V452" s="221" t="str">
        <f t="shared" si="73"/>
        <v/>
      </c>
      <c r="W452" s="217" t="str">
        <f t="shared" si="74"/>
        <v/>
      </c>
      <c r="X452" s="218" t="str">
        <f>IF(V452="","",COUNTIF($V$7:V452,"該当３"))</f>
        <v/>
      </c>
      <c r="Z452" s="230"/>
      <c r="AA452" s="231"/>
      <c r="AB452" s="224"/>
      <c r="AC452" s="224"/>
      <c r="AD452" s="224"/>
      <c r="AE452" s="254"/>
    </row>
    <row r="453" spans="1:31" s="222" customFormat="1" ht="15" customHeight="1" x14ac:dyDescent="0.15">
      <c r="A453" s="232"/>
      <c r="B453" s="214"/>
      <c r="C453" s="233"/>
      <c r="D453" s="234"/>
      <c r="E453" s="233"/>
      <c r="F453" s="214"/>
      <c r="G453" s="214"/>
      <c r="H453" s="214"/>
      <c r="I453" s="214"/>
      <c r="J453" s="215"/>
      <c r="K453" s="216" t="str">
        <f t="shared" si="75"/>
        <v/>
      </c>
      <c r="L453" s="217" t="str">
        <f t="shared" si="76"/>
        <v/>
      </c>
      <c r="M453" s="218" t="str">
        <f>IF(K453="","",COUNTIF($K$7:K453,"ﾘｽﾄ１"))</f>
        <v/>
      </c>
      <c r="N453" s="218" t="str">
        <f t="shared" si="77"/>
        <v/>
      </c>
      <c r="O453" s="219" t="str">
        <f t="shared" si="78"/>
        <v/>
      </c>
      <c r="P453" s="218" t="str">
        <f t="shared" si="69"/>
        <v/>
      </c>
      <c r="Q453" s="216" t="str">
        <f t="shared" si="70"/>
        <v/>
      </c>
      <c r="R453" s="220" t="str">
        <f t="shared" si="71"/>
        <v/>
      </c>
      <c r="S453" s="216" t="str">
        <f t="shared" si="79"/>
        <v/>
      </c>
      <c r="T453" s="217" t="str">
        <f t="shared" si="72"/>
        <v/>
      </c>
      <c r="U453" s="218" t="str">
        <f>IF(S453="","",COUNTIF($S$7:S453,"該当２"))</f>
        <v/>
      </c>
      <c r="V453" s="221" t="str">
        <f t="shared" si="73"/>
        <v/>
      </c>
      <c r="W453" s="217" t="str">
        <f t="shared" si="74"/>
        <v/>
      </c>
      <c r="X453" s="218" t="str">
        <f>IF(V453="","",COUNTIF($V$7:V453,"該当３"))</f>
        <v/>
      </c>
      <c r="Z453" s="230"/>
      <c r="AA453" s="231"/>
      <c r="AB453" s="224"/>
      <c r="AC453" s="224"/>
      <c r="AD453" s="224"/>
      <c r="AE453" s="254"/>
    </row>
    <row r="454" spans="1:31" s="222" customFormat="1" ht="15" customHeight="1" x14ac:dyDescent="0.15">
      <c r="A454" s="232"/>
      <c r="B454" s="214"/>
      <c r="C454" s="233"/>
      <c r="D454" s="234"/>
      <c r="E454" s="233"/>
      <c r="F454" s="214"/>
      <c r="G454" s="214"/>
      <c r="H454" s="214"/>
      <c r="I454" s="214"/>
      <c r="J454" s="215"/>
      <c r="K454" s="216" t="str">
        <f t="shared" si="75"/>
        <v/>
      </c>
      <c r="L454" s="217" t="str">
        <f t="shared" si="76"/>
        <v/>
      </c>
      <c r="M454" s="218" t="str">
        <f>IF(K454="","",COUNTIF($K$7:K454,"ﾘｽﾄ１"))</f>
        <v/>
      </c>
      <c r="N454" s="218" t="str">
        <f t="shared" si="77"/>
        <v/>
      </c>
      <c r="O454" s="219" t="str">
        <f t="shared" si="78"/>
        <v/>
      </c>
      <c r="P454" s="218" t="str">
        <f t="shared" si="69"/>
        <v/>
      </c>
      <c r="Q454" s="216" t="str">
        <f t="shared" si="70"/>
        <v/>
      </c>
      <c r="R454" s="220" t="str">
        <f t="shared" si="71"/>
        <v/>
      </c>
      <c r="S454" s="216" t="str">
        <f t="shared" si="79"/>
        <v/>
      </c>
      <c r="T454" s="217" t="str">
        <f t="shared" si="72"/>
        <v/>
      </c>
      <c r="U454" s="218" t="str">
        <f>IF(S454="","",COUNTIF($S$7:S454,"該当２"))</f>
        <v/>
      </c>
      <c r="V454" s="221" t="str">
        <f t="shared" si="73"/>
        <v/>
      </c>
      <c r="W454" s="217" t="str">
        <f t="shared" si="74"/>
        <v/>
      </c>
      <c r="X454" s="218" t="str">
        <f>IF(V454="","",COUNTIF($V$7:V454,"該当３"))</f>
        <v/>
      </c>
      <c r="Z454" s="230"/>
      <c r="AA454" s="231"/>
      <c r="AB454" s="224"/>
      <c r="AC454" s="224"/>
      <c r="AD454" s="224"/>
      <c r="AE454" s="254"/>
    </row>
    <row r="455" spans="1:31" s="222" customFormat="1" ht="15" customHeight="1" x14ac:dyDescent="0.15">
      <c r="A455" s="232"/>
      <c r="B455" s="214"/>
      <c r="C455" s="233"/>
      <c r="D455" s="234"/>
      <c r="E455" s="233"/>
      <c r="F455" s="214"/>
      <c r="G455" s="214"/>
      <c r="H455" s="214"/>
      <c r="I455" s="214"/>
      <c r="J455" s="215"/>
      <c r="K455" s="216" t="str">
        <f t="shared" si="75"/>
        <v/>
      </c>
      <c r="L455" s="217" t="str">
        <f t="shared" si="76"/>
        <v/>
      </c>
      <c r="M455" s="218" t="str">
        <f>IF(K455="","",COUNTIF($K$7:K455,"ﾘｽﾄ１"))</f>
        <v/>
      </c>
      <c r="N455" s="218" t="str">
        <f t="shared" si="77"/>
        <v/>
      </c>
      <c r="O455" s="219" t="str">
        <f t="shared" si="78"/>
        <v/>
      </c>
      <c r="P455" s="218" t="str">
        <f t="shared" si="69"/>
        <v/>
      </c>
      <c r="Q455" s="216" t="str">
        <f t="shared" si="70"/>
        <v/>
      </c>
      <c r="R455" s="220" t="str">
        <f t="shared" si="71"/>
        <v/>
      </c>
      <c r="S455" s="216" t="str">
        <f t="shared" si="79"/>
        <v/>
      </c>
      <c r="T455" s="217" t="str">
        <f t="shared" si="72"/>
        <v/>
      </c>
      <c r="U455" s="218" t="str">
        <f>IF(S455="","",COUNTIF($S$7:S455,"該当２"))</f>
        <v/>
      </c>
      <c r="V455" s="221" t="str">
        <f t="shared" si="73"/>
        <v/>
      </c>
      <c r="W455" s="217" t="str">
        <f t="shared" si="74"/>
        <v/>
      </c>
      <c r="X455" s="218" t="str">
        <f>IF(V455="","",COUNTIF($V$7:V455,"該当３"))</f>
        <v/>
      </c>
      <c r="Z455" s="230"/>
      <c r="AA455" s="231"/>
      <c r="AB455" s="224"/>
      <c r="AC455" s="224"/>
      <c r="AD455" s="224"/>
      <c r="AE455" s="254"/>
    </row>
    <row r="456" spans="1:31" s="222" customFormat="1" ht="15" customHeight="1" x14ac:dyDescent="0.15">
      <c r="A456" s="232"/>
      <c r="B456" s="214"/>
      <c r="C456" s="233"/>
      <c r="D456" s="234"/>
      <c r="E456" s="233"/>
      <c r="F456" s="214"/>
      <c r="G456" s="214"/>
      <c r="H456" s="214"/>
      <c r="I456" s="214"/>
      <c r="J456" s="215"/>
      <c r="K456" s="216" t="str">
        <f t="shared" si="75"/>
        <v/>
      </c>
      <c r="L456" s="217" t="str">
        <f t="shared" si="76"/>
        <v/>
      </c>
      <c r="M456" s="218" t="str">
        <f>IF(K456="","",COUNTIF($K$7:K456,"ﾘｽﾄ１"))</f>
        <v/>
      </c>
      <c r="N456" s="218" t="str">
        <f t="shared" si="77"/>
        <v/>
      </c>
      <c r="O456" s="219" t="str">
        <f t="shared" si="78"/>
        <v/>
      </c>
      <c r="P456" s="218" t="str">
        <f t="shared" si="69"/>
        <v/>
      </c>
      <c r="Q456" s="216" t="str">
        <f t="shared" si="70"/>
        <v/>
      </c>
      <c r="R456" s="220" t="str">
        <f t="shared" si="71"/>
        <v/>
      </c>
      <c r="S456" s="216" t="str">
        <f t="shared" si="79"/>
        <v/>
      </c>
      <c r="T456" s="217" t="str">
        <f t="shared" si="72"/>
        <v/>
      </c>
      <c r="U456" s="218" t="str">
        <f>IF(S456="","",COUNTIF($S$7:S456,"該当２"))</f>
        <v/>
      </c>
      <c r="V456" s="221" t="str">
        <f t="shared" si="73"/>
        <v/>
      </c>
      <c r="W456" s="217" t="str">
        <f t="shared" si="74"/>
        <v/>
      </c>
      <c r="X456" s="218" t="str">
        <f>IF(V456="","",COUNTIF($V$7:V456,"該当３"))</f>
        <v/>
      </c>
      <c r="Z456" s="230"/>
      <c r="AA456" s="231"/>
      <c r="AB456" s="224"/>
      <c r="AC456" s="224"/>
      <c r="AD456" s="224"/>
      <c r="AE456" s="254"/>
    </row>
    <row r="457" spans="1:31" s="222" customFormat="1" ht="15" customHeight="1" x14ac:dyDescent="0.15">
      <c r="A457" s="232"/>
      <c r="B457" s="214"/>
      <c r="C457" s="233"/>
      <c r="D457" s="234"/>
      <c r="E457" s="233"/>
      <c r="F457" s="214"/>
      <c r="G457" s="214"/>
      <c r="H457" s="214"/>
      <c r="I457" s="214"/>
      <c r="J457" s="215"/>
      <c r="K457" s="216" t="str">
        <f t="shared" si="75"/>
        <v/>
      </c>
      <c r="L457" s="217" t="str">
        <f t="shared" si="76"/>
        <v/>
      </c>
      <c r="M457" s="218" t="str">
        <f>IF(K457="","",COUNTIF($K$7:K457,"ﾘｽﾄ１"))</f>
        <v/>
      </c>
      <c r="N457" s="218" t="str">
        <f t="shared" si="77"/>
        <v/>
      </c>
      <c r="O457" s="219" t="str">
        <f t="shared" si="78"/>
        <v/>
      </c>
      <c r="P457" s="218" t="str">
        <f t="shared" ref="P457:P472" si="80">IF(O457="該当１",G457,"")</f>
        <v/>
      </c>
      <c r="Q457" s="216" t="str">
        <f t="shared" ref="Q457:Q472" si="81">IF(O457="該当１","ﾘｽﾄ2","")</f>
        <v/>
      </c>
      <c r="R457" s="220" t="str">
        <f t="shared" ref="R457:R472" si="82">IF(Q457="ﾘｽﾄ2",H457,"")</f>
        <v/>
      </c>
      <c r="S457" s="216" t="str">
        <f t="shared" si="79"/>
        <v/>
      </c>
      <c r="T457" s="217" t="str">
        <f t="shared" ref="T457:T472" si="83">IF(S457="該当２",H457,"")</f>
        <v/>
      </c>
      <c r="U457" s="218" t="str">
        <f>IF(S457="","",COUNTIF($S$7:S457,"該当２"))</f>
        <v/>
      </c>
      <c r="V457" s="221" t="str">
        <f t="shared" ref="V457:V472" si="84">IF(AND($S$2=H457,E457&gt;0,E457&lt;998),"該当３","")</f>
        <v/>
      </c>
      <c r="W457" s="217" t="str">
        <f t="shared" ref="W457:W472" si="85">IF(V457="該当３",I457,"")</f>
        <v/>
      </c>
      <c r="X457" s="218" t="str">
        <f>IF(V457="","",COUNTIF($V$7:V457,"該当３"))</f>
        <v/>
      </c>
      <c r="Z457" s="230"/>
      <c r="AA457" s="231"/>
      <c r="AB457" s="224"/>
      <c r="AC457" s="224"/>
      <c r="AD457" s="224"/>
      <c r="AE457" s="254"/>
    </row>
    <row r="458" spans="1:31" s="222" customFormat="1" ht="15" customHeight="1" x14ac:dyDescent="0.15">
      <c r="A458" s="232"/>
      <c r="B458" s="214"/>
      <c r="C458" s="233"/>
      <c r="D458" s="234"/>
      <c r="E458" s="233"/>
      <c r="F458" s="214"/>
      <c r="G458" s="214"/>
      <c r="H458" s="214"/>
      <c r="I458" s="214"/>
      <c r="J458" s="215"/>
      <c r="K458" s="216" t="str">
        <f t="shared" ref="K458:K472" si="86">IF(AND($C458&gt;0,$H458=""),"ﾘｽﾄ１","")</f>
        <v/>
      </c>
      <c r="L458" s="217" t="str">
        <f t="shared" ref="L458:L472" si="87">IF(K458="ﾘｽﾄ１",G458,"")</f>
        <v/>
      </c>
      <c r="M458" s="218" t="str">
        <f>IF(K458="","",COUNTIF($K$7:K458,"ﾘｽﾄ１"))</f>
        <v/>
      </c>
      <c r="N458" s="218" t="str">
        <f t="shared" ref="N458:N472" si="88">IF(AND(D458=0,E458&gt;0),"同一区","")</f>
        <v/>
      </c>
      <c r="O458" s="219" t="str">
        <f t="shared" ref="O458:O472" si="89">IF(AND(EXACT($K$2,G458),H458&gt;0),"該当１","")</f>
        <v/>
      </c>
      <c r="P458" s="218" t="str">
        <f t="shared" si="80"/>
        <v/>
      </c>
      <c r="Q458" s="216" t="str">
        <f t="shared" si="81"/>
        <v/>
      </c>
      <c r="R458" s="220" t="str">
        <f t="shared" si="82"/>
        <v/>
      </c>
      <c r="S458" s="216" t="str">
        <f t="shared" ref="S458:S472" si="90">IF(AND(Q458="ﾘｽﾄ2",OR(I458=0,AND(N458="同一区",E458=1))),"該当２","")</f>
        <v/>
      </c>
      <c r="T458" s="217" t="str">
        <f t="shared" si="83"/>
        <v/>
      </c>
      <c r="U458" s="218" t="str">
        <f>IF(S458="","",COUNTIF($S$7:S458,"該当２"))</f>
        <v/>
      </c>
      <c r="V458" s="221" t="str">
        <f t="shared" si="84"/>
        <v/>
      </c>
      <c r="W458" s="217" t="str">
        <f t="shared" si="85"/>
        <v/>
      </c>
      <c r="X458" s="218" t="str">
        <f>IF(V458="","",COUNTIF($V$7:V458,"該当３"))</f>
        <v/>
      </c>
      <c r="Z458" s="230"/>
      <c r="AA458" s="231"/>
      <c r="AB458" s="224"/>
      <c r="AC458" s="224"/>
      <c r="AD458" s="224"/>
      <c r="AE458" s="254"/>
    </row>
    <row r="459" spans="1:31" s="222" customFormat="1" ht="15" customHeight="1" x14ac:dyDescent="0.15">
      <c r="A459" s="232"/>
      <c r="B459" s="214"/>
      <c r="C459" s="233"/>
      <c r="D459" s="234"/>
      <c r="E459" s="233"/>
      <c r="F459" s="214"/>
      <c r="G459" s="214"/>
      <c r="H459" s="214"/>
      <c r="I459" s="214"/>
      <c r="J459" s="215"/>
      <c r="K459" s="216" t="str">
        <f t="shared" si="86"/>
        <v/>
      </c>
      <c r="L459" s="217" t="str">
        <f t="shared" si="87"/>
        <v/>
      </c>
      <c r="M459" s="218" t="str">
        <f>IF(K459="","",COUNTIF($K$7:K459,"ﾘｽﾄ１"))</f>
        <v/>
      </c>
      <c r="N459" s="218" t="str">
        <f t="shared" si="88"/>
        <v/>
      </c>
      <c r="O459" s="219" t="str">
        <f t="shared" si="89"/>
        <v/>
      </c>
      <c r="P459" s="218" t="str">
        <f t="shared" si="80"/>
        <v/>
      </c>
      <c r="Q459" s="216" t="str">
        <f t="shared" si="81"/>
        <v/>
      </c>
      <c r="R459" s="220" t="str">
        <f t="shared" si="82"/>
        <v/>
      </c>
      <c r="S459" s="216" t="str">
        <f t="shared" si="90"/>
        <v/>
      </c>
      <c r="T459" s="217" t="str">
        <f t="shared" si="83"/>
        <v/>
      </c>
      <c r="U459" s="218" t="str">
        <f>IF(S459="","",COUNTIF($S$7:S459,"該当２"))</f>
        <v/>
      </c>
      <c r="V459" s="221" t="str">
        <f t="shared" si="84"/>
        <v/>
      </c>
      <c r="W459" s="217" t="str">
        <f t="shared" si="85"/>
        <v/>
      </c>
      <c r="X459" s="218" t="str">
        <f>IF(V459="","",COUNTIF($V$7:V459,"該当３"))</f>
        <v/>
      </c>
      <c r="Z459" s="230"/>
      <c r="AA459" s="231"/>
      <c r="AB459" s="224"/>
      <c r="AC459" s="224"/>
      <c r="AD459" s="224"/>
      <c r="AE459" s="254"/>
    </row>
    <row r="460" spans="1:31" s="222" customFormat="1" ht="15" customHeight="1" x14ac:dyDescent="0.15">
      <c r="A460" s="232"/>
      <c r="B460" s="214"/>
      <c r="C460" s="233"/>
      <c r="D460" s="234"/>
      <c r="E460" s="233"/>
      <c r="F460" s="214"/>
      <c r="G460" s="214"/>
      <c r="H460" s="214"/>
      <c r="I460" s="214"/>
      <c r="J460" s="215"/>
      <c r="K460" s="216" t="str">
        <f t="shared" si="86"/>
        <v/>
      </c>
      <c r="L460" s="217" t="str">
        <f t="shared" si="87"/>
        <v/>
      </c>
      <c r="M460" s="218" t="str">
        <f>IF(K460="","",COUNTIF($K$7:K460,"ﾘｽﾄ１"))</f>
        <v/>
      </c>
      <c r="N460" s="218" t="str">
        <f t="shared" si="88"/>
        <v/>
      </c>
      <c r="O460" s="219" t="str">
        <f t="shared" si="89"/>
        <v/>
      </c>
      <c r="P460" s="218" t="str">
        <f t="shared" si="80"/>
        <v/>
      </c>
      <c r="Q460" s="216" t="str">
        <f t="shared" si="81"/>
        <v/>
      </c>
      <c r="R460" s="220" t="str">
        <f t="shared" si="82"/>
        <v/>
      </c>
      <c r="S460" s="216" t="str">
        <f t="shared" si="90"/>
        <v/>
      </c>
      <c r="T460" s="217" t="str">
        <f t="shared" si="83"/>
        <v/>
      </c>
      <c r="U460" s="218" t="str">
        <f>IF(S460="","",COUNTIF($S$7:S460,"該当２"))</f>
        <v/>
      </c>
      <c r="V460" s="221" t="str">
        <f t="shared" si="84"/>
        <v/>
      </c>
      <c r="W460" s="217" t="str">
        <f t="shared" si="85"/>
        <v/>
      </c>
      <c r="X460" s="218" t="str">
        <f>IF(V460="","",COUNTIF($V$7:V460,"該当３"))</f>
        <v/>
      </c>
      <c r="Z460" s="230"/>
      <c r="AA460" s="231"/>
      <c r="AB460" s="224"/>
      <c r="AC460" s="224"/>
      <c r="AD460" s="224"/>
      <c r="AE460" s="254"/>
    </row>
    <row r="461" spans="1:31" s="222" customFormat="1" ht="15" customHeight="1" x14ac:dyDescent="0.15">
      <c r="A461" s="232"/>
      <c r="B461" s="214"/>
      <c r="C461" s="233"/>
      <c r="D461" s="234"/>
      <c r="E461" s="233"/>
      <c r="F461" s="214"/>
      <c r="G461" s="214"/>
      <c r="H461" s="214"/>
      <c r="I461" s="214"/>
      <c r="J461" s="215"/>
      <c r="K461" s="216" t="str">
        <f t="shared" si="86"/>
        <v/>
      </c>
      <c r="L461" s="217" t="str">
        <f t="shared" si="87"/>
        <v/>
      </c>
      <c r="M461" s="218" t="str">
        <f>IF(K461="","",COUNTIF($K$7:K461,"ﾘｽﾄ１"))</f>
        <v/>
      </c>
      <c r="N461" s="218" t="str">
        <f t="shared" si="88"/>
        <v/>
      </c>
      <c r="O461" s="219" t="str">
        <f t="shared" si="89"/>
        <v/>
      </c>
      <c r="P461" s="218" t="str">
        <f t="shared" si="80"/>
        <v/>
      </c>
      <c r="Q461" s="216" t="str">
        <f t="shared" si="81"/>
        <v/>
      </c>
      <c r="R461" s="220" t="str">
        <f t="shared" si="82"/>
        <v/>
      </c>
      <c r="S461" s="216" t="str">
        <f t="shared" si="90"/>
        <v/>
      </c>
      <c r="T461" s="217" t="str">
        <f t="shared" si="83"/>
        <v/>
      </c>
      <c r="U461" s="218" t="str">
        <f>IF(S461="","",COUNTIF($S$7:S461,"該当２"))</f>
        <v/>
      </c>
      <c r="V461" s="221" t="str">
        <f t="shared" si="84"/>
        <v/>
      </c>
      <c r="W461" s="217" t="str">
        <f t="shared" si="85"/>
        <v/>
      </c>
      <c r="X461" s="218" t="str">
        <f>IF(V461="","",COUNTIF($V$7:V461,"該当３"))</f>
        <v/>
      </c>
      <c r="Z461" s="230"/>
      <c r="AA461" s="231"/>
      <c r="AB461" s="224"/>
      <c r="AC461" s="224"/>
      <c r="AD461" s="224"/>
      <c r="AE461" s="254"/>
    </row>
    <row r="462" spans="1:31" s="222" customFormat="1" ht="15" customHeight="1" x14ac:dyDescent="0.15">
      <c r="A462" s="232"/>
      <c r="B462" s="214"/>
      <c r="C462" s="233"/>
      <c r="D462" s="234"/>
      <c r="E462" s="233"/>
      <c r="F462" s="214"/>
      <c r="G462" s="214"/>
      <c r="H462" s="214"/>
      <c r="I462" s="214"/>
      <c r="J462" s="215"/>
      <c r="K462" s="216" t="str">
        <f t="shared" si="86"/>
        <v/>
      </c>
      <c r="L462" s="217" t="str">
        <f t="shared" si="87"/>
        <v/>
      </c>
      <c r="M462" s="218" t="str">
        <f>IF(K462="","",COUNTIF($K$7:K462,"ﾘｽﾄ１"))</f>
        <v/>
      </c>
      <c r="N462" s="218" t="str">
        <f t="shared" si="88"/>
        <v/>
      </c>
      <c r="O462" s="219" t="str">
        <f t="shared" si="89"/>
        <v/>
      </c>
      <c r="P462" s="218" t="str">
        <f t="shared" si="80"/>
        <v/>
      </c>
      <c r="Q462" s="216" t="str">
        <f t="shared" si="81"/>
        <v/>
      </c>
      <c r="R462" s="220" t="str">
        <f t="shared" si="82"/>
        <v/>
      </c>
      <c r="S462" s="216" t="str">
        <f t="shared" si="90"/>
        <v/>
      </c>
      <c r="T462" s="217" t="str">
        <f t="shared" si="83"/>
        <v/>
      </c>
      <c r="U462" s="218" t="str">
        <f>IF(S462="","",COUNTIF($S$7:S462,"該当２"))</f>
        <v/>
      </c>
      <c r="V462" s="221" t="str">
        <f t="shared" si="84"/>
        <v/>
      </c>
      <c r="W462" s="217" t="str">
        <f t="shared" si="85"/>
        <v/>
      </c>
      <c r="X462" s="218" t="str">
        <f>IF(V462="","",COUNTIF($V$7:V462,"該当３"))</f>
        <v/>
      </c>
      <c r="Z462" s="230"/>
      <c r="AA462" s="231"/>
      <c r="AB462" s="224"/>
      <c r="AC462" s="224"/>
      <c r="AD462" s="224"/>
      <c r="AE462" s="254"/>
    </row>
    <row r="463" spans="1:31" s="222" customFormat="1" ht="15" customHeight="1" x14ac:dyDescent="0.15">
      <c r="A463" s="232"/>
      <c r="B463" s="214"/>
      <c r="C463" s="233"/>
      <c r="D463" s="234"/>
      <c r="E463" s="233"/>
      <c r="F463" s="214"/>
      <c r="G463" s="214"/>
      <c r="H463" s="214"/>
      <c r="I463" s="214"/>
      <c r="J463" s="215"/>
      <c r="K463" s="216" t="str">
        <f t="shared" si="86"/>
        <v/>
      </c>
      <c r="L463" s="217" t="str">
        <f t="shared" si="87"/>
        <v/>
      </c>
      <c r="M463" s="218" t="str">
        <f>IF(K463="","",COUNTIF($K$7:K463,"ﾘｽﾄ１"))</f>
        <v/>
      </c>
      <c r="N463" s="218" t="str">
        <f t="shared" si="88"/>
        <v/>
      </c>
      <c r="O463" s="219" t="str">
        <f t="shared" si="89"/>
        <v/>
      </c>
      <c r="P463" s="218" t="str">
        <f t="shared" si="80"/>
        <v/>
      </c>
      <c r="Q463" s="216" t="str">
        <f t="shared" si="81"/>
        <v/>
      </c>
      <c r="R463" s="220" t="str">
        <f t="shared" si="82"/>
        <v/>
      </c>
      <c r="S463" s="216" t="str">
        <f t="shared" si="90"/>
        <v/>
      </c>
      <c r="T463" s="217" t="str">
        <f t="shared" si="83"/>
        <v/>
      </c>
      <c r="U463" s="218" t="str">
        <f>IF(S463="","",COUNTIF($S$7:S463,"該当２"))</f>
        <v/>
      </c>
      <c r="V463" s="221" t="str">
        <f t="shared" si="84"/>
        <v/>
      </c>
      <c r="W463" s="217" t="str">
        <f t="shared" si="85"/>
        <v/>
      </c>
      <c r="X463" s="218" t="str">
        <f>IF(V463="","",COUNTIF($V$7:V463,"該当３"))</f>
        <v/>
      </c>
      <c r="Z463" s="230"/>
      <c r="AA463" s="231"/>
      <c r="AB463" s="224"/>
      <c r="AC463" s="224"/>
      <c r="AD463" s="224"/>
      <c r="AE463" s="254"/>
    </row>
    <row r="464" spans="1:31" s="222" customFormat="1" ht="15" customHeight="1" x14ac:dyDescent="0.15">
      <c r="A464" s="232"/>
      <c r="B464" s="214"/>
      <c r="C464" s="233"/>
      <c r="D464" s="234"/>
      <c r="E464" s="233"/>
      <c r="F464" s="214"/>
      <c r="G464" s="214"/>
      <c r="H464" s="214"/>
      <c r="I464" s="214"/>
      <c r="J464" s="215"/>
      <c r="K464" s="216" t="str">
        <f t="shared" si="86"/>
        <v/>
      </c>
      <c r="L464" s="217" t="str">
        <f t="shared" si="87"/>
        <v/>
      </c>
      <c r="M464" s="218" t="str">
        <f>IF(K464="","",COUNTIF($K$7:K464,"ﾘｽﾄ１"))</f>
        <v/>
      </c>
      <c r="N464" s="218" t="str">
        <f t="shared" si="88"/>
        <v/>
      </c>
      <c r="O464" s="219" t="str">
        <f t="shared" si="89"/>
        <v/>
      </c>
      <c r="P464" s="218" t="str">
        <f t="shared" si="80"/>
        <v/>
      </c>
      <c r="Q464" s="216" t="str">
        <f t="shared" si="81"/>
        <v/>
      </c>
      <c r="R464" s="220" t="str">
        <f t="shared" si="82"/>
        <v/>
      </c>
      <c r="S464" s="216" t="str">
        <f t="shared" si="90"/>
        <v/>
      </c>
      <c r="T464" s="217" t="str">
        <f t="shared" si="83"/>
        <v/>
      </c>
      <c r="U464" s="218" t="str">
        <f>IF(S464="","",COUNTIF($S$7:S464,"該当２"))</f>
        <v/>
      </c>
      <c r="V464" s="221" t="str">
        <f t="shared" si="84"/>
        <v/>
      </c>
      <c r="W464" s="217" t="str">
        <f t="shared" si="85"/>
        <v/>
      </c>
      <c r="X464" s="218" t="str">
        <f>IF(V464="","",COUNTIF($V$7:V464,"該当３"))</f>
        <v/>
      </c>
      <c r="Z464" s="230"/>
      <c r="AA464" s="231"/>
      <c r="AB464" s="224"/>
      <c r="AC464" s="224"/>
      <c r="AD464" s="224"/>
      <c r="AE464" s="254"/>
    </row>
    <row r="465" spans="1:31" s="222" customFormat="1" ht="15" customHeight="1" x14ac:dyDescent="0.15">
      <c r="A465" s="232"/>
      <c r="B465" s="214"/>
      <c r="C465" s="233"/>
      <c r="D465" s="234"/>
      <c r="E465" s="233"/>
      <c r="F465" s="214"/>
      <c r="G465" s="214"/>
      <c r="H465" s="214"/>
      <c r="I465" s="214"/>
      <c r="J465" s="215"/>
      <c r="K465" s="216" t="str">
        <f t="shared" si="86"/>
        <v/>
      </c>
      <c r="L465" s="217" t="str">
        <f t="shared" si="87"/>
        <v/>
      </c>
      <c r="M465" s="218" t="str">
        <f>IF(K465="","",COUNTIF($K$7:K465,"ﾘｽﾄ１"))</f>
        <v/>
      </c>
      <c r="N465" s="218" t="str">
        <f t="shared" si="88"/>
        <v/>
      </c>
      <c r="O465" s="219" t="str">
        <f t="shared" si="89"/>
        <v/>
      </c>
      <c r="P465" s="218" t="str">
        <f t="shared" si="80"/>
        <v/>
      </c>
      <c r="Q465" s="216" t="str">
        <f t="shared" si="81"/>
        <v/>
      </c>
      <c r="R465" s="220" t="str">
        <f t="shared" si="82"/>
        <v/>
      </c>
      <c r="S465" s="216" t="str">
        <f t="shared" si="90"/>
        <v/>
      </c>
      <c r="T465" s="217" t="str">
        <f t="shared" si="83"/>
        <v/>
      </c>
      <c r="U465" s="218" t="str">
        <f>IF(S465="","",COUNTIF($S$7:S465,"該当２"))</f>
        <v/>
      </c>
      <c r="V465" s="221" t="str">
        <f t="shared" si="84"/>
        <v/>
      </c>
      <c r="W465" s="217" t="str">
        <f t="shared" si="85"/>
        <v/>
      </c>
      <c r="X465" s="218" t="str">
        <f>IF(V465="","",COUNTIF($V$7:V465,"該当３"))</f>
        <v/>
      </c>
      <c r="Z465" s="230"/>
      <c r="AA465" s="231"/>
      <c r="AB465" s="224"/>
      <c r="AC465" s="224"/>
      <c r="AD465" s="224"/>
      <c r="AE465" s="254"/>
    </row>
    <row r="466" spans="1:31" s="222" customFormat="1" ht="15" customHeight="1" x14ac:dyDescent="0.15">
      <c r="A466" s="232"/>
      <c r="B466" s="214"/>
      <c r="C466" s="233"/>
      <c r="D466" s="234"/>
      <c r="E466" s="233"/>
      <c r="F466" s="214"/>
      <c r="G466" s="214"/>
      <c r="H466" s="214"/>
      <c r="I466" s="214"/>
      <c r="J466" s="215"/>
      <c r="K466" s="216" t="str">
        <f t="shared" si="86"/>
        <v/>
      </c>
      <c r="L466" s="217" t="str">
        <f t="shared" si="87"/>
        <v/>
      </c>
      <c r="M466" s="218" t="str">
        <f>IF(K466="","",COUNTIF($K$7:K466,"ﾘｽﾄ１"))</f>
        <v/>
      </c>
      <c r="N466" s="218" t="str">
        <f t="shared" si="88"/>
        <v/>
      </c>
      <c r="O466" s="219" t="str">
        <f t="shared" si="89"/>
        <v/>
      </c>
      <c r="P466" s="218" t="str">
        <f t="shared" si="80"/>
        <v/>
      </c>
      <c r="Q466" s="216" t="str">
        <f t="shared" si="81"/>
        <v/>
      </c>
      <c r="R466" s="220" t="str">
        <f t="shared" si="82"/>
        <v/>
      </c>
      <c r="S466" s="216" t="str">
        <f t="shared" si="90"/>
        <v/>
      </c>
      <c r="T466" s="217" t="str">
        <f t="shared" si="83"/>
        <v/>
      </c>
      <c r="U466" s="218" t="str">
        <f>IF(S466="","",COUNTIF($S$7:S466,"該当２"))</f>
        <v/>
      </c>
      <c r="V466" s="221" t="str">
        <f t="shared" si="84"/>
        <v/>
      </c>
      <c r="W466" s="217" t="str">
        <f t="shared" si="85"/>
        <v/>
      </c>
      <c r="X466" s="218" t="str">
        <f>IF(V466="","",COUNTIF($V$7:V466,"該当３"))</f>
        <v/>
      </c>
      <c r="Z466" s="230"/>
      <c r="AA466" s="231"/>
      <c r="AB466" s="224"/>
      <c r="AC466" s="224"/>
      <c r="AD466" s="224"/>
      <c r="AE466" s="254"/>
    </row>
    <row r="467" spans="1:31" s="222" customFormat="1" ht="15" customHeight="1" x14ac:dyDescent="0.15">
      <c r="A467" s="232"/>
      <c r="B467" s="214"/>
      <c r="C467" s="233"/>
      <c r="D467" s="234"/>
      <c r="E467" s="233"/>
      <c r="F467" s="214"/>
      <c r="G467" s="214"/>
      <c r="H467" s="214"/>
      <c r="I467" s="214"/>
      <c r="J467" s="215"/>
      <c r="K467" s="216" t="str">
        <f t="shared" si="86"/>
        <v/>
      </c>
      <c r="L467" s="217" t="str">
        <f t="shared" si="87"/>
        <v/>
      </c>
      <c r="M467" s="218" t="str">
        <f>IF(K467="","",COUNTIF($K$7:K467,"ﾘｽﾄ１"))</f>
        <v/>
      </c>
      <c r="N467" s="218" t="str">
        <f t="shared" si="88"/>
        <v/>
      </c>
      <c r="O467" s="219" t="str">
        <f t="shared" si="89"/>
        <v/>
      </c>
      <c r="P467" s="218" t="str">
        <f t="shared" si="80"/>
        <v/>
      </c>
      <c r="Q467" s="216" t="str">
        <f t="shared" si="81"/>
        <v/>
      </c>
      <c r="R467" s="220" t="str">
        <f t="shared" si="82"/>
        <v/>
      </c>
      <c r="S467" s="216" t="str">
        <f t="shared" si="90"/>
        <v/>
      </c>
      <c r="T467" s="217" t="str">
        <f t="shared" si="83"/>
        <v/>
      </c>
      <c r="U467" s="218" t="str">
        <f>IF(S467="","",COUNTIF($S$7:S467,"該当２"))</f>
        <v/>
      </c>
      <c r="V467" s="221" t="str">
        <f t="shared" si="84"/>
        <v/>
      </c>
      <c r="W467" s="217" t="str">
        <f t="shared" si="85"/>
        <v/>
      </c>
      <c r="X467" s="218" t="str">
        <f>IF(V467="","",COUNTIF($V$7:V467,"該当３"))</f>
        <v/>
      </c>
      <c r="Z467" s="230"/>
      <c r="AA467" s="231"/>
      <c r="AB467" s="224"/>
      <c r="AC467" s="224"/>
      <c r="AD467" s="224"/>
      <c r="AE467" s="254"/>
    </row>
    <row r="468" spans="1:31" s="222" customFormat="1" ht="15" customHeight="1" x14ac:dyDescent="0.15">
      <c r="A468" s="232"/>
      <c r="B468" s="214"/>
      <c r="C468" s="233"/>
      <c r="D468" s="234"/>
      <c r="E468" s="233"/>
      <c r="F468" s="214"/>
      <c r="G468" s="214"/>
      <c r="H468" s="214"/>
      <c r="I468" s="214"/>
      <c r="J468" s="215"/>
      <c r="K468" s="216" t="str">
        <f t="shared" si="86"/>
        <v/>
      </c>
      <c r="L468" s="217" t="str">
        <f t="shared" si="87"/>
        <v/>
      </c>
      <c r="M468" s="218" t="str">
        <f>IF(K468="","",COUNTIF($K$7:K468,"ﾘｽﾄ１"))</f>
        <v/>
      </c>
      <c r="N468" s="218" t="str">
        <f t="shared" si="88"/>
        <v/>
      </c>
      <c r="O468" s="219" t="str">
        <f t="shared" si="89"/>
        <v/>
      </c>
      <c r="P468" s="218" t="str">
        <f t="shared" si="80"/>
        <v/>
      </c>
      <c r="Q468" s="216" t="str">
        <f t="shared" si="81"/>
        <v/>
      </c>
      <c r="R468" s="220" t="str">
        <f t="shared" si="82"/>
        <v/>
      </c>
      <c r="S468" s="216" t="str">
        <f t="shared" si="90"/>
        <v/>
      </c>
      <c r="T468" s="217" t="str">
        <f t="shared" si="83"/>
        <v/>
      </c>
      <c r="U468" s="218" t="str">
        <f>IF(S468="","",COUNTIF($S$7:S468,"該当２"))</f>
        <v/>
      </c>
      <c r="V468" s="221" t="str">
        <f t="shared" si="84"/>
        <v/>
      </c>
      <c r="W468" s="217" t="str">
        <f t="shared" si="85"/>
        <v/>
      </c>
      <c r="X468" s="218" t="str">
        <f>IF(V468="","",COUNTIF($V$7:V468,"該当３"))</f>
        <v/>
      </c>
      <c r="Z468" s="230"/>
      <c r="AA468" s="231"/>
      <c r="AB468" s="224"/>
      <c r="AC468" s="224"/>
      <c r="AD468" s="224"/>
      <c r="AE468" s="254"/>
    </row>
    <row r="469" spans="1:31" s="222" customFormat="1" ht="15" customHeight="1" x14ac:dyDescent="0.15">
      <c r="A469" s="232"/>
      <c r="B469" s="214"/>
      <c r="C469" s="233"/>
      <c r="D469" s="234"/>
      <c r="E469" s="233"/>
      <c r="F469" s="214"/>
      <c r="G469" s="214"/>
      <c r="H469" s="214"/>
      <c r="I469" s="214"/>
      <c r="J469" s="215"/>
      <c r="K469" s="216" t="str">
        <f t="shared" si="86"/>
        <v/>
      </c>
      <c r="L469" s="217" t="str">
        <f t="shared" si="87"/>
        <v/>
      </c>
      <c r="M469" s="218" t="str">
        <f>IF(K469="","",COUNTIF($K$7:K469,"ﾘｽﾄ１"))</f>
        <v/>
      </c>
      <c r="N469" s="218" t="str">
        <f t="shared" si="88"/>
        <v/>
      </c>
      <c r="O469" s="219" t="str">
        <f t="shared" si="89"/>
        <v/>
      </c>
      <c r="P469" s="218" t="str">
        <f t="shared" si="80"/>
        <v/>
      </c>
      <c r="Q469" s="216" t="str">
        <f t="shared" si="81"/>
        <v/>
      </c>
      <c r="R469" s="220" t="str">
        <f t="shared" si="82"/>
        <v/>
      </c>
      <c r="S469" s="216" t="str">
        <f t="shared" si="90"/>
        <v/>
      </c>
      <c r="T469" s="217" t="str">
        <f t="shared" si="83"/>
        <v/>
      </c>
      <c r="U469" s="218" t="str">
        <f>IF(S469="","",COUNTIF($S$7:S469,"該当２"))</f>
        <v/>
      </c>
      <c r="V469" s="221" t="str">
        <f t="shared" si="84"/>
        <v/>
      </c>
      <c r="W469" s="217" t="str">
        <f t="shared" si="85"/>
        <v/>
      </c>
      <c r="X469" s="218" t="str">
        <f>IF(V469="","",COUNTIF($V$7:V469,"該当３"))</f>
        <v/>
      </c>
      <c r="Z469" s="230"/>
      <c r="AA469" s="231"/>
      <c r="AB469" s="224"/>
      <c r="AC469" s="224"/>
      <c r="AD469" s="224"/>
      <c r="AE469" s="254"/>
    </row>
    <row r="470" spans="1:31" s="222" customFormat="1" ht="15" customHeight="1" x14ac:dyDescent="0.15">
      <c r="A470" s="232"/>
      <c r="B470" s="214"/>
      <c r="C470" s="233"/>
      <c r="D470" s="234"/>
      <c r="E470" s="233"/>
      <c r="F470" s="214"/>
      <c r="G470" s="214"/>
      <c r="H470" s="214"/>
      <c r="I470" s="214"/>
      <c r="J470" s="215"/>
      <c r="K470" s="216" t="str">
        <f t="shared" si="86"/>
        <v/>
      </c>
      <c r="L470" s="217" t="str">
        <f t="shared" si="87"/>
        <v/>
      </c>
      <c r="M470" s="218" t="str">
        <f>IF(K470="","",COUNTIF($K$7:K470,"ﾘｽﾄ１"))</f>
        <v/>
      </c>
      <c r="N470" s="218" t="str">
        <f t="shared" si="88"/>
        <v/>
      </c>
      <c r="O470" s="219" t="str">
        <f t="shared" si="89"/>
        <v/>
      </c>
      <c r="P470" s="218" t="str">
        <f t="shared" si="80"/>
        <v/>
      </c>
      <c r="Q470" s="216" t="str">
        <f t="shared" si="81"/>
        <v/>
      </c>
      <c r="R470" s="220" t="str">
        <f t="shared" si="82"/>
        <v/>
      </c>
      <c r="S470" s="216" t="str">
        <f t="shared" si="90"/>
        <v/>
      </c>
      <c r="T470" s="217" t="str">
        <f t="shared" si="83"/>
        <v/>
      </c>
      <c r="U470" s="218" t="str">
        <f>IF(S470="","",COUNTIF($S$7:S470,"該当２"))</f>
        <v/>
      </c>
      <c r="V470" s="221" t="str">
        <f t="shared" si="84"/>
        <v/>
      </c>
      <c r="W470" s="217" t="str">
        <f t="shared" si="85"/>
        <v/>
      </c>
      <c r="X470" s="218" t="str">
        <f>IF(V470="","",COUNTIF($V$7:V470,"該当３"))</f>
        <v/>
      </c>
      <c r="Z470" s="230"/>
      <c r="AA470" s="231"/>
      <c r="AB470" s="224"/>
      <c r="AC470" s="224"/>
      <c r="AD470" s="224"/>
      <c r="AE470" s="254"/>
    </row>
    <row r="471" spans="1:31" s="222" customFormat="1" ht="15" customHeight="1" x14ac:dyDescent="0.15">
      <c r="A471" s="232"/>
      <c r="B471" s="214"/>
      <c r="C471" s="233"/>
      <c r="D471" s="234"/>
      <c r="E471" s="233"/>
      <c r="F471" s="214"/>
      <c r="G471" s="214"/>
      <c r="H471" s="214"/>
      <c r="I471" s="214"/>
      <c r="J471" s="215"/>
      <c r="K471" s="216" t="str">
        <f t="shared" si="86"/>
        <v/>
      </c>
      <c r="L471" s="217" t="str">
        <f t="shared" si="87"/>
        <v/>
      </c>
      <c r="M471" s="218" t="str">
        <f>IF(K471="","",COUNTIF($K$7:K471,"ﾘｽﾄ１"))</f>
        <v/>
      </c>
      <c r="N471" s="218" t="str">
        <f t="shared" si="88"/>
        <v/>
      </c>
      <c r="O471" s="219" t="str">
        <f t="shared" si="89"/>
        <v/>
      </c>
      <c r="P471" s="218" t="str">
        <f t="shared" si="80"/>
        <v/>
      </c>
      <c r="Q471" s="216" t="str">
        <f t="shared" si="81"/>
        <v/>
      </c>
      <c r="R471" s="220" t="str">
        <f t="shared" si="82"/>
        <v/>
      </c>
      <c r="S471" s="216" t="str">
        <f t="shared" si="90"/>
        <v/>
      </c>
      <c r="T471" s="217" t="str">
        <f t="shared" si="83"/>
        <v/>
      </c>
      <c r="U471" s="218" t="str">
        <f>IF(S471="","",COUNTIF($S$7:S471,"該当２"))</f>
        <v/>
      </c>
      <c r="V471" s="221" t="str">
        <f t="shared" si="84"/>
        <v/>
      </c>
      <c r="W471" s="217" t="str">
        <f t="shared" si="85"/>
        <v/>
      </c>
      <c r="X471" s="218" t="str">
        <f>IF(V471="","",COUNTIF($V$7:V471,"該当３"))</f>
        <v/>
      </c>
      <c r="Z471" s="230"/>
      <c r="AA471" s="231"/>
      <c r="AB471" s="224"/>
      <c r="AC471" s="224"/>
      <c r="AD471" s="224"/>
      <c r="AE471" s="254"/>
    </row>
    <row r="472" spans="1:31" s="222" customFormat="1" ht="15" customHeight="1" x14ac:dyDescent="0.15">
      <c r="A472" s="232"/>
      <c r="B472" s="214"/>
      <c r="C472" s="233"/>
      <c r="D472" s="234"/>
      <c r="E472" s="233"/>
      <c r="F472" s="214"/>
      <c r="G472" s="214"/>
      <c r="H472" s="214"/>
      <c r="I472" s="214"/>
      <c r="J472" s="215"/>
      <c r="K472" s="216" t="str">
        <f t="shared" si="86"/>
        <v/>
      </c>
      <c r="L472" s="217" t="str">
        <f t="shared" si="87"/>
        <v/>
      </c>
      <c r="M472" s="218" t="str">
        <f>IF(K472="","",COUNTIF($K$7:K472,"ﾘｽﾄ１"))</f>
        <v/>
      </c>
      <c r="N472" s="218" t="str">
        <f t="shared" si="88"/>
        <v/>
      </c>
      <c r="O472" s="219" t="str">
        <f t="shared" si="89"/>
        <v/>
      </c>
      <c r="P472" s="218" t="str">
        <f t="shared" si="80"/>
        <v/>
      </c>
      <c r="Q472" s="216" t="str">
        <f t="shared" si="81"/>
        <v/>
      </c>
      <c r="R472" s="220" t="str">
        <f t="shared" si="82"/>
        <v/>
      </c>
      <c r="S472" s="216" t="str">
        <f t="shared" si="90"/>
        <v/>
      </c>
      <c r="T472" s="217" t="str">
        <f t="shared" si="83"/>
        <v/>
      </c>
      <c r="U472" s="218" t="str">
        <f>IF(S472="","",COUNTIF($S$7:S472,"該当２"))</f>
        <v/>
      </c>
      <c r="V472" s="221" t="str">
        <f t="shared" si="84"/>
        <v/>
      </c>
      <c r="W472" s="217" t="str">
        <f t="shared" si="85"/>
        <v/>
      </c>
      <c r="X472" s="218" t="str">
        <f>IF(V472="","",COUNTIF($V$7:V472,"該当３"))</f>
        <v/>
      </c>
      <c r="Z472" s="230"/>
      <c r="AA472" s="231"/>
      <c r="AB472" s="224"/>
      <c r="AC472" s="224"/>
      <c r="AD472" s="224"/>
      <c r="AE472" s="254"/>
    </row>
  </sheetData>
  <autoFilter ref="A6:AD472" xr:uid="{00000000-0009-0000-0000-000004000000}"/>
  <mergeCells count="24">
    <mergeCell ref="K1:L1"/>
    <mergeCell ref="S1:T1"/>
    <mergeCell ref="V1:W1"/>
    <mergeCell ref="K2:L2"/>
    <mergeCell ref="S2:T2"/>
    <mergeCell ref="V2:W2"/>
    <mergeCell ref="K3:P3"/>
    <mergeCell ref="Q3:U3"/>
    <mergeCell ref="V3:X3"/>
    <mergeCell ref="K4:N4"/>
    <mergeCell ref="O4:P4"/>
    <mergeCell ref="Q4:R4"/>
    <mergeCell ref="S4:U4"/>
    <mergeCell ref="V4:X4"/>
    <mergeCell ref="F4:F5"/>
    <mergeCell ref="G4:G5"/>
    <mergeCell ref="H4:H5"/>
    <mergeCell ref="I4:I5"/>
    <mergeCell ref="Z4:Z5"/>
    <mergeCell ref="AA4:AA5"/>
    <mergeCell ref="AB4:AB5"/>
    <mergeCell ref="AC4:AC5"/>
    <mergeCell ref="AD4:AD5"/>
    <mergeCell ref="AE4:AE5"/>
  </mergeCells>
  <phoneticPr fontId="6"/>
  <printOptions horizontalCentered="1"/>
  <pageMargins left="0.51181102362204722" right="0.31496062992125984" top="0.74803149606299213" bottom="0.74803149606299213" header="0.31496062992125984" footer="0.31496062992125984"/>
  <pageSetup paperSize="8" scale="10" orientation="landscape" r:id="rId1"/>
  <headerFooter>
    <oddFooter>&amp;C&amp;P／&amp;N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65D39-DA42-47F7-A3FC-126A75B5F843}">
  <sheetPr filterMode="1">
    <tabColor rgb="FFFFFF00"/>
  </sheetPr>
  <dimension ref="A1:N3156"/>
  <sheetViews>
    <sheetView workbookViewId="0"/>
  </sheetViews>
  <sheetFormatPr defaultRowHeight="15" customHeight="1" x14ac:dyDescent="0.15"/>
  <cols>
    <col min="1" max="1" width="5.25" style="284" bestFit="1" customWidth="1"/>
    <col min="2" max="2" width="11.625" style="222" bestFit="1" customWidth="1"/>
    <col min="3" max="7" width="9" style="222"/>
    <col min="8" max="9" width="15.625" style="222" customWidth="1"/>
    <col min="10" max="10" width="9" style="222"/>
    <col min="11" max="11" width="1.75" style="222" customWidth="1"/>
    <col min="12" max="13" width="9" style="222"/>
    <col min="14" max="14" width="15.625" style="222" customWidth="1"/>
    <col min="15" max="16384" width="9" style="222"/>
  </cols>
  <sheetData>
    <row r="1" spans="1:14" ht="15" customHeight="1" x14ac:dyDescent="0.15">
      <c r="B1" s="984" t="s">
        <v>1567</v>
      </c>
      <c r="C1" s="985"/>
      <c r="D1" s="985"/>
      <c r="E1" s="985"/>
      <c r="F1" s="985"/>
      <c r="G1" s="986"/>
      <c r="H1" s="986"/>
      <c r="I1" s="987"/>
      <c r="M1" s="984" t="s">
        <v>1568</v>
      </c>
      <c r="N1" s="988"/>
    </row>
    <row r="2" spans="1:14" ht="15" customHeight="1" x14ac:dyDescent="0.15">
      <c r="A2" s="222"/>
      <c r="G2" s="984" t="s">
        <v>1569</v>
      </c>
      <c r="H2" s="985"/>
      <c r="I2" s="985"/>
      <c r="J2" s="988"/>
    </row>
    <row r="4" spans="1:14" s="286" customFormat="1" ht="15" customHeight="1" x14ac:dyDescent="0.15">
      <c r="A4" s="265" t="s">
        <v>1570</v>
      </c>
      <c r="B4" s="265" t="s">
        <v>154</v>
      </c>
      <c r="C4" s="266" t="s">
        <v>155</v>
      </c>
      <c r="D4" s="267" t="s">
        <v>156</v>
      </c>
      <c r="E4" s="267" t="s">
        <v>153</v>
      </c>
      <c r="F4" s="267" t="s">
        <v>154</v>
      </c>
      <c r="G4" s="964" t="s">
        <v>1571</v>
      </c>
      <c r="H4" s="964" t="s">
        <v>1552</v>
      </c>
      <c r="I4" s="964" t="s">
        <v>1553</v>
      </c>
      <c r="J4" s="285" t="s">
        <v>1572</v>
      </c>
      <c r="L4" s="287" t="s">
        <v>157</v>
      </c>
      <c r="M4" s="288" t="s">
        <v>129</v>
      </c>
      <c r="N4" s="287" t="s">
        <v>158</v>
      </c>
    </row>
    <row r="5" spans="1:14" s="286" customFormat="1" ht="15" customHeight="1" x14ac:dyDescent="0.15">
      <c r="A5" s="268" t="s">
        <v>1573</v>
      </c>
      <c r="B5" s="268" t="s">
        <v>160</v>
      </c>
      <c r="C5" s="269" t="s">
        <v>161</v>
      </c>
      <c r="D5" s="270" t="s">
        <v>161</v>
      </c>
      <c r="E5" s="270" t="s">
        <v>161</v>
      </c>
      <c r="F5" s="270" t="s">
        <v>161</v>
      </c>
      <c r="G5" s="965"/>
      <c r="H5" s="965"/>
      <c r="I5" s="965"/>
      <c r="J5" s="289" t="s">
        <v>1574</v>
      </c>
      <c r="L5" s="270" t="s">
        <v>162</v>
      </c>
      <c r="M5" s="290"/>
      <c r="N5" s="270"/>
    </row>
    <row r="6" spans="1:14" ht="15" customHeight="1" x14ac:dyDescent="0.15">
      <c r="A6" s="291"/>
      <c r="B6" s="292"/>
      <c r="C6" s="293" t="s">
        <v>1575</v>
      </c>
      <c r="D6" s="292"/>
      <c r="E6" s="292"/>
      <c r="F6" s="292"/>
      <c r="G6" s="293" t="s">
        <v>1575</v>
      </c>
      <c r="H6" s="292"/>
      <c r="I6" s="292"/>
      <c r="J6" s="294"/>
      <c r="L6" s="295"/>
      <c r="M6" s="292"/>
      <c r="N6" s="294"/>
    </row>
    <row r="7" spans="1:14" ht="15" customHeight="1" x14ac:dyDescent="0.15">
      <c r="A7" s="627">
        <v>1</v>
      </c>
      <c r="B7" s="627" t="s">
        <v>1005</v>
      </c>
      <c r="C7" s="627" t="s">
        <v>1006</v>
      </c>
      <c r="D7" s="627" t="s">
        <v>1007</v>
      </c>
      <c r="E7" s="627" t="s">
        <v>1008</v>
      </c>
      <c r="F7" s="627" t="s">
        <v>1007</v>
      </c>
      <c r="G7" s="627" t="s">
        <v>175</v>
      </c>
      <c r="H7" s="627"/>
      <c r="I7" s="627"/>
      <c r="J7" s="627" t="s">
        <v>559</v>
      </c>
      <c r="K7" s="627"/>
      <c r="L7" s="627">
        <v>1</v>
      </c>
      <c r="M7" s="627" t="s">
        <v>1576</v>
      </c>
      <c r="N7" s="627" t="s">
        <v>176</v>
      </c>
    </row>
    <row r="8" spans="1:14" ht="15" customHeight="1" x14ac:dyDescent="0.15">
      <c r="A8" s="627">
        <v>2</v>
      </c>
      <c r="B8" s="627" t="s">
        <v>1009</v>
      </c>
      <c r="C8" s="627" t="s">
        <v>1006</v>
      </c>
      <c r="D8" s="627" t="s">
        <v>1010</v>
      </c>
      <c r="E8" s="627" t="s">
        <v>1008</v>
      </c>
      <c r="F8" s="627" t="s">
        <v>1007</v>
      </c>
      <c r="G8" s="627" t="s">
        <v>175</v>
      </c>
      <c r="H8" s="627" t="s">
        <v>176</v>
      </c>
      <c r="I8" s="627"/>
      <c r="J8" s="627" t="s">
        <v>560</v>
      </c>
      <c r="K8" s="627"/>
      <c r="L8" s="627">
        <v>2</v>
      </c>
      <c r="M8" s="627"/>
      <c r="N8" s="627" t="s">
        <v>191</v>
      </c>
    </row>
    <row r="9" spans="1:14" ht="15" customHeight="1" x14ac:dyDescent="0.15">
      <c r="A9" s="627">
        <v>3</v>
      </c>
      <c r="B9" s="627" t="s">
        <v>1011</v>
      </c>
      <c r="C9" s="627" t="s">
        <v>1006</v>
      </c>
      <c r="D9" s="627" t="s">
        <v>1010</v>
      </c>
      <c r="E9" s="627" t="s">
        <v>1012</v>
      </c>
      <c r="F9" s="627" t="s">
        <v>1007</v>
      </c>
      <c r="G9" s="627" t="s">
        <v>175</v>
      </c>
      <c r="H9" s="627" t="s">
        <v>176</v>
      </c>
      <c r="I9" s="627" t="s">
        <v>176</v>
      </c>
      <c r="J9" s="627" t="s">
        <v>561</v>
      </c>
      <c r="K9" s="627"/>
      <c r="L9" s="627">
        <v>3</v>
      </c>
      <c r="M9" s="627"/>
      <c r="N9" s="627" t="s">
        <v>200</v>
      </c>
    </row>
    <row r="10" spans="1:14" ht="15" customHeight="1" x14ac:dyDescent="0.15">
      <c r="A10" s="627">
        <v>4</v>
      </c>
      <c r="B10" s="627" t="s">
        <v>1013</v>
      </c>
      <c r="C10" s="627" t="s">
        <v>1006</v>
      </c>
      <c r="D10" s="627" t="s">
        <v>1010</v>
      </c>
      <c r="E10" s="627" t="s">
        <v>1014</v>
      </c>
      <c r="F10" s="627" t="s">
        <v>1007</v>
      </c>
      <c r="G10" s="627" t="s">
        <v>175</v>
      </c>
      <c r="H10" s="627" t="s">
        <v>176</v>
      </c>
      <c r="I10" s="627" t="s">
        <v>177</v>
      </c>
      <c r="J10" s="627" t="s">
        <v>562</v>
      </c>
      <c r="K10" s="627"/>
      <c r="L10" s="627">
        <v>4</v>
      </c>
      <c r="M10" s="627"/>
      <c r="N10" s="627" t="s">
        <v>204</v>
      </c>
    </row>
    <row r="11" spans="1:14" ht="15" customHeight="1" x14ac:dyDescent="0.15">
      <c r="A11" s="627">
        <v>5</v>
      </c>
      <c r="B11" s="627" t="s">
        <v>1015</v>
      </c>
      <c r="C11" s="627" t="s">
        <v>1006</v>
      </c>
      <c r="D11" s="627" t="s">
        <v>1010</v>
      </c>
      <c r="E11" s="627" t="s">
        <v>1016</v>
      </c>
      <c r="F11" s="627" t="s">
        <v>1007</v>
      </c>
      <c r="G11" s="627" t="s">
        <v>175</v>
      </c>
      <c r="H11" s="627" t="s">
        <v>176</v>
      </c>
      <c r="I11" s="627" t="s">
        <v>178</v>
      </c>
      <c r="J11" s="627" t="s">
        <v>563</v>
      </c>
      <c r="K11" s="627"/>
      <c r="L11" s="627">
        <v>5</v>
      </c>
      <c r="M11" s="627"/>
      <c r="N11" s="627" t="s">
        <v>212</v>
      </c>
    </row>
    <row r="12" spans="1:14" ht="15" customHeight="1" x14ac:dyDescent="0.15">
      <c r="A12" s="627">
        <v>6</v>
      </c>
      <c r="B12" s="627" t="s">
        <v>1017</v>
      </c>
      <c r="C12" s="627" t="s">
        <v>1006</v>
      </c>
      <c r="D12" s="627" t="s">
        <v>1010</v>
      </c>
      <c r="E12" s="627" t="s">
        <v>1018</v>
      </c>
      <c r="F12" s="627" t="s">
        <v>1007</v>
      </c>
      <c r="G12" s="627" t="s">
        <v>175</v>
      </c>
      <c r="H12" s="627" t="s">
        <v>176</v>
      </c>
      <c r="I12" s="627" t="s">
        <v>1577</v>
      </c>
      <c r="J12" s="627" t="s">
        <v>564</v>
      </c>
      <c r="K12" s="627"/>
      <c r="L12" s="627">
        <v>6</v>
      </c>
      <c r="M12" s="627"/>
      <c r="N12" s="627" t="s">
        <v>225</v>
      </c>
    </row>
    <row r="13" spans="1:14" ht="15" customHeight="1" x14ac:dyDescent="0.15">
      <c r="A13" s="627">
        <v>7</v>
      </c>
      <c r="B13" s="627" t="s">
        <v>1019</v>
      </c>
      <c r="C13" s="627" t="s">
        <v>1006</v>
      </c>
      <c r="D13" s="627" t="s">
        <v>1010</v>
      </c>
      <c r="E13" s="627" t="s">
        <v>1020</v>
      </c>
      <c r="F13" s="627" t="s">
        <v>1007</v>
      </c>
      <c r="G13" s="627" t="s">
        <v>175</v>
      </c>
      <c r="H13" s="627" t="s">
        <v>176</v>
      </c>
      <c r="I13" s="627" t="s">
        <v>179</v>
      </c>
      <c r="J13" s="627" t="s">
        <v>565</v>
      </c>
      <c r="K13" s="627"/>
      <c r="L13" s="627">
        <v>7</v>
      </c>
      <c r="M13" s="627"/>
      <c r="N13" s="627" t="s">
        <v>1099</v>
      </c>
    </row>
    <row r="14" spans="1:14" ht="15" customHeight="1" x14ac:dyDescent="0.15">
      <c r="A14" s="627">
        <v>8</v>
      </c>
      <c r="B14" s="627" t="s">
        <v>1021</v>
      </c>
      <c r="C14" s="627" t="s">
        <v>1006</v>
      </c>
      <c r="D14" s="627" t="s">
        <v>1010</v>
      </c>
      <c r="E14" s="627" t="s">
        <v>1022</v>
      </c>
      <c r="F14" s="627" t="s">
        <v>1007</v>
      </c>
      <c r="G14" s="627" t="s">
        <v>175</v>
      </c>
      <c r="H14" s="627" t="s">
        <v>176</v>
      </c>
      <c r="I14" s="627" t="s">
        <v>180</v>
      </c>
      <c r="J14" s="627" t="s">
        <v>566</v>
      </c>
      <c r="K14" s="627"/>
      <c r="L14" s="627">
        <v>8</v>
      </c>
      <c r="M14" s="627"/>
      <c r="N14" s="627" t="s">
        <v>237</v>
      </c>
    </row>
    <row r="15" spans="1:14" ht="15" customHeight="1" x14ac:dyDescent="0.15">
      <c r="A15" s="627">
        <v>9</v>
      </c>
      <c r="B15" s="627" t="s">
        <v>1023</v>
      </c>
      <c r="C15" s="627" t="s">
        <v>1006</v>
      </c>
      <c r="D15" s="627" t="s">
        <v>1010</v>
      </c>
      <c r="E15" s="627" t="s">
        <v>1024</v>
      </c>
      <c r="F15" s="627" t="s">
        <v>1007</v>
      </c>
      <c r="G15" s="627" t="s">
        <v>175</v>
      </c>
      <c r="H15" s="627" t="s">
        <v>176</v>
      </c>
      <c r="I15" s="627" t="s">
        <v>181</v>
      </c>
      <c r="J15" s="627" t="s">
        <v>567</v>
      </c>
      <c r="K15" s="627"/>
      <c r="L15" s="627">
        <v>9</v>
      </c>
      <c r="M15" s="627"/>
      <c r="N15" s="627" t="s">
        <v>247</v>
      </c>
    </row>
    <row r="16" spans="1:14" ht="15" customHeight="1" x14ac:dyDescent="0.15">
      <c r="A16" s="627">
        <v>10</v>
      </c>
      <c r="B16" s="627" t="s">
        <v>1025</v>
      </c>
      <c r="C16" s="627" t="s">
        <v>1006</v>
      </c>
      <c r="D16" s="627" t="s">
        <v>1010</v>
      </c>
      <c r="E16" s="627" t="s">
        <v>1006</v>
      </c>
      <c r="F16" s="627" t="s">
        <v>1007</v>
      </c>
      <c r="G16" s="627" t="s">
        <v>175</v>
      </c>
      <c r="H16" s="627" t="s">
        <v>176</v>
      </c>
      <c r="I16" s="627" t="s">
        <v>182</v>
      </c>
      <c r="J16" s="627" t="s">
        <v>568</v>
      </c>
      <c r="K16" s="627"/>
      <c r="L16" s="627">
        <v>10</v>
      </c>
      <c r="M16" s="627"/>
      <c r="N16" s="627" t="s">
        <v>260</v>
      </c>
    </row>
    <row r="17" spans="1:14" ht="15" customHeight="1" x14ac:dyDescent="0.15">
      <c r="A17" s="627">
        <v>11</v>
      </c>
      <c r="B17" s="627" t="s">
        <v>1026</v>
      </c>
      <c r="C17" s="627" t="s">
        <v>1006</v>
      </c>
      <c r="D17" s="627" t="s">
        <v>1010</v>
      </c>
      <c r="E17" s="627" t="s">
        <v>1027</v>
      </c>
      <c r="F17" s="627" t="s">
        <v>1007</v>
      </c>
      <c r="G17" s="627" t="s">
        <v>175</v>
      </c>
      <c r="H17" s="627" t="s">
        <v>176</v>
      </c>
      <c r="I17" s="627" t="s">
        <v>183</v>
      </c>
      <c r="J17" s="627" t="s">
        <v>569</v>
      </c>
      <c r="K17" s="627"/>
      <c r="L17" s="627">
        <v>11</v>
      </c>
      <c r="M17" s="627"/>
      <c r="N17" s="627" t="s">
        <v>279</v>
      </c>
    </row>
    <row r="18" spans="1:14" ht="15" customHeight="1" x14ac:dyDescent="0.15">
      <c r="A18" s="627">
        <v>12</v>
      </c>
      <c r="B18" s="627" t="s">
        <v>1028</v>
      </c>
      <c r="C18" s="627" t="s">
        <v>1006</v>
      </c>
      <c r="D18" s="627" t="s">
        <v>1010</v>
      </c>
      <c r="E18" s="627" t="s">
        <v>1029</v>
      </c>
      <c r="F18" s="627" t="s">
        <v>1007</v>
      </c>
      <c r="G18" s="627" t="s">
        <v>175</v>
      </c>
      <c r="H18" s="627" t="s">
        <v>176</v>
      </c>
      <c r="I18" s="627" t="s">
        <v>184</v>
      </c>
      <c r="J18" s="627" t="s">
        <v>570</v>
      </c>
      <c r="K18" s="627"/>
      <c r="L18" s="627">
        <v>12</v>
      </c>
      <c r="M18" s="627"/>
      <c r="N18" s="627" t="s">
        <v>283</v>
      </c>
    </row>
    <row r="19" spans="1:14" ht="15" customHeight="1" x14ac:dyDescent="0.15">
      <c r="A19" s="627">
        <v>13</v>
      </c>
      <c r="B19" s="627" t="s">
        <v>1030</v>
      </c>
      <c r="C19" s="627" t="s">
        <v>1006</v>
      </c>
      <c r="D19" s="627" t="s">
        <v>1010</v>
      </c>
      <c r="E19" s="627" t="s">
        <v>1031</v>
      </c>
      <c r="F19" s="627" t="s">
        <v>1007</v>
      </c>
      <c r="G19" s="627" t="s">
        <v>175</v>
      </c>
      <c r="H19" s="627" t="s">
        <v>176</v>
      </c>
      <c r="I19" s="627" t="s">
        <v>185</v>
      </c>
      <c r="J19" s="627" t="s">
        <v>571</v>
      </c>
      <c r="K19" s="627"/>
      <c r="L19" s="627">
        <v>13</v>
      </c>
      <c r="M19" s="627"/>
      <c r="N19" s="627" t="s">
        <v>291</v>
      </c>
    </row>
    <row r="20" spans="1:14" ht="15" customHeight="1" x14ac:dyDescent="0.15">
      <c r="A20" s="627">
        <v>14</v>
      </c>
      <c r="B20" s="627" t="s">
        <v>1032</v>
      </c>
      <c r="C20" s="627" t="s">
        <v>1006</v>
      </c>
      <c r="D20" s="627" t="s">
        <v>1010</v>
      </c>
      <c r="E20" s="627" t="s">
        <v>1033</v>
      </c>
      <c r="F20" s="627" t="s">
        <v>1007</v>
      </c>
      <c r="G20" s="627" t="s">
        <v>175</v>
      </c>
      <c r="H20" s="627" t="s">
        <v>176</v>
      </c>
      <c r="I20" s="627" t="s">
        <v>186</v>
      </c>
      <c r="J20" s="627" t="s">
        <v>572</v>
      </c>
      <c r="K20" s="627"/>
      <c r="L20" s="627">
        <v>14</v>
      </c>
      <c r="M20" s="627"/>
      <c r="N20" s="627" t="s">
        <v>302</v>
      </c>
    </row>
    <row r="21" spans="1:14" ht="15" customHeight="1" x14ac:dyDescent="0.15">
      <c r="A21" s="627">
        <v>15</v>
      </c>
      <c r="B21" s="627" t="s">
        <v>1034</v>
      </c>
      <c r="C21" s="627" t="s">
        <v>1006</v>
      </c>
      <c r="D21" s="627" t="s">
        <v>1010</v>
      </c>
      <c r="E21" s="627" t="s">
        <v>1035</v>
      </c>
      <c r="F21" s="627" t="s">
        <v>1007</v>
      </c>
      <c r="G21" s="627" t="s">
        <v>175</v>
      </c>
      <c r="H21" s="627" t="s">
        <v>176</v>
      </c>
      <c r="I21" s="627" t="s">
        <v>187</v>
      </c>
      <c r="J21" s="627" t="s">
        <v>573</v>
      </c>
      <c r="K21" s="627"/>
      <c r="L21" s="627">
        <v>15</v>
      </c>
      <c r="M21" s="627"/>
      <c r="N21" s="627" t="s">
        <v>310</v>
      </c>
    </row>
    <row r="22" spans="1:14" ht="15" customHeight="1" x14ac:dyDescent="0.15">
      <c r="A22" s="627">
        <v>16</v>
      </c>
      <c r="B22" s="627" t="s">
        <v>1036</v>
      </c>
      <c r="C22" s="627" t="s">
        <v>1006</v>
      </c>
      <c r="D22" s="627" t="s">
        <v>1010</v>
      </c>
      <c r="E22" s="627" t="s">
        <v>1037</v>
      </c>
      <c r="F22" s="627" t="s">
        <v>1007</v>
      </c>
      <c r="G22" s="627" t="s">
        <v>175</v>
      </c>
      <c r="H22" s="627" t="s">
        <v>176</v>
      </c>
      <c r="I22" s="627" t="s">
        <v>188</v>
      </c>
      <c r="J22" s="627" t="s">
        <v>574</v>
      </c>
      <c r="K22" s="627"/>
      <c r="L22" s="627">
        <v>16</v>
      </c>
      <c r="M22" s="627"/>
      <c r="N22" s="627" t="s">
        <v>313</v>
      </c>
    </row>
    <row r="23" spans="1:14" ht="15" customHeight="1" x14ac:dyDescent="0.15">
      <c r="A23" s="627">
        <v>17</v>
      </c>
      <c r="B23" s="627" t="s">
        <v>1038</v>
      </c>
      <c r="C23" s="627" t="s">
        <v>1006</v>
      </c>
      <c r="D23" s="627" t="s">
        <v>1010</v>
      </c>
      <c r="E23" s="627" t="s">
        <v>1039</v>
      </c>
      <c r="F23" s="627" t="s">
        <v>1007</v>
      </c>
      <c r="G23" s="627" t="s">
        <v>175</v>
      </c>
      <c r="H23" s="627" t="s">
        <v>176</v>
      </c>
      <c r="I23" s="627" t="s">
        <v>575</v>
      </c>
      <c r="J23" s="627" t="s">
        <v>576</v>
      </c>
      <c r="K23" s="627"/>
      <c r="L23" s="627">
        <v>17</v>
      </c>
      <c r="M23" s="627"/>
      <c r="N23" s="627" t="s">
        <v>330</v>
      </c>
    </row>
    <row r="24" spans="1:14" ht="15" customHeight="1" x14ac:dyDescent="0.15">
      <c r="A24" s="627">
        <v>18</v>
      </c>
      <c r="B24" s="627" t="s">
        <v>1040</v>
      </c>
      <c r="C24" s="627" t="s">
        <v>1006</v>
      </c>
      <c r="D24" s="627" t="s">
        <v>1010</v>
      </c>
      <c r="E24" s="627" t="s">
        <v>1041</v>
      </c>
      <c r="F24" s="627" t="s">
        <v>1007</v>
      </c>
      <c r="G24" s="627" t="s">
        <v>175</v>
      </c>
      <c r="H24" s="627" t="s">
        <v>176</v>
      </c>
      <c r="I24" s="627" t="s">
        <v>189</v>
      </c>
      <c r="J24" s="627" t="s">
        <v>577</v>
      </c>
      <c r="K24" s="627"/>
      <c r="L24" s="627">
        <v>18</v>
      </c>
      <c r="M24" s="627"/>
      <c r="N24" s="627" t="s">
        <v>335</v>
      </c>
    </row>
    <row r="25" spans="1:14" ht="15" customHeight="1" x14ac:dyDescent="0.15">
      <c r="A25" s="627">
        <v>19</v>
      </c>
      <c r="B25" s="627" t="s">
        <v>1042</v>
      </c>
      <c r="C25" s="627" t="s">
        <v>1006</v>
      </c>
      <c r="D25" s="627" t="s">
        <v>1010</v>
      </c>
      <c r="E25" s="627" t="s">
        <v>1043</v>
      </c>
      <c r="F25" s="627" t="s">
        <v>1007</v>
      </c>
      <c r="G25" s="627" t="s">
        <v>175</v>
      </c>
      <c r="H25" s="627" t="s">
        <v>176</v>
      </c>
      <c r="I25" s="627" t="s">
        <v>190</v>
      </c>
      <c r="J25" s="627" t="s">
        <v>578</v>
      </c>
      <c r="K25" s="627"/>
      <c r="L25" s="627">
        <v>19</v>
      </c>
      <c r="M25" s="627"/>
      <c r="N25" s="627" t="s">
        <v>343</v>
      </c>
    </row>
    <row r="26" spans="1:14" ht="15" customHeight="1" x14ac:dyDescent="0.15">
      <c r="A26" s="627">
        <v>20</v>
      </c>
      <c r="B26" s="627" t="s">
        <v>1044</v>
      </c>
      <c r="C26" s="627" t="s">
        <v>1006</v>
      </c>
      <c r="D26" s="627" t="s">
        <v>1010</v>
      </c>
      <c r="E26" s="627" t="s">
        <v>1045</v>
      </c>
      <c r="F26" s="627" t="s">
        <v>1007</v>
      </c>
      <c r="G26" s="627" t="s">
        <v>175</v>
      </c>
      <c r="H26" s="627" t="s">
        <v>176</v>
      </c>
      <c r="I26" s="627" t="s">
        <v>1578</v>
      </c>
      <c r="J26" s="627" t="s">
        <v>579</v>
      </c>
      <c r="K26" s="627"/>
      <c r="L26" s="627">
        <v>20</v>
      </c>
      <c r="M26" s="627"/>
      <c r="N26" s="627" t="s">
        <v>350</v>
      </c>
    </row>
    <row r="27" spans="1:14" ht="15" customHeight="1" x14ac:dyDescent="0.15">
      <c r="A27" s="627">
        <v>21</v>
      </c>
      <c r="B27" s="627" t="s">
        <v>1046</v>
      </c>
      <c r="C27" s="627" t="s">
        <v>1006</v>
      </c>
      <c r="D27" s="627" t="s">
        <v>1047</v>
      </c>
      <c r="E27" s="627" t="s">
        <v>1008</v>
      </c>
      <c r="F27" s="627" t="s">
        <v>1007</v>
      </c>
      <c r="G27" s="627" t="s">
        <v>175</v>
      </c>
      <c r="H27" s="627" t="s">
        <v>191</v>
      </c>
      <c r="I27" s="627"/>
      <c r="J27" s="627" t="s">
        <v>580</v>
      </c>
      <c r="K27" s="627"/>
      <c r="L27" s="627">
        <v>21</v>
      </c>
      <c r="M27" s="627"/>
      <c r="N27" s="627" t="s">
        <v>355</v>
      </c>
    </row>
    <row r="28" spans="1:14" ht="15" customHeight="1" x14ac:dyDescent="0.15">
      <c r="A28" s="627">
        <v>22</v>
      </c>
      <c r="B28" s="627" t="s">
        <v>1048</v>
      </c>
      <c r="C28" s="627" t="s">
        <v>1006</v>
      </c>
      <c r="D28" s="627" t="s">
        <v>1047</v>
      </c>
      <c r="E28" s="627" t="s">
        <v>1012</v>
      </c>
      <c r="F28" s="627" t="s">
        <v>1007</v>
      </c>
      <c r="G28" s="627" t="s">
        <v>175</v>
      </c>
      <c r="H28" s="627" t="s">
        <v>191</v>
      </c>
      <c r="I28" s="627" t="s">
        <v>192</v>
      </c>
      <c r="J28" s="627" t="s">
        <v>581</v>
      </c>
      <c r="K28" s="627"/>
      <c r="L28" s="627">
        <v>22</v>
      </c>
      <c r="M28" s="627"/>
      <c r="N28" s="627" t="s">
        <v>366</v>
      </c>
    </row>
    <row r="29" spans="1:14" ht="15" customHeight="1" x14ac:dyDescent="0.15">
      <c r="A29" s="627">
        <v>23</v>
      </c>
      <c r="B29" s="627" t="s">
        <v>1049</v>
      </c>
      <c r="C29" s="627" t="s">
        <v>1006</v>
      </c>
      <c r="D29" s="627" t="s">
        <v>1047</v>
      </c>
      <c r="E29" s="627" t="s">
        <v>1014</v>
      </c>
      <c r="F29" s="627" t="s">
        <v>1007</v>
      </c>
      <c r="G29" s="627" t="s">
        <v>175</v>
      </c>
      <c r="H29" s="627" t="s">
        <v>191</v>
      </c>
      <c r="I29" s="627" t="s">
        <v>193</v>
      </c>
      <c r="J29" s="627" t="s">
        <v>582</v>
      </c>
      <c r="K29" s="627"/>
      <c r="L29" s="627">
        <v>23</v>
      </c>
      <c r="M29" s="627"/>
      <c r="N29" s="627" t="s">
        <v>374</v>
      </c>
    </row>
    <row r="30" spans="1:14" ht="15" customHeight="1" x14ac:dyDescent="0.15">
      <c r="A30" s="627">
        <v>24</v>
      </c>
      <c r="B30" s="627" t="s">
        <v>1050</v>
      </c>
      <c r="C30" s="627" t="s">
        <v>1006</v>
      </c>
      <c r="D30" s="627" t="s">
        <v>1047</v>
      </c>
      <c r="E30" s="627" t="s">
        <v>1016</v>
      </c>
      <c r="F30" s="627" t="s">
        <v>1007</v>
      </c>
      <c r="G30" s="627" t="s">
        <v>175</v>
      </c>
      <c r="H30" s="627" t="s">
        <v>191</v>
      </c>
      <c r="I30" s="627" t="s">
        <v>194</v>
      </c>
      <c r="J30" s="627" t="s">
        <v>583</v>
      </c>
      <c r="K30" s="627"/>
      <c r="L30" s="627">
        <v>24</v>
      </c>
      <c r="M30" s="627"/>
      <c r="N30" s="627" t="s">
        <v>390</v>
      </c>
    </row>
    <row r="31" spans="1:14" ht="15" customHeight="1" x14ac:dyDescent="0.15">
      <c r="A31" s="627">
        <v>25</v>
      </c>
      <c r="B31" s="627" t="s">
        <v>1051</v>
      </c>
      <c r="C31" s="627" t="s">
        <v>1006</v>
      </c>
      <c r="D31" s="627" t="s">
        <v>1047</v>
      </c>
      <c r="E31" s="627" t="s">
        <v>1018</v>
      </c>
      <c r="F31" s="627" t="s">
        <v>1007</v>
      </c>
      <c r="G31" s="627" t="s">
        <v>175</v>
      </c>
      <c r="H31" s="627" t="s">
        <v>191</v>
      </c>
      <c r="I31" s="627" t="s">
        <v>191</v>
      </c>
      <c r="J31" s="627" t="s">
        <v>584</v>
      </c>
      <c r="K31" s="627"/>
      <c r="L31" s="627">
        <v>25</v>
      </c>
      <c r="M31" s="627"/>
      <c r="N31" s="627" t="s">
        <v>402</v>
      </c>
    </row>
    <row r="32" spans="1:14" ht="15" customHeight="1" x14ac:dyDescent="0.15">
      <c r="A32" s="627">
        <v>26</v>
      </c>
      <c r="B32" s="627" t="s">
        <v>1052</v>
      </c>
      <c r="C32" s="627" t="s">
        <v>1006</v>
      </c>
      <c r="D32" s="627" t="s">
        <v>1047</v>
      </c>
      <c r="E32" s="627" t="s">
        <v>1020</v>
      </c>
      <c r="F32" s="627" t="s">
        <v>1007</v>
      </c>
      <c r="G32" s="627" t="s">
        <v>175</v>
      </c>
      <c r="H32" s="627" t="s">
        <v>191</v>
      </c>
      <c r="I32" s="627" t="s">
        <v>195</v>
      </c>
      <c r="J32" s="627" t="s">
        <v>585</v>
      </c>
      <c r="K32" s="627"/>
      <c r="L32" s="627">
        <v>26</v>
      </c>
      <c r="M32" s="627"/>
      <c r="N32" s="627" t="s">
        <v>416</v>
      </c>
    </row>
    <row r="33" spans="1:14" ht="15" customHeight="1" x14ac:dyDescent="0.15">
      <c r="A33" s="627">
        <v>27</v>
      </c>
      <c r="B33" s="627" t="s">
        <v>1053</v>
      </c>
      <c r="C33" s="627" t="s">
        <v>1006</v>
      </c>
      <c r="D33" s="627" t="s">
        <v>1047</v>
      </c>
      <c r="E33" s="627" t="s">
        <v>1022</v>
      </c>
      <c r="F33" s="627" t="s">
        <v>1007</v>
      </c>
      <c r="G33" s="627" t="s">
        <v>175</v>
      </c>
      <c r="H33" s="627" t="s">
        <v>191</v>
      </c>
      <c r="I33" s="627" t="s">
        <v>196</v>
      </c>
      <c r="J33" s="627" t="s">
        <v>586</v>
      </c>
      <c r="K33" s="627"/>
      <c r="L33" s="627">
        <v>27</v>
      </c>
      <c r="M33" s="627"/>
      <c r="N33" s="627" t="s">
        <v>424</v>
      </c>
    </row>
    <row r="34" spans="1:14" ht="15" customHeight="1" x14ac:dyDescent="0.15">
      <c r="A34" s="627">
        <v>28</v>
      </c>
      <c r="B34" s="627" t="s">
        <v>1054</v>
      </c>
      <c r="C34" s="627" t="s">
        <v>1006</v>
      </c>
      <c r="D34" s="627" t="s">
        <v>1047</v>
      </c>
      <c r="E34" s="627" t="s">
        <v>1024</v>
      </c>
      <c r="F34" s="627" t="s">
        <v>1007</v>
      </c>
      <c r="G34" s="627" t="s">
        <v>175</v>
      </c>
      <c r="H34" s="627" t="s">
        <v>191</v>
      </c>
      <c r="I34" s="627" t="s">
        <v>197</v>
      </c>
      <c r="J34" s="627" t="s">
        <v>587</v>
      </c>
      <c r="K34" s="627"/>
      <c r="L34" s="627">
        <v>28</v>
      </c>
      <c r="M34" s="627"/>
      <c r="N34" s="627" t="s">
        <v>434</v>
      </c>
    </row>
    <row r="35" spans="1:14" ht="15" customHeight="1" x14ac:dyDescent="0.15">
      <c r="A35" s="627">
        <v>29</v>
      </c>
      <c r="B35" s="627" t="s">
        <v>1055</v>
      </c>
      <c r="C35" s="627" t="s">
        <v>1006</v>
      </c>
      <c r="D35" s="627" t="s">
        <v>1047</v>
      </c>
      <c r="E35" s="627" t="s">
        <v>1006</v>
      </c>
      <c r="F35" s="627" t="s">
        <v>1007</v>
      </c>
      <c r="G35" s="627" t="s">
        <v>175</v>
      </c>
      <c r="H35" s="627" t="s">
        <v>191</v>
      </c>
      <c r="I35" s="627" t="s">
        <v>198</v>
      </c>
      <c r="J35" s="627" t="s">
        <v>588</v>
      </c>
      <c r="K35" s="627"/>
      <c r="L35" s="627">
        <v>29</v>
      </c>
      <c r="M35" s="627"/>
      <c r="N35" s="627" t="s">
        <v>439</v>
      </c>
    </row>
    <row r="36" spans="1:14" ht="15" customHeight="1" x14ac:dyDescent="0.15">
      <c r="A36" s="627">
        <v>30</v>
      </c>
      <c r="B36" s="627" t="s">
        <v>1056</v>
      </c>
      <c r="C36" s="627" t="s">
        <v>1006</v>
      </c>
      <c r="D36" s="627" t="s">
        <v>1047</v>
      </c>
      <c r="E36" s="627" t="s">
        <v>1027</v>
      </c>
      <c r="F36" s="627" t="s">
        <v>1007</v>
      </c>
      <c r="G36" s="627" t="s">
        <v>175</v>
      </c>
      <c r="H36" s="627" t="s">
        <v>191</v>
      </c>
      <c r="I36" s="627" t="s">
        <v>1579</v>
      </c>
      <c r="J36" s="627" t="s">
        <v>589</v>
      </c>
      <c r="K36" s="627"/>
      <c r="L36" s="627">
        <v>30</v>
      </c>
      <c r="M36" s="627"/>
      <c r="N36" s="627" t="s">
        <v>451</v>
      </c>
    </row>
    <row r="37" spans="1:14" ht="15" customHeight="1" x14ac:dyDescent="0.15">
      <c r="A37" s="627">
        <v>31</v>
      </c>
      <c r="B37" s="627" t="s">
        <v>1057</v>
      </c>
      <c r="C37" s="627" t="s">
        <v>1006</v>
      </c>
      <c r="D37" s="627" t="s">
        <v>1047</v>
      </c>
      <c r="E37" s="627" t="s">
        <v>1029</v>
      </c>
      <c r="F37" s="627" t="s">
        <v>1007</v>
      </c>
      <c r="G37" s="627" t="s">
        <v>175</v>
      </c>
      <c r="H37" s="627" t="s">
        <v>191</v>
      </c>
      <c r="I37" s="627" t="s">
        <v>199</v>
      </c>
      <c r="J37" s="627" t="s">
        <v>590</v>
      </c>
      <c r="K37" s="627"/>
      <c r="L37" s="627">
        <v>31</v>
      </c>
      <c r="M37" s="627"/>
      <c r="N37" s="627" t="s">
        <v>460</v>
      </c>
    </row>
    <row r="38" spans="1:14" ht="15" customHeight="1" x14ac:dyDescent="0.15">
      <c r="A38" s="627">
        <v>32</v>
      </c>
      <c r="B38" s="627" t="s">
        <v>1058</v>
      </c>
      <c r="C38" s="627" t="s">
        <v>1006</v>
      </c>
      <c r="D38" s="627" t="s">
        <v>1059</v>
      </c>
      <c r="E38" s="627" t="s">
        <v>1008</v>
      </c>
      <c r="F38" s="627" t="s">
        <v>1007</v>
      </c>
      <c r="G38" s="627" t="s">
        <v>175</v>
      </c>
      <c r="H38" s="627" t="s">
        <v>200</v>
      </c>
      <c r="I38" s="627"/>
      <c r="J38" s="627" t="s">
        <v>591</v>
      </c>
      <c r="K38" s="627"/>
      <c r="L38" s="627">
        <v>32</v>
      </c>
      <c r="M38" s="627"/>
      <c r="N38" s="627" t="s">
        <v>469</v>
      </c>
    </row>
    <row r="39" spans="1:14" ht="15" customHeight="1" x14ac:dyDescent="0.15">
      <c r="A39" s="627">
        <v>33</v>
      </c>
      <c r="B39" s="627" t="s">
        <v>1060</v>
      </c>
      <c r="C39" s="627" t="s">
        <v>1006</v>
      </c>
      <c r="D39" s="627" t="s">
        <v>1059</v>
      </c>
      <c r="E39" s="627" t="s">
        <v>1012</v>
      </c>
      <c r="F39" s="627" t="s">
        <v>1007</v>
      </c>
      <c r="G39" s="627" t="s">
        <v>175</v>
      </c>
      <c r="H39" s="627" t="s">
        <v>200</v>
      </c>
      <c r="I39" s="627" t="s">
        <v>200</v>
      </c>
      <c r="J39" s="627" t="s">
        <v>592</v>
      </c>
      <c r="K39" s="627"/>
      <c r="L39" s="627">
        <v>33</v>
      </c>
      <c r="M39" s="627"/>
      <c r="N39" s="627" t="s">
        <v>475</v>
      </c>
    </row>
    <row r="40" spans="1:14" ht="15" customHeight="1" x14ac:dyDescent="0.15">
      <c r="A40" s="627">
        <v>34</v>
      </c>
      <c r="B40" s="627" t="s">
        <v>1061</v>
      </c>
      <c r="C40" s="627" t="s">
        <v>1006</v>
      </c>
      <c r="D40" s="627" t="s">
        <v>1059</v>
      </c>
      <c r="E40" s="627" t="s">
        <v>1014</v>
      </c>
      <c r="F40" s="627" t="s">
        <v>1007</v>
      </c>
      <c r="G40" s="627" t="s">
        <v>175</v>
      </c>
      <c r="H40" s="627" t="s">
        <v>200</v>
      </c>
      <c r="I40" s="627" t="s">
        <v>201</v>
      </c>
      <c r="J40" s="627" t="s">
        <v>593</v>
      </c>
      <c r="K40" s="627"/>
      <c r="L40" s="627">
        <v>34</v>
      </c>
      <c r="M40" s="627"/>
      <c r="N40" s="627" t="s">
        <v>481</v>
      </c>
    </row>
    <row r="41" spans="1:14" ht="15" customHeight="1" x14ac:dyDescent="0.15">
      <c r="A41" s="627">
        <v>35</v>
      </c>
      <c r="B41" s="627" t="s">
        <v>1062</v>
      </c>
      <c r="C41" s="627" t="s">
        <v>1006</v>
      </c>
      <c r="D41" s="627" t="s">
        <v>1059</v>
      </c>
      <c r="E41" s="627" t="s">
        <v>1016</v>
      </c>
      <c r="F41" s="627" t="s">
        <v>1007</v>
      </c>
      <c r="G41" s="627" t="s">
        <v>175</v>
      </c>
      <c r="H41" s="627" t="s">
        <v>200</v>
      </c>
      <c r="I41" s="627" t="s">
        <v>202</v>
      </c>
      <c r="J41" s="627" t="s">
        <v>594</v>
      </c>
      <c r="K41" s="627"/>
      <c r="L41" s="627">
        <v>35</v>
      </c>
      <c r="M41" s="627"/>
      <c r="N41" s="627" t="s">
        <v>484</v>
      </c>
    </row>
    <row r="42" spans="1:14" ht="15" customHeight="1" x14ac:dyDescent="0.15">
      <c r="A42" s="627">
        <v>36</v>
      </c>
      <c r="B42" s="627" t="s">
        <v>1063</v>
      </c>
      <c r="C42" s="627" t="s">
        <v>1006</v>
      </c>
      <c r="D42" s="627" t="s">
        <v>1059</v>
      </c>
      <c r="E42" s="627" t="s">
        <v>1018</v>
      </c>
      <c r="F42" s="627" t="s">
        <v>1007</v>
      </c>
      <c r="G42" s="627" t="s">
        <v>175</v>
      </c>
      <c r="H42" s="627" t="s">
        <v>200</v>
      </c>
      <c r="I42" s="627" t="s">
        <v>1580</v>
      </c>
      <c r="J42" s="627" t="s">
        <v>595</v>
      </c>
      <c r="K42" s="627"/>
      <c r="L42" s="627">
        <v>36</v>
      </c>
      <c r="M42" s="627"/>
      <c r="N42" s="627" t="s">
        <v>491</v>
      </c>
    </row>
    <row r="43" spans="1:14" ht="15" customHeight="1" x14ac:dyDescent="0.15">
      <c r="A43" s="627">
        <v>37</v>
      </c>
      <c r="B43" s="627" t="s">
        <v>1064</v>
      </c>
      <c r="C43" s="627" t="s">
        <v>1006</v>
      </c>
      <c r="D43" s="627" t="s">
        <v>1059</v>
      </c>
      <c r="E43" s="627" t="s">
        <v>1020</v>
      </c>
      <c r="F43" s="627" t="s">
        <v>1007</v>
      </c>
      <c r="G43" s="627" t="s">
        <v>175</v>
      </c>
      <c r="H43" s="627" t="s">
        <v>200</v>
      </c>
      <c r="I43" s="627" t="s">
        <v>203</v>
      </c>
      <c r="J43" s="627" t="s">
        <v>596</v>
      </c>
      <c r="K43" s="627"/>
      <c r="L43" s="627">
        <v>37</v>
      </c>
      <c r="M43" s="627"/>
      <c r="N43" s="627" t="s">
        <v>494</v>
      </c>
    </row>
    <row r="44" spans="1:14" ht="15" customHeight="1" x14ac:dyDescent="0.15">
      <c r="A44" s="627">
        <v>38</v>
      </c>
      <c r="B44" s="627" t="s">
        <v>1065</v>
      </c>
      <c r="C44" s="627" t="s">
        <v>1006</v>
      </c>
      <c r="D44" s="627" t="s">
        <v>1066</v>
      </c>
      <c r="E44" s="627" t="s">
        <v>1008</v>
      </c>
      <c r="F44" s="627" t="s">
        <v>1007</v>
      </c>
      <c r="G44" s="627" t="s">
        <v>175</v>
      </c>
      <c r="H44" s="627" t="s">
        <v>204</v>
      </c>
      <c r="I44" s="627"/>
      <c r="J44" s="627" t="s">
        <v>597</v>
      </c>
      <c r="K44" s="627"/>
      <c r="L44" s="627">
        <v>38</v>
      </c>
      <c r="M44" s="627"/>
      <c r="N44" s="627" t="s">
        <v>502</v>
      </c>
    </row>
    <row r="45" spans="1:14" ht="15" customHeight="1" x14ac:dyDescent="0.15">
      <c r="A45" s="627">
        <v>39</v>
      </c>
      <c r="B45" s="627" t="s">
        <v>1067</v>
      </c>
      <c r="C45" s="627" t="s">
        <v>1006</v>
      </c>
      <c r="D45" s="627" t="s">
        <v>1066</v>
      </c>
      <c r="E45" s="627" t="s">
        <v>1012</v>
      </c>
      <c r="F45" s="627" t="s">
        <v>1007</v>
      </c>
      <c r="G45" s="627" t="s">
        <v>175</v>
      </c>
      <c r="H45" s="627" t="s">
        <v>204</v>
      </c>
      <c r="I45" s="627" t="s">
        <v>205</v>
      </c>
      <c r="J45" s="627" t="s">
        <v>598</v>
      </c>
      <c r="K45" s="627"/>
      <c r="L45" s="627">
        <v>39</v>
      </c>
      <c r="M45" s="627"/>
      <c r="N45" s="627" t="s">
        <v>505</v>
      </c>
    </row>
    <row r="46" spans="1:14" ht="15" customHeight="1" x14ac:dyDescent="0.15">
      <c r="A46" s="627">
        <v>40</v>
      </c>
      <c r="B46" s="627" t="s">
        <v>1068</v>
      </c>
      <c r="C46" s="627" t="s">
        <v>1006</v>
      </c>
      <c r="D46" s="627" t="s">
        <v>1066</v>
      </c>
      <c r="E46" s="627" t="s">
        <v>1014</v>
      </c>
      <c r="F46" s="627" t="s">
        <v>1007</v>
      </c>
      <c r="G46" s="627" t="s">
        <v>175</v>
      </c>
      <c r="H46" s="627" t="s">
        <v>204</v>
      </c>
      <c r="I46" s="627" t="s">
        <v>206</v>
      </c>
      <c r="J46" s="627" t="s">
        <v>599</v>
      </c>
      <c r="K46" s="627"/>
      <c r="L46" s="627">
        <v>40</v>
      </c>
      <c r="M46" s="627"/>
      <c r="N46" s="627" t="s">
        <v>508</v>
      </c>
    </row>
    <row r="47" spans="1:14" ht="15" customHeight="1" x14ac:dyDescent="0.15">
      <c r="A47" s="627">
        <v>41</v>
      </c>
      <c r="B47" s="627" t="s">
        <v>1069</v>
      </c>
      <c r="C47" s="627" t="s">
        <v>1006</v>
      </c>
      <c r="D47" s="627" t="s">
        <v>1066</v>
      </c>
      <c r="E47" s="627" t="s">
        <v>1016</v>
      </c>
      <c r="F47" s="627" t="s">
        <v>1007</v>
      </c>
      <c r="G47" s="627" t="s">
        <v>175</v>
      </c>
      <c r="H47" s="627" t="s">
        <v>204</v>
      </c>
      <c r="I47" s="627" t="s">
        <v>207</v>
      </c>
      <c r="J47" s="627" t="s">
        <v>600</v>
      </c>
      <c r="K47" s="627"/>
      <c r="L47" s="627">
        <v>41</v>
      </c>
      <c r="M47" s="627"/>
      <c r="N47" s="627" t="s">
        <v>512</v>
      </c>
    </row>
    <row r="48" spans="1:14" ht="15" customHeight="1" x14ac:dyDescent="0.15">
      <c r="A48" s="627">
        <v>42</v>
      </c>
      <c r="B48" s="627" t="s">
        <v>1070</v>
      </c>
      <c r="C48" s="627" t="s">
        <v>1006</v>
      </c>
      <c r="D48" s="627" t="s">
        <v>1066</v>
      </c>
      <c r="E48" s="627" t="s">
        <v>1018</v>
      </c>
      <c r="F48" s="627" t="s">
        <v>1007</v>
      </c>
      <c r="G48" s="627" t="s">
        <v>175</v>
      </c>
      <c r="H48" s="627" t="s">
        <v>204</v>
      </c>
      <c r="I48" s="627" t="s">
        <v>208</v>
      </c>
      <c r="J48" s="627" t="s">
        <v>601</v>
      </c>
      <c r="K48" s="627"/>
      <c r="L48" s="627">
        <v>42</v>
      </c>
      <c r="M48" s="627"/>
      <c r="N48" s="627" t="s">
        <v>518</v>
      </c>
    </row>
    <row r="49" spans="1:14" ht="15" customHeight="1" x14ac:dyDescent="0.15">
      <c r="A49" s="627">
        <v>43</v>
      </c>
      <c r="B49" s="627" t="s">
        <v>1071</v>
      </c>
      <c r="C49" s="627" t="s">
        <v>1006</v>
      </c>
      <c r="D49" s="627" t="s">
        <v>1066</v>
      </c>
      <c r="E49" s="627" t="s">
        <v>1020</v>
      </c>
      <c r="F49" s="627" t="s">
        <v>1007</v>
      </c>
      <c r="G49" s="627" t="s">
        <v>175</v>
      </c>
      <c r="H49" s="627" t="s">
        <v>204</v>
      </c>
      <c r="I49" s="627" t="s">
        <v>116</v>
      </c>
      <c r="J49" s="627" t="s">
        <v>602</v>
      </c>
      <c r="K49" s="627"/>
      <c r="L49" s="627">
        <v>43</v>
      </c>
      <c r="M49" s="627"/>
      <c r="N49" s="627" t="s">
        <v>519</v>
      </c>
    </row>
    <row r="50" spans="1:14" ht="15" customHeight="1" x14ac:dyDescent="0.15">
      <c r="A50" s="627">
        <v>44</v>
      </c>
      <c r="B50" s="627" t="s">
        <v>1072</v>
      </c>
      <c r="C50" s="627" t="s">
        <v>1006</v>
      </c>
      <c r="D50" s="627" t="s">
        <v>1066</v>
      </c>
      <c r="E50" s="627" t="s">
        <v>1022</v>
      </c>
      <c r="F50" s="627" t="s">
        <v>1007</v>
      </c>
      <c r="G50" s="627" t="s">
        <v>175</v>
      </c>
      <c r="H50" s="627" t="s">
        <v>204</v>
      </c>
      <c r="I50" s="627" t="s">
        <v>209</v>
      </c>
      <c r="J50" s="627" t="s">
        <v>603</v>
      </c>
      <c r="K50" s="627"/>
      <c r="L50" s="627">
        <v>44</v>
      </c>
      <c r="M50" s="627"/>
      <c r="N50" s="627" t="s">
        <v>524</v>
      </c>
    </row>
    <row r="51" spans="1:14" ht="15" customHeight="1" x14ac:dyDescent="0.15">
      <c r="A51" s="627">
        <v>45</v>
      </c>
      <c r="B51" s="627" t="s">
        <v>1073</v>
      </c>
      <c r="C51" s="627" t="s">
        <v>1006</v>
      </c>
      <c r="D51" s="627" t="s">
        <v>1066</v>
      </c>
      <c r="E51" s="627" t="s">
        <v>1024</v>
      </c>
      <c r="F51" s="627" t="s">
        <v>1007</v>
      </c>
      <c r="G51" s="627" t="s">
        <v>175</v>
      </c>
      <c r="H51" s="627" t="s">
        <v>204</v>
      </c>
      <c r="I51" s="627" t="s">
        <v>210</v>
      </c>
      <c r="J51" s="627" t="s">
        <v>604</v>
      </c>
      <c r="K51" s="627"/>
      <c r="L51" s="627"/>
      <c r="M51" s="627"/>
      <c r="N51" s="627"/>
    </row>
    <row r="52" spans="1:14" ht="15" customHeight="1" x14ac:dyDescent="0.15">
      <c r="A52" s="627">
        <v>46</v>
      </c>
      <c r="B52" s="627" t="s">
        <v>1074</v>
      </c>
      <c r="C52" s="627" t="s">
        <v>1006</v>
      </c>
      <c r="D52" s="627" t="s">
        <v>1066</v>
      </c>
      <c r="E52" s="627" t="s">
        <v>1006</v>
      </c>
      <c r="F52" s="627" t="s">
        <v>1007</v>
      </c>
      <c r="G52" s="627" t="s">
        <v>175</v>
      </c>
      <c r="H52" s="627" t="s">
        <v>204</v>
      </c>
      <c r="I52" s="627" t="s">
        <v>1581</v>
      </c>
      <c r="J52" s="627" t="s">
        <v>605</v>
      </c>
      <c r="K52" s="627"/>
      <c r="L52" s="627"/>
      <c r="M52" s="627"/>
      <c r="N52" s="627"/>
    </row>
    <row r="53" spans="1:14" ht="15" customHeight="1" x14ac:dyDescent="0.15">
      <c r="A53" s="627">
        <v>47</v>
      </c>
      <c r="B53" s="627" t="s">
        <v>1075</v>
      </c>
      <c r="C53" s="627" t="s">
        <v>1006</v>
      </c>
      <c r="D53" s="627" t="s">
        <v>1066</v>
      </c>
      <c r="E53" s="627" t="s">
        <v>1027</v>
      </c>
      <c r="F53" s="627" t="s">
        <v>1007</v>
      </c>
      <c r="G53" s="627" t="s">
        <v>175</v>
      </c>
      <c r="H53" s="627" t="s">
        <v>204</v>
      </c>
      <c r="I53" s="627" t="s">
        <v>211</v>
      </c>
      <c r="J53" s="627" t="s">
        <v>606</v>
      </c>
      <c r="K53" s="627"/>
      <c r="L53" s="627"/>
      <c r="M53" s="627"/>
      <c r="N53" s="627"/>
    </row>
    <row r="54" spans="1:14" ht="15" customHeight="1" x14ac:dyDescent="0.15">
      <c r="A54" s="627">
        <v>48</v>
      </c>
      <c r="B54" s="627" t="s">
        <v>1076</v>
      </c>
      <c r="C54" s="627" t="s">
        <v>1006</v>
      </c>
      <c r="D54" s="627" t="s">
        <v>1077</v>
      </c>
      <c r="E54" s="627" t="s">
        <v>1008</v>
      </c>
      <c r="F54" s="627" t="s">
        <v>1007</v>
      </c>
      <c r="G54" s="627" t="s">
        <v>175</v>
      </c>
      <c r="H54" s="627" t="s">
        <v>212</v>
      </c>
      <c r="I54" s="627"/>
      <c r="J54" s="627" t="s">
        <v>607</v>
      </c>
      <c r="K54" s="627"/>
      <c r="L54" s="627"/>
      <c r="M54" s="627"/>
      <c r="N54" s="627"/>
    </row>
    <row r="55" spans="1:14" ht="15" customHeight="1" x14ac:dyDescent="0.15">
      <c r="A55" s="627">
        <v>49</v>
      </c>
      <c r="B55" s="627" t="s">
        <v>1078</v>
      </c>
      <c r="C55" s="627" t="s">
        <v>1006</v>
      </c>
      <c r="D55" s="627" t="s">
        <v>1077</v>
      </c>
      <c r="E55" s="627" t="s">
        <v>1012</v>
      </c>
      <c r="F55" s="627" t="s">
        <v>1007</v>
      </c>
      <c r="G55" s="627" t="s">
        <v>175</v>
      </c>
      <c r="H55" s="627" t="s">
        <v>212</v>
      </c>
      <c r="I55" s="627" t="s">
        <v>213</v>
      </c>
      <c r="J55" s="627" t="s">
        <v>608</v>
      </c>
      <c r="K55" s="627"/>
      <c r="L55" s="627"/>
      <c r="M55" s="627"/>
      <c r="N55" s="627"/>
    </row>
    <row r="56" spans="1:14" ht="15" customHeight="1" x14ac:dyDescent="0.15">
      <c r="A56" s="627">
        <v>50</v>
      </c>
      <c r="B56" s="627" t="s">
        <v>1079</v>
      </c>
      <c r="C56" s="627" t="s">
        <v>1006</v>
      </c>
      <c r="D56" s="627" t="s">
        <v>1077</v>
      </c>
      <c r="E56" s="627" t="s">
        <v>1014</v>
      </c>
      <c r="F56" s="627" t="s">
        <v>1007</v>
      </c>
      <c r="G56" s="627" t="s">
        <v>175</v>
      </c>
      <c r="H56" s="627" t="s">
        <v>212</v>
      </c>
      <c r="I56" s="627" t="s">
        <v>214</v>
      </c>
      <c r="J56" s="627" t="s">
        <v>609</v>
      </c>
      <c r="K56" s="627"/>
      <c r="L56" s="627"/>
      <c r="M56" s="627"/>
      <c r="N56" s="627"/>
    </row>
    <row r="57" spans="1:14" ht="15" customHeight="1" x14ac:dyDescent="0.15">
      <c r="A57" s="627">
        <v>51</v>
      </c>
      <c r="B57" s="627" t="s">
        <v>1080</v>
      </c>
      <c r="C57" s="627" t="s">
        <v>1006</v>
      </c>
      <c r="D57" s="627" t="s">
        <v>1077</v>
      </c>
      <c r="E57" s="627" t="s">
        <v>1016</v>
      </c>
      <c r="F57" s="627" t="s">
        <v>1007</v>
      </c>
      <c r="G57" s="627" t="s">
        <v>175</v>
      </c>
      <c r="H57" s="627" t="s">
        <v>212</v>
      </c>
      <c r="I57" s="627" t="s">
        <v>215</v>
      </c>
      <c r="J57" s="627" t="s">
        <v>610</v>
      </c>
      <c r="K57" s="627"/>
      <c r="L57" s="627"/>
      <c r="M57" s="627"/>
      <c r="N57" s="627"/>
    </row>
    <row r="58" spans="1:14" ht="15" customHeight="1" x14ac:dyDescent="0.15">
      <c r="A58" s="627">
        <v>52</v>
      </c>
      <c r="B58" s="627" t="s">
        <v>1081</v>
      </c>
      <c r="C58" s="627" t="s">
        <v>1006</v>
      </c>
      <c r="D58" s="627" t="s">
        <v>1077</v>
      </c>
      <c r="E58" s="627" t="s">
        <v>1018</v>
      </c>
      <c r="F58" s="627" t="s">
        <v>1007</v>
      </c>
      <c r="G58" s="627" t="s">
        <v>175</v>
      </c>
      <c r="H58" s="627" t="s">
        <v>212</v>
      </c>
      <c r="I58" s="627" t="s">
        <v>216</v>
      </c>
      <c r="J58" s="627" t="s">
        <v>611</v>
      </c>
      <c r="K58" s="627"/>
      <c r="L58" s="627"/>
      <c r="M58" s="627"/>
      <c r="N58" s="627"/>
    </row>
    <row r="59" spans="1:14" ht="15" customHeight="1" x14ac:dyDescent="0.15">
      <c r="A59" s="627">
        <v>53</v>
      </c>
      <c r="B59" s="627" t="s">
        <v>1082</v>
      </c>
      <c r="C59" s="627" t="s">
        <v>1006</v>
      </c>
      <c r="D59" s="627" t="s">
        <v>1077</v>
      </c>
      <c r="E59" s="627" t="s">
        <v>1020</v>
      </c>
      <c r="F59" s="627" t="s">
        <v>1007</v>
      </c>
      <c r="G59" s="627" t="s">
        <v>175</v>
      </c>
      <c r="H59" s="627" t="s">
        <v>212</v>
      </c>
      <c r="I59" s="627" t="s">
        <v>217</v>
      </c>
      <c r="J59" s="627" t="s">
        <v>612</v>
      </c>
      <c r="K59" s="627"/>
      <c r="L59" s="627"/>
      <c r="M59" s="627"/>
      <c r="N59" s="627"/>
    </row>
    <row r="60" spans="1:14" ht="15" customHeight="1" x14ac:dyDescent="0.15">
      <c r="A60" s="627">
        <v>54</v>
      </c>
      <c r="B60" s="627" t="s">
        <v>1083</v>
      </c>
      <c r="C60" s="627" t="s">
        <v>1006</v>
      </c>
      <c r="D60" s="627" t="s">
        <v>1077</v>
      </c>
      <c r="E60" s="627" t="s">
        <v>1022</v>
      </c>
      <c r="F60" s="627" t="s">
        <v>1007</v>
      </c>
      <c r="G60" s="627" t="s">
        <v>175</v>
      </c>
      <c r="H60" s="627" t="s">
        <v>212</v>
      </c>
      <c r="I60" s="627" t="s">
        <v>218</v>
      </c>
      <c r="J60" s="627" t="s">
        <v>613</v>
      </c>
      <c r="K60" s="627"/>
      <c r="L60" s="627"/>
      <c r="M60" s="627"/>
      <c r="N60" s="627"/>
    </row>
    <row r="61" spans="1:14" ht="15" customHeight="1" x14ac:dyDescent="0.15">
      <c r="A61" s="627">
        <v>55</v>
      </c>
      <c r="B61" s="627" t="s">
        <v>1084</v>
      </c>
      <c r="C61" s="627" t="s">
        <v>1006</v>
      </c>
      <c r="D61" s="627" t="s">
        <v>1077</v>
      </c>
      <c r="E61" s="627" t="s">
        <v>1024</v>
      </c>
      <c r="F61" s="627" t="s">
        <v>1007</v>
      </c>
      <c r="G61" s="627" t="s">
        <v>175</v>
      </c>
      <c r="H61" s="627" t="s">
        <v>212</v>
      </c>
      <c r="I61" s="627" t="s">
        <v>219</v>
      </c>
      <c r="J61" s="627" t="s">
        <v>614</v>
      </c>
      <c r="K61" s="627"/>
      <c r="L61" s="627"/>
      <c r="M61" s="627"/>
      <c r="N61" s="627"/>
    </row>
    <row r="62" spans="1:14" ht="15" customHeight="1" x14ac:dyDescent="0.15">
      <c r="A62" s="627">
        <v>56</v>
      </c>
      <c r="B62" s="627" t="s">
        <v>1085</v>
      </c>
      <c r="C62" s="627" t="s">
        <v>1006</v>
      </c>
      <c r="D62" s="627" t="s">
        <v>1077</v>
      </c>
      <c r="E62" s="627" t="s">
        <v>1006</v>
      </c>
      <c r="F62" s="627" t="s">
        <v>1007</v>
      </c>
      <c r="G62" s="627" t="s">
        <v>175</v>
      </c>
      <c r="H62" s="627" t="s">
        <v>212</v>
      </c>
      <c r="I62" s="627" t="s">
        <v>220</v>
      </c>
      <c r="J62" s="627" t="s">
        <v>615</v>
      </c>
      <c r="K62" s="627"/>
      <c r="L62" s="627"/>
      <c r="M62" s="627"/>
      <c r="N62" s="627"/>
    </row>
    <row r="63" spans="1:14" ht="15" customHeight="1" x14ac:dyDescent="0.15">
      <c r="A63" s="627">
        <v>57</v>
      </c>
      <c r="B63" s="627" t="s">
        <v>1086</v>
      </c>
      <c r="C63" s="627" t="s">
        <v>1006</v>
      </c>
      <c r="D63" s="627" t="s">
        <v>1077</v>
      </c>
      <c r="E63" s="627" t="s">
        <v>1027</v>
      </c>
      <c r="F63" s="627" t="s">
        <v>1007</v>
      </c>
      <c r="G63" s="627" t="s">
        <v>175</v>
      </c>
      <c r="H63" s="627" t="s">
        <v>212</v>
      </c>
      <c r="I63" s="627" t="s">
        <v>221</v>
      </c>
      <c r="J63" s="627" t="s">
        <v>616</v>
      </c>
      <c r="K63" s="627"/>
      <c r="L63" s="627"/>
      <c r="M63" s="627"/>
      <c r="N63" s="627"/>
    </row>
    <row r="64" spans="1:14" ht="15" customHeight="1" x14ac:dyDescent="0.15">
      <c r="A64" s="627">
        <v>58</v>
      </c>
      <c r="B64" s="627" t="s">
        <v>1087</v>
      </c>
      <c r="C64" s="627" t="s">
        <v>1006</v>
      </c>
      <c r="D64" s="627" t="s">
        <v>1077</v>
      </c>
      <c r="E64" s="627" t="s">
        <v>1029</v>
      </c>
      <c r="F64" s="627" t="s">
        <v>1007</v>
      </c>
      <c r="G64" s="627" t="s">
        <v>175</v>
      </c>
      <c r="H64" s="627" t="s">
        <v>212</v>
      </c>
      <c r="I64" s="627" t="s">
        <v>222</v>
      </c>
      <c r="J64" s="627" t="s">
        <v>617</v>
      </c>
      <c r="K64" s="627"/>
      <c r="L64" s="627"/>
      <c r="M64" s="627"/>
      <c r="N64" s="627"/>
    </row>
    <row r="65" spans="1:14" ht="15" customHeight="1" x14ac:dyDescent="0.15">
      <c r="A65" s="627">
        <v>59</v>
      </c>
      <c r="B65" s="627" t="s">
        <v>1088</v>
      </c>
      <c r="C65" s="627" t="s">
        <v>1006</v>
      </c>
      <c r="D65" s="627" t="s">
        <v>1077</v>
      </c>
      <c r="E65" s="627" t="s">
        <v>1031</v>
      </c>
      <c r="F65" s="627" t="s">
        <v>1007</v>
      </c>
      <c r="G65" s="627" t="s">
        <v>175</v>
      </c>
      <c r="H65" s="627" t="s">
        <v>212</v>
      </c>
      <c r="I65" s="627" t="s">
        <v>223</v>
      </c>
      <c r="J65" s="627" t="s">
        <v>618</v>
      </c>
      <c r="K65" s="627"/>
      <c r="L65" s="627"/>
      <c r="M65" s="627"/>
      <c r="N65" s="627"/>
    </row>
    <row r="66" spans="1:14" ht="15" customHeight="1" x14ac:dyDescent="0.15">
      <c r="A66" s="627">
        <v>60</v>
      </c>
      <c r="B66" s="627" t="s">
        <v>1089</v>
      </c>
      <c r="C66" s="627" t="s">
        <v>1006</v>
      </c>
      <c r="D66" s="627" t="s">
        <v>1077</v>
      </c>
      <c r="E66" s="627" t="s">
        <v>1033</v>
      </c>
      <c r="F66" s="627" t="s">
        <v>1007</v>
      </c>
      <c r="G66" s="627" t="s">
        <v>175</v>
      </c>
      <c r="H66" s="627" t="s">
        <v>212</v>
      </c>
      <c r="I66" s="627" t="s">
        <v>224</v>
      </c>
      <c r="J66" s="627" t="s">
        <v>619</v>
      </c>
      <c r="K66" s="627"/>
      <c r="L66" s="627"/>
      <c r="M66" s="627"/>
      <c r="N66" s="627"/>
    </row>
    <row r="67" spans="1:14" ht="15" customHeight="1" x14ac:dyDescent="0.15">
      <c r="A67" s="627">
        <v>61</v>
      </c>
      <c r="B67" s="627" t="s">
        <v>1090</v>
      </c>
      <c r="C67" s="627" t="s">
        <v>1006</v>
      </c>
      <c r="D67" s="627" t="s">
        <v>1091</v>
      </c>
      <c r="E67" s="627" t="s">
        <v>1008</v>
      </c>
      <c r="F67" s="627" t="s">
        <v>1007</v>
      </c>
      <c r="G67" s="627" t="s">
        <v>175</v>
      </c>
      <c r="H67" s="627" t="s">
        <v>225</v>
      </c>
      <c r="I67" s="627"/>
      <c r="J67" s="627" t="s">
        <v>620</v>
      </c>
      <c r="K67" s="627"/>
      <c r="L67" s="627"/>
      <c r="M67" s="627"/>
      <c r="N67" s="627"/>
    </row>
    <row r="68" spans="1:14" ht="15" customHeight="1" x14ac:dyDescent="0.15">
      <c r="A68" s="627">
        <v>62</v>
      </c>
      <c r="B68" s="627" t="s">
        <v>1092</v>
      </c>
      <c r="C68" s="627" t="s">
        <v>1006</v>
      </c>
      <c r="D68" s="627" t="s">
        <v>1091</v>
      </c>
      <c r="E68" s="627" t="s">
        <v>1012</v>
      </c>
      <c r="F68" s="627" t="s">
        <v>1007</v>
      </c>
      <c r="G68" s="627" t="s">
        <v>175</v>
      </c>
      <c r="H68" s="627" t="s">
        <v>225</v>
      </c>
      <c r="I68" s="627" t="s">
        <v>226</v>
      </c>
      <c r="J68" s="627" t="s">
        <v>621</v>
      </c>
      <c r="K68" s="627"/>
      <c r="L68" s="627"/>
      <c r="M68" s="627"/>
      <c r="N68" s="627"/>
    </row>
    <row r="69" spans="1:14" ht="15" customHeight="1" x14ac:dyDescent="0.15">
      <c r="A69" s="627">
        <v>63</v>
      </c>
      <c r="B69" s="627" t="s">
        <v>1093</v>
      </c>
      <c r="C69" s="627" t="s">
        <v>1006</v>
      </c>
      <c r="D69" s="627" t="s">
        <v>1091</v>
      </c>
      <c r="E69" s="627" t="s">
        <v>1014</v>
      </c>
      <c r="F69" s="627" t="s">
        <v>1007</v>
      </c>
      <c r="G69" s="627" t="s">
        <v>175</v>
      </c>
      <c r="H69" s="627" t="s">
        <v>225</v>
      </c>
      <c r="I69" s="627" t="s">
        <v>227</v>
      </c>
      <c r="J69" s="627" t="s">
        <v>622</v>
      </c>
      <c r="K69" s="627"/>
      <c r="L69" s="627"/>
      <c r="M69" s="627"/>
      <c r="N69" s="627"/>
    </row>
    <row r="70" spans="1:14" ht="15" customHeight="1" x14ac:dyDescent="0.15">
      <c r="A70" s="627">
        <v>64</v>
      </c>
      <c r="B70" s="627" t="s">
        <v>1094</v>
      </c>
      <c r="C70" s="627" t="s">
        <v>1006</v>
      </c>
      <c r="D70" s="627" t="s">
        <v>1091</v>
      </c>
      <c r="E70" s="627" t="s">
        <v>1016</v>
      </c>
      <c r="F70" s="627" t="s">
        <v>1007</v>
      </c>
      <c r="G70" s="627" t="s">
        <v>175</v>
      </c>
      <c r="H70" s="627" t="s">
        <v>225</v>
      </c>
      <c r="I70" s="627" t="s">
        <v>228</v>
      </c>
      <c r="J70" s="627" t="s">
        <v>623</v>
      </c>
      <c r="K70" s="627"/>
      <c r="L70" s="627"/>
      <c r="M70" s="627"/>
      <c r="N70" s="627"/>
    </row>
    <row r="71" spans="1:14" ht="15" customHeight="1" x14ac:dyDescent="0.15">
      <c r="A71" s="627">
        <v>65</v>
      </c>
      <c r="B71" s="627" t="s">
        <v>1095</v>
      </c>
      <c r="C71" s="627" t="s">
        <v>1006</v>
      </c>
      <c r="D71" s="627" t="s">
        <v>1091</v>
      </c>
      <c r="E71" s="627" t="s">
        <v>1018</v>
      </c>
      <c r="F71" s="627" t="s">
        <v>1007</v>
      </c>
      <c r="G71" s="627" t="s">
        <v>175</v>
      </c>
      <c r="H71" s="627" t="s">
        <v>225</v>
      </c>
      <c r="I71" s="627" t="s">
        <v>229</v>
      </c>
      <c r="J71" s="627" t="s">
        <v>624</v>
      </c>
      <c r="K71" s="627"/>
      <c r="L71" s="627"/>
      <c r="M71" s="627"/>
      <c r="N71" s="627"/>
    </row>
    <row r="72" spans="1:14" ht="15" customHeight="1" x14ac:dyDescent="0.15">
      <c r="A72" s="627">
        <v>66</v>
      </c>
      <c r="B72" s="627" t="s">
        <v>1096</v>
      </c>
      <c r="C72" s="627" t="s">
        <v>1006</v>
      </c>
      <c r="D72" s="627" t="s">
        <v>1091</v>
      </c>
      <c r="E72" s="627" t="s">
        <v>1020</v>
      </c>
      <c r="F72" s="627" t="s">
        <v>1007</v>
      </c>
      <c r="G72" s="627" t="s">
        <v>175</v>
      </c>
      <c r="H72" s="627" t="s">
        <v>225</v>
      </c>
      <c r="I72" s="627" t="s">
        <v>230</v>
      </c>
      <c r="J72" s="627" t="s">
        <v>625</v>
      </c>
      <c r="K72" s="627"/>
      <c r="L72" s="627"/>
      <c r="M72" s="627"/>
      <c r="N72" s="627"/>
    </row>
    <row r="73" spans="1:14" ht="15" customHeight="1" x14ac:dyDescent="0.15">
      <c r="A73" s="627">
        <v>67</v>
      </c>
      <c r="B73" s="627" t="s">
        <v>1097</v>
      </c>
      <c r="C73" s="627" t="s">
        <v>1006</v>
      </c>
      <c r="D73" s="627" t="s">
        <v>1098</v>
      </c>
      <c r="E73" s="627" t="s">
        <v>1008</v>
      </c>
      <c r="F73" s="627" t="s">
        <v>1007</v>
      </c>
      <c r="G73" s="627" t="s">
        <v>175</v>
      </c>
      <c r="H73" s="627" t="s">
        <v>1099</v>
      </c>
      <c r="I73" s="627"/>
      <c r="J73" s="627" t="s">
        <v>626</v>
      </c>
      <c r="K73" s="627"/>
      <c r="L73" s="627"/>
      <c r="M73" s="627"/>
      <c r="N73" s="627"/>
    </row>
    <row r="74" spans="1:14" ht="15" customHeight="1" x14ac:dyDescent="0.15">
      <c r="A74" s="627">
        <v>68</v>
      </c>
      <c r="B74" s="627" t="s">
        <v>1100</v>
      </c>
      <c r="C74" s="627" t="s">
        <v>1006</v>
      </c>
      <c r="D74" s="627" t="s">
        <v>1098</v>
      </c>
      <c r="E74" s="627" t="s">
        <v>1012</v>
      </c>
      <c r="F74" s="627" t="s">
        <v>1007</v>
      </c>
      <c r="G74" s="627" t="s">
        <v>175</v>
      </c>
      <c r="H74" s="627" t="s">
        <v>1099</v>
      </c>
      <c r="I74" s="627" t="s">
        <v>231</v>
      </c>
      <c r="J74" s="627" t="s">
        <v>627</v>
      </c>
      <c r="K74" s="627"/>
      <c r="L74" s="627"/>
      <c r="M74" s="627"/>
      <c r="N74" s="627"/>
    </row>
    <row r="75" spans="1:14" ht="15" customHeight="1" x14ac:dyDescent="0.15">
      <c r="A75" s="627">
        <v>69</v>
      </c>
      <c r="B75" s="627" t="s">
        <v>1101</v>
      </c>
      <c r="C75" s="627" t="s">
        <v>1006</v>
      </c>
      <c r="D75" s="627" t="s">
        <v>1098</v>
      </c>
      <c r="E75" s="627" t="s">
        <v>1014</v>
      </c>
      <c r="F75" s="627" t="s">
        <v>1007</v>
      </c>
      <c r="G75" s="627" t="s">
        <v>175</v>
      </c>
      <c r="H75" s="627" t="s">
        <v>1099</v>
      </c>
      <c r="I75" s="627" t="s">
        <v>1099</v>
      </c>
      <c r="J75" s="627" t="s">
        <v>628</v>
      </c>
      <c r="K75" s="627"/>
      <c r="L75" s="627"/>
      <c r="M75" s="627"/>
      <c r="N75" s="627"/>
    </row>
    <row r="76" spans="1:14" ht="15" customHeight="1" x14ac:dyDescent="0.15">
      <c r="A76" s="627">
        <v>70</v>
      </c>
      <c r="B76" s="627" t="s">
        <v>1102</v>
      </c>
      <c r="C76" s="627" t="s">
        <v>1006</v>
      </c>
      <c r="D76" s="627" t="s">
        <v>1098</v>
      </c>
      <c r="E76" s="627" t="s">
        <v>1016</v>
      </c>
      <c r="F76" s="627" t="s">
        <v>1007</v>
      </c>
      <c r="G76" s="627" t="s">
        <v>175</v>
      </c>
      <c r="H76" s="627" t="s">
        <v>1099</v>
      </c>
      <c r="I76" s="627" t="s">
        <v>232</v>
      </c>
      <c r="J76" s="627" t="s">
        <v>629</v>
      </c>
      <c r="K76" s="627"/>
      <c r="L76" s="627"/>
      <c r="M76" s="627"/>
      <c r="N76" s="627"/>
    </row>
    <row r="77" spans="1:14" ht="15" customHeight="1" x14ac:dyDescent="0.15">
      <c r="A77" s="627">
        <v>71</v>
      </c>
      <c r="B77" s="627" t="s">
        <v>1103</v>
      </c>
      <c r="C77" s="627" t="s">
        <v>1006</v>
      </c>
      <c r="D77" s="627" t="s">
        <v>1098</v>
      </c>
      <c r="E77" s="627" t="s">
        <v>1018</v>
      </c>
      <c r="F77" s="627" t="s">
        <v>1007</v>
      </c>
      <c r="G77" s="627" t="s">
        <v>175</v>
      </c>
      <c r="H77" s="627" t="s">
        <v>1099</v>
      </c>
      <c r="I77" s="627" t="s">
        <v>233</v>
      </c>
      <c r="J77" s="627" t="s">
        <v>630</v>
      </c>
      <c r="K77" s="627"/>
      <c r="L77" s="627"/>
      <c r="M77" s="627"/>
      <c r="N77" s="627"/>
    </row>
    <row r="78" spans="1:14" ht="15" customHeight="1" x14ac:dyDescent="0.15">
      <c r="A78" s="627">
        <v>72</v>
      </c>
      <c r="B78" s="627" t="s">
        <v>1104</v>
      </c>
      <c r="C78" s="627" t="s">
        <v>1006</v>
      </c>
      <c r="D78" s="627" t="s">
        <v>1098</v>
      </c>
      <c r="E78" s="627" t="s">
        <v>1020</v>
      </c>
      <c r="F78" s="627" t="s">
        <v>1007</v>
      </c>
      <c r="G78" s="627" t="s">
        <v>175</v>
      </c>
      <c r="H78" s="627" t="s">
        <v>1099</v>
      </c>
      <c r="I78" s="627" t="s">
        <v>234</v>
      </c>
      <c r="J78" s="627" t="s">
        <v>631</v>
      </c>
      <c r="K78" s="627"/>
      <c r="L78" s="627"/>
      <c r="M78" s="627"/>
      <c r="N78" s="627"/>
    </row>
    <row r="79" spans="1:14" ht="15" customHeight="1" x14ac:dyDescent="0.15">
      <c r="A79" s="627">
        <v>73</v>
      </c>
      <c r="B79" s="627" t="s">
        <v>1105</v>
      </c>
      <c r="C79" s="627" t="s">
        <v>1006</v>
      </c>
      <c r="D79" s="627" t="s">
        <v>1098</v>
      </c>
      <c r="E79" s="627" t="s">
        <v>1022</v>
      </c>
      <c r="F79" s="627" t="s">
        <v>1007</v>
      </c>
      <c r="G79" s="627" t="s">
        <v>175</v>
      </c>
      <c r="H79" s="627" t="s">
        <v>1099</v>
      </c>
      <c r="I79" s="627" t="s">
        <v>235</v>
      </c>
      <c r="J79" s="627" t="s">
        <v>632</v>
      </c>
      <c r="K79" s="627"/>
      <c r="L79" s="627"/>
      <c r="M79" s="627"/>
      <c r="N79" s="627"/>
    </row>
    <row r="80" spans="1:14" ht="15" customHeight="1" x14ac:dyDescent="0.15">
      <c r="A80" s="627">
        <v>74</v>
      </c>
      <c r="B80" s="627" t="s">
        <v>1106</v>
      </c>
      <c r="C80" s="627" t="s">
        <v>1006</v>
      </c>
      <c r="D80" s="627" t="s">
        <v>1098</v>
      </c>
      <c r="E80" s="627" t="s">
        <v>1024</v>
      </c>
      <c r="F80" s="627" t="s">
        <v>1007</v>
      </c>
      <c r="G80" s="627" t="s">
        <v>175</v>
      </c>
      <c r="H80" s="627" t="s">
        <v>1099</v>
      </c>
      <c r="I80" s="627" t="s">
        <v>236</v>
      </c>
      <c r="J80" s="627" t="s">
        <v>633</v>
      </c>
      <c r="K80" s="627"/>
      <c r="L80" s="627"/>
      <c r="M80" s="627"/>
      <c r="N80" s="627"/>
    </row>
    <row r="81" spans="1:14" ht="15" customHeight="1" x14ac:dyDescent="0.15">
      <c r="A81" s="627">
        <v>75</v>
      </c>
      <c r="B81" s="627" t="s">
        <v>1107</v>
      </c>
      <c r="C81" s="627" t="s">
        <v>1006</v>
      </c>
      <c r="D81" s="627" t="s">
        <v>1098</v>
      </c>
      <c r="E81" s="627" t="s">
        <v>1006</v>
      </c>
      <c r="F81" s="627" t="s">
        <v>1007</v>
      </c>
      <c r="G81" s="627" t="s">
        <v>175</v>
      </c>
      <c r="H81" s="627" t="s">
        <v>1099</v>
      </c>
      <c r="I81" s="627" t="s">
        <v>1582</v>
      </c>
      <c r="J81" s="627" t="s">
        <v>634</v>
      </c>
      <c r="K81" s="627"/>
      <c r="L81" s="627"/>
      <c r="M81" s="627"/>
      <c r="N81" s="627"/>
    </row>
    <row r="82" spans="1:14" ht="15" customHeight="1" x14ac:dyDescent="0.15">
      <c r="A82" s="627">
        <v>76</v>
      </c>
      <c r="B82" s="627" t="s">
        <v>1108</v>
      </c>
      <c r="C82" s="627" t="s">
        <v>1006</v>
      </c>
      <c r="D82" s="627" t="s">
        <v>1109</v>
      </c>
      <c r="E82" s="627" t="s">
        <v>1008</v>
      </c>
      <c r="F82" s="627" t="s">
        <v>1007</v>
      </c>
      <c r="G82" s="627" t="s">
        <v>175</v>
      </c>
      <c r="H82" s="627" t="s">
        <v>237</v>
      </c>
      <c r="I82" s="627"/>
      <c r="J82" s="627" t="s">
        <v>635</v>
      </c>
      <c r="K82" s="627"/>
      <c r="L82" s="627"/>
      <c r="M82" s="627"/>
      <c r="N82" s="627"/>
    </row>
    <row r="83" spans="1:14" ht="15" customHeight="1" x14ac:dyDescent="0.15">
      <c r="A83" s="627">
        <v>77</v>
      </c>
      <c r="B83" s="627" t="s">
        <v>1110</v>
      </c>
      <c r="C83" s="627" t="s">
        <v>1006</v>
      </c>
      <c r="D83" s="627" t="s">
        <v>1109</v>
      </c>
      <c r="E83" s="627" t="s">
        <v>1012</v>
      </c>
      <c r="F83" s="627" t="s">
        <v>1007</v>
      </c>
      <c r="G83" s="627" t="s">
        <v>175</v>
      </c>
      <c r="H83" s="627" t="s">
        <v>237</v>
      </c>
      <c r="I83" s="627" t="s">
        <v>238</v>
      </c>
      <c r="J83" s="627" t="s">
        <v>636</v>
      </c>
      <c r="K83" s="627"/>
      <c r="L83" s="627"/>
      <c r="M83" s="627"/>
      <c r="N83" s="627"/>
    </row>
    <row r="84" spans="1:14" ht="15" customHeight="1" x14ac:dyDescent="0.15">
      <c r="A84" s="627">
        <v>78</v>
      </c>
      <c r="B84" s="627" t="s">
        <v>1111</v>
      </c>
      <c r="C84" s="627" t="s">
        <v>1006</v>
      </c>
      <c r="D84" s="627" t="s">
        <v>1109</v>
      </c>
      <c r="E84" s="627" t="s">
        <v>1014</v>
      </c>
      <c r="F84" s="627" t="s">
        <v>1007</v>
      </c>
      <c r="G84" s="627" t="s">
        <v>175</v>
      </c>
      <c r="H84" s="627" t="s">
        <v>237</v>
      </c>
      <c r="I84" s="627" t="s">
        <v>239</v>
      </c>
      <c r="J84" s="627" t="s">
        <v>637</v>
      </c>
      <c r="K84" s="627"/>
      <c r="L84" s="627"/>
      <c r="M84" s="627"/>
      <c r="N84" s="627"/>
    </row>
    <row r="85" spans="1:14" ht="15" customHeight="1" x14ac:dyDescent="0.15">
      <c r="A85" s="627">
        <v>79</v>
      </c>
      <c r="B85" s="627" t="s">
        <v>1112</v>
      </c>
      <c r="C85" s="627" t="s">
        <v>1006</v>
      </c>
      <c r="D85" s="627" t="s">
        <v>1109</v>
      </c>
      <c r="E85" s="627" t="s">
        <v>1016</v>
      </c>
      <c r="F85" s="627" t="s">
        <v>1007</v>
      </c>
      <c r="G85" s="627" t="s">
        <v>175</v>
      </c>
      <c r="H85" s="627" t="s">
        <v>237</v>
      </c>
      <c r="I85" s="627" t="s">
        <v>1583</v>
      </c>
      <c r="J85" s="627" t="s">
        <v>638</v>
      </c>
      <c r="K85" s="627"/>
      <c r="L85" s="627"/>
      <c r="M85" s="627"/>
      <c r="N85" s="627"/>
    </row>
    <row r="86" spans="1:14" ht="15" customHeight="1" x14ac:dyDescent="0.15">
      <c r="A86" s="627">
        <v>80</v>
      </c>
      <c r="B86" s="627" t="s">
        <v>1113</v>
      </c>
      <c r="C86" s="627" t="s">
        <v>1006</v>
      </c>
      <c r="D86" s="627" t="s">
        <v>1109</v>
      </c>
      <c r="E86" s="627" t="s">
        <v>1018</v>
      </c>
      <c r="F86" s="627" t="s">
        <v>1007</v>
      </c>
      <c r="G86" s="627" t="s">
        <v>175</v>
      </c>
      <c r="H86" s="627" t="s">
        <v>237</v>
      </c>
      <c r="I86" s="627" t="s">
        <v>240</v>
      </c>
      <c r="J86" s="627" t="s">
        <v>639</v>
      </c>
      <c r="K86" s="627"/>
      <c r="L86" s="627"/>
      <c r="M86" s="627"/>
      <c r="N86" s="627"/>
    </row>
    <row r="87" spans="1:14" ht="15" customHeight="1" x14ac:dyDescent="0.15">
      <c r="A87" s="627">
        <v>81</v>
      </c>
      <c r="B87" s="627" t="s">
        <v>1114</v>
      </c>
      <c r="C87" s="627" t="s">
        <v>1006</v>
      </c>
      <c r="D87" s="627" t="s">
        <v>1109</v>
      </c>
      <c r="E87" s="627" t="s">
        <v>1020</v>
      </c>
      <c r="F87" s="627" t="s">
        <v>1007</v>
      </c>
      <c r="G87" s="627" t="s">
        <v>175</v>
      </c>
      <c r="H87" s="627" t="s">
        <v>237</v>
      </c>
      <c r="I87" s="627" t="s">
        <v>241</v>
      </c>
      <c r="J87" s="627" t="s">
        <v>640</v>
      </c>
      <c r="K87" s="627"/>
      <c r="L87" s="627"/>
      <c r="M87" s="627"/>
      <c r="N87" s="627"/>
    </row>
    <row r="88" spans="1:14" ht="15" customHeight="1" x14ac:dyDescent="0.15">
      <c r="A88" s="627">
        <v>82</v>
      </c>
      <c r="B88" s="627" t="s">
        <v>1115</v>
      </c>
      <c r="C88" s="627" t="s">
        <v>1006</v>
      </c>
      <c r="D88" s="627" t="s">
        <v>1109</v>
      </c>
      <c r="E88" s="627" t="s">
        <v>1022</v>
      </c>
      <c r="F88" s="627" t="s">
        <v>1007</v>
      </c>
      <c r="G88" s="627" t="s">
        <v>175</v>
      </c>
      <c r="H88" s="627" t="s">
        <v>237</v>
      </c>
      <c r="I88" s="627" t="s">
        <v>242</v>
      </c>
      <c r="J88" s="627" t="s">
        <v>641</v>
      </c>
      <c r="K88" s="627"/>
      <c r="L88" s="627"/>
      <c r="M88" s="627"/>
      <c r="N88" s="627"/>
    </row>
    <row r="89" spans="1:14" ht="15" customHeight="1" x14ac:dyDescent="0.15">
      <c r="A89" s="627">
        <v>83</v>
      </c>
      <c r="B89" s="627" t="s">
        <v>1116</v>
      </c>
      <c r="C89" s="627" t="s">
        <v>1006</v>
      </c>
      <c r="D89" s="627" t="s">
        <v>1109</v>
      </c>
      <c r="E89" s="627" t="s">
        <v>1024</v>
      </c>
      <c r="F89" s="627" t="s">
        <v>1007</v>
      </c>
      <c r="G89" s="627" t="s">
        <v>175</v>
      </c>
      <c r="H89" s="627" t="s">
        <v>237</v>
      </c>
      <c r="I89" s="627" t="s">
        <v>243</v>
      </c>
      <c r="J89" s="627" t="s">
        <v>642</v>
      </c>
      <c r="K89" s="627"/>
      <c r="L89" s="627"/>
      <c r="M89" s="627"/>
      <c r="N89" s="627"/>
    </row>
    <row r="90" spans="1:14" ht="15" customHeight="1" x14ac:dyDescent="0.15">
      <c r="A90" s="627">
        <v>84</v>
      </c>
      <c r="B90" s="627" t="s">
        <v>1117</v>
      </c>
      <c r="C90" s="627" t="s">
        <v>1006</v>
      </c>
      <c r="D90" s="627" t="s">
        <v>1109</v>
      </c>
      <c r="E90" s="627" t="s">
        <v>1006</v>
      </c>
      <c r="F90" s="627" t="s">
        <v>1007</v>
      </c>
      <c r="G90" s="627" t="s">
        <v>175</v>
      </c>
      <c r="H90" s="627" t="s">
        <v>237</v>
      </c>
      <c r="I90" s="627" t="s">
        <v>244</v>
      </c>
      <c r="J90" s="627" t="s">
        <v>643</v>
      </c>
      <c r="K90" s="627"/>
      <c r="L90" s="627"/>
      <c r="M90" s="627"/>
      <c r="N90" s="627"/>
    </row>
    <row r="91" spans="1:14" ht="15" customHeight="1" x14ac:dyDescent="0.15">
      <c r="A91" s="627">
        <v>85</v>
      </c>
      <c r="B91" s="627" t="s">
        <v>1118</v>
      </c>
      <c r="C91" s="627" t="s">
        <v>1006</v>
      </c>
      <c r="D91" s="627" t="s">
        <v>1109</v>
      </c>
      <c r="E91" s="627" t="s">
        <v>1027</v>
      </c>
      <c r="F91" s="627" t="s">
        <v>1007</v>
      </c>
      <c r="G91" s="627" t="s">
        <v>175</v>
      </c>
      <c r="H91" s="627" t="s">
        <v>237</v>
      </c>
      <c r="I91" s="627" t="s">
        <v>245</v>
      </c>
      <c r="J91" s="627" t="s">
        <v>644</v>
      </c>
      <c r="K91" s="627"/>
      <c r="L91" s="627"/>
      <c r="M91" s="627"/>
      <c r="N91" s="627"/>
    </row>
    <row r="92" spans="1:14" ht="15" customHeight="1" x14ac:dyDescent="0.15">
      <c r="A92" s="627">
        <v>86</v>
      </c>
      <c r="B92" s="627" t="s">
        <v>1119</v>
      </c>
      <c r="C92" s="627" t="s">
        <v>1006</v>
      </c>
      <c r="D92" s="627" t="s">
        <v>1109</v>
      </c>
      <c r="E92" s="627" t="s">
        <v>1029</v>
      </c>
      <c r="F92" s="627" t="s">
        <v>1007</v>
      </c>
      <c r="G92" s="627" t="s">
        <v>175</v>
      </c>
      <c r="H92" s="627" t="s">
        <v>237</v>
      </c>
      <c r="I92" s="627" t="s">
        <v>1584</v>
      </c>
      <c r="J92" s="627" t="s">
        <v>645</v>
      </c>
      <c r="K92" s="627"/>
      <c r="L92" s="627"/>
      <c r="M92" s="627"/>
      <c r="N92" s="627"/>
    </row>
    <row r="93" spans="1:14" ht="15" customHeight="1" x14ac:dyDescent="0.15">
      <c r="A93" s="627">
        <v>87</v>
      </c>
      <c r="B93" s="627" t="s">
        <v>1120</v>
      </c>
      <c r="C93" s="627" t="s">
        <v>1006</v>
      </c>
      <c r="D93" s="627" t="s">
        <v>1109</v>
      </c>
      <c r="E93" s="627" t="s">
        <v>1031</v>
      </c>
      <c r="F93" s="627" t="s">
        <v>1007</v>
      </c>
      <c r="G93" s="627" t="s">
        <v>175</v>
      </c>
      <c r="H93" s="627" t="s">
        <v>237</v>
      </c>
      <c r="I93" s="627" t="s">
        <v>246</v>
      </c>
      <c r="J93" s="627" t="s">
        <v>646</v>
      </c>
      <c r="K93" s="627"/>
      <c r="L93" s="627"/>
      <c r="M93" s="627"/>
      <c r="N93" s="627"/>
    </row>
    <row r="94" spans="1:14" ht="15" customHeight="1" x14ac:dyDescent="0.15">
      <c r="A94" s="627">
        <v>88</v>
      </c>
      <c r="B94" s="627" t="s">
        <v>1121</v>
      </c>
      <c r="C94" s="627" t="s">
        <v>1006</v>
      </c>
      <c r="D94" s="627" t="s">
        <v>1122</v>
      </c>
      <c r="E94" s="627" t="s">
        <v>1008</v>
      </c>
      <c r="F94" s="627" t="s">
        <v>1007</v>
      </c>
      <c r="G94" s="627" t="s">
        <v>175</v>
      </c>
      <c r="H94" s="627" t="s">
        <v>247</v>
      </c>
      <c r="I94" s="627"/>
      <c r="J94" s="627" t="s">
        <v>647</v>
      </c>
      <c r="K94" s="627"/>
      <c r="L94" s="627"/>
      <c r="M94" s="627"/>
      <c r="N94" s="627"/>
    </row>
    <row r="95" spans="1:14" ht="15" customHeight="1" x14ac:dyDescent="0.15">
      <c r="A95" s="627">
        <v>89</v>
      </c>
      <c r="B95" s="627" t="s">
        <v>1123</v>
      </c>
      <c r="C95" s="627" t="s">
        <v>1006</v>
      </c>
      <c r="D95" s="627" t="s">
        <v>1122</v>
      </c>
      <c r="E95" s="627" t="s">
        <v>1012</v>
      </c>
      <c r="F95" s="627" t="s">
        <v>1007</v>
      </c>
      <c r="G95" s="627" t="s">
        <v>175</v>
      </c>
      <c r="H95" s="627" t="s">
        <v>247</v>
      </c>
      <c r="I95" s="627" t="s">
        <v>248</v>
      </c>
      <c r="J95" s="627" t="s">
        <v>648</v>
      </c>
      <c r="K95" s="627"/>
      <c r="L95" s="627"/>
      <c r="M95" s="627"/>
      <c r="N95" s="627"/>
    </row>
    <row r="96" spans="1:14" ht="15" customHeight="1" x14ac:dyDescent="0.15">
      <c r="A96" s="627">
        <v>90</v>
      </c>
      <c r="B96" s="627" t="s">
        <v>1124</v>
      </c>
      <c r="C96" s="627" t="s">
        <v>1006</v>
      </c>
      <c r="D96" s="627" t="s">
        <v>1122</v>
      </c>
      <c r="E96" s="627" t="s">
        <v>1014</v>
      </c>
      <c r="F96" s="627" t="s">
        <v>1007</v>
      </c>
      <c r="G96" s="627" t="s">
        <v>175</v>
      </c>
      <c r="H96" s="627" t="s">
        <v>247</v>
      </c>
      <c r="I96" s="627" t="s">
        <v>249</v>
      </c>
      <c r="J96" s="627" t="s">
        <v>649</v>
      </c>
      <c r="K96" s="627"/>
      <c r="L96" s="627"/>
      <c r="M96" s="627"/>
      <c r="N96" s="627"/>
    </row>
    <row r="97" spans="1:14" ht="15" customHeight="1" x14ac:dyDescent="0.15">
      <c r="A97" s="627">
        <v>91</v>
      </c>
      <c r="B97" s="627" t="s">
        <v>1125</v>
      </c>
      <c r="C97" s="627" t="s">
        <v>1006</v>
      </c>
      <c r="D97" s="627" t="s">
        <v>1122</v>
      </c>
      <c r="E97" s="627" t="s">
        <v>1016</v>
      </c>
      <c r="F97" s="627" t="s">
        <v>1007</v>
      </c>
      <c r="G97" s="627" t="s">
        <v>175</v>
      </c>
      <c r="H97" s="627" t="s">
        <v>247</v>
      </c>
      <c r="I97" s="627" t="s">
        <v>250</v>
      </c>
      <c r="J97" s="627" t="s">
        <v>650</v>
      </c>
      <c r="K97" s="627"/>
      <c r="L97" s="627"/>
      <c r="M97" s="627"/>
      <c r="N97" s="627"/>
    </row>
    <row r="98" spans="1:14" ht="15" customHeight="1" x14ac:dyDescent="0.15">
      <c r="A98" s="627">
        <v>92</v>
      </c>
      <c r="B98" s="627" t="s">
        <v>1126</v>
      </c>
      <c r="C98" s="627" t="s">
        <v>1006</v>
      </c>
      <c r="D98" s="627" t="s">
        <v>1122</v>
      </c>
      <c r="E98" s="627" t="s">
        <v>1018</v>
      </c>
      <c r="F98" s="627" t="s">
        <v>1007</v>
      </c>
      <c r="G98" s="627" t="s">
        <v>175</v>
      </c>
      <c r="H98" s="627" t="s">
        <v>247</v>
      </c>
      <c r="I98" s="627" t="s">
        <v>251</v>
      </c>
      <c r="J98" s="627" t="s">
        <v>651</v>
      </c>
      <c r="K98" s="627"/>
      <c r="L98" s="627"/>
      <c r="M98" s="627"/>
      <c r="N98" s="627"/>
    </row>
    <row r="99" spans="1:14" ht="15" customHeight="1" x14ac:dyDescent="0.15">
      <c r="A99" s="627">
        <v>93</v>
      </c>
      <c r="B99" s="627" t="s">
        <v>1127</v>
      </c>
      <c r="C99" s="627" t="s">
        <v>1006</v>
      </c>
      <c r="D99" s="627" t="s">
        <v>1122</v>
      </c>
      <c r="E99" s="627" t="s">
        <v>1020</v>
      </c>
      <c r="F99" s="627" t="s">
        <v>1007</v>
      </c>
      <c r="G99" s="627" t="s">
        <v>175</v>
      </c>
      <c r="H99" s="627" t="s">
        <v>247</v>
      </c>
      <c r="I99" s="627" t="s">
        <v>252</v>
      </c>
      <c r="J99" s="627" t="s">
        <v>652</v>
      </c>
      <c r="K99" s="627"/>
      <c r="L99" s="627"/>
      <c r="M99" s="627"/>
      <c r="N99" s="627"/>
    </row>
    <row r="100" spans="1:14" ht="15" customHeight="1" x14ac:dyDescent="0.15">
      <c r="A100" s="627">
        <v>94</v>
      </c>
      <c r="B100" s="627" t="s">
        <v>1128</v>
      </c>
      <c r="C100" s="627" t="s">
        <v>1006</v>
      </c>
      <c r="D100" s="627" t="s">
        <v>1122</v>
      </c>
      <c r="E100" s="627" t="s">
        <v>1022</v>
      </c>
      <c r="F100" s="627" t="s">
        <v>1007</v>
      </c>
      <c r="G100" s="627" t="s">
        <v>175</v>
      </c>
      <c r="H100" s="627" t="s">
        <v>247</v>
      </c>
      <c r="I100" s="627" t="s">
        <v>253</v>
      </c>
      <c r="J100" s="627" t="s">
        <v>653</v>
      </c>
      <c r="K100" s="627"/>
      <c r="L100" s="627"/>
      <c r="M100" s="627"/>
      <c r="N100" s="627"/>
    </row>
    <row r="101" spans="1:14" ht="15" customHeight="1" x14ac:dyDescent="0.15">
      <c r="A101" s="627">
        <v>95</v>
      </c>
      <c r="B101" s="627" t="s">
        <v>1129</v>
      </c>
      <c r="C101" s="627" t="s">
        <v>1006</v>
      </c>
      <c r="D101" s="627" t="s">
        <v>1122</v>
      </c>
      <c r="E101" s="627" t="s">
        <v>1024</v>
      </c>
      <c r="F101" s="627" t="s">
        <v>1007</v>
      </c>
      <c r="G101" s="627" t="s">
        <v>175</v>
      </c>
      <c r="H101" s="627" t="s">
        <v>247</v>
      </c>
      <c r="I101" s="627" t="s">
        <v>254</v>
      </c>
      <c r="J101" s="627" t="s">
        <v>654</v>
      </c>
      <c r="K101" s="627"/>
      <c r="L101" s="627"/>
      <c r="M101" s="627"/>
      <c r="N101" s="627"/>
    </row>
    <row r="102" spans="1:14" ht="15" customHeight="1" x14ac:dyDescent="0.15">
      <c r="A102" s="627">
        <v>96</v>
      </c>
      <c r="B102" s="627" t="s">
        <v>1130</v>
      </c>
      <c r="C102" s="627" t="s">
        <v>1006</v>
      </c>
      <c r="D102" s="627" t="s">
        <v>1122</v>
      </c>
      <c r="E102" s="627" t="s">
        <v>1006</v>
      </c>
      <c r="F102" s="627" t="s">
        <v>1007</v>
      </c>
      <c r="G102" s="627" t="s">
        <v>175</v>
      </c>
      <c r="H102" s="627" t="s">
        <v>247</v>
      </c>
      <c r="I102" s="627" t="s">
        <v>255</v>
      </c>
      <c r="J102" s="627" t="s">
        <v>655</v>
      </c>
      <c r="K102" s="627"/>
      <c r="L102" s="627"/>
      <c r="M102" s="627"/>
      <c r="N102" s="627"/>
    </row>
    <row r="103" spans="1:14" ht="15" customHeight="1" x14ac:dyDescent="0.15">
      <c r="A103" s="627">
        <v>97</v>
      </c>
      <c r="B103" s="627" t="s">
        <v>1131</v>
      </c>
      <c r="C103" s="627" t="s">
        <v>1006</v>
      </c>
      <c r="D103" s="627" t="s">
        <v>1122</v>
      </c>
      <c r="E103" s="627" t="s">
        <v>1027</v>
      </c>
      <c r="F103" s="627" t="s">
        <v>1007</v>
      </c>
      <c r="G103" s="627" t="s">
        <v>175</v>
      </c>
      <c r="H103" s="627" t="s">
        <v>247</v>
      </c>
      <c r="I103" s="627" t="s">
        <v>256</v>
      </c>
      <c r="J103" s="627" t="s">
        <v>656</v>
      </c>
      <c r="K103" s="627"/>
      <c r="L103" s="627"/>
      <c r="M103" s="627"/>
      <c r="N103" s="627"/>
    </row>
    <row r="104" spans="1:14" ht="15" customHeight="1" x14ac:dyDescent="0.15">
      <c r="A104" s="627">
        <v>98</v>
      </c>
      <c r="B104" s="627" t="s">
        <v>1132</v>
      </c>
      <c r="C104" s="627" t="s">
        <v>1006</v>
      </c>
      <c r="D104" s="627" t="s">
        <v>1122</v>
      </c>
      <c r="E104" s="627" t="s">
        <v>1029</v>
      </c>
      <c r="F104" s="627" t="s">
        <v>1007</v>
      </c>
      <c r="G104" s="627" t="s">
        <v>175</v>
      </c>
      <c r="H104" s="627" t="s">
        <v>247</v>
      </c>
      <c r="I104" s="627" t="s">
        <v>257</v>
      </c>
      <c r="J104" s="627" t="s">
        <v>657</v>
      </c>
      <c r="K104" s="627"/>
      <c r="L104" s="627"/>
      <c r="M104" s="627"/>
      <c r="N104" s="627"/>
    </row>
    <row r="105" spans="1:14" ht="15" customHeight="1" x14ac:dyDescent="0.15">
      <c r="A105" s="627">
        <v>99</v>
      </c>
      <c r="B105" s="627" t="s">
        <v>1133</v>
      </c>
      <c r="C105" s="627" t="s">
        <v>1006</v>
      </c>
      <c r="D105" s="627" t="s">
        <v>1122</v>
      </c>
      <c r="E105" s="627" t="s">
        <v>1031</v>
      </c>
      <c r="F105" s="627" t="s">
        <v>1007</v>
      </c>
      <c r="G105" s="627" t="s">
        <v>175</v>
      </c>
      <c r="H105" s="627" t="s">
        <v>247</v>
      </c>
      <c r="I105" s="627" t="s">
        <v>1585</v>
      </c>
      <c r="J105" s="627" t="s">
        <v>658</v>
      </c>
      <c r="K105" s="627"/>
      <c r="L105" s="627"/>
      <c r="M105" s="627"/>
      <c r="N105" s="627"/>
    </row>
    <row r="106" spans="1:14" ht="15" customHeight="1" x14ac:dyDescent="0.15">
      <c r="A106" s="627">
        <v>100</v>
      </c>
      <c r="B106" s="627" t="s">
        <v>1134</v>
      </c>
      <c r="C106" s="627" t="s">
        <v>1006</v>
      </c>
      <c r="D106" s="627" t="s">
        <v>1122</v>
      </c>
      <c r="E106" s="627" t="s">
        <v>1033</v>
      </c>
      <c r="F106" s="627" t="s">
        <v>1007</v>
      </c>
      <c r="G106" s="627" t="s">
        <v>175</v>
      </c>
      <c r="H106" s="627" t="s">
        <v>247</v>
      </c>
      <c r="I106" s="627" t="s">
        <v>1586</v>
      </c>
      <c r="J106" s="627" t="s">
        <v>659</v>
      </c>
      <c r="K106" s="627"/>
      <c r="L106" s="627"/>
      <c r="M106" s="627"/>
      <c r="N106" s="627"/>
    </row>
    <row r="107" spans="1:14" ht="15" customHeight="1" x14ac:dyDescent="0.15">
      <c r="A107" s="627">
        <v>101</v>
      </c>
      <c r="B107" s="627" t="s">
        <v>1135</v>
      </c>
      <c r="C107" s="627" t="s">
        <v>1006</v>
      </c>
      <c r="D107" s="627" t="s">
        <v>1122</v>
      </c>
      <c r="E107" s="627" t="s">
        <v>1035</v>
      </c>
      <c r="F107" s="627" t="s">
        <v>1007</v>
      </c>
      <c r="G107" s="627" t="s">
        <v>175</v>
      </c>
      <c r="H107" s="627" t="s">
        <v>247</v>
      </c>
      <c r="I107" s="627" t="s">
        <v>258</v>
      </c>
      <c r="J107" s="627" t="s">
        <v>660</v>
      </c>
      <c r="K107" s="627"/>
      <c r="L107" s="627"/>
      <c r="M107" s="627"/>
      <c r="N107" s="627"/>
    </row>
    <row r="108" spans="1:14" ht="15" customHeight="1" x14ac:dyDescent="0.15">
      <c r="A108" s="627">
        <v>102</v>
      </c>
      <c r="B108" s="627" t="s">
        <v>1136</v>
      </c>
      <c r="C108" s="627" t="s">
        <v>1006</v>
      </c>
      <c r="D108" s="627" t="s">
        <v>1122</v>
      </c>
      <c r="E108" s="627" t="s">
        <v>1037</v>
      </c>
      <c r="F108" s="627" t="s">
        <v>1007</v>
      </c>
      <c r="G108" s="627" t="s">
        <v>175</v>
      </c>
      <c r="H108" s="627" t="s">
        <v>247</v>
      </c>
      <c r="I108" s="627" t="s">
        <v>1587</v>
      </c>
      <c r="J108" s="627" t="s">
        <v>661</v>
      </c>
      <c r="K108" s="627"/>
      <c r="L108" s="627"/>
      <c r="M108" s="627"/>
      <c r="N108" s="627"/>
    </row>
    <row r="109" spans="1:14" ht="15" customHeight="1" x14ac:dyDescent="0.15">
      <c r="A109" s="627">
        <v>103</v>
      </c>
      <c r="B109" s="627" t="s">
        <v>1137</v>
      </c>
      <c r="C109" s="627" t="s">
        <v>1006</v>
      </c>
      <c r="D109" s="627" t="s">
        <v>1122</v>
      </c>
      <c r="E109" s="627" t="s">
        <v>1039</v>
      </c>
      <c r="F109" s="627" t="s">
        <v>1007</v>
      </c>
      <c r="G109" s="627" t="s">
        <v>175</v>
      </c>
      <c r="H109" s="627" t="s">
        <v>247</v>
      </c>
      <c r="I109" s="627" t="s">
        <v>115</v>
      </c>
      <c r="J109" s="627" t="s">
        <v>662</v>
      </c>
      <c r="K109" s="627"/>
      <c r="L109" s="627"/>
      <c r="M109" s="627"/>
      <c r="N109" s="627"/>
    </row>
    <row r="110" spans="1:14" ht="15" customHeight="1" x14ac:dyDescent="0.15">
      <c r="A110" s="627">
        <v>104</v>
      </c>
      <c r="B110" s="627" t="s">
        <v>1138</v>
      </c>
      <c r="C110" s="627" t="s">
        <v>1006</v>
      </c>
      <c r="D110" s="627" t="s">
        <v>1122</v>
      </c>
      <c r="E110" s="627" t="s">
        <v>1041</v>
      </c>
      <c r="F110" s="627" t="s">
        <v>1007</v>
      </c>
      <c r="G110" s="627" t="s">
        <v>175</v>
      </c>
      <c r="H110" s="627" t="s">
        <v>247</v>
      </c>
      <c r="I110" s="627" t="s">
        <v>663</v>
      </c>
      <c r="J110" s="627" t="s">
        <v>664</v>
      </c>
      <c r="K110" s="627"/>
      <c r="L110" s="627"/>
      <c r="M110" s="627"/>
      <c r="N110" s="627"/>
    </row>
    <row r="111" spans="1:14" ht="15" customHeight="1" x14ac:dyDescent="0.15">
      <c r="A111" s="627">
        <v>105</v>
      </c>
      <c r="B111" s="627" t="s">
        <v>1139</v>
      </c>
      <c r="C111" s="627" t="s">
        <v>1006</v>
      </c>
      <c r="D111" s="627" t="s">
        <v>1122</v>
      </c>
      <c r="E111" s="627" t="s">
        <v>1043</v>
      </c>
      <c r="F111" s="627" t="s">
        <v>1007</v>
      </c>
      <c r="G111" s="627" t="s">
        <v>175</v>
      </c>
      <c r="H111" s="627" t="s">
        <v>247</v>
      </c>
      <c r="I111" s="627" t="s">
        <v>259</v>
      </c>
      <c r="J111" s="627" t="s">
        <v>665</v>
      </c>
      <c r="K111" s="627"/>
      <c r="L111" s="627"/>
      <c r="M111" s="627"/>
      <c r="N111" s="627"/>
    </row>
    <row r="112" spans="1:14" ht="15" customHeight="1" x14ac:dyDescent="0.15">
      <c r="A112" s="627">
        <v>106</v>
      </c>
      <c r="B112" s="627" t="s">
        <v>1140</v>
      </c>
      <c r="C112" s="627" t="s">
        <v>1006</v>
      </c>
      <c r="D112" s="627" t="s">
        <v>1141</v>
      </c>
      <c r="E112" s="627" t="s">
        <v>1008</v>
      </c>
      <c r="F112" s="627" t="s">
        <v>1007</v>
      </c>
      <c r="G112" s="627" t="s">
        <v>175</v>
      </c>
      <c r="H112" s="627" t="s">
        <v>260</v>
      </c>
      <c r="I112" s="627"/>
      <c r="J112" s="627" t="s">
        <v>666</v>
      </c>
      <c r="K112" s="627"/>
      <c r="L112" s="627"/>
      <c r="M112" s="627"/>
      <c r="N112" s="627"/>
    </row>
    <row r="113" spans="1:14" ht="15" customHeight="1" x14ac:dyDescent="0.15">
      <c r="A113" s="627">
        <v>107</v>
      </c>
      <c r="B113" s="627" t="s">
        <v>1142</v>
      </c>
      <c r="C113" s="627" t="s">
        <v>1006</v>
      </c>
      <c r="D113" s="627" t="s">
        <v>1141</v>
      </c>
      <c r="E113" s="627" t="s">
        <v>1012</v>
      </c>
      <c r="F113" s="627" t="s">
        <v>1007</v>
      </c>
      <c r="G113" s="627" t="s">
        <v>175</v>
      </c>
      <c r="H113" s="627" t="s">
        <v>260</v>
      </c>
      <c r="I113" s="627" t="s">
        <v>261</v>
      </c>
      <c r="J113" s="627" t="s">
        <v>667</v>
      </c>
      <c r="K113" s="627"/>
      <c r="L113" s="627"/>
      <c r="M113" s="627"/>
      <c r="N113" s="627"/>
    </row>
    <row r="114" spans="1:14" ht="15" customHeight="1" x14ac:dyDescent="0.15">
      <c r="A114" s="627">
        <v>108</v>
      </c>
      <c r="B114" s="627" t="s">
        <v>1143</v>
      </c>
      <c r="C114" s="627" t="s">
        <v>1006</v>
      </c>
      <c r="D114" s="627" t="s">
        <v>1141</v>
      </c>
      <c r="E114" s="627" t="s">
        <v>1014</v>
      </c>
      <c r="F114" s="627" t="s">
        <v>1007</v>
      </c>
      <c r="G114" s="627" t="s">
        <v>175</v>
      </c>
      <c r="H114" s="627" t="s">
        <v>260</v>
      </c>
      <c r="I114" s="627" t="s">
        <v>262</v>
      </c>
      <c r="J114" s="627" t="s">
        <v>668</v>
      </c>
      <c r="K114" s="627"/>
      <c r="L114" s="627"/>
      <c r="M114" s="627"/>
      <c r="N114" s="627"/>
    </row>
    <row r="115" spans="1:14" ht="15" customHeight="1" x14ac:dyDescent="0.15">
      <c r="A115" s="627">
        <v>109</v>
      </c>
      <c r="B115" s="627" t="s">
        <v>1144</v>
      </c>
      <c r="C115" s="627" t="s">
        <v>1006</v>
      </c>
      <c r="D115" s="627" t="s">
        <v>1141</v>
      </c>
      <c r="E115" s="627" t="s">
        <v>1016</v>
      </c>
      <c r="F115" s="627" t="s">
        <v>1007</v>
      </c>
      <c r="G115" s="627" t="s">
        <v>175</v>
      </c>
      <c r="H115" s="627" t="s">
        <v>260</v>
      </c>
      <c r="I115" s="627" t="s">
        <v>263</v>
      </c>
      <c r="J115" s="627" t="s">
        <v>669</v>
      </c>
      <c r="K115" s="627"/>
      <c r="L115" s="627"/>
      <c r="M115" s="627"/>
      <c r="N115" s="627"/>
    </row>
    <row r="116" spans="1:14" ht="15" customHeight="1" x14ac:dyDescent="0.15">
      <c r="A116" s="627">
        <v>110</v>
      </c>
      <c r="B116" s="627" t="s">
        <v>1145</v>
      </c>
      <c r="C116" s="627" t="s">
        <v>1006</v>
      </c>
      <c r="D116" s="627" t="s">
        <v>1141</v>
      </c>
      <c r="E116" s="627" t="s">
        <v>1018</v>
      </c>
      <c r="F116" s="627" t="s">
        <v>1007</v>
      </c>
      <c r="G116" s="627" t="s">
        <v>175</v>
      </c>
      <c r="H116" s="627" t="s">
        <v>260</v>
      </c>
      <c r="I116" s="627" t="s">
        <v>264</v>
      </c>
      <c r="J116" s="627" t="s">
        <v>670</v>
      </c>
      <c r="K116" s="627"/>
      <c r="L116" s="627"/>
      <c r="M116" s="627"/>
      <c r="N116" s="627"/>
    </row>
    <row r="117" spans="1:14" ht="15" customHeight="1" x14ac:dyDescent="0.15">
      <c r="A117" s="627">
        <v>111</v>
      </c>
      <c r="B117" s="627" t="s">
        <v>1146</v>
      </c>
      <c r="C117" s="627" t="s">
        <v>1006</v>
      </c>
      <c r="D117" s="627" t="s">
        <v>1141</v>
      </c>
      <c r="E117" s="627" t="s">
        <v>1020</v>
      </c>
      <c r="F117" s="627" t="s">
        <v>1007</v>
      </c>
      <c r="G117" s="627" t="s">
        <v>175</v>
      </c>
      <c r="H117" s="627" t="s">
        <v>260</v>
      </c>
      <c r="I117" s="627" t="s">
        <v>265</v>
      </c>
      <c r="J117" s="627" t="s">
        <v>671</v>
      </c>
      <c r="K117" s="627"/>
      <c r="L117" s="627"/>
      <c r="M117" s="627"/>
      <c r="N117" s="627"/>
    </row>
    <row r="118" spans="1:14" ht="15" customHeight="1" x14ac:dyDescent="0.15">
      <c r="A118" s="627">
        <v>112</v>
      </c>
      <c r="B118" s="627" t="s">
        <v>1147</v>
      </c>
      <c r="C118" s="627" t="s">
        <v>1006</v>
      </c>
      <c r="D118" s="627" t="s">
        <v>1141</v>
      </c>
      <c r="E118" s="627" t="s">
        <v>1022</v>
      </c>
      <c r="F118" s="627" t="s">
        <v>1007</v>
      </c>
      <c r="G118" s="627" t="s">
        <v>175</v>
      </c>
      <c r="H118" s="627" t="s">
        <v>260</v>
      </c>
      <c r="I118" s="627" t="s">
        <v>266</v>
      </c>
      <c r="J118" s="627" t="s">
        <v>672</v>
      </c>
      <c r="K118" s="627"/>
      <c r="L118" s="627"/>
      <c r="M118" s="627"/>
      <c r="N118" s="627"/>
    </row>
    <row r="119" spans="1:14" ht="15" customHeight="1" x14ac:dyDescent="0.15">
      <c r="A119" s="627">
        <v>113</v>
      </c>
      <c r="B119" s="627" t="s">
        <v>1148</v>
      </c>
      <c r="C119" s="627" t="s">
        <v>1006</v>
      </c>
      <c r="D119" s="627" t="s">
        <v>1141</v>
      </c>
      <c r="E119" s="627" t="s">
        <v>1024</v>
      </c>
      <c r="F119" s="627" t="s">
        <v>1007</v>
      </c>
      <c r="G119" s="627" t="s">
        <v>175</v>
      </c>
      <c r="H119" s="627" t="s">
        <v>260</v>
      </c>
      <c r="I119" s="627" t="s">
        <v>267</v>
      </c>
      <c r="J119" s="627" t="s">
        <v>673</v>
      </c>
      <c r="K119" s="627"/>
      <c r="L119" s="627"/>
      <c r="M119" s="627"/>
      <c r="N119" s="627"/>
    </row>
    <row r="120" spans="1:14" ht="15" customHeight="1" x14ac:dyDescent="0.15">
      <c r="A120" s="627">
        <v>114</v>
      </c>
      <c r="B120" s="627" t="s">
        <v>1149</v>
      </c>
      <c r="C120" s="627" t="s">
        <v>1006</v>
      </c>
      <c r="D120" s="627" t="s">
        <v>1141</v>
      </c>
      <c r="E120" s="627" t="s">
        <v>1006</v>
      </c>
      <c r="F120" s="627" t="s">
        <v>1007</v>
      </c>
      <c r="G120" s="627" t="s">
        <v>175</v>
      </c>
      <c r="H120" s="627" t="s">
        <v>260</v>
      </c>
      <c r="I120" s="627" t="s">
        <v>268</v>
      </c>
      <c r="J120" s="627" t="s">
        <v>674</v>
      </c>
      <c r="K120" s="627"/>
      <c r="L120" s="627"/>
      <c r="M120" s="627"/>
      <c r="N120" s="627"/>
    </row>
    <row r="121" spans="1:14" ht="15" customHeight="1" x14ac:dyDescent="0.15">
      <c r="A121" s="627">
        <v>115</v>
      </c>
      <c r="B121" s="627" t="s">
        <v>1150</v>
      </c>
      <c r="C121" s="627" t="s">
        <v>1006</v>
      </c>
      <c r="D121" s="627" t="s">
        <v>1141</v>
      </c>
      <c r="E121" s="627" t="s">
        <v>1027</v>
      </c>
      <c r="F121" s="627" t="s">
        <v>1007</v>
      </c>
      <c r="G121" s="627" t="s">
        <v>175</v>
      </c>
      <c r="H121" s="627" t="s">
        <v>260</v>
      </c>
      <c r="I121" s="627" t="s">
        <v>1588</v>
      </c>
      <c r="J121" s="627" t="s">
        <v>675</v>
      </c>
      <c r="K121" s="627"/>
      <c r="L121" s="627"/>
      <c r="M121" s="627"/>
      <c r="N121" s="627"/>
    </row>
    <row r="122" spans="1:14" ht="15" customHeight="1" x14ac:dyDescent="0.15">
      <c r="A122" s="627">
        <v>116</v>
      </c>
      <c r="B122" s="627" t="s">
        <v>1151</v>
      </c>
      <c r="C122" s="627" t="s">
        <v>1006</v>
      </c>
      <c r="D122" s="627" t="s">
        <v>1141</v>
      </c>
      <c r="E122" s="627" t="s">
        <v>1029</v>
      </c>
      <c r="F122" s="627" t="s">
        <v>1007</v>
      </c>
      <c r="G122" s="627" t="s">
        <v>175</v>
      </c>
      <c r="H122" s="627" t="s">
        <v>260</v>
      </c>
      <c r="I122" s="627" t="s">
        <v>269</v>
      </c>
      <c r="J122" s="627" t="s">
        <v>676</v>
      </c>
      <c r="K122" s="627"/>
      <c r="L122" s="627"/>
      <c r="M122" s="627"/>
      <c r="N122" s="627"/>
    </row>
    <row r="123" spans="1:14" ht="15" customHeight="1" x14ac:dyDescent="0.15">
      <c r="A123" s="627">
        <v>117</v>
      </c>
      <c r="B123" s="627" t="s">
        <v>1152</v>
      </c>
      <c r="C123" s="627" t="s">
        <v>1006</v>
      </c>
      <c r="D123" s="627" t="s">
        <v>1141</v>
      </c>
      <c r="E123" s="627" t="s">
        <v>1031</v>
      </c>
      <c r="F123" s="627" t="s">
        <v>1007</v>
      </c>
      <c r="G123" s="627" t="s">
        <v>175</v>
      </c>
      <c r="H123" s="627" t="s">
        <v>260</v>
      </c>
      <c r="I123" s="627" t="s">
        <v>270</v>
      </c>
      <c r="J123" s="627" t="s">
        <v>677</v>
      </c>
      <c r="K123" s="627"/>
      <c r="L123" s="627"/>
      <c r="M123" s="627"/>
      <c r="N123" s="627"/>
    </row>
    <row r="124" spans="1:14" ht="15" customHeight="1" x14ac:dyDescent="0.15">
      <c r="A124" s="627">
        <v>118</v>
      </c>
      <c r="B124" s="627" t="s">
        <v>1153</v>
      </c>
      <c r="C124" s="627" t="s">
        <v>1006</v>
      </c>
      <c r="D124" s="627" t="s">
        <v>1141</v>
      </c>
      <c r="E124" s="627" t="s">
        <v>1033</v>
      </c>
      <c r="F124" s="627" t="s">
        <v>1007</v>
      </c>
      <c r="G124" s="627" t="s">
        <v>175</v>
      </c>
      <c r="H124" s="627" t="s">
        <v>260</v>
      </c>
      <c r="I124" s="627" t="s">
        <v>271</v>
      </c>
      <c r="J124" s="627" t="s">
        <v>678</v>
      </c>
      <c r="K124" s="627"/>
      <c r="L124" s="627"/>
      <c r="M124" s="627"/>
      <c r="N124" s="627"/>
    </row>
    <row r="125" spans="1:14" ht="15" customHeight="1" x14ac:dyDescent="0.15">
      <c r="A125" s="627">
        <v>119</v>
      </c>
      <c r="B125" s="627" t="s">
        <v>1154</v>
      </c>
      <c r="C125" s="627" t="s">
        <v>1006</v>
      </c>
      <c r="D125" s="627" t="s">
        <v>1141</v>
      </c>
      <c r="E125" s="627" t="s">
        <v>1035</v>
      </c>
      <c r="F125" s="627" t="s">
        <v>1007</v>
      </c>
      <c r="G125" s="627" t="s">
        <v>175</v>
      </c>
      <c r="H125" s="627" t="s">
        <v>260</v>
      </c>
      <c r="I125" s="627" t="s">
        <v>272</v>
      </c>
      <c r="J125" s="627" t="s">
        <v>679</v>
      </c>
      <c r="K125" s="627"/>
      <c r="L125" s="627"/>
      <c r="M125" s="627"/>
      <c r="N125" s="627"/>
    </row>
    <row r="126" spans="1:14" ht="15" customHeight="1" x14ac:dyDescent="0.15">
      <c r="A126" s="627">
        <v>120</v>
      </c>
      <c r="B126" s="627" t="s">
        <v>1155</v>
      </c>
      <c r="C126" s="627" t="s">
        <v>1006</v>
      </c>
      <c r="D126" s="627" t="s">
        <v>1141</v>
      </c>
      <c r="E126" s="627" t="s">
        <v>1037</v>
      </c>
      <c r="F126" s="627" t="s">
        <v>1007</v>
      </c>
      <c r="G126" s="627" t="s">
        <v>175</v>
      </c>
      <c r="H126" s="627" t="s">
        <v>260</v>
      </c>
      <c r="I126" s="627" t="s">
        <v>273</v>
      </c>
      <c r="J126" s="627" t="s">
        <v>680</v>
      </c>
      <c r="K126" s="627"/>
      <c r="L126" s="627"/>
      <c r="M126" s="627"/>
      <c r="N126" s="627"/>
    </row>
    <row r="127" spans="1:14" ht="15" customHeight="1" x14ac:dyDescent="0.15">
      <c r="A127" s="627">
        <v>121</v>
      </c>
      <c r="B127" s="627" t="s">
        <v>1156</v>
      </c>
      <c r="C127" s="627" t="s">
        <v>1006</v>
      </c>
      <c r="D127" s="627" t="s">
        <v>1141</v>
      </c>
      <c r="E127" s="627" t="s">
        <v>1039</v>
      </c>
      <c r="F127" s="627" t="s">
        <v>1007</v>
      </c>
      <c r="G127" s="627" t="s">
        <v>175</v>
      </c>
      <c r="H127" s="627" t="s">
        <v>260</v>
      </c>
      <c r="I127" s="627" t="s">
        <v>274</v>
      </c>
      <c r="J127" s="627" t="s">
        <v>681</v>
      </c>
      <c r="K127" s="627"/>
      <c r="L127" s="627"/>
      <c r="M127" s="627"/>
      <c r="N127" s="627"/>
    </row>
    <row r="128" spans="1:14" ht="15" customHeight="1" x14ac:dyDescent="0.15">
      <c r="A128" s="627">
        <v>122</v>
      </c>
      <c r="B128" s="627" t="s">
        <v>1157</v>
      </c>
      <c r="C128" s="627" t="s">
        <v>1006</v>
      </c>
      <c r="D128" s="627" t="s">
        <v>1141</v>
      </c>
      <c r="E128" s="627" t="s">
        <v>1041</v>
      </c>
      <c r="F128" s="627" t="s">
        <v>1007</v>
      </c>
      <c r="G128" s="627" t="s">
        <v>175</v>
      </c>
      <c r="H128" s="627" t="s">
        <v>260</v>
      </c>
      <c r="I128" s="627" t="s">
        <v>275</v>
      </c>
      <c r="J128" s="627" t="s">
        <v>682</v>
      </c>
      <c r="K128" s="627"/>
      <c r="L128" s="627"/>
      <c r="M128" s="627"/>
      <c r="N128" s="627"/>
    </row>
    <row r="129" spans="1:14" ht="15" customHeight="1" x14ac:dyDescent="0.15">
      <c r="A129" s="627">
        <v>123</v>
      </c>
      <c r="B129" s="627" t="s">
        <v>1158</v>
      </c>
      <c r="C129" s="627" t="s">
        <v>1006</v>
      </c>
      <c r="D129" s="627" t="s">
        <v>1141</v>
      </c>
      <c r="E129" s="627" t="s">
        <v>1043</v>
      </c>
      <c r="F129" s="627" t="s">
        <v>1007</v>
      </c>
      <c r="G129" s="627" t="s">
        <v>175</v>
      </c>
      <c r="H129" s="627" t="s">
        <v>260</v>
      </c>
      <c r="I129" s="627" t="s">
        <v>276</v>
      </c>
      <c r="J129" s="627" t="s">
        <v>683</v>
      </c>
      <c r="K129" s="627"/>
      <c r="L129" s="627"/>
      <c r="M129" s="627"/>
      <c r="N129" s="627"/>
    </row>
    <row r="130" spans="1:14" ht="15" customHeight="1" x14ac:dyDescent="0.15">
      <c r="A130" s="627">
        <v>124</v>
      </c>
      <c r="B130" s="627" t="s">
        <v>1159</v>
      </c>
      <c r="C130" s="627" t="s">
        <v>1006</v>
      </c>
      <c r="D130" s="627" t="s">
        <v>1141</v>
      </c>
      <c r="E130" s="627" t="s">
        <v>1045</v>
      </c>
      <c r="F130" s="627" t="s">
        <v>1007</v>
      </c>
      <c r="G130" s="627" t="s">
        <v>175</v>
      </c>
      <c r="H130" s="627" t="s">
        <v>260</v>
      </c>
      <c r="I130" s="627" t="s">
        <v>1589</v>
      </c>
      <c r="J130" s="627" t="s">
        <v>684</v>
      </c>
      <c r="K130" s="627"/>
      <c r="L130" s="627"/>
      <c r="M130" s="627"/>
      <c r="N130" s="627"/>
    </row>
    <row r="131" spans="1:14" ht="15" customHeight="1" x14ac:dyDescent="0.15">
      <c r="A131" s="627">
        <v>125</v>
      </c>
      <c r="B131" s="627" t="s">
        <v>1160</v>
      </c>
      <c r="C131" s="627" t="s">
        <v>1006</v>
      </c>
      <c r="D131" s="627" t="s">
        <v>1141</v>
      </c>
      <c r="E131" s="627" t="s">
        <v>1161</v>
      </c>
      <c r="F131" s="627" t="s">
        <v>1007</v>
      </c>
      <c r="G131" s="627" t="s">
        <v>175</v>
      </c>
      <c r="H131" s="627" t="s">
        <v>260</v>
      </c>
      <c r="I131" s="627" t="s">
        <v>277</v>
      </c>
      <c r="J131" s="627" t="s">
        <v>685</v>
      </c>
      <c r="K131" s="627"/>
      <c r="L131" s="627"/>
      <c r="M131" s="627"/>
      <c r="N131" s="627"/>
    </row>
    <row r="132" spans="1:14" ht="15" customHeight="1" x14ac:dyDescent="0.15">
      <c r="A132" s="627">
        <v>126</v>
      </c>
      <c r="B132" s="627" t="s">
        <v>1162</v>
      </c>
      <c r="C132" s="627" t="s">
        <v>1006</v>
      </c>
      <c r="D132" s="627" t="s">
        <v>1141</v>
      </c>
      <c r="E132" s="627" t="s">
        <v>1163</v>
      </c>
      <c r="F132" s="627" t="s">
        <v>1007</v>
      </c>
      <c r="G132" s="627" t="s">
        <v>175</v>
      </c>
      <c r="H132" s="627" t="s">
        <v>260</v>
      </c>
      <c r="I132" s="627" t="s">
        <v>278</v>
      </c>
      <c r="J132" s="627" t="s">
        <v>686</v>
      </c>
      <c r="K132" s="627"/>
      <c r="L132" s="627"/>
      <c r="M132" s="627"/>
      <c r="N132" s="627"/>
    </row>
    <row r="133" spans="1:14" ht="15" customHeight="1" x14ac:dyDescent="0.15">
      <c r="A133" s="627">
        <v>127</v>
      </c>
      <c r="B133" s="627" t="s">
        <v>1164</v>
      </c>
      <c r="C133" s="627" t="s">
        <v>1006</v>
      </c>
      <c r="D133" s="627" t="s">
        <v>1165</v>
      </c>
      <c r="E133" s="627" t="s">
        <v>1008</v>
      </c>
      <c r="F133" s="627" t="s">
        <v>1007</v>
      </c>
      <c r="G133" s="627" t="s">
        <v>175</v>
      </c>
      <c r="H133" s="627" t="s">
        <v>279</v>
      </c>
      <c r="I133" s="627"/>
      <c r="J133" s="627" t="s">
        <v>687</v>
      </c>
      <c r="K133" s="627"/>
      <c r="L133" s="627"/>
      <c r="M133" s="627"/>
      <c r="N133" s="627"/>
    </row>
    <row r="134" spans="1:14" ht="15" customHeight="1" x14ac:dyDescent="0.15">
      <c r="A134" s="627">
        <v>128</v>
      </c>
      <c r="B134" s="627" t="s">
        <v>1166</v>
      </c>
      <c r="C134" s="627" t="s">
        <v>1006</v>
      </c>
      <c r="D134" s="627" t="s">
        <v>1165</v>
      </c>
      <c r="E134" s="627" t="s">
        <v>1012</v>
      </c>
      <c r="F134" s="627" t="s">
        <v>1007</v>
      </c>
      <c r="G134" s="627" t="s">
        <v>175</v>
      </c>
      <c r="H134" s="627" t="s">
        <v>279</v>
      </c>
      <c r="I134" s="627" t="s">
        <v>280</v>
      </c>
      <c r="J134" s="627" t="s">
        <v>688</v>
      </c>
      <c r="K134" s="627"/>
      <c r="L134" s="627"/>
      <c r="M134" s="627"/>
      <c r="N134" s="627"/>
    </row>
    <row r="135" spans="1:14" ht="15" customHeight="1" x14ac:dyDescent="0.15">
      <c r="A135" s="627">
        <v>129</v>
      </c>
      <c r="B135" s="627" t="s">
        <v>1167</v>
      </c>
      <c r="C135" s="627" t="s">
        <v>1006</v>
      </c>
      <c r="D135" s="627" t="s">
        <v>1165</v>
      </c>
      <c r="E135" s="627" t="s">
        <v>1014</v>
      </c>
      <c r="F135" s="627" t="s">
        <v>1007</v>
      </c>
      <c r="G135" s="627" t="s">
        <v>175</v>
      </c>
      <c r="H135" s="627" t="s">
        <v>279</v>
      </c>
      <c r="I135" s="627" t="s">
        <v>281</v>
      </c>
      <c r="J135" s="627" t="s">
        <v>689</v>
      </c>
      <c r="K135" s="627"/>
      <c r="L135" s="627"/>
      <c r="M135" s="627"/>
      <c r="N135" s="627"/>
    </row>
    <row r="136" spans="1:14" ht="15" customHeight="1" x14ac:dyDescent="0.15">
      <c r="A136" s="627">
        <v>130</v>
      </c>
      <c r="B136" s="627" t="s">
        <v>1168</v>
      </c>
      <c r="C136" s="627" t="s">
        <v>1006</v>
      </c>
      <c r="D136" s="627" t="s">
        <v>1165</v>
      </c>
      <c r="E136" s="627" t="s">
        <v>1016</v>
      </c>
      <c r="F136" s="627" t="s">
        <v>1007</v>
      </c>
      <c r="G136" s="627" t="s">
        <v>175</v>
      </c>
      <c r="H136" s="627" t="s">
        <v>279</v>
      </c>
      <c r="I136" s="627" t="s">
        <v>282</v>
      </c>
      <c r="J136" s="627" t="s">
        <v>690</v>
      </c>
      <c r="K136" s="627"/>
      <c r="L136" s="627"/>
      <c r="M136" s="627"/>
      <c r="N136" s="627"/>
    </row>
    <row r="137" spans="1:14" ht="15" customHeight="1" x14ac:dyDescent="0.15">
      <c r="A137" s="627">
        <v>131</v>
      </c>
      <c r="B137" s="627" t="s">
        <v>1169</v>
      </c>
      <c r="C137" s="627" t="s">
        <v>1006</v>
      </c>
      <c r="D137" s="627" t="s">
        <v>1165</v>
      </c>
      <c r="E137" s="627" t="s">
        <v>1018</v>
      </c>
      <c r="F137" s="627" t="s">
        <v>1007</v>
      </c>
      <c r="G137" s="627" t="s">
        <v>175</v>
      </c>
      <c r="H137" s="627" t="s">
        <v>279</v>
      </c>
      <c r="I137" s="627" t="s">
        <v>1590</v>
      </c>
      <c r="J137" s="627" t="s">
        <v>691</v>
      </c>
      <c r="K137" s="627"/>
      <c r="L137" s="627"/>
      <c r="M137" s="627"/>
      <c r="N137" s="627"/>
    </row>
    <row r="138" spans="1:14" ht="15" customHeight="1" x14ac:dyDescent="0.15">
      <c r="A138" s="627">
        <v>132</v>
      </c>
      <c r="B138" s="627" t="s">
        <v>1170</v>
      </c>
      <c r="C138" s="627" t="s">
        <v>1006</v>
      </c>
      <c r="D138" s="627" t="s">
        <v>1171</v>
      </c>
      <c r="E138" s="627" t="s">
        <v>1008</v>
      </c>
      <c r="F138" s="627" t="s">
        <v>1007</v>
      </c>
      <c r="G138" s="627" t="s">
        <v>175</v>
      </c>
      <c r="H138" s="627" t="s">
        <v>283</v>
      </c>
      <c r="I138" s="627"/>
      <c r="J138" s="627" t="s">
        <v>692</v>
      </c>
      <c r="K138" s="627"/>
      <c r="L138" s="627"/>
      <c r="M138" s="627"/>
      <c r="N138" s="627"/>
    </row>
    <row r="139" spans="1:14" ht="15" customHeight="1" x14ac:dyDescent="0.15">
      <c r="A139" s="627">
        <v>133</v>
      </c>
      <c r="B139" s="627" t="s">
        <v>1172</v>
      </c>
      <c r="C139" s="627" t="s">
        <v>1006</v>
      </c>
      <c r="D139" s="627" t="s">
        <v>1171</v>
      </c>
      <c r="E139" s="627" t="s">
        <v>1012</v>
      </c>
      <c r="F139" s="627" t="s">
        <v>1007</v>
      </c>
      <c r="G139" s="627" t="s">
        <v>175</v>
      </c>
      <c r="H139" s="627" t="s">
        <v>283</v>
      </c>
      <c r="I139" s="627" t="s">
        <v>284</v>
      </c>
      <c r="J139" s="627" t="s">
        <v>693</v>
      </c>
      <c r="K139" s="627"/>
      <c r="L139" s="627"/>
      <c r="M139" s="627"/>
      <c r="N139" s="627"/>
    </row>
    <row r="140" spans="1:14" ht="15" customHeight="1" x14ac:dyDescent="0.15">
      <c r="A140" s="627">
        <v>134</v>
      </c>
      <c r="B140" s="627" t="s">
        <v>1173</v>
      </c>
      <c r="C140" s="627" t="s">
        <v>1006</v>
      </c>
      <c r="D140" s="627" t="s">
        <v>1171</v>
      </c>
      <c r="E140" s="627" t="s">
        <v>1014</v>
      </c>
      <c r="F140" s="627" t="s">
        <v>1007</v>
      </c>
      <c r="G140" s="627" t="s">
        <v>175</v>
      </c>
      <c r="H140" s="627" t="s">
        <v>283</v>
      </c>
      <c r="I140" s="627" t="s">
        <v>285</v>
      </c>
      <c r="J140" s="627" t="s">
        <v>694</v>
      </c>
      <c r="K140" s="627"/>
      <c r="L140" s="627"/>
      <c r="M140" s="627"/>
      <c r="N140" s="627"/>
    </row>
    <row r="141" spans="1:14" ht="15" customHeight="1" x14ac:dyDescent="0.15">
      <c r="A141" s="627">
        <v>135</v>
      </c>
      <c r="B141" s="627" t="s">
        <v>1174</v>
      </c>
      <c r="C141" s="627" t="s">
        <v>1006</v>
      </c>
      <c r="D141" s="627" t="s">
        <v>1171</v>
      </c>
      <c r="E141" s="627" t="s">
        <v>1016</v>
      </c>
      <c r="F141" s="627" t="s">
        <v>1007</v>
      </c>
      <c r="G141" s="627" t="s">
        <v>175</v>
      </c>
      <c r="H141" s="627" t="s">
        <v>283</v>
      </c>
      <c r="I141" s="627" t="s">
        <v>286</v>
      </c>
      <c r="J141" s="627" t="s">
        <v>695</v>
      </c>
      <c r="K141" s="627"/>
      <c r="L141" s="627"/>
      <c r="M141" s="627"/>
      <c r="N141" s="627"/>
    </row>
    <row r="142" spans="1:14" ht="15" customHeight="1" x14ac:dyDescent="0.15">
      <c r="A142" s="627">
        <v>136</v>
      </c>
      <c r="B142" s="627" t="s">
        <v>1175</v>
      </c>
      <c r="C142" s="627" t="s">
        <v>1006</v>
      </c>
      <c r="D142" s="627" t="s">
        <v>1171</v>
      </c>
      <c r="E142" s="627" t="s">
        <v>1018</v>
      </c>
      <c r="F142" s="627" t="s">
        <v>1007</v>
      </c>
      <c r="G142" s="627" t="s">
        <v>175</v>
      </c>
      <c r="H142" s="627" t="s">
        <v>283</v>
      </c>
      <c r="I142" s="627" t="s">
        <v>287</v>
      </c>
      <c r="J142" s="627" t="s">
        <v>696</v>
      </c>
      <c r="K142" s="627"/>
      <c r="L142" s="627"/>
      <c r="M142" s="627"/>
      <c r="N142" s="627"/>
    </row>
    <row r="143" spans="1:14" ht="15" customHeight="1" x14ac:dyDescent="0.15">
      <c r="A143" s="627">
        <v>137</v>
      </c>
      <c r="B143" s="627" t="s">
        <v>1176</v>
      </c>
      <c r="C143" s="627" t="s">
        <v>1006</v>
      </c>
      <c r="D143" s="627" t="s">
        <v>1171</v>
      </c>
      <c r="E143" s="627" t="s">
        <v>1020</v>
      </c>
      <c r="F143" s="627" t="s">
        <v>1007</v>
      </c>
      <c r="G143" s="627" t="s">
        <v>175</v>
      </c>
      <c r="H143" s="627" t="s">
        <v>283</v>
      </c>
      <c r="I143" s="627" t="s">
        <v>288</v>
      </c>
      <c r="J143" s="627" t="s">
        <v>697</v>
      </c>
      <c r="K143" s="627"/>
      <c r="L143" s="627"/>
      <c r="M143" s="627"/>
      <c r="N143" s="627"/>
    </row>
    <row r="144" spans="1:14" ht="15" customHeight="1" x14ac:dyDescent="0.15">
      <c r="A144" s="627">
        <v>138</v>
      </c>
      <c r="B144" s="627" t="s">
        <v>1177</v>
      </c>
      <c r="C144" s="627" t="s">
        <v>1006</v>
      </c>
      <c r="D144" s="627" t="s">
        <v>1171</v>
      </c>
      <c r="E144" s="627" t="s">
        <v>1022</v>
      </c>
      <c r="F144" s="627" t="s">
        <v>1007</v>
      </c>
      <c r="G144" s="627" t="s">
        <v>175</v>
      </c>
      <c r="H144" s="627" t="s">
        <v>283</v>
      </c>
      <c r="I144" s="627" t="s">
        <v>289</v>
      </c>
      <c r="J144" s="627" t="s">
        <v>698</v>
      </c>
      <c r="K144" s="627"/>
      <c r="L144" s="627"/>
      <c r="M144" s="627"/>
      <c r="N144" s="627"/>
    </row>
    <row r="145" spans="1:14" ht="15" customHeight="1" x14ac:dyDescent="0.15">
      <c r="A145" s="627">
        <v>139</v>
      </c>
      <c r="B145" s="627" t="s">
        <v>1178</v>
      </c>
      <c r="C145" s="627" t="s">
        <v>1006</v>
      </c>
      <c r="D145" s="627" t="s">
        <v>1171</v>
      </c>
      <c r="E145" s="627" t="s">
        <v>1024</v>
      </c>
      <c r="F145" s="627" t="s">
        <v>1007</v>
      </c>
      <c r="G145" s="627" t="s">
        <v>175</v>
      </c>
      <c r="H145" s="627" t="s">
        <v>283</v>
      </c>
      <c r="I145" s="627" t="s">
        <v>290</v>
      </c>
      <c r="J145" s="627" t="s">
        <v>699</v>
      </c>
      <c r="K145" s="627"/>
      <c r="L145" s="627"/>
      <c r="M145" s="627"/>
      <c r="N145" s="627"/>
    </row>
    <row r="146" spans="1:14" ht="15" customHeight="1" x14ac:dyDescent="0.15">
      <c r="A146" s="627">
        <v>140</v>
      </c>
      <c r="B146" s="627" t="s">
        <v>1179</v>
      </c>
      <c r="C146" s="627" t="s">
        <v>1006</v>
      </c>
      <c r="D146" s="627" t="s">
        <v>1180</v>
      </c>
      <c r="E146" s="627" t="s">
        <v>1008</v>
      </c>
      <c r="F146" s="627" t="s">
        <v>1007</v>
      </c>
      <c r="G146" s="627" t="s">
        <v>175</v>
      </c>
      <c r="H146" s="627" t="s">
        <v>291</v>
      </c>
      <c r="I146" s="627"/>
      <c r="J146" s="627" t="s">
        <v>700</v>
      </c>
      <c r="K146" s="627"/>
      <c r="L146" s="627"/>
      <c r="M146" s="627"/>
      <c r="N146" s="627"/>
    </row>
    <row r="147" spans="1:14" ht="15" customHeight="1" x14ac:dyDescent="0.15">
      <c r="A147" s="627">
        <v>141</v>
      </c>
      <c r="B147" s="627" t="s">
        <v>1181</v>
      </c>
      <c r="C147" s="627" t="s">
        <v>1006</v>
      </c>
      <c r="D147" s="627" t="s">
        <v>1180</v>
      </c>
      <c r="E147" s="627" t="s">
        <v>1012</v>
      </c>
      <c r="F147" s="627" t="s">
        <v>1007</v>
      </c>
      <c r="G147" s="627" t="s">
        <v>175</v>
      </c>
      <c r="H147" s="627" t="s">
        <v>291</v>
      </c>
      <c r="I147" s="627" t="s">
        <v>292</v>
      </c>
      <c r="J147" s="627" t="s">
        <v>701</v>
      </c>
      <c r="K147" s="627"/>
      <c r="L147" s="627"/>
      <c r="M147" s="627"/>
      <c r="N147" s="627"/>
    </row>
    <row r="148" spans="1:14" ht="15" customHeight="1" x14ac:dyDescent="0.15">
      <c r="A148" s="627">
        <v>142</v>
      </c>
      <c r="B148" s="627" t="s">
        <v>1182</v>
      </c>
      <c r="C148" s="627" t="s">
        <v>1006</v>
      </c>
      <c r="D148" s="627" t="s">
        <v>1180</v>
      </c>
      <c r="E148" s="627" t="s">
        <v>1014</v>
      </c>
      <c r="F148" s="627" t="s">
        <v>1007</v>
      </c>
      <c r="G148" s="627" t="s">
        <v>175</v>
      </c>
      <c r="H148" s="627" t="s">
        <v>291</v>
      </c>
      <c r="I148" s="627" t="s">
        <v>293</v>
      </c>
      <c r="J148" s="627" t="s">
        <v>702</v>
      </c>
      <c r="K148" s="627"/>
      <c r="L148" s="627"/>
      <c r="M148" s="627"/>
      <c r="N148" s="627"/>
    </row>
    <row r="149" spans="1:14" ht="15" customHeight="1" x14ac:dyDescent="0.15">
      <c r="A149" s="627">
        <v>143</v>
      </c>
      <c r="B149" s="627" t="s">
        <v>1183</v>
      </c>
      <c r="C149" s="627" t="s">
        <v>1006</v>
      </c>
      <c r="D149" s="627" t="s">
        <v>1180</v>
      </c>
      <c r="E149" s="627" t="s">
        <v>1016</v>
      </c>
      <c r="F149" s="627" t="s">
        <v>1007</v>
      </c>
      <c r="G149" s="627" t="s">
        <v>175</v>
      </c>
      <c r="H149" s="627" t="s">
        <v>291</v>
      </c>
      <c r="I149" s="627" t="s">
        <v>294</v>
      </c>
      <c r="J149" s="627" t="s">
        <v>703</v>
      </c>
      <c r="K149" s="627"/>
      <c r="L149" s="627"/>
      <c r="M149" s="627"/>
      <c r="N149" s="627"/>
    </row>
    <row r="150" spans="1:14" ht="15" customHeight="1" x14ac:dyDescent="0.15">
      <c r="A150" s="627">
        <v>144</v>
      </c>
      <c r="B150" s="627" t="s">
        <v>1184</v>
      </c>
      <c r="C150" s="627" t="s">
        <v>1006</v>
      </c>
      <c r="D150" s="627" t="s">
        <v>1180</v>
      </c>
      <c r="E150" s="627" t="s">
        <v>1018</v>
      </c>
      <c r="F150" s="627" t="s">
        <v>1007</v>
      </c>
      <c r="G150" s="627" t="s">
        <v>175</v>
      </c>
      <c r="H150" s="627" t="s">
        <v>291</v>
      </c>
      <c r="I150" s="627" t="s">
        <v>295</v>
      </c>
      <c r="J150" s="627" t="s">
        <v>704</v>
      </c>
      <c r="K150" s="627"/>
      <c r="L150" s="627"/>
      <c r="M150" s="627"/>
      <c r="N150" s="627"/>
    </row>
    <row r="151" spans="1:14" ht="15" customHeight="1" x14ac:dyDescent="0.15">
      <c r="A151" s="627">
        <v>145</v>
      </c>
      <c r="B151" s="627" t="s">
        <v>1185</v>
      </c>
      <c r="C151" s="627" t="s">
        <v>1006</v>
      </c>
      <c r="D151" s="627" t="s">
        <v>1180</v>
      </c>
      <c r="E151" s="627" t="s">
        <v>1020</v>
      </c>
      <c r="F151" s="627" t="s">
        <v>1007</v>
      </c>
      <c r="G151" s="627" t="s">
        <v>175</v>
      </c>
      <c r="H151" s="627" t="s">
        <v>291</v>
      </c>
      <c r="I151" s="627" t="s">
        <v>296</v>
      </c>
      <c r="J151" s="627" t="s">
        <v>705</v>
      </c>
      <c r="K151" s="627"/>
      <c r="L151" s="627"/>
      <c r="M151" s="627"/>
      <c r="N151" s="627"/>
    </row>
    <row r="152" spans="1:14" ht="15" customHeight="1" x14ac:dyDescent="0.15">
      <c r="A152" s="627">
        <v>146</v>
      </c>
      <c r="B152" s="627" t="s">
        <v>1186</v>
      </c>
      <c r="C152" s="627" t="s">
        <v>1006</v>
      </c>
      <c r="D152" s="627" t="s">
        <v>1180</v>
      </c>
      <c r="E152" s="627" t="s">
        <v>1022</v>
      </c>
      <c r="F152" s="627" t="s">
        <v>1007</v>
      </c>
      <c r="G152" s="627" t="s">
        <v>175</v>
      </c>
      <c r="H152" s="627" t="s">
        <v>291</v>
      </c>
      <c r="I152" s="627" t="s">
        <v>297</v>
      </c>
      <c r="J152" s="627" t="s">
        <v>706</v>
      </c>
      <c r="K152" s="627"/>
      <c r="L152" s="627"/>
      <c r="M152" s="627"/>
      <c r="N152" s="627"/>
    </row>
    <row r="153" spans="1:14" ht="15" customHeight="1" x14ac:dyDescent="0.15">
      <c r="A153" s="627">
        <v>147</v>
      </c>
      <c r="B153" s="627" t="s">
        <v>1187</v>
      </c>
      <c r="C153" s="627" t="s">
        <v>1006</v>
      </c>
      <c r="D153" s="627" t="s">
        <v>1180</v>
      </c>
      <c r="E153" s="627" t="s">
        <v>1024</v>
      </c>
      <c r="F153" s="627" t="s">
        <v>1007</v>
      </c>
      <c r="G153" s="627" t="s">
        <v>175</v>
      </c>
      <c r="H153" s="627" t="s">
        <v>291</v>
      </c>
      <c r="I153" s="627" t="s">
        <v>298</v>
      </c>
      <c r="J153" s="627" t="s">
        <v>707</v>
      </c>
      <c r="K153" s="627"/>
      <c r="L153" s="627"/>
      <c r="M153" s="627"/>
      <c r="N153" s="627"/>
    </row>
    <row r="154" spans="1:14" ht="15" customHeight="1" x14ac:dyDescent="0.15">
      <c r="A154" s="627">
        <v>148</v>
      </c>
      <c r="B154" s="627" t="s">
        <v>1188</v>
      </c>
      <c r="C154" s="627" t="s">
        <v>1006</v>
      </c>
      <c r="D154" s="627" t="s">
        <v>1180</v>
      </c>
      <c r="E154" s="627" t="s">
        <v>1006</v>
      </c>
      <c r="F154" s="627" t="s">
        <v>1007</v>
      </c>
      <c r="G154" s="627" t="s">
        <v>175</v>
      </c>
      <c r="H154" s="627" t="s">
        <v>291</v>
      </c>
      <c r="I154" s="627" t="s">
        <v>299</v>
      </c>
      <c r="J154" s="627" t="s">
        <v>708</v>
      </c>
      <c r="K154" s="627"/>
      <c r="L154" s="627"/>
      <c r="M154" s="627"/>
      <c r="N154" s="627"/>
    </row>
    <row r="155" spans="1:14" ht="15" customHeight="1" x14ac:dyDescent="0.15">
      <c r="A155" s="627">
        <v>149</v>
      </c>
      <c r="B155" s="627" t="s">
        <v>1189</v>
      </c>
      <c r="C155" s="627" t="s">
        <v>1006</v>
      </c>
      <c r="D155" s="627" t="s">
        <v>1180</v>
      </c>
      <c r="E155" s="627" t="s">
        <v>1027</v>
      </c>
      <c r="F155" s="627" t="s">
        <v>1007</v>
      </c>
      <c r="G155" s="627" t="s">
        <v>175</v>
      </c>
      <c r="H155" s="627" t="s">
        <v>291</v>
      </c>
      <c r="I155" s="627" t="s">
        <v>1591</v>
      </c>
      <c r="J155" s="627" t="s">
        <v>709</v>
      </c>
      <c r="K155" s="627"/>
      <c r="L155" s="627"/>
      <c r="M155" s="627"/>
      <c r="N155" s="627"/>
    </row>
    <row r="156" spans="1:14" ht="15" customHeight="1" x14ac:dyDescent="0.15">
      <c r="A156" s="627">
        <v>150</v>
      </c>
      <c r="B156" s="627" t="s">
        <v>1190</v>
      </c>
      <c r="C156" s="627" t="s">
        <v>1006</v>
      </c>
      <c r="D156" s="627" t="s">
        <v>1180</v>
      </c>
      <c r="E156" s="627" t="s">
        <v>1029</v>
      </c>
      <c r="F156" s="627" t="s">
        <v>1007</v>
      </c>
      <c r="G156" s="627" t="s">
        <v>175</v>
      </c>
      <c r="H156" s="627" t="s">
        <v>291</v>
      </c>
      <c r="I156" s="627" t="s">
        <v>300</v>
      </c>
      <c r="J156" s="627" t="s">
        <v>710</v>
      </c>
      <c r="K156" s="627"/>
      <c r="L156" s="627"/>
      <c r="M156" s="627"/>
      <c r="N156" s="627"/>
    </row>
    <row r="157" spans="1:14" ht="15" customHeight="1" x14ac:dyDescent="0.15">
      <c r="A157" s="627">
        <v>151</v>
      </c>
      <c r="B157" s="627" t="s">
        <v>1191</v>
      </c>
      <c r="C157" s="627" t="s">
        <v>1006</v>
      </c>
      <c r="D157" s="627" t="s">
        <v>1180</v>
      </c>
      <c r="E157" s="627" t="s">
        <v>1031</v>
      </c>
      <c r="F157" s="627" t="s">
        <v>1007</v>
      </c>
      <c r="G157" s="627" t="s">
        <v>175</v>
      </c>
      <c r="H157" s="627" t="s">
        <v>291</v>
      </c>
      <c r="I157" s="627" t="s">
        <v>301</v>
      </c>
      <c r="J157" s="627" t="s">
        <v>711</v>
      </c>
      <c r="K157" s="627"/>
      <c r="L157" s="627"/>
      <c r="M157" s="627"/>
      <c r="N157" s="627"/>
    </row>
    <row r="158" spans="1:14" ht="15" customHeight="1" x14ac:dyDescent="0.15">
      <c r="A158" s="627">
        <v>152</v>
      </c>
      <c r="B158" s="627" t="s">
        <v>1192</v>
      </c>
      <c r="C158" s="627" t="s">
        <v>1006</v>
      </c>
      <c r="D158" s="627" t="s">
        <v>1193</v>
      </c>
      <c r="E158" s="627" t="s">
        <v>1008</v>
      </c>
      <c r="F158" s="627" t="s">
        <v>1007</v>
      </c>
      <c r="G158" s="627" t="s">
        <v>175</v>
      </c>
      <c r="H158" s="627" t="s">
        <v>302</v>
      </c>
      <c r="I158" s="627"/>
      <c r="J158" s="627" t="s">
        <v>712</v>
      </c>
      <c r="K158" s="627"/>
      <c r="L158" s="627"/>
      <c r="M158" s="627"/>
      <c r="N158" s="627"/>
    </row>
    <row r="159" spans="1:14" ht="15" customHeight="1" x14ac:dyDescent="0.15">
      <c r="A159" s="627">
        <v>153</v>
      </c>
      <c r="B159" s="627" t="s">
        <v>1194</v>
      </c>
      <c r="C159" s="627" t="s">
        <v>1006</v>
      </c>
      <c r="D159" s="627" t="s">
        <v>1193</v>
      </c>
      <c r="E159" s="627" t="s">
        <v>1012</v>
      </c>
      <c r="F159" s="627" t="s">
        <v>1007</v>
      </c>
      <c r="G159" s="627" t="s">
        <v>175</v>
      </c>
      <c r="H159" s="627" t="s">
        <v>302</v>
      </c>
      <c r="I159" s="627" t="s">
        <v>303</v>
      </c>
      <c r="J159" s="627" t="s">
        <v>713</v>
      </c>
      <c r="K159" s="627"/>
      <c r="L159" s="627"/>
      <c r="M159" s="627"/>
      <c r="N159" s="627"/>
    </row>
    <row r="160" spans="1:14" ht="15" customHeight="1" x14ac:dyDescent="0.15">
      <c r="A160" s="627">
        <v>154</v>
      </c>
      <c r="B160" s="627" t="s">
        <v>1195</v>
      </c>
      <c r="C160" s="627" t="s">
        <v>1006</v>
      </c>
      <c r="D160" s="627" t="s">
        <v>1193</v>
      </c>
      <c r="E160" s="627" t="s">
        <v>1014</v>
      </c>
      <c r="F160" s="627" t="s">
        <v>1007</v>
      </c>
      <c r="G160" s="627" t="s">
        <v>175</v>
      </c>
      <c r="H160" s="627" t="s">
        <v>302</v>
      </c>
      <c r="I160" s="627" t="s">
        <v>304</v>
      </c>
      <c r="J160" s="627" t="s">
        <v>714</v>
      </c>
      <c r="K160" s="627"/>
      <c r="L160" s="627"/>
      <c r="M160" s="627"/>
      <c r="N160" s="627"/>
    </row>
    <row r="161" spans="1:14" ht="15" customHeight="1" x14ac:dyDescent="0.15">
      <c r="A161" s="627">
        <v>155</v>
      </c>
      <c r="B161" s="627" t="s">
        <v>1196</v>
      </c>
      <c r="C161" s="627" t="s">
        <v>1006</v>
      </c>
      <c r="D161" s="627" t="s">
        <v>1193</v>
      </c>
      <c r="E161" s="627" t="s">
        <v>1016</v>
      </c>
      <c r="F161" s="627" t="s">
        <v>1007</v>
      </c>
      <c r="G161" s="627" t="s">
        <v>175</v>
      </c>
      <c r="H161" s="627" t="s">
        <v>302</v>
      </c>
      <c r="I161" s="627" t="s">
        <v>305</v>
      </c>
      <c r="J161" s="627" t="s">
        <v>715</v>
      </c>
      <c r="K161" s="627"/>
      <c r="L161" s="627"/>
      <c r="M161" s="627"/>
      <c r="N161" s="627"/>
    </row>
    <row r="162" spans="1:14" ht="15" customHeight="1" x14ac:dyDescent="0.15">
      <c r="A162" s="627">
        <v>156</v>
      </c>
      <c r="B162" s="627" t="s">
        <v>1197</v>
      </c>
      <c r="C162" s="627" t="s">
        <v>1006</v>
      </c>
      <c r="D162" s="627" t="s">
        <v>1193</v>
      </c>
      <c r="E162" s="627" t="s">
        <v>1018</v>
      </c>
      <c r="F162" s="627" t="s">
        <v>1007</v>
      </c>
      <c r="G162" s="627" t="s">
        <v>175</v>
      </c>
      <c r="H162" s="627" t="s">
        <v>302</v>
      </c>
      <c r="I162" s="627" t="s">
        <v>1592</v>
      </c>
      <c r="J162" s="627" t="s">
        <v>716</v>
      </c>
      <c r="K162" s="627"/>
      <c r="L162" s="627"/>
      <c r="M162" s="627"/>
      <c r="N162" s="627"/>
    </row>
    <row r="163" spans="1:14" ht="15" customHeight="1" x14ac:dyDescent="0.15">
      <c r="A163" s="627">
        <v>157</v>
      </c>
      <c r="B163" s="627" t="s">
        <v>1198</v>
      </c>
      <c r="C163" s="627" t="s">
        <v>1006</v>
      </c>
      <c r="D163" s="627" t="s">
        <v>1193</v>
      </c>
      <c r="E163" s="627" t="s">
        <v>1020</v>
      </c>
      <c r="F163" s="627" t="s">
        <v>1007</v>
      </c>
      <c r="G163" s="627" t="s">
        <v>175</v>
      </c>
      <c r="H163" s="627" t="s">
        <v>302</v>
      </c>
      <c r="I163" s="627" t="s">
        <v>306</v>
      </c>
      <c r="J163" s="627" t="s">
        <v>717</v>
      </c>
      <c r="K163" s="627"/>
      <c r="L163" s="627"/>
      <c r="M163" s="627"/>
      <c r="N163" s="627"/>
    </row>
    <row r="164" spans="1:14" ht="15" customHeight="1" x14ac:dyDescent="0.15">
      <c r="A164" s="627">
        <v>158</v>
      </c>
      <c r="B164" s="627" t="s">
        <v>1199</v>
      </c>
      <c r="C164" s="627" t="s">
        <v>1006</v>
      </c>
      <c r="D164" s="627" t="s">
        <v>1193</v>
      </c>
      <c r="E164" s="627" t="s">
        <v>1022</v>
      </c>
      <c r="F164" s="627" t="s">
        <v>1007</v>
      </c>
      <c r="G164" s="627" t="s">
        <v>175</v>
      </c>
      <c r="H164" s="627" t="s">
        <v>302</v>
      </c>
      <c r="I164" s="627" t="s">
        <v>307</v>
      </c>
      <c r="J164" s="627" t="s">
        <v>718</v>
      </c>
      <c r="K164" s="627"/>
      <c r="L164" s="627"/>
      <c r="M164" s="627"/>
      <c r="N164" s="627"/>
    </row>
    <row r="165" spans="1:14" ht="15" customHeight="1" x14ac:dyDescent="0.15">
      <c r="A165" s="627">
        <v>159</v>
      </c>
      <c r="B165" s="627" t="s">
        <v>1200</v>
      </c>
      <c r="C165" s="627" t="s">
        <v>1006</v>
      </c>
      <c r="D165" s="627" t="s">
        <v>1193</v>
      </c>
      <c r="E165" s="627" t="s">
        <v>1024</v>
      </c>
      <c r="F165" s="627" t="s">
        <v>1007</v>
      </c>
      <c r="G165" s="627" t="s">
        <v>175</v>
      </c>
      <c r="H165" s="627" t="s">
        <v>302</v>
      </c>
      <c r="I165" s="627" t="s">
        <v>308</v>
      </c>
      <c r="J165" s="627" t="s">
        <v>719</v>
      </c>
      <c r="K165" s="627"/>
      <c r="L165" s="627"/>
      <c r="M165" s="627"/>
      <c r="N165" s="627"/>
    </row>
    <row r="166" spans="1:14" ht="15" customHeight="1" x14ac:dyDescent="0.15">
      <c r="A166" s="627">
        <v>160</v>
      </c>
      <c r="B166" s="627" t="s">
        <v>1201</v>
      </c>
      <c r="C166" s="627" t="s">
        <v>1006</v>
      </c>
      <c r="D166" s="627" t="s">
        <v>1193</v>
      </c>
      <c r="E166" s="627" t="s">
        <v>1006</v>
      </c>
      <c r="F166" s="627" t="s">
        <v>1007</v>
      </c>
      <c r="G166" s="627" t="s">
        <v>175</v>
      </c>
      <c r="H166" s="627" t="s">
        <v>302</v>
      </c>
      <c r="I166" s="627" t="s">
        <v>1593</v>
      </c>
      <c r="J166" s="627" t="s">
        <v>720</v>
      </c>
      <c r="K166" s="627"/>
      <c r="L166" s="627"/>
      <c r="M166" s="627"/>
      <c r="N166" s="627"/>
    </row>
    <row r="167" spans="1:14" ht="15" customHeight="1" x14ac:dyDescent="0.15">
      <c r="A167" s="627">
        <v>161</v>
      </c>
      <c r="B167" s="627" t="s">
        <v>1202</v>
      </c>
      <c r="C167" s="627" t="s">
        <v>1006</v>
      </c>
      <c r="D167" s="627" t="s">
        <v>1193</v>
      </c>
      <c r="E167" s="627" t="s">
        <v>1027</v>
      </c>
      <c r="F167" s="627" t="s">
        <v>1007</v>
      </c>
      <c r="G167" s="627" t="s">
        <v>175</v>
      </c>
      <c r="H167" s="627" t="s">
        <v>302</v>
      </c>
      <c r="I167" s="627" t="s">
        <v>1594</v>
      </c>
      <c r="J167" s="627" t="s">
        <v>721</v>
      </c>
      <c r="K167" s="627"/>
      <c r="L167" s="627"/>
      <c r="M167" s="627"/>
      <c r="N167" s="627"/>
    </row>
    <row r="168" spans="1:14" ht="15" customHeight="1" x14ac:dyDescent="0.15">
      <c r="A168" s="627">
        <v>162</v>
      </c>
      <c r="B168" s="627" t="s">
        <v>1203</v>
      </c>
      <c r="C168" s="627" t="s">
        <v>1006</v>
      </c>
      <c r="D168" s="627" t="s">
        <v>1193</v>
      </c>
      <c r="E168" s="627" t="s">
        <v>1029</v>
      </c>
      <c r="F168" s="627" t="s">
        <v>1007</v>
      </c>
      <c r="G168" s="627" t="s">
        <v>175</v>
      </c>
      <c r="H168" s="627" t="s">
        <v>302</v>
      </c>
      <c r="I168" s="627" t="s">
        <v>309</v>
      </c>
      <c r="J168" s="627" t="s">
        <v>722</v>
      </c>
      <c r="K168" s="627"/>
      <c r="L168" s="627"/>
      <c r="M168" s="627"/>
      <c r="N168" s="627"/>
    </row>
    <row r="169" spans="1:14" ht="15" customHeight="1" x14ac:dyDescent="0.15">
      <c r="A169" s="627">
        <v>163</v>
      </c>
      <c r="B169" s="627" t="s">
        <v>1204</v>
      </c>
      <c r="C169" s="627" t="s">
        <v>1006</v>
      </c>
      <c r="D169" s="627" t="s">
        <v>1205</v>
      </c>
      <c r="E169" s="627" t="s">
        <v>1008</v>
      </c>
      <c r="F169" s="627" t="s">
        <v>1007</v>
      </c>
      <c r="G169" s="627" t="s">
        <v>175</v>
      </c>
      <c r="H169" s="627" t="s">
        <v>310</v>
      </c>
      <c r="I169" s="627"/>
      <c r="J169" s="627" t="s">
        <v>723</v>
      </c>
      <c r="K169" s="627"/>
      <c r="L169" s="627"/>
      <c r="M169" s="627"/>
      <c r="N169" s="627"/>
    </row>
    <row r="170" spans="1:14" ht="15" customHeight="1" x14ac:dyDescent="0.15">
      <c r="A170" s="627">
        <v>164</v>
      </c>
      <c r="B170" s="627" t="s">
        <v>1206</v>
      </c>
      <c r="C170" s="627" t="s">
        <v>1006</v>
      </c>
      <c r="D170" s="627" t="s">
        <v>1205</v>
      </c>
      <c r="E170" s="627" t="s">
        <v>1012</v>
      </c>
      <c r="F170" s="627" t="s">
        <v>1007</v>
      </c>
      <c r="G170" s="627" t="s">
        <v>175</v>
      </c>
      <c r="H170" s="627" t="s">
        <v>310</v>
      </c>
      <c r="I170" s="627" t="s">
        <v>311</v>
      </c>
      <c r="J170" s="627" t="s">
        <v>724</v>
      </c>
      <c r="K170" s="627"/>
      <c r="L170" s="627"/>
      <c r="M170" s="627"/>
      <c r="N170" s="627"/>
    </row>
    <row r="171" spans="1:14" ht="15" customHeight="1" x14ac:dyDescent="0.15">
      <c r="A171" s="627">
        <v>165</v>
      </c>
      <c r="B171" s="627" t="s">
        <v>1207</v>
      </c>
      <c r="C171" s="627" t="s">
        <v>1006</v>
      </c>
      <c r="D171" s="627" t="s">
        <v>1205</v>
      </c>
      <c r="E171" s="627" t="s">
        <v>1014</v>
      </c>
      <c r="F171" s="627" t="s">
        <v>1007</v>
      </c>
      <c r="G171" s="627" t="s">
        <v>175</v>
      </c>
      <c r="H171" s="627" t="s">
        <v>310</v>
      </c>
      <c r="I171" s="627" t="s">
        <v>663</v>
      </c>
      <c r="J171" s="627" t="s">
        <v>725</v>
      </c>
      <c r="K171" s="627"/>
      <c r="L171" s="627"/>
      <c r="M171" s="627"/>
      <c r="N171" s="627"/>
    </row>
    <row r="172" spans="1:14" ht="15" customHeight="1" x14ac:dyDescent="0.15">
      <c r="A172" s="627">
        <v>166</v>
      </c>
      <c r="B172" s="627" t="s">
        <v>1208</v>
      </c>
      <c r="C172" s="627" t="s">
        <v>1006</v>
      </c>
      <c r="D172" s="627" t="s">
        <v>1205</v>
      </c>
      <c r="E172" s="627" t="s">
        <v>1016</v>
      </c>
      <c r="F172" s="627" t="s">
        <v>1007</v>
      </c>
      <c r="G172" s="627" t="s">
        <v>175</v>
      </c>
      <c r="H172" s="627" t="s">
        <v>310</v>
      </c>
      <c r="I172" s="627" t="s">
        <v>312</v>
      </c>
      <c r="J172" s="627" t="s">
        <v>726</v>
      </c>
      <c r="K172" s="627"/>
      <c r="L172" s="627"/>
      <c r="M172" s="627"/>
      <c r="N172" s="627"/>
    </row>
    <row r="173" spans="1:14" ht="15" customHeight="1" x14ac:dyDescent="0.15">
      <c r="A173" s="627">
        <v>167</v>
      </c>
      <c r="B173" s="627" t="s">
        <v>1209</v>
      </c>
      <c r="C173" s="627" t="s">
        <v>1006</v>
      </c>
      <c r="D173" s="627" t="s">
        <v>1210</v>
      </c>
      <c r="E173" s="627" t="s">
        <v>1008</v>
      </c>
      <c r="F173" s="627" t="s">
        <v>1007</v>
      </c>
      <c r="G173" s="627" t="s">
        <v>175</v>
      </c>
      <c r="H173" s="627" t="s">
        <v>313</v>
      </c>
      <c r="I173" s="627"/>
      <c r="J173" s="627" t="s">
        <v>727</v>
      </c>
      <c r="K173" s="627"/>
      <c r="L173" s="627"/>
      <c r="M173" s="627"/>
      <c r="N173" s="627"/>
    </row>
    <row r="174" spans="1:14" ht="15" customHeight="1" x14ac:dyDescent="0.15">
      <c r="A174" s="627">
        <v>168</v>
      </c>
      <c r="B174" s="627" t="s">
        <v>1211</v>
      </c>
      <c r="C174" s="627" t="s">
        <v>1006</v>
      </c>
      <c r="D174" s="627" t="s">
        <v>1210</v>
      </c>
      <c r="E174" s="627" t="s">
        <v>1012</v>
      </c>
      <c r="F174" s="627" t="s">
        <v>1007</v>
      </c>
      <c r="G174" s="627" t="s">
        <v>175</v>
      </c>
      <c r="H174" s="627" t="s">
        <v>313</v>
      </c>
      <c r="I174" s="627" t="s">
        <v>314</v>
      </c>
      <c r="J174" s="627" t="s">
        <v>728</v>
      </c>
      <c r="K174" s="627"/>
      <c r="L174" s="627"/>
      <c r="M174" s="627"/>
      <c r="N174" s="627"/>
    </row>
    <row r="175" spans="1:14" ht="15" customHeight="1" x14ac:dyDescent="0.15">
      <c r="A175" s="627">
        <v>169</v>
      </c>
      <c r="B175" s="627" t="s">
        <v>1213</v>
      </c>
      <c r="C175" s="627" t="s">
        <v>1006</v>
      </c>
      <c r="D175" s="627" t="s">
        <v>1210</v>
      </c>
      <c r="E175" s="627" t="s">
        <v>1014</v>
      </c>
      <c r="F175" s="627" t="s">
        <v>1007</v>
      </c>
      <c r="G175" s="627" t="s">
        <v>175</v>
      </c>
      <c r="H175" s="627" t="s">
        <v>313</v>
      </c>
      <c r="I175" s="627" t="s">
        <v>315</v>
      </c>
      <c r="J175" s="627" t="s">
        <v>729</v>
      </c>
      <c r="K175" s="627"/>
      <c r="L175" s="627"/>
      <c r="M175" s="627"/>
      <c r="N175" s="627"/>
    </row>
    <row r="176" spans="1:14" ht="15" customHeight="1" x14ac:dyDescent="0.15">
      <c r="A176" s="627">
        <v>170</v>
      </c>
      <c r="B176" s="627" t="s">
        <v>1214</v>
      </c>
      <c r="C176" s="627" t="s">
        <v>1006</v>
      </c>
      <c r="D176" s="627" t="s">
        <v>1210</v>
      </c>
      <c r="E176" s="627" t="s">
        <v>1016</v>
      </c>
      <c r="F176" s="627" t="s">
        <v>1007</v>
      </c>
      <c r="G176" s="627" t="s">
        <v>175</v>
      </c>
      <c r="H176" s="627" t="s">
        <v>313</v>
      </c>
      <c r="I176" s="627" t="s">
        <v>1595</v>
      </c>
      <c r="J176" s="627" t="s">
        <v>730</v>
      </c>
      <c r="K176" s="627"/>
      <c r="L176" s="627"/>
      <c r="M176" s="627"/>
      <c r="N176" s="627"/>
    </row>
    <row r="177" spans="1:14" ht="15" customHeight="1" x14ac:dyDescent="0.15">
      <c r="A177" s="627">
        <v>171</v>
      </c>
      <c r="B177" s="627" t="s">
        <v>1215</v>
      </c>
      <c r="C177" s="627" t="s">
        <v>1006</v>
      </c>
      <c r="D177" s="627" t="s">
        <v>1210</v>
      </c>
      <c r="E177" s="627" t="s">
        <v>1018</v>
      </c>
      <c r="F177" s="627" t="s">
        <v>1007</v>
      </c>
      <c r="G177" s="627" t="s">
        <v>175</v>
      </c>
      <c r="H177" s="627" t="s">
        <v>313</v>
      </c>
      <c r="I177" s="627" t="s">
        <v>316</v>
      </c>
      <c r="J177" s="627" t="s">
        <v>731</v>
      </c>
      <c r="K177" s="627"/>
      <c r="L177" s="627"/>
      <c r="M177" s="627"/>
      <c r="N177" s="627"/>
    </row>
    <row r="178" spans="1:14" ht="15" customHeight="1" x14ac:dyDescent="0.15">
      <c r="A178" s="627">
        <v>172</v>
      </c>
      <c r="B178" s="627" t="s">
        <v>1216</v>
      </c>
      <c r="C178" s="627" t="s">
        <v>1006</v>
      </c>
      <c r="D178" s="627" t="s">
        <v>1210</v>
      </c>
      <c r="E178" s="627" t="s">
        <v>1020</v>
      </c>
      <c r="F178" s="627" t="s">
        <v>1007</v>
      </c>
      <c r="G178" s="627" t="s">
        <v>175</v>
      </c>
      <c r="H178" s="627" t="s">
        <v>313</v>
      </c>
      <c r="I178" s="627" t="s">
        <v>317</v>
      </c>
      <c r="J178" s="627" t="s">
        <v>732</v>
      </c>
      <c r="K178" s="627"/>
      <c r="L178" s="627"/>
      <c r="M178" s="627"/>
      <c r="N178" s="627"/>
    </row>
    <row r="179" spans="1:14" ht="15" customHeight="1" x14ac:dyDescent="0.15">
      <c r="A179" s="627">
        <v>173</v>
      </c>
      <c r="B179" s="627" t="s">
        <v>1217</v>
      </c>
      <c r="C179" s="627" t="s">
        <v>1006</v>
      </c>
      <c r="D179" s="627" t="s">
        <v>1210</v>
      </c>
      <c r="E179" s="627" t="s">
        <v>1022</v>
      </c>
      <c r="F179" s="627" t="s">
        <v>1007</v>
      </c>
      <c r="G179" s="627" t="s">
        <v>175</v>
      </c>
      <c r="H179" s="627" t="s">
        <v>313</v>
      </c>
      <c r="I179" s="627" t="s">
        <v>318</v>
      </c>
      <c r="J179" s="627" t="s">
        <v>733</v>
      </c>
      <c r="K179" s="627"/>
      <c r="L179" s="627"/>
      <c r="M179" s="627"/>
      <c r="N179" s="627"/>
    </row>
    <row r="180" spans="1:14" ht="15" customHeight="1" x14ac:dyDescent="0.15">
      <c r="A180" s="627">
        <v>174</v>
      </c>
      <c r="B180" s="627" t="s">
        <v>1218</v>
      </c>
      <c r="C180" s="627" t="s">
        <v>1006</v>
      </c>
      <c r="D180" s="627" t="s">
        <v>1210</v>
      </c>
      <c r="E180" s="627" t="s">
        <v>1024</v>
      </c>
      <c r="F180" s="627" t="s">
        <v>1007</v>
      </c>
      <c r="G180" s="627" t="s">
        <v>175</v>
      </c>
      <c r="H180" s="627" t="s">
        <v>313</v>
      </c>
      <c r="I180" s="627" t="s">
        <v>319</v>
      </c>
      <c r="J180" s="627" t="s">
        <v>734</v>
      </c>
      <c r="K180" s="627"/>
      <c r="L180" s="627"/>
      <c r="M180" s="627"/>
      <c r="N180" s="627"/>
    </row>
    <row r="181" spans="1:14" ht="15" customHeight="1" x14ac:dyDescent="0.15">
      <c r="A181" s="627">
        <v>175</v>
      </c>
      <c r="B181" s="627" t="s">
        <v>1219</v>
      </c>
      <c r="C181" s="627" t="s">
        <v>1006</v>
      </c>
      <c r="D181" s="627" t="s">
        <v>1210</v>
      </c>
      <c r="E181" s="627" t="s">
        <v>1006</v>
      </c>
      <c r="F181" s="627" t="s">
        <v>1007</v>
      </c>
      <c r="G181" s="627" t="s">
        <v>175</v>
      </c>
      <c r="H181" s="627" t="s">
        <v>313</v>
      </c>
      <c r="I181" s="627" t="s">
        <v>1596</v>
      </c>
      <c r="J181" s="627" t="s">
        <v>735</v>
      </c>
      <c r="K181" s="627"/>
      <c r="L181" s="627"/>
      <c r="M181" s="627"/>
      <c r="N181" s="627"/>
    </row>
    <row r="182" spans="1:14" ht="15" customHeight="1" x14ac:dyDescent="0.15">
      <c r="A182" s="627">
        <v>176</v>
      </c>
      <c r="B182" s="627" t="s">
        <v>1220</v>
      </c>
      <c r="C182" s="627" t="s">
        <v>1006</v>
      </c>
      <c r="D182" s="627" t="s">
        <v>1210</v>
      </c>
      <c r="E182" s="627" t="s">
        <v>1027</v>
      </c>
      <c r="F182" s="627" t="s">
        <v>1007</v>
      </c>
      <c r="G182" s="627" t="s">
        <v>175</v>
      </c>
      <c r="H182" s="627" t="s">
        <v>313</v>
      </c>
      <c r="I182" s="627" t="s">
        <v>320</v>
      </c>
      <c r="J182" s="627" t="s">
        <v>736</v>
      </c>
      <c r="K182" s="627"/>
      <c r="L182" s="627"/>
      <c r="M182" s="627"/>
      <c r="N182" s="627"/>
    </row>
    <row r="183" spans="1:14" ht="15" customHeight="1" x14ac:dyDescent="0.15">
      <c r="A183" s="627">
        <v>177</v>
      </c>
      <c r="B183" s="627" t="s">
        <v>1221</v>
      </c>
      <c r="C183" s="627" t="s">
        <v>1006</v>
      </c>
      <c r="D183" s="627" t="s">
        <v>1210</v>
      </c>
      <c r="E183" s="627" t="s">
        <v>1029</v>
      </c>
      <c r="F183" s="627" t="s">
        <v>1007</v>
      </c>
      <c r="G183" s="627" t="s">
        <v>175</v>
      </c>
      <c r="H183" s="627" t="s">
        <v>313</v>
      </c>
      <c r="I183" s="627" t="s">
        <v>1597</v>
      </c>
      <c r="J183" s="627" t="s">
        <v>737</v>
      </c>
      <c r="K183" s="627"/>
      <c r="L183" s="627"/>
      <c r="M183" s="627"/>
      <c r="N183" s="627"/>
    </row>
    <row r="184" spans="1:14" ht="15" customHeight="1" x14ac:dyDescent="0.15">
      <c r="A184" s="627">
        <v>178</v>
      </c>
      <c r="B184" s="627" t="s">
        <v>1222</v>
      </c>
      <c r="C184" s="627" t="s">
        <v>1006</v>
      </c>
      <c r="D184" s="627" t="s">
        <v>1210</v>
      </c>
      <c r="E184" s="627" t="s">
        <v>1031</v>
      </c>
      <c r="F184" s="627" t="s">
        <v>1007</v>
      </c>
      <c r="G184" s="627" t="s">
        <v>175</v>
      </c>
      <c r="H184" s="627" t="s">
        <v>313</v>
      </c>
      <c r="I184" s="627" t="s">
        <v>1598</v>
      </c>
      <c r="J184" s="627" t="s">
        <v>738</v>
      </c>
      <c r="K184" s="627"/>
      <c r="L184" s="627"/>
      <c r="M184" s="627"/>
      <c r="N184" s="627"/>
    </row>
    <row r="185" spans="1:14" ht="15" customHeight="1" x14ac:dyDescent="0.15">
      <c r="A185" s="627">
        <v>179</v>
      </c>
      <c r="B185" s="627" t="s">
        <v>1223</v>
      </c>
      <c r="C185" s="627" t="s">
        <v>1006</v>
      </c>
      <c r="D185" s="627" t="s">
        <v>1210</v>
      </c>
      <c r="E185" s="627" t="s">
        <v>1033</v>
      </c>
      <c r="F185" s="627" t="s">
        <v>1007</v>
      </c>
      <c r="G185" s="627" t="s">
        <v>175</v>
      </c>
      <c r="H185" s="627" t="s">
        <v>313</v>
      </c>
      <c r="I185" s="627" t="s">
        <v>321</v>
      </c>
      <c r="J185" s="627" t="s">
        <v>739</v>
      </c>
      <c r="K185" s="627"/>
      <c r="L185" s="627"/>
      <c r="M185" s="627"/>
      <c r="N185" s="627"/>
    </row>
    <row r="186" spans="1:14" ht="15" customHeight="1" x14ac:dyDescent="0.15">
      <c r="A186" s="627">
        <v>180</v>
      </c>
      <c r="B186" s="627" t="s">
        <v>1224</v>
      </c>
      <c r="C186" s="627" t="s">
        <v>1006</v>
      </c>
      <c r="D186" s="627" t="s">
        <v>1210</v>
      </c>
      <c r="E186" s="627" t="s">
        <v>1035</v>
      </c>
      <c r="F186" s="627" t="s">
        <v>1007</v>
      </c>
      <c r="G186" s="627" t="s">
        <v>175</v>
      </c>
      <c r="H186" s="627" t="s">
        <v>313</v>
      </c>
      <c r="I186" s="627" t="s">
        <v>322</v>
      </c>
      <c r="J186" s="627" t="s">
        <v>740</v>
      </c>
      <c r="K186" s="627"/>
      <c r="L186" s="627"/>
      <c r="M186" s="627"/>
      <c r="N186" s="627"/>
    </row>
    <row r="187" spans="1:14" ht="15" customHeight="1" x14ac:dyDescent="0.15">
      <c r="A187" s="627">
        <v>181</v>
      </c>
      <c r="B187" s="627" t="s">
        <v>1225</v>
      </c>
      <c r="C187" s="627" t="s">
        <v>1006</v>
      </c>
      <c r="D187" s="627" t="s">
        <v>1210</v>
      </c>
      <c r="E187" s="627" t="s">
        <v>1037</v>
      </c>
      <c r="F187" s="627" t="s">
        <v>1007</v>
      </c>
      <c r="G187" s="627" t="s">
        <v>175</v>
      </c>
      <c r="H187" s="627" t="s">
        <v>313</v>
      </c>
      <c r="I187" s="627" t="s">
        <v>323</v>
      </c>
      <c r="J187" s="627" t="s">
        <v>741</v>
      </c>
      <c r="K187" s="627"/>
      <c r="L187" s="627"/>
      <c r="M187" s="627"/>
      <c r="N187" s="627"/>
    </row>
    <row r="188" spans="1:14" ht="15" customHeight="1" x14ac:dyDescent="0.15">
      <c r="A188" s="627">
        <v>182</v>
      </c>
      <c r="B188" s="627" t="s">
        <v>1226</v>
      </c>
      <c r="C188" s="627" t="s">
        <v>1006</v>
      </c>
      <c r="D188" s="627" t="s">
        <v>1210</v>
      </c>
      <c r="E188" s="627" t="s">
        <v>1039</v>
      </c>
      <c r="F188" s="627" t="s">
        <v>1007</v>
      </c>
      <c r="G188" s="627" t="s">
        <v>175</v>
      </c>
      <c r="H188" s="627" t="s">
        <v>313</v>
      </c>
      <c r="I188" s="627" t="s">
        <v>324</v>
      </c>
      <c r="J188" s="627" t="s">
        <v>742</v>
      </c>
      <c r="K188" s="627"/>
      <c r="L188" s="627"/>
      <c r="M188" s="627"/>
      <c r="N188" s="627"/>
    </row>
    <row r="189" spans="1:14" ht="15" customHeight="1" x14ac:dyDescent="0.15">
      <c r="A189" s="627">
        <v>183</v>
      </c>
      <c r="B189" s="627" t="s">
        <v>1227</v>
      </c>
      <c r="C189" s="627" t="s">
        <v>1006</v>
      </c>
      <c r="D189" s="627" t="s">
        <v>1210</v>
      </c>
      <c r="E189" s="627" t="s">
        <v>1041</v>
      </c>
      <c r="F189" s="627" t="s">
        <v>1007</v>
      </c>
      <c r="G189" s="627" t="s">
        <v>175</v>
      </c>
      <c r="H189" s="627" t="s">
        <v>313</v>
      </c>
      <c r="I189" s="627" t="s">
        <v>325</v>
      </c>
      <c r="J189" s="627" t="s">
        <v>743</v>
      </c>
      <c r="K189" s="627"/>
      <c r="L189" s="627"/>
      <c r="M189" s="627"/>
      <c r="N189" s="627"/>
    </row>
    <row r="190" spans="1:14" ht="15" customHeight="1" x14ac:dyDescent="0.15">
      <c r="A190" s="627">
        <v>184</v>
      </c>
      <c r="B190" s="627" t="s">
        <v>1228</v>
      </c>
      <c r="C190" s="627" t="s">
        <v>1006</v>
      </c>
      <c r="D190" s="627" t="s">
        <v>1210</v>
      </c>
      <c r="E190" s="627" t="s">
        <v>1043</v>
      </c>
      <c r="F190" s="627" t="s">
        <v>1007</v>
      </c>
      <c r="G190" s="627" t="s">
        <v>175</v>
      </c>
      <c r="H190" s="627" t="s">
        <v>313</v>
      </c>
      <c r="I190" s="627" t="s">
        <v>326</v>
      </c>
      <c r="J190" s="627" t="s">
        <v>744</v>
      </c>
      <c r="K190" s="627"/>
      <c r="L190" s="627"/>
      <c r="M190" s="627"/>
      <c r="N190" s="627"/>
    </row>
    <row r="191" spans="1:14" ht="15" customHeight="1" x14ac:dyDescent="0.15">
      <c r="A191" s="627">
        <v>185</v>
      </c>
      <c r="B191" s="627" t="s">
        <v>1229</v>
      </c>
      <c r="C191" s="627" t="s">
        <v>1006</v>
      </c>
      <c r="D191" s="627" t="s">
        <v>1210</v>
      </c>
      <c r="E191" s="627" t="s">
        <v>1045</v>
      </c>
      <c r="F191" s="627" t="s">
        <v>1007</v>
      </c>
      <c r="G191" s="627" t="s">
        <v>175</v>
      </c>
      <c r="H191" s="627" t="s">
        <v>313</v>
      </c>
      <c r="I191" s="627" t="s">
        <v>327</v>
      </c>
      <c r="J191" s="627" t="s">
        <v>745</v>
      </c>
      <c r="K191" s="627"/>
      <c r="L191" s="627"/>
      <c r="M191" s="627"/>
      <c r="N191" s="627"/>
    </row>
    <row r="192" spans="1:14" ht="15" customHeight="1" x14ac:dyDescent="0.15">
      <c r="A192" s="627">
        <v>186</v>
      </c>
      <c r="B192" s="627" t="s">
        <v>1230</v>
      </c>
      <c r="C192" s="627" t="s">
        <v>1006</v>
      </c>
      <c r="D192" s="627" t="s">
        <v>1210</v>
      </c>
      <c r="E192" s="627" t="s">
        <v>1161</v>
      </c>
      <c r="F192" s="627" t="s">
        <v>1007</v>
      </c>
      <c r="G192" s="627" t="s">
        <v>175</v>
      </c>
      <c r="H192" s="627" t="s">
        <v>313</v>
      </c>
      <c r="I192" s="627" t="s">
        <v>1599</v>
      </c>
      <c r="J192" s="627" t="s">
        <v>746</v>
      </c>
      <c r="K192" s="627"/>
      <c r="L192" s="627"/>
      <c r="M192" s="627"/>
      <c r="N192" s="627"/>
    </row>
    <row r="193" spans="1:14" ht="15" customHeight="1" x14ac:dyDescent="0.15">
      <c r="A193" s="627">
        <v>187</v>
      </c>
      <c r="B193" s="627" t="s">
        <v>1231</v>
      </c>
      <c r="C193" s="627" t="s">
        <v>1006</v>
      </c>
      <c r="D193" s="627" t="s">
        <v>1210</v>
      </c>
      <c r="E193" s="627" t="s">
        <v>1163</v>
      </c>
      <c r="F193" s="627" t="s">
        <v>1007</v>
      </c>
      <c r="G193" s="627" t="s">
        <v>175</v>
      </c>
      <c r="H193" s="627" t="s">
        <v>313</v>
      </c>
      <c r="I193" s="627" t="s">
        <v>328</v>
      </c>
      <c r="J193" s="627" t="s">
        <v>747</v>
      </c>
      <c r="K193" s="627"/>
      <c r="L193" s="627"/>
      <c r="M193" s="627"/>
      <c r="N193" s="627"/>
    </row>
    <row r="194" spans="1:14" ht="15" customHeight="1" x14ac:dyDescent="0.15">
      <c r="A194" s="627">
        <v>188</v>
      </c>
      <c r="B194" s="627" t="s">
        <v>1232</v>
      </c>
      <c r="C194" s="627" t="s">
        <v>1006</v>
      </c>
      <c r="D194" s="627" t="s">
        <v>1210</v>
      </c>
      <c r="E194" s="627" t="s">
        <v>1233</v>
      </c>
      <c r="F194" s="627" t="s">
        <v>1007</v>
      </c>
      <c r="G194" s="627" t="s">
        <v>175</v>
      </c>
      <c r="H194" s="627" t="s">
        <v>313</v>
      </c>
      <c r="I194" s="627" t="s">
        <v>1600</v>
      </c>
      <c r="J194" s="627" t="s">
        <v>748</v>
      </c>
      <c r="K194" s="627"/>
      <c r="L194" s="627"/>
      <c r="M194" s="627"/>
      <c r="N194" s="627"/>
    </row>
    <row r="195" spans="1:14" ht="15" customHeight="1" x14ac:dyDescent="0.15">
      <c r="A195" s="627">
        <v>189</v>
      </c>
      <c r="B195" s="627" t="s">
        <v>1234</v>
      </c>
      <c r="C195" s="627" t="s">
        <v>1006</v>
      </c>
      <c r="D195" s="627" t="s">
        <v>1210</v>
      </c>
      <c r="E195" s="627" t="s">
        <v>1235</v>
      </c>
      <c r="F195" s="627" t="s">
        <v>1007</v>
      </c>
      <c r="G195" s="627" t="s">
        <v>175</v>
      </c>
      <c r="H195" s="627" t="s">
        <v>313</v>
      </c>
      <c r="I195" s="627" t="s">
        <v>1601</v>
      </c>
      <c r="J195" s="627" t="s">
        <v>749</v>
      </c>
      <c r="K195" s="627"/>
      <c r="L195" s="627"/>
      <c r="M195" s="627"/>
      <c r="N195" s="627"/>
    </row>
    <row r="196" spans="1:14" ht="15" customHeight="1" x14ac:dyDescent="0.15">
      <c r="A196" s="627">
        <v>190</v>
      </c>
      <c r="B196" s="627" t="s">
        <v>1236</v>
      </c>
      <c r="C196" s="627" t="s">
        <v>1006</v>
      </c>
      <c r="D196" s="627" t="s">
        <v>1210</v>
      </c>
      <c r="E196" s="627" t="s">
        <v>1237</v>
      </c>
      <c r="F196" s="627" t="s">
        <v>1007</v>
      </c>
      <c r="G196" s="627" t="s">
        <v>175</v>
      </c>
      <c r="H196" s="627" t="s">
        <v>313</v>
      </c>
      <c r="I196" s="627" t="s">
        <v>329</v>
      </c>
      <c r="J196" s="627" t="s">
        <v>750</v>
      </c>
      <c r="K196" s="627"/>
      <c r="L196" s="627"/>
      <c r="M196" s="627"/>
      <c r="N196" s="627"/>
    </row>
    <row r="197" spans="1:14" ht="15" customHeight="1" x14ac:dyDescent="0.15">
      <c r="A197" s="627">
        <v>191</v>
      </c>
      <c r="B197" s="627" t="s">
        <v>1238</v>
      </c>
      <c r="C197" s="627" t="s">
        <v>1006</v>
      </c>
      <c r="D197" s="627" t="s">
        <v>1239</v>
      </c>
      <c r="E197" s="627" t="s">
        <v>1008</v>
      </c>
      <c r="F197" s="627" t="s">
        <v>1007</v>
      </c>
      <c r="G197" s="627" t="s">
        <v>175</v>
      </c>
      <c r="H197" s="627" t="s">
        <v>330</v>
      </c>
      <c r="I197" s="627"/>
      <c r="J197" s="627" t="s">
        <v>751</v>
      </c>
      <c r="K197" s="627"/>
      <c r="L197" s="627"/>
      <c r="M197" s="627"/>
      <c r="N197" s="627"/>
    </row>
    <row r="198" spans="1:14" ht="15" customHeight="1" x14ac:dyDescent="0.15">
      <c r="A198" s="627">
        <v>192</v>
      </c>
      <c r="B198" s="627" t="s">
        <v>1240</v>
      </c>
      <c r="C198" s="627" t="s">
        <v>1006</v>
      </c>
      <c r="D198" s="627" t="s">
        <v>1239</v>
      </c>
      <c r="E198" s="627" t="s">
        <v>1012</v>
      </c>
      <c r="F198" s="627" t="s">
        <v>1007</v>
      </c>
      <c r="G198" s="627" t="s">
        <v>175</v>
      </c>
      <c r="H198" s="627" t="s">
        <v>330</v>
      </c>
      <c r="I198" s="627" t="s">
        <v>331</v>
      </c>
      <c r="J198" s="627" t="s">
        <v>752</v>
      </c>
      <c r="K198" s="627"/>
      <c r="L198" s="627"/>
      <c r="M198" s="627"/>
      <c r="N198" s="627"/>
    </row>
    <row r="199" spans="1:14" ht="15" customHeight="1" x14ac:dyDescent="0.15">
      <c r="A199" s="627">
        <v>193</v>
      </c>
      <c r="B199" s="627" t="s">
        <v>1241</v>
      </c>
      <c r="C199" s="627" t="s">
        <v>1006</v>
      </c>
      <c r="D199" s="627" t="s">
        <v>1239</v>
      </c>
      <c r="E199" s="627" t="s">
        <v>1014</v>
      </c>
      <c r="F199" s="627" t="s">
        <v>1007</v>
      </c>
      <c r="G199" s="627" t="s">
        <v>175</v>
      </c>
      <c r="H199" s="627" t="s">
        <v>330</v>
      </c>
      <c r="I199" s="627" t="s">
        <v>332</v>
      </c>
      <c r="J199" s="627" t="s">
        <v>753</v>
      </c>
      <c r="K199" s="627"/>
      <c r="L199" s="627"/>
      <c r="M199" s="627"/>
      <c r="N199" s="627"/>
    </row>
    <row r="200" spans="1:14" ht="15" customHeight="1" x14ac:dyDescent="0.15">
      <c r="A200" s="627">
        <v>194</v>
      </c>
      <c r="B200" s="627" t="s">
        <v>1242</v>
      </c>
      <c r="C200" s="627" t="s">
        <v>1006</v>
      </c>
      <c r="D200" s="627" t="s">
        <v>1239</v>
      </c>
      <c r="E200" s="627" t="s">
        <v>1016</v>
      </c>
      <c r="F200" s="627" t="s">
        <v>1007</v>
      </c>
      <c r="G200" s="627" t="s">
        <v>175</v>
      </c>
      <c r="H200" s="627" t="s">
        <v>330</v>
      </c>
      <c r="I200" s="627" t="s">
        <v>1602</v>
      </c>
      <c r="J200" s="627" t="s">
        <v>754</v>
      </c>
      <c r="K200" s="627"/>
      <c r="L200" s="627"/>
      <c r="M200" s="627"/>
      <c r="N200" s="627"/>
    </row>
    <row r="201" spans="1:14" ht="15" customHeight="1" x14ac:dyDescent="0.15">
      <c r="A201" s="627">
        <v>195</v>
      </c>
      <c r="B201" s="627" t="s">
        <v>1243</v>
      </c>
      <c r="C201" s="627" t="s">
        <v>1006</v>
      </c>
      <c r="D201" s="627" t="s">
        <v>1239</v>
      </c>
      <c r="E201" s="627" t="s">
        <v>1018</v>
      </c>
      <c r="F201" s="627" t="s">
        <v>1007</v>
      </c>
      <c r="G201" s="627" t="s">
        <v>175</v>
      </c>
      <c r="H201" s="627" t="s">
        <v>330</v>
      </c>
      <c r="I201" s="627" t="s">
        <v>333</v>
      </c>
      <c r="J201" s="627" t="s">
        <v>755</v>
      </c>
      <c r="K201" s="627"/>
      <c r="L201" s="627"/>
      <c r="M201" s="627"/>
      <c r="N201" s="627"/>
    </row>
    <row r="202" spans="1:14" ht="15" customHeight="1" x14ac:dyDescent="0.15">
      <c r="A202" s="627">
        <v>196</v>
      </c>
      <c r="B202" s="627" t="s">
        <v>1244</v>
      </c>
      <c r="C202" s="627" t="s">
        <v>1006</v>
      </c>
      <c r="D202" s="627" t="s">
        <v>1239</v>
      </c>
      <c r="E202" s="627" t="s">
        <v>1020</v>
      </c>
      <c r="F202" s="627" t="s">
        <v>1007</v>
      </c>
      <c r="G202" s="627" t="s">
        <v>175</v>
      </c>
      <c r="H202" s="627" t="s">
        <v>330</v>
      </c>
      <c r="I202" s="627" t="s">
        <v>334</v>
      </c>
      <c r="J202" s="627" t="s">
        <v>756</v>
      </c>
      <c r="K202" s="627"/>
      <c r="L202" s="627"/>
      <c r="M202" s="627"/>
      <c r="N202" s="627"/>
    </row>
    <row r="203" spans="1:14" ht="15" customHeight="1" x14ac:dyDescent="0.15">
      <c r="A203" s="627">
        <v>197</v>
      </c>
      <c r="B203" s="627" t="s">
        <v>1245</v>
      </c>
      <c r="C203" s="627" t="s">
        <v>1006</v>
      </c>
      <c r="D203" s="627" t="s">
        <v>1239</v>
      </c>
      <c r="E203" s="627" t="s">
        <v>1022</v>
      </c>
      <c r="F203" s="627" t="s">
        <v>1007</v>
      </c>
      <c r="G203" s="627" t="s">
        <v>175</v>
      </c>
      <c r="H203" s="627" t="s">
        <v>330</v>
      </c>
      <c r="I203" s="627" t="s">
        <v>1603</v>
      </c>
      <c r="J203" s="627" t="s">
        <v>757</v>
      </c>
      <c r="K203" s="627"/>
      <c r="L203" s="627"/>
      <c r="M203" s="627"/>
      <c r="N203" s="627"/>
    </row>
    <row r="204" spans="1:14" ht="15" customHeight="1" x14ac:dyDescent="0.15">
      <c r="A204" s="627">
        <v>198</v>
      </c>
      <c r="B204" s="627" t="s">
        <v>1246</v>
      </c>
      <c r="C204" s="627" t="s">
        <v>1006</v>
      </c>
      <c r="D204" s="627" t="s">
        <v>1247</v>
      </c>
      <c r="E204" s="627" t="s">
        <v>1008</v>
      </c>
      <c r="F204" s="627" t="s">
        <v>1007</v>
      </c>
      <c r="G204" s="627" t="s">
        <v>175</v>
      </c>
      <c r="H204" s="627" t="s">
        <v>335</v>
      </c>
      <c r="I204" s="627"/>
      <c r="J204" s="627" t="s">
        <v>758</v>
      </c>
      <c r="K204" s="627"/>
      <c r="L204" s="627"/>
      <c r="M204" s="627"/>
      <c r="N204" s="627"/>
    </row>
    <row r="205" spans="1:14" ht="15" customHeight="1" x14ac:dyDescent="0.15">
      <c r="A205" s="627">
        <v>199</v>
      </c>
      <c r="B205" s="627" t="s">
        <v>1248</v>
      </c>
      <c r="C205" s="627" t="s">
        <v>1006</v>
      </c>
      <c r="D205" s="627" t="s">
        <v>1247</v>
      </c>
      <c r="E205" s="627" t="s">
        <v>1012</v>
      </c>
      <c r="F205" s="627" t="s">
        <v>1007</v>
      </c>
      <c r="G205" s="627" t="s">
        <v>175</v>
      </c>
      <c r="H205" s="627" t="s">
        <v>335</v>
      </c>
      <c r="I205" s="627" t="s">
        <v>336</v>
      </c>
      <c r="J205" s="627" t="s">
        <v>759</v>
      </c>
      <c r="K205" s="627"/>
      <c r="L205" s="627"/>
      <c r="M205" s="627"/>
      <c r="N205" s="627"/>
    </row>
    <row r="206" spans="1:14" ht="15" customHeight="1" x14ac:dyDescent="0.15">
      <c r="A206" s="627">
        <v>200</v>
      </c>
      <c r="B206" s="627" t="s">
        <v>1249</v>
      </c>
      <c r="C206" s="627" t="s">
        <v>1006</v>
      </c>
      <c r="D206" s="627" t="s">
        <v>1247</v>
      </c>
      <c r="E206" s="627" t="s">
        <v>1014</v>
      </c>
      <c r="F206" s="627" t="s">
        <v>1007</v>
      </c>
      <c r="G206" s="627" t="s">
        <v>175</v>
      </c>
      <c r="H206" s="627" t="s">
        <v>335</v>
      </c>
      <c r="I206" s="627" t="s">
        <v>337</v>
      </c>
      <c r="J206" s="627" t="s">
        <v>760</v>
      </c>
      <c r="K206" s="627"/>
      <c r="L206" s="627"/>
      <c r="M206" s="627"/>
      <c r="N206" s="627"/>
    </row>
    <row r="207" spans="1:14" ht="15" customHeight="1" x14ac:dyDescent="0.15">
      <c r="A207" s="627">
        <v>201</v>
      </c>
      <c r="B207" s="627" t="s">
        <v>1250</v>
      </c>
      <c r="C207" s="627" t="s">
        <v>1006</v>
      </c>
      <c r="D207" s="627" t="s">
        <v>1247</v>
      </c>
      <c r="E207" s="627" t="s">
        <v>1016</v>
      </c>
      <c r="F207" s="627" t="s">
        <v>1007</v>
      </c>
      <c r="G207" s="627" t="s">
        <v>175</v>
      </c>
      <c r="H207" s="627" t="s">
        <v>335</v>
      </c>
      <c r="I207" s="627" t="s">
        <v>338</v>
      </c>
      <c r="J207" s="627" t="s">
        <v>761</v>
      </c>
      <c r="K207" s="627"/>
      <c r="L207" s="627"/>
      <c r="M207" s="627"/>
      <c r="N207" s="627"/>
    </row>
    <row r="208" spans="1:14" ht="15" customHeight="1" x14ac:dyDescent="0.15">
      <c r="A208" s="627">
        <v>202</v>
      </c>
      <c r="B208" s="627" t="s">
        <v>1251</v>
      </c>
      <c r="C208" s="627" t="s">
        <v>1006</v>
      </c>
      <c r="D208" s="627" t="s">
        <v>1247</v>
      </c>
      <c r="E208" s="627" t="s">
        <v>1018</v>
      </c>
      <c r="F208" s="627" t="s">
        <v>1007</v>
      </c>
      <c r="G208" s="627" t="s">
        <v>175</v>
      </c>
      <c r="H208" s="627" t="s">
        <v>335</v>
      </c>
      <c r="I208" s="627" t="s">
        <v>339</v>
      </c>
      <c r="J208" s="627" t="s">
        <v>762</v>
      </c>
      <c r="K208" s="627"/>
      <c r="L208" s="627"/>
      <c r="M208" s="627"/>
      <c r="N208" s="627"/>
    </row>
    <row r="209" spans="1:14" ht="15" customHeight="1" x14ac:dyDescent="0.15">
      <c r="A209" s="627">
        <v>203</v>
      </c>
      <c r="B209" s="627" t="s">
        <v>1252</v>
      </c>
      <c r="C209" s="627" t="s">
        <v>1006</v>
      </c>
      <c r="D209" s="627" t="s">
        <v>1247</v>
      </c>
      <c r="E209" s="627" t="s">
        <v>1020</v>
      </c>
      <c r="F209" s="627" t="s">
        <v>1007</v>
      </c>
      <c r="G209" s="627" t="s">
        <v>175</v>
      </c>
      <c r="H209" s="627" t="s">
        <v>335</v>
      </c>
      <c r="I209" s="627" t="s">
        <v>340</v>
      </c>
      <c r="J209" s="627" t="s">
        <v>763</v>
      </c>
      <c r="K209" s="627"/>
      <c r="L209" s="627"/>
      <c r="M209" s="627"/>
      <c r="N209" s="627"/>
    </row>
    <row r="210" spans="1:14" ht="15" customHeight="1" x14ac:dyDescent="0.15">
      <c r="A210" s="627">
        <v>204</v>
      </c>
      <c r="B210" s="627" t="s">
        <v>1253</v>
      </c>
      <c r="C210" s="627" t="s">
        <v>1006</v>
      </c>
      <c r="D210" s="627" t="s">
        <v>1247</v>
      </c>
      <c r="E210" s="627" t="s">
        <v>1022</v>
      </c>
      <c r="F210" s="627" t="s">
        <v>1007</v>
      </c>
      <c r="G210" s="627" t="s">
        <v>175</v>
      </c>
      <c r="H210" s="627" t="s">
        <v>335</v>
      </c>
      <c r="I210" s="627" t="s">
        <v>341</v>
      </c>
      <c r="J210" s="627" t="s">
        <v>764</v>
      </c>
      <c r="K210" s="627"/>
      <c r="L210" s="627"/>
      <c r="M210" s="627"/>
      <c r="N210" s="627"/>
    </row>
    <row r="211" spans="1:14" ht="15" customHeight="1" x14ac:dyDescent="0.15">
      <c r="A211" s="627">
        <v>205</v>
      </c>
      <c r="B211" s="627" t="s">
        <v>1254</v>
      </c>
      <c r="C211" s="627" t="s">
        <v>1006</v>
      </c>
      <c r="D211" s="627" t="s">
        <v>1247</v>
      </c>
      <c r="E211" s="627" t="s">
        <v>1024</v>
      </c>
      <c r="F211" s="627" t="s">
        <v>1007</v>
      </c>
      <c r="G211" s="627" t="s">
        <v>175</v>
      </c>
      <c r="H211" s="627" t="s">
        <v>335</v>
      </c>
      <c r="I211" s="627" t="s">
        <v>342</v>
      </c>
      <c r="J211" s="627" t="s">
        <v>765</v>
      </c>
      <c r="K211" s="627"/>
      <c r="L211" s="627"/>
      <c r="M211" s="627"/>
      <c r="N211" s="627"/>
    </row>
    <row r="212" spans="1:14" ht="15" customHeight="1" x14ac:dyDescent="0.15">
      <c r="A212" s="627">
        <v>206</v>
      </c>
      <c r="B212" s="627" t="s">
        <v>1255</v>
      </c>
      <c r="C212" s="627" t="s">
        <v>1006</v>
      </c>
      <c r="D212" s="627" t="s">
        <v>1256</v>
      </c>
      <c r="E212" s="627" t="s">
        <v>1008</v>
      </c>
      <c r="F212" s="627" t="s">
        <v>1007</v>
      </c>
      <c r="G212" s="627" t="s">
        <v>175</v>
      </c>
      <c r="H212" s="627" t="s">
        <v>343</v>
      </c>
      <c r="I212" s="627"/>
      <c r="J212" s="627" t="s">
        <v>766</v>
      </c>
      <c r="K212" s="627"/>
      <c r="L212" s="627"/>
      <c r="M212" s="627"/>
      <c r="N212" s="627"/>
    </row>
    <row r="213" spans="1:14" ht="15" customHeight="1" x14ac:dyDescent="0.15">
      <c r="A213" s="627">
        <v>207</v>
      </c>
      <c r="B213" s="627" t="s">
        <v>1257</v>
      </c>
      <c r="C213" s="627" t="s">
        <v>1006</v>
      </c>
      <c r="D213" s="627" t="s">
        <v>1256</v>
      </c>
      <c r="E213" s="627" t="s">
        <v>1012</v>
      </c>
      <c r="F213" s="627" t="s">
        <v>1007</v>
      </c>
      <c r="G213" s="627" t="s">
        <v>175</v>
      </c>
      <c r="H213" s="627" t="s">
        <v>343</v>
      </c>
      <c r="I213" s="627" t="s">
        <v>344</v>
      </c>
      <c r="J213" s="627" t="s">
        <v>767</v>
      </c>
      <c r="K213" s="627"/>
      <c r="L213" s="627"/>
      <c r="M213" s="627"/>
      <c r="N213" s="627"/>
    </row>
    <row r="214" spans="1:14" ht="15" customHeight="1" x14ac:dyDescent="0.15">
      <c r="A214" s="627">
        <v>208</v>
      </c>
      <c r="B214" s="627" t="s">
        <v>1258</v>
      </c>
      <c r="C214" s="627" t="s">
        <v>1006</v>
      </c>
      <c r="D214" s="627" t="s">
        <v>1256</v>
      </c>
      <c r="E214" s="627" t="s">
        <v>1014</v>
      </c>
      <c r="F214" s="627" t="s">
        <v>1007</v>
      </c>
      <c r="G214" s="627" t="s">
        <v>175</v>
      </c>
      <c r="H214" s="627" t="s">
        <v>343</v>
      </c>
      <c r="I214" s="627" t="s">
        <v>345</v>
      </c>
      <c r="J214" s="627" t="s">
        <v>768</v>
      </c>
      <c r="K214" s="627"/>
      <c r="L214" s="627"/>
      <c r="M214" s="627"/>
      <c r="N214" s="627"/>
    </row>
    <row r="215" spans="1:14" ht="15" customHeight="1" x14ac:dyDescent="0.15">
      <c r="A215" s="627">
        <v>209</v>
      </c>
      <c r="B215" s="627" t="s">
        <v>1259</v>
      </c>
      <c r="C215" s="627" t="s">
        <v>1006</v>
      </c>
      <c r="D215" s="627" t="s">
        <v>1256</v>
      </c>
      <c r="E215" s="627" t="s">
        <v>1016</v>
      </c>
      <c r="F215" s="627" t="s">
        <v>1007</v>
      </c>
      <c r="G215" s="627" t="s">
        <v>175</v>
      </c>
      <c r="H215" s="627" t="s">
        <v>343</v>
      </c>
      <c r="I215" s="627" t="s">
        <v>346</v>
      </c>
      <c r="J215" s="627" t="s">
        <v>769</v>
      </c>
      <c r="K215" s="627"/>
      <c r="L215" s="627"/>
      <c r="M215" s="627"/>
      <c r="N215" s="627"/>
    </row>
    <row r="216" spans="1:14" ht="15" customHeight="1" x14ac:dyDescent="0.15">
      <c r="A216" s="627">
        <v>210</v>
      </c>
      <c r="B216" s="627" t="s">
        <v>1260</v>
      </c>
      <c r="C216" s="627" t="s">
        <v>1006</v>
      </c>
      <c r="D216" s="627" t="s">
        <v>1256</v>
      </c>
      <c r="E216" s="627" t="s">
        <v>1018</v>
      </c>
      <c r="F216" s="627" t="s">
        <v>1007</v>
      </c>
      <c r="G216" s="627" t="s">
        <v>175</v>
      </c>
      <c r="H216" s="627" t="s">
        <v>343</v>
      </c>
      <c r="I216" s="627" t="s">
        <v>347</v>
      </c>
      <c r="J216" s="627" t="s">
        <v>770</v>
      </c>
      <c r="K216" s="627"/>
      <c r="L216" s="627"/>
      <c r="M216" s="627"/>
      <c r="N216" s="627"/>
    </row>
    <row r="217" spans="1:14" ht="15" customHeight="1" x14ac:dyDescent="0.15">
      <c r="A217" s="627">
        <v>211</v>
      </c>
      <c r="B217" s="627" t="s">
        <v>1261</v>
      </c>
      <c r="C217" s="627" t="s">
        <v>1006</v>
      </c>
      <c r="D217" s="627" t="s">
        <v>1256</v>
      </c>
      <c r="E217" s="627" t="s">
        <v>1020</v>
      </c>
      <c r="F217" s="627" t="s">
        <v>1007</v>
      </c>
      <c r="G217" s="627" t="s">
        <v>175</v>
      </c>
      <c r="H217" s="627" t="s">
        <v>343</v>
      </c>
      <c r="I217" s="627" t="s">
        <v>348</v>
      </c>
      <c r="J217" s="627" t="s">
        <v>771</v>
      </c>
      <c r="K217" s="627"/>
      <c r="L217" s="627"/>
      <c r="M217" s="627"/>
      <c r="N217" s="627"/>
    </row>
    <row r="218" spans="1:14" ht="15" customHeight="1" x14ac:dyDescent="0.15">
      <c r="A218" s="627">
        <v>212</v>
      </c>
      <c r="B218" s="627" t="s">
        <v>1262</v>
      </c>
      <c r="C218" s="627" t="s">
        <v>1006</v>
      </c>
      <c r="D218" s="627" t="s">
        <v>1256</v>
      </c>
      <c r="E218" s="627" t="s">
        <v>1022</v>
      </c>
      <c r="F218" s="627" t="s">
        <v>1007</v>
      </c>
      <c r="G218" s="627" t="s">
        <v>175</v>
      </c>
      <c r="H218" s="627" t="s">
        <v>343</v>
      </c>
      <c r="I218" s="627" t="s">
        <v>349</v>
      </c>
      <c r="J218" s="627" t="s">
        <v>772</v>
      </c>
      <c r="K218" s="627"/>
      <c r="L218" s="627"/>
      <c r="M218" s="627"/>
      <c r="N218" s="627"/>
    </row>
    <row r="219" spans="1:14" ht="15" customHeight="1" x14ac:dyDescent="0.15">
      <c r="A219" s="627">
        <v>213</v>
      </c>
      <c r="B219" s="627" t="s">
        <v>1263</v>
      </c>
      <c r="C219" s="627" t="s">
        <v>1006</v>
      </c>
      <c r="D219" s="627" t="s">
        <v>1264</v>
      </c>
      <c r="E219" s="627" t="s">
        <v>1008</v>
      </c>
      <c r="F219" s="627" t="s">
        <v>1007</v>
      </c>
      <c r="G219" s="627" t="s">
        <v>175</v>
      </c>
      <c r="H219" s="627" t="s">
        <v>350</v>
      </c>
      <c r="I219" s="627"/>
      <c r="J219" s="627" t="s">
        <v>773</v>
      </c>
      <c r="K219" s="627"/>
      <c r="L219" s="627"/>
      <c r="M219" s="627"/>
      <c r="N219" s="627"/>
    </row>
    <row r="220" spans="1:14" ht="15" customHeight="1" x14ac:dyDescent="0.15">
      <c r="A220" s="627">
        <v>214</v>
      </c>
      <c r="B220" s="627" t="s">
        <v>1265</v>
      </c>
      <c r="C220" s="627" t="s">
        <v>1006</v>
      </c>
      <c r="D220" s="627" t="s">
        <v>1264</v>
      </c>
      <c r="E220" s="627" t="s">
        <v>1012</v>
      </c>
      <c r="F220" s="627" t="s">
        <v>1007</v>
      </c>
      <c r="G220" s="627" t="s">
        <v>175</v>
      </c>
      <c r="H220" s="627" t="s">
        <v>350</v>
      </c>
      <c r="I220" s="627" t="s">
        <v>351</v>
      </c>
      <c r="J220" s="627" t="s">
        <v>774</v>
      </c>
      <c r="K220" s="627"/>
      <c r="L220" s="627"/>
      <c r="M220" s="627"/>
      <c r="N220" s="627"/>
    </row>
    <row r="221" spans="1:14" ht="15" customHeight="1" x14ac:dyDescent="0.15">
      <c r="A221" s="627">
        <v>215</v>
      </c>
      <c r="B221" s="627" t="s">
        <v>1266</v>
      </c>
      <c r="C221" s="627" t="s">
        <v>1006</v>
      </c>
      <c r="D221" s="627" t="s">
        <v>1264</v>
      </c>
      <c r="E221" s="627" t="s">
        <v>1014</v>
      </c>
      <c r="F221" s="627" t="s">
        <v>1007</v>
      </c>
      <c r="G221" s="627" t="s">
        <v>175</v>
      </c>
      <c r="H221" s="627" t="s">
        <v>350</v>
      </c>
      <c r="I221" s="627" t="s">
        <v>352</v>
      </c>
      <c r="J221" s="627" t="s">
        <v>775</v>
      </c>
      <c r="K221" s="627"/>
      <c r="L221" s="627"/>
      <c r="M221" s="627"/>
      <c r="N221" s="627"/>
    </row>
    <row r="222" spans="1:14" ht="15" customHeight="1" x14ac:dyDescent="0.15">
      <c r="A222" s="627">
        <v>216</v>
      </c>
      <c r="B222" s="627" t="s">
        <v>1267</v>
      </c>
      <c r="C222" s="627" t="s">
        <v>1006</v>
      </c>
      <c r="D222" s="627" t="s">
        <v>1264</v>
      </c>
      <c r="E222" s="627" t="s">
        <v>1016</v>
      </c>
      <c r="F222" s="627" t="s">
        <v>1007</v>
      </c>
      <c r="G222" s="627" t="s">
        <v>175</v>
      </c>
      <c r="H222" s="627" t="s">
        <v>350</v>
      </c>
      <c r="I222" s="627" t="s">
        <v>353</v>
      </c>
      <c r="J222" s="627" t="s">
        <v>776</v>
      </c>
      <c r="K222" s="627"/>
      <c r="L222" s="627"/>
      <c r="M222" s="627"/>
      <c r="N222" s="627"/>
    </row>
    <row r="223" spans="1:14" ht="15" customHeight="1" x14ac:dyDescent="0.15">
      <c r="A223" s="627">
        <v>217</v>
      </c>
      <c r="B223" s="627" t="s">
        <v>1268</v>
      </c>
      <c r="C223" s="627" t="s">
        <v>1006</v>
      </c>
      <c r="D223" s="627" t="s">
        <v>1264</v>
      </c>
      <c r="E223" s="627" t="s">
        <v>1018</v>
      </c>
      <c r="F223" s="627" t="s">
        <v>1007</v>
      </c>
      <c r="G223" s="627" t="s">
        <v>175</v>
      </c>
      <c r="H223" s="627" t="s">
        <v>350</v>
      </c>
      <c r="I223" s="627" t="s">
        <v>354</v>
      </c>
      <c r="J223" s="627" t="s">
        <v>777</v>
      </c>
      <c r="K223" s="627"/>
      <c r="L223" s="627"/>
      <c r="M223" s="627"/>
      <c r="N223" s="627"/>
    </row>
    <row r="224" spans="1:14" ht="15" customHeight="1" x14ac:dyDescent="0.15">
      <c r="A224" s="627">
        <v>218</v>
      </c>
      <c r="B224" s="627" t="s">
        <v>1269</v>
      </c>
      <c r="C224" s="627" t="s">
        <v>1006</v>
      </c>
      <c r="D224" s="627" t="s">
        <v>1264</v>
      </c>
      <c r="E224" s="627" t="s">
        <v>1020</v>
      </c>
      <c r="F224" s="627" t="s">
        <v>1007</v>
      </c>
      <c r="G224" s="627" t="s">
        <v>175</v>
      </c>
      <c r="H224" s="627" t="s">
        <v>350</v>
      </c>
      <c r="I224" s="627" t="s">
        <v>1604</v>
      </c>
      <c r="J224" s="627" t="s">
        <v>778</v>
      </c>
      <c r="K224" s="627"/>
      <c r="L224" s="627"/>
      <c r="M224" s="627"/>
      <c r="N224" s="627"/>
    </row>
    <row r="225" spans="1:14" ht="15" customHeight="1" x14ac:dyDescent="0.15">
      <c r="A225" s="627">
        <v>219</v>
      </c>
      <c r="B225" s="627" t="s">
        <v>1270</v>
      </c>
      <c r="C225" s="627" t="s">
        <v>1006</v>
      </c>
      <c r="D225" s="627" t="s">
        <v>1271</v>
      </c>
      <c r="E225" s="627" t="s">
        <v>1008</v>
      </c>
      <c r="F225" s="627" t="s">
        <v>1007</v>
      </c>
      <c r="G225" s="627" t="s">
        <v>175</v>
      </c>
      <c r="H225" s="627" t="s">
        <v>355</v>
      </c>
      <c r="I225" s="627"/>
      <c r="J225" s="627" t="s">
        <v>779</v>
      </c>
      <c r="K225" s="627"/>
      <c r="L225" s="627"/>
      <c r="M225" s="627"/>
      <c r="N225" s="627"/>
    </row>
    <row r="226" spans="1:14" ht="15" customHeight="1" x14ac:dyDescent="0.15">
      <c r="A226" s="627">
        <v>220</v>
      </c>
      <c r="B226" s="627" t="s">
        <v>1272</v>
      </c>
      <c r="C226" s="627" t="s">
        <v>1006</v>
      </c>
      <c r="D226" s="627" t="s">
        <v>1271</v>
      </c>
      <c r="E226" s="627" t="s">
        <v>1012</v>
      </c>
      <c r="F226" s="627" t="s">
        <v>1007</v>
      </c>
      <c r="G226" s="627" t="s">
        <v>175</v>
      </c>
      <c r="H226" s="627" t="s">
        <v>355</v>
      </c>
      <c r="I226" s="627" t="s">
        <v>356</v>
      </c>
      <c r="J226" s="627" t="s">
        <v>780</v>
      </c>
      <c r="K226" s="627"/>
      <c r="L226" s="627"/>
      <c r="M226" s="627"/>
      <c r="N226" s="627"/>
    </row>
    <row r="227" spans="1:14" ht="15" customHeight="1" x14ac:dyDescent="0.15">
      <c r="A227" s="627">
        <v>221</v>
      </c>
      <c r="B227" s="627" t="s">
        <v>1273</v>
      </c>
      <c r="C227" s="627" t="s">
        <v>1006</v>
      </c>
      <c r="D227" s="627" t="s">
        <v>1271</v>
      </c>
      <c r="E227" s="627" t="s">
        <v>1014</v>
      </c>
      <c r="F227" s="627" t="s">
        <v>1007</v>
      </c>
      <c r="G227" s="627" t="s">
        <v>175</v>
      </c>
      <c r="H227" s="627" t="s">
        <v>355</v>
      </c>
      <c r="I227" s="627" t="s">
        <v>357</v>
      </c>
      <c r="J227" s="627" t="s">
        <v>781</v>
      </c>
      <c r="K227" s="627"/>
      <c r="L227" s="627"/>
      <c r="M227" s="627"/>
      <c r="N227" s="627"/>
    </row>
    <row r="228" spans="1:14" ht="15" customHeight="1" x14ac:dyDescent="0.15">
      <c r="A228" s="627">
        <v>222</v>
      </c>
      <c r="B228" s="627" t="s">
        <v>1274</v>
      </c>
      <c r="C228" s="627" t="s">
        <v>1006</v>
      </c>
      <c r="D228" s="627" t="s">
        <v>1271</v>
      </c>
      <c r="E228" s="627" t="s">
        <v>1016</v>
      </c>
      <c r="F228" s="627" t="s">
        <v>1007</v>
      </c>
      <c r="G228" s="627" t="s">
        <v>175</v>
      </c>
      <c r="H228" s="627" t="s">
        <v>355</v>
      </c>
      <c r="I228" s="627" t="s">
        <v>1605</v>
      </c>
      <c r="J228" s="627" t="s">
        <v>782</v>
      </c>
      <c r="K228" s="627"/>
      <c r="L228" s="627"/>
      <c r="M228" s="627"/>
      <c r="N228" s="627"/>
    </row>
    <row r="229" spans="1:14" ht="15" customHeight="1" x14ac:dyDescent="0.15">
      <c r="A229" s="627">
        <v>223</v>
      </c>
      <c r="B229" s="627" t="s">
        <v>1275</v>
      </c>
      <c r="C229" s="627" t="s">
        <v>1006</v>
      </c>
      <c r="D229" s="627" t="s">
        <v>1271</v>
      </c>
      <c r="E229" s="627" t="s">
        <v>1018</v>
      </c>
      <c r="F229" s="627" t="s">
        <v>1007</v>
      </c>
      <c r="G229" s="627" t="s">
        <v>175</v>
      </c>
      <c r="H229" s="627" t="s">
        <v>355</v>
      </c>
      <c r="I229" s="627" t="s">
        <v>783</v>
      </c>
      <c r="J229" s="627" t="s">
        <v>784</v>
      </c>
      <c r="K229" s="627"/>
      <c r="L229" s="627"/>
      <c r="M229" s="627"/>
      <c r="N229" s="627"/>
    </row>
    <row r="230" spans="1:14" ht="15" customHeight="1" x14ac:dyDescent="0.15">
      <c r="A230" s="627">
        <v>224</v>
      </c>
      <c r="B230" s="627" t="s">
        <v>1276</v>
      </c>
      <c r="C230" s="627" t="s">
        <v>1006</v>
      </c>
      <c r="D230" s="627" t="s">
        <v>1271</v>
      </c>
      <c r="E230" s="627" t="s">
        <v>1020</v>
      </c>
      <c r="F230" s="627" t="s">
        <v>1007</v>
      </c>
      <c r="G230" s="627" t="s">
        <v>175</v>
      </c>
      <c r="H230" s="627" t="s">
        <v>355</v>
      </c>
      <c r="I230" s="627" t="s">
        <v>1606</v>
      </c>
      <c r="J230" s="627" t="s">
        <v>785</v>
      </c>
      <c r="K230" s="627"/>
      <c r="L230" s="627"/>
      <c r="M230" s="627"/>
      <c r="N230" s="627"/>
    </row>
    <row r="231" spans="1:14" ht="15" customHeight="1" x14ac:dyDescent="0.15">
      <c r="A231" s="627">
        <v>225</v>
      </c>
      <c r="B231" s="627" t="s">
        <v>1277</v>
      </c>
      <c r="C231" s="627" t="s">
        <v>1006</v>
      </c>
      <c r="D231" s="627" t="s">
        <v>1271</v>
      </c>
      <c r="E231" s="627" t="s">
        <v>1022</v>
      </c>
      <c r="F231" s="627" t="s">
        <v>1007</v>
      </c>
      <c r="G231" s="627" t="s">
        <v>175</v>
      </c>
      <c r="H231" s="627" t="s">
        <v>355</v>
      </c>
      <c r="I231" s="627" t="s">
        <v>575</v>
      </c>
      <c r="J231" s="627" t="s">
        <v>786</v>
      </c>
      <c r="K231" s="627"/>
      <c r="L231" s="627"/>
      <c r="M231" s="627"/>
      <c r="N231" s="627"/>
    </row>
    <row r="232" spans="1:14" ht="15" customHeight="1" x14ac:dyDescent="0.15">
      <c r="A232" s="627">
        <v>226</v>
      </c>
      <c r="B232" s="627" t="s">
        <v>1278</v>
      </c>
      <c r="C232" s="627" t="s">
        <v>1006</v>
      </c>
      <c r="D232" s="627" t="s">
        <v>1271</v>
      </c>
      <c r="E232" s="627" t="s">
        <v>1024</v>
      </c>
      <c r="F232" s="627" t="s">
        <v>1007</v>
      </c>
      <c r="G232" s="627" t="s">
        <v>175</v>
      </c>
      <c r="H232" s="627" t="s">
        <v>355</v>
      </c>
      <c r="I232" s="627" t="s">
        <v>1607</v>
      </c>
      <c r="J232" s="627" t="s">
        <v>787</v>
      </c>
      <c r="K232" s="627"/>
      <c r="L232" s="627"/>
      <c r="M232" s="627"/>
      <c r="N232" s="627"/>
    </row>
    <row r="233" spans="1:14" ht="15" customHeight="1" x14ac:dyDescent="0.15">
      <c r="A233" s="627">
        <v>227</v>
      </c>
      <c r="B233" s="627" t="s">
        <v>1279</v>
      </c>
      <c r="C233" s="627" t="s">
        <v>1006</v>
      </c>
      <c r="D233" s="627" t="s">
        <v>1271</v>
      </c>
      <c r="E233" s="627" t="s">
        <v>1006</v>
      </c>
      <c r="F233" s="627" t="s">
        <v>1007</v>
      </c>
      <c r="G233" s="627" t="s">
        <v>175</v>
      </c>
      <c r="H233" s="627" t="s">
        <v>355</v>
      </c>
      <c r="I233" s="627" t="s">
        <v>117</v>
      </c>
      <c r="J233" s="627" t="s">
        <v>788</v>
      </c>
      <c r="K233" s="627"/>
      <c r="L233" s="627"/>
      <c r="M233" s="627"/>
      <c r="N233" s="627"/>
    </row>
    <row r="234" spans="1:14" ht="15" customHeight="1" x14ac:dyDescent="0.15">
      <c r="A234" s="627">
        <v>228</v>
      </c>
      <c r="B234" s="627" t="s">
        <v>1280</v>
      </c>
      <c r="C234" s="627" t="s">
        <v>1006</v>
      </c>
      <c r="D234" s="627" t="s">
        <v>1271</v>
      </c>
      <c r="E234" s="627" t="s">
        <v>1027</v>
      </c>
      <c r="F234" s="627" t="s">
        <v>1007</v>
      </c>
      <c r="G234" s="627" t="s">
        <v>175</v>
      </c>
      <c r="H234" s="627" t="s">
        <v>355</v>
      </c>
      <c r="I234" s="627" t="s">
        <v>358</v>
      </c>
      <c r="J234" s="627" t="s">
        <v>789</v>
      </c>
      <c r="K234" s="627"/>
      <c r="L234" s="627"/>
      <c r="M234" s="627"/>
      <c r="N234" s="627"/>
    </row>
    <row r="235" spans="1:14" ht="15" customHeight="1" x14ac:dyDescent="0.15">
      <c r="A235" s="627">
        <v>229</v>
      </c>
      <c r="B235" s="627" t="s">
        <v>1281</v>
      </c>
      <c r="C235" s="627" t="s">
        <v>1006</v>
      </c>
      <c r="D235" s="627" t="s">
        <v>1271</v>
      </c>
      <c r="E235" s="627" t="s">
        <v>1029</v>
      </c>
      <c r="F235" s="627" t="s">
        <v>1007</v>
      </c>
      <c r="G235" s="627" t="s">
        <v>175</v>
      </c>
      <c r="H235" s="627" t="s">
        <v>355</v>
      </c>
      <c r="I235" s="627" t="s">
        <v>359</v>
      </c>
      <c r="J235" s="627" t="s">
        <v>790</v>
      </c>
      <c r="K235" s="627"/>
      <c r="L235" s="627"/>
      <c r="M235" s="627"/>
      <c r="N235" s="627"/>
    </row>
    <row r="236" spans="1:14" ht="15" customHeight="1" x14ac:dyDescent="0.15">
      <c r="A236" s="627">
        <v>230</v>
      </c>
      <c r="B236" s="627" t="s">
        <v>1282</v>
      </c>
      <c r="C236" s="627" t="s">
        <v>1006</v>
      </c>
      <c r="D236" s="627" t="s">
        <v>1271</v>
      </c>
      <c r="E236" s="627" t="s">
        <v>1031</v>
      </c>
      <c r="F236" s="627" t="s">
        <v>1007</v>
      </c>
      <c r="G236" s="627" t="s">
        <v>175</v>
      </c>
      <c r="H236" s="627" t="s">
        <v>355</v>
      </c>
      <c r="I236" s="627" t="s">
        <v>360</v>
      </c>
      <c r="J236" s="627" t="s">
        <v>791</v>
      </c>
      <c r="K236" s="627"/>
      <c r="L236" s="627"/>
      <c r="M236" s="627"/>
      <c r="N236" s="627"/>
    </row>
    <row r="237" spans="1:14" ht="15" customHeight="1" x14ac:dyDescent="0.15">
      <c r="A237" s="627">
        <v>231</v>
      </c>
      <c r="B237" s="627" t="s">
        <v>1283</v>
      </c>
      <c r="C237" s="627" t="s">
        <v>1006</v>
      </c>
      <c r="D237" s="627" t="s">
        <v>1271</v>
      </c>
      <c r="E237" s="627" t="s">
        <v>1033</v>
      </c>
      <c r="F237" s="627" t="s">
        <v>1007</v>
      </c>
      <c r="G237" s="627" t="s">
        <v>175</v>
      </c>
      <c r="H237" s="627" t="s">
        <v>355</v>
      </c>
      <c r="I237" s="627" t="s">
        <v>361</v>
      </c>
      <c r="J237" s="627" t="s">
        <v>792</v>
      </c>
      <c r="K237" s="627"/>
      <c r="L237" s="627"/>
      <c r="M237" s="627"/>
      <c r="N237" s="627"/>
    </row>
    <row r="238" spans="1:14" ht="15" customHeight="1" x14ac:dyDescent="0.15">
      <c r="A238" s="627">
        <v>232</v>
      </c>
      <c r="B238" s="627" t="s">
        <v>1284</v>
      </c>
      <c r="C238" s="627" t="s">
        <v>1006</v>
      </c>
      <c r="D238" s="627" t="s">
        <v>1271</v>
      </c>
      <c r="E238" s="627" t="s">
        <v>1035</v>
      </c>
      <c r="F238" s="627" t="s">
        <v>1007</v>
      </c>
      <c r="G238" s="627" t="s">
        <v>175</v>
      </c>
      <c r="H238" s="627" t="s">
        <v>355</v>
      </c>
      <c r="I238" s="627" t="s">
        <v>1608</v>
      </c>
      <c r="J238" s="627" t="s">
        <v>793</v>
      </c>
      <c r="K238" s="627"/>
      <c r="L238" s="627"/>
      <c r="M238" s="627"/>
      <c r="N238" s="627"/>
    </row>
    <row r="239" spans="1:14" ht="15" customHeight="1" x14ac:dyDescent="0.15">
      <c r="A239" s="627">
        <v>233</v>
      </c>
      <c r="B239" s="627" t="s">
        <v>1285</v>
      </c>
      <c r="C239" s="627" t="s">
        <v>1006</v>
      </c>
      <c r="D239" s="627" t="s">
        <v>1271</v>
      </c>
      <c r="E239" s="627" t="s">
        <v>1037</v>
      </c>
      <c r="F239" s="627" t="s">
        <v>1007</v>
      </c>
      <c r="G239" s="627" t="s">
        <v>175</v>
      </c>
      <c r="H239" s="627" t="s">
        <v>355</v>
      </c>
      <c r="I239" s="627" t="s">
        <v>1609</v>
      </c>
      <c r="J239" s="627" t="s">
        <v>794</v>
      </c>
      <c r="K239" s="627"/>
      <c r="L239" s="627"/>
      <c r="M239" s="627"/>
      <c r="N239" s="627"/>
    </row>
    <row r="240" spans="1:14" ht="15" customHeight="1" x14ac:dyDescent="0.15">
      <c r="A240" s="627">
        <v>234</v>
      </c>
      <c r="B240" s="627" t="s">
        <v>1286</v>
      </c>
      <c r="C240" s="627" t="s">
        <v>1006</v>
      </c>
      <c r="D240" s="627" t="s">
        <v>1271</v>
      </c>
      <c r="E240" s="627" t="s">
        <v>1039</v>
      </c>
      <c r="F240" s="627" t="s">
        <v>1007</v>
      </c>
      <c r="G240" s="627" t="s">
        <v>175</v>
      </c>
      <c r="H240" s="627" t="s">
        <v>355</v>
      </c>
      <c r="I240" s="627" t="s">
        <v>1610</v>
      </c>
      <c r="J240" s="627" t="s">
        <v>795</v>
      </c>
      <c r="K240" s="627"/>
      <c r="L240" s="627"/>
      <c r="M240" s="627"/>
      <c r="N240" s="627"/>
    </row>
    <row r="241" spans="1:14" ht="15" customHeight="1" x14ac:dyDescent="0.15">
      <c r="A241" s="627">
        <v>235</v>
      </c>
      <c r="B241" s="627" t="s">
        <v>1287</v>
      </c>
      <c r="C241" s="627" t="s">
        <v>1006</v>
      </c>
      <c r="D241" s="627" t="s">
        <v>1271</v>
      </c>
      <c r="E241" s="627" t="s">
        <v>1041</v>
      </c>
      <c r="F241" s="627" t="s">
        <v>1007</v>
      </c>
      <c r="G241" s="627" t="s">
        <v>175</v>
      </c>
      <c r="H241" s="627" t="s">
        <v>355</v>
      </c>
      <c r="I241" s="627" t="s">
        <v>1611</v>
      </c>
      <c r="J241" s="627" t="s">
        <v>796</v>
      </c>
      <c r="K241" s="627"/>
      <c r="L241" s="627"/>
      <c r="M241" s="627"/>
      <c r="N241" s="627"/>
    </row>
    <row r="242" spans="1:14" ht="15" customHeight="1" x14ac:dyDescent="0.15">
      <c r="A242" s="627">
        <v>236</v>
      </c>
      <c r="B242" s="627" t="s">
        <v>1288</v>
      </c>
      <c r="C242" s="627" t="s">
        <v>1006</v>
      </c>
      <c r="D242" s="627" t="s">
        <v>1271</v>
      </c>
      <c r="E242" s="627" t="s">
        <v>1043</v>
      </c>
      <c r="F242" s="627" t="s">
        <v>1007</v>
      </c>
      <c r="G242" s="627" t="s">
        <v>175</v>
      </c>
      <c r="H242" s="627" t="s">
        <v>355</v>
      </c>
      <c r="I242" s="627" t="s">
        <v>362</v>
      </c>
      <c r="J242" s="627" t="s">
        <v>797</v>
      </c>
      <c r="K242" s="627"/>
      <c r="L242" s="627"/>
      <c r="M242" s="627"/>
      <c r="N242" s="627"/>
    </row>
    <row r="243" spans="1:14" ht="15" customHeight="1" x14ac:dyDescent="0.15">
      <c r="A243" s="627">
        <v>237</v>
      </c>
      <c r="B243" s="627" t="s">
        <v>1289</v>
      </c>
      <c r="C243" s="627" t="s">
        <v>1006</v>
      </c>
      <c r="D243" s="627" t="s">
        <v>1271</v>
      </c>
      <c r="E243" s="627" t="s">
        <v>1045</v>
      </c>
      <c r="F243" s="627" t="s">
        <v>1007</v>
      </c>
      <c r="G243" s="627" t="s">
        <v>175</v>
      </c>
      <c r="H243" s="627" t="s">
        <v>355</v>
      </c>
      <c r="I243" s="627" t="s">
        <v>363</v>
      </c>
      <c r="J243" s="627" t="s">
        <v>798</v>
      </c>
      <c r="K243" s="627"/>
      <c r="L243" s="627"/>
      <c r="M243" s="627"/>
      <c r="N243" s="627"/>
    </row>
    <row r="244" spans="1:14" ht="15" customHeight="1" x14ac:dyDescent="0.15">
      <c r="A244" s="627">
        <v>238</v>
      </c>
      <c r="B244" s="627" t="s">
        <v>1290</v>
      </c>
      <c r="C244" s="627" t="s">
        <v>1006</v>
      </c>
      <c r="D244" s="627" t="s">
        <v>1271</v>
      </c>
      <c r="E244" s="627" t="s">
        <v>1161</v>
      </c>
      <c r="F244" s="627" t="s">
        <v>1007</v>
      </c>
      <c r="G244" s="627" t="s">
        <v>175</v>
      </c>
      <c r="H244" s="627" t="s">
        <v>355</v>
      </c>
      <c r="I244" s="627" t="s">
        <v>364</v>
      </c>
      <c r="J244" s="627" t="s">
        <v>799</v>
      </c>
      <c r="K244" s="627"/>
      <c r="L244" s="627"/>
      <c r="M244" s="627"/>
      <c r="N244" s="627"/>
    </row>
    <row r="245" spans="1:14" ht="15" customHeight="1" x14ac:dyDescent="0.15">
      <c r="A245" s="627">
        <v>239</v>
      </c>
      <c r="B245" s="627" t="s">
        <v>1291</v>
      </c>
      <c r="C245" s="627" t="s">
        <v>1006</v>
      </c>
      <c r="D245" s="627" t="s">
        <v>1271</v>
      </c>
      <c r="E245" s="627" t="s">
        <v>1163</v>
      </c>
      <c r="F245" s="627" t="s">
        <v>1007</v>
      </c>
      <c r="G245" s="627" t="s">
        <v>175</v>
      </c>
      <c r="H245" s="627" t="s">
        <v>355</v>
      </c>
      <c r="I245" s="627" t="s">
        <v>365</v>
      </c>
      <c r="J245" s="627" t="s">
        <v>800</v>
      </c>
      <c r="K245" s="627"/>
      <c r="L245" s="627"/>
      <c r="M245" s="627"/>
      <c r="N245" s="627"/>
    </row>
    <row r="246" spans="1:14" ht="15" customHeight="1" x14ac:dyDescent="0.15">
      <c r="A246" s="627">
        <v>240</v>
      </c>
      <c r="B246" s="627" t="s">
        <v>1292</v>
      </c>
      <c r="C246" s="627" t="s">
        <v>1006</v>
      </c>
      <c r="D246" s="627" t="s">
        <v>1293</v>
      </c>
      <c r="E246" s="627" t="s">
        <v>1008</v>
      </c>
      <c r="F246" s="627" t="s">
        <v>1007</v>
      </c>
      <c r="G246" s="627" t="s">
        <v>175</v>
      </c>
      <c r="H246" s="627" t="s">
        <v>366</v>
      </c>
      <c r="I246" s="627"/>
      <c r="J246" s="627" t="s">
        <v>801</v>
      </c>
      <c r="K246" s="627"/>
      <c r="L246" s="627"/>
      <c r="M246" s="627"/>
      <c r="N246" s="627"/>
    </row>
    <row r="247" spans="1:14" ht="15" customHeight="1" x14ac:dyDescent="0.15">
      <c r="A247" s="627">
        <v>241</v>
      </c>
      <c r="B247" s="627" t="s">
        <v>1294</v>
      </c>
      <c r="C247" s="627" t="s">
        <v>1006</v>
      </c>
      <c r="D247" s="627" t="s">
        <v>1293</v>
      </c>
      <c r="E247" s="627" t="s">
        <v>1012</v>
      </c>
      <c r="F247" s="627" t="s">
        <v>1007</v>
      </c>
      <c r="G247" s="627" t="s">
        <v>175</v>
      </c>
      <c r="H247" s="627" t="s">
        <v>366</v>
      </c>
      <c r="I247" s="627" t="s">
        <v>367</v>
      </c>
      <c r="J247" s="627" t="s">
        <v>802</v>
      </c>
      <c r="K247" s="627"/>
      <c r="L247" s="627"/>
      <c r="M247" s="627"/>
      <c r="N247" s="627"/>
    </row>
    <row r="248" spans="1:14" ht="15" customHeight="1" x14ac:dyDescent="0.15">
      <c r="A248" s="627">
        <v>242</v>
      </c>
      <c r="B248" s="627" t="s">
        <v>1295</v>
      </c>
      <c r="C248" s="627" t="s">
        <v>1006</v>
      </c>
      <c r="D248" s="627" t="s">
        <v>1293</v>
      </c>
      <c r="E248" s="627" t="s">
        <v>1014</v>
      </c>
      <c r="F248" s="627" t="s">
        <v>1007</v>
      </c>
      <c r="G248" s="627" t="s">
        <v>175</v>
      </c>
      <c r="H248" s="627" t="s">
        <v>366</v>
      </c>
      <c r="I248" s="627" t="s">
        <v>368</v>
      </c>
      <c r="J248" s="627" t="s">
        <v>803</v>
      </c>
      <c r="K248" s="627"/>
      <c r="L248" s="627"/>
      <c r="M248" s="627"/>
      <c r="N248" s="627"/>
    </row>
    <row r="249" spans="1:14" ht="15" customHeight="1" x14ac:dyDescent="0.15">
      <c r="A249" s="627">
        <v>243</v>
      </c>
      <c r="B249" s="627" t="s">
        <v>1296</v>
      </c>
      <c r="C249" s="627" t="s">
        <v>1006</v>
      </c>
      <c r="D249" s="627" t="s">
        <v>1293</v>
      </c>
      <c r="E249" s="627" t="s">
        <v>1016</v>
      </c>
      <c r="F249" s="627" t="s">
        <v>1007</v>
      </c>
      <c r="G249" s="627" t="s">
        <v>175</v>
      </c>
      <c r="H249" s="627" t="s">
        <v>366</v>
      </c>
      <c r="I249" s="627" t="s">
        <v>369</v>
      </c>
      <c r="J249" s="627" t="s">
        <v>804</v>
      </c>
      <c r="K249" s="627"/>
      <c r="L249" s="627"/>
      <c r="M249" s="627"/>
      <c r="N249" s="627"/>
    </row>
    <row r="250" spans="1:14" ht="15" customHeight="1" x14ac:dyDescent="0.15">
      <c r="A250" s="627">
        <v>244</v>
      </c>
      <c r="B250" s="627" t="s">
        <v>1297</v>
      </c>
      <c r="C250" s="627" t="s">
        <v>1006</v>
      </c>
      <c r="D250" s="627" t="s">
        <v>1293</v>
      </c>
      <c r="E250" s="627" t="s">
        <v>1018</v>
      </c>
      <c r="F250" s="627" t="s">
        <v>1007</v>
      </c>
      <c r="G250" s="627" t="s">
        <v>175</v>
      </c>
      <c r="H250" s="627" t="s">
        <v>366</v>
      </c>
      <c r="I250" s="627" t="s">
        <v>370</v>
      </c>
      <c r="J250" s="627" t="s">
        <v>805</v>
      </c>
      <c r="K250" s="627"/>
      <c r="L250" s="627"/>
      <c r="M250" s="627"/>
      <c r="N250" s="627"/>
    </row>
    <row r="251" spans="1:14" ht="15" customHeight="1" x14ac:dyDescent="0.15">
      <c r="A251" s="627">
        <v>245</v>
      </c>
      <c r="B251" s="627" t="s">
        <v>1298</v>
      </c>
      <c r="C251" s="627" t="s">
        <v>1006</v>
      </c>
      <c r="D251" s="627" t="s">
        <v>1293</v>
      </c>
      <c r="E251" s="627" t="s">
        <v>1020</v>
      </c>
      <c r="F251" s="627" t="s">
        <v>1007</v>
      </c>
      <c r="G251" s="627" t="s">
        <v>175</v>
      </c>
      <c r="H251" s="627" t="s">
        <v>366</v>
      </c>
      <c r="I251" s="627" t="s">
        <v>371</v>
      </c>
      <c r="J251" s="627" t="s">
        <v>806</v>
      </c>
      <c r="K251" s="627"/>
      <c r="L251" s="627"/>
      <c r="M251" s="627"/>
      <c r="N251" s="627"/>
    </row>
    <row r="252" spans="1:14" ht="15" customHeight="1" x14ac:dyDescent="0.15">
      <c r="A252" s="627">
        <v>246</v>
      </c>
      <c r="B252" s="627" t="s">
        <v>1299</v>
      </c>
      <c r="C252" s="627" t="s">
        <v>1006</v>
      </c>
      <c r="D252" s="627" t="s">
        <v>1293</v>
      </c>
      <c r="E252" s="627" t="s">
        <v>1022</v>
      </c>
      <c r="F252" s="627" t="s">
        <v>1007</v>
      </c>
      <c r="G252" s="627" t="s">
        <v>175</v>
      </c>
      <c r="H252" s="627" t="s">
        <v>366</v>
      </c>
      <c r="I252" s="627" t="s">
        <v>372</v>
      </c>
      <c r="J252" s="627" t="s">
        <v>807</v>
      </c>
      <c r="K252" s="627"/>
      <c r="L252" s="627"/>
      <c r="M252" s="627"/>
      <c r="N252" s="627"/>
    </row>
    <row r="253" spans="1:14" ht="15" customHeight="1" x14ac:dyDescent="0.15">
      <c r="A253" s="627">
        <v>247</v>
      </c>
      <c r="B253" s="627" t="s">
        <v>1300</v>
      </c>
      <c r="C253" s="627" t="s">
        <v>1006</v>
      </c>
      <c r="D253" s="627" t="s">
        <v>1293</v>
      </c>
      <c r="E253" s="627" t="s">
        <v>1024</v>
      </c>
      <c r="F253" s="627" t="s">
        <v>1007</v>
      </c>
      <c r="G253" s="627" t="s">
        <v>175</v>
      </c>
      <c r="H253" s="627" t="s">
        <v>366</v>
      </c>
      <c r="I253" s="627" t="s">
        <v>1612</v>
      </c>
      <c r="J253" s="627" t="s">
        <v>808</v>
      </c>
      <c r="K253" s="627"/>
      <c r="L253" s="627"/>
      <c r="M253" s="627"/>
      <c r="N253" s="627"/>
    </row>
    <row r="254" spans="1:14" ht="15" customHeight="1" x14ac:dyDescent="0.15">
      <c r="A254" s="627">
        <v>248</v>
      </c>
      <c r="B254" s="627" t="s">
        <v>1301</v>
      </c>
      <c r="C254" s="627" t="s">
        <v>1006</v>
      </c>
      <c r="D254" s="627" t="s">
        <v>1293</v>
      </c>
      <c r="E254" s="627" t="s">
        <v>1006</v>
      </c>
      <c r="F254" s="627" t="s">
        <v>1007</v>
      </c>
      <c r="G254" s="627" t="s">
        <v>175</v>
      </c>
      <c r="H254" s="627" t="s">
        <v>366</v>
      </c>
      <c r="I254" s="627" t="s">
        <v>373</v>
      </c>
      <c r="J254" s="627" t="s">
        <v>809</v>
      </c>
      <c r="K254" s="627"/>
      <c r="L254" s="627"/>
      <c r="M254" s="627"/>
      <c r="N254" s="627"/>
    </row>
    <row r="255" spans="1:14" ht="15" customHeight="1" x14ac:dyDescent="0.15">
      <c r="A255" s="627">
        <v>249</v>
      </c>
      <c r="B255" s="627" t="s">
        <v>1302</v>
      </c>
      <c r="C255" s="627" t="s">
        <v>1006</v>
      </c>
      <c r="D255" s="627" t="s">
        <v>1293</v>
      </c>
      <c r="E255" s="627" t="s">
        <v>1027</v>
      </c>
      <c r="F255" s="627" t="s">
        <v>1007</v>
      </c>
      <c r="G255" s="627" t="s">
        <v>175</v>
      </c>
      <c r="H255" s="627" t="s">
        <v>366</v>
      </c>
      <c r="I255" s="627" t="s">
        <v>1613</v>
      </c>
      <c r="J255" s="627" t="s">
        <v>810</v>
      </c>
      <c r="K255" s="627"/>
      <c r="L255" s="627"/>
      <c r="M255" s="627"/>
      <c r="N255" s="627"/>
    </row>
    <row r="256" spans="1:14" ht="15" customHeight="1" x14ac:dyDescent="0.15">
      <c r="A256" s="627">
        <v>250</v>
      </c>
      <c r="B256" s="627" t="s">
        <v>1303</v>
      </c>
      <c r="C256" s="627" t="s">
        <v>1006</v>
      </c>
      <c r="D256" s="627" t="s">
        <v>1293</v>
      </c>
      <c r="E256" s="627" t="s">
        <v>1029</v>
      </c>
      <c r="F256" s="627" t="s">
        <v>1007</v>
      </c>
      <c r="G256" s="627" t="s">
        <v>175</v>
      </c>
      <c r="H256" s="627" t="s">
        <v>366</v>
      </c>
      <c r="I256" s="627" t="s">
        <v>1614</v>
      </c>
      <c r="J256" s="627" t="s">
        <v>811</v>
      </c>
      <c r="K256" s="627"/>
      <c r="L256" s="627"/>
      <c r="M256" s="627"/>
      <c r="N256" s="627"/>
    </row>
    <row r="257" spans="1:14" ht="15" customHeight="1" x14ac:dyDescent="0.15">
      <c r="A257" s="627">
        <v>251</v>
      </c>
      <c r="B257" s="627" t="s">
        <v>1304</v>
      </c>
      <c r="C257" s="627" t="s">
        <v>1006</v>
      </c>
      <c r="D257" s="627" t="s">
        <v>1305</v>
      </c>
      <c r="E257" s="627" t="s">
        <v>1008</v>
      </c>
      <c r="F257" s="627" t="s">
        <v>1007</v>
      </c>
      <c r="G257" s="627" t="s">
        <v>175</v>
      </c>
      <c r="H257" s="627" t="s">
        <v>374</v>
      </c>
      <c r="I257" s="627"/>
      <c r="J257" s="627" t="s">
        <v>812</v>
      </c>
      <c r="K257" s="627"/>
      <c r="L257" s="627"/>
      <c r="M257" s="627"/>
      <c r="N257" s="627"/>
    </row>
    <row r="258" spans="1:14" ht="15" customHeight="1" x14ac:dyDescent="0.15">
      <c r="A258" s="627">
        <v>252</v>
      </c>
      <c r="B258" s="627" t="s">
        <v>1306</v>
      </c>
      <c r="C258" s="627" t="s">
        <v>1006</v>
      </c>
      <c r="D258" s="627" t="s">
        <v>1305</v>
      </c>
      <c r="E258" s="627" t="s">
        <v>1012</v>
      </c>
      <c r="F258" s="627" t="s">
        <v>1007</v>
      </c>
      <c r="G258" s="627" t="s">
        <v>175</v>
      </c>
      <c r="H258" s="627" t="s">
        <v>374</v>
      </c>
      <c r="I258" s="627" t="s">
        <v>375</v>
      </c>
      <c r="J258" s="627" t="s">
        <v>813</v>
      </c>
      <c r="K258" s="627"/>
      <c r="L258" s="627"/>
      <c r="M258" s="627"/>
      <c r="N258" s="627"/>
    </row>
    <row r="259" spans="1:14" ht="15" customHeight="1" x14ac:dyDescent="0.15">
      <c r="A259" s="627">
        <v>253</v>
      </c>
      <c r="B259" s="627" t="s">
        <v>1307</v>
      </c>
      <c r="C259" s="627" t="s">
        <v>1006</v>
      </c>
      <c r="D259" s="627" t="s">
        <v>1305</v>
      </c>
      <c r="E259" s="627" t="s">
        <v>1014</v>
      </c>
      <c r="F259" s="627" t="s">
        <v>1007</v>
      </c>
      <c r="G259" s="627" t="s">
        <v>175</v>
      </c>
      <c r="H259" s="627" t="s">
        <v>374</v>
      </c>
      <c r="I259" s="627" t="s">
        <v>376</v>
      </c>
      <c r="J259" s="627" t="s">
        <v>814</v>
      </c>
      <c r="K259" s="627"/>
      <c r="L259" s="627"/>
      <c r="M259" s="627"/>
      <c r="N259" s="627"/>
    </row>
    <row r="260" spans="1:14" ht="15" customHeight="1" x14ac:dyDescent="0.15">
      <c r="A260" s="627">
        <v>254</v>
      </c>
      <c r="B260" s="627" t="s">
        <v>1308</v>
      </c>
      <c r="C260" s="627" t="s">
        <v>1006</v>
      </c>
      <c r="D260" s="627" t="s">
        <v>1305</v>
      </c>
      <c r="E260" s="627" t="s">
        <v>1016</v>
      </c>
      <c r="F260" s="627" t="s">
        <v>1007</v>
      </c>
      <c r="G260" s="627" t="s">
        <v>175</v>
      </c>
      <c r="H260" s="627" t="s">
        <v>374</v>
      </c>
      <c r="I260" s="627" t="s">
        <v>377</v>
      </c>
      <c r="J260" s="627" t="s">
        <v>815</v>
      </c>
      <c r="K260" s="627"/>
      <c r="L260" s="627"/>
      <c r="M260" s="627"/>
      <c r="N260" s="627"/>
    </row>
    <row r="261" spans="1:14" ht="15" customHeight="1" x14ac:dyDescent="0.15">
      <c r="A261" s="627">
        <v>255</v>
      </c>
      <c r="B261" s="627" t="s">
        <v>1309</v>
      </c>
      <c r="C261" s="627" t="s">
        <v>1006</v>
      </c>
      <c r="D261" s="627" t="s">
        <v>1305</v>
      </c>
      <c r="E261" s="627" t="s">
        <v>1018</v>
      </c>
      <c r="F261" s="627" t="s">
        <v>1007</v>
      </c>
      <c r="G261" s="627" t="s">
        <v>175</v>
      </c>
      <c r="H261" s="627" t="s">
        <v>374</v>
      </c>
      <c r="I261" s="627" t="s">
        <v>378</v>
      </c>
      <c r="J261" s="627" t="s">
        <v>816</v>
      </c>
      <c r="K261" s="627"/>
      <c r="L261" s="627"/>
      <c r="M261" s="627"/>
      <c r="N261" s="627"/>
    </row>
    <row r="262" spans="1:14" ht="15" customHeight="1" x14ac:dyDescent="0.15">
      <c r="A262" s="627">
        <v>256</v>
      </c>
      <c r="B262" s="627" t="s">
        <v>1310</v>
      </c>
      <c r="C262" s="627" t="s">
        <v>1006</v>
      </c>
      <c r="D262" s="627" t="s">
        <v>1305</v>
      </c>
      <c r="E262" s="627" t="s">
        <v>1020</v>
      </c>
      <c r="F262" s="627" t="s">
        <v>1007</v>
      </c>
      <c r="G262" s="627" t="s">
        <v>175</v>
      </c>
      <c r="H262" s="627" t="s">
        <v>374</v>
      </c>
      <c r="I262" s="627" t="s">
        <v>379</v>
      </c>
      <c r="J262" s="627" t="s">
        <v>817</v>
      </c>
      <c r="K262" s="627"/>
      <c r="L262" s="627"/>
      <c r="M262" s="627"/>
      <c r="N262" s="627"/>
    </row>
    <row r="263" spans="1:14" ht="15" customHeight="1" x14ac:dyDescent="0.15">
      <c r="A263" s="627">
        <v>257</v>
      </c>
      <c r="B263" s="627" t="s">
        <v>1311</v>
      </c>
      <c r="C263" s="627" t="s">
        <v>1006</v>
      </c>
      <c r="D263" s="627" t="s">
        <v>1305</v>
      </c>
      <c r="E263" s="627" t="s">
        <v>1022</v>
      </c>
      <c r="F263" s="627" t="s">
        <v>1007</v>
      </c>
      <c r="G263" s="627" t="s">
        <v>175</v>
      </c>
      <c r="H263" s="627" t="s">
        <v>374</v>
      </c>
      <c r="I263" s="627" t="s">
        <v>113</v>
      </c>
      <c r="J263" s="627" t="s">
        <v>818</v>
      </c>
      <c r="K263" s="627"/>
      <c r="L263" s="627"/>
      <c r="M263" s="627"/>
      <c r="N263" s="627"/>
    </row>
    <row r="264" spans="1:14" ht="15" customHeight="1" x14ac:dyDescent="0.15">
      <c r="A264" s="627">
        <v>258</v>
      </c>
      <c r="B264" s="627" t="s">
        <v>1312</v>
      </c>
      <c r="C264" s="627" t="s">
        <v>1006</v>
      </c>
      <c r="D264" s="627" t="s">
        <v>1305</v>
      </c>
      <c r="E264" s="627" t="s">
        <v>1024</v>
      </c>
      <c r="F264" s="627" t="s">
        <v>1007</v>
      </c>
      <c r="G264" s="627" t="s">
        <v>175</v>
      </c>
      <c r="H264" s="627" t="s">
        <v>374</v>
      </c>
      <c r="I264" s="627" t="s">
        <v>380</v>
      </c>
      <c r="J264" s="627" t="s">
        <v>819</v>
      </c>
      <c r="K264" s="627"/>
      <c r="L264" s="627"/>
      <c r="M264" s="627"/>
      <c r="N264" s="627"/>
    </row>
    <row r="265" spans="1:14" ht="15" customHeight="1" x14ac:dyDescent="0.15">
      <c r="A265" s="627">
        <v>259</v>
      </c>
      <c r="B265" s="627" t="s">
        <v>1313</v>
      </c>
      <c r="C265" s="627" t="s">
        <v>1006</v>
      </c>
      <c r="D265" s="627" t="s">
        <v>1305</v>
      </c>
      <c r="E265" s="627" t="s">
        <v>1006</v>
      </c>
      <c r="F265" s="627" t="s">
        <v>1007</v>
      </c>
      <c r="G265" s="627" t="s">
        <v>175</v>
      </c>
      <c r="H265" s="627" t="s">
        <v>374</v>
      </c>
      <c r="I265" s="627" t="s">
        <v>118</v>
      </c>
      <c r="J265" s="627" t="s">
        <v>820</v>
      </c>
      <c r="K265" s="627"/>
      <c r="L265" s="627"/>
      <c r="M265" s="627"/>
      <c r="N265" s="627"/>
    </row>
    <row r="266" spans="1:14" ht="15" customHeight="1" x14ac:dyDescent="0.15">
      <c r="A266" s="627">
        <v>260</v>
      </c>
      <c r="B266" s="627" t="s">
        <v>1314</v>
      </c>
      <c r="C266" s="627" t="s">
        <v>1006</v>
      </c>
      <c r="D266" s="627" t="s">
        <v>1305</v>
      </c>
      <c r="E266" s="627" t="s">
        <v>1027</v>
      </c>
      <c r="F266" s="627" t="s">
        <v>1007</v>
      </c>
      <c r="G266" s="627" t="s">
        <v>175</v>
      </c>
      <c r="H266" s="627" t="s">
        <v>374</v>
      </c>
      <c r="I266" s="627" t="s">
        <v>381</v>
      </c>
      <c r="J266" s="627" t="s">
        <v>821</v>
      </c>
      <c r="K266" s="627"/>
      <c r="L266" s="627"/>
      <c r="M266" s="627"/>
      <c r="N266" s="627"/>
    </row>
    <row r="267" spans="1:14" ht="15" customHeight="1" x14ac:dyDescent="0.15">
      <c r="A267" s="627">
        <v>261</v>
      </c>
      <c r="B267" s="627" t="s">
        <v>1315</v>
      </c>
      <c r="C267" s="627" t="s">
        <v>1006</v>
      </c>
      <c r="D267" s="627" t="s">
        <v>1305</v>
      </c>
      <c r="E267" s="627" t="s">
        <v>1029</v>
      </c>
      <c r="F267" s="627" t="s">
        <v>1007</v>
      </c>
      <c r="G267" s="627" t="s">
        <v>175</v>
      </c>
      <c r="H267" s="627" t="s">
        <v>374</v>
      </c>
      <c r="I267" s="627" t="s">
        <v>382</v>
      </c>
      <c r="J267" s="627" t="s">
        <v>822</v>
      </c>
      <c r="K267" s="627"/>
      <c r="L267" s="627"/>
      <c r="M267" s="627"/>
      <c r="N267" s="627"/>
    </row>
    <row r="268" spans="1:14" ht="15" customHeight="1" x14ac:dyDescent="0.15">
      <c r="A268" s="627">
        <v>262</v>
      </c>
      <c r="B268" s="627" t="s">
        <v>1316</v>
      </c>
      <c r="C268" s="627" t="s">
        <v>1006</v>
      </c>
      <c r="D268" s="627" t="s">
        <v>1305</v>
      </c>
      <c r="E268" s="627" t="s">
        <v>1031</v>
      </c>
      <c r="F268" s="627" t="s">
        <v>1007</v>
      </c>
      <c r="G268" s="627" t="s">
        <v>175</v>
      </c>
      <c r="H268" s="627" t="s">
        <v>374</v>
      </c>
      <c r="I268" s="627" t="s">
        <v>383</v>
      </c>
      <c r="J268" s="627" t="s">
        <v>823</v>
      </c>
      <c r="K268" s="627"/>
      <c r="L268" s="627"/>
      <c r="M268" s="627"/>
      <c r="N268" s="627"/>
    </row>
    <row r="269" spans="1:14" ht="15" customHeight="1" x14ac:dyDescent="0.15">
      <c r="A269" s="627">
        <v>263</v>
      </c>
      <c r="B269" s="627" t="s">
        <v>1317</v>
      </c>
      <c r="C269" s="627" t="s">
        <v>1006</v>
      </c>
      <c r="D269" s="627" t="s">
        <v>1305</v>
      </c>
      <c r="E269" s="627" t="s">
        <v>1033</v>
      </c>
      <c r="F269" s="627" t="s">
        <v>1007</v>
      </c>
      <c r="G269" s="627" t="s">
        <v>175</v>
      </c>
      <c r="H269" s="627" t="s">
        <v>374</v>
      </c>
      <c r="I269" s="627" t="s">
        <v>384</v>
      </c>
      <c r="J269" s="627" t="s">
        <v>824</v>
      </c>
      <c r="K269" s="627"/>
      <c r="L269" s="627"/>
      <c r="M269" s="627"/>
      <c r="N269" s="627"/>
    </row>
    <row r="270" spans="1:14" ht="15" customHeight="1" x14ac:dyDescent="0.15">
      <c r="A270" s="627">
        <v>264</v>
      </c>
      <c r="B270" s="627" t="s">
        <v>1318</v>
      </c>
      <c r="C270" s="627" t="s">
        <v>1006</v>
      </c>
      <c r="D270" s="627" t="s">
        <v>1305</v>
      </c>
      <c r="E270" s="627" t="s">
        <v>1035</v>
      </c>
      <c r="F270" s="627" t="s">
        <v>1007</v>
      </c>
      <c r="G270" s="627" t="s">
        <v>175</v>
      </c>
      <c r="H270" s="627" t="s">
        <v>374</v>
      </c>
      <c r="I270" s="627" t="s">
        <v>783</v>
      </c>
      <c r="J270" s="627" t="s">
        <v>825</v>
      </c>
      <c r="K270" s="627"/>
      <c r="L270" s="627"/>
      <c r="M270" s="627"/>
      <c r="N270" s="627"/>
    </row>
    <row r="271" spans="1:14" ht="15" customHeight="1" x14ac:dyDescent="0.15">
      <c r="A271" s="627">
        <v>265</v>
      </c>
      <c r="B271" s="627" t="s">
        <v>1319</v>
      </c>
      <c r="C271" s="627" t="s">
        <v>1006</v>
      </c>
      <c r="D271" s="627" t="s">
        <v>1305</v>
      </c>
      <c r="E271" s="627" t="s">
        <v>1037</v>
      </c>
      <c r="F271" s="627" t="s">
        <v>1007</v>
      </c>
      <c r="G271" s="627" t="s">
        <v>175</v>
      </c>
      <c r="H271" s="627" t="s">
        <v>374</v>
      </c>
      <c r="I271" s="627" t="s">
        <v>385</v>
      </c>
      <c r="J271" s="627" t="s">
        <v>826</v>
      </c>
      <c r="K271" s="627"/>
      <c r="L271" s="627"/>
      <c r="M271" s="627"/>
      <c r="N271" s="627"/>
    </row>
    <row r="272" spans="1:14" ht="15" customHeight="1" x14ac:dyDescent="0.15">
      <c r="A272" s="627">
        <v>266</v>
      </c>
      <c r="B272" s="627" t="s">
        <v>1320</v>
      </c>
      <c r="C272" s="627" t="s">
        <v>1006</v>
      </c>
      <c r="D272" s="627" t="s">
        <v>1305</v>
      </c>
      <c r="E272" s="627" t="s">
        <v>1039</v>
      </c>
      <c r="F272" s="627" t="s">
        <v>1007</v>
      </c>
      <c r="G272" s="627" t="s">
        <v>175</v>
      </c>
      <c r="H272" s="627" t="s">
        <v>374</v>
      </c>
      <c r="I272" s="627" t="s">
        <v>386</v>
      </c>
      <c r="J272" s="627" t="s">
        <v>827</v>
      </c>
      <c r="K272" s="627"/>
      <c r="L272" s="627"/>
      <c r="M272" s="627"/>
      <c r="N272" s="627"/>
    </row>
    <row r="273" spans="1:14" ht="15" customHeight="1" x14ac:dyDescent="0.15">
      <c r="A273" s="627">
        <v>267</v>
      </c>
      <c r="B273" s="627" t="s">
        <v>1321</v>
      </c>
      <c r="C273" s="627" t="s">
        <v>1006</v>
      </c>
      <c r="D273" s="627" t="s">
        <v>1305</v>
      </c>
      <c r="E273" s="627" t="s">
        <v>1041</v>
      </c>
      <c r="F273" s="627" t="s">
        <v>1007</v>
      </c>
      <c r="G273" s="627" t="s">
        <v>175</v>
      </c>
      <c r="H273" s="627" t="s">
        <v>374</v>
      </c>
      <c r="I273" s="627" t="s">
        <v>1615</v>
      </c>
      <c r="J273" s="627" t="s">
        <v>828</v>
      </c>
      <c r="K273" s="627"/>
      <c r="L273" s="627"/>
      <c r="M273" s="627"/>
      <c r="N273" s="627"/>
    </row>
    <row r="274" spans="1:14" ht="15" customHeight="1" x14ac:dyDescent="0.15">
      <c r="A274" s="627">
        <v>268</v>
      </c>
      <c r="B274" s="627" t="s">
        <v>1322</v>
      </c>
      <c r="C274" s="627" t="s">
        <v>1006</v>
      </c>
      <c r="D274" s="627" t="s">
        <v>1305</v>
      </c>
      <c r="E274" s="627" t="s">
        <v>1043</v>
      </c>
      <c r="F274" s="627" t="s">
        <v>1007</v>
      </c>
      <c r="G274" s="627" t="s">
        <v>175</v>
      </c>
      <c r="H274" s="627" t="s">
        <v>374</v>
      </c>
      <c r="I274" s="627" t="s">
        <v>387</v>
      </c>
      <c r="J274" s="627" t="s">
        <v>829</v>
      </c>
      <c r="K274" s="627"/>
      <c r="L274" s="627"/>
      <c r="M274" s="627"/>
      <c r="N274" s="627"/>
    </row>
    <row r="275" spans="1:14" ht="15" customHeight="1" x14ac:dyDescent="0.15">
      <c r="A275" s="627">
        <v>269</v>
      </c>
      <c r="B275" s="627" t="s">
        <v>1323</v>
      </c>
      <c r="C275" s="627" t="s">
        <v>1006</v>
      </c>
      <c r="D275" s="627" t="s">
        <v>1305</v>
      </c>
      <c r="E275" s="627" t="s">
        <v>1045</v>
      </c>
      <c r="F275" s="627" t="s">
        <v>1007</v>
      </c>
      <c r="G275" s="627" t="s">
        <v>175</v>
      </c>
      <c r="H275" s="627" t="s">
        <v>374</v>
      </c>
      <c r="I275" s="627" t="s">
        <v>388</v>
      </c>
      <c r="J275" s="627" t="s">
        <v>830</v>
      </c>
      <c r="K275" s="627"/>
      <c r="L275" s="627"/>
      <c r="M275" s="627"/>
      <c r="N275" s="627"/>
    </row>
    <row r="276" spans="1:14" ht="15" customHeight="1" x14ac:dyDescent="0.15">
      <c r="A276" s="627">
        <v>270</v>
      </c>
      <c r="B276" s="627" t="s">
        <v>1324</v>
      </c>
      <c r="C276" s="627" t="s">
        <v>1006</v>
      </c>
      <c r="D276" s="627" t="s">
        <v>1305</v>
      </c>
      <c r="E276" s="627" t="s">
        <v>1161</v>
      </c>
      <c r="F276" s="627" t="s">
        <v>1007</v>
      </c>
      <c r="G276" s="627" t="s">
        <v>175</v>
      </c>
      <c r="H276" s="627" t="s">
        <v>374</v>
      </c>
      <c r="I276" s="627" t="s">
        <v>389</v>
      </c>
      <c r="J276" s="627" t="s">
        <v>831</v>
      </c>
      <c r="K276" s="627"/>
      <c r="L276" s="627"/>
      <c r="M276" s="627"/>
      <c r="N276" s="627"/>
    </row>
    <row r="277" spans="1:14" ht="15" customHeight="1" x14ac:dyDescent="0.15">
      <c r="A277" s="627">
        <v>271</v>
      </c>
      <c r="B277" s="627" t="s">
        <v>1325</v>
      </c>
      <c r="C277" s="627" t="s">
        <v>1006</v>
      </c>
      <c r="D277" s="627" t="s">
        <v>1305</v>
      </c>
      <c r="E277" s="627" t="s">
        <v>1163</v>
      </c>
      <c r="F277" s="627" t="s">
        <v>1007</v>
      </c>
      <c r="G277" s="627" t="s">
        <v>175</v>
      </c>
      <c r="H277" s="627" t="s">
        <v>374</v>
      </c>
      <c r="I277" s="627" t="s">
        <v>832</v>
      </c>
      <c r="J277" s="627" t="s">
        <v>833</v>
      </c>
      <c r="K277" s="627"/>
      <c r="L277" s="627"/>
      <c r="M277" s="627"/>
      <c r="N277" s="627"/>
    </row>
    <row r="278" spans="1:14" ht="15" customHeight="1" x14ac:dyDescent="0.15">
      <c r="A278" s="627">
        <v>272</v>
      </c>
      <c r="B278" s="627" t="s">
        <v>1326</v>
      </c>
      <c r="C278" s="627" t="s">
        <v>1006</v>
      </c>
      <c r="D278" s="627" t="s">
        <v>1327</v>
      </c>
      <c r="E278" s="627" t="s">
        <v>1008</v>
      </c>
      <c r="F278" s="627" t="s">
        <v>1007</v>
      </c>
      <c r="G278" s="627" t="s">
        <v>175</v>
      </c>
      <c r="H278" s="627" t="s">
        <v>390</v>
      </c>
      <c r="I278" s="627"/>
      <c r="J278" s="627" t="s">
        <v>834</v>
      </c>
      <c r="K278" s="627"/>
      <c r="L278" s="627"/>
      <c r="M278" s="627"/>
      <c r="N278" s="627"/>
    </row>
    <row r="279" spans="1:14" ht="15" customHeight="1" x14ac:dyDescent="0.15">
      <c r="A279" s="627">
        <v>273</v>
      </c>
      <c r="B279" s="627" t="s">
        <v>1328</v>
      </c>
      <c r="C279" s="627" t="s">
        <v>1006</v>
      </c>
      <c r="D279" s="627" t="s">
        <v>1327</v>
      </c>
      <c r="E279" s="627" t="s">
        <v>1012</v>
      </c>
      <c r="F279" s="627" t="s">
        <v>1007</v>
      </c>
      <c r="G279" s="627" t="s">
        <v>175</v>
      </c>
      <c r="H279" s="627" t="s">
        <v>390</v>
      </c>
      <c r="I279" s="627" t="s">
        <v>391</v>
      </c>
      <c r="J279" s="627" t="s">
        <v>835</v>
      </c>
      <c r="K279" s="627"/>
      <c r="L279" s="627"/>
      <c r="M279" s="627"/>
      <c r="N279" s="627"/>
    </row>
    <row r="280" spans="1:14" ht="15" customHeight="1" x14ac:dyDescent="0.15">
      <c r="A280" s="627">
        <v>274</v>
      </c>
      <c r="B280" s="627" t="s">
        <v>1329</v>
      </c>
      <c r="C280" s="627" t="s">
        <v>1006</v>
      </c>
      <c r="D280" s="627" t="s">
        <v>1327</v>
      </c>
      <c r="E280" s="627" t="s">
        <v>1014</v>
      </c>
      <c r="F280" s="627" t="s">
        <v>1007</v>
      </c>
      <c r="G280" s="627" t="s">
        <v>175</v>
      </c>
      <c r="H280" s="627" t="s">
        <v>390</v>
      </c>
      <c r="I280" s="627" t="s">
        <v>392</v>
      </c>
      <c r="J280" s="627" t="s">
        <v>836</v>
      </c>
      <c r="K280" s="627"/>
      <c r="L280" s="627"/>
      <c r="M280" s="627"/>
      <c r="N280" s="627"/>
    </row>
    <row r="281" spans="1:14" ht="15" customHeight="1" x14ac:dyDescent="0.15">
      <c r="A281" s="627">
        <v>275</v>
      </c>
      <c r="B281" s="627" t="s">
        <v>1330</v>
      </c>
      <c r="C281" s="627" t="s">
        <v>1006</v>
      </c>
      <c r="D281" s="627" t="s">
        <v>1327</v>
      </c>
      <c r="E281" s="627" t="s">
        <v>1016</v>
      </c>
      <c r="F281" s="627" t="s">
        <v>1007</v>
      </c>
      <c r="G281" s="627" t="s">
        <v>175</v>
      </c>
      <c r="H281" s="627" t="s">
        <v>390</v>
      </c>
      <c r="I281" s="627" t="s">
        <v>393</v>
      </c>
      <c r="J281" s="627" t="s">
        <v>837</v>
      </c>
      <c r="K281" s="627"/>
      <c r="L281" s="627"/>
      <c r="M281" s="627"/>
      <c r="N281" s="627"/>
    </row>
    <row r="282" spans="1:14" ht="15" customHeight="1" x14ac:dyDescent="0.15">
      <c r="A282" s="627">
        <v>276</v>
      </c>
      <c r="B282" s="627" t="s">
        <v>1331</v>
      </c>
      <c r="C282" s="627" t="s">
        <v>1006</v>
      </c>
      <c r="D282" s="627" t="s">
        <v>1327</v>
      </c>
      <c r="E282" s="627" t="s">
        <v>1018</v>
      </c>
      <c r="F282" s="627" t="s">
        <v>1007</v>
      </c>
      <c r="G282" s="627" t="s">
        <v>175</v>
      </c>
      <c r="H282" s="627" t="s">
        <v>390</v>
      </c>
      <c r="I282" s="627" t="s">
        <v>394</v>
      </c>
      <c r="J282" s="627" t="s">
        <v>838</v>
      </c>
      <c r="K282" s="627"/>
      <c r="L282" s="627"/>
      <c r="M282" s="627"/>
      <c r="N282" s="627"/>
    </row>
    <row r="283" spans="1:14" ht="15" customHeight="1" x14ac:dyDescent="0.15">
      <c r="A283" s="627">
        <v>277</v>
      </c>
      <c r="B283" s="627" t="s">
        <v>1332</v>
      </c>
      <c r="C283" s="627" t="s">
        <v>1006</v>
      </c>
      <c r="D283" s="627" t="s">
        <v>1327</v>
      </c>
      <c r="E283" s="627" t="s">
        <v>1020</v>
      </c>
      <c r="F283" s="627" t="s">
        <v>1007</v>
      </c>
      <c r="G283" s="627" t="s">
        <v>175</v>
      </c>
      <c r="H283" s="627" t="s">
        <v>390</v>
      </c>
      <c r="I283" s="627" t="s">
        <v>395</v>
      </c>
      <c r="J283" s="627" t="s">
        <v>839</v>
      </c>
      <c r="K283" s="627"/>
      <c r="L283" s="627"/>
      <c r="M283" s="627"/>
      <c r="N283" s="627"/>
    </row>
    <row r="284" spans="1:14" ht="15" customHeight="1" x14ac:dyDescent="0.15">
      <c r="A284" s="627">
        <v>278</v>
      </c>
      <c r="B284" s="627" t="s">
        <v>1333</v>
      </c>
      <c r="C284" s="627" t="s">
        <v>1006</v>
      </c>
      <c r="D284" s="627" t="s">
        <v>1327</v>
      </c>
      <c r="E284" s="627" t="s">
        <v>1022</v>
      </c>
      <c r="F284" s="627" t="s">
        <v>1007</v>
      </c>
      <c r="G284" s="627" t="s">
        <v>175</v>
      </c>
      <c r="H284" s="627" t="s">
        <v>390</v>
      </c>
      <c r="I284" s="627" t="s">
        <v>396</v>
      </c>
      <c r="J284" s="627" t="s">
        <v>840</v>
      </c>
      <c r="K284" s="627"/>
      <c r="L284" s="627"/>
      <c r="M284" s="627"/>
      <c r="N284" s="627"/>
    </row>
    <row r="285" spans="1:14" ht="15" customHeight="1" x14ac:dyDescent="0.15">
      <c r="A285" s="627">
        <v>279</v>
      </c>
      <c r="B285" s="627" t="s">
        <v>1334</v>
      </c>
      <c r="C285" s="627" t="s">
        <v>1006</v>
      </c>
      <c r="D285" s="627" t="s">
        <v>1327</v>
      </c>
      <c r="E285" s="627" t="s">
        <v>1024</v>
      </c>
      <c r="F285" s="627" t="s">
        <v>1007</v>
      </c>
      <c r="G285" s="627" t="s">
        <v>175</v>
      </c>
      <c r="H285" s="627" t="s">
        <v>390</v>
      </c>
      <c r="I285" s="627" t="s">
        <v>397</v>
      </c>
      <c r="J285" s="627" t="s">
        <v>841</v>
      </c>
      <c r="K285" s="627"/>
      <c r="L285" s="627"/>
      <c r="M285" s="627"/>
      <c r="N285" s="627"/>
    </row>
    <row r="286" spans="1:14" ht="15" customHeight="1" x14ac:dyDescent="0.15">
      <c r="A286" s="627">
        <v>280</v>
      </c>
      <c r="B286" s="627" t="s">
        <v>1335</v>
      </c>
      <c r="C286" s="627" t="s">
        <v>1006</v>
      </c>
      <c r="D286" s="627" t="s">
        <v>1327</v>
      </c>
      <c r="E286" s="627" t="s">
        <v>1006</v>
      </c>
      <c r="F286" s="627" t="s">
        <v>1007</v>
      </c>
      <c r="G286" s="627" t="s">
        <v>175</v>
      </c>
      <c r="H286" s="627" t="s">
        <v>390</v>
      </c>
      <c r="I286" s="627" t="s">
        <v>398</v>
      </c>
      <c r="J286" s="627" t="s">
        <v>842</v>
      </c>
      <c r="K286" s="627"/>
      <c r="L286" s="627"/>
      <c r="M286" s="627"/>
      <c r="N286" s="627"/>
    </row>
    <row r="287" spans="1:14" ht="15" customHeight="1" x14ac:dyDescent="0.15">
      <c r="A287" s="627">
        <v>281</v>
      </c>
      <c r="B287" s="627" t="s">
        <v>1336</v>
      </c>
      <c r="C287" s="627" t="s">
        <v>1006</v>
      </c>
      <c r="D287" s="627" t="s">
        <v>1327</v>
      </c>
      <c r="E287" s="627" t="s">
        <v>1027</v>
      </c>
      <c r="F287" s="627" t="s">
        <v>1007</v>
      </c>
      <c r="G287" s="627" t="s">
        <v>175</v>
      </c>
      <c r="H287" s="627" t="s">
        <v>390</v>
      </c>
      <c r="I287" s="627" t="s">
        <v>399</v>
      </c>
      <c r="J287" s="627" t="s">
        <v>843</v>
      </c>
      <c r="K287" s="627"/>
      <c r="L287" s="627"/>
      <c r="M287" s="627"/>
      <c r="N287" s="627"/>
    </row>
    <row r="288" spans="1:14" ht="15" customHeight="1" x14ac:dyDescent="0.15">
      <c r="A288" s="627">
        <v>282</v>
      </c>
      <c r="B288" s="627" t="s">
        <v>1337</v>
      </c>
      <c r="C288" s="627" t="s">
        <v>1006</v>
      </c>
      <c r="D288" s="627" t="s">
        <v>1327</v>
      </c>
      <c r="E288" s="627" t="s">
        <v>1029</v>
      </c>
      <c r="F288" s="627" t="s">
        <v>1007</v>
      </c>
      <c r="G288" s="627" t="s">
        <v>175</v>
      </c>
      <c r="H288" s="627" t="s">
        <v>390</v>
      </c>
      <c r="I288" s="627" t="s">
        <v>400</v>
      </c>
      <c r="J288" s="627" t="s">
        <v>844</v>
      </c>
      <c r="K288" s="627"/>
      <c r="L288" s="627"/>
      <c r="M288" s="627"/>
      <c r="N288" s="627"/>
    </row>
    <row r="289" spans="1:14" ht="15" customHeight="1" x14ac:dyDescent="0.15">
      <c r="A289" s="627">
        <v>283</v>
      </c>
      <c r="B289" s="627" t="s">
        <v>1338</v>
      </c>
      <c r="C289" s="627" t="s">
        <v>1006</v>
      </c>
      <c r="D289" s="627" t="s">
        <v>1327</v>
      </c>
      <c r="E289" s="627" t="s">
        <v>1031</v>
      </c>
      <c r="F289" s="627" t="s">
        <v>1007</v>
      </c>
      <c r="G289" s="627" t="s">
        <v>175</v>
      </c>
      <c r="H289" s="627" t="s">
        <v>390</v>
      </c>
      <c r="I289" s="627" t="s">
        <v>401</v>
      </c>
      <c r="J289" s="627" t="s">
        <v>845</v>
      </c>
      <c r="K289" s="627"/>
      <c r="L289" s="627"/>
      <c r="M289" s="627"/>
      <c r="N289" s="627"/>
    </row>
    <row r="290" spans="1:14" ht="15" customHeight="1" x14ac:dyDescent="0.15">
      <c r="A290" s="627">
        <v>284</v>
      </c>
      <c r="B290" s="627" t="s">
        <v>1339</v>
      </c>
      <c r="C290" s="627" t="s">
        <v>1006</v>
      </c>
      <c r="D290" s="627" t="s">
        <v>1340</v>
      </c>
      <c r="E290" s="627" t="s">
        <v>1008</v>
      </c>
      <c r="F290" s="627" t="s">
        <v>1007</v>
      </c>
      <c r="G290" s="627" t="s">
        <v>175</v>
      </c>
      <c r="H290" s="627" t="s">
        <v>402</v>
      </c>
      <c r="I290" s="627"/>
      <c r="J290" s="627" t="s">
        <v>846</v>
      </c>
      <c r="K290" s="627"/>
      <c r="L290" s="627"/>
      <c r="M290" s="627"/>
      <c r="N290" s="627"/>
    </row>
    <row r="291" spans="1:14" ht="15" customHeight="1" x14ac:dyDescent="0.15">
      <c r="A291" s="627">
        <v>285</v>
      </c>
      <c r="B291" s="627" t="s">
        <v>1341</v>
      </c>
      <c r="C291" s="627" t="s">
        <v>1006</v>
      </c>
      <c r="D291" s="627" t="s">
        <v>1340</v>
      </c>
      <c r="E291" s="627" t="s">
        <v>1012</v>
      </c>
      <c r="F291" s="627" t="s">
        <v>1007</v>
      </c>
      <c r="G291" s="627" t="s">
        <v>175</v>
      </c>
      <c r="H291" s="627" t="s">
        <v>402</v>
      </c>
      <c r="I291" s="627" t="s">
        <v>403</v>
      </c>
      <c r="J291" s="627" t="s">
        <v>847</v>
      </c>
      <c r="K291" s="627"/>
      <c r="L291" s="627"/>
      <c r="M291" s="627"/>
      <c r="N291" s="627"/>
    </row>
    <row r="292" spans="1:14" ht="15" customHeight="1" x14ac:dyDescent="0.15">
      <c r="A292" s="627">
        <v>286</v>
      </c>
      <c r="B292" s="627" t="s">
        <v>1342</v>
      </c>
      <c r="C292" s="627" t="s">
        <v>1006</v>
      </c>
      <c r="D292" s="627" t="s">
        <v>1340</v>
      </c>
      <c r="E292" s="627" t="s">
        <v>1014</v>
      </c>
      <c r="F292" s="627" t="s">
        <v>1007</v>
      </c>
      <c r="G292" s="627" t="s">
        <v>175</v>
      </c>
      <c r="H292" s="627" t="s">
        <v>402</v>
      </c>
      <c r="I292" s="627" t="s">
        <v>404</v>
      </c>
      <c r="J292" s="627" t="s">
        <v>848</v>
      </c>
      <c r="K292" s="627"/>
      <c r="L292" s="627"/>
      <c r="M292" s="627"/>
      <c r="N292" s="627"/>
    </row>
    <row r="293" spans="1:14" ht="15" customHeight="1" x14ac:dyDescent="0.15">
      <c r="A293" s="627">
        <v>287</v>
      </c>
      <c r="B293" s="627" t="s">
        <v>1343</v>
      </c>
      <c r="C293" s="627" t="s">
        <v>1006</v>
      </c>
      <c r="D293" s="627" t="s">
        <v>1340</v>
      </c>
      <c r="E293" s="627" t="s">
        <v>1016</v>
      </c>
      <c r="F293" s="627" t="s">
        <v>1007</v>
      </c>
      <c r="G293" s="627" t="s">
        <v>175</v>
      </c>
      <c r="H293" s="627" t="s">
        <v>402</v>
      </c>
      <c r="I293" s="627" t="s">
        <v>405</v>
      </c>
      <c r="J293" s="627" t="s">
        <v>849</v>
      </c>
      <c r="K293" s="627"/>
      <c r="L293" s="627"/>
      <c r="M293" s="627"/>
      <c r="N293" s="627"/>
    </row>
    <row r="294" spans="1:14" ht="15" customHeight="1" x14ac:dyDescent="0.15">
      <c r="A294" s="627">
        <v>288</v>
      </c>
      <c r="B294" s="627" t="s">
        <v>1344</v>
      </c>
      <c r="C294" s="627" t="s">
        <v>1006</v>
      </c>
      <c r="D294" s="627" t="s">
        <v>1340</v>
      </c>
      <c r="E294" s="627" t="s">
        <v>1018</v>
      </c>
      <c r="F294" s="627" t="s">
        <v>1007</v>
      </c>
      <c r="G294" s="627" t="s">
        <v>175</v>
      </c>
      <c r="H294" s="627" t="s">
        <v>402</v>
      </c>
      <c r="I294" s="627" t="s">
        <v>406</v>
      </c>
      <c r="J294" s="627" t="s">
        <v>850</v>
      </c>
      <c r="K294" s="627"/>
      <c r="L294" s="627"/>
      <c r="M294" s="627"/>
      <c r="N294" s="627"/>
    </row>
    <row r="295" spans="1:14" ht="15" customHeight="1" x14ac:dyDescent="0.15">
      <c r="A295" s="627">
        <v>289</v>
      </c>
      <c r="B295" s="627" t="s">
        <v>1345</v>
      </c>
      <c r="C295" s="627" t="s">
        <v>1006</v>
      </c>
      <c r="D295" s="627" t="s">
        <v>1340</v>
      </c>
      <c r="E295" s="627" t="s">
        <v>1020</v>
      </c>
      <c r="F295" s="627" t="s">
        <v>1007</v>
      </c>
      <c r="G295" s="627" t="s">
        <v>175</v>
      </c>
      <c r="H295" s="627" t="s">
        <v>402</v>
      </c>
      <c r="I295" s="627" t="s">
        <v>407</v>
      </c>
      <c r="J295" s="627" t="s">
        <v>851</v>
      </c>
      <c r="K295" s="627"/>
      <c r="L295" s="627"/>
      <c r="M295" s="627"/>
      <c r="N295" s="627"/>
    </row>
    <row r="296" spans="1:14" ht="15" customHeight="1" x14ac:dyDescent="0.15">
      <c r="A296" s="627">
        <v>290</v>
      </c>
      <c r="B296" s="627" t="s">
        <v>1346</v>
      </c>
      <c r="C296" s="627" t="s">
        <v>1006</v>
      </c>
      <c r="D296" s="627" t="s">
        <v>1340</v>
      </c>
      <c r="E296" s="627" t="s">
        <v>1022</v>
      </c>
      <c r="F296" s="627" t="s">
        <v>1007</v>
      </c>
      <c r="G296" s="627" t="s">
        <v>175</v>
      </c>
      <c r="H296" s="627" t="s">
        <v>402</v>
      </c>
      <c r="I296" s="627" t="s">
        <v>408</v>
      </c>
      <c r="J296" s="627" t="s">
        <v>852</v>
      </c>
      <c r="K296" s="627"/>
      <c r="L296" s="627"/>
      <c r="M296" s="627"/>
      <c r="N296" s="627"/>
    </row>
    <row r="297" spans="1:14" ht="15" customHeight="1" x14ac:dyDescent="0.15">
      <c r="A297" s="627">
        <v>291</v>
      </c>
      <c r="B297" s="627" t="s">
        <v>1347</v>
      </c>
      <c r="C297" s="627" t="s">
        <v>1006</v>
      </c>
      <c r="D297" s="627" t="s">
        <v>1340</v>
      </c>
      <c r="E297" s="627" t="s">
        <v>1024</v>
      </c>
      <c r="F297" s="627" t="s">
        <v>1007</v>
      </c>
      <c r="G297" s="627" t="s">
        <v>175</v>
      </c>
      <c r="H297" s="627" t="s">
        <v>402</v>
      </c>
      <c r="I297" s="627" t="s">
        <v>409</v>
      </c>
      <c r="J297" s="627" t="s">
        <v>853</v>
      </c>
      <c r="K297" s="627"/>
      <c r="L297" s="627"/>
      <c r="M297" s="627"/>
      <c r="N297" s="627"/>
    </row>
    <row r="298" spans="1:14" ht="15" customHeight="1" x14ac:dyDescent="0.15">
      <c r="A298" s="627">
        <v>292</v>
      </c>
      <c r="B298" s="627" t="s">
        <v>1348</v>
      </c>
      <c r="C298" s="627" t="s">
        <v>1006</v>
      </c>
      <c r="D298" s="627" t="s">
        <v>1340</v>
      </c>
      <c r="E298" s="627" t="s">
        <v>1006</v>
      </c>
      <c r="F298" s="627" t="s">
        <v>1007</v>
      </c>
      <c r="G298" s="627" t="s">
        <v>175</v>
      </c>
      <c r="H298" s="627" t="s">
        <v>402</v>
      </c>
      <c r="I298" s="627" t="s">
        <v>854</v>
      </c>
      <c r="J298" s="627" t="s">
        <v>855</v>
      </c>
      <c r="K298" s="627"/>
      <c r="L298" s="627"/>
      <c r="M298" s="627"/>
      <c r="N298" s="627"/>
    </row>
    <row r="299" spans="1:14" ht="15" customHeight="1" x14ac:dyDescent="0.15">
      <c r="A299" s="627">
        <v>293</v>
      </c>
      <c r="B299" s="627" t="s">
        <v>1349</v>
      </c>
      <c r="C299" s="627" t="s">
        <v>1006</v>
      </c>
      <c r="D299" s="627" t="s">
        <v>1340</v>
      </c>
      <c r="E299" s="627" t="s">
        <v>1027</v>
      </c>
      <c r="F299" s="627" t="s">
        <v>1007</v>
      </c>
      <c r="G299" s="627" t="s">
        <v>175</v>
      </c>
      <c r="H299" s="627" t="s">
        <v>402</v>
      </c>
      <c r="I299" s="627" t="s">
        <v>410</v>
      </c>
      <c r="J299" s="627" t="s">
        <v>856</v>
      </c>
      <c r="K299" s="627"/>
      <c r="L299" s="627"/>
      <c r="M299" s="627"/>
      <c r="N299" s="627"/>
    </row>
    <row r="300" spans="1:14" ht="15" customHeight="1" x14ac:dyDescent="0.15">
      <c r="A300" s="627">
        <v>294</v>
      </c>
      <c r="B300" s="627" t="s">
        <v>1350</v>
      </c>
      <c r="C300" s="627" t="s">
        <v>1006</v>
      </c>
      <c r="D300" s="627" t="s">
        <v>1340</v>
      </c>
      <c r="E300" s="627" t="s">
        <v>1029</v>
      </c>
      <c r="F300" s="627" t="s">
        <v>1007</v>
      </c>
      <c r="G300" s="627" t="s">
        <v>175</v>
      </c>
      <c r="H300" s="627" t="s">
        <v>402</v>
      </c>
      <c r="I300" s="627" t="s">
        <v>411</v>
      </c>
      <c r="J300" s="627" t="s">
        <v>857</v>
      </c>
      <c r="K300" s="627"/>
      <c r="L300" s="627"/>
      <c r="M300" s="627"/>
      <c r="N300" s="627"/>
    </row>
    <row r="301" spans="1:14" ht="15" customHeight="1" x14ac:dyDescent="0.15">
      <c r="A301" s="627">
        <v>295</v>
      </c>
      <c r="B301" s="627" t="s">
        <v>1351</v>
      </c>
      <c r="C301" s="627" t="s">
        <v>1006</v>
      </c>
      <c r="D301" s="627" t="s">
        <v>1340</v>
      </c>
      <c r="E301" s="627" t="s">
        <v>1031</v>
      </c>
      <c r="F301" s="627" t="s">
        <v>1007</v>
      </c>
      <c r="G301" s="627" t="s">
        <v>175</v>
      </c>
      <c r="H301" s="627" t="s">
        <v>402</v>
      </c>
      <c r="I301" s="627" t="s">
        <v>412</v>
      </c>
      <c r="J301" s="627" t="s">
        <v>858</v>
      </c>
      <c r="K301" s="627"/>
      <c r="L301" s="627"/>
      <c r="M301" s="627"/>
      <c r="N301" s="627"/>
    </row>
    <row r="302" spans="1:14" ht="15" customHeight="1" x14ac:dyDescent="0.15">
      <c r="A302" s="627">
        <v>296</v>
      </c>
      <c r="B302" s="627" t="s">
        <v>1352</v>
      </c>
      <c r="C302" s="627" t="s">
        <v>1006</v>
      </c>
      <c r="D302" s="627" t="s">
        <v>1340</v>
      </c>
      <c r="E302" s="627" t="s">
        <v>1033</v>
      </c>
      <c r="F302" s="627" t="s">
        <v>1007</v>
      </c>
      <c r="G302" s="627" t="s">
        <v>175</v>
      </c>
      <c r="H302" s="627" t="s">
        <v>402</v>
      </c>
      <c r="I302" s="627" t="s">
        <v>413</v>
      </c>
      <c r="J302" s="627" t="s">
        <v>859</v>
      </c>
      <c r="K302" s="627"/>
      <c r="L302" s="627"/>
      <c r="M302" s="627"/>
      <c r="N302" s="627"/>
    </row>
    <row r="303" spans="1:14" ht="15" customHeight="1" x14ac:dyDescent="0.15">
      <c r="A303" s="627">
        <v>297</v>
      </c>
      <c r="B303" s="627" t="s">
        <v>1353</v>
      </c>
      <c r="C303" s="627" t="s">
        <v>1006</v>
      </c>
      <c r="D303" s="627" t="s">
        <v>1340</v>
      </c>
      <c r="E303" s="627" t="s">
        <v>1035</v>
      </c>
      <c r="F303" s="627" t="s">
        <v>1007</v>
      </c>
      <c r="G303" s="627" t="s">
        <v>175</v>
      </c>
      <c r="H303" s="627" t="s">
        <v>402</v>
      </c>
      <c r="I303" s="627" t="s">
        <v>414</v>
      </c>
      <c r="J303" s="627" t="s">
        <v>860</v>
      </c>
      <c r="K303" s="627"/>
      <c r="L303" s="627"/>
      <c r="M303" s="627"/>
      <c r="N303" s="627"/>
    </row>
    <row r="304" spans="1:14" ht="15" customHeight="1" x14ac:dyDescent="0.15">
      <c r="A304" s="627">
        <v>298</v>
      </c>
      <c r="B304" s="627" t="s">
        <v>1354</v>
      </c>
      <c r="C304" s="627" t="s">
        <v>1006</v>
      </c>
      <c r="D304" s="627" t="s">
        <v>1340</v>
      </c>
      <c r="E304" s="627" t="s">
        <v>1037</v>
      </c>
      <c r="F304" s="627" t="s">
        <v>1007</v>
      </c>
      <c r="G304" s="627" t="s">
        <v>175</v>
      </c>
      <c r="H304" s="627" t="s">
        <v>402</v>
      </c>
      <c r="I304" s="627" t="s">
        <v>1616</v>
      </c>
      <c r="J304" s="627" t="s">
        <v>861</v>
      </c>
      <c r="K304" s="627"/>
      <c r="L304" s="627"/>
      <c r="M304" s="627"/>
      <c r="N304" s="627"/>
    </row>
    <row r="305" spans="1:14" ht="15" customHeight="1" x14ac:dyDescent="0.15">
      <c r="A305" s="627">
        <v>299</v>
      </c>
      <c r="B305" s="627" t="s">
        <v>1355</v>
      </c>
      <c r="C305" s="627" t="s">
        <v>1006</v>
      </c>
      <c r="D305" s="627" t="s">
        <v>1340</v>
      </c>
      <c r="E305" s="627" t="s">
        <v>1039</v>
      </c>
      <c r="F305" s="627" t="s">
        <v>1007</v>
      </c>
      <c r="G305" s="627" t="s">
        <v>175</v>
      </c>
      <c r="H305" s="627" t="s">
        <v>402</v>
      </c>
      <c r="I305" s="627" t="s">
        <v>415</v>
      </c>
      <c r="J305" s="627" t="s">
        <v>862</v>
      </c>
      <c r="K305" s="627"/>
      <c r="L305" s="627"/>
      <c r="M305" s="627"/>
      <c r="N305" s="627"/>
    </row>
    <row r="306" spans="1:14" ht="15" customHeight="1" x14ac:dyDescent="0.15">
      <c r="A306" s="627">
        <v>300</v>
      </c>
      <c r="B306" s="627" t="s">
        <v>1356</v>
      </c>
      <c r="C306" s="627" t="s">
        <v>1006</v>
      </c>
      <c r="D306" s="627" t="s">
        <v>1357</v>
      </c>
      <c r="E306" s="627" t="s">
        <v>1008</v>
      </c>
      <c r="F306" s="627" t="s">
        <v>1007</v>
      </c>
      <c r="G306" s="627" t="s">
        <v>175</v>
      </c>
      <c r="H306" s="627" t="s">
        <v>416</v>
      </c>
      <c r="I306" s="627"/>
      <c r="J306" s="627" t="s">
        <v>863</v>
      </c>
      <c r="K306" s="627"/>
      <c r="L306" s="627"/>
      <c r="M306" s="627"/>
      <c r="N306" s="627"/>
    </row>
    <row r="307" spans="1:14" ht="15" customHeight="1" x14ac:dyDescent="0.15">
      <c r="A307" s="627">
        <v>301</v>
      </c>
      <c r="B307" s="627" t="s">
        <v>1358</v>
      </c>
      <c r="C307" s="627" t="s">
        <v>1006</v>
      </c>
      <c r="D307" s="627" t="s">
        <v>1357</v>
      </c>
      <c r="E307" s="627" t="s">
        <v>1012</v>
      </c>
      <c r="F307" s="627" t="s">
        <v>1007</v>
      </c>
      <c r="G307" s="627" t="s">
        <v>175</v>
      </c>
      <c r="H307" s="627" t="s">
        <v>416</v>
      </c>
      <c r="I307" s="627" t="s">
        <v>417</v>
      </c>
      <c r="J307" s="627" t="s">
        <v>864</v>
      </c>
      <c r="K307" s="627"/>
      <c r="L307" s="627"/>
      <c r="M307" s="627"/>
      <c r="N307" s="627"/>
    </row>
    <row r="308" spans="1:14" ht="15" customHeight="1" x14ac:dyDescent="0.15">
      <c r="A308" s="627">
        <v>302</v>
      </c>
      <c r="B308" s="627" t="s">
        <v>1359</v>
      </c>
      <c r="C308" s="627" t="s">
        <v>1006</v>
      </c>
      <c r="D308" s="627" t="s">
        <v>1357</v>
      </c>
      <c r="E308" s="627" t="s">
        <v>1014</v>
      </c>
      <c r="F308" s="627" t="s">
        <v>1007</v>
      </c>
      <c r="G308" s="627" t="s">
        <v>175</v>
      </c>
      <c r="H308" s="627" t="s">
        <v>416</v>
      </c>
      <c r="I308" s="627" t="s">
        <v>418</v>
      </c>
      <c r="J308" s="627" t="s">
        <v>865</v>
      </c>
      <c r="K308" s="627"/>
      <c r="L308" s="627"/>
      <c r="M308" s="627"/>
      <c r="N308" s="627"/>
    </row>
    <row r="309" spans="1:14" ht="15" customHeight="1" x14ac:dyDescent="0.15">
      <c r="A309" s="627">
        <v>303</v>
      </c>
      <c r="B309" s="627" t="s">
        <v>1360</v>
      </c>
      <c r="C309" s="627" t="s">
        <v>1006</v>
      </c>
      <c r="D309" s="627" t="s">
        <v>1357</v>
      </c>
      <c r="E309" s="627" t="s">
        <v>1016</v>
      </c>
      <c r="F309" s="627" t="s">
        <v>1007</v>
      </c>
      <c r="G309" s="627" t="s">
        <v>175</v>
      </c>
      <c r="H309" s="627" t="s">
        <v>416</v>
      </c>
      <c r="I309" s="627" t="s">
        <v>419</v>
      </c>
      <c r="J309" s="627" t="s">
        <v>866</v>
      </c>
      <c r="K309" s="627"/>
      <c r="L309" s="627"/>
      <c r="M309" s="627"/>
      <c r="N309" s="627"/>
    </row>
    <row r="310" spans="1:14" ht="15" customHeight="1" x14ac:dyDescent="0.15">
      <c r="A310" s="627">
        <v>304</v>
      </c>
      <c r="B310" s="627" t="s">
        <v>1361</v>
      </c>
      <c r="C310" s="627" t="s">
        <v>1006</v>
      </c>
      <c r="D310" s="627" t="s">
        <v>1357</v>
      </c>
      <c r="E310" s="627" t="s">
        <v>1018</v>
      </c>
      <c r="F310" s="627" t="s">
        <v>1007</v>
      </c>
      <c r="G310" s="627" t="s">
        <v>175</v>
      </c>
      <c r="H310" s="627" t="s">
        <v>416</v>
      </c>
      <c r="I310" s="627" t="s">
        <v>420</v>
      </c>
      <c r="J310" s="627" t="s">
        <v>867</v>
      </c>
      <c r="K310" s="627"/>
      <c r="L310" s="627"/>
      <c r="M310" s="627"/>
      <c r="N310" s="627"/>
    </row>
    <row r="311" spans="1:14" ht="15" customHeight="1" x14ac:dyDescent="0.15">
      <c r="A311" s="627">
        <v>305</v>
      </c>
      <c r="B311" s="627" t="s">
        <v>1362</v>
      </c>
      <c r="C311" s="627" t="s">
        <v>1006</v>
      </c>
      <c r="D311" s="627" t="s">
        <v>1357</v>
      </c>
      <c r="E311" s="627" t="s">
        <v>1020</v>
      </c>
      <c r="F311" s="627" t="s">
        <v>1007</v>
      </c>
      <c r="G311" s="627" t="s">
        <v>175</v>
      </c>
      <c r="H311" s="627" t="s">
        <v>416</v>
      </c>
      <c r="I311" s="627" t="s">
        <v>421</v>
      </c>
      <c r="J311" s="627" t="s">
        <v>868</v>
      </c>
      <c r="K311" s="627"/>
      <c r="L311" s="627"/>
      <c r="M311" s="627"/>
      <c r="N311" s="627"/>
    </row>
    <row r="312" spans="1:14" ht="15" customHeight="1" x14ac:dyDescent="0.15">
      <c r="A312" s="627">
        <v>306</v>
      </c>
      <c r="B312" s="627" t="s">
        <v>1363</v>
      </c>
      <c r="C312" s="627" t="s">
        <v>1006</v>
      </c>
      <c r="D312" s="627" t="s">
        <v>1357</v>
      </c>
      <c r="E312" s="627" t="s">
        <v>1022</v>
      </c>
      <c r="F312" s="627" t="s">
        <v>1007</v>
      </c>
      <c r="G312" s="627" t="s">
        <v>175</v>
      </c>
      <c r="H312" s="627" t="s">
        <v>416</v>
      </c>
      <c r="I312" s="627" t="s">
        <v>422</v>
      </c>
      <c r="J312" s="627" t="s">
        <v>869</v>
      </c>
      <c r="K312" s="627"/>
      <c r="L312" s="627"/>
      <c r="M312" s="627"/>
      <c r="N312" s="627"/>
    </row>
    <row r="313" spans="1:14" ht="15" customHeight="1" x14ac:dyDescent="0.15">
      <c r="A313" s="627">
        <v>307</v>
      </c>
      <c r="B313" s="627" t="s">
        <v>1364</v>
      </c>
      <c r="C313" s="627" t="s">
        <v>1006</v>
      </c>
      <c r="D313" s="627" t="s">
        <v>1357</v>
      </c>
      <c r="E313" s="627" t="s">
        <v>1024</v>
      </c>
      <c r="F313" s="627" t="s">
        <v>1007</v>
      </c>
      <c r="G313" s="627" t="s">
        <v>175</v>
      </c>
      <c r="H313" s="627" t="s">
        <v>416</v>
      </c>
      <c r="I313" s="627" t="s">
        <v>832</v>
      </c>
      <c r="J313" s="627" t="s">
        <v>870</v>
      </c>
      <c r="K313" s="627"/>
      <c r="L313" s="627"/>
      <c r="M313" s="627"/>
      <c r="N313" s="627"/>
    </row>
    <row r="314" spans="1:14" ht="15" customHeight="1" x14ac:dyDescent="0.15">
      <c r="A314" s="627">
        <v>308</v>
      </c>
      <c r="B314" s="627" t="s">
        <v>1365</v>
      </c>
      <c r="C314" s="627" t="s">
        <v>1006</v>
      </c>
      <c r="D314" s="627" t="s">
        <v>1357</v>
      </c>
      <c r="E314" s="627" t="s">
        <v>1006</v>
      </c>
      <c r="F314" s="627" t="s">
        <v>1007</v>
      </c>
      <c r="G314" s="627" t="s">
        <v>175</v>
      </c>
      <c r="H314" s="627" t="s">
        <v>416</v>
      </c>
      <c r="I314" s="627" t="s">
        <v>423</v>
      </c>
      <c r="J314" s="627" t="s">
        <v>871</v>
      </c>
      <c r="K314" s="627"/>
      <c r="L314" s="627"/>
      <c r="M314" s="627"/>
      <c r="N314" s="627"/>
    </row>
    <row r="315" spans="1:14" ht="15" customHeight="1" x14ac:dyDescent="0.15">
      <c r="A315" s="627">
        <v>309</v>
      </c>
      <c r="B315" s="627" t="s">
        <v>1366</v>
      </c>
      <c r="C315" s="627" t="s">
        <v>1006</v>
      </c>
      <c r="D315" s="627" t="s">
        <v>1357</v>
      </c>
      <c r="E315" s="627" t="s">
        <v>1027</v>
      </c>
      <c r="F315" s="627" t="s">
        <v>1007</v>
      </c>
      <c r="G315" s="627" t="s">
        <v>175</v>
      </c>
      <c r="H315" s="627" t="s">
        <v>416</v>
      </c>
      <c r="I315" s="627" t="s">
        <v>872</v>
      </c>
      <c r="J315" s="627" t="s">
        <v>873</v>
      </c>
      <c r="K315" s="627"/>
      <c r="L315" s="627"/>
      <c r="M315" s="627"/>
      <c r="N315" s="627"/>
    </row>
    <row r="316" spans="1:14" ht="15" customHeight="1" x14ac:dyDescent="0.15">
      <c r="A316" s="627">
        <v>310</v>
      </c>
      <c r="B316" s="627" t="s">
        <v>1367</v>
      </c>
      <c r="C316" s="627" t="s">
        <v>1006</v>
      </c>
      <c r="D316" s="627" t="s">
        <v>1368</v>
      </c>
      <c r="E316" s="627" t="s">
        <v>1008</v>
      </c>
      <c r="F316" s="627" t="s">
        <v>1007</v>
      </c>
      <c r="G316" s="627" t="s">
        <v>175</v>
      </c>
      <c r="H316" s="627" t="s">
        <v>424</v>
      </c>
      <c r="I316" s="627"/>
      <c r="J316" s="627" t="s">
        <v>874</v>
      </c>
      <c r="K316" s="627"/>
      <c r="L316" s="627"/>
      <c r="M316" s="627"/>
      <c r="N316" s="627"/>
    </row>
    <row r="317" spans="1:14" ht="15" customHeight="1" x14ac:dyDescent="0.15">
      <c r="A317" s="627">
        <v>311</v>
      </c>
      <c r="B317" s="627" t="s">
        <v>1369</v>
      </c>
      <c r="C317" s="627" t="s">
        <v>1006</v>
      </c>
      <c r="D317" s="627" t="s">
        <v>1368</v>
      </c>
      <c r="E317" s="627" t="s">
        <v>1012</v>
      </c>
      <c r="F317" s="627" t="s">
        <v>1007</v>
      </c>
      <c r="G317" s="627" t="s">
        <v>175</v>
      </c>
      <c r="H317" s="627" t="s">
        <v>424</v>
      </c>
      <c r="I317" s="627" t="s">
        <v>425</v>
      </c>
      <c r="J317" s="627" t="s">
        <v>875</v>
      </c>
      <c r="K317" s="627"/>
      <c r="L317" s="627"/>
      <c r="M317" s="627"/>
      <c r="N317" s="627"/>
    </row>
    <row r="318" spans="1:14" ht="15" customHeight="1" x14ac:dyDescent="0.15">
      <c r="A318" s="627">
        <v>312</v>
      </c>
      <c r="B318" s="627" t="s">
        <v>1370</v>
      </c>
      <c r="C318" s="627" t="s">
        <v>1006</v>
      </c>
      <c r="D318" s="627" t="s">
        <v>1368</v>
      </c>
      <c r="E318" s="627" t="s">
        <v>1014</v>
      </c>
      <c r="F318" s="627" t="s">
        <v>1007</v>
      </c>
      <c r="G318" s="627" t="s">
        <v>175</v>
      </c>
      <c r="H318" s="627" t="s">
        <v>424</v>
      </c>
      <c r="I318" s="627" t="s">
        <v>426</v>
      </c>
      <c r="J318" s="627" t="s">
        <v>876</v>
      </c>
      <c r="K318" s="627"/>
      <c r="L318" s="627"/>
      <c r="M318" s="627"/>
      <c r="N318" s="627"/>
    </row>
    <row r="319" spans="1:14" ht="15" customHeight="1" x14ac:dyDescent="0.15">
      <c r="A319" s="627">
        <v>313</v>
      </c>
      <c r="B319" s="627" t="s">
        <v>1371</v>
      </c>
      <c r="C319" s="627" t="s">
        <v>1006</v>
      </c>
      <c r="D319" s="627" t="s">
        <v>1368</v>
      </c>
      <c r="E319" s="627" t="s">
        <v>1016</v>
      </c>
      <c r="F319" s="627" t="s">
        <v>1007</v>
      </c>
      <c r="G319" s="627" t="s">
        <v>175</v>
      </c>
      <c r="H319" s="627" t="s">
        <v>424</v>
      </c>
      <c r="I319" s="627" t="s">
        <v>427</v>
      </c>
      <c r="J319" s="627" t="s">
        <v>877</v>
      </c>
      <c r="K319" s="627"/>
      <c r="L319" s="627"/>
      <c r="M319" s="627"/>
      <c r="N319" s="627"/>
    </row>
    <row r="320" spans="1:14" ht="15" customHeight="1" x14ac:dyDescent="0.15">
      <c r="A320" s="627">
        <v>314</v>
      </c>
      <c r="B320" s="627" t="s">
        <v>1372</v>
      </c>
      <c r="C320" s="627" t="s">
        <v>1006</v>
      </c>
      <c r="D320" s="627" t="s">
        <v>1368</v>
      </c>
      <c r="E320" s="627" t="s">
        <v>1018</v>
      </c>
      <c r="F320" s="627" t="s">
        <v>1007</v>
      </c>
      <c r="G320" s="627" t="s">
        <v>175</v>
      </c>
      <c r="H320" s="627" t="s">
        <v>424</v>
      </c>
      <c r="I320" s="627" t="s">
        <v>428</v>
      </c>
      <c r="J320" s="627" t="s">
        <v>878</v>
      </c>
      <c r="K320" s="627"/>
      <c r="L320" s="627"/>
      <c r="M320" s="627"/>
      <c r="N320" s="627"/>
    </row>
    <row r="321" spans="1:14" ht="15" customHeight="1" x14ac:dyDescent="0.15">
      <c r="A321" s="627">
        <v>315</v>
      </c>
      <c r="B321" s="627" t="s">
        <v>1373</v>
      </c>
      <c r="C321" s="627" t="s">
        <v>1006</v>
      </c>
      <c r="D321" s="627" t="s">
        <v>1368</v>
      </c>
      <c r="E321" s="627" t="s">
        <v>1020</v>
      </c>
      <c r="F321" s="627" t="s">
        <v>1007</v>
      </c>
      <c r="G321" s="627" t="s">
        <v>175</v>
      </c>
      <c r="H321" s="627" t="s">
        <v>424</v>
      </c>
      <c r="I321" s="627" t="s">
        <v>429</v>
      </c>
      <c r="J321" s="627" t="s">
        <v>879</v>
      </c>
      <c r="K321" s="627"/>
      <c r="L321" s="627"/>
      <c r="M321" s="627"/>
      <c r="N321" s="627"/>
    </row>
    <row r="322" spans="1:14" ht="15" customHeight="1" x14ac:dyDescent="0.15">
      <c r="A322" s="627">
        <v>316</v>
      </c>
      <c r="B322" s="627" t="s">
        <v>1374</v>
      </c>
      <c r="C322" s="627" t="s">
        <v>1006</v>
      </c>
      <c r="D322" s="627" t="s">
        <v>1368</v>
      </c>
      <c r="E322" s="627" t="s">
        <v>1022</v>
      </c>
      <c r="F322" s="627" t="s">
        <v>1007</v>
      </c>
      <c r="G322" s="627" t="s">
        <v>175</v>
      </c>
      <c r="H322" s="627" t="s">
        <v>424</v>
      </c>
      <c r="I322" s="627" t="s">
        <v>430</v>
      </c>
      <c r="J322" s="627" t="s">
        <v>880</v>
      </c>
      <c r="K322" s="627"/>
      <c r="L322" s="627"/>
      <c r="M322" s="627"/>
      <c r="N322" s="627"/>
    </row>
    <row r="323" spans="1:14" ht="15" customHeight="1" x14ac:dyDescent="0.15">
      <c r="A323" s="627">
        <v>317</v>
      </c>
      <c r="B323" s="627" t="s">
        <v>1375</v>
      </c>
      <c r="C323" s="627" t="s">
        <v>1006</v>
      </c>
      <c r="D323" s="627" t="s">
        <v>1368</v>
      </c>
      <c r="E323" s="627" t="s">
        <v>1024</v>
      </c>
      <c r="F323" s="627" t="s">
        <v>1007</v>
      </c>
      <c r="G323" s="627" t="s">
        <v>175</v>
      </c>
      <c r="H323" s="627" t="s">
        <v>424</v>
      </c>
      <c r="I323" s="627" t="s">
        <v>1617</v>
      </c>
      <c r="J323" s="627" t="s">
        <v>881</v>
      </c>
      <c r="K323" s="627"/>
      <c r="L323" s="627"/>
      <c r="M323" s="627"/>
      <c r="N323" s="627"/>
    </row>
    <row r="324" spans="1:14" ht="15" customHeight="1" x14ac:dyDescent="0.15">
      <c r="A324" s="627">
        <v>318</v>
      </c>
      <c r="B324" s="627" t="s">
        <v>1376</v>
      </c>
      <c r="C324" s="627" t="s">
        <v>1006</v>
      </c>
      <c r="D324" s="627" t="s">
        <v>1368</v>
      </c>
      <c r="E324" s="627" t="s">
        <v>1006</v>
      </c>
      <c r="F324" s="627" t="s">
        <v>1007</v>
      </c>
      <c r="G324" s="627" t="s">
        <v>175</v>
      </c>
      <c r="H324" s="627" t="s">
        <v>424</v>
      </c>
      <c r="I324" s="627" t="s">
        <v>431</v>
      </c>
      <c r="J324" s="627" t="s">
        <v>882</v>
      </c>
      <c r="K324" s="627"/>
      <c r="L324" s="627"/>
      <c r="M324" s="627"/>
      <c r="N324" s="627"/>
    </row>
    <row r="325" spans="1:14" ht="15" customHeight="1" x14ac:dyDescent="0.15">
      <c r="A325" s="627">
        <v>319</v>
      </c>
      <c r="B325" s="627" t="s">
        <v>1377</v>
      </c>
      <c r="C325" s="627" t="s">
        <v>1006</v>
      </c>
      <c r="D325" s="627" t="s">
        <v>1368</v>
      </c>
      <c r="E325" s="627" t="s">
        <v>1027</v>
      </c>
      <c r="F325" s="627" t="s">
        <v>1007</v>
      </c>
      <c r="G325" s="627" t="s">
        <v>175</v>
      </c>
      <c r="H325" s="627" t="s">
        <v>424</v>
      </c>
      <c r="I325" s="627" t="s">
        <v>432</v>
      </c>
      <c r="J325" s="627" t="s">
        <v>883</v>
      </c>
      <c r="K325" s="627"/>
      <c r="L325" s="627"/>
      <c r="M325" s="627"/>
      <c r="N325" s="627"/>
    </row>
    <row r="326" spans="1:14" ht="15" customHeight="1" x14ac:dyDescent="0.15">
      <c r="A326" s="627">
        <v>320</v>
      </c>
      <c r="B326" s="627" t="s">
        <v>1378</v>
      </c>
      <c r="C326" s="627" t="s">
        <v>1006</v>
      </c>
      <c r="D326" s="627" t="s">
        <v>1368</v>
      </c>
      <c r="E326" s="627" t="s">
        <v>1029</v>
      </c>
      <c r="F326" s="627" t="s">
        <v>1007</v>
      </c>
      <c r="G326" s="627" t="s">
        <v>175</v>
      </c>
      <c r="H326" s="627" t="s">
        <v>424</v>
      </c>
      <c r="I326" s="627" t="s">
        <v>433</v>
      </c>
      <c r="J326" s="627" t="s">
        <v>884</v>
      </c>
      <c r="K326" s="627"/>
      <c r="L326" s="627"/>
      <c r="M326" s="627"/>
      <c r="N326" s="627"/>
    </row>
    <row r="327" spans="1:14" ht="15" customHeight="1" x14ac:dyDescent="0.15">
      <c r="A327" s="627">
        <v>321</v>
      </c>
      <c r="B327" s="627" t="s">
        <v>1379</v>
      </c>
      <c r="C327" s="627" t="s">
        <v>1006</v>
      </c>
      <c r="D327" s="627" t="s">
        <v>1380</v>
      </c>
      <c r="E327" s="627" t="s">
        <v>1008</v>
      </c>
      <c r="F327" s="627" t="s">
        <v>1007</v>
      </c>
      <c r="G327" s="627" t="s">
        <v>175</v>
      </c>
      <c r="H327" s="627" t="s">
        <v>434</v>
      </c>
      <c r="I327" s="627"/>
      <c r="J327" s="627" t="s">
        <v>885</v>
      </c>
      <c r="K327" s="627"/>
      <c r="L327" s="627"/>
      <c r="M327" s="627"/>
      <c r="N327" s="627"/>
    </row>
    <row r="328" spans="1:14" ht="15" customHeight="1" x14ac:dyDescent="0.15">
      <c r="A328" s="627">
        <v>322</v>
      </c>
      <c r="B328" s="627" t="s">
        <v>1381</v>
      </c>
      <c r="C328" s="627" t="s">
        <v>1006</v>
      </c>
      <c r="D328" s="627" t="s">
        <v>1380</v>
      </c>
      <c r="E328" s="627" t="s">
        <v>1012</v>
      </c>
      <c r="F328" s="627" t="s">
        <v>1007</v>
      </c>
      <c r="G328" s="627" t="s">
        <v>175</v>
      </c>
      <c r="H328" s="627" t="s">
        <v>434</v>
      </c>
      <c r="I328" s="627" t="s">
        <v>435</v>
      </c>
      <c r="J328" s="627" t="s">
        <v>886</v>
      </c>
      <c r="K328" s="627"/>
      <c r="L328" s="627"/>
      <c r="M328" s="627"/>
      <c r="N328" s="627"/>
    </row>
    <row r="329" spans="1:14" ht="15" customHeight="1" x14ac:dyDescent="0.15">
      <c r="A329" s="627">
        <v>323</v>
      </c>
      <c r="B329" s="627" t="s">
        <v>1382</v>
      </c>
      <c r="C329" s="627" t="s">
        <v>1006</v>
      </c>
      <c r="D329" s="627" t="s">
        <v>1380</v>
      </c>
      <c r="E329" s="627" t="s">
        <v>1014</v>
      </c>
      <c r="F329" s="627" t="s">
        <v>1007</v>
      </c>
      <c r="G329" s="627" t="s">
        <v>175</v>
      </c>
      <c r="H329" s="627" t="s">
        <v>434</v>
      </c>
      <c r="I329" s="627" t="s">
        <v>436</v>
      </c>
      <c r="J329" s="627" t="s">
        <v>887</v>
      </c>
      <c r="K329" s="627"/>
      <c r="L329" s="627"/>
      <c r="M329" s="627"/>
      <c r="N329" s="627"/>
    </row>
    <row r="330" spans="1:14" ht="15" customHeight="1" x14ac:dyDescent="0.15">
      <c r="A330" s="627">
        <v>324</v>
      </c>
      <c r="B330" s="627" t="s">
        <v>1383</v>
      </c>
      <c r="C330" s="627" t="s">
        <v>1006</v>
      </c>
      <c r="D330" s="627" t="s">
        <v>1380</v>
      </c>
      <c r="E330" s="627" t="s">
        <v>1016</v>
      </c>
      <c r="F330" s="627" t="s">
        <v>1007</v>
      </c>
      <c r="G330" s="627" t="s">
        <v>175</v>
      </c>
      <c r="H330" s="627" t="s">
        <v>434</v>
      </c>
      <c r="I330" s="627" t="s">
        <v>1618</v>
      </c>
      <c r="J330" s="627" t="s">
        <v>888</v>
      </c>
      <c r="K330" s="627"/>
      <c r="L330" s="627"/>
      <c r="M330" s="627"/>
      <c r="N330" s="627"/>
    </row>
    <row r="331" spans="1:14" ht="15" customHeight="1" x14ac:dyDescent="0.15">
      <c r="A331" s="627">
        <v>325</v>
      </c>
      <c r="B331" s="627" t="s">
        <v>1384</v>
      </c>
      <c r="C331" s="627" t="s">
        <v>1006</v>
      </c>
      <c r="D331" s="627" t="s">
        <v>1380</v>
      </c>
      <c r="E331" s="627" t="s">
        <v>1018</v>
      </c>
      <c r="F331" s="627" t="s">
        <v>1007</v>
      </c>
      <c r="G331" s="627" t="s">
        <v>175</v>
      </c>
      <c r="H331" s="627" t="s">
        <v>434</v>
      </c>
      <c r="I331" s="627" t="s">
        <v>1619</v>
      </c>
      <c r="J331" s="627" t="s">
        <v>889</v>
      </c>
      <c r="K331" s="627"/>
      <c r="L331" s="627"/>
      <c r="M331" s="627"/>
      <c r="N331" s="627"/>
    </row>
    <row r="332" spans="1:14" ht="15" customHeight="1" x14ac:dyDescent="0.15">
      <c r="A332" s="627">
        <v>326</v>
      </c>
      <c r="B332" s="627" t="s">
        <v>1385</v>
      </c>
      <c r="C332" s="627" t="s">
        <v>1006</v>
      </c>
      <c r="D332" s="627" t="s">
        <v>1380</v>
      </c>
      <c r="E332" s="627" t="s">
        <v>1020</v>
      </c>
      <c r="F332" s="627" t="s">
        <v>1007</v>
      </c>
      <c r="G332" s="627" t="s">
        <v>175</v>
      </c>
      <c r="H332" s="627" t="s">
        <v>434</v>
      </c>
      <c r="I332" s="627" t="s">
        <v>437</v>
      </c>
      <c r="J332" s="627" t="s">
        <v>890</v>
      </c>
      <c r="K332" s="627"/>
      <c r="L332" s="627"/>
      <c r="M332" s="627"/>
      <c r="N332" s="627"/>
    </row>
    <row r="333" spans="1:14" ht="15" customHeight="1" x14ac:dyDescent="0.15">
      <c r="A333" s="627">
        <v>327</v>
      </c>
      <c r="B333" s="627" t="s">
        <v>1386</v>
      </c>
      <c r="C333" s="627" t="s">
        <v>1006</v>
      </c>
      <c r="D333" s="627" t="s">
        <v>1380</v>
      </c>
      <c r="E333" s="627" t="s">
        <v>1022</v>
      </c>
      <c r="F333" s="627" t="s">
        <v>1007</v>
      </c>
      <c r="G333" s="627" t="s">
        <v>175</v>
      </c>
      <c r="H333" s="627" t="s">
        <v>434</v>
      </c>
      <c r="I333" s="627" t="s">
        <v>438</v>
      </c>
      <c r="J333" s="627" t="s">
        <v>891</v>
      </c>
      <c r="K333" s="627"/>
      <c r="L333" s="627"/>
      <c r="M333" s="627"/>
      <c r="N333" s="627"/>
    </row>
    <row r="334" spans="1:14" ht="15" customHeight="1" x14ac:dyDescent="0.15">
      <c r="A334" s="627">
        <v>328</v>
      </c>
      <c r="B334" s="627" t="s">
        <v>1387</v>
      </c>
      <c r="C334" s="627" t="s">
        <v>1006</v>
      </c>
      <c r="D334" s="627" t="s">
        <v>1388</v>
      </c>
      <c r="E334" s="627" t="s">
        <v>1008</v>
      </c>
      <c r="F334" s="627" t="s">
        <v>1007</v>
      </c>
      <c r="G334" s="627" t="s">
        <v>175</v>
      </c>
      <c r="H334" s="627" t="s">
        <v>439</v>
      </c>
      <c r="I334" s="627"/>
      <c r="J334" s="627" t="s">
        <v>892</v>
      </c>
      <c r="K334" s="627"/>
      <c r="L334" s="627"/>
      <c r="M334" s="627"/>
      <c r="N334" s="627"/>
    </row>
    <row r="335" spans="1:14" ht="15" customHeight="1" x14ac:dyDescent="0.15">
      <c r="A335" s="627">
        <v>329</v>
      </c>
      <c r="B335" s="627" t="s">
        <v>1389</v>
      </c>
      <c r="C335" s="627" t="s">
        <v>1006</v>
      </c>
      <c r="D335" s="627" t="s">
        <v>1388</v>
      </c>
      <c r="E335" s="627" t="s">
        <v>1012</v>
      </c>
      <c r="F335" s="627" t="s">
        <v>1007</v>
      </c>
      <c r="G335" s="627" t="s">
        <v>175</v>
      </c>
      <c r="H335" s="627" t="s">
        <v>439</v>
      </c>
      <c r="I335" s="627" t="s">
        <v>440</v>
      </c>
      <c r="J335" s="627" t="s">
        <v>893</v>
      </c>
      <c r="K335" s="627"/>
      <c r="L335" s="627"/>
      <c r="M335" s="627"/>
      <c r="N335" s="627"/>
    </row>
    <row r="336" spans="1:14" ht="15" customHeight="1" x14ac:dyDescent="0.15">
      <c r="A336" s="627">
        <v>330</v>
      </c>
      <c r="B336" s="627" t="s">
        <v>1390</v>
      </c>
      <c r="C336" s="627" t="s">
        <v>1006</v>
      </c>
      <c r="D336" s="627" t="s">
        <v>1388</v>
      </c>
      <c r="E336" s="627" t="s">
        <v>1014</v>
      </c>
      <c r="F336" s="627" t="s">
        <v>1007</v>
      </c>
      <c r="G336" s="627" t="s">
        <v>175</v>
      </c>
      <c r="H336" s="627" t="s">
        <v>439</v>
      </c>
      <c r="I336" s="627" t="s">
        <v>854</v>
      </c>
      <c r="J336" s="627" t="s">
        <v>894</v>
      </c>
      <c r="K336" s="627"/>
      <c r="L336" s="627"/>
      <c r="M336" s="627"/>
      <c r="N336" s="627"/>
    </row>
    <row r="337" spans="1:14" ht="15" customHeight="1" x14ac:dyDescent="0.15">
      <c r="A337" s="627">
        <v>331</v>
      </c>
      <c r="B337" s="627" t="s">
        <v>1391</v>
      </c>
      <c r="C337" s="627" t="s">
        <v>1006</v>
      </c>
      <c r="D337" s="627" t="s">
        <v>1388</v>
      </c>
      <c r="E337" s="627" t="s">
        <v>1016</v>
      </c>
      <c r="F337" s="627" t="s">
        <v>1007</v>
      </c>
      <c r="G337" s="627" t="s">
        <v>175</v>
      </c>
      <c r="H337" s="627" t="s">
        <v>439</v>
      </c>
      <c r="I337" s="627" t="s">
        <v>441</v>
      </c>
      <c r="J337" s="627" t="s">
        <v>895</v>
      </c>
      <c r="K337" s="627"/>
      <c r="L337" s="627"/>
      <c r="M337" s="627"/>
      <c r="N337" s="627"/>
    </row>
    <row r="338" spans="1:14" ht="15" customHeight="1" x14ac:dyDescent="0.15">
      <c r="A338" s="627">
        <v>332</v>
      </c>
      <c r="B338" s="627" t="s">
        <v>1392</v>
      </c>
      <c r="C338" s="627" t="s">
        <v>1006</v>
      </c>
      <c r="D338" s="627" t="s">
        <v>1388</v>
      </c>
      <c r="E338" s="627" t="s">
        <v>1018</v>
      </c>
      <c r="F338" s="627" t="s">
        <v>1007</v>
      </c>
      <c r="G338" s="627" t="s">
        <v>175</v>
      </c>
      <c r="H338" s="627" t="s">
        <v>439</v>
      </c>
      <c r="I338" s="627" t="s">
        <v>442</v>
      </c>
      <c r="J338" s="627" t="s">
        <v>896</v>
      </c>
      <c r="K338" s="627"/>
      <c r="L338" s="627"/>
      <c r="M338" s="627"/>
      <c r="N338" s="627"/>
    </row>
    <row r="339" spans="1:14" ht="15" customHeight="1" x14ac:dyDescent="0.15">
      <c r="A339" s="627">
        <v>333</v>
      </c>
      <c r="B339" s="627" t="s">
        <v>1393</v>
      </c>
      <c r="C339" s="627" t="s">
        <v>1006</v>
      </c>
      <c r="D339" s="627" t="s">
        <v>1388</v>
      </c>
      <c r="E339" s="627" t="s">
        <v>1020</v>
      </c>
      <c r="F339" s="627" t="s">
        <v>1007</v>
      </c>
      <c r="G339" s="627" t="s">
        <v>175</v>
      </c>
      <c r="H339" s="627" t="s">
        <v>439</v>
      </c>
      <c r="I339" s="627" t="s">
        <v>443</v>
      </c>
      <c r="J339" s="627" t="s">
        <v>897</v>
      </c>
      <c r="K339" s="627"/>
      <c r="L339" s="627"/>
      <c r="M339" s="627"/>
      <c r="N339" s="627"/>
    </row>
    <row r="340" spans="1:14" ht="15" customHeight="1" x14ac:dyDescent="0.15">
      <c r="A340" s="627">
        <v>334</v>
      </c>
      <c r="B340" s="627" t="s">
        <v>1394</v>
      </c>
      <c r="C340" s="627" t="s">
        <v>1006</v>
      </c>
      <c r="D340" s="627" t="s">
        <v>1388</v>
      </c>
      <c r="E340" s="627" t="s">
        <v>1022</v>
      </c>
      <c r="F340" s="627" t="s">
        <v>1007</v>
      </c>
      <c r="G340" s="627" t="s">
        <v>175</v>
      </c>
      <c r="H340" s="627" t="s">
        <v>439</v>
      </c>
      <c r="I340" s="627" t="s">
        <v>444</v>
      </c>
      <c r="J340" s="627" t="s">
        <v>898</v>
      </c>
      <c r="K340" s="627"/>
      <c r="L340" s="627"/>
      <c r="M340" s="627"/>
      <c r="N340" s="627"/>
    </row>
    <row r="341" spans="1:14" ht="15" customHeight="1" x14ac:dyDescent="0.15">
      <c r="A341" s="627">
        <v>335</v>
      </c>
      <c r="B341" s="627" t="s">
        <v>1395</v>
      </c>
      <c r="C341" s="627" t="s">
        <v>1006</v>
      </c>
      <c r="D341" s="627" t="s">
        <v>1388</v>
      </c>
      <c r="E341" s="627" t="s">
        <v>1024</v>
      </c>
      <c r="F341" s="627" t="s">
        <v>1007</v>
      </c>
      <c r="G341" s="627" t="s">
        <v>175</v>
      </c>
      <c r="H341" s="627" t="s">
        <v>439</v>
      </c>
      <c r="I341" s="627" t="s">
        <v>445</v>
      </c>
      <c r="J341" s="627" t="s">
        <v>899</v>
      </c>
      <c r="K341" s="627"/>
      <c r="L341" s="627"/>
      <c r="M341" s="627"/>
      <c r="N341" s="627"/>
    </row>
    <row r="342" spans="1:14" ht="15" customHeight="1" x14ac:dyDescent="0.15">
      <c r="A342" s="627">
        <v>336</v>
      </c>
      <c r="B342" s="627" t="s">
        <v>1396</v>
      </c>
      <c r="C342" s="627" t="s">
        <v>1006</v>
      </c>
      <c r="D342" s="627" t="s">
        <v>1388</v>
      </c>
      <c r="E342" s="627" t="s">
        <v>1006</v>
      </c>
      <c r="F342" s="627" t="s">
        <v>1007</v>
      </c>
      <c r="G342" s="627" t="s">
        <v>175</v>
      </c>
      <c r="H342" s="627" t="s">
        <v>439</v>
      </c>
      <c r="I342" s="627" t="s">
        <v>446</v>
      </c>
      <c r="J342" s="627" t="s">
        <v>900</v>
      </c>
      <c r="K342" s="627"/>
      <c r="L342" s="627"/>
      <c r="M342" s="627"/>
      <c r="N342" s="627"/>
    </row>
    <row r="343" spans="1:14" ht="15" customHeight="1" x14ac:dyDescent="0.15">
      <c r="A343" s="627">
        <v>337</v>
      </c>
      <c r="B343" s="627" t="s">
        <v>1397</v>
      </c>
      <c r="C343" s="627" t="s">
        <v>1006</v>
      </c>
      <c r="D343" s="627" t="s">
        <v>1388</v>
      </c>
      <c r="E343" s="627" t="s">
        <v>1027</v>
      </c>
      <c r="F343" s="627" t="s">
        <v>1007</v>
      </c>
      <c r="G343" s="627" t="s">
        <v>175</v>
      </c>
      <c r="H343" s="627" t="s">
        <v>439</v>
      </c>
      <c r="I343" s="627" t="s">
        <v>447</v>
      </c>
      <c r="J343" s="627" t="s">
        <v>901</v>
      </c>
      <c r="K343" s="627"/>
      <c r="L343" s="627"/>
      <c r="M343" s="627"/>
      <c r="N343" s="627"/>
    </row>
    <row r="344" spans="1:14" ht="15" customHeight="1" x14ac:dyDescent="0.15">
      <c r="A344" s="627">
        <v>338</v>
      </c>
      <c r="B344" s="627" t="s">
        <v>1398</v>
      </c>
      <c r="C344" s="627" t="s">
        <v>1006</v>
      </c>
      <c r="D344" s="627" t="s">
        <v>1388</v>
      </c>
      <c r="E344" s="627" t="s">
        <v>1029</v>
      </c>
      <c r="F344" s="627" t="s">
        <v>1007</v>
      </c>
      <c r="G344" s="627" t="s">
        <v>175</v>
      </c>
      <c r="H344" s="627" t="s">
        <v>439</v>
      </c>
      <c r="I344" s="627" t="s">
        <v>448</v>
      </c>
      <c r="J344" s="627" t="s">
        <v>902</v>
      </c>
      <c r="K344" s="627"/>
      <c r="L344" s="627"/>
      <c r="M344" s="627"/>
      <c r="N344" s="627"/>
    </row>
    <row r="345" spans="1:14" ht="15" customHeight="1" x14ac:dyDescent="0.15">
      <c r="A345" s="627">
        <v>339</v>
      </c>
      <c r="B345" s="627" t="s">
        <v>1399</v>
      </c>
      <c r="C345" s="627" t="s">
        <v>1006</v>
      </c>
      <c r="D345" s="627" t="s">
        <v>1388</v>
      </c>
      <c r="E345" s="627" t="s">
        <v>1031</v>
      </c>
      <c r="F345" s="627" t="s">
        <v>1007</v>
      </c>
      <c r="G345" s="627" t="s">
        <v>175</v>
      </c>
      <c r="H345" s="627" t="s">
        <v>439</v>
      </c>
      <c r="I345" s="627" t="s">
        <v>449</v>
      </c>
      <c r="J345" s="627" t="s">
        <v>903</v>
      </c>
      <c r="K345" s="627"/>
      <c r="L345" s="627"/>
      <c r="M345" s="627"/>
      <c r="N345" s="627"/>
    </row>
    <row r="346" spans="1:14" ht="15" customHeight="1" x14ac:dyDescent="0.15">
      <c r="A346" s="627">
        <v>340</v>
      </c>
      <c r="B346" s="627" t="s">
        <v>1400</v>
      </c>
      <c r="C346" s="627" t="s">
        <v>1006</v>
      </c>
      <c r="D346" s="627" t="s">
        <v>1388</v>
      </c>
      <c r="E346" s="627" t="s">
        <v>1033</v>
      </c>
      <c r="F346" s="627" t="s">
        <v>1007</v>
      </c>
      <c r="G346" s="627" t="s">
        <v>175</v>
      </c>
      <c r="H346" s="627" t="s">
        <v>439</v>
      </c>
      <c r="I346" s="627" t="s">
        <v>450</v>
      </c>
      <c r="J346" s="627" t="s">
        <v>904</v>
      </c>
      <c r="K346" s="627"/>
      <c r="L346" s="627"/>
      <c r="M346" s="627"/>
      <c r="N346" s="627"/>
    </row>
    <row r="347" spans="1:14" ht="15" customHeight="1" x14ac:dyDescent="0.15">
      <c r="A347" s="627">
        <v>341</v>
      </c>
      <c r="B347" s="627" t="s">
        <v>1401</v>
      </c>
      <c r="C347" s="627" t="s">
        <v>1006</v>
      </c>
      <c r="D347" s="627" t="s">
        <v>1388</v>
      </c>
      <c r="E347" s="627" t="s">
        <v>1035</v>
      </c>
      <c r="F347" s="627" t="s">
        <v>1007</v>
      </c>
      <c r="G347" s="627" t="s">
        <v>175</v>
      </c>
      <c r="H347" s="627" t="s">
        <v>439</v>
      </c>
      <c r="I347" s="627" t="s">
        <v>117</v>
      </c>
      <c r="J347" s="627" t="s">
        <v>905</v>
      </c>
      <c r="K347" s="627"/>
      <c r="L347" s="627"/>
      <c r="M347" s="627"/>
      <c r="N347" s="627"/>
    </row>
    <row r="348" spans="1:14" ht="15" customHeight="1" x14ac:dyDescent="0.15">
      <c r="A348" s="627">
        <v>342</v>
      </c>
      <c r="B348" s="627" t="s">
        <v>1402</v>
      </c>
      <c r="C348" s="627" t="s">
        <v>1006</v>
      </c>
      <c r="D348" s="627" t="s">
        <v>1403</v>
      </c>
      <c r="E348" s="627" t="s">
        <v>1008</v>
      </c>
      <c r="F348" s="627" t="s">
        <v>1007</v>
      </c>
      <c r="G348" s="627" t="s">
        <v>175</v>
      </c>
      <c r="H348" s="627" t="s">
        <v>451</v>
      </c>
      <c r="I348" s="627"/>
      <c r="J348" s="627" t="s">
        <v>906</v>
      </c>
      <c r="K348" s="627"/>
      <c r="L348" s="627"/>
      <c r="M348" s="627"/>
      <c r="N348" s="627"/>
    </row>
    <row r="349" spans="1:14" ht="15" customHeight="1" x14ac:dyDescent="0.15">
      <c r="A349" s="627">
        <v>343</v>
      </c>
      <c r="B349" s="627" t="s">
        <v>1404</v>
      </c>
      <c r="C349" s="627" t="s">
        <v>1006</v>
      </c>
      <c r="D349" s="627" t="s">
        <v>1403</v>
      </c>
      <c r="E349" s="627" t="s">
        <v>1012</v>
      </c>
      <c r="F349" s="627" t="s">
        <v>1007</v>
      </c>
      <c r="G349" s="627" t="s">
        <v>175</v>
      </c>
      <c r="H349" s="627" t="s">
        <v>451</v>
      </c>
      <c r="I349" s="627" t="s">
        <v>1620</v>
      </c>
      <c r="J349" s="627" t="s">
        <v>907</v>
      </c>
      <c r="K349" s="627"/>
      <c r="L349" s="627"/>
      <c r="M349" s="627"/>
      <c r="N349" s="627"/>
    </row>
    <row r="350" spans="1:14" ht="15" customHeight="1" x14ac:dyDescent="0.15">
      <c r="A350" s="627">
        <v>344</v>
      </c>
      <c r="B350" s="627" t="s">
        <v>1405</v>
      </c>
      <c r="C350" s="627" t="s">
        <v>1006</v>
      </c>
      <c r="D350" s="627" t="s">
        <v>1403</v>
      </c>
      <c r="E350" s="627" t="s">
        <v>1014</v>
      </c>
      <c r="F350" s="627" t="s">
        <v>1007</v>
      </c>
      <c r="G350" s="627" t="s">
        <v>175</v>
      </c>
      <c r="H350" s="627" t="s">
        <v>451</v>
      </c>
      <c r="I350" s="627" t="s">
        <v>1621</v>
      </c>
      <c r="J350" s="627" t="s">
        <v>908</v>
      </c>
      <c r="K350" s="627"/>
      <c r="L350" s="627"/>
      <c r="M350" s="627"/>
      <c r="N350" s="627"/>
    </row>
    <row r="351" spans="1:14" ht="15" customHeight="1" x14ac:dyDescent="0.15">
      <c r="A351" s="627">
        <v>345</v>
      </c>
      <c r="B351" s="627" t="s">
        <v>1406</v>
      </c>
      <c r="C351" s="627" t="s">
        <v>1006</v>
      </c>
      <c r="D351" s="627" t="s">
        <v>1403</v>
      </c>
      <c r="E351" s="627" t="s">
        <v>1016</v>
      </c>
      <c r="F351" s="627" t="s">
        <v>1007</v>
      </c>
      <c r="G351" s="627" t="s">
        <v>175</v>
      </c>
      <c r="H351" s="627" t="s">
        <v>451</v>
      </c>
      <c r="I351" s="627" t="s">
        <v>452</v>
      </c>
      <c r="J351" s="627" t="s">
        <v>909</v>
      </c>
      <c r="K351" s="627"/>
      <c r="L351" s="627"/>
      <c r="M351" s="627"/>
      <c r="N351" s="627"/>
    </row>
    <row r="352" spans="1:14" ht="15" customHeight="1" x14ac:dyDescent="0.15">
      <c r="A352" s="627">
        <v>346</v>
      </c>
      <c r="B352" s="627" t="s">
        <v>1407</v>
      </c>
      <c r="C352" s="627" t="s">
        <v>1006</v>
      </c>
      <c r="D352" s="627" t="s">
        <v>1403</v>
      </c>
      <c r="E352" s="627" t="s">
        <v>1018</v>
      </c>
      <c r="F352" s="627" t="s">
        <v>1007</v>
      </c>
      <c r="G352" s="627" t="s">
        <v>175</v>
      </c>
      <c r="H352" s="627" t="s">
        <v>451</v>
      </c>
      <c r="I352" s="627" t="s">
        <v>453</v>
      </c>
      <c r="J352" s="627" t="s">
        <v>910</v>
      </c>
      <c r="K352" s="627"/>
      <c r="L352" s="627"/>
      <c r="M352" s="627"/>
      <c r="N352" s="627"/>
    </row>
    <row r="353" spans="1:14" ht="15" customHeight="1" x14ac:dyDescent="0.15">
      <c r="A353" s="627">
        <v>347</v>
      </c>
      <c r="B353" s="627" t="s">
        <v>1408</v>
      </c>
      <c r="C353" s="627" t="s">
        <v>1006</v>
      </c>
      <c r="D353" s="627" t="s">
        <v>1403</v>
      </c>
      <c r="E353" s="627" t="s">
        <v>1020</v>
      </c>
      <c r="F353" s="627" t="s">
        <v>1007</v>
      </c>
      <c r="G353" s="627" t="s">
        <v>175</v>
      </c>
      <c r="H353" s="627" t="s">
        <v>451</v>
      </c>
      <c r="I353" s="627" t="s">
        <v>454</v>
      </c>
      <c r="J353" s="627" t="s">
        <v>911</v>
      </c>
      <c r="K353" s="627"/>
      <c r="L353" s="627"/>
      <c r="M353" s="627"/>
      <c r="N353" s="627"/>
    </row>
    <row r="354" spans="1:14" ht="15" customHeight="1" x14ac:dyDescent="0.15">
      <c r="A354" s="627">
        <v>348</v>
      </c>
      <c r="B354" s="627" t="s">
        <v>1409</v>
      </c>
      <c r="C354" s="627" t="s">
        <v>1006</v>
      </c>
      <c r="D354" s="627" t="s">
        <v>1403</v>
      </c>
      <c r="E354" s="627" t="s">
        <v>1022</v>
      </c>
      <c r="F354" s="627" t="s">
        <v>1007</v>
      </c>
      <c r="G354" s="627" t="s">
        <v>175</v>
      </c>
      <c r="H354" s="627" t="s">
        <v>451</v>
      </c>
      <c r="I354" s="627" t="s">
        <v>1622</v>
      </c>
      <c r="J354" s="627" t="s">
        <v>912</v>
      </c>
      <c r="K354" s="627"/>
      <c r="L354" s="627"/>
      <c r="M354" s="627"/>
      <c r="N354" s="627"/>
    </row>
    <row r="355" spans="1:14" ht="15" customHeight="1" x14ac:dyDescent="0.15">
      <c r="A355" s="627">
        <v>349</v>
      </c>
      <c r="B355" s="627" t="s">
        <v>1410</v>
      </c>
      <c r="C355" s="627" t="s">
        <v>1006</v>
      </c>
      <c r="D355" s="627" t="s">
        <v>1403</v>
      </c>
      <c r="E355" s="627" t="s">
        <v>1024</v>
      </c>
      <c r="F355" s="627" t="s">
        <v>1007</v>
      </c>
      <c r="G355" s="627" t="s">
        <v>175</v>
      </c>
      <c r="H355" s="627" t="s">
        <v>451</v>
      </c>
      <c r="I355" s="627" t="s">
        <v>455</v>
      </c>
      <c r="J355" s="627" t="s">
        <v>913</v>
      </c>
      <c r="K355" s="627"/>
      <c r="L355" s="627"/>
      <c r="M355" s="627"/>
      <c r="N355" s="627"/>
    </row>
    <row r="356" spans="1:14" ht="15" customHeight="1" x14ac:dyDescent="0.15">
      <c r="A356" s="627">
        <v>350</v>
      </c>
      <c r="B356" s="627" t="s">
        <v>1411</v>
      </c>
      <c r="C356" s="627" t="s">
        <v>1006</v>
      </c>
      <c r="D356" s="627" t="s">
        <v>1403</v>
      </c>
      <c r="E356" s="627" t="s">
        <v>1006</v>
      </c>
      <c r="F356" s="627" t="s">
        <v>1007</v>
      </c>
      <c r="G356" s="627" t="s">
        <v>175</v>
      </c>
      <c r="H356" s="627" t="s">
        <v>451</v>
      </c>
      <c r="I356" s="627" t="s">
        <v>456</v>
      </c>
      <c r="J356" s="627" t="s">
        <v>914</v>
      </c>
      <c r="K356" s="627"/>
      <c r="L356" s="627"/>
      <c r="M356" s="627"/>
      <c r="N356" s="627"/>
    </row>
    <row r="357" spans="1:14" ht="15" customHeight="1" x14ac:dyDescent="0.15">
      <c r="A357" s="627">
        <v>351</v>
      </c>
      <c r="B357" s="627" t="s">
        <v>1412</v>
      </c>
      <c r="C357" s="627" t="s">
        <v>1006</v>
      </c>
      <c r="D357" s="627" t="s">
        <v>1403</v>
      </c>
      <c r="E357" s="627" t="s">
        <v>1027</v>
      </c>
      <c r="F357" s="627" t="s">
        <v>1007</v>
      </c>
      <c r="G357" s="627" t="s">
        <v>175</v>
      </c>
      <c r="H357" s="627" t="s">
        <v>451</v>
      </c>
      <c r="I357" s="627" t="s">
        <v>457</v>
      </c>
      <c r="J357" s="627" t="s">
        <v>915</v>
      </c>
      <c r="K357" s="627"/>
      <c r="L357" s="627"/>
      <c r="M357" s="627"/>
      <c r="N357" s="627"/>
    </row>
    <row r="358" spans="1:14" ht="15" customHeight="1" x14ac:dyDescent="0.15">
      <c r="A358" s="627">
        <v>352</v>
      </c>
      <c r="B358" s="627" t="s">
        <v>1413</v>
      </c>
      <c r="C358" s="627" t="s">
        <v>1006</v>
      </c>
      <c r="D358" s="627" t="s">
        <v>1403</v>
      </c>
      <c r="E358" s="627" t="s">
        <v>1029</v>
      </c>
      <c r="F358" s="627" t="s">
        <v>1007</v>
      </c>
      <c r="G358" s="627" t="s">
        <v>175</v>
      </c>
      <c r="H358" s="627" t="s">
        <v>451</v>
      </c>
      <c r="I358" s="627" t="s">
        <v>458</v>
      </c>
      <c r="J358" s="627" t="s">
        <v>916</v>
      </c>
      <c r="K358" s="627"/>
      <c r="L358" s="627"/>
      <c r="M358" s="627"/>
      <c r="N358" s="627"/>
    </row>
    <row r="359" spans="1:14" ht="15" customHeight="1" x14ac:dyDescent="0.15">
      <c r="A359" s="627">
        <v>353</v>
      </c>
      <c r="B359" s="627" t="s">
        <v>1414</v>
      </c>
      <c r="C359" s="627" t="s">
        <v>1006</v>
      </c>
      <c r="D359" s="627" t="s">
        <v>1403</v>
      </c>
      <c r="E359" s="627" t="s">
        <v>1031</v>
      </c>
      <c r="F359" s="627" t="s">
        <v>1007</v>
      </c>
      <c r="G359" s="627" t="s">
        <v>175</v>
      </c>
      <c r="H359" s="627" t="s">
        <v>451</v>
      </c>
      <c r="I359" s="627" t="s">
        <v>459</v>
      </c>
      <c r="J359" s="627" t="s">
        <v>917</v>
      </c>
      <c r="K359" s="627"/>
      <c r="L359" s="627"/>
      <c r="M359" s="627"/>
      <c r="N359" s="627"/>
    </row>
    <row r="360" spans="1:14" ht="15" customHeight="1" x14ac:dyDescent="0.15">
      <c r="A360" s="627">
        <v>354</v>
      </c>
      <c r="B360" s="627" t="s">
        <v>1415</v>
      </c>
      <c r="C360" s="627" t="s">
        <v>1006</v>
      </c>
      <c r="D360" s="627" t="s">
        <v>1416</v>
      </c>
      <c r="E360" s="627" t="s">
        <v>1008</v>
      </c>
      <c r="F360" s="627" t="s">
        <v>1007</v>
      </c>
      <c r="G360" s="627" t="s">
        <v>175</v>
      </c>
      <c r="H360" s="627" t="s">
        <v>460</v>
      </c>
      <c r="I360" s="627"/>
      <c r="J360" s="627" t="s">
        <v>918</v>
      </c>
      <c r="K360" s="627"/>
      <c r="L360" s="627"/>
      <c r="M360" s="627"/>
      <c r="N360" s="627"/>
    </row>
    <row r="361" spans="1:14" ht="15" customHeight="1" x14ac:dyDescent="0.15">
      <c r="A361" s="627">
        <v>355</v>
      </c>
      <c r="B361" s="627" t="s">
        <v>1417</v>
      </c>
      <c r="C361" s="627" t="s">
        <v>1006</v>
      </c>
      <c r="D361" s="627" t="s">
        <v>1416</v>
      </c>
      <c r="E361" s="627" t="s">
        <v>1012</v>
      </c>
      <c r="F361" s="627" t="s">
        <v>1007</v>
      </c>
      <c r="G361" s="627" t="s">
        <v>175</v>
      </c>
      <c r="H361" s="627" t="s">
        <v>460</v>
      </c>
      <c r="I361" s="627" t="s">
        <v>461</v>
      </c>
      <c r="J361" s="627" t="s">
        <v>919</v>
      </c>
      <c r="K361" s="627"/>
      <c r="L361" s="627"/>
      <c r="M361" s="627"/>
      <c r="N361" s="627"/>
    </row>
    <row r="362" spans="1:14" ht="15" customHeight="1" x14ac:dyDescent="0.15">
      <c r="A362" s="627">
        <v>356</v>
      </c>
      <c r="B362" s="627" t="s">
        <v>1418</v>
      </c>
      <c r="C362" s="627" t="s">
        <v>1006</v>
      </c>
      <c r="D362" s="627" t="s">
        <v>1416</v>
      </c>
      <c r="E362" s="627" t="s">
        <v>1014</v>
      </c>
      <c r="F362" s="627" t="s">
        <v>1007</v>
      </c>
      <c r="G362" s="627" t="s">
        <v>175</v>
      </c>
      <c r="H362" s="627" t="s">
        <v>460</v>
      </c>
      <c r="I362" s="627" t="s">
        <v>462</v>
      </c>
      <c r="J362" s="627" t="s">
        <v>920</v>
      </c>
      <c r="K362" s="627"/>
      <c r="L362" s="627"/>
      <c r="M362" s="627"/>
      <c r="N362" s="627"/>
    </row>
    <row r="363" spans="1:14" ht="15" customHeight="1" x14ac:dyDescent="0.15">
      <c r="A363" s="627">
        <v>357</v>
      </c>
      <c r="B363" s="627" t="s">
        <v>1419</v>
      </c>
      <c r="C363" s="627" t="s">
        <v>1006</v>
      </c>
      <c r="D363" s="627" t="s">
        <v>1416</v>
      </c>
      <c r="E363" s="627" t="s">
        <v>1016</v>
      </c>
      <c r="F363" s="627" t="s">
        <v>1007</v>
      </c>
      <c r="G363" s="627" t="s">
        <v>175</v>
      </c>
      <c r="H363" s="627" t="s">
        <v>460</v>
      </c>
      <c r="I363" s="627" t="s">
        <v>463</v>
      </c>
      <c r="J363" s="627" t="s">
        <v>921</v>
      </c>
      <c r="K363" s="627"/>
      <c r="L363" s="627"/>
      <c r="M363" s="627"/>
      <c r="N363" s="627"/>
    </row>
    <row r="364" spans="1:14" ht="15" customHeight="1" x14ac:dyDescent="0.15">
      <c r="A364" s="627">
        <v>358</v>
      </c>
      <c r="B364" s="627" t="s">
        <v>1420</v>
      </c>
      <c r="C364" s="627" t="s">
        <v>1006</v>
      </c>
      <c r="D364" s="627" t="s">
        <v>1416</v>
      </c>
      <c r="E364" s="627" t="s">
        <v>1018</v>
      </c>
      <c r="F364" s="627" t="s">
        <v>1007</v>
      </c>
      <c r="G364" s="627" t="s">
        <v>175</v>
      </c>
      <c r="H364" s="627" t="s">
        <v>460</v>
      </c>
      <c r="I364" s="627" t="s">
        <v>1623</v>
      </c>
      <c r="J364" s="627" t="s">
        <v>922</v>
      </c>
      <c r="K364" s="627"/>
      <c r="L364" s="627"/>
      <c r="M364" s="627"/>
      <c r="N364" s="627"/>
    </row>
    <row r="365" spans="1:14" ht="15" customHeight="1" x14ac:dyDescent="0.15">
      <c r="A365" s="627">
        <v>359</v>
      </c>
      <c r="B365" s="627" t="s">
        <v>1421</v>
      </c>
      <c r="C365" s="627" t="s">
        <v>1006</v>
      </c>
      <c r="D365" s="627" t="s">
        <v>1416</v>
      </c>
      <c r="E365" s="627" t="s">
        <v>1020</v>
      </c>
      <c r="F365" s="627" t="s">
        <v>1007</v>
      </c>
      <c r="G365" s="627" t="s">
        <v>175</v>
      </c>
      <c r="H365" s="627" t="s">
        <v>460</v>
      </c>
      <c r="I365" s="627" t="s">
        <v>464</v>
      </c>
      <c r="J365" s="627" t="s">
        <v>923</v>
      </c>
      <c r="K365" s="627"/>
      <c r="L365" s="627"/>
      <c r="M365" s="627"/>
      <c r="N365" s="627"/>
    </row>
    <row r="366" spans="1:14" ht="15" customHeight="1" x14ac:dyDescent="0.15">
      <c r="A366" s="627">
        <v>360</v>
      </c>
      <c r="B366" s="627" t="s">
        <v>1422</v>
      </c>
      <c r="C366" s="627" t="s">
        <v>1006</v>
      </c>
      <c r="D366" s="627" t="s">
        <v>1416</v>
      </c>
      <c r="E366" s="627" t="s">
        <v>1022</v>
      </c>
      <c r="F366" s="627" t="s">
        <v>1007</v>
      </c>
      <c r="G366" s="627" t="s">
        <v>175</v>
      </c>
      <c r="H366" s="627" t="s">
        <v>460</v>
      </c>
      <c r="I366" s="627" t="s">
        <v>465</v>
      </c>
      <c r="J366" s="627" t="s">
        <v>924</v>
      </c>
      <c r="K366" s="627"/>
      <c r="L366" s="627"/>
      <c r="M366" s="627"/>
      <c r="N366" s="627"/>
    </row>
    <row r="367" spans="1:14" ht="15" customHeight="1" x14ac:dyDescent="0.15">
      <c r="A367" s="627">
        <v>361</v>
      </c>
      <c r="B367" s="627" t="s">
        <v>1423</v>
      </c>
      <c r="C367" s="627" t="s">
        <v>1006</v>
      </c>
      <c r="D367" s="627" t="s">
        <v>1416</v>
      </c>
      <c r="E367" s="627" t="s">
        <v>1024</v>
      </c>
      <c r="F367" s="627" t="s">
        <v>1007</v>
      </c>
      <c r="G367" s="627" t="s">
        <v>175</v>
      </c>
      <c r="H367" s="627" t="s">
        <v>460</v>
      </c>
      <c r="I367" s="627" t="s">
        <v>1624</v>
      </c>
      <c r="J367" s="627" t="s">
        <v>925</v>
      </c>
      <c r="K367" s="627"/>
      <c r="L367" s="627"/>
      <c r="M367" s="627"/>
      <c r="N367" s="627"/>
    </row>
    <row r="368" spans="1:14" ht="15" customHeight="1" x14ac:dyDescent="0.15">
      <c r="A368" s="627">
        <v>362</v>
      </c>
      <c r="B368" s="627" t="s">
        <v>1424</v>
      </c>
      <c r="C368" s="627" t="s">
        <v>1006</v>
      </c>
      <c r="D368" s="627" t="s">
        <v>1416</v>
      </c>
      <c r="E368" s="627" t="s">
        <v>1006</v>
      </c>
      <c r="F368" s="627" t="s">
        <v>1007</v>
      </c>
      <c r="G368" s="627" t="s">
        <v>175</v>
      </c>
      <c r="H368" s="627" t="s">
        <v>460</v>
      </c>
      <c r="I368" s="627" t="s">
        <v>466</v>
      </c>
      <c r="J368" s="627" t="s">
        <v>926</v>
      </c>
      <c r="K368" s="627"/>
      <c r="L368" s="627"/>
      <c r="M368" s="627"/>
      <c r="N368" s="627"/>
    </row>
    <row r="369" spans="1:14" ht="15" customHeight="1" x14ac:dyDescent="0.15">
      <c r="A369" s="627">
        <v>363</v>
      </c>
      <c r="B369" s="627" t="s">
        <v>1425</v>
      </c>
      <c r="C369" s="627" t="s">
        <v>1006</v>
      </c>
      <c r="D369" s="627" t="s">
        <v>1416</v>
      </c>
      <c r="E369" s="627" t="s">
        <v>1027</v>
      </c>
      <c r="F369" s="627" t="s">
        <v>1007</v>
      </c>
      <c r="G369" s="627" t="s">
        <v>175</v>
      </c>
      <c r="H369" s="627" t="s">
        <v>460</v>
      </c>
      <c r="I369" s="627" t="s">
        <v>467</v>
      </c>
      <c r="J369" s="627" t="s">
        <v>927</v>
      </c>
      <c r="K369" s="627"/>
      <c r="L369" s="627"/>
      <c r="M369" s="627"/>
      <c r="N369" s="627"/>
    </row>
    <row r="370" spans="1:14" ht="15" customHeight="1" x14ac:dyDescent="0.15">
      <c r="A370" s="627">
        <v>364</v>
      </c>
      <c r="B370" s="627" t="s">
        <v>1426</v>
      </c>
      <c r="C370" s="627" t="s">
        <v>1006</v>
      </c>
      <c r="D370" s="627" t="s">
        <v>1416</v>
      </c>
      <c r="E370" s="627" t="s">
        <v>1029</v>
      </c>
      <c r="F370" s="627" t="s">
        <v>1007</v>
      </c>
      <c r="G370" s="627" t="s">
        <v>175</v>
      </c>
      <c r="H370" s="627" t="s">
        <v>460</v>
      </c>
      <c r="I370" s="627" t="s">
        <v>468</v>
      </c>
      <c r="J370" s="627" t="s">
        <v>928</v>
      </c>
      <c r="K370" s="627"/>
      <c r="L370" s="627"/>
      <c r="M370" s="627"/>
      <c r="N370" s="627"/>
    </row>
    <row r="371" spans="1:14" ht="15" customHeight="1" x14ac:dyDescent="0.15">
      <c r="A371" s="627">
        <v>365</v>
      </c>
      <c r="B371" s="627" t="s">
        <v>1427</v>
      </c>
      <c r="C371" s="627" t="s">
        <v>1006</v>
      </c>
      <c r="D371" s="627" t="s">
        <v>1428</v>
      </c>
      <c r="E371" s="627" t="s">
        <v>1008</v>
      </c>
      <c r="F371" s="627" t="s">
        <v>1007</v>
      </c>
      <c r="G371" s="627" t="s">
        <v>175</v>
      </c>
      <c r="H371" s="627" t="s">
        <v>469</v>
      </c>
      <c r="I371" s="627"/>
      <c r="J371" s="627" t="s">
        <v>929</v>
      </c>
      <c r="K371" s="627"/>
      <c r="L371" s="627"/>
      <c r="M371" s="627"/>
      <c r="N371" s="627"/>
    </row>
    <row r="372" spans="1:14" ht="15" customHeight="1" x14ac:dyDescent="0.15">
      <c r="A372" s="627">
        <v>366</v>
      </c>
      <c r="B372" s="627" t="s">
        <v>1429</v>
      </c>
      <c r="C372" s="627" t="s">
        <v>1006</v>
      </c>
      <c r="D372" s="627" t="s">
        <v>1428</v>
      </c>
      <c r="E372" s="627" t="s">
        <v>1012</v>
      </c>
      <c r="F372" s="627" t="s">
        <v>1007</v>
      </c>
      <c r="G372" s="627" t="s">
        <v>175</v>
      </c>
      <c r="H372" s="627" t="s">
        <v>469</v>
      </c>
      <c r="I372" s="627" t="s">
        <v>470</v>
      </c>
      <c r="J372" s="627" t="s">
        <v>930</v>
      </c>
      <c r="K372" s="627"/>
      <c r="L372" s="627"/>
      <c r="M372" s="627"/>
      <c r="N372" s="627"/>
    </row>
    <row r="373" spans="1:14" ht="15" customHeight="1" x14ac:dyDescent="0.15">
      <c r="A373" s="627">
        <v>367</v>
      </c>
      <c r="B373" s="627" t="s">
        <v>1430</v>
      </c>
      <c r="C373" s="627" t="s">
        <v>1006</v>
      </c>
      <c r="D373" s="627" t="s">
        <v>1428</v>
      </c>
      <c r="E373" s="627" t="s">
        <v>1014</v>
      </c>
      <c r="F373" s="627" t="s">
        <v>1007</v>
      </c>
      <c r="G373" s="627" t="s">
        <v>175</v>
      </c>
      <c r="H373" s="627" t="s">
        <v>469</v>
      </c>
      <c r="I373" s="627" t="s">
        <v>471</v>
      </c>
      <c r="J373" s="627" t="s">
        <v>931</v>
      </c>
      <c r="K373" s="627"/>
      <c r="L373" s="627"/>
      <c r="M373" s="627"/>
      <c r="N373" s="627"/>
    </row>
    <row r="374" spans="1:14" ht="15" customHeight="1" x14ac:dyDescent="0.15">
      <c r="A374" s="627">
        <v>368</v>
      </c>
      <c r="B374" s="627" t="s">
        <v>1431</v>
      </c>
      <c r="C374" s="627" t="s">
        <v>1006</v>
      </c>
      <c r="D374" s="627" t="s">
        <v>1428</v>
      </c>
      <c r="E374" s="627" t="s">
        <v>1016</v>
      </c>
      <c r="F374" s="627" t="s">
        <v>1007</v>
      </c>
      <c r="G374" s="627" t="s">
        <v>175</v>
      </c>
      <c r="H374" s="627" t="s">
        <v>469</v>
      </c>
      <c r="I374" s="627" t="s">
        <v>114</v>
      </c>
      <c r="J374" s="627" t="s">
        <v>932</v>
      </c>
      <c r="K374" s="627"/>
      <c r="L374" s="627"/>
      <c r="M374" s="627"/>
      <c r="N374" s="627"/>
    </row>
    <row r="375" spans="1:14" ht="15" customHeight="1" x14ac:dyDescent="0.15">
      <c r="A375" s="627">
        <v>369</v>
      </c>
      <c r="B375" s="627" t="s">
        <v>1432</v>
      </c>
      <c r="C375" s="627" t="s">
        <v>1006</v>
      </c>
      <c r="D375" s="627" t="s">
        <v>1428</v>
      </c>
      <c r="E375" s="627" t="s">
        <v>1018</v>
      </c>
      <c r="F375" s="627" t="s">
        <v>1007</v>
      </c>
      <c r="G375" s="627" t="s">
        <v>175</v>
      </c>
      <c r="H375" s="627" t="s">
        <v>469</v>
      </c>
      <c r="I375" s="627" t="s">
        <v>472</v>
      </c>
      <c r="J375" s="627" t="s">
        <v>933</v>
      </c>
      <c r="K375" s="627"/>
      <c r="L375" s="627"/>
      <c r="M375" s="627"/>
      <c r="N375" s="627"/>
    </row>
    <row r="376" spans="1:14" ht="15" customHeight="1" x14ac:dyDescent="0.15">
      <c r="A376" s="627">
        <v>370</v>
      </c>
      <c r="B376" s="627" t="s">
        <v>1433</v>
      </c>
      <c r="C376" s="627" t="s">
        <v>1006</v>
      </c>
      <c r="D376" s="627" t="s">
        <v>1428</v>
      </c>
      <c r="E376" s="627" t="s">
        <v>1020</v>
      </c>
      <c r="F376" s="627" t="s">
        <v>1007</v>
      </c>
      <c r="G376" s="627" t="s">
        <v>175</v>
      </c>
      <c r="H376" s="627" t="s">
        <v>469</v>
      </c>
      <c r="I376" s="627" t="s">
        <v>473</v>
      </c>
      <c r="J376" s="627" t="s">
        <v>934</v>
      </c>
      <c r="K376" s="627"/>
      <c r="L376" s="627"/>
      <c r="M376" s="627"/>
      <c r="N376" s="627"/>
    </row>
    <row r="377" spans="1:14" ht="15" customHeight="1" x14ac:dyDescent="0.15">
      <c r="A377" s="627">
        <v>371</v>
      </c>
      <c r="B377" s="627" t="s">
        <v>1434</v>
      </c>
      <c r="C377" s="627" t="s">
        <v>1006</v>
      </c>
      <c r="D377" s="627" t="s">
        <v>1428</v>
      </c>
      <c r="E377" s="627" t="s">
        <v>1022</v>
      </c>
      <c r="F377" s="627" t="s">
        <v>1007</v>
      </c>
      <c r="G377" s="627" t="s">
        <v>175</v>
      </c>
      <c r="H377" s="627" t="s">
        <v>469</v>
      </c>
      <c r="I377" s="627" t="s">
        <v>117</v>
      </c>
      <c r="J377" s="627" t="s">
        <v>935</v>
      </c>
      <c r="K377" s="627"/>
      <c r="L377" s="627"/>
      <c r="M377" s="627"/>
      <c r="N377" s="627"/>
    </row>
    <row r="378" spans="1:14" ht="15" customHeight="1" x14ac:dyDescent="0.15">
      <c r="A378" s="627">
        <v>372</v>
      </c>
      <c r="B378" s="627" t="s">
        <v>1435</v>
      </c>
      <c r="C378" s="627" t="s">
        <v>1006</v>
      </c>
      <c r="D378" s="627" t="s">
        <v>1428</v>
      </c>
      <c r="E378" s="627" t="s">
        <v>1024</v>
      </c>
      <c r="F378" s="627" t="s">
        <v>1007</v>
      </c>
      <c r="G378" s="627" t="s">
        <v>175</v>
      </c>
      <c r="H378" s="627" t="s">
        <v>469</v>
      </c>
      <c r="I378" s="627" t="s">
        <v>474</v>
      </c>
      <c r="J378" s="627" t="s">
        <v>936</v>
      </c>
      <c r="K378" s="627"/>
      <c r="L378" s="627"/>
      <c r="M378" s="627"/>
      <c r="N378" s="627"/>
    </row>
    <row r="379" spans="1:14" ht="15" customHeight="1" x14ac:dyDescent="0.15">
      <c r="A379" s="627">
        <v>373</v>
      </c>
      <c r="B379" s="627" t="s">
        <v>1436</v>
      </c>
      <c r="C379" s="627" t="s">
        <v>1006</v>
      </c>
      <c r="D379" s="627" t="s">
        <v>1437</v>
      </c>
      <c r="E379" s="627" t="s">
        <v>1008</v>
      </c>
      <c r="F379" s="627" t="s">
        <v>1007</v>
      </c>
      <c r="G379" s="627" t="s">
        <v>175</v>
      </c>
      <c r="H379" s="627" t="s">
        <v>475</v>
      </c>
      <c r="I379" s="627"/>
      <c r="J379" s="627" t="s">
        <v>937</v>
      </c>
      <c r="K379" s="627"/>
      <c r="L379" s="627"/>
      <c r="M379" s="627"/>
      <c r="N379" s="627"/>
    </row>
    <row r="380" spans="1:14" ht="15" customHeight="1" x14ac:dyDescent="0.15">
      <c r="A380" s="627">
        <v>374</v>
      </c>
      <c r="B380" s="627" t="s">
        <v>1438</v>
      </c>
      <c r="C380" s="627" t="s">
        <v>1006</v>
      </c>
      <c r="D380" s="627" t="s">
        <v>1437</v>
      </c>
      <c r="E380" s="627" t="s">
        <v>1012</v>
      </c>
      <c r="F380" s="627" t="s">
        <v>1007</v>
      </c>
      <c r="G380" s="627" t="s">
        <v>175</v>
      </c>
      <c r="H380" s="627" t="s">
        <v>475</v>
      </c>
      <c r="I380" s="627" t="s">
        <v>476</v>
      </c>
      <c r="J380" s="627" t="s">
        <v>938</v>
      </c>
      <c r="K380" s="627"/>
      <c r="L380" s="627"/>
      <c r="M380" s="627"/>
      <c r="N380" s="627"/>
    </row>
    <row r="381" spans="1:14" ht="15" customHeight="1" x14ac:dyDescent="0.15">
      <c r="A381" s="627">
        <v>375</v>
      </c>
      <c r="B381" s="627" t="s">
        <v>1439</v>
      </c>
      <c r="C381" s="627" t="s">
        <v>1006</v>
      </c>
      <c r="D381" s="627" t="s">
        <v>1437</v>
      </c>
      <c r="E381" s="627" t="s">
        <v>1014</v>
      </c>
      <c r="F381" s="627" t="s">
        <v>1007</v>
      </c>
      <c r="G381" s="627" t="s">
        <v>175</v>
      </c>
      <c r="H381" s="627" t="s">
        <v>475</v>
      </c>
      <c r="I381" s="627" t="s">
        <v>477</v>
      </c>
      <c r="J381" s="627" t="s">
        <v>939</v>
      </c>
      <c r="K381" s="627"/>
      <c r="L381" s="627"/>
      <c r="M381" s="627"/>
      <c r="N381" s="627"/>
    </row>
    <row r="382" spans="1:14" ht="15" customHeight="1" x14ac:dyDescent="0.15">
      <c r="A382" s="627">
        <v>376</v>
      </c>
      <c r="B382" s="627" t="s">
        <v>1440</v>
      </c>
      <c r="C382" s="627" t="s">
        <v>1006</v>
      </c>
      <c r="D382" s="627" t="s">
        <v>1437</v>
      </c>
      <c r="E382" s="627" t="s">
        <v>1016</v>
      </c>
      <c r="F382" s="627" t="s">
        <v>1007</v>
      </c>
      <c r="G382" s="627" t="s">
        <v>175</v>
      </c>
      <c r="H382" s="627" t="s">
        <v>475</v>
      </c>
      <c r="I382" s="627" t="s">
        <v>478</v>
      </c>
      <c r="J382" s="627" t="s">
        <v>940</v>
      </c>
      <c r="K382" s="627"/>
      <c r="L382" s="627"/>
      <c r="M382" s="627"/>
      <c r="N382" s="627"/>
    </row>
    <row r="383" spans="1:14" ht="15" customHeight="1" x14ac:dyDescent="0.15">
      <c r="A383" s="627">
        <v>377</v>
      </c>
      <c r="B383" s="627" t="s">
        <v>1441</v>
      </c>
      <c r="C383" s="627" t="s">
        <v>1006</v>
      </c>
      <c r="D383" s="627" t="s">
        <v>1437</v>
      </c>
      <c r="E383" s="627" t="s">
        <v>1018</v>
      </c>
      <c r="F383" s="627" t="s">
        <v>1007</v>
      </c>
      <c r="G383" s="627" t="s">
        <v>175</v>
      </c>
      <c r="H383" s="627" t="s">
        <v>475</v>
      </c>
      <c r="I383" s="627" t="s">
        <v>479</v>
      </c>
      <c r="J383" s="627" t="s">
        <v>941</v>
      </c>
      <c r="K383" s="627"/>
      <c r="L383" s="627"/>
      <c r="M383" s="627"/>
      <c r="N383" s="627"/>
    </row>
    <row r="384" spans="1:14" ht="15" customHeight="1" x14ac:dyDescent="0.15">
      <c r="A384" s="627">
        <v>378</v>
      </c>
      <c r="B384" s="627" t="s">
        <v>1442</v>
      </c>
      <c r="C384" s="627" t="s">
        <v>1006</v>
      </c>
      <c r="D384" s="627" t="s">
        <v>1437</v>
      </c>
      <c r="E384" s="627" t="s">
        <v>1020</v>
      </c>
      <c r="F384" s="627" t="s">
        <v>1007</v>
      </c>
      <c r="G384" s="627" t="s">
        <v>175</v>
      </c>
      <c r="H384" s="627" t="s">
        <v>475</v>
      </c>
      <c r="I384" s="627" t="s">
        <v>1625</v>
      </c>
      <c r="J384" s="627" t="s">
        <v>942</v>
      </c>
      <c r="K384" s="627"/>
      <c r="L384" s="627"/>
      <c r="M384" s="627"/>
      <c r="N384" s="627"/>
    </row>
    <row r="385" spans="1:14" ht="15" customHeight="1" x14ac:dyDescent="0.15">
      <c r="A385" s="627">
        <v>379</v>
      </c>
      <c r="B385" s="627" t="s">
        <v>1443</v>
      </c>
      <c r="C385" s="627" t="s">
        <v>1006</v>
      </c>
      <c r="D385" s="627" t="s">
        <v>1437</v>
      </c>
      <c r="E385" s="627" t="s">
        <v>1022</v>
      </c>
      <c r="F385" s="627" t="s">
        <v>1007</v>
      </c>
      <c r="G385" s="627" t="s">
        <v>175</v>
      </c>
      <c r="H385" s="627" t="s">
        <v>475</v>
      </c>
      <c r="I385" s="627" t="s">
        <v>480</v>
      </c>
      <c r="J385" s="627" t="s">
        <v>943</v>
      </c>
      <c r="K385" s="627"/>
      <c r="L385" s="627"/>
      <c r="M385" s="627"/>
      <c r="N385" s="627"/>
    </row>
    <row r="386" spans="1:14" ht="15" customHeight="1" x14ac:dyDescent="0.15">
      <c r="A386" s="627">
        <v>380</v>
      </c>
      <c r="B386" s="627" t="s">
        <v>1444</v>
      </c>
      <c r="C386" s="627" t="s">
        <v>1006</v>
      </c>
      <c r="D386" s="627" t="s">
        <v>1445</v>
      </c>
      <c r="E386" s="627" t="s">
        <v>1008</v>
      </c>
      <c r="F386" s="627" t="s">
        <v>1007</v>
      </c>
      <c r="G386" s="627" t="s">
        <v>175</v>
      </c>
      <c r="H386" s="627" t="s">
        <v>481</v>
      </c>
      <c r="I386" s="627"/>
      <c r="J386" s="627" t="s">
        <v>944</v>
      </c>
      <c r="K386" s="627"/>
      <c r="L386" s="627"/>
      <c r="M386" s="627"/>
      <c r="N386" s="627"/>
    </row>
    <row r="387" spans="1:14" ht="15" customHeight="1" x14ac:dyDescent="0.15">
      <c r="A387" s="627">
        <v>381</v>
      </c>
      <c r="B387" s="627" t="s">
        <v>1446</v>
      </c>
      <c r="C387" s="627" t="s">
        <v>1006</v>
      </c>
      <c r="D387" s="627" t="s">
        <v>1445</v>
      </c>
      <c r="E387" s="627" t="s">
        <v>1012</v>
      </c>
      <c r="F387" s="627" t="s">
        <v>1007</v>
      </c>
      <c r="G387" s="627" t="s">
        <v>175</v>
      </c>
      <c r="H387" s="627" t="s">
        <v>481</v>
      </c>
      <c r="I387" s="627" t="s">
        <v>482</v>
      </c>
      <c r="J387" s="627" t="s">
        <v>945</v>
      </c>
      <c r="K387" s="627"/>
      <c r="L387" s="627"/>
      <c r="M387" s="627"/>
      <c r="N387" s="627"/>
    </row>
    <row r="388" spans="1:14" ht="15" customHeight="1" x14ac:dyDescent="0.15">
      <c r="A388" s="627">
        <v>382</v>
      </c>
      <c r="B388" s="627" t="s">
        <v>1447</v>
      </c>
      <c r="C388" s="627" t="s">
        <v>1006</v>
      </c>
      <c r="D388" s="627" t="s">
        <v>1445</v>
      </c>
      <c r="E388" s="627" t="s">
        <v>1014</v>
      </c>
      <c r="F388" s="627" t="s">
        <v>1007</v>
      </c>
      <c r="G388" s="627" t="s">
        <v>175</v>
      </c>
      <c r="H388" s="627" t="s">
        <v>481</v>
      </c>
      <c r="I388" s="627" t="s">
        <v>483</v>
      </c>
      <c r="J388" s="627" t="s">
        <v>946</v>
      </c>
      <c r="K388" s="627"/>
      <c r="L388" s="627"/>
      <c r="M388" s="627"/>
      <c r="N388" s="627"/>
    </row>
    <row r="389" spans="1:14" ht="15" customHeight="1" x14ac:dyDescent="0.15">
      <c r="A389" s="627">
        <v>383</v>
      </c>
      <c r="B389" s="627" t="s">
        <v>1448</v>
      </c>
      <c r="C389" s="627" t="s">
        <v>1006</v>
      </c>
      <c r="D389" s="627" t="s">
        <v>1445</v>
      </c>
      <c r="E389" s="627" t="s">
        <v>1016</v>
      </c>
      <c r="F389" s="627" t="s">
        <v>1007</v>
      </c>
      <c r="G389" s="627" t="s">
        <v>175</v>
      </c>
      <c r="H389" s="627" t="s">
        <v>481</v>
      </c>
      <c r="I389" s="627" t="s">
        <v>1626</v>
      </c>
      <c r="J389" s="627" t="s">
        <v>947</v>
      </c>
      <c r="K389" s="627"/>
      <c r="L389" s="627"/>
      <c r="M389" s="627"/>
      <c r="N389" s="627"/>
    </row>
    <row r="390" spans="1:14" ht="15" customHeight="1" x14ac:dyDescent="0.15">
      <c r="A390" s="627">
        <v>384</v>
      </c>
      <c r="B390" s="627" t="s">
        <v>1449</v>
      </c>
      <c r="C390" s="627" t="s">
        <v>1006</v>
      </c>
      <c r="D390" s="627" t="s">
        <v>1450</v>
      </c>
      <c r="E390" s="627" t="s">
        <v>1008</v>
      </c>
      <c r="F390" s="627" t="s">
        <v>1007</v>
      </c>
      <c r="G390" s="627" t="s">
        <v>175</v>
      </c>
      <c r="H390" s="627" t="s">
        <v>484</v>
      </c>
      <c r="I390" s="627"/>
      <c r="J390" s="627" t="s">
        <v>948</v>
      </c>
      <c r="K390" s="627"/>
      <c r="L390" s="627"/>
      <c r="M390" s="627"/>
      <c r="N390" s="627"/>
    </row>
    <row r="391" spans="1:14" ht="15" customHeight="1" x14ac:dyDescent="0.15">
      <c r="A391" s="627">
        <v>385</v>
      </c>
      <c r="B391" s="627" t="s">
        <v>1451</v>
      </c>
      <c r="C391" s="627" t="s">
        <v>1006</v>
      </c>
      <c r="D391" s="627" t="s">
        <v>1450</v>
      </c>
      <c r="E391" s="627" t="s">
        <v>1012</v>
      </c>
      <c r="F391" s="627" t="s">
        <v>1007</v>
      </c>
      <c r="G391" s="627" t="s">
        <v>175</v>
      </c>
      <c r="H391" s="627" t="s">
        <v>484</v>
      </c>
      <c r="I391" s="627" t="s">
        <v>485</v>
      </c>
      <c r="J391" s="627" t="s">
        <v>949</v>
      </c>
      <c r="K391" s="627"/>
      <c r="L391" s="627"/>
      <c r="M391" s="627"/>
      <c r="N391" s="627"/>
    </row>
    <row r="392" spans="1:14" ht="15" customHeight="1" x14ac:dyDescent="0.15">
      <c r="A392" s="627">
        <v>386</v>
      </c>
      <c r="B392" s="627" t="s">
        <v>1452</v>
      </c>
      <c r="C392" s="627" t="s">
        <v>1006</v>
      </c>
      <c r="D392" s="627" t="s">
        <v>1450</v>
      </c>
      <c r="E392" s="627" t="s">
        <v>1014</v>
      </c>
      <c r="F392" s="627" t="s">
        <v>1007</v>
      </c>
      <c r="G392" s="627" t="s">
        <v>175</v>
      </c>
      <c r="H392" s="627" t="s">
        <v>484</v>
      </c>
      <c r="I392" s="627" t="s">
        <v>486</v>
      </c>
      <c r="J392" s="627" t="s">
        <v>950</v>
      </c>
      <c r="K392" s="627"/>
      <c r="L392" s="627"/>
      <c r="M392" s="627"/>
      <c r="N392" s="627"/>
    </row>
    <row r="393" spans="1:14" ht="15" customHeight="1" x14ac:dyDescent="0.15">
      <c r="A393" s="627">
        <v>387</v>
      </c>
      <c r="B393" s="627" t="s">
        <v>1453</v>
      </c>
      <c r="C393" s="627" t="s">
        <v>1006</v>
      </c>
      <c r="D393" s="627" t="s">
        <v>1450</v>
      </c>
      <c r="E393" s="627" t="s">
        <v>1016</v>
      </c>
      <c r="F393" s="627" t="s">
        <v>1007</v>
      </c>
      <c r="G393" s="627" t="s">
        <v>175</v>
      </c>
      <c r="H393" s="627" t="s">
        <v>484</v>
      </c>
      <c r="I393" s="627" t="s">
        <v>487</v>
      </c>
      <c r="J393" s="627" t="s">
        <v>951</v>
      </c>
      <c r="K393" s="627"/>
      <c r="L393" s="627"/>
      <c r="M393" s="627"/>
      <c r="N393" s="627"/>
    </row>
    <row r="394" spans="1:14" ht="15" customHeight="1" x14ac:dyDescent="0.15">
      <c r="A394" s="627">
        <v>388</v>
      </c>
      <c r="B394" s="627" t="s">
        <v>1454</v>
      </c>
      <c r="C394" s="627" t="s">
        <v>1006</v>
      </c>
      <c r="D394" s="627" t="s">
        <v>1450</v>
      </c>
      <c r="E394" s="627" t="s">
        <v>1018</v>
      </c>
      <c r="F394" s="627" t="s">
        <v>1007</v>
      </c>
      <c r="G394" s="627" t="s">
        <v>175</v>
      </c>
      <c r="H394" s="627" t="s">
        <v>484</v>
      </c>
      <c r="I394" s="627" t="s">
        <v>488</v>
      </c>
      <c r="J394" s="627" t="s">
        <v>952</v>
      </c>
      <c r="K394" s="627"/>
      <c r="L394" s="627"/>
      <c r="M394" s="627"/>
      <c r="N394" s="627"/>
    </row>
    <row r="395" spans="1:14" ht="15" customHeight="1" x14ac:dyDescent="0.15">
      <c r="A395" s="627">
        <v>389</v>
      </c>
      <c r="B395" s="627" t="s">
        <v>1455</v>
      </c>
      <c r="C395" s="627" t="s">
        <v>1006</v>
      </c>
      <c r="D395" s="627" t="s">
        <v>1450</v>
      </c>
      <c r="E395" s="627" t="s">
        <v>1020</v>
      </c>
      <c r="F395" s="627" t="s">
        <v>1007</v>
      </c>
      <c r="G395" s="627" t="s">
        <v>175</v>
      </c>
      <c r="H395" s="627" t="s">
        <v>484</v>
      </c>
      <c r="I395" s="627" t="s">
        <v>489</v>
      </c>
      <c r="J395" s="627" t="s">
        <v>953</v>
      </c>
      <c r="K395" s="627"/>
      <c r="L395" s="627"/>
      <c r="M395" s="627"/>
      <c r="N395" s="627"/>
    </row>
    <row r="396" spans="1:14" ht="15" customHeight="1" x14ac:dyDescent="0.15">
      <c r="A396" s="627">
        <v>390</v>
      </c>
      <c r="B396" s="627" t="s">
        <v>1456</v>
      </c>
      <c r="C396" s="627" t="s">
        <v>1006</v>
      </c>
      <c r="D396" s="627" t="s">
        <v>1450</v>
      </c>
      <c r="E396" s="627" t="s">
        <v>1022</v>
      </c>
      <c r="F396" s="627" t="s">
        <v>1007</v>
      </c>
      <c r="G396" s="627" t="s">
        <v>175</v>
      </c>
      <c r="H396" s="627" t="s">
        <v>484</v>
      </c>
      <c r="I396" s="627" t="s">
        <v>490</v>
      </c>
      <c r="J396" s="627" t="s">
        <v>954</v>
      </c>
      <c r="K396" s="627"/>
      <c r="L396" s="627"/>
      <c r="M396" s="627"/>
      <c r="N396" s="627"/>
    </row>
    <row r="397" spans="1:14" ht="15" customHeight="1" x14ac:dyDescent="0.15">
      <c r="A397" s="627">
        <v>391</v>
      </c>
      <c r="B397" s="627" t="s">
        <v>1457</v>
      </c>
      <c r="C397" s="627" t="s">
        <v>1006</v>
      </c>
      <c r="D397" s="627" t="s">
        <v>1450</v>
      </c>
      <c r="E397" s="627" t="s">
        <v>1024</v>
      </c>
      <c r="F397" s="627" t="s">
        <v>1007</v>
      </c>
      <c r="G397" s="627" t="s">
        <v>175</v>
      </c>
      <c r="H397" s="627" t="s">
        <v>484</v>
      </c>
      <c r="I397" s="627" t="s">
        <v>872</v>
      </c>
      <c r="J397" s="627" t="s">
        <v>955</v>
      </c>
      <c r="K397" s="627"/>
      <c r="L397" s="627"/>
      <c r="M397" s="627"/>
      <c r="N397" s="627"/>
    </row>
    <row r="398" spans="1:14" ht="15" customHeight="1" x14ac:dyDescent="0.15">
      <c r="A398" s="627">
        <v>392</v>
      </c>
      <c r="B398" s="627" t="s">
        <v>1458</v>
      </c>
      <c r="C398" s="627" t="s">
        <v>1006</v>
      </c>
      <c r="D398" s="627" t="s">
        <v>1459</v>
      </c>
      <c r="E398" s="627" t="s">
        <v>1008</v>
      </c>
      <c r="F398" s="627" t="s">
        <v>1007</v>
      </c>
      <c r="G398" s="627" t="s">
        <v>175</v>
      </c>
      <c r="H398" s="627" t="s">
        <v>491</v>
      </c>
      <c r="I398" s="627"/>
      <c r="J398" s="627" t="s">
        <v>956</v>
      </c>
      <c r="K398" s="627"/>
      <c r="L398" s="627"/>
      <c r="M398" s="627"/>
      <c r="N398" s="627"/>
    </row>
    <row r="399" spans="1:14" ht="15" customHeight="1" x14ac:dyDescent="0.15">
      <c r="A399" s="627">
        <v>393</v>
      </c>
      <c r="B399" s="627" t="s">
        <v>1460</v>
      </c>
      <c r="C399" s="627" t="s">
        <v>1006</v>
      </c>
      <c r="D399" s="627" t="s">
        <v>1459</v>
      </c>
      <c r="E399" s="627" t="s">
        <v>1012</v>
      </c>
      <c r="F399" s="627" t="s">
        <v>1007</v>
      </c>
      <c r="G399" s="627" t="s">
        <v>175</v>
      </c>
      <c r="H399" s="627" t="s">
        <v>491</v>
      </c>
      <c r="I399" s="627" t="s">
        <v>492</v>
      </c>
      <c r="J399" s="627" t="s">
        <v>957</v>
      </c>
      <c r="K399" s="627"/>
      <c r="L399" s="627"/>
      <c r="M399" s="627"/>
      <c r="N399" s="627"/>
    </row>
    <row r="400" spans="1:14" ht="15" customHeight="1" x14ac:dyDescent="0.15">
      <c r="A400" s="627">
        <v>394</v>
      </c>
      <c r="B400" s="627" t="s">
        <v>1461</v>
      </c>
      <c r="C400" s="627" t="s">
        <v>1006</v>
      </c>
      <c r="D400" s="627" t="s">
        <v>1459</v>
      </c>
      <c r="E400" s="627" t="s">
        <v>1014</v>
      </c>
      <c r="F400" s="627" t="s">
        <v>1007</v>
      </c>
      <c r="G400" s="627" t="s">
        <v>175</v>
      </c>
      <c r="H400" s="627" t="s">
        <v>491</v>
      </c>
      <c r="I400" s="627" t="s">
        <v>493</v>
      </c>
      <c r="J400" s="627" t="s">
        <v>958</v>
      </c>
      <c r="K400" s="627"/>
      <c r="L400" s="627"/>
      <c r="M400" s="627"/>
      <c r="N400" s="627"/>
    </row>
    <row r="401" spans="1:14" ht="15" customHeight="1" x14ac:dyDescent="0.15">
      <c r="A401" s="627">
        <v>395</v>
      </c>
      <c r="B401" s="627" t="s">
        <v>1462</v>
      </c>
      <c r="C401" s="627" t="s">
        <v>1006</v>
      </c>
      <c r="D401" s="627" t="s">
        <v>1463</v>
      </c>
      <c r="E401" s="627" t="s">
        <v>1008</v>
      </c>
      <c r="F401" s="627" t="s">
        <v>1007</v>
      </c>
      <c r="G401" s="627" t="s">
        <v>175</v>
      </c>
      <c r="H401" s="627" t="s">
        <v>494</v>
      </c>
      <c r="I401" s="627"/>
      <c r="J401" s="627" t="s">
        <v>959</v>
      </c>
      <c r="K401" s="627"/>
      <c r="L401" s="627"/>
      <c r="M401" s="627"/>
      <c r="N401" s="627"/>
    </row>
    <row r="402" spans="1:14" ht="15" customHeight="1" x14ac:dyDescent="0.15">
      <c r="A402" s="627">
        <v>396</v>
      </c>
      <c r="B402" s="627" t="s">
        <v>1464</v>
      </c>
      <c r="C402" s="627" t="s">
        <v>1006</v>
      </c>
      <c r="D402" s="627" t="s">
        <v>1463</v>
      </c>
      <c r="E402" s="627" t="s">
        <v>1012</v>
      </c>
      <c r="F402" s="627" t="s">
        <v>1007</v>
      </c>
      <c r="G402" s="627" t="s">
        <v>175</v>
      </c>
      <c r="H402" s="627" t="s">
        <v>494</v>
      </c>
      <c r="I402" s="627" t="s">
        <v>494</v>
      </c>
      <c r="J402" s="627" t="s">
        <v>960</v>
      </c>
      <c r="K402" s="627"/>
      <c r="L402" s="627"/>
      <c r="M402" s="627"/>
      <c r="N402" s="627"/>
    </row>
    <row r="403" spans="1:14" ht="15" customHeight="1" x14ac:dyDescent="0.15">
      <c r="A403" s="627">
        <v>397</v>
      </c>
      <c r="B403" s="627" t="s">
        <v>1465</v>
      </c>
      <c r="C403" s="627" t="s">
        <v>1006</v>
      </c>
      <c r="D403" s="627" t="s">
        <v>1463</v>
      </c>
      <c r="E403" s="627" t="s">
        <v>1014</v>
      </c>
      <c r="F403" s="627" t="s">
        <v>1007</v>
      </c>
      <c r="G403" s="627" t="s">
        <v>175</v>
      </c>
      <c r="H403" s="627" t="s">
        <v>494</v>
      </c>
      <c r="I403" s="627" t="s">
        <v>495</v>
      </c>
      <c r="J403" s="627" t="s">
        <v>961</v>
      </c>
      <c r="K403" s="627"/>
      <c r="L403" s="627"/>
      <c r="M403" s="627"/>
      <c r="N403" s="627"/>
    </row>
    <row r="404" spans="1:14" ht="15" customHeight="1" x14ac:dyDescent="0.15">
      <c r="A404" s="627">
        <v>398</v>
      </c>
      <c r="B404" s="627" t="s">
        <v>1466</v>
      </c>
      <c r="C404" s="627" t="s">
        <v>1006</v>
      </c>
      <c r="D404" s="627" t="s">
        <v>1463</v>
      </c>
      <c r="E404" s="627" t="s">
        <v>1016</v>
      </c>
      <c r="F404" s="627" t="s">
        <v>1007</v>
      </c>
      <c r="G404" s="627" t="s">
        <v>175</v>
      </c>
      <c r="H404" s="627" t="s">
        <v>494</v>
      </c>
      <c r="I404" s="627" t="s">
        <v>496</v>
      </c>
      <c r="J404" s="627" t="s">
        <v>962</v>
      </c>
      <c r="K404" s="627"/>
      <c r="L404" s="627"/>
      <c r="M404" s="627"/>
      <c r="N404" s="627"/>
    </row>
    <row r="405" spans="1:14" ht="15" customHeight="1" x14ac:dyDescent="0.15">
      <c r="A405" s="627">
        <v>399</v>
      </c>
      <c r="B405" s="627" t="s">
        <v>1467</v>
      </c>
      <c r="C405" s="627" t="s">
        <v>1006</v>
      </c>
      <c r="D405" s="627" t="s">
        <v>1463</v>
      </c>
      <c r="E405" s="627" t="s">
        <v>1018</v>
      </c>
      <c r="F405" s="627" t="s">
        <v>1007</v>
      </c>
      <c r="G405" s="627" t="s">
        <v>175</v>
      </c>
      <c r="H405" s="627" t="s">
        <v>494</v>
      </c>
      <c r="I405" s="627" t="s">
        <v>497</v>
      </c>
      <c r="J405" s="627" t="s">
        <v>963</v>
      </c>
      <c r="K405" s="627"/>
      <c r="L405" s="627"/>
      <c r="M405" s="627"/>
      <c r="N405" s="627"/>
    </row>
    <row r="406" spans="1:14" ht="15" customHeight="1" x14ac:dyDescent="0.15">
      <c r="A406" s="627">
        <v>400</v>
      </c>
      <c r="B406" s="627" t="s">
        <v>1468</v>
      </c>
      <c r="C406" s="627" t="s">
        <v>1006</v>
      </c>
      <c r="D406" s="627" t="s">
        <v>1463</v>
      </c>
      <c r="E406" s="627" t="s">
        <v>1020</v>
      </c>
      <c r="F406" s="627" t="s">
        <v>1007</v>
      </c>
      <c r="G406" s="627" t="s">
        <v>175</v>
      </c>
      <c r="H406" s="627" t="s">
        <v>494</v>
      </c>
      <c r="I406" s="627" t="s">
        <v>498</v>
      </c>
      <c r="J406" s="627" t="s">
        <v>964</v>
      </c>
      <c r="K406" s="627"/>
      <c r="L406" s="627"/>
      <c r="M406" s="627"/>
      <c r="N406" s="627"/>
    </row>
    <row r="407" spans="1:14" ht="15" customHeight="1" x14ac:dyDescent="0.15">
      <c r="A407" s="627">
        <v>401</v>
      </c>
      <c r="B407" s="627" t="s">
        <v>1469</v>
      </c>
      <c r="C407" s="627" t="s">
        <v>1006</v>
      </c>
      <c r="D407" s="627" t="s">
        <v>1463</v>
      </c>
      <c r="E407" s="627" t="s">
        <v>1022</v>
      </c>
      <c r="F407" s="627" t="s">
        <v>1007</v>
      </c>
      <c r="G407" s="627" t="s">
        <v>175</v>
      </c>
      <c r="H407" s="627" t="s">
        <v>494</v>
      </c>
      <c r="I407" s="627" t="s">
        <v>499</v>
      </c>
      <c r="J407" s="627" t="s">
        <v>965</v>
      </c>
      <c r="K407" s="627"/>
      <c r="L407" s="627"/>
      <c r="M407" s="627"/>
      <c r="N407" s="627"/>
    </row>
    <row r="408" spans="1:14" ht="15" customHeight="1" x14ac:dyDescent="0.15">
      <c r="A408" s="627">
        <v>402</v>
      </c>
      <c r="B408" s="627" t="s">
        <v>1470</v>
      </c>
      <c r="C408" s="627" t="s">
        <v>1006</v>
      </c>
      <c r="D408" s="627" t="s">
        <v>1463</v>
      </c>
      <c r="E408" s="627" t="s">
        <v>1024</v>
      </c>
      <c r="F408" s="627" t="s">
        <v>1007</v>
      </c>
      <c r="G408" s="627" t="s">
        <v>175</v>
      </c>
      <c r="H408" s="627" t="s">
        <v>494</v>
      </c>
      <c r="I408" s="627" t="s">
        <v>500</v>
      </c>
      <c r="J408" s="627" t="s">
        <v>966</v>
      </c>
      <c r="K408" s="627"/>
      <c r="L408" s="627"/>
      <c r="M408" s="627"/>
      <c r="N408" s="627"/>
    </row>
    <row r="409" spans="1:14" ht="15" customHeight="1" x14ac:dyDescent="0.15">
      <c r="A409" s="627">
        <v>403</v>
      </c>
      <c r="B409" s="627" t="s">
        <v>1471</v>
      </c>
      <c r="C409" s="627" t="s">
        <v>1006</v>
      </c>
      <c r="D409" s="627" t="s">
        <v>1463</v>
      </c>
      <c r="E409" s="627" t="s">
        <v>1006</v>
      </c>
      <c r="F409" s="627" t="s">
        <v>1007</v>
      </c>
      <c r="G409" s="627" t="s">
        <v>175</v>
      </c>
      <c r="H409" s="627" t="s">
        <v>494</v>
      </c>
      <c r="I409" s="627" t="s">
        <v>501</v>
      </c>
      <c r="J409" s="627" t="s">
        <v>967</v>
      </c>
      <c r="K409" s="627"/>
      <c r="L409" s="627"/>
      <c r="M409" s="627"/>
      <c r="N409" s="627"/>
    </row>
    <row r="410" spans="1:14" ht="15" customHeight="1" x14ac:dyDescent="0.15">
      <c r="A410" s="627">
        <v>404</v>
      </c>
      <c r="B410" s="627" t="s">
        <v>1472</v>
      </c>
      <c r="C410" s="627" t="s">
        <v>1006</v>
      </c>
      <c r="D410" s="627" t="s">
        <v>1463</v>
      </c>
      <c r="E410" s="627" t="s">
        <v>1027</v>
      </c>
      <c r="F410" s="627" t="s">
        <v>1007</v>
      </c>
      <c r="G410" s="627" t="s">
        <v>175</v>
      </c>
      <c r="H410" s="627" t="s">
        <v>494</v>
      </c>
      <c r="I410" s="627" t="s">
        <v>1627</v>
      </c>
      <c r="J410" s="627" t="s">
        <v>968</v>
      </c>
      <c r="K410" s="627"/>
      <c r="L410" s="627"/>
      <c r="M410" s="627"/>
      <c r="N410" s="627"/>
    </row>
    <row r="411" spans="1:14" ht="15" customHeight="1" x14ac:dyDescent="0.15">
      <c r="A411" s="627">
        <v>405</v>
      </c>
      <c r="B411" s="627" t="s">
        <v>1473</v>
      </c>
      <c r="C411" s="627" t="s">
        <v>1006</v>
      </c>
      <c r="D411" s="627" t="s">
        <v>1463</v>
      </c>
      <c r="E411" s="627" t="s">
        <v>1029</v>
      </c>
      <c r="F411" s="627" t="s">
        <v>1007</v>
      </c>
      <c r="G411" s="627" t="s">
        <v>175</v>
      </c>
      <c r="H411" s="627" t="s">
        <v>494</v>
      </c>
      <c r="I411" s="627" t="s">
        <v>1628</v>
      </c>
      <c r="J411" s="627" t="s">
        <v>969</v>
      </c>
      <c r="K411" s="627"/>
      <c r="L411" s="627"/>
      <c r="M411" s="627"/>
      <c r="N411" s="627"/>
    </row>
    <row r="412" spans="1:14" ht="15" customHeight="1" x14ac:dyDescent="0.15">
      <c r="A412" s="627">
        <v>406</v>
      </c>
      <c r="B412" s="627" t="s">
        <v>1474</v>
      </c>
      <c r="C412" s="627" t="s">
        <v>1006</v>
      </c>
      <c r="D412" s="627" t="s">
        <v>1475</v>
      </c>
      <c r="E412" s="627" t="s">
        <v>1008</v>
      </c>
      <c r="F412" s="627" t="s">
        <v>1007</v>
      </c>
      <c r="G412" s="627" t="s">
        <v>175</v>
      </c>
      <c r="H412" s="627" t="s">
        <v>502</v>
      </c>
      <c r="I412" s="627"/>
      <c r="J412" s="627" t="s">
        <v>970</v>
      </c>
      <c r="K412" s="627"/>
      <c r="L412" s="627"/>
      <c r="M412" s="627"/>
      <c r="N412" s="627"/>
    </row>
    <row r="413" spans="1:14" ht="15" customHeight="1" x14ac:dyDescent="0.15">
      <c r="A413" s="627">
        <v>407</v>
      </c>
      <c r="B413" s="627" t="s">
        <v>1476</v>
      </c>
      <c r="C413" s="627" t="s">
        <v>1006</v>
      </c>
      <c r="D413" s="627" t="s">
        <v>1475</v>
      </c>
      <c r="E413" s="627" t="s">
        <v>1012</v>
      </c>
      <c r="F413" s="627" t="s">
        <v>1007</v>
      </c>
      <c r="G413" s="627" t="s">
        <v>175</v>
      </c>
      <c r="H413" s="627" t="s">
        <v>502</v>
      </c>
      <c r="I413" s="627" t="s">
        <v>503</v>
      </c>
      <c r="J413" s="627" t="s">
        <v>971</v>
      </c>
      <c r="K413" s="627"/>
      <c r="L413" s="627"/>
      <c r="M413" s="627"/>
      <c r="N413" s="627"/>
    </row>
    <row r="414" spans="1:14" ht="15" customHeight="1" x14ac:dyDescent="0.15">
      <c r="A414" s="627">
        <v>408</v>
      </c>
      <c r="B414" s="627" t="s">
        <v>1477</v>
      </c>
      <c r="C414" s="627" t="s">
        <v>1006</v>
      </c>
      <c r="D414" s="627" t="s">
        <v>1475</v>
      </c>
      <c r="E414" s="627" t="s">
        <v>1014</v>
      </c>
      <c r="F414" s="627" t="s">
        <v>1007</v>
      </c>
      <c r="G414" s="627" t="s">
        <v>175</v>
      </c>
      <c r="H414" s="627" t="s">
        <v>502</v>
      </c>
      <c r="I414" s="627" t="s">
        <v>504</v>
      </c>
      <c r="J414" s="627" t="s">
        <v>972</v>
      </c>
      <c r="K414" s="627"/>
      <c r="L414" s="627"/>
      <c r="M414" s="627"/>
      <c r="N414" s="627"/>
    </row>
    <row r="415" spans="1:14" ht="15" customHeight="1" x14ac:dyDescent="0.15">
      <c r="A415" s="627">
        <v>409</v>
      </c>
      <c r="B415" s="627" t="s">
        <v>1478</v>
      </c>
      <c r="C415" s="627" t="s">
        <v>1006</v>
      </c>
      <c r="D415" s="627" t="s">
        <v>1475</v>
      </c>
      <c r="E415" s="627" t="s">
        <v>1016</v>
      </c>
      <c r="F415" s="627" t="s">
        <v>1007</v>
      </c>
      <c r="G415" s="627" t="s">
        <v>175</v>
      </c>
      <c r="H415" s="627" t="s">
        <v>502</v>
      </c>
      <c r="I415" s="627" t="s">
        <v>1629</v>
      </c>
      <c r="J415" s="627" t="s">
        <v>973</v>
      </c>
      <c r="K415" s="627"/>
      <c r="L415" s="627"/>
      <c r="M415" s="627"/>
      <c r="N415" s="627"/>
    </row>
    <row r="416" spans="1:14" ht="15" customHeight="1" x14ac:dyDescent="0.15">
      <c r="A416" s="627">
        <v>410</v>
      </c>
      <c r="B416" s="627" t="s">
        <v>1479</v>
      </c>
      <c r="C416" s="627" t="s">
        <v>1006</v>
      </c>
      <c r="D416" s="627" t="s">
        <v>1480</v>
      </c>
      <c r="E416" s="627" t="s">
        <v>1008</v>
      </c>
      <c r="F416" s="627" t="s">
        <v>1007</v>
      </c>
      <c r="G416" s="627" t="s">
        <v>175</v>
      </c>
      <c r="H416" s="627" t="s">
        <v>505</v>
      </c>
      <c r="I416" s="627"/>
      <c r="J416" s="627" t="s">
        <v>974</v>
      </c>
      <c r="K416" s="627"/>
      <c r="L416" s="627"/>
      <c r="M416" s="627"/>
      <c r="N416" s="627"/>
    </row>
    <row r="417" spans="1:14" ht="15" customHeight="1" x14ac:dyDescent="0.15">
      <c r="A417" s="627">
        <v>411</v>
      </c>
      <c r="B417" s="627" t="s">
        <v>1481</v>
      </c>
      <c r="C417" s="627" t="s">
        <v>1006</v>
      </c>
      <c r="D417" s="627" t="s">
        <v>1480</v>
      </c>
      <c r="E417" s="627" t="s">
        <v>1012</v>
      </c>
      <c r="F417" s="627" t="s">
        <v>1007</v>
      </c>
      <c r="G417" s="627" t="s">
        <v>175</v>
      </c>
      <c r="H417" s="627" t="s">
        <v>505</v>
      </c>
      <c r="I417" s="627" t="s">
        <v>505</v>
      </c>
      <c r="J417" s="627" t="s">
        <v>975</v>
      </c>
      <c r="K417" s="627"/>
      <c r="L417" s="627"/>
      <c r="M417" s="627"/>
      <c r="N417" s="627"/>
    </row>
    <row r="418" spans="1:14" ht="15" customHeight="1" x14ac:dyDescent="0.15">
      <c r="A418" s="627">
        <v>412</v>
      </c>
      <c r="B418" s="627" t="s">
        <v>1482</v>
      </c>
      <c r="C418" s="627" t="s">
        <v>1006</v>
      </c>
      <c r="D418" s="627" t="s">
        <v>1480</v>
      </c>
      <c r="E418" s="627" t="s">
        <v>1014</v>
      </c>
      <c r="F418" s="627" t="s">
        <v>1007</v>
      </c>
      <c r="G418" s="627" t="s">
        <v>175</v>
      </c>
      <c r="H418" s="627" t="s">
        <v>505</v>
      </c>
      <c r="I418" s="627" t="s">
        <v>506</v>
      </c>
      <c r="J418" s="627" t="s">
        <v>976</v>
      </c>
      <c r="K418" s="627"/>
      <c r="L418" s="627"/>
      <c r="M418" s="627"/>
      <c r="N418" s="627"/>
    </row>
    <row r="419" spans="1:14" ht="15" customHeight="1" x14ac:dyDescent="0.15">
      <c r="A419" s="627">
        <v>413</v>
      </c>
      <c r="B419" s="627" t="s">
        <v>1483</v>
      </c>
      <c r="C419" s="627" t="s">
        <v>1006</v>
      </c>
      <c r="D419" s="627" t="s">
        <v>1480</v>
      </c>
      <c r="E419" s="627" t="s">
        <v>1016</v>
      </c>
      <c r="F419" s="627" t="s">
        <v>1007</v>
      </c>
      <c r="G419" s="627" t="s">
        <v>175</v>
      </c>
      <c r="H419" s="627" t="s">
        <v>505</v>
      </c>
      <c r="I419" s="627" t="s">
        <v>1630</v>
      </c>
      <c r="J419" s="627" t="s">
        <v>977</v>
      </c>
      <c r="K419" s="627"/>
      <c r="L419" s="627"/>
      <c r="M419" s="627"/>
      <c r="N419" s="627"/>
    </row>
    <row r="420" spans="1:14" ht="15" customHeight="1" x14ac:dyDescent="0.15">
      <c r="A420" s="627">
        <v>414</v>
      </c>
      <c r="B420" s="627" t="s">
        <v>1484</v>
      </c>
      <c r="C420" s="627" t="s">
        <v>1006</v>
      </c>
      <c r="D420" s="627" t="s">
        <v>1480</v>
      </c>
      <c r="E420" s="627" t="s">
        <v>1018</v>
      </c>
      <c r="F420" s="627" t="s">
        <v>1007</v>
      </c>
      <c r="G420" s="627" t="s">
        <v>175</v>
      </c>
      <c r="H420" s="627" t="s">
        <v>505</v>
      </c>
      <c r="I420" s="627" t="s">
        <v>507</v>
      </c>
      <c r="J420" s="627" t="s">
        <v>978</v>
      </c>
      <c r="K420" s="627"/>
      <c r="L420" s="627"/>
      <c r="M420" s="627"/>
      <c r="N420" s="627"/>
    </row>
    <row r="421" spans="1:14" ht="15" customHeight="1" x14ac:dyDescent="0.15">
      <c r="A421" s="627">
        <v>415</v>
      </c>
      <c r="B421" s="627" t="s">
        <v>1485</v>
      </c>
      <c r="C421" s="627" t="s">
        <v>1006</v>
      </c>
      <c r="D421" s="627" t="s">
        <v>1486</v>
      </c>
      <c r="E421" s="627" t="s">
        <v>1008</v>
      </c>
      <c r="F421" s="627" t="s">
        <v>1007</v>
      </c>
      <c r="G421" s="627" t="s">
        <v>175</v>
      </c>
      <c r="H421" s="627" t="s">
        <v>508</v>
      </c>
      <c r="I421" s="627"/>
      <c r="J421" s="627" t="s">
        <v>979</v>
      </c>
      <c r="K421" s="627"/>
      <c r="L421" s="627"/>
      <c r="M421" s="627"/>
      <c r="N421" s="627"/>
    </row>
    <row r="422" spans="1:14" ht="15" customHeight="1" x14ac:dyDescent="0.15">
      <c r="A422" s="627">
        <v>416</v>
      </c>
      <c r="B422" s="627" t="s">
        <v>1487</v>
      </c>
      <c r="C422" s="627" t="s">
        <v>1006</v>
      </c>
      <c r="D422" s="627" t="s">
        <v>1486</v>
      </c>
      <c r="E422" s="627" t="s">
        <v>1012</v>
      </c>
      <c r="F422" s="627" t="s">
        <v>1007</v>
      </c>
      <c r="G422" s="627" t="s">
        <v>175</v>
      </c>
      <c r="H422" s="627" t="s">
        <v>508</v>
      </c>
      <c r="I422" s="627" t="s">
        <v>1631</v>
      </c>
      <c r="J422" s="627" t="s">
        <v>980</v>
      </c>
      <c r="K422" s="627"/>
      <c r="L422" s="627"/>
      <c r="M422" s="627"/>
      <c r="N422" s="627"/>
    </row>
    <row r="423" spans="1:14" ht="15" customHeight="1" x14ac:dyDescent="0.15">
      <c r="A423" s="627">
        <v>417</v>
      </c>
      <c r="B423" s="627" t="s">
        <v>1488</v>
      </c>
      <c r="C423" s="627" t="s">
        <v>1006</v>
      </c>
      <c r="D423" s="627" t="s">
        <v>1486</v>
      </c>
      <c r="E423" s="627" t="s">
        <v>1014</v>
      </c>
      <c r="F423" s="627" t="s">
        <v>1007</v>
      </c>
      <c r="G423" s="627" t="s">
        <v>175</v>
      </c>
      <c r="H423" s="627" t="s">
        <v>508</v>
      </c>
      <c r="I423" s="627" t="s">
        <v>509</v>
      </c>
      <c r="J423" s="627" t="s">
        <v>981</v>
      </c>
      <c r="K423" s="627"/>
      <c r="L423" s="627"/>
      <c r="M423" s="627"/>
      <c r="N423" s="627"/>
    </row>
    <row r="424" spans="1:14" ht="15" customHeight="1" x14ac:dyDescent="0.15">
      <c r="A424" s="627">
        <v>418</v>
      </c>
      <c r="B424" s="627" t="s">
        <v>1489</v>
      </c>
      <c r="C424" s="627" t="s">
        <v>1006</v>
      </c>
      <c r="D424" s="627" t="s">
        <v>1486</v>
      </c>
      <c r="E424" s="627" t="s">
        <v>1016</v>
      </c>
      <c r="F424" s="627" t="s">
        <v>1007</v>
      </c>
      <c r="G424" s="627" t="s">
        <v>175</v>
      </c>
      <c r="H424" s="627" t="s">
        <v>508</v>
      </c>
      <c r="I424" s="627" t="s">
        <v>510</v>
      </c>
      <c r="J424" s="627" t="s">
        <v>982</v>
      </c>
      <c r="K424" s="627"/>
      <c r="L424" s="627"/>
      <c r="M424" s="627"/>
      <c r="N424" s="627"/>
    </row>
    <row r="425" spans="1:14" ht="15" customHeight="1" x14ac:dyDescent="0.15">
      <c r="A425" s="627">
        <v>419</v>
      </c>
      <c r="B425" s="627" t="s">
        <v>1490</v>
      </c>
      <c r="C425" s="627" t="s">
        <v>1006</v>
      </c>
      <c r="D425" s="627" t="s">
        <v>1486</v>
      </c>
      <c r="E425" s="627" t="s">
        <v>1018</v>
      </c>
      <c r="F425" s="627" t="s">
        <v>1007</v>
      </c>
      <c r="G425" s="627" t="s">
        <v>175</v>
      </c>
      <c r="H425" s="627" t="s">
        <v>508</v>
      </c>
      <c r="I425" s="627" t="s">
        <v>511</v>
      </c>
      <c r="J425" s="627" t="s">
        <v>983</v>
      </c>
      <c r="K425" s="627"/>
      <c r="L425" s="627"/>
      <c r="M425" s="627"/>
      <c r="N425" s="627"/>
    </row>
    <row r="426" spans="1:14" ht="15" customHeight="1" x14ac:dyDescent="0.15">
      <c r="A426" s="627">
        <v>420</v>
      </c>
      <c r="B426" s="627" t="s">
        <v>1491</v>
      </c>
      <c r="C426" s="627" t="s">
        <v>1006</v>
      </c>
      <c r="D426" s="627" t="s">
        <v>1492</v>
      </c>
      <c r="E426" s="627" t="s">
        <v>1008</v>
      </c>
      <c r="F426" s="627" t="s">
        <v>1007</v>
      </c>
      <c r="G426" s="627" t="s">
        <v>175</v>
      </c>
      <c r="H426" s="627" t="s">
        <v>512</v>
      </c>
      <c r="I426" s="627"/>
      <c r="J426" s="627" t="s">
        <v>984</v>
      </c>
      <c r="K426" s="627"/>
      <c r="L426" s="627"/>
      <c r="M426" s="627"/>
      <c r="N426" s="627"/>
    </row>
    <row r="427" spans="1:14" ht="15" customHeight="1" x14ac:dyDescent="0.15">
      <c r="A427" s="627">
        <v>421</v>
      </c>
      <c r="B427" s="627" t="s">
        <v>1493</v>
      </c>
      <c r="C427" s="627" t="s">
        <v>1006</v>
      </c>
      <c r="D427" s="627" t="s">
        <v>1492</v>
      </c>
      <c r="E427" s="627" t="s">
        <v>1012</v>
      </c>
      <c r="F427" s="627" t="s">
        <v>1007</v>
      </c>
      <c r="G427" s="627" t="s">
        <v>175</v>
      </c>
      <c r="H427" s="627" t="s">
        <v>512</v>
      </c>
      <c r="I427" s="627" t="s">
        <v>513</v>
      </c>
      <c r="J427" s="627" t="s">
        <v>985</v>
      </c>
      <c r="K427" s="627"/>
      <c r="L427" s="627"/>
      <c r="M427" s="627"/>
      <c r="N427" s="627"/>
    </row>
    <row r="428" spans="1:14" ht="15" customHeight="1" x14ac:dyDescent="0.15">
      <c r="A428" s="627">
        <v>422</v>
      </c>
      <c r="B428" s="627" t="s">
        <v>1494</v>
      </c>
      <c r="C428" s="627" t="s">
        <v>1006</v>
      </c>
      <c r="D428" s="627" t="s">
        <v>1492</v>
      </c>
      <c r="E428" s="627" t="s">
        <v>1014</v>
      </c>
      <c r="F428" s="627" t="s">
        <v>1007</v>
      </c>
      <c r="G428" s="627" t="s">
        <v>175</v>
      </c>
      <c r="H428" s="627" t="s">
        <v>512</v>
      </c>
      <c r="I428" s="627" t="s">
        <v>514</v>
      </c>
      <c r="J428" s="627" t="s">
        <v>986</v>
      </c>
      <c r="K428" s="627"/>
      <c r="L428" s="627"/>
      <c r="M428" s="627"/>
      <c r="N428" s="627"/>
    </row>
    <row r="429" spans="1:14" ht="15" customHeight="1" x14ac:dyDescent="0.15">
      <c r="A429" s="627">
        <v>423</v>
      </c>
      <c r="B429" s="627" t="s">
        <v>1495</v>
      </c>
      <c r="C429" s="627" t="s">
        <v>1006</v>
      </c>
      <c r="D429" s="627" t="s">
        <v>1492</v>
      </c>
      <c r="E429" s="627" t="s">
        <v>1016</v>
      </c>
      <c r="F429" s="627" t="s">
        <v>1007</v>
      </c>
      <c r="G429" s="627" t="s">
        <v>175</v>
      </c>
      <c r="H429" s="627" t="s">
        <v>512</v>
      </c>
      <c r="I429" s="627" t="s">
        <v>515</v>
      </c>
      <c r="J429" s="627" t="s">
        <v>987</v>
      </c>
      <c r="K429" s="627"/>
      <c r="L429" s="627"/>
      <c r="M429" s="627"/>
      <c r="N429" s="627"/>
    </row>
    <row r="430" spans="1:14" ht="15" customHeight="1" x14ac:dyDescent="0.15">
      <c r="A430" s="627">
        <v>424</v>
      </c>
      <c r="B430" s="627" t="s">
        <v>1496</v>
      </c>
      <c r="C430" s="627" t="s">
        <v>1006</v>
      </c>
      <c r="D430" s="627" t="s">
        <v>1492</v>
      </c>
      <c r="E430" s="627" t="s">
        <v>1018</v>
      </c>
      <c r="F430" s="627" t="s">
        <v>1007</v>
      </c>
      <c r="G430" s="627" t="s">
        <v>175</v>
      </c>
      <c r="H430" s="627" t="s">
        <v>512</v>
      </c>
      <c r="I430" s="627" t="s">
        <v>516</v>
      </c>
      <c r="J430" s="627" t="s">
        <v>988</v>
      </c>
      <c r="K430" s="627"/>
      <c r="L430" s="627"/>
      <c r="M430" s="627"/>
      <c r="N430" s="627"/>
    </row>
    <row r="431" spans="1:14" ht="15" customHeight="1" x14ac:dyDescent="0.15">
      <c r="A431" s="627">
        <v>425</v>
      </c>
      <c r="B431" s="627" t="s">
        <v>1497</v>
      </c>
      <c r="C431" s="627" t="s">
        <v>1006</v>
      </c>
      <c r="D431" s="627" t="s">
        <v>1492</v>
      </c>
      <c r="E431" s="627" t="s">
        <v>1020</v>
      </c>
      <c r="F431" s="627" t="s">
        <v>1007</v>
      </c>
      <c r="G431" s="627" t="s">
        <v>175</v>
      </c>
      <c r="H431" s="627" t="s">
        <v>512</v>
      </c>
      <c r="I431" s="627" t="s">
        <v>517</v>
      </c>
      <c r="J431" s="627" t="s">
        <v>989</v>
      </c>
      <c r="K431" s="627"/>
      <c r="L431" s="627"/>
      <c r="M431" s="627"/>
      <c r="N431" s="627"/>
    </row>
    <row r="432" spans="1:14" ht="15" customHeight="1" x14ac:dyDescent="0.15">
      <c r="A432" s="627">
        <v>426</v>
      </c>
      <c r="B432" s="627" t="s">
        <v>1498</v>
      </c>
      <c r="C432" s="627" t="s">
        <v>1006</v>
      </c>
      <c r="D432" s="627" t="s">
        <v>1492</v>
      </c>
      <c r="E432" s="627" t="s">
        <v>1022</v>
      </c>
      <c r="F432" s="627" t="s">
        <v>1007</v>
      </c>
      <c r="G432" s="627" t="s">
        <v>175</v>
      </c>
      <c r="H432" s="627" t="s">
        <v>512</v>
      </c>
      <c r="I432" s="627" t="s">
        <v>1632</v>
      </c>
      <c r="J432" s="627" t="s">
        <v>990</v>
      </c>
      <c r="K432" s="627"/>
      <c r="L432" s="627"/>
      <c r="M432" s="627"/>
      <c r="N432" s="627"/>
    </row>
    <row r="433" spans="1:14" ht="15" customHeight="1" x14ac:dyDescent="0.15">
      <c r="A433" s="627">
        <v>427</v>
      </c>
      <c r="B433" s="627" t="s">
        <v>1499</v>
      </c>
      <c r="C433" s="627" t="s">
        <v>1006</v>
      </c>
      <c r="D433" s="627" t="s">
        <v>1500</v>
      </c>
      <c r="E433" s="627" t="s">
        <v>1008</v>
      </c>
      <c r="F433" s="627" t="s">
        <v>1007</v>
      </c>
      <c r="G433" s="627" t="s">
        <v>175</v>
      </c>
      <c r="H433" s="627" t="s">
        <v>518</v>
      </c>
      <c r="I433" s="627"/>
      <c r="J433" s="627" t="s">
        <v>991</v>
      </c>
      <c r="K433" s="627"/>
      <c r="L433" s="627"/>
      <c r="M433" s="627"/>
      <c r="N433" s="627"/>
    </row>
    <row r="434" spans="1:14" ht="15" customHeight="1" x14ac:dyDescent="0.15">
      <c r="A434" s="627">
        <v>428</v>
      </c>
      <c r="B434" s="627" t="s">
        <v>1501</v>
      </c>
      <c r="C434" s="627" t="s">
        <v>1006</v>
      </c>
      <c r="D434" s="627" t="s">
        <v>1502</v>
      </c>
      <c r="E434" s="627" t="s">
        <v>1008</v>
      </c>
      <c r="F434" s="627" t="s">
        <v>1007</v>
      </c>
      <c r="G434" s="627" t="s">
        <v>175</v>
      </c>
      <c r="H434" s="627" t="s">
        <v>519</v>
      </c>
      <c r="I434" s="627"/>
      <c r="J434" s="627" t="s">
        <v>992</v>
      </c>
      <c r="K434" s="627"/>
      <c r="L434" s="627"/>
      <c r="M434" s="627"/>
      <c r="N434" s="627"/>
    </row>
    <row r="435" spans="1:14" ht="15" customHeight="1" x14ac:dyDescent="0.15">
      <c r="A435" s="627">
        <v>429</v>
      </c>
      <c r="B435" s="627" t="s">
        <v>1503</v>
      </c>
      <c r="C435" s="627" t="s">
        <v>1006</v>
      </c>
      <c r="D435" s="627" t="s">
        <v>1502</v>
      </c>
      <c r="E435" s="627" t="s">
        <v>1012</v>
      </c>
      <c r="F435" s="627" t="s">
        <v>1007</v>
      </c>
      <c r="G435" s="627" t="s">
        <v>175</v>
      </c>
      <c r="H435" s="627" t="s">
        <v>519</v>
      </c>
      <c r="I435" s="627" t="s">
        <v>519</v>
      </c>
      <c r="J435" s="627" t="s">
        <v>993</v>
      </c>
      <c r="K435" s="627"/>
      <c r="L435" s="627"/>
      <c r="M435" s="627"/>
      <c r="N435" s="627"/>
    </row>
    <row r="436" spans="1:14" ht="15" customHeight="1" x14ac:dyDescent="0.15">
      <c r="A436" s="627">
        <v>430</v>
      </c>
      <c r="B436" s="627" t="s">
        <v>1504</v>
      </c>
      <c r="C436" s="627" t="s">
        <v>1006</v>
      </c>
      <c r="D436" s="627" t="s">
        <v>1502</v>
      </c>
      <c r="E436" s="627" t="s">
        <v>1014</v>
      </c>
      <c r="F436" s="627" t="s">
        <v>1007</v>
      </c>
      <c r="G436" s="627" t="s">
        <v>175</v>
      </c>
      <c r="H436" s="627" t="s">
        <v>519</v>
      </c>
      <c r="I436" s="627" t="s">
        <v>520</v>
      </c>
      <c r="J436" s="627" t="s">
        <v>994</v>
      </c>
      <c r="K436" s="627"/>
      <c r="L436" s="627"/>
      <c r="M436" s="627"/>
      <c r="N436" s="627"/>
    </row>
    <row r="437" spans="1:14" ht="15" customHeight="1" x14ac:dyDescent="0.15">
      <c r="A437" s="627">
        <v>431</v>
      </c>
      <c r="B437" s="627" t="s">
        <v>1505</v>
      </c>
      <c r="C437" s="627" t="s">
        <v>1006</v>
      </c>
      <c r="D437" s="627" t="s">
        <v>1502</v>
      </c>
      <c r="E437" s="627" t="s">
        <v>1016</v>
      </c>
      <c r="F437" s="627" t="s">
        <v>1007</v>
      </c>
      <c r="G437" s="627" t="s">
        <v>175</v>
      </c>
      <c r="H437" s="627" t="s">
        <v>519</v>
      </c>
      <c r="I437" s="627" t="s">
        <v>521</v>
      </c>
      <c r="J437" s="627" t="s">
        <v>995</v>
      </c>
      <c r="K437" s="627"/>
      <c r="L437" s="627"/>
      <c r="M437" s="627"/>
      <c r="N437" s="627"/>
    </row>
    <row r="438" spans="1:14" ht="15" customHeight="1" x14ac:dyDescent="0.15">
      <c r="A438" s="627">
        <v>432</v>
      </c>
      <c r="B438" s="627" t="s">
        <v>1506</v>
      </c>
      <c r="C438" s="627" t="s">
        <v>1006</v>
      </c>
      <c r="D438" s="627" t="s">
        <v>1502</v>
      </c>
      <c r="E438" s="627" t="s">
        <v>1018</v>
      </c>
      <c r="F438" s="627" t="s">
        <v>1007</v>
      </c>
      <c r="G438" s="627" t="s">
        <v>175</v>
      </c>
      <c r="H438" s="627" t="s">
        <v>519</v>
      </c>
      <c r="I438" s="627" t="s">
        <v>522</v>
      </c>
      <c r="J438" s="627" t="s">
        <v>996</v>
      </c>
      <c r="K438" s="627"/>
      <c r="L438" s="627"/>
      <c r="M438" s="627"/>
      <c r="N438" s="627"/>
    </row>
    <row r="439" spans="1:14" ht="15" customHeight="1" x14ac:dyDescent="0.15">
      <c r="A439" s="627">
        <v>433</v>
      </c>
      <c r="B439" s="627" t="s">
        <v>1507</v>
      </c>
      <c r="C439" s="627" t="s">
        <v>1006</v>
      </c>
      <c r="D439" s="627" t="s">
        <v>1502</v>
      </c>
      <c r="E439" s="627" t="s">
        <v>1020</v>
      </c>
      <c r="F439" s="627" t="s">
        <v>1007</v>
      </c>
      <c r="G439" s="627" t="s">
        <v>175</v>
      </c>
      <c r="H439" s="627" t="s">
        <v>519</v>
      </c>
      <c r="I439" s="627" t="s">
        <v>523</v>
      </c>
      <c r="J439" s="627" t="s">
        <v>997</v>
      </c>
      <c r="K439" s="627"/>
      <c r="L439" s="627"/>
      <c r="M439" s="627"/>
      <c r="N439" s="627"/>
    </row>
    <row r="440" spans="1:14" ht="15" customHeight="1" x14ac:dyDescent="0.15">
      <c r="A440" s="627">
        <v>434</v>
      </c>
      <c r="B440" s="627" t="s">
        <v>1508</v>
      </c>
      <c r="C440" s="627" t="s">
        <v>1006</v>
      </c>
      <c r="D440" s="627" t="s">
        <v>1509</v>
      </c>
      <c r="E440" s="627" t="s">
        <v>1008</v>
      </c>
      <c r="F440" s="627" t="s">
        <v>1007</v>
      </c>
      <c r="G440" s="627" t="s">
        <v>175</v>
      </c>
      <c r="H440" s="627" t="s">
        <v>524</v>
      </c>
      <c r="I440" s="627"/>
      <c r="J440" s="627" t="s">
        <v>998</v>
      </c>
      <c r="K440" s="627"/>
      <c r="L440" s="627"/>
      <c r="M440" s="627"/>
      <c r="N440" s="627"/>
    </row>
    <row r="441" spans="1:14" ht="15" customHeight="1" x14ac:dyDescent="0.15">
      <c r="A441" s="627">
        <v>435</v>
      </c>
      <c r="B441" s="627" t="s">
        <v>1510</v>
      </c>
      <c r="C441" s="627" t="s">
        <v>1006</v>
      </c>
      <c r="D441" s="627" t="s">
        <v>1509</v>
      </c>
      <c r="E441" s="627" t="s">
        <v>1012</v>
      </c>
      <c r="F441" s="627" t="s">
        <v>1007</v>
      </c>
      <c r="G441" s="627" t="s">
        <v>175</v>
      </c>
      <c r="H441" s="627" t="s">
        <v>524</v>
      </c>
      <c r="I441" s="627" t="s">
        <v>525</v>
      </c>
      <c r="J441" s="627" t="s">
        <v>999</v>
      </c>
      <c r="K441" s="627"/>
      <c r="L441" s="627"/>
      <c r="M441" s="627"/>
      <c r="N441" s="627"/>
    </row>
    <row r="442" spans="1:14" ht="15" customHeight="1" x14ac:dyDescent="0.15">
      <c r="A442" s="627">
        <v>436</v>
      </c>
      <c r="B442" s="627" t="s">
        <v>1511</v>
      </c>
      <c r="C442" s="627" t="s">
        <v>1006</v>
      </c>
      <c r="D442" s="627" t="s">
        <v>1509</v>
      </c>
      <c r="E442" s="627" t="s">
        <v>1014</v>
      </c>
      <c r="F442" s="627" t="s">
        <v>1007</v>
      </c>
      <c r="G442" s="627" t="s">
        <v>175</v>
      </c>
      <c r="H442" s="627" t="s">
        <v>524</v>
      </c>
      <c r="I442" s="627" t="s">
        <v>526</v>
      </c>
      <c r="J442" s="627" t="s">
        <v>1000</v>
      </c>
      <c r="K442" s="627"/>
      <c r="L442" s="627"/>
      <c r="M442" s="627"/>
      <c r="N442" s="627"/>
    </row>
    <row r="443" spans="1:14" ht="15" customHeight="1" x14ac:dyDescent="0.15">
      <c r="A443" s="627">
        <v>437</v>
      </c>
      <c r="B443" s="627" t="s">
        <v>1512</v>
      </c>
      <c r="C443" s="627" t="s">
        <v>1006</v>
      </c>
      <c r="D443" s="627" t="s">
        <v>1509</v>
      </c>
      <c r="E443" s="627" t="s">
        <v>1016</v>
      </c>
      <c r="F443" s="627" t="s">
        <v>1007</v>
      </c>
      <c r="G443" s="627" t="s">
        <v>175</v>
      </c>
      <c r="H443" s="627" t="s">
        <v>524</v>
      </c>
      <c r="I443" s="627" t="s">
        <v>527</v>
      </c>
      <c r="J443" s="627" t="s">
        <v>1001</v>
      </c>
      <c r="K443" s="627"/>
      <c r="L443" s="627"/>
      <c r="M443" s="627"/>
      <c r="N443" s="627"/>
    </row>
    <row r="444" spans="1:14" ht="15" customHeight="1" x14ac:dyDescent="0.15">
      <c r="A444" s="627">
        <v>438</v>
      </c>
      <c r="B444" s="627" t="s">
        <v>1513</v>
      </c>
      <c r="C444" s="627" t="s">
        <v>1006</v>
      </c>
      <c r="D444" s="627" t="s">
        <v>1509</v>
      </c>
      <c r="E444" s="627" t="s">
        <v>1018</v>
      </c>
      <c r="F444" s="627" t="s">
        <v>1007</v>
      </c>
      <c r="G444" s="627" t="s">
        <v>175</v>
      </c>
      <c r="H444" s="627" t="s">
        <v>524</v>
      </c>
      <c r="I444" s="627" t="s">
        <v>528</v>
      </c>
      <c r="J444" s="627" t="s">
        <v>1002</v>
      </c>
      <c r="K444" s="627"/>
      <c r="L444" s="627"/>
      <c r="M444" s="627"/>
      <c r="N444" s="627"/>
    </row>
    <row r="445" spans="1:14" ht="15" hidden="1" customHeight="1" x14ac:dyDescent="0.15">
      <c r="A445" s="627">
        <v>1</v>
      </c>
      <c r="B445" s="627" t="s">
        <v>1633</v>
      </c>
      <c r="C445" s="627" t="s">
        <v>1027</v>
      </c>
      <c r="D445" s="627" t="s">
        <v>1007</v>
      </c>
      <c r="E445" s="627" t="s">
        <v>1008</v>
      </c>
      <c r="F445" s="627" t="s">
        <v>1007</v>
      </c>
      <c r="G445" s="627" t="s">
        <v>1634</v>
      </c>
      <c r="H445" s="627"/>
      <c r="I445" s="627"/>
      <c r="J445" s="627" t="s">
        <v>559</v>
      </c>
      <c r="K445" s="627"/>
      <c r="L445" s="627">
        <v>1</v>
      </c>
      <c r="M445" s="627" t="s">
        <v>1634</v>
      </c>
      <c r="N445" s="627" t="s">
        <v>1635</v>
      </c>
    </row>
    <row r="446" spans="1:14" ht="15" hidden="1" customHeight="1" x14ac:dyDescent="0.15">
      <c r="A446" s="627">
        <v>2</v>
      </c>
      <c r="B446" s="627" t="s">
        <v>1636</v>
      </c>
      <c r="C446" s="627" t="s">
        <v>1027</v>
      </c>
      <c r="D446" s="627" t="s">
        <v>1010</v>
      </c>
      <c r="E446" s="627" t="s">
        <v>1008</v>
      </c>
      <c r="F446" s="627" t="s">
        <v>1007</v>
      </c>
      <c r="G446" s="627" t="s">
        <v>1634</v>
      </c>
      <c r="H446" s="627" t="s">
        <v>1635</v>
      </c>
      <c r="I446" s="627"/>
      <c r="J446" s="627" t="s">
        <v>560</v>
      </c>
      <c r="K446" s="627"/>
      <c r="L446" s="627">
        <v>2</v>
      </c>
      <c r="M446" s="627"/>
      <c r="N446" s="627" t="s">
        <v>1637</v>
      </c>
    </row>
    <row r="447" spans="1:14" ht="15" hidden="1" customHeight="1" x14ac:dyDescent="0.15">
      <c r="A447" s="627">
        <v>3</v>
      </c>
      <c r="B447" s="627" t="s">
        <v>1638</v>
      </c>
      <c r="C447" s="627" t="s">
        <v>1027</v>
      </c>
      <c r="D447" s="627" t="s">
        <v>1010</v>
      </c>
      <c r="E447" s="627" t="s">
        <v>1012</v>
      </c>
      <c r="F447" s="627" t="s">
        <v>1007</v>
      </c>
      <c r="G447" s="627" t="s">
        <v>1634</v>
      </c>
      <c r="H447" s="627" t="s">
        <v>1635</v>
      </c>
      <c r="I447" s="627" t="s">
        <v>1635</v>
      </c>
      <c r="J447" s="627" t="s">
        <v>561</v>
      </c>
      <c r="K447" s="627"/>
      <c r="L447" s="627">
        <v>3</v>
      </c>
      <c r="M447" s="627"/>
      <c r="N447" s="627" t="s">
        <v>1639</v>
      </c>
    </row>
    <row r="448" spans="1:14" ht="15" hidden="1" customHeight="1" x14ac:dyDescent="0.15">
      <c r="A448" s="627">
        <v>4</v>
      </c>
      <c r="B448" s="627" t="s">
        <v>1640</v>
      </c>
      <c r="C448" s="627" t="s">
        <v>1027</v>
      </c>
      <c r="D448" s="627" t="s">
        <v>1010</v>
      </c>
      <c r="E448" s="627" t="s">
        <v>1014</v>
      </c>
      <c r="F448" s="627" t="s">
        <v>1007</v>
      </c>
      <c r="G448" s="627" t="s">
        <v>1634</v>
      </c>
      <c r="H448" s="627" t="s">
        <v>1635</v>
      </c>
      <c r="I448" s="627" t="s">
        <v>1641</v>
      </c>
      <c r="J448" s="627" t="s">
        <v>562</v>
      </c>
      <c r="K448" s="627"/>
      <c r="L448" s="627">
        <v>4</v>
      </c>
      <c r="M448" s="627"/>
      <c r="N448" s="627" t="s">
        <v>1642</v>
      </c>
    </row>
    <row r="449" spans="1:14" ht="15" hidden="1" customHeight="1" x14ac:dyDescent="0.15">
      <c r="A449" s="627">
        <v>5</v>
      </c>
      <c r="B449" s="627" t="s">
        <v>1643</v>
      </c>
      <c r="C449" s="627" t="s">
        <v>1027</v>
      </c>
      <c r="D449" s="627" t="s">
        <v>1010</v>
      </c>
      <c r="E449" s="627" t="s">
        <v>1016</v>
      </c>
      <c r="F449" s="627" t="s">
        <v>1007</v>
      </c>
      <c r="G449" s="627" t="s">
        <v>1634</v>
      </c>
      <c r="H449" s="627" t="s">
        <v>1635</v>
      </c>
      <c r="I449" s="627" t="s">
        <v>1644</v>
      </c>
      <c r="J449" s="627" t="s">
        <v>563</v>
      </c>
      <c r="K449" s="627"/>
      <c r="L449" s="627">
        <v>5</v>
      </c>
      <c r="M449" s="627"/>
      <c r="N449" s="627" t="s">
        <v>1645</v>
      </c>
    </row>
    <row r="450" spans="1:14" ht="15" hidden="1" customHeight="1" x14ac:dyDescent="0.15">
      <c r="A450" s="627">
        <v>6</v>
      </c>
      <c r="B450" s="627" t="s">
        <v>1646</v>
      </c>
      <c r="C450" s="627" t="s">
        <v>1027</v>
      </c>
      <c r="D450" s="627" t="s">
        <v>1010</v>
      </c>
      <c r="E450" s="627" t="s">
        <v>1018</v>
      </c>
      <c r="F450" s="627" t="s">
        <v>1007</v>
      </c>
      <c r="G450" s="627" t="s">
        <v>1634</v>
      </c>
      <c r="H450" s="627" t="s">
        <v>1635</v>
      </c>
      <c r="I450" s="627" t="s">
        <v>1647</v>
      </c>
      <c r="J450" s="627" t="s">
        <v>564</v>
      </c>
      <c r="K450" s="627"/>
      <c r="L450" s="627">
        <v>6</v>
      </c>
      <c r="M450" s="627"/>
      <c r="N450" s="627" t="s">
        <v>1648</v>
      </c>
    </row>
    <row r="451" spans="1:14" ht="15" hidden="1" customHeight="1" x14ac:dyDescent="0.15">
      <c r="A451" s="627">
        <v>7</v>
      </c>
      <c r="B451" s="627" t="s">
        <v>1649</v>
      </c>
      <c r="C451" s="627" t="s">
        <v>1027</v>
      </c>
      <c r="D451" s="627" t="s">
        <v>1010</v>
      </c>
      <c r="E451" s="627" t="s">
        <v>1020</v>
      </c>
      <c r="F451" s="627" t="s">
        <v>1007</v>
      </c>
      <c r="G451" s="627" t="s">
        <v>1634</v>
      </c>
      <c r="H451" s="627" t="s">
        <v>1635</v>
      </c>
      <c r="I451" s="627" t="s">
        <v>1650</v>
      </c>
      <c r="J451" s="627" t="s">
        <v>565</v>
      </c>
      <c r="K451" s="627"/>
      <c r="L451" s="627">
        <v>7</v>
      </c>
      <c r="M451" s="627"/>
      <c r="N451" s="627" t="s">
        <v>1651</v>
      </c>
    </row>
    <row r="452" spans="1:14" ht="15" hidden="1" customHeight="1" x14ac:dyDescent="0.15">
      <c r="A452" s="627">
        <v>8</v>
      </c>
      <c r="B452" s="627" t="s">
        <v>1652</v>
      </c>
      <c r="C452" s="627" t="s">
        <v>1027</v>
      </c>
      <c r="D452" s="627" t="s">
        <v>1010</v>
      </c>
      <c r="E452" s="627" t="s">
        <v>1022</v>
      </c>
      <c r="F452" s="627" t="s">
        <v>1007</v>
      </c>
      <c r="G452" s="627" t="s">
        <v>1634</v>
      </c>
      <c r="H452" s="627" t="s">
        <v>1635</v>
      </c>
      <c r="I452" s="627" t="s">
        <v>1653</v>
      </c>
      <c r="J452" s="627" t="s">
        <v>566</v>
      </c>
      <c r="K452" s="627"/>
      <c r="L452" s="627">
        <v>8</v>
      </c>
      <c r="M452" s="627"/>
      <c r="N452" s="627" t="s">
        <v>1654</v>
      </c>
    </row>
    <row r="453" spans="1:14" ht="15" hidden="1" customHeight="1" x14ac:dyDescent="0.15">
      <c r="A453" s="627">
        <v>9</v>
      </c>
      <c r="B453" s="627" t="s">
        <v>1655</v>
      </c>
      <c r="C453" s="627" t="s">
        <v>1027</v>
      </c>
      <c r="D453" s="627" t="s">
        <v>1010</v>
      </c>
      <c r="E453" s="627" t="s">
        <v>1024</v>
      </c>
      <c r="F453" s="627" t="s">
        <v>1007</v>
      </c>
      <c r="G453" s="627" t="s">
        <v>1634</v>
      </c>
      <c r="H453" s="627" t="s">
        <v>1635</v>
      </c>
      <c r="I453" s="627" t="s">
        <v>1656</v>
      </c>
      <c r="J453" s="627" t="s">
        <v>567</v>
      </c>
      <c r="K453" s="627"/>
      <c r="L453" s="627">
        <v>9</v>
      </c>
      <c r="M453" s="627"/>
      <c r="N453" s="627" t="s">
        <v>1657</v>
      </c>
    </row>
    <row r="454" spans="1:14" ht="15" hidden="1" customHeight="1" x14ac:dyDescent="0.15">
      <c r="A454" s="627">
        <v>10</v>
      </c>
      <c r="B454" s="627" t="s">
        <v>1658</v>
      </c>
      <c r="C454" s="627" t="s">
        <v>1027</v>
      </c>
      <c r="D454" s="627" t="s">
        <v>1010</v>
      </c>
      <c r="E454" s="627" t="s">
        <v>1006</v>
      </c>
      <c r="F454" s="627" t="s">
        <v>1007</v>
      </c>
      <c r="G454" s="627" t="s">
        <v>1634</v>
      </c>
      <c r="H454" s="627" t="s">
        <v>1635</v>
      </c>
      <c r="I454" s="627" t="s">
        <v>1659</v>
      </c>
      <c r="J454" s="627" t="s">
        <v>568</v>
      </c>
      <c r="K454" s="627"/>
      <c r="L454" s="627">
        <v>10</v>
      </c>
      <c r="M454" s="627"/>
      <c r="N454" s="627" t="s">
        <v>1660</v>
      </c>
    </row>
    <row r="455" spans="1:14" ht="15" hidden="1" customHeight="1" x14ac:dyDescent="0.15">
      <c r="A455" s="627">
        <v>11</v>
      </c>
      <c r="B455" s="627" t="s">
        <v>1661</v>
      </c>
      <c r="C455" s="627" t="s">
        <v>1027</v>
      </c>
      <c r="D455" s="627" t="s">
        <v>1010</v>
      </c>
      <c r="E455" s="627" t="s">
        <v>1027</v>
      </c>
      <c r="F455" s="627" t="s">
        <v>1007</v>
      </c>
      <c r="G455" s="627" t="s">
        <v>1634</v>
      </c>
      <c r="H455" s="627" t="s">
        <v>1635</v>
      </c>
      <c r="I455" s="627" t="s">
        <v>1662</v>
      </c>
      <c r="J455" s="627" t="s">
        <v>569</v>
      </c>
      <c r="K455" s="627"/>
      <c r="L455" s="627">
        <v>11</v>
      </c>
      <c r="M455" s="627"/>
      <c r="N455" s="627" t="s">
        <v>1663</v>
      </c>
    </row>
    <row r="456" spans="1:14" ht="15" hidden="1" customHeight="1" x14ac:dyDescent="0.15">
      <c r="A456" s="627">
        <v>12</v>
      </c>
      <c r="B456" s="627" t="s">
        <v>1664</v>
      </c>
      <c r="C456" s="627" t="s">
        <v>1027</v>
      </c>
      <c r="D456" s="627" t="s">
        <v>1010</v>
      </c>
      <c r="E456" s="627" t="s">
        <v>1029</v>
      </c>
      <c r="F456" s="627" t="s">
        <v>1007</v>
      </c>
      <c r="G456" s="627" t="s">
        <v>1634</v>
      </c>
      <c r="H456" s="627" t="s">
        <v>1635</v>
      </c>
      <c r="I456" s="627" t="s">
        <v>1665</v>
      </c>
      <c r="J456" s="627" t="s">
        <v>570</v>
      </c>
      <c r="K456" s="627"/>
      <c r="L456" s="627">
        <v>12</v>
      </c>
      <c r="M456" s="627"/>
      <c r="N456" s="627" t="s">
        <v>1666</v>
      </c>
    </row>
    <row r="457" spans="1:14" ht="15" hidden="1" customHeight="1" x14ac:dyDescent="0.15">
      <c r="A457" s="627">
        <v>13</v>
      </c>
      <c r="B457" s="627" t="s">
        <v>1667</v>
      </c>
      <c r="C457" s="627" t="s">
        <v>1027</v>
      </c>
      <c r="D457" s="627" t="s">
        <v>1010</v>
      </c>
      <c r="E457" s="627" t="s">
        <v>1031</v>
      </c>
      <c r="F457" s="627" t="s">
        <v>1007</v>
      </c>
      <c r="G457" s="627" t="s">
        <v>1634</v>
      </c>
      <c r="H457" s="627" t="s">
        <v>1635</v>
      </c>
      <c r="I457" s="627" t="s">
        <v>342</v>
      </c>
      <c r="J457" s="627" t="s">
        <v>571</v>
      </c>
      <c r="K457" s="627"/>
      <c r="L457" s="627">
        <v>13</v>
      </c>
      <c r="M457" s="627"/>
      <c r="N457" s="627" t="s">
        <v>1668</v>
      </c>
    </row>
    <row r="458" spans="1:14" ht="15" hidden="1" customHeight="1" x14ac:dyDescent="0.15">
      <c r="A458" s="627">
        <v>14</v>
      </c>
      <c r="B458" s="627" t="s">
        <v>1669</v>
      </c>
      <c r="C458" s="627" t="s">
        <v>1027</v>
      </c>
      <c r="D458" s="627" t="s">
        <v>1010</v>
      </c>
      <c r="E458" s="627" t="s">
        <v>1033</v>
      </c>
      <c r="F458" s="627" t="s">
        <v>1007</v>
      </c>
      <c r="G458" s="627" t="s">
        <v>1634</v>
      </c>
      <c r="H458" s="627" t="s">
        <v>1635</v>
      </c>
      <c r="I458" s="627" t="s">
        <v>1670</v>
      </c>
      <c r="J458" s="627" t="s">
        <v>572</v>
      </c>
      <c r="K458" s="627"/>
      <c r="L458" s="627">
        <v>14</v>
      </c>
      <c r="M458" s="627"/>
      <c r="N458" s="627" t="s">
        <v>1671</v>
      </c>
    </row>
    <row r="459" spans="1:14" ht="15" hidden="1" customHeight="1" x14ac:dyDescent="0.15">
      <c r="A459" s="627">
        <v>15</v>
      </c>
      <c r="B459" s="627" t="s">
        <v>1672</v>
      </c>
      <c r="C459" s="627" t="s">
        <v>1027</v>
      </c>
      <c r="D459" s="627" t="s">
        <v>1010</v>
      </c>
      <c r="E459" s="627" t="s">
        <v>1035</v>
      </c>
      <c r="F459" s="627" t="s">
        <v>1007</v>
      </c>
      <c r="G459" s="627" t="s">
        <v>1634</v>
      </c>
      <c r="H459" s="627" t="s">
        <v>1635</v>
      </c>
      <c r="I459" s="627" t="s">
        <v>1673</v>
      </c>
      <c r="J459" s="627" t="s">
        <v>573</v>
      </c>
      <c r="K459" s="627"/>
      <c r="L459" s="627">
        <v>15</v>
      </c>
      <c r="M459" s="627"/>
      <c r="N459" s="627" t="s">
        <v>1674</v>
      </c>
    </row>
    <row r="460" spans="1:14" ht="15" hidden="1" customHeight="1" x14ac:dyDescent="0.15">
      <c r="A460" s="627">
        <v>16</v>
      </c>
      <c r="B460" s="627" t="s">
        <v>1675</v>
      </c>
      <c r="C460" s="627" t="s">
        <v>1027</v>
      </c>
      <c r="D460" s="627" t="s">
        <v>1010</v>
      </c>
      <c r="E460" s="627" t="s">
        <v>1037</v>
      </c>
      <c r="F460" s="627" t="s">
        <v>1007</v>
      </c>
      <c r="G460" s="627" t="s">
        <v>1634</v>
      </c>
      <c r="H460" s="627" t="s">
        <v>1635</v>
      </c>
      <c r="I460" s="627" t="s">
        <v>1676</v>
      </c>
      <c r="J460" s="627" t="s">
        <v>574</v>
      </c>
      <c r="K460" s="627"/>
      <c r="L460" s="627">
        <v>16</v>
      </c>
      <c r="M460" s="627"/>
      <c r="N460" s="627" t="s">
        <v>1677</v>
      </c>
    </row>
    <row r="461" spans="1:14" ht="15" hidden="1" customHeight="1" x14ac:dyDescent="0.15">
      <c r="A461" s="627">
        <v>17</v>
      </c>
      <c r="B461" s="627" t="s">
        <v>1678</v>
      </c>
      <c r="C461" s="627" t="s">
        <v>1027</v>
      </c>
      <c r="D461" s="627" t="s">
        <v>1010</v>
      </c>
      <c r="E461" s="627" t="s">
        <v>1039</v>
      </c>
      <c r="F461" s="627" t="s">
        <v>1007</v>
      </c>
      <c r="G461" s="627" t="s">
        <v>1634</v>
      </c>
      <c r="H461" s="627" t="s">
        <v>1635</v>
      </c>
      <c r="I461" s="627" t="s">
        <v>389</v>
      </c>
      <c r="J461" s="627" t="s">
        <v>576</v>
      </c>
      <c r="K461" s="627"/>
      <c r="L461" s="627">
        <v>17</v>
      </c>
      <c r="M461" s="627"/>
      <c r="N461" s="627" t="s">
        <v>1679</v>
      </c>
    </row>
    <row r="462" spans="1:14" ht="15" hidden="1" customHeight="1" x14ac:dyDescent="0.15">
      <c r="A462" s="627">
        <v>18</v>
      </c>
      <c r="B462" s="627" t="s">
        <v>1680</v>
      </c>
      <c r="C462" s="627" t="s">
        <v>1027</v>
      </c>
      <c r="D462" s="627" t="s">
        <v>1010</v>
      </c>
      <c r="E462" s="627" t="s">
        <v>1041</v>
      </c>
      <c r="F462" s="627" t="s">
        <v>1007</v>
      </c>
      <c r="G462" s="627" t="s">
        <v>1634</v>
      </c>
      <c r="H462" s="627" t="s">
        <v>1635</v>
      </c>
      <c r="I462" s="627" t="s">
        <v>1681</v>
      </c>
      <c r="J462" s="627" t="s">
        <v>577</v>
      </c>
      <c r="K462" s="627"/>
      <c r="L462" s="627">
        <v>18</v>
      </c>
      <c r="M462" s="627"/>
      <c r="N462" s="627" t="s">
        <v>1682</v>
      </c>
    </row>
    <row r="463" spans="1:14" ht="15" hidden="1" customHeight="1" x14ac:dyDescent="0.15">
      <c r="A463" s="627">
        <v>19</v>
      </c>
      <c r="B463" s="627" t="s">
        <v>1683</v>
      </c>
      <c r="C463" s="627" t="s">
        <v>1027</v>
      </c>
      <c r="D463" s="627" t="s">
        <v>1047</v>
      </c>
      <c r="E463" s="627" t="s">
        <v>1008</v>
      </c>
      <c r="F463" s="627" t="s">
        <v>1007</v>
      </c>
      <c r="G463" s="627" t="s">
        <v>1634</v>
      </c>
      <c r="H463" s="627" t="s">
        <v>1637</v>
      </c>
      <c r="I463" s="627"/>
      <c r="J463" s="627" t="s">
        <v>580</v>
      </c>
      <c r="K463" s="627"/>
      <c r="L463" s="627">
        <v>19</v>
      </c>
      <c r="M463" s="627"/>
      <c r="N463" s="627" t="s">
        <v>1684</v>
      </c>
    </row>
    <row r="464" spans="1:14" ht="15" hidden="1" customHeight="1" x14ac:dyDescent="0.15">
      <c r="A464" s="627">
        <v>20</v>
      </c>
      <c r="B464" s="627" t="s">
        <v>1685</v>
      </c>
      <c r="C464" s="627" t="s">
        <v>1027</v>
      </c>
      <c r="D464" s="627" t="s">
        <v>1047</v>
      </c>
      <c r="E464" s="627" t="s">
        <v>1012</v>
      </c>
      <c r="F464" s="627" t="s">
        <v>1007</v>
      </c>
      <c r="G464" s="627" t="s">
        <v>1634</v>
      </c>
      <c r="H464" s="627" t="s">
        <v>1637</v>
      </c>
      <c r="I464" s="627" t="s">
        <v>1637</v>
      </c>
      <c r="J464" s="627" t="s">
        <v>581</v>
      </c>
      <c r="K464" s="627"/>
      <c r="L464" s="627">
        <v>20</v>
      </c>
      <c r="M464" s="627"/>
      <c r="N464" s="627" t="s">
        <v>1686</v>
      </c>
    </row>
    <row r="465" spans="1:14" ht="15" hidden="1" customHeight="1" x14ac:dyDescent="0.15">
      <c r="A465" s="627">
        <v>21</v>
      </c>
      <c r="B465" s="627" t="s">
        <v>1687</v>
      </c>
      <c r="C465" s="627" t="s">
        <v>1027</v>
      </c>
      <c r="D465" s="627" t="s">
        <v>1047</v>
      </c>
      <c r="E465" s="627" t="s">
        <v>1014</v>
      </c>
      <c r="F465" s="627" t="s">
        <v>1007</v>
      </c>
      <c r="G465" s="627" t="s">
        <v>1634</v>
      </c>
      <c r="H465" s="627" t="s">
        <v>1637</v>
      </c>
      <c r="I465" s="627" t="s">
        <v>1688</v>
      </c>
      <c r="J465" s="627" t="s">
        <v>582</v>
      </c>
      <c r="K465" s="627"/>
      <c r="L465" s="627">
        <v>21</v>
      </c>
      <c r="M465" s="627"/>
      <c r="N465" s="627" t="s">
        <v>1689</v>
      </c>
    </row>
    <row r="466" spans="1:14" ht="15" hidden="1" customHeight="1" x14ac:dyDescent="0.15">
      <c r="A466" s="627">
        <v>22</v>
      </c>
      <c r="B466" s="627" t="s">
        <v>1690</v>
      </c>
      <c r="C466" s="627" t="s">
        <v>1027</v>
      </c>
      <c r="D466" s="627" t="s">
        <v>1047</v>
      </c>
      <c r="E466" s="627" t="s">
        <v>1016</v>
      </c>
      <c r="F466" s="627" t="s">
        <v>1007</v>
      </c>
      <c r="G466" s="627" t="s">
        <v>1634</v>
      </c>
      <c r="H466" s="627" t="s">
        <v>1637</v>
      </c>
      <c r="I466" s="627" t="s">
        <v>1691</v>
      </c>
      <c r="J466" s="627" t="s">
        <v>583</v>
      </c>
      <c r="K466" s="627"/>
      <c r="L466" s="627">
        <v>22</v>
      </c>
      <c r="M466" s="627"/>
      <c r="N466" s="627" t="s">
        <v>1692</v>
      </c>
    </row>
    <row r="467" spans="1:14" ht="15" hidden="1" customHeight="1" x14ac:dyDescent="0.15">
      <c r="A467" s="627">
        <v>23</v>
      </c>
      <c r="B467" s="627" t="s">
        <v>1693</v>
      </c>
      <c r="C467" s="627" t="s">
        <v>1027</v>
      </c>
      <c r="D467" s="627" t="s">
        <v>1047</v>
      </c>
      <c r="E467" s="627" t="s">
        <v>1018</v>
      </c>
      <c r="F467" s="627" t="s">
        <v>1007</v>
      </c>
      <c r="G467" s="627" t="s">
        <v>1634</v>
      </c>
      <c r="H467" s="627" t="s">
        <v>1637</v>
      </c>
      <c r="I467" s="627" t="s">
        <v>1694</v>
      </c>
      <c r="J467" s="627" t="s">
        <v>584</v>
      </c>
      <c r="K467" s="627"/>
      <c r="L467" s="627">
        <v>23</v>
      </c>
      <c r="M467" s="627"/>
      <c r="N467" s="627" t="s">
        <v>1695</v>
      </c>
    </row>
    <row r="468" spans="1:14" ht="15" hidden="1" customHeight="1" x14ac:dyDescent="0.15">
      <c r="A468" s="627">
        <v>24</v>
      </c>
      <c r="B468" s="627" t="s">
        <v>1696</v>
      </c>
      <c r="C468" s="627" t="s">
        <v>1027</v>
      </c>
      <c r="D468" s="627" t="s">
        <v>1047</v>
      </c>
      <c r="E468" s="627" t="s">
        <v>1020</v>
      </c>
      <c r="F468" s="627" t="s">
        <v>1007</v>
      </c>
      <c r="G468" s="627" t="s">
        <v>1634</v>
      </c>
      <c r="H468" s="627" t="s">
        <v>1637</v>
      </c>
      <c r="I468" s="627" t="s">
        <v>1697</v>
      </c>
      <c r="J468" s="627" t="s">
        <v>585</v>
      </c>
      <c r="K468" s="627"/>
      <c r="L468" s="627">
        <v>24</v>
      </c>
      <c r="M468" s="627"/>
      <c r="N468" s="627" t="s">
        <v>1698</v>
      </c>
    </row>
    <row r="469" spans="1:14" ht="15" hidden="1" customHeight="1" x14ac:dyDescent="0.15">
      <c r="A469" s="627">
        <v>25</v>
      </c>
      <c r="B469" s="627" t="s">
        <v>1699</v>
      </c>
      <c r="C469" s="627" t="s">
        <v>1027</v>
      </c>
      <c r="D469" s="627" t="s">
        <v>1047</v>
      </c>
      <c r="E469" s="627" t="s">
        <v>1022</v>
      </c>
      <c r="F469" s="627" t="s">
        <v>1007</v>
      </c>
      <c r="G469" s="627" t="s">
        <v>1634</v>
      </c>
      <c r="H469" s="627" t="s">
        <v>1637</v>
      </c>
      <c r="I469" s="627" t="s">
        <v>1700</v>
      </c>
      <c r="J469" s="627" t="s">
        <v>586</v>
      </c>
      <c r="K469" s="627"/>
      <c r="L469" s="627">
        <v>25</v>
      </c>
      <c r="M469" s="627"/>
      <c r="N469" s="627" t="s">
        <v>1701</v>
      </c>
    </row>
    <row r="470" spans="1:14" ht="15" hidden="1" customHeight="1" x14ac:dyDescent="0.15">
      <c r="A470" s="627">
        <v>26</v>
      </c>
      <c r="B470" s="627" t="s">
        <v>1702</v>
      </c>
      <c r="C470" s="627" t="s">
        <v>1027</v>
      </c>
      <c r="D470" s="627" t="s">
        <v>1047</v>
      </c>
      <c r="E470" s="627" t="s">
        <v>1024</v>
      </c>
      <c r="F470" s="627" t="s">
        <v>1007</v>
      </c>
      <c r="G470" s="627" t="s">
        <v>1634</v>
      </c>
      <c r="H470" s="627" t="s">
        <v>1637</v>
      </c>
      <c r="I470" s="627" t="s">
        <v>1703</v>
      </c>
      <c r="J470" s="627" t="s">
        <v>587</v>
      </c>
      <c r="K470" s="627"/>
      <c r="L470" s="627"/>
      <c r="M470" s="627"/>
      <c r="N470" s="627"/>
    </row>
    <row r="471" spans="1:14" ht="15" hidden="1" customHeight="1" x14ac:dyDescent="0.15">
      <c r="A471" s="627">
        <v>27</v>
      </c>
      <c r="B471" s="627" t="s">
        <v>1704</v>
      </c>
      <c r="C471" s="627" t="s">
        <v>1027</v>
      </c>
      <c r="D471" s="627" t="s">
        <v>1047</v>
      </c>
      <c r="E471" s="627" t="s">
        <v>1006</v>
      </c>
      <c r="F471" s="627" t="s">
        <v>1007</v>
      </c>
      <c r="G471" s="627" t="s">
        <v>1634</v>
      </c>
      <c r="H471" s="627" t="s">
        <v>1637</v>
      </c>
      <c r="I471" s="627" t="s">
        <v>1705</v>
      </c>
      <c r="J471" s="627" t="s">
        <v>588</v>
      </c>
      <c r="K471" s="627"/>
      <c r="L471" s="627"/>
      <c r="M471" s="627"/>
      <c r="N471" s="627"/>
    </row>
    <row r="472" spans="1:14" ht="15" hidden="1" customHeight="1" x14ac:dyDescent="0.15">
      <c r="A472" s="627">
        <v>28</v>
      </c>
      <c r="B472" s="627" t="s">
        <v>1706</v>
      </c>
      <c r="C472" s="627" t="s">
        <v>1027</v>
      </c>
      <c r="D472" s="627" t="s">
        <v>1047</v>
      </c>
      <c r="E472" s="627" t="s">
        <v>1027</v>
      </c>
      <c r="F472" s="627" t="s">
        <v>1007</v>
      </c>
      <c r="G472" s="627" t="s">
        <v>1634</v>
      </c>
      <c r="H472" s="627" t="s">
        <v>1637</v>
      </c>
      <c r="I472" s="627" t="s">
        <v>1707</v>
      </c>
      <c r="J472" s="627" t="s">
        <v>589</v>
      </c>
      <c r="K472" s="627"/>
      <c r="L472" s="627"/>
      <c r="M472" s="627"/>
      <c r="N472" s="627"/>
    </row>
    <row r="473" spans="1:14" ht="15" hidden="1" customHeight="1" x14ac:dyDescent="0.15">
      <c r="A473" s="627">
        <v>29</v>
      </c>
      <c r="B473" s="627" t="s">
        <v>1708</v>
      </c>
      <c r="C473" s="627" t="s">
        <v>1027</v>
      </c>
      <c r="D473" s="627" t="s">
        <v>1047</v>
      </c>
      <c r="E473" s="627" t="s">
        <v>1029</v>
      </c>
      <c r="F473" s="627" t="s">
        <v>1007</v>
      </c>
      <c r="G473" s="627" t="s">
        <v>1634</v>
      </c>
      <c r="H473" s="627" t="s">
        <v>1637</v>
      </c>
      <c r="I473" s="627" t="s">
        <v>1709</v>
      </c>
      <c r="J473" s="627" t="s">
        <v>590</v>
      </c>
      <c r="K473" s="627"/>
      <c r="L473" s="627"/>
      <c r="M473" s="627"/>
      <c r="N473" s="627"/>
    </row>
    <row r="474" spans="1:14" ht="15" hidden="1" customHeight="1" x14ac:dyDescent="0.15">
      <c r="A474" s="627">
        <v>30</v>
      </c>
      <c r="B474" s="627" t="s">
        <v>1710</v>
      </c>
      <c r="C474" s="627" t="s">
        <v>1027</v>
      </c>
      <c r="D474" s="627" t="s">
        <v>1047</v>
      </c>
      <c r="E474" s="627" t="s">
        <v>1031</v>
      </c>
      <c r="F474" s="627" t="s">
        <v>1007</v>
      </c>
      <c r="G474" s="627" t="s">
        <v>1634</v>
      </c>
      <c r="H474" s="627" t="s">
        <v>1637</v>
      </c>
      <c r="I474" s="627" t="s">
        <v>1711</v>
      </c>
      <c r="J474" s="627" t="s">
        <v>1712</v>
      </c>
      <c r="K474" s="627"/>
      <c r="L474" s="627"/>
      <c r="M474" s="627"/>
      <c r="N474" s="627"/>
    </row>
    <row r="475" spans="1:14" ht="15" hidden="1" customHeight="1" x14ac:dyDescent="0.15">
      <c r="A475" s="627">
        <v>31</v>
      </c>
      <c r="B475" s="627" t="s">
        <v>1713</v>
      </c>
      <c r="C475" s="627" t="s">
        <v>1027</v>
      </c>
      <c r="D475" s="627" t="s">
        <v>1047</v>
      </c>
      <c r="E475" s="627" t="s">
        <v>1033</v>
      </c>
      <c r="F475" s="627" t="s">
        <v>1007</v>
      </c>
      <c r="G475" s="627" t="s">
        <v>1634</v>
      </c>
      <c r="H475" s="627" t="s">
        <v>1637</v>
      </c>
      <c r="I475" s="627" t="s">
        <v>1714</v>
      </c>
      <c r="J475" s="627" t="s">
        <v>1715</v>
      </c>
      <c r="K475" s="627"/>
      <c r="L475" s="627"/>
      <c r="M475" s="627"/>
      <c r="N475" s="627"/>
    </row>
    <row r="476" spans="1:14" ht="15" hidden="1" customHeight="1" x14ac:dyDescent="0.15">
      <c r="A476" s="627">
        <v>32</v>
      </c>
      <c r="B476" s="627" t="s">
        <v>1716</v>
      </c>
      <c r="C476" s="627" t="s">
        <v>1027</v>
      </c>
      <c r="D476" s="627" t="s">
        <v>1047</v>
      </c>
      <c r="E476" s="627" t="s">
        <v>1035</v>
      </c>
      <c r="F476" s="627" t="s">
        <v>1007</v>
      </c>
      <c r="G476" s="627" t="s">
        <v>1634</v>
      </c>
      <c r="H476" s="627" t="s">
        <v>1637</v>
      </c>
      <c r="I476" s="627" t="s">
        <v>1717</v>
      </c>
      <c r="J476" s="627" t="s">
        <v>1718</v>
      </c>
      <c r="K476" s="627"/>
      <c r="L476" s="627"/>
      <c r="M476" s="627"/>
      <c r="N476" s="627"/>
    </row>
    <row r="477" spans="1:14" ht="15" hidden="1" customHeight="1" x14ac:dyDescent="0.15">
      <c r="A477" s="627">
        <v>33</v>
      </c>
      <c r="B477" s="627" t="s">
        <v>1719</v>
      </c>
      <c r="C477" s="627" t="s">
        <v>1027</v>
      </c>
      <c r="D477" s="627" t="s">
        <v>1047</v>
      </c>
      <c r="E477" s="627" t="s">
        <v>1037</v>
      </c>
      <c r="F477" s="627" t="s">
        <v>1007</v>
      </c>
      <c r="G477" s="627" t="s">
        <v>1634</v>
      </c>
      <c r="H477" s="627" t="s">
        <v>1637</v>
      </c>
      <c r="I477" s="627" t="s">
        <v>1720</v>
      </c>
      <c r="J477" s="627" t="s">
        <v>1721</v>
      </c>
      <c r="K477" s="627"/>
      <c r="L477" s="627"/>
      <c r="M477" s="627"/>
      <c r="N477" s="627"/>
    </row>
    <row r="478" spans="1:14" ht="15" hidden="1" customHeight="1" x14ac:dyDescent="0.15">
      <c r="A478" s="627">
        <v>34</v>
      </c>
      <c r="B478" s="627" t="s">
        <v>1722</v>
      </c>
      <c r="C478" s="627" t="s">
        <v>1027</v>
      </c>
      <c r="D478" s="627" t="s">
        <v>1047</v>
      </c>
      <c r="E478" s="627" t="s">
        <v>1039</v>
      </c>
      <c r="F478" s="627" t="s">
        <v>1007</v>
      </c>
      <c r="G478" s="627" t="s">
        <v>1634</v>
      </c>
      <c r="H478" s="627" t="s">
        <v>1637</v>
      </c>
      <c r="I478" s="627" t="s">
        <v>1723</v>
      </c>
      <c r="J478" s="627" t="s">
        <v>1724</v>
      </c>
      <c r="K478" s="627"/>
      <c r="L478" s="627"/>
      <c r="M478" s="627"/>
      <c r="N478" s="627"/>
    </row>
    <row r="479" spans="1:14" ht="15" hidden="1" customHeight="1" x14ac:dyDescent="0.15">
      <c r="A479" s="627">
        <v>35</v>
      </c>
      <c r="B479" s="627" t="s">
        <v>1725</v>
      </c>
      <c r="C479" s="627" t="s">
        <v>1027</v>
      </c>
      <c r="D479" s="627" t="s">
        <v>1047</v>
      </c>
      <c r="E479" s="627" t="s">
        <v>1041</v>
      </c>
      <c r="F479" s="627" t="s">
        <v>1007</v>
      </c>
      <c r="G479" s="627" t="s">
        <v>1634</v>
      </c>
      <c r="H479" s="627" t="s">
        <v>1637</v>
      </c>
      <c r="I479" s="627" t="s">
        <v>1726</v>
      </c>
      <c r="J479" s="627" t="s">
        <v>1727</v>
      </c>
      <c r="K479" s="627"/>
      <c r="L479" s="627"/>
      <c r="M479" s="627"/>
      <c r="N479" s="627"/>
    </row>
    <row r="480" spans="1:14" ht="15" hidden="1" customHeight="1" x14ac:dyDescent="0.15">
      <c r="A480" s="627">
        <v>36</v>
      </c>
      <c r="B480" s="627" t="s">
        <v>1728</v>
      </c>
      <c r="C480" s="627" t="s">
        <v>1027</v>
      </c>
      <c r="D480" s="627" t="s">
        <v>1059</v>
      </c>
      <c r="E480" s="627" t="s">
        <v>1008</v>
      </c>
      <c r="F480" s="627" t="s">
        <v>1007</v>
      </c>
      <c r="G480" s="627" t="s">
        <v>1634</v>
      </c>
      <c r="H480" s="627" t="s">
        <v>1639</v>
      </c>
      <c r="I480" s="627"/>
      <c r="J480" s="627" t="s">
        <v>591</v>
      </c>
      <c r="K480" s="627"/>
      <c r="L480" s="627"/>
      <c r="M480" s="627"/>
      <c r="N480" s="627"/>
    </row>
    <row r="481" spans="1:14" ht="15" hidden="1" customHeight="1" x14ac:dyDescent="0.15">
      <c r="A481" s="627">
        <v>37</v>
      </c>
      <c r="B481" s="627" t="s">
        <v>1729</v>
      </c>
      <c r="C481" s="627" t="s">
        <v>1027</v>
      </c>
      <c r="D481" s="627" t="s">
        <v>1059</v>
      </c>
      <c r="E481" s="627" t="s">
        <v>1012</v>
      </c>
      <c r="F481" s="627" t="s">
        <v>1007</v>
      </c>
      <c r="G481" s="627" t="s">
        <v>1634</v>
      </c>
      <c r="H481" s="627" t="s">
        <v>1639</v>
      </c>
      <c r="I481" s="627" t="s">
        <v>1639</v>
      </c>
      <c r="J481" s="627" t="s">
        <v>592</v>
      </c>
      <c r="K481" s="627"/>
      <c r="L481" s="627"/>
      <c r="M481" s="627"/>
      <c r="N481" s="627"/>
    </row>
    <row r="482" spans="1:14" ht="15" hidden="1" customHeight="1" x14ac:dyDescent="0.15">
      <c r="A482" s="627">
        <v>38</v>
      </c>
      <c r="B482" s="627" t="s">
        <v>1730</v>
      </c>
      <c r="C482" s="627" t="s">
        <v>1027</v>
      </c>
      <c r="D482" s="627" t="s">
        <v>1059</v>
      </c>
      <c r="E482" s="627" t="s">
        <v>1014</v>
      </c>
      <c r="F482" s="627" t="s">
        <v>1007</v>
      </c>
      <c r="G482" s="627" t="s">
        <v>1634</v>
      </c>
      <c r="H482" s="627" t="s">
        <v>1639</v>
      </c>
      <c r="I482" s="627" t="s">
        <v>1731</v>
      </c>
      <c r="J482" s="627" t="s">
        <v>593</v>
      </c>
      <c r="K482" s="627"/>
      <c r="L482" s="627"/>
      <c r="M482" s="627"/>
      <c r="N482" s="627"/>
    </row>
    <row r="483" spans="1:14" ht="15" hidden="1" customHeight="1" x14ac:dyDescent="0.15">
      <c r="A483" s="627">
        <v>39</v>
      </c>
      <c r="B483" s="627" t="s">
        <v>1732</v>
      </c>
      <c r="C483" s="627" t="s">
        <v>1027</v>
      </c>
      <c r="D483" s="627" t="s">
        <v>1059</v>
      </c>
      <c r="E483" s="627" t="s">
        <v>1016</v>
      </c>
      <c r="F483" s="627" t="s">
        <v>1007</v>
      </c>
      <c r="G483" s="627" t="s">
        <v>1634</v>
      </c>
      <c r="H483" s="627" t="s">
        <v>1639</v>
      </c>
      <c r="I483" s="627" t="s">
        <v>236</v>
      </c>
      <c r="J483" s="627" t="s">
        <v>594</v>
      </c>
      <c r="K483" s="627"/>
      <c r="L483" s="627"/>
      <c r="M483" s="627"/>
      <c r="N483" s="627"/>
    </row>
    <row r="484" spans="1:14" ht="15" hidden="1" customHeight="1" x14ac:dyDescent="0.15">
      <c r="A484" s="627">
        <v>40</v>
      </c>
      <c r="B484" s="627" t="s">
        <v>1733</v>
      </c>
      <c r="C484" s="627" t="s">
        <v>1027</v>
      </c>
      <c r="D484" s="627" t="s">
        <v>1059</v>
      </c>
      <c r="E484" s="627" t="s">
        <v>1018</v>
      </c>
      <c r="F484" s="627" t="s">
        <v>1007</v>
      </c>
      <c r="G484" s="627" t="s">
        <v>1634</v>
      </c>
      <c r="H484" s="627" t="s">
        <v>1639</v>
      </c>
      <c r="I484" s="627" t="s">
        <v>1734</v>
      </c>
      <c r="J484" s="627" t="s">
        <v>595</v>
      </c>
      <c r="K484" s="627"/>
      <c r="L484" s="627"/>
      <c r="M484" s="627"/>
      <c r="N484" s="627"/>
    </row>
    <row r="485" spans="1:14" ht="15" hidden="1" customHeight="1" x14ac:dyDescent="0.15">
      <c r="A485" s="627">
        <v>41</v>
      </c>
      <c r="B485" s="627" t="s">
        <v>1735</v>
      </c>
      <c r="C485" s="627" t="s">
        <v>1027</v>
      </c>
      <c r="D485" s="627" t="s">
        <v>1059</v>
      </c>
      <c r="E485" s="627" t="s">
        <v>1020</v>
      </c>
      <c r="F485" s="627" t="s">
        <v>1007</v>
      </c>
      <c r="G485" s="627" t="s">
        <v>1634</v>
      </c>
      <c r="H485" s="627" t="s">
        <v>1639</v>
      </c>
      <c r="I485" s="627" t="s">
        <v>1736</v>
      </c>
      <c r="J485" s="627" t="s">
        <v>596</v>
      </c>
      <c r="K485" s="627"/>
      <c r="L485" s="627"/>
      <c r="M485" s="627"/>
      <c r="N485" s="627"/>
    </row>
    <row r="486" spans="1:14" ht="15" hidden="1" customHeight="1" x14ac:dyDescent="0.15">
      <c r="A486" s="627">
        <v>42</v>
      </c>
      <c r="B486" s="627" t="s">
        <v>1737</v>
      </c>
      <c r="C486" s="627" t="s">
        <v>1027</v>
      </c>
      <c r="D486" s="627" t="s">
        <v>1059</v>
      </c>
      <c r="E486" s="627" t="s">
        <v>1022</v>
      </c>
      <c r="F486" s="627" t="s">
        <v>1007</v>
      </c>
      <c r="G486" s="627" t="s">
        <v>1634</v>
      </c>
      <c r="H486" s="627" t="s">
        <v>1639</v>
      </c>
      <c r="I486" s="627" t="s">
        <v>1738</v>
      </c>
      <c r="J486" s="627" t="s">
        <v>1739</v>
      </c>
      <c r="K486" s="627"/>
      <c r="L486" s="627"/>
      <c r="M486" s="627"/>
      <c r="N486" s="627"/>
    </row>
    <row r="487" spans="1:14" ht="15" hidden="1" customHeight="1" x14ac:dyDescent="0.15">
      <c r="A487" s="627">
        <v>43</v>
      </c>
      <c r="B487" s="627" t="s">
        <v>1740</v>
      </c>
      <c r="C487" s="627" t="s">
        <v>1027</v>
      </c>
      <c r="D487" s="627" t="s">
        <v>1059</v>
      </c>
      <c r="E487" s="627" t="s">
        <v>1024</v>
      </c>
      <c r="F487" s="627" t="s">
        <v>1007</v>
      </c>
      <c r="G487" s="627" t="s">
        <v>1634</v>
      </c>
      <c r="H487" s="627" t="s">
        <v>1639</v>
      </c>
      <c r="I487" s="627" t="s">
        <v>1741</v>
      </c>
      <c r="J487" s="627" t="s">
        <v>1742</v>
      </c>
      <c r="K487" s="627"/>
      <c r="L487" s="627"/>
      <c r="M487" s="627"/>
      <c r="N487" s="627"/>
    </row>
    <row r="488" spans="1:14" ht="15" hidden="1" customHeight="1" x14ac:dyDescent="0.15">
      <c r="A488" s="627">
        <v>44</v>
      </c>
      <c r="B488" s="627" t="s">
        <v>1743</v>
      </c>
      <c r="C488" s="627" t="s">
        <v>1027</v>
      </c>
      <c r="D488" s="627" t="s">
        <v>1059</v>
      </c>
      <c r="E488" s="627" t="s">
        <v>1006</v>
      </c>
      <c r="F488" s="627" t="s">
        <v>1007</v>
      </c>
      <c r="G488" s="627" t="s">
        <v>1634</v>
      </c>
      <c r="H488" s="627" t="s">
        <v>1639</v>
      </c>
      <c r="I488" s="627" t="s">
        <v>1744</v>
      </c>
      <c r="J488" s="627" t="s">
        <v>1745</v>
      </c>
      <c r="K488" s="627"/>
      <c r="L488" s="627"/>
      <c r="M488" s="627"/>
      <c r="N488" s="627"/>
    </row>
    <row r="489" spans="1:14" ht="15" hidden="1" customHeight="1" x14ac:dyDescent="0.15">
      <c r="A489" s="627">
        <v>45</v>
      </c>
      <c r="B489" s="627" t="s">
        <v>1746</v>
      </c>
      <c r="C489" s="627" t="s">
        <v>1027</v>
      </c>
      <c r="D489" s="627" t="s">
        <v>1059</v>
      </c>
      <c r="E489" s="627" t="s">
        <v>1027</v>
      </c>
      <c r="F489" s="627" t="s">
        <v>1007</v>
      </c>
      <c r="G489" s="627" t="s">
        <v>1634</v>
      </c>
      <c r="H489" s="627" t="s">
        <v>1639</v>
      </c>
      <c r="I489" s="627" t="s">
        <v>1747</v>
      </c>
      <c r="J489" s="627" t="s">
        <v>1748</v>
      </c>
      <c r="K489" s="627"/>
      <c r="L489" s="627"/>
      <c r="M489" s="627"/>
      <c r="N489" s="627"/>
    </row>
    <row r="490" spans="1:14" ht="15" hidden="1" customHeight="1" x14ac:dyDescent="0.15">
      <c r="A490" s="627">
        <v>46</v>
      </c>
      <c r="B490" s="627" t="s">
        <v>1749</v>
      </c>
      <c r="C490" s="627" t="s">
        <v>1027</v>
      </c>
      <c r="D490" s="627" t="s">
        <v>1059</v>
      </c>
      <c r="E490" s="627" t="s">
        <v>1029</v>
      </c>
      <c r="F490" s="627" t="s">
        <v>1007</v>
      </c>
      <c r="G490" s="627" t="s">
        <v>1634</v>
      </c>
      <c r="H490" s="627" t="s">
        <v>1639</v>
      </c>
      <c r="I490" s="627" t="s">
        <v>510</v>
      </c>
      <c r="J490" s="627" t="s">
        <v>1750</v>
      </c>
      <c r="K490" s="627"/>
      <c r="L490" s="627"/>
      <c r="M490" s="627"/>
      <c r="N490" s="627"/>
    </row>
    <row r="491" spans="1:14" ht="15" hidden="1" customHeight="1" x14ac:dyDescent="0.15">
      <c r="A491" s="627">
        <v>47</v>
      </c>
      <c r="B491" s="627" t="s">
        <v>1751</v>
      </c>
      <c r="C491" s="627" t="s">
        <v>1027</v>
      </c>
      <c r="D491" s="627" t="s">
        <v>1059</v>
      </c>
      <c r="E491" s="627" t="s">
        <v>1031</v>
      </c>
      <c r="F491" s="627" t="s">
        <v>1007</v>
      </c>
      <c r="G491" s="627" t="s">
        <v>1634</v>
      </c>
      <c r="H491" s="627" t="s">
        <v>1639</v>
      </c>
      <c r="I491" s="627" t="s">
        <v>1752</v>
      </c>
      <c r="J491" s="627" t="s">
        <v>1753</v>
      </c>
      <c r="K491" s="627"/>
      <c r="L491" s="627"/>
      <c r="M491" s="627"/>
      <c r="N491" s="627"/>
    </row>
    <row r="492" spans="1:14" ht="15" hidden="1" customHeight="1" x14ac:dyDescent="0.15">
      <c r="A492" s="627">
        <v>48</v>
      </c>
      <c r="B492" s="627" t="s">
        <v>1754</v>
      </c>
      <c r="C492" s="627" t="s">
        <v>1027</v>
      </c>
      <c r="D492" s="627" t="s">
        <v>1059</v>
      </c>
      <c r="E492" s="627" t="s">
        <v>1033</v>
      </c>
      <c r="F492" s="627" t="s">
        <v>1007</v>
      </c>
      <c r="G492" s="627" t="s">
        <v>1634</v>
      </c>
      <c r="H492" s="627" t="s">
        <v>1639</v>
      </c>
      <c r="I492" s="627" t="s">
        <v>1755</v>
      </c>
      <c r="J492" s="627" t="s">
        <v>1756</v>
      </c>
      <c r="K492" s="627"/>
      <c r="L492" s="627"/>
      <c r="M492" s="627"/>
      <c r="N492" s="627"/>
    </row>
    <row r="493" spans="1:14" ht="15" hidden="1" customHeight="1" x14ac:dyDescent="0.15">
      <c r="A493" s="627">
        <v>49</v>
      </c>
      <c r="B493" s="627" t="s">
        <v>1757</v>
      </c>
      <c r="C493" s="627" t="s">
        <v>1027</v>
      </c>
      <c r="D493" s="627" t="s">
        <v>1059</v>
      </c>
      <c r="E493" s="627" t="s">
        <v>1035</v>
      </c>
      <c r="F493" s="627" t="s">
        <v>1007</v>
      </c>
      <c r="G493" s="627" t="s">
        <v>1634</v>
      </c>
      <c r="H493" s="627" t="s">
        <v>1639</v>
      </c>
      <c r="I493" s="627" t="s">
        <v>1758</v>
      </c>
      <c r="J493" s="627" t="s">
        <v>1759</v>
      </c>
      <c r="K493" s="627"/>
      <c r="L493" s="627"/>
      <c r="M493" s="627"/>
      <c r="N493" s="627"/>
    </row>
    <row r="494" spans="1:14" ht="15" hidden="1" customHeight="1" x14ac:dyDescent="0.15">
      <c r="A494" s="627">
        <v>50</v>
      </c>
      <c r="B494" s="627" t="s">
        <v>1760</v>
      </c>
      <c r="C494" s="627" t="s">
        <v>1027</v>
      </c>
      <c r="D494" s="627" t="s">
        <v>1059</v>
      </c>
      <c r="E494" s="627" t="s">
        <v>1037</v>
      </c>
      <c r="F494" s="627" t="s">
        <v>1007</v>
      </c>
      <c r="G494" s="627" t="s">
        <v>1634</v>
      </c>
      <c r="H494" s="627" t="s">
        <v>1639</v>
      </c>
      <c r="I494" s="627" t="s">
        <v>1761</v>
      </c>
      <c r="J494" s="627" t="s">
        <v>1762</v>
      </c>
      <c r="K494" s="627"/>
      <c r="L494" s="627"/>
      <c r="M494" s="627"/>
      <c r="N494" s="627"/>
    </row>
    <row r="495" spans="1:14" ht="15" hidden="1" customHeight="1" x14ac:dyDescent="0.15">
      <c r="A495" s="627">
        <v>51</v>
      </c>
      <c r="B495" s="627" t="s">
        <v>1763</v>
      </c>
      <c r="C495" s="627" t="s">
        <v>1027</v>
      </c>
      <c r="D495" s="627" t="s">
        <v>1059</v>
      </c>
      <c r="E495" s="627" t="s">
        <v>1039</v>
      </c>
      <c r="F495" s="627" t="s">
        <v>1007</v>
      </c>
      <c r="G495" s="627" t="s">
        <v>1634</v>
      </c>
      <c r="H495" s="627" t="s">
        <v>1639</v>
      </c>
      <c r="I495" s="627" t="s">
        <v>1764</v>
      </c>
      <c r="J495" s="627" t="s">
        <v>1765</v>
      </c>
      <c r="K495" s="627"/>
      <c r="L495" s="627"/>
      <c r="M495" s="627"/>
      <c r="N495" s="627"/>
    </row>
    <row r="496" spans="1:14" ht="15" hidden="1" customHeight="1" x14ac:dyDescent="0.15">
      <c r="A496" s="627">
        <v>52</v>
      </c>
      <c r="B496" s="627" t="s">
        <v>1766</v>
      </c>
      <c r="C496" s="627" t="s">
        <v>1027</v>
      </c>
      <c r="D496" s="627" t="s">
        <v>1059</v>
      </c>
      <c r="E496" s="627" t="s">
        <v>1041</v>
      </c>
      <c r="F496" s="627" t="s">
        <v>1007</v>
      </c>
      <c r="G496" s="627" t="s">
        <v>1634</v>
      </c>
      <c r="H496" s="627" t="s">
        <v>1639</v>
      </c>
      <c r="I496" s="627" t="s">
        <v>1767</v>
      </c>
      <c r="J496" s="627" t="s">
        <v>1768</v>
      </c>
      <c r="K496" s="627"/>
      <c r="L496" s="627"/>
      <c r="M496" s="627"/>
      <c r="N496" s="627"/>
    </row>
    <row r="497" spans="1:14" ht="15" hidden="1" customHeight="1" x14ac:dyDescent="0.15">
      <c r="A497" s="627">
        <v>53</v>
      </c>
      <c r="B497" s="627" t="s">
        <v>1769</v>
      </c>
      <c r="C497" s="627" t="s">
        <v>1027</v>
      </c>
      <c r="D497" s="627" t="s">
        <v>1059</v>
      </c>
      <c r="E497" s="627" t="s">
        <v>1043</v>
      </c>
      <c r="F497" s="627" t="s">
        <v>1007</v>
      </c>
      <c r="G497" s="627" t="s">
        <v>1634</v>
      </c>
      <c r="H497" s="627" t="s">
        <v>1639</v>
      </c>
      <c r="I497" s="627" t="s">
        <v>1770</v>
      </c>
      <c r="J497" s="627" t="s">
        <v>1771</v>
      </c>
      <c r="K497" s="627"/>
      <c r="L497" s="627"/>
      <c r="M497" s="627"/>
      <c r="N497" s="627"/>
    </row>
    <row r="498" spans="1:14" ht="15" hidden="1" customHeight="1" x14ac:dyDescent="0.15">
      <c r="A498" s="627">
        <v>54</v>
      </c>
      <c r="B498" s="627" t="s">
        <v>1772</v>
      </c>
      <c r="C498" s="627" t="s">
        <v>1027</v>
      </c>
      <c r="D498" s="627" t="s">
        <v>1059</v>
      </c>
      <c r="E498" s="627" t="s">
        <v>1045</v>
      </c>
      <c r="F498" s="627" t="s">
        <v>1007</v>
      </c>
      <c r="G498" s="627" t="s">
        <v>1634</v>
      </c>
      <c r="H498" s="627" t="s">
        <v>1639</v>
      </c>
      <c r="I498" s="627" t="s">
        <v>1773</v>
      </c>
      <c r="J498" s="627" t="s">
        <v>1774</v>
      </c>
      <c r="K498" s="627"/>
      <c r="L498" s="627"/>
      <c r="M498" s="627"/>
      <c r="N498" s="627"/>
    </row>
    <row r="499" spans="1:14" ht="15" hidden="1" customHeight="1" x14ac:dyDescent="0.15">
      <c r="A499" s="627">
        <v>55</v>
      </c>
      <c r="B499" s="627" t="s">
        <v>1775</v>
      </c>
      <c r="C499" s="627" t="s">
        <v>1027</v>
      </c>
      <c r="D499" s="627" t="s">
        <v>1059</v>
      </c>
      <c r="E499" s="627" t="s">
        <v>1161</v>
      </c>
      <c r="F499" s="627" t="s">
        <v>1007</v>
      </c>
      <c r="G499" s="627" t="s">
        <v>1634</v>
      </c>
      <c r="H499" s="627" t="s">
        <v>1639</v>
      </c>
      <c r="I499" s="627" t="s">
        <v>1776</v>
      </c>
      <c r="J499" s="627" t="s">
        <v>1777</v>
      </c>
      <c r="K499" s="627"/>
      <c r="L499" s="627"/>
      <c r="M499" s="627"/>
      <c r="N499" s="627"/>
    </row>
    <row r="500" spans="1:14" ht="15" hidden="1" customHeight="1" x14ac:dyDescent="0.15">
      <c r="A500" s="627">
        <v>56</v>
      </c>
      <c r="B500" s="627" t="s">
        <v>1778</v>
      </c>
      <c r="C500" s="627" t="s">
        <v>1027</v>
      </c>
      <c r="D500" s="627" t="s">
        <v>1059</v>
      </c>
      <c r="E500" s="627" t="s">
        <v>1163</v>
      </c>
      <c r="F500" s="627" t="s">
        <v>1007</v>
      </c>
      <c r="G500" s="627" t="s">
        <v>1634</v>
      </c>
      <c r="H500" s="627" t="s">
        <v>1639</v>
      </c>
      <c r="I500" s="627" t="s">
        <v>1779</v>
      </c>
      <c r="J500" s="627" t="s">
        <v>1780</v>
      </c>
      <c r="K500" s="627"/>
      <c r="L500" s="627"/>
      <c r="M500" s="627"/>
      <c r="N500" s="627"/>
    </row>
    <row r="501" spans="1:14" ht="15" hidden="1" customHeight="1" x14ac:dyDescent="0.15">
      <c r="A501" s="627">
        <v>57</v>
      </c>
      <c r="B501" s="627" t="s">
        <v>1781</v>
      </c>
      <c r="C501" s="627" t="s">
        <v>1027</v>
      </c>
      <c r="D501" s="627" t="s">
        <v>1066</v>
      </c>
      <c r="E501" s="627" t="s">
        <v>1008</v>
      </c>
      <c r="F501" s="627" t="s">
        <v>1007</v>
      </c>
      <c r="G501" s="627" t="s">
        <v>1634</v>
      </c>
      <c r="H501" s="627" t="s">
        <v>1642</v>
      </c>
      <c r="I501" s="627"/>
      <c r="J501" s="627" t="s">
        <v>597</v>
      </c>
      <c r="K501" s="627"/>
      <c r="L501" s="627"/>
      <c r="M501" s="627"/>
      <c r="N501" s="627"/>
    </row>
    <row r="502" spans="1:14" ht="15" hidden="1" customHeight="1" x14ac:dyDescent="0.15">
      <c r="A502" s="627">
        <v>58</v>
      </c>
      <c r="B502" s="627" t="s">
        <v>1782</v>
      </c>
      <c r="C502" s="627" t="s">
        <v>1027</v>
      </c>
      <c r="D502" s="627" t="s">
        <v>1066</v>
      </c>
      <c r="E502" s="627" t="s">
        <v>1012</v>
      </c>
      <c r="F502" s="627" t="s">
        <v>1007</v>
      </c>
      <c r="G502" s="627" t="s">
        <v>1634</v>
      </c>
      <c r="H502" s="627" t="s">
        <v>1642</v>
      </c>
      <c r="I502" s="627" t="s">
        <v>1642</v>
      </c>
      <c r="J502" s="627" t="s">
        <v>598</v>
      </c>
      <c r="K502" s="627"/>
      <c r="L502" s="627"/>
      <c r="M502" s="627"/>
      <c r="N502" s="627"/>
    </row>
    <row r="503" spans="1:14" ht="15" hidden="1" customHeight="1" x14ac:dyDescent="0.15">
      <c r="A503" s="627">
        <v>59</v>
      </c>
      <c r="B503" s="627" t="s">
        <v>1783</v>
      </c>
      <c r="C503" s="627" t="s">
        <v>1027</v>
      </c>
      <c r="D503" s="627" t="s">
        <v>1066</v>
      </c>
      <c r="E503" s="627" t="s">
        <v>1014</v>
      </c>
      <c r="F503" s="627" t="s">
        <v>1007</v>
      </c>
      <c r="G503" s="627" t="s">
        <v>1634</v>
      </c>
      <c r="H503" s="627" t="s">
        <v>1642</v>
      </c>
      <c r="I503" s="627" t="s">
        <v>1784</v>
      </c>
      <c r="J503" s="627" t="s">
        <v>599</v>
      </c>
      <c r="K503" s="627"/>
      <c r="L503" s="627"/>
      <c r="M503" s="627"/>
      <c r="N503" s="627"/>
    </row>
    <row r="504" spans="1:14" ht="15" hidden="1" customHeight="1" x14ac:dyDescent="0.15">
      <c r="A504" s="627">
        <v>60</v>
      </c>
      <c r="B504" s="627" t="s">
        <v>1785</v>
      </c>
      <c r="C504" s="627" t="s">
        <v>1027</v>
      </c>
      <c r="D504" s="627" t="s">
        <v>1066</v>
      </c>
      <c r="E504" s="627" t="s">
        <v>1016</v>
      </c>
      <c r="F504" s="627" t="s">
        <v>1007</v>
      </c>
      <c r="G504" s="627" t="s">
        <v>1634</v>
      </c>
      <c r="H504" s="627" t="s">
        <v>1642</v>
      </c>
      <c r="I504" s="627" t="s">
        <v>1786</v>
      </c>
      <c r="J504" s="627" t="s">
        <v>600</v>
      </c>
      <c r="K504" s="627"/>
      <c r="L504" s="627"/>
      <c r="M504" s="627"/>
      <c r="N504" s="627"/>
    </row>
    <row r="505" spans="1:14" ht="15" hidden="1" customHeight="1" x14ac:dyDescent="0.15">
      <c r="A505" s="627">
        <v>61</v>
      </c>
      <c r="B505" s="627" t="s">
        <v>1787</v>
      </c>
      <c r="C505" s="627" t="s">
        <v>1027</v>
      </c>
      <c r="D505" s="627" t="s">
        <v>1066</v>
      </c>
      <c r="E505" s="627" t="s">
        <v>1018</v>
      </c>
      <c r="F505" s="627" t="s">
        <v>1007</v>
      </c>
      <c r="G505" s="627" t="s">
        <v>1634</v>
      </c>
      <c r="H505" s="627" t="s">
        <v>1642</v>
      </c>
      <c r="I505" s="627" t="s">
        <v>1788</v>
      </c>
      <c r="J505" s="627" t="s">
        <v>601</v>
      </c>
      <c r="K505" s="627"/>
      <c r="L505" s="627"/>
      <c r="M505" s="627"/>
      <c r="N505" s="627"/>
    </row>
    <row r="506" spans="1:14" ht="15" hidden="1" customHeight="1" x14ac:dyDescent="0.15">
      <c r="A506" s="627">
        <v>62</v>
      </c>
      <c r="B506" s="627" t="s">
        <v>1789</v>
      </c>
      <c r="C506" s="627" t="s">
        <v>1027</v>
      </c>
      <c r="D506" s="627" t="s">
        <v>1066</v>
      </c>
      <c r="E506" s="627" t="s">
        <v>1020</v>
      </c>
      <c r="F506" s="627" t="s">
        <v>1007</v>
      </c>
      <c r="G506" s="627" t="s">
        <v>1634</v>
      </c>
      <c r="H506" s="627" t="s">
        <v>1642</v>
      </c>
      <c r="I506" s="627" t="s">
        <v>1790</v>
      </c>
      <c r="J506" s="627" t="s">
        <v>602</v>
      </c>
      <c r="K506" s="627"/>
      <c r="L506" s="627"/>
      <c r="M506" s="627"/>
      <c r="N506" s="627"/>
    </row>
    <row r="507" spans="1:14" ht="15" hidden="1" customHeight="1" x14ac:dyDescent="0.15">
      <c r="A507" s="627">
        <v>63</v>
      </c>
      <c r="B507" s="627" t="s">
        <v>1791</v>
      </c>
      <c r="C507" s="627" t="s">
        <v>1027</v>
      </c>
      <c r="D507" s="627" t="s">
        <v>1066</v>
      </c>
      <c r="E507" s="627" t="s">
        <v>1022</v>
      </c>
      <c r="F507" s="627" t="s">
        <v>1007</v>
      </c>
      <c r="G507" s="627" t="s">
        <v>1634</v>
      </c>
      <c r="H507" s="627" t="s">
        <v>1642</v>
      </c>
      <c r="I507" s="627" t="s">
        <v>1792</v>
      </c>
      <c r="J507" s="627" t="s">
        <v>603</v>
      </c>
      <c r="K507" s="627"/>
      <c r="L507" s="627"/>
      <c r="M507" s="627"/>
      <c r="N507" s="627"/>
    </row>
    <row r="508" spans="1:14" ht="15" hidden="1" customHeight="1" x14ac:dyDescent="0.15">
      <c r="A508" s="627">
        <v>64</v>
      </c>
      <c r="B508" s="627" t="s">
        <v>1793</v>
      </c>
      <c r="C508" s="627" t="s">
        <v>1027</v>
      </c>
      <c r="D508" s="627" t="s">
        <v>1066</v>
      </c>
      <c r="E508" s="627" t="s">
        <v>1024</v>
      </c>
      <c r="F508" s="627" t="s">
        <v>1007</v>
      </c>
      <c r="G508" s="627" t="s">
        <v>1634</v>
      </c>
      <c r="H508" s="627" t="s">
        <v>1642</v>
      </c>
      <c r="I508" s="627" t="s">
        <v>1794</v>
      </c>
      <c r="J508" s="627" t="s">
        <v>604</v>
      </c>
      <c r="K508" s="627"/>
      <c r="L508" s="627"/>
      <c r="M508" s="627"/>
      <c r="N508" s="627"/>
    </row>
    <row r="509" spans="1:14" ht="15" hidden="1" customHeight="1" x14ac:dyDescent="0.15">
      <c r="A509" s="627">
        <v>65</v>
      </c>
      <c r="B509" s="627" t="s">
        <v>1795</v>
      </c>
      <c r="C509" s="627" t="s">
        <v>1027</v>
      </c>
      <c r="D509" s="627" t="s">
        <v>1066</v>
      </c>
      <c r="E509" s="627" t="s">
        <v>1006</v>
      </c>
      <c r="F509" s="627" t="s">
        <v>1007</v>
      </c>
      <c r="G509" s="627" t="s">
        <v>1634</v>
      </c>
      <c r="H509" s="627" t="s">
        <v>1642</v>
      </c>
      <c r="I509" s="627" t="s">
        <v>1796</v>
      </c>
      <c r="J509" s="627" t="s">
        <v>605</v>
      </c>
      <c r="K509" s="627"/>
      <c r="L509" s="627"/>
      <c r="M509" s="627"/>
      <c r="N509" s="627"/>
    </row>
    <row r="510" spans="1:14" ht="15" hidden="1" customHeight="1" x14ac:dyDescent="0.15">
      <c r="A510" s="627">
        <v>66</v>
      </c>
      <c r="B510" s="627" t="s">
        <v>1797</v>
      </c>
      <c r="C510" s="627" t="s">
        <v>1027</v>
      </c>
      <c r="D510" s="627" t="s">
        <v>1066</v>
      </c>
      <c r="E510" s="627" t="s">
        <v>1027</v>
      </c>
      <c r="F510" s="627" t="s">
        <v>1007</v>
      </c>
      <c r="G510" s="627" t="s">
        <v>1634</v>
      </c>
      <c r="H510" s="627" t="s">
        <v>1642</v>
      </c>
      <c r="I510" s="627" t="s">
        <v>1798</v>
      </c>
      <c r="J510" s="627" t="s">
        <v>606</v>
      </c>
      <c r="K510" s="627"/>
      <c r="L510" s="627"/>
      <c r="M510" s="627"/>
      <c r="N510" s="627"/>
    </row>
    <row r="511" spans="1:14" ht="15" hidden="1" customHeight="1" x14ac:dyDescent="0.15">
      <c r="A511" s="627">
        <v>67</v>
      </c>
      <c r="B511" s="627" t="s">
        <v>1799</v>
      </c>
      <c r="C511" s="627" t="s">
        <v>1027</v>
      </c>
      <c r="D511" s="627" t="s">
        <v>1066</v>
      </c>
      <c r="E511" s="627" t="s">
        <v>1029</v>
      </c>
      <c r="F511" s="627" t="s">
        <v>1007</v>
      </c>
      <c r="G511" s="627" t="s">
        <v>1634</v>
      </c>
      <c r="H511" s="627" t="s">
        <v>1642</v>
      </c>
      <c r="I511" s="627" t="s">
        <v>1800</v>
      </c>
      <c r="J511" s="627" t="s">
        <v>1801</v>
      </c>
      <c r="K511" s="627"/>
      <c r="L511" s="627"/>
      <c r="M511" s="627"/>
      <c r="N511" s="627"/>
    </row>
    <row r="512" spans="1:14" ht="15" hidden="1" customHeight="1" x14ac:dyDescent="0.15">
      <c r="A512" s="627">
        <v>68</v>
      </c>
      <c r="B512" s="627" t="s">
        <v>1802</v>
      </c>
      <c r="C512" s="627" t="s">
        <v>1027</v>
      </c>
      <c r="D512" s="627" t="s">
        <v>1066</v>
      </c>
      <c r="E512" s="627" t="s">
        <v>1031</v>
      </c>
      <c r="F512" s="627" t="s">
        <v>1007</v>
      </c>
      <c r="G512" s="627" t="s">
        <v>1634</v>
      </c>
      <c r="H512" s="627" t="s">
        <v>1642</v>
      </c>
      <c r="I512" s="627" t="s">
        <v>1803</v>
      </c>
      <c r="J512" s="627" t="s">
        <v>1804</v>
      </c>
      <c r="K512" s="627"/>
      <c r="L512" s="627"/>
      <c r="M512" s="627"/>
      <c r="N512" s="627"/>
    </row>
    <row r="513" spans="1:14" ht="15" hidden="1" customHeight="1" x14ac:dyDescent="0.15">
      <c r="A513" s="627">
        <v>69</v>
      </c>
      <c r="B513" s="627" t="s">
        <v>1805</v>
      </c>
      <c r="C513" s="627" t="s">
        <v>1027</v>
      </c>
      <c r="D513" s="627" t="s">
        <v>1077</v>
      </c>
      <c r="E513" s="627" t="s">
        <v>1008</v>
      </c>
      <c r="F513" s="627" t="s">
        <v>1007</v>
      </c>
      <c r="G513" s="627" t="s">
        <v>1634</v>
      </c>
      <c r="H513" s="627" t="s">
        <v>1645</v>
      </c>
      <c r="I513" s="627"/>
      <c r="J513" s="627" t="s">
        <v>607</v>
      </c>
      <c r="K513" s="627"/>
      <c r="L513" s="627"/>
      <c r="M513" s="627"/>
      <c r="N513" s="627"/>
    </row>
    <row r="514" spans="1:14" ht="15" hidden="1" customHeight="1" x14ac:dyDescent="0.15">
      <c r="A514" s="627">
        <v>70</v>
      </c>
      <c r="B514" s="627" t="s">
        <v>1806</v>
      </c>
      <c r="C514" s="627" t="s">
        <v>1027</v>
      </c>
      <c r="D514" s="627" t="s">
        <v>1077</v>
      </c>
      <c r="E514" s="627" t="s">
        <v>1012</v>
      </c>
      <c r="F514" s="627" t="s">
        <v>1007</v>
      </c>
      <c r="G514" s="627" t="s">
        <v>1634</v>
      </c>
      <c r="H514" s="627" t="s">
        <v>1645</v>
      </c>
      <c r="I514" s="627" t="s">
        <v>1645</v>
      </c>
      <c r="J514" s="627" t="s">
        <v>608</v>
      </c>
      <c r="K514" s="627"/>
      <c r="L514" s="627"/>
      <c r="M514" s="627"/>
      <c r="N514" s="627"/>
    </row>
    <row r="515" spans="1:14" ht="15" hidden="1" customHeight="1" x14ac:dyDescent="0.15">
      <c r="A515" s="627">
        <v>71</v>
      </c>
      <c r="B515" s="627" t="s">
        <v>1807</v>
      </c>
      <c r="C515" s="627" t="s">
        <v>1027</v>
      </c>
      <c r="D515" s="627" t="s">
        <v>1077</v>
      </c>
      <c r="E515" s="627" t="s">
        <v>1014</v>
      </c>
      <c r="F515" s="627" t="s">
        <v>1007</v>
      </c>
      <c r="G515" s="627" t="s">
        <v>1634</v>
      </c>
      <c r="H515" s="627" t="s">
        <v>1645</v>
      </c>
      <c r="I515" s="627" t="s">
        <v>1808</v>
      </c>
      <c r="J515" s="627" t="s">
        <v>609</v>
      </c>
      <c r="K515" s="627"/>
      <c r="L515" s="627"/>
      <c r="M515" s="627"/>
      <c r="N515" s="627"/>
    </row>
    <row r="516" spans="1:14" ht="15" hidden="1" customHeight="1" x14ac:dyDescent="0.15">
      <c r="A516" s="627">
        <v>72</v>
      </c>
      <c r="B516" s="627" t="s">
        <v>1809</v>
      </c>
      <c r="C516" s="627" t="s">
        <v>1027</v>
      </c>
      <c r="D516" s="627" t="s">
        <v>1077</v>
      </c>
      <c r="E516" s="627" t="s">
        <v>1016</v>
      </c>
      <c r="F516" s="627" t="s">
        <v>1007</v>
      </c>
      <c r="G516" s="627" t="s">
        <v>1634</v>
      </c>
      <c r="H516" s="627" t="s">
        <v>1645</v>
      </c>
      <c r="I516" s="627" t="s">
        <v>1810</v>
      </c>
      <c r="J516" s="627" t="s">
        <v>610</v>
      </c>
      <c r="K516" s="627"/>
      <c r="L516" s="627"/>
      <c r="M516" s="627"/>
      <c r="N516" s="627"/>
    </row>
    <row r="517" spans="1:14" ht="15" hidden="1" customHeight="1" x14ac:dyDescent="0.15">
      <c r="A517" s="627">
        <v>73</v>
      </c>
      <c r="B517" s="627" t="s">
        <v>1811</v>
      </c>
      <c r="C517" s="627" t="s">
        <v>1027</v>
      </c>
      <c r="D517" s="627" t="s">
        <v>1077</v>
      </c>
      <c r="E517" s="627" t="s">
        <v>1018</v>
      </c>
      <c r="F517" s="627" t="s">
        <v>1007</v>
      </c>
      <c r="G517" s="627" t="s">
        <v>1634</v>
      </c>
      <c r="H517" s="627" t="s">
        <v>1645</v>
      </c>
      <c r="I517" s="627" t="s">
        <v>1812</v>
      </c>
      <c r="J517" s="627" t="s">
        <v>611</v>
      </c>
      <c r="K517" s="627"/>
      <c r="L517" s="627"/>
      <c r="M517" s="627"/>
      <c r="N517" s="627"/>
    </row>
    <row r="518" spans="1:14" ht="15" hidden="1" customHeight="1" x14ac:dyDescent="0.15">
      <c r="A518" s="627">
        <v>74</v>
      </c>
      <c r="B518" s="627" t="s">
        <v>1813</v>
      </c>
      <c r="C518" s="627" t="s">
        <v>1027</v>
      </c>
      <c r="D518" s="627" t="s">
        <v>1077</v>
      </c>
      <c r="E518" s="627" t="s">
        <v>1020</v>
      </c>
      <c r="F518" s="627" t="s">
        <v>1007</v>
      </c>
      <c r="G518" s="627" t="s">
        <v>1634</v>
      </c>
      <c r="H518" s="627" t="s">
        <v>1645</v>
      </c>
      <c r="I518" s="627" t="s">
        <v>1814</v>
      </c>
      <c r="J518" s="627" t="s">
        <v>612</v>
      </c>
      <c r="K518" s="627"/>
      <c r="L518" s="627"/>
      <c r="M518" s="627"/>
      <c r="N518" s="627"/>
    </row>
    <row r="519" spans="1:14" ht="15" hidden="1" customHeight="1" x14ac:dyDescent="0.15">
      <c r="A519" s="627">
        <v>75</v>
      </c>
      <c r="B519" s="627" t="s">
        <v>1815</v>
      </c>
      <c r="C519" s="627" t="s">
        <v>1027</v>
      </c>
      <c r="D519" s="627" t="s">
        <v>1077</v>
      </c>
      <c r="E519" s="627" t="s">
        <v>1022</v>
      </c>
      <c r="F519" s="627" t="s">
        <v>1007</v>
      </c>
      <c r="G519" s="627" t="s">
        <v>1634</v>
      </c>
      <c r="H519" s="627" t="s">
        <v>1645</v>
      </c>
      <c r="I519" s="627" t="s">
        <v>1816</v>
      </c>
      <c r="J519" s="627" t="s">
        <v>613</v>
      </c>
      <c r="K519" s="627"/>
      <c r="L519" s="627"/>
      <c r="M519" s="627"/>
      <c r="N519" s="627"/>
    </row>
    <row r="520" spans="1:14" ht="15" hidden="1" customHeight="1" x14ac:dyDescent="0.15">
      <c r="A520" s="627">
        <v>76</v>
      </c>
      <c r="B520" s="627" t="s">
        <v>1817</v>
      </c>
      <c r="C520" s="627" t="s">
        <v>1027</v>
      </c>
      <c r="D520" s="627" t="s">
        <v>1077</v>
      </c>
      <c r="E520" s="627" t="s">
        <v>1024</v>
      </c>
      <c r="F520" s="627" t="s">
        <v>1007</v>
      </c>
      <c r="G520" s="627" t="s">
        <v>1634</v>
      </c>
      <c r="H520" s="627" t="s">
        <v>1645</v>
      </c>
      <c r="I520" s="627" t="s">
        <v>1818</v>
      </c>
      <c r="J520" s="627" t="s">
        <v>614</v>
      </c>
      <c r="K520" s="627"/>
      <c r="L520" s="627"/>
      <c r="M520" s="627"/>
      <c r="N520" s="627"/>
    </row>
    <row r="521" spans="1:14" ht="15" hidden="1" customHeight="1" x14ac:dyDescent="0.15">
      <c r="A521" s="627">
        <v>77</v>
      </c>
      <c r="B521" s="627" t="s">
        <v>1819</v>
      </c>
      <c r="C521" s="627" t="s">
        <v>1027</v>
      </c>
      <c r="D521" s="627" t="s">
        <v>1077</v>
      </c>
      <c r="E521" s="627" t="s">
        <v>1006</v>
      </c>
      <c r="F521" s="627" t="s">
        <v>1007</v>
      </c>
      <c r="G521" s="627" t="s">
        <v>1634</v>
      </c>
      <c r="H521" s="627" t="s">
        <v>1645</v>
      </c>
      <c r="I521" s="627" t="s">
        <v>1820</v>
      </c>
      <c r="J521" s="627" t="s">
        <v>615</v>
      </c>
      <c r="K521" s="627"/>
      <c r="L521" s="627"/>
      <c r="M521" s="627"/>
      <c r="N521" s="627"/>
    </row>
    <row r="522" spans="1:14" ht="15" hidden="1" customHeight="1" x14ac:dyDescent="0.15">
      <c r="A522" s="627">
        <v>78</v>
      </c>
      <c r="B522" s="627" t="s">
        <v>1821</v>
      </c>
      <c r="C522" s="627" t="s">
        <v>1027</v>
      </c>
      <c r="D522" s="627" t="s">
        <v>1077</v>
      </c>
      <c r="E522" s="627" t="s">
        <v>1027</v>
      </c>
      <c r="F522" s="627" t="s">
        <v>1007</v>
      </c>
      <c r="G522" s="627" t="s">
        <v>1634</v>
      </c>
      <c r="H522" s="627" t="s">
        <v>1645</v>
      </c>
      <c r="I522" s="627" t="s">
        <v>1822</v>
      </c>
      <c r="J522" s="627" t="s">
        <v>616</v>
      </c>
      <c r="K522" s="627"/>
      <c r="L522" s="627"/>
      <c r="M522" s="627"/>
      <c r="N522" s="627"/>
    </row>
    <row r="523" spans="1:14" ht="15" hidden="1" customHeight="1" x14ac:dyDescent="0.15">
      <c r="A523" s="627">
        <v>79</v>
      </c>
      <c r="B523" s="627" t="s">
        <v>1823</v>
      </c>
      <c r="C523" s="627" t="s">
        <v>1027</v>
      </c>
      <c r="D523" s="627" t="s">
        <v>1077</v>
      </c>
      <c r="E523" s="627" t="s">
        <v>1029</v>
      </c>
      <c r="F523" s="627" t="s">
        <v>1007</v>
      </c>
      <c r="G523" s="627" t="s">
        <v>1634</v>
      </c>
      <c r="H523" s="627" t="s">
        <v>1645</v>
      </c>
      <c r="I523" s="627" t="s">
        <v>1824</v>
      </c>
      <c r="J523" s="627" t="s">
        <v>617</v>
      </c>
      <c r="K523" s="627"/>
      <c r="L523" s="627"/>
      <c r="M523" s="627"/>
      <c r="N523" s="627"/>
    </row>
    <row r="524" spans="1:14" ht="15" hidden="1" customHeight="1" x14ac:dyDescent="0.15">
      <c r="A524" s="627">
        <v>80</v>
      </c>
      <c r="B524" s="627" t="s">
        <v>1825</v>
      </c>
      <c r="C524" s="627" t="s">
        <v>1027</v>
      </c>
      <c r="D524" s="627" t="s">
        <v>1077</v>
      </c>
      <c r="E524" s="627" t="s">
        <v>1031</v>
      </c>
      <c r="F524" s="627" t="s">
        <v>1007</v>
      </c>
      <c r="G524" s="627" t="s">
        <v>1634</v>
      </c>
      <c r="H524" s="627" t="s">
        <v>1645</v>
      </c>
      <c r="I524" s="627" t="s">
        <v>1826</v>
      </c>
      <c r="J524" s="627" t="s">
        <v>618</v>
      </c>
      <c r="K524" s="627"/>
      <c r="L524" s="627"/>
      <c r="M524" s="627"/>
      <c r="N524" s="627"/>
    </row>
    <row r="525" spans="1:14" ht="15" hidden="1" customHeight="1" x14ac:dyDescent="0.15">
      <c r="A525" s="627">
        <v>81</v>
      </c>
      <c r="B525" s="627" t="s">
        <v>1827</v>
      </c>
      <c r="C525" s="627" t="s">
        <v>1027</v>
      </c>
      <c r="D525" s="627" t="s">
        <v>1077</v>
      </c>
      <c r="E525" s="627" t="s">
        <v>1033</v>
      </c>
      <c r="F525" s="627" t="s">
        <v>1007</v>
      </c>
      <c r="G525" s="627" t="s">
        <v>1634</v>
      </c>
      <c r="H525" s="627" t="s">
        <v>1645</v>
      </c>
      <c r="I525" s="627" t="s">
        <v>1828</v>
      </c>
      <c r="J525" s="627" t="s">
        <v>619</v>
      </c>
      <c r="K525" s="627"/>
      <c r="L525" s="627"/>
      <c r="M525" s="627"/>
      <c r="N525" s="627"/>
    </row>
    <row r="526" spans="1:14" ht="15" hidden="1" customHeight="1" x14ac:dyDescent="0.15">
      <c r="A526" s="627">
        <v>82</v>
      </c>
      <c r="B526" s="627" t="s">
        <v>1829</v>
      </c>
      <c r="C526" s="627" t="s">
        <v>1027</v>
      </c>
      <c r="D526" s="627" t="s">
        <v>1077</v>
      </c>
      <c r="E526" s="627" t="s">
        <v>1035</v>
      </c>
      <c r="F526" s="627" t="s">
        <v>1007</v>
      </c>
      <c r="G526" s="627" t="s">
        <v>1634</v>
      </c>
      <c r="H526" s="627" t="s">
        <v>1645</v>
      </c>
      <c r="I526" s="627" t="s">
        <v>1830</v>
      </c>
      <c r="J526" s="627" t="s">
        <v>1831</v>
      </c>
      <c r="K526" s="627"/>
      <c r="L526" s="627"/>
      <c r="M526" s="627"/>
      <c r="N526" s="627"/>
    </row>
    <row r="527" spans="1:14" ht="15" hidden="1" customHeight="1" x14ac:dyDescent="0.15">
      <c r="A527" s="627">
        <v>83</v>
      </c>
      <c r="B527" s="627" t="s">
        <v>1832</v>
      </c>
      <c r="C527" s="627" t="s">
        <v>1027</v>
      </c>
      <c r="D527" s="627" t="s">
        <v>1077</v>
      </c>
      <c r="E527" s="627" t="s">
        <v>1037</v>
      </c>
      <c r="F527" s="627" t="s">
        <v>1007</v>
      </c>
      <c r="G527" s="627" t="s">
        <v>1634</v>
      </c>
      <c r="H527" s="627" t="s">
        <v>1645</v>
      </c>
      <c r="I527" s="627" t="s">
        <v>1833</v>
      </c>
      <c r="J527" s="627" t="s">
        <v>1834</v>
      </c>
      <c r="K527" s="627"/>
      <c r="L527" s="627"/>
      <c r="M527" s="627"/>
      <c r="N527" s="627"/>
    </row>
    <row r="528" spans="1:14" ht="15" hidden="1" customHeight="1" x14ac:dyDescent="0.15">
      <c r="A528" s="627">
        <v>84</v>
      </c>
      <c r="B528" s="627" t="s">
        <v>1835</v>
      </c>
      <c r="C528" s="627" t="s">
        <v>1027</v>
      </c>
      <c r="D528" s="627" t="s">
        <v>1077</v>
      </c>
      <c r="E528" s="627" t="s">
        <v>1039</v>
      </c>
      <c r="F528" s="627" t="s">
        <v>1007</v>
      </c>
      <c r="G528" s="627" t="s">
        <v>1634</v>
      </c>
      <c r="H528" s="627" t="s">
        <v>1645</v>
      </c>
      <c r="I528" s="627" t="s">
        <v>1836</v>
      </c>
      <c r="J528" s="627" t="s">
        <v>1837</v>
      </c>
      <c r="K528" s="627"/>
      <c r="L528" s="627"/>
      <c r="M528" s="627"/>
      <c r="N528" s="627"/>
    </row>
    <row r="529" spans="1:14" ht="15" hidden="1" customHeight="1" x14ac:dyDescent="0.15">
      <c r="A529" s="627">
        <v>85</v>
      </c>
      <c r="B529" s="627" t="s">
        <v>1838</v>
      </c>
      <c r="C529" s="627" t="s">
        <v>1027</v>
      </c>
      <c r="D529" s="627" t="s">
        <v>1839</v>
      </c>
      <c r="E529" s="627" t="s">
        <v>1008</v>
      </c>
      <c r="F529" s="627" t="s">
        <v>1007</v>
      </c>
      <c r="G529" s="627" t="s">
        <v>1634</v>
      </c>
      <c r="H529" s="627" t="s">
        <v>1648</v>
      </c>
      <c r="I529" s="627"/>
      <c r="J529" s="627" t="s">
        <v>1840</v>
      </c>
      <c r="K529" s="627"/>
      <c r="L529" s="627"/>
      <c r="M529" s="627"/>
      <c r="N529" s="627"/>
    </row>
    <row r="530" spans="1:14" ht="15" hidden="1" customHeight="1" x14ac:dyDescent="0.15">
      <c r="A530" s="627">
        <v>86</v>
      </c>
      <c r="B530" s="627" t="s">
        <v>1841</v>
      </c>
      <c r="C530" s="627" t="s">
        <v>1027</v>
      </c>
      <c r="D530" s="627" t="s">
        <v>1839</v>
      </c>
      <c r="E530" s="627" t="s">
        <v>1012</v>
      </c>
      <c r="F530" s="627" t="s">
        <v>1007</v>
      </c>
      <c r="G530" s="627" t="s">
        <v>1634</v>
      </c>
      <c r="H530" s="627" t="s">
        <v>1648</v>
      </c>
      <c r="I530" s="627" t="s">
        <v>1842</v>
      </c>
      <c r="J530" s="627" t="s">
        <v>1843</v>
      </c>
      <c r="K530" s="627"/>
      <c r="L530" s="627"/>
      <c r="M530" s="627"/>
      <c r="N530" s="627"/>
    </row>
    <row r="531" spans="1:14" ht="15" hidden="1" customHeight="1" x14ac:dyDescent="0.15">
      <c r="A531" s="627">
        <v>87</v>
      </c>
      <c r="B531" s="627" t="s">
        <v>1844</v>
      </c>
      <c r="C531" s="627" t="s">
        <v>1027</v>
      </c>
      <c r="D531" s="627" t="s">
        <v>1839</v>
      </c>
      <c r="E531" s="627" t="s">
        <v>1014</v>
      </c>
      <c r="F531" s="627" t="s">
        <v>1007</v>
      </c>
      <c r="G531" s="627" t="s">
        <v>1634</v>
      </c>
      <c r="H531" s="627" t="s">
        <v>1648</v>
      </c>
      <c r="I531" s="627" t="s">
        <v>1845</v>
      </c>
      <c r="J531" s="627" t="s">
        <v>1846</v>
      </c>
      <c r="K531" s="627"/>
      <c r="L531" s="627"/>
      <c r="M531" s="627"/>
      <c r="N531" s="627"/>
    </row>
    <row r="532" spans="1:14" ht="15" hidden="1" customHeight="1" x14ac:dyDescent="0.15">
      <c r="A532" s="627">
        <v>88</v>
      </c>
      <c r="B532" s="627" t="s">
        <v>1847</v>
      </c>
      <c r="C532" s="627" t="s">
        <v>1027</v>
      </c>
      <c r="D532" s="627" t="s">
        <v>1839</v>
      </c>
      <c r="E532" s="627" t="s">
        <v>1016</v>
      </c>
      <c r="F532" s="627" t="s">
        <v>1007</v>
      </c>
      <c r="G532" s="627" t="s">
        <v>1634</v>
      </c>
      <c r="H532" s="627" t="s">
        <v>1648</v>
      </c>
      <c r="I532" s="627" t="s">
        <v>1848</v>
      </c>
      <c r="J532" s="627" t="s">
        <v>1849</v>
      </c>
      <c r="K532" s="627"/>
      <c r="L532" s="627"/>
      <c r="M532" s="627"/>
      <c r="N532" s="627"/>
    </row>
    <row r="533" spans="1:14" ht="15" hidden="1" customHeight="1" x14ac:dyDescent="0.15">
      <c r="A533" s="627">
        <v>89</v>
      </c>
      <c r="B533" s="627" t="s">
        <v>1850</v>
      </c>
      <c r="C533" s="627" t="s">
        <v>1027</v>
      </c>
      <c r="D533" s="627" t="s">
        <v>1839</v>
      </c>
      <c r="E533" s="627" t="s">
        <v>1018</v>
      </c>
      <c r="F533" s="627" t="s">
        <v>1007</v>
      </c>
      <c r="G533" s="627" t="s">
        <v>1634</v>
      </c>
      <c r="H533" s="627" t="s">
        <v>1648</v>
      </c>
      <c r="I533" s="627" t="s">
        <v>1851</v>
      </c>
      <c r="J533" s="627" t="s">
        <v>1852</v>
      </c>
      <c r="K533" s="627"/>
      <c r="L533" s="627"/>
      <c r="M533" s="627"/>
      <c r="N533" s="627"/>
    </row>
    <row r="534" spans="1:14" ht="15" hidden="1" customHeight="1" x14ac:dyDescent="0.15">
      <c r="A534" s="627">
        <v>90</v>
      </c>
      <c r="B534" s="627" t="s">
        <v>1853</v>
      </c>
      <c r="C534" s="627" t="s">
        <v>1027</v>
      </c>
      <c r="D534" s="627" t="s">
        <v>1839</v>
      </c>
      <c r="E534" s="627" t="s">
        <v>1020</v>
      </c>
      <c r="F534" s="627" t="s">
        <v>1007</v>
      </c>
      <c r="G534" s="627" t="s">
        <v>1634</v>
      </c>
      <c r="H534" s="627" t="s">
        <v>1648</v>
      </c>
      <c r="I534" s="627" t="s">
        <v>1854</v>
      </c>
      <c r="J534" s="627" t="s">
        <v>1855</v>
      </c>
      <c r="K534" s="627"/>
      <c r="L534" s="627"/>
      <c r="M534" s="627"/>
      <c r="N534" s="627"/>
    </row>
    <row r="535" spans="1:14" ht="15" hidden="1" customHeight="1" x14ac:dyDescent="0.15">
      <c r="A535" s="627">
        <v>91</v>
      </c>
      <c r="B535" s="627" t="s">
        <v>1856</v>
      </c>
      <c r="C535" s="627" t="s">
        <v>1027</v>
      </c>
      <c r="D535" s="627" t="s">
        <v>1839</v>
      </c>
      <c r="E535" s="627" t="s">
        <v>1022</v>
      </c>
      <c r="F535" s="627" t="s">
        <v>1007</v>
      </c>
      <c r="G535" s="627" t="s">
        <v>1634</v>
      </c>
      <c r="H535" s="627" t="s">
        <v>1648</v>
      </c>
      <c r="I535" s="627" t="s">
        <v>250</v>
      </c>
      <c r="J535" s="627" t="s">
        <v>1857</v>
      </c>
      <c r="K535" s="627"/>
      <c r="L535" s="627"/>
      <c r="M535" s="627"/>
      <c r="N535" s="627"/>
    </row>
    <row r="536" spans="1:14" ht="15" hidden="1" customHeight="1" x14ac:dyDescent="0.15">
      <c r="A536" s="627">
        <v>92</v>
      </c>
      <c r="B536" s="627" t="s">
        <v>1858</v>
      </c>
      <c r="C536" s="627" t="s">
        <v>1027</v>
      </c>
      <c r="D536" s="627" t="s">
        <v>1839</v>
      </c>
      <c r="E536" s="627" t="s">
        <v>1024</v>
      </c>
      <c r="F536" s="627" t="s">
        <v>1007</v>
      </c>
      <c r="G536" s="627" t="s">
        <v>1634</v>
      </c>
      <c r="H536" s="627" t="s">
        <v>1648</v>
      </c>
      <c r="I536" s="627" t="s">
        <v>1859</v>
      </c>
      <c r="J536" s="627" t="s">
        <v>1860</v>
      </c>
      <c r="K536" s="627"/>
      <c r="L536" s="627"/>
      <c r="M536" s="627"/>
      <c r="N536" s="627"/>
    </row>
    <row r="537" spans="1:14" ht="15" hidden="1" customHeight="1" x14ac:dyDescent="0.15">
      <c r="A537" s="627">
        <v>93</v>
      </c>
      <c r="B537" s="627" t="s">
        <v>1861</v>
      </c>
      <c r="C537" s="627" t="s">
        <v>1027</v>
      </c>
      <c r="D537" s="627" t="s">
        <v>1839</v>
      </c>
      <c r="E537" s="627" t="s">
        <v>1006</v>
      </c>
      <c r="F537" s="627" t="s">
        <v>1007</v>
      </c>
      <c r="G537" s="627" t="s">
        <v>1634</v>
      </c>
      <c r="H537" s="627" t="s">
        <v>1648</v>
      </c>
      <c r="I537" s="627" t="s">
        <v>1862</v>
      </c>
      <c r="J537" s="627" t="s">
        <v>1863</v>
      </c>
      <c r="K537" s="627"/>
      <c r="L537" s="627"/>
      <c r="M537" s="627"/>
      <c r="N537" s="627"/>
    </row>
    <row r="538" spans="1:14" ht="15" hidden="1" customHeight="1" x14ac:dyDescent="0.15">
      <c r="A538" s="627">
        <v>94</v>
      </c>
      <c r="B538" s="627" t="s">
        <v>1864</v>
      </c>
      <c r="C538" s="627" t="s">
        <v>1027</v>
      </c>
      <c r="D538" s="627" t="s">
        <v>1839</v>
      </c>
      <c r="E538" s="627" t="s">
        <v>1027</v>
      </c>
      <c r="F538" s="627" t="s">
        <v>1007</v>
      </c>
      <c r="G538" s="627" t="s">
        <v>1634</v>
      </c>
      <c r="H538" s="627" t="s">
        <v>1648</v>
      </c>
      <c r="I538" s="627" t="s">
        <v>1865</v>
      </c>
      <c r="J538" s="627" t="s">
        <v>1866</v>
      </c>
      <c r="K538" s="627"/>
      <c r="L538" s="627"/>
      <c r="M538" s="627"/>
      <c r="N538" s="627"/>
    </row>
    <row r="539" spans="1:14" ht="15" hidden="1" customHeight="1" x14ac:dyDescent="0.15">
      <c r="A539" s="627">
        <v>95</v>
      </c>
      <c r="B539" s="627" t="s">
        <v>1867</v>
      </c>
      <c r="C539" s="627" t="s">
        <v>1027</v>
      </c>
      <c r="D539" s="627" t="s">
        <v>1839</v>
      </c>
      <c r="E539" s="627" t="s">
        <v>1029</v>
      </c>
      <c r="F539" s="627" t="s">
        <v>1007</v>
      </c>
      <c r="G539" s="627" t="s">
        <v>1634</v>
      </c>
      <c r="H539" s="627" t="s">
        <v>1648</v>
      </c>
      <c r="I539" s="627" t="s">
        <v>1868</v>
      </c>
      <c r="J539" s="627" t="s">
        <v>1869</v>
      </c>
      <c r="K539" s="627"/>
      <c r="L539" s="627"/>
      <c r="M539" s="627"/>
      <c r="N539" s="627"/>
    </row>
    <row r="540" spans="1:14" ht="15" hidden="1" customHeight="1" x14ac:dyDescent="0.15">
      <c r="A540" s="627">
        <v>96</v>
      </c>
      <c r="B540" s="627" t="s">
        <v>1870</v>
      </c>
      <c r="C540" s="627" t="s">
        <v>1027</v>
      </c>
      <c r="D540" s="627" t="s">
        <v>1839</v>
      </c>
      <c r="E540" s="627" t="s">
        <v>1031</v>
      </c>
      <c r="F540" s="627" t="s">
        <v>1007</v>
      </c>
      <c r="G540" s="627" t="s">
        <v>1634</v>
      </c>
      <c r="H540" s="627" t="s">
        <v>1648</v>
      </c>
      <c r="I540" s="627" t="s">
        <v>1871</v>
      </c>
      <c r="J540" s="627" t="s">
        <v>1872</v>
      </c>
      <c r="K540" s="627"/>
      <c r="L540" s="627"/>
      <c r="M540" s="627"/>
      <c r="N540" s="627"/>
    </row>
    <row r="541" spans="1:14" ht="15" hidden="1" customHeight="1" x14ac:dyDescent="0.15">
      <c r="A541" s="627">
        <v>97</v>
      </c>
      <c r="B541" s="627" t="s">
        <v>1873</v>
      </c>
      <c r="C541" s="627" t="s">
        <v>1027</v>
      </c>
      <c r="D541" s="627" t="s">
        <v>1839</v>
      </c>
      <c r="E541" s="627" t="s">
        <v>1033</v>
      </c>
      <c r="F541" s="627" t="s">
        <v>1007</v>
      </c>
      <c r="G541" s="627" t="s">
        <v>1634</v>
      </c>
      <c r="H541" s="627" t="s">
        <v>1648</v>
      </c>
      <c r="I541" s="627" t="s">
        <v>1874</v>
      </c>
      <c r="J541" s="627" t="s">
        <v>1875</v>
      </c>
      <c r="K541" s="627"/>
      <c r="L541" s="627"/>
      <c r="M541" s="627"/>
      <c r="N541" s="627"/>
    </row>
    <row r="542" spans="1:14" ht="15" hidden="1" customHeight="1" x14ac:dyDescent="0.15">
      <c r="A542" s="627">
        <v>98</v>
      </c>
      <c r="B542" s="627" t="s">
        <v>1876</v>
      </c>
      <c r="C542" s="627" t="s">
        <v>1027</v>
      </c>
      <c r="D542" s="627" t="s">
        <v>1098</v>
      </c>
      <c r="E542" s="627" t="s">
        <v>1008</v>
      </c>
      <c r="F542" s="627" t="s">
        <v>1007</v>
      </c>
      <c r="G542" s="627" t="s">
        <v>1634</v>
      </c>
      <c r="H542" s="627" t="s">
        <v>1651</v>
      </c>
      <c r="I542" s="627"/>
      <c r="J542" s="627" t="s">
        <v>626</v>
      </c>
      <c r="K542" s="627"/>
      <c r="L542" s="627"/>
      <c r="M542" s="627"/>
      <c r="N542" s="627"/>
    </row>
    <row r="543" spans="1:14" ht="15" hidden="1" customHeight="1" x14ac:dyDescent="0.15">
      <c r="A543" s="627">
        <v>99</v>
      </c>
      <c r="B543" s="627" t="s">
        <v>1877</v>
      </c>
      <c r="C543" s="627" t="s">
        <v>1027</v>
      </c>
      <c r="D543" s="627" t="s">
        <v>1098</v>
      </c>
      <c r="E543" s="627" t="s">
        <v>1012</v>
      </c>
      <c r="F543" s="627" t="s">
        <v>1007</v>
      </c>
      <c r="G543" s="627" t="s">
        <v>1634</v>
      </c>
      <c r="H543" s="627" t="s">
        <v>1651</v>
      </c>
      <c r="I543" s="627" t="s">
        <v>1878</v>
      </c>
      <c r="J543" s="627" t="s">
        <v>627</v>
      </c>
      <c r="K543" s="627"/>
      <c r="L543" s="627"/>
      <c r="M543" s="627"/>
      <c r="N543" s="627"/>
    </row>
    <row r="544" spans="1:14" ht="15" hidden="1" customHeight="1" x14ac:dyDescent="0.15">
      <c r="A544" s="627">
        <v>100</v>
      </c>
      <c r="B544" s="627" t="s">
        <v>1879</v>
      </c>
      <c r="C544" s="627" t="s">
        <v>1027</v>
      </c>
      <c r="D544" s="627" t="s">
        <v>1098</v>
      </c>
      <c r="E544" s="627" t="s">
        <v>1014</v>
      </c>
      <c r="F544" s="627" t="s">
        <v>1007</v>
      </c>
      <c r="G544" s="627" t="s">
        <v>1634</v>
      </c>
      <c r="H544" s="627" t="s">
        <v>1651</v>
      </c>
      <c r="I544" s="627" t="s">
        <v>452</v>
      </c>
      <c r="J544" s="627" t="s">
        <v>628</v>
      </c>
      <c r="K544" s="627"/>
      <c r="L544" s="627"/>
      <c r="M544" s="627"/>
      <c r="N544" s="627"/>
    </row>
    <row r="545" spans="1:14" ht="15" hidden="1" customHeight="1" x14ac:dyDescent="0.15">
      <c r="A545" s="627">
        <v>101</v>
      </c>
      <c r="B545" s="627" t="s">
        <v>1880</v>
      </c>
      <c r="C545" s="627" t="s">
        <v>1027</v>
      </c>
      <c r="D545" s="627" t="s">
        <v>1098</v>
      </c>
      <c r="E545" s="627" t="s">
        <v>1016</v>
      </c>
      <c r="F545" s="627" t="s">
        <v>1007</v>
      </c>
      <c r="G545" s="627" t="s">
        <v>1634</v>
      </c>
      <c r="H545" s="627" t="s">
        <v>1651</v>
      </c>
      <c r="I545" s="627" t="s">
        <v>1881</v>
      </c>
      <c r="J545" s="627" t="s">
        <v>629</v>
      </c>
      <c r="K545" s="627"/>
      <c r="L545" s="627"/>
      <c r="M545" s="627"/>
      <c r="N545" s="627"/>
    </row>
    <row r="546" spans="1:14" ht="15" hidden="1" customHeight="1" x14ac:dyDescent="0.15">
      <c r="A546" s="627">
        <v>102</v>
      </c>
      <c r="B546" s="627" t="s">
        <v>1882</v>
      </c>
      <c r="C546" s="627" t="s">
        <v>1027</v>
      </c>
      <c r="D546" s="627" t="s">
        <v>1098</v>
      </c>
      <c r="E546" s="627" t="s">
        <v>1018</v>
      </c>
      <c r="F546" s="627" t="s">
        <v>1007</v>
      </c>
      <c r="G546" s="627" t="s">
        <v>1634</v>
      </c>
      <c r="H546" s="627" t="s">
        <v>1651</v>
      </c>
      <c r="I546" s="627" t="s">
        <v>1883</v>
      </c>
      <c r="J546" s="627" t="s">
        <v>630</v>
      </c>
      <c r="K546" s="627"/>
      <c r="L546" s="627"/>
      <c r="M546" s="627"/>
      <c r="N546" s="627"/>
    </row>
    <row r="547" spans="1:14" ht="15" hidden="1" customHeight="1" x14ac:dyDescent="0.15">
      <c r="A547" s="627">
        <v>103</v>
      </c>
      <c r="B547" s="627" t="s">
        <v>1884</v>
      </c>
      <c r="C547" s="627" t="s">
        <v>1027</v>
      </c>
      <c r="D547" s="627" t="s">
        <v>1098</v>
      </c>
      <c r="E547" s="627" t="s">
        <v>1020</v>
      </c>
      <c r="F547" s="627" t="s">
        <v>1007</v>
      </c>
      <c r="G547" s="627" t="s">
        <v>1634</v>
      </c>
      <c r="H547" s="627" t="s">
        <v>1651</v>
      </c>
      <c r="I547" s="627" t="s">
        <v>1885</v>
      </c>
      <c r="J547" s="627" t="s">
        <v>631</v>
      </c>
      <c r="K547" s="627"/>
      <c r="L547" s="627"/>
      <c r="M547" s="627"/>
      <c r="N547" s="627"/>
    </row>
    <row r="548" spans="1:14" ht="15" hidden="1" customHeight="1" x14ac:dyDescent="0.15">
      <c r="A548" s="627">
        <v>104</v>
      </c>
      <c r="B548" s="627" t="s">
        <v>1886</v>
      </c>
      <c r="C548" s="627" t="s">
        <v>1027</v>
      </c>
      <c r="D548" s="627" t="s">
        <v>1098</v>
      </c>
      <c r="E548" s="627" t="s">
        <v>1022</v>
      </c>
      <c r="F548" s="627" t="s">
        <v>1007</v>
      </c>
      <c r="G548" s="627" t="s">
        <v>1634</v>
      </c>
      <c r="H548" s="627" t="s">
        <v>1651</v>
      </c>
      <c r="I548" s="627" t="s">
        <v>115</v>
      </c>
      <c r="J548" s="627" t="s">
        <v>632</v>
      </c>
      <c r="K548" s="627"/>
      <c r="L548" s="627"/>
      <c r="M548" s="627"/>
      <c r="N548" s="627"/>
    </row>
    <row r="549" spans="1:14" ht="15" hidden="1" customHeight="1" x14ac:dyDescent="0.15">
      <c r="A549" s="627">
        <v>105</v>
      </c>
      <c r="B549" s="627" t="s">
        <v>1887</v>
      </c>
      <c r="C549" s="627" t="s">
        <v>1027</v>
      </c>
      <c r="D549" s="627" t="s">
        <v>1098</v>
      </c>
      <c r="E549" s="627" t="s">
        <v>1024</v>
      </c>
      <c r="F549" s="627" t="s">
        <v>1007</v>
      </c>
      <c r="G549" s="627" t="s">
        <v>1634</v>
      </c>
      <c r="H549" s="627" t="s">
        <v>1651</v>
      </c>
      <c r="I549" s="627" t="s">
        <v>1888</v>
      </c>
      <c r="J549" s="627" t="s">
        <v>633</v>
      </c>
      <c r="K549" s="627"/>
      <c r="L549" s="627"/>
      <c r="M549" s="627"/>
      <c r="N549" s="627"/>
    </row>
    <row r="550" spans="1:14" ht="15" hidden="1" customHeight="1" x14ac:dyDescent="0.15">
      <c r="A550" s="627">
        <v>106</v>
      </c>
      <c r="B550" s="627" t="s">
        <v>1889</v>
      </c>
      <c r="C550" s="627" t="s">
        <v>1027</v>
      </c>
      <c r="D550" s="627" t="s">
        <v>1098</v>
      </c>
      <c r="E550" s="627" t="s">
        <v>1006</v>
      </c>
      <c r="F550" s="627" t="s">
        <v>1007</v>
      </c>
      <c r="G550" s="627" t="s">
        <v>1634</v>
      </c>
      <c r="H550" s="627" t="s">
        <v>1651</v>
      </c>
      <c r="I550" s="627" t="s">
        <v>113</v>
      </c>
      <c r="J550" s="627" t="s">
        <v>634</v>
      </c>
      <c r="K550" s="627"/>
      <c r="L550" s="627"/>
      <c r="M550" s="627"/>
      <c r="N550" s="627"/>
    </row>
    <row r="551" spans="1:14" ht="15" hidden="1" customHeight="1" x14ac:dyDescent="0.15">
      <c r="A551" s="627">
        <v>107</v>
      </c>
      <c r="B551" s="627" t="s">
        <v>1890</v>
      </c>
      <c r="C551" s="627" t="s">
        <v>1027</v>
      </c>
      <c r="D551" s="627" t="s">
        <v>1098</v>
      </c>
      <c r="E551" s="627" t="s">
        <v>1027</v>
      </c>
      <c r="F551" s="627" t="s">
        <v>1007</v>
      </c>
      <c r="G551" s="627" t="s">
        <v>1634</v>
      </c>
      <c r="H551" s="627" t="s">
        <v>1651</v>
      </c>
      <c r="I551" s="627" t="s">
        <v>1891</v>
      </c>
      <c r="J551" s="627" t="s">
        <v>1892</v>
      </c>
      <c r="K551" s="627"/>
      <c r="L551" s="627"/>
      <c r="M551" s="627"/>
      <c r="N551" s="627"/>
    </row>
    <row r="552" spans="1:14" ht="15" hidden="1" customHeight="1" x14ac:dyDescent="0.15">
      <c r="A552" s="627">
        <v>108</v>
      </c>
      <c r="B552" s="627" t="s">
        <v>1893</v>
      </c>
      <c r="C552" s="627" t="s">
        <v>1027</v>
      </c>
      <c r="D552" s="627" t="s">
        <v>1098</v>
      </c>
      <c r="E552" s="627" t="s">
        <v>1029</v>
      </c>
      <c r="F552" s="627" t="s">
        <v>1007</v>
      </c>
      <c r="G552" s="627" t="s">
        <v>1634</v>
      </c>
      <c r="H552" s="627" t="s">
        <v>1651</v>
      </c>
      <c r="I552" s="627" t="s">
        <v>1894</v>
      </c>
      <c r="J552" s="627" t="s">
        <v>1895</v>
      </c>
      <c r="K552" s="627"/>
      <c r="L552" s="627"/>
      <c r="M552" s="627"/>
      <c r="N552" s="627"/>
    </row>
    <row r="553" spans="1:14" ht="15" hidden="1" customHeight="1" x14ac:dyDescent="0.15">
      <c r="A553" s="627">
        <v>109</v>
      </c>
      <c r="B553" s="627" t="s">
        <v>1896</v>
      </c>
      <c r="C553" s="627" t="s">
        <v>1027</v>
      </c>
      <c r="D553" s="627" t="s">
        <v>1897</v>
      </c>
      <c r="E553" s="627" t="s">
        <v>1008</v>
      </c>
      <c r="F553" s="627" t="s">
        <v>1007</v>
      </c>
      <c r="G553" s="627" t="s">
        <v>1634</v>
      </c>
      <c r="H553" s="627" t="s">
        <v>1654</v>
      </c>
      <c r="I553" s="627"/>
      <c r="J553" s="627" t="s">
        <v>1898</v>
      </c>
      <c r="K553" s="627"/>
      <c r="L553" s="627"/>
      <c r="M553" s="627"/>
      <c r="N553" s="627"/>
    </row>
    <row r="554" spans="1:14" ht="15" hidden="1" customHeight="1" x14ac:dyDescent="0.15">
      <c r="A554" s="627">
        <v>110</v>
      </c>
      <c r="B554" s="627" t="s">
        <v>1899</v>
      </c>
      <c r="C554" s="627" t="s">
        <v>1027</v>
      </c>
      <c r="D554" s="627" t="s">
        <v>1897</v>
      </c>
      <c r="E554" s="627" t="s">
        <v>1012</v>
      </c>
      <c r="F554" s="627" t="s">
        <v>1007</v>
      </c>
      <c r="G554" s="627" t="s">
        <v>1634</v>
      </c>
      <c r="H554" s="627" t="s">
        <v>1654</v>
      </c>
      <c r="I554" s="627" t="s">
        <v>1900</v>
      </c>
      <c r="J554" s="627" t="s">
        <v>1901</v>
      </c>
      <c r="K554" s="627"/>
      <c r="L554" s="627"/>
      <c r="M554" s="627"/>
      <c r="N554" s="627"/>
    </row>
    <row r="555" spans="1:14" ht="15" hidden="1" customHeight="1" x14ac:dyDescent="0.15">
      <c r="A555" s="627">
        <v>111</v>
      </c>
      <c r="B555" s="627" t="s">
        <v>1902</v>
      </c>
      <c r="C555" s="627" t="s">
        <v>1027</v>
      </c>
      <c r="D555" s="627" t="s">
        <v>1897</v>
      </c>
      <c r="E555" s="627" t="s">
        <v>1014</v>
      </c>
      <c r="F555" s="627" t="s">
        <v>1007</v>
      </c>
      <c r="G555" s="627" t="s">
        <v>1634</v>
      </c>
      <c r="H555" s="627" t="s">
        <v>1654</v>
      </c>
      <c r="I555" s="627" t="s">
        <v>1903</v>
      </c>
      <c r="J555" s="627" t="s">
        <v>1904</v>
      </c>
      <c r="K555" s="627"/>
      <c r="L555" s="627"/>
      <c r="M555" s="627"/>
      <c r="N555" s="627"/>
    </row>
    <row r="556" spans="1:14" ht="15" hidden="1" customHeight="1" x14ac:dyDescent="0.15">
      <c r="A556" s="627">
        <v>112</v>
      </c>
      <c r="B556" s="627" t="s">
        <v>1905</v>
      </c>
      <c r="C556" s="627" t="s">
        <v>1027</v>
      </c>
      <c r="D556" s="627" t="s">
        <v>1897</v>
      </c>
      <c r="E556" s="627" t="s">
        <v>1016</v>
      </c>
      <c r="F556" s="627" t="s">
        <v>1007</v>
      </c>
      <c r="G556" s="627" t="s">
        <v>1634</v>
      </c>
      <c r="H556" s="627" t="s">
        <v>1654</v>
      </c>
      <c r="I556" s="627" t="s">
        <v>113</v>
      </c>
      <c r="J556" s="627" t="s">
        <v>1906</v>
      </c>
      <c r="K556" s="627"/>
      <c r="L556" s="627"/>
      <c r="M556" s="627"/>
      <c r="N556" s="627"/>
    </row>
    <row r="557" spans="1:14" ht="15" hidden="1" customHeight="1" x14ac:dyDescent="0.15">
      <c r="A557" s="627">
        <v>113</v>
      </c>
      <c r="B557" s="627" t="s">
        <v>1907</v>
      </c>
      <c r="C557" s="627" t="s">
        <v>1027</v>
      </c>
      <c r="D557" s="627" t="s">
        <v>1897</v>
      </c>
      <c r="E557" s="627" t="s">
        <v>1018</v>
      </c>
      <c r="F557" s="627" t="s">
        <v>1007</v>
      </c>
      <c r="G557" s="627" t="s">
        <v>1634</v>
      </c>
      <c r="H557" s="627" t="s">
        <v>1654</v>
      </c>
      <c r="I557" s="627" t="s">
        <v>1703</v>
      </c>
      <c r="J557" s="627" t="s">
        <v>1908</v>
      </c>
      <c r="K557" s="627"/>
      <c r="L557" s="627"/>
      <c r="M557" s="627"/>
      <c r="N557" s="627"/>
    </row>
    <row r="558" spans="1:14" ht="15" hidden="1" customHeight="1" x14ac:dyDescent="0.15">
      <c r="A558" s="627">
        <v>114</v>
      </c>
      <c r="B558" s="627" t="s">
        <v>1909</v>
      </c>
      <c r="C558" s="627" t="s">
        <v>1027</v>
      </c>
      <c r="D558" s="627" t="s">
        <v>1897</v>
      </c>
      <c r="E558" s="627" t="s">
        <v>1020</v>
      </c>
      <c r="F558" s="627" t="s">
        <v>1007</v>
      </c>
      <c r="G558" s="627" t="s">
        <v>1634</v>
      </c>
      <c r="H558" s="627" t="s">
        <v>1654</v>
      </c>
      <c r="I558" s="627" t="s">
        <v>1910</v>
      </c>
      <c r="J558" s="627" t="s">
        <v>1911</v>
      </c>
      <c r="K558" s="627"/>
      <c r="L558" s="627"/>
      <c r="M558" s="627"/>
      <c r="N558" s="627"/>
    </row>
    <row r="559" spans="1:14" ht="15" hidden="1" customHeight="1" x14ac:dyDescent="0.15">
      <c r="A559" s="627">
        <v>115</v>
      </c>
      <c r="B559" s="627" t="s">
        <v>1912</v>
      </c>
      <c r="C559" s="627" t="s">
        <v>1027</v>
      </c>
      <c r="D559" s="627" t="s">
        <v>1897</v>
      </c>
      <c r="E559" s="627" t="s">
        <v>1022</v>
      </c>
      <c r="F559" s="627" t="s">
        <v>1007</v>
      </c>
      <c r="G559" s="627" t="s">
        <v>1634</v>
      </c>
      <c r="H559" s="627" t="s">
        <v>1654</v>
      </c>
      <c r="I559" s="627" t="s">
        <v>1913</v>
      </c>
      <c r="J559" s="627" t="s">
        <v>1914</v>
      </c>
      <c r="K559" s="627"/>
      <c r="L559" s="627"/>
      <c r="M559" s="627"/>
      <c r="N559" s="627"/>
    </row>
    <row r="560" spans="1:14" ht="15" hidden="1" customHeight="1" x14ac:dyDescent="0.15">
      <c r="A560" s="627">
        <v>116</v>
      </c>
      <c r="B560" s="627" t="s">
        <v>1915</v>
      </c>
      <c r="C560" s="627" t="s">
        <v>1027</v>
      </c>
      <c r="D560" s="627" t="s">
        <v>1897</v>
      </c>
      <c r="E560" s="627" t="s">
        <v>1024</v>
      </c>
      <c r="F560" s="627" t="s">
        <v>1007</v>
      </c>
      <c r="G560" s="627" t="s">
        <v>1634</v>
      </c>
      <c r="H560" s="627" t="s">
        <v>1654</v>
      </c>
      <c r="I560" s="627" t="s">
        <v>1916</v>
      </c>
      <c r="J560" s="627" t="s">
        <v>1917</v>
      </c>
      <c r="K560" s="627"/>
      <c r="L560" s="627"/>
      <c r="M560" s="627"/>
      <c r="N560" s="627"/>
    </row>
    <row r="561" spans="1:14" ht="15" hidden="1" customHeight="1" x14ac:dyDescent="0.15">
      <c r="A561" s="627">
        <v>117</v>
      </c>
      <c r="B561" s="627" t="s">
        <v>1918</v>
      </c>
      <c r="C561" s="627" t="s">
        <v>1027</v>
      </c>
      <c r="D561" s="627" t="s">
        <v>1109</v>
      </c>
      <c r="E561" s="627" t="s">
        <v>1008</v>
      </c>
      <c r="F561" s="627" t="s">
        <v>1007</v>
      </c>
      <c r="G561" s="627" t="s">
        <v>1634</v>
      </c>
      <c r="H561" s="627" t="s">
        <v>1657</v>
      </c>
      <c r="I561" s="627"/>
      <c r="J561" s="627" t="s">
        <v>635</v>
      </c>
      <c r="K561" s="627"/>
      <c r="L561" s="627"/>
      <c r="M561" s="627"/>
      <c r="N561" s="627"/>
    </row>
    <row r="562" spans="1:14" ht="15" hidden="1" customHeight="1" x14ac:dyDescent="0.15">
      <c r="A562" s="627">
        <v>118</v>
      </c>
      <c r="B562" s="627" t="s">
        <v>1919</v>
      </c>
      <c r="C562" s="627" t="s">
        <v>1027</v>
      </c>
      <c r="D562" s="627" t="s">
        <v>1109</v>
      </c>
      <c r="E562" s="627" t="s">
        <v>1012</v>
      </c>
      <c r="F562" s="627" t="s">
        <v>1007</v>
      </c>
      <c r="G562" s="627" t="s">
        <v>1634</v>
      </c>
      <c r="H562" s="627" t="s">
        <v>1657</v>
      </c>
      <c r="I562" s="627" t="s">
        <v>1920</v>
      </c>
      <c r="J562" s="627" t="s">
        <v>636</v>
      </c>
      <c r="K562" s="627"/>
      <c r="L562" s="627"/>
      <c r="M562" s="627"/>
      <c r="N562" s="627"/>
    </row>
    <row r="563" spans="1:14" ht="15" hidden="1" customHeight="1" x14ac:dyDescent="0.15">
      <c r="A563" s="627">
        <v>119</v>
      </c>
      <c r="B563" s="627" t="s">
        <v>1921</v>
      </c>
      <c r="C563" s="627" t="s">
        <v>1027</v>
      </c>
      <c r="D563" s="627" t="s">
        <v>1109</v>
      </c>
      <c r="E563" s="627" t="s">
        <v>1014</v>
      </c>
      <c r="F563" s="627" t="s">
        <v>1007</v>
      </c>
      <c r="G563" s="627" t="s">
        <v>1634</v>
      </c>
      <c r="H563" s="627" t="s">
        <v>1657</v>
      </c>
      <c r="I563" s="627" t="s">
        <v>1922</v>
      </c>
      <c r="J563" s="627" t="s">
        <v>637</v>
      </c>
      <c r="K563" s="627"/>
      <c r="L563" s="627"/>
      <c r="M563" s="627"/>
      <c r="N563" s="627"/>
    </row>
    <row r="564" spans="1:14" ht="15" hidden="1" customHeight="1" x14ac:dyDescent="0.15">
      <c r="A564" s="627">
        <v>120</v>
      </c>
      <c r="B564" s="627" t="s">
        <v>1923</v>
      </c>
      <c r="C564" s="627" t="s">
        <v>1027</v>
      </c>
      <c r="D564" s="627" t="s">
        <v>1109</v>
      </c>
      <c r="E564" s="627" t="s">
        <v>1016</v>
      </c>
      <c r="F564" s="627" t="s">
        <v>1007</v>
      </c>
      <c r="G564" s="627" t="s">
        <v>1634</v>
      </c>
      <c r="H564" s="627" t="s">
        <v>1657</v>
      </c>
      <c r="I564" s="627" t="s">
        <v>1924</v>
      </c>
      <c r="J564" s="627" t="s">
        <v>638</v>
      </c>
      <c r="K564" s="627"/>
      <c r="L564" s="627"/>
      <c r="M564" s="627"/>
      <c r="N564" s="627"/>
    </row>
    <row r="565" spans="1:14" ht="15" hidden="1" customHeight="1" x14ac:dyDescent="0.15">
      <c r="A565" s="627">
        <v>121</v>
      </c>
      <c r="B565" s="627" t="s">
        <v>1925</v>
      </c>
      <c r="C565" s="627" t="s">
        <v>1027</v>
      </c>
      <c r="D565" s="627" t="s">
        <v>1109</v>
      </c>
      <c r="E565" s="627" t="s">
        <v>1018</v>
      </c>
      <c r="F565" s="627" t="s">
        <v>1007</v>
      </c>
      <c r="G565" s="627" t="s">
        <v>1634</v>
      </c>
      <c r="H565" s="627" t="s">
        <v>1657</v>
      </c>
      <c r="I565" s="627" t="s">
        <v>1926</v>
      </c>
      <c r="J565" s="627" t="s">
        <v>639</v>
      </c>
      <c r="K565" s="627"/>
      <c r="L565" s="627"/>
      <c r="M565" s="627"/>
      <c r="N565" s="627"/>
    </row>
    <row r="566" spans="1:14" ht="15" hidden="1" customHeight="1" x14ac:dyDescent="0.15">
      <c r="A566" s="627">
        <v>122</v>
      </c>
      <c r="B566" s="627" t="s">
        <v>1927</v>
      </c>
      <c r="C566" s="627" t="s">
        <v>1027</v>
      </c>
      <c r="D566" s="627" t="s">
        <v>1109</v>
      </c>
      <c r="E566" s="627" t="s">
        <v>1020</v>
      </c>
      <c r="F566" s="627" t="s">
        <v>1007</v>
      </c>
      <c r="G566" s="627" t="s">
        <v>1634</v>
      </c>
      <c r="H566" s="627" t="s">
        <v>1657</v>
      </c>
      <c r="I566" s="627" t="s">
        <v>1928</v>
      </c>
      <c r="J566" s="627" t="s">
        <v>640</v>
      </c>
      <c r="K566" s="627"/>
      <c r="L566" s="627"/>
      <c r="M566" s="627"/>
      <c r="N566" s="627"/>
    </row>
    <row r="567" spans="1:14" ht="15" hidden="1" customHeight="1" x14ac:dyDescent="0.15">
      <c r="A567" s="627">
        <v>123</v>
      </c>
      <c r="B567" s="627" t="s">
        <v>1929</v>
      </c>
      <c r="C567" s="627" t="s">
        <v>1027</v>
      </c>
      <c r="D567" s="627" t="s">
        <v>1109</v>
      </c>
      <c r="E567" s="627" t="s">
        <v>1022</v>
      </c>
      <c r="F567" s="627" t="s">
        <v>1007</v>
      </c>
      <c r="G567" s="627" t="s">
        <v>1634</v>
      </c>
      <c r="H567" s="627" t="s">
        <v>1657</v>
      </c>
      <c r="I567" s="627" t="s">
        <v>1930</v>
      </c>
      <c r="J567" s="627" t="s">
        <v>641</v>
      </c>
      <c r="K567" s="627"/>
      <c r="L567" s="627"/>
      <c r="M567" s="627"/>
      <c r="N567" s="627"/>
    </row>
    <row r="568" spans="1:14" ht="15" hidden="1" customHeight="1" x14ac:dyDescent="0.15">
      <c r="A568" s="627">
        <v>124</v>
      </c>
      <c r="B568" s="627" t="s">
        <v>1931</v>
      </c>
      <c r="C568" s="627" t="s">
        <v>1027</v>
      </c>
      <c r="D568" s="627" t="s">
        <v>1109</v>
      </c>
      <c r="E568" s="627" t="s">
        <v>1024</v>
      </c>
      <c r="F568" s="627" t="s">
        <v>1007</v>
      </c>
      <c r="G568" s="627" t="s">
        <v>1634</v>
      </c>
      <c r="H568" s="627" t="s">
        <v>1657</v>
      </c>
      <c r="I568" s="627" t="s">
        <v>1932</v>
      </c>
      <c r="J568" s="627" t="s">
        <v>642</v>
      </c>
      <c r="K568" s="627"/>
      <c r="L568" s="627"/>
      <c r="M568" s="627"/>
      <c r="N568" s="627"/>
    </row>
    <row r="569" spans="1:14" ht="15" hidden="1" customHeight="1" x14ac:dyDescent="0.15">
      <c r="A569" s="627">
        <v>125</v>
      </c>
      <c r="B569" s="627" t="s">
        <v>1933</v>
      </c>
      <c r="C569" s="627" t="s">
        <v>1027</v>
      </c>
      <c r="D569" s="627" t="s">
        <v>1109</v>
      </c>
      <c r="E569" s="627" t="s">
        <v>1006</v>
      </c>
      <c r="F569" s="627" t="s">
        <v>1007</v>
      </c>
      <c r="G569" s="627" t="s">
        <v>1634</v>
      </c>
      <c r="H569" s="627" t="s">
        <v>1657</v>
      </c>
      <c r="I569" s="627" t="s">
        <v>1934</v>
      </c>
      <c r="J569" s="627" t="s">
        <v>643</v>
      </c>
      <c r="K569" s="627"/>
      <c r="L569" s="627"/>
      <c r="M569" s="627"/>
      <c r="N569" s="627"/>
    </row>
    <row r="570" spans="1:14" ht="15" hidden="1" customHeight="1" x14ac:dyDescent="0.15">
      <c r="A570" s="627">
        <v>126</v>
      </c>
      <c r="B570" s="627" t="s">
        <v>1935</v>
      </c>
      <c r="C570" s="627" t="s">
        <v>1027</v>
      </c>
      <c r="D570" s="627" t="s">
        <v>1109</v>
      </c>
      <c r="E570" s="627" t="s">
        <v>1027</v>
      </c>
      <c r="F570" s="627" t="s">
        <v>1007</v>
      </c>
      <c r="G570" s="627" t="s">
        <v>1634</v>
      </c>
      <c r="H570" s="627" t="s">
        <v>1657</v>
      </c>
      <c r="I570" s="627" t="s">
        <v>1936</v>
      </c>
      <c r="J570" s="627" t="s">
        <v>644</v>
      </c>
      <c r="K570" s="627"/>
      <c r="L570" s="627"/>
      <c r="M570" s="627"/>
      <c r="N570" s="627"/>
    </row>
    <row r="571" spans="1:14" ht="15" hidden="1" customHeight="1" x14ac:dyDescent="0.15">
      <c r="A571" s="627">
        <v>127</v>
      </c>
      <c r="B571" s="627" t="s">
        <v>1937</v>
      </c>
      <c r="C571" s="627" t="s">
        <v>1027</v>
      </c>
      <c r="D571" s="627" t="s">
        <v>1109</v>
      </c>
      <c r="E571" s="627" t="s">
        <v>1029</v>
      </c>
      <c r="F571" s="627" t="s">
        <v>1007</v>
      </c>
      <c r="G571" s="627" t="s">
        <v>1634</v>
      </c>
      <c r="H571" s="627" t="s">
        <v>1657</v>
      </c>
      <c r="I571" s="627" t="s">
        <v>1938</v>
      </c>
      <c r="J571" s="627" t="s">
        <v>645</v>
      </c>
      <c r="K571" s="627"/>
      <c r="L571" s="627"/>
      <c r="M571" s="627"/>
      <c r="N571" s="627"/>
    </row>
    <row r="572" spans="1:14" ht="15" hidden="1" customHeight="1" x14ac:dyDescent="0.15">
      <c r="A572" s="627">
        <v>128</v>
      </c>
      <c r="B572" s="627" t="s">
        <v>1939</v>
      </c>
      <c r="C572" s="627" t="s">
        <v>1027</v>
      </c>
      <c r="D572" s="627" t="s">
        <v>1109</v>
      </c>
      <c r="E572" s="627" t="s">
        <v>1031</v>
      </c>
      <c r="F572" s="627" t="s">
        <v>1007</v>
      </c>
      <c r="G572" s="627" t="s">
        <v>1634</v>
      </c>
      <c r="H572" s="627" t="s">
        <v>1657</v>
      </c>
      <c r="I572" s="627" t="s">
        <v>1940</v>
      </c>
      <c r="J572" s="627" t="s">
        <v>646</v>
      </c>
      <c r="K572" s="627"/>
      <c r="L572" s="627"/>
      <c r="M572" s="627"/>
      <c r="N572" s="627"/>
    </row>
    <row r="573" spans="1:14" ht="15" hidden="1" customHeight="1" x14ac:dyDescent="0.15">
      <c r="A573" s="627">
        <v>129</v>
      </c>
      <c r="B573" s="627" t="s">
        <v>1941</v>
      </c>
      <c r="C573" s="627" t="s">
        <v>1027</v>
      </c>
      <c r="D573" s="627" t="s">
        <v>1122</v>
      </c>
      <c r="E573" s="627" t="s">
        <v>1008</v>
      </c>
      <c r="F573" s="627" t="s">
        <v>1007</v>
      </c>
      <c r="G573" s="627" t="s">
        <v>1634</v>
      </c>
      <c r="H573" s="627" t="s">
        <v>1660</v>
      </c>
      <c r="I573" s="627"/>
      <c r="J573" s="627" t="s">
        <v>647</v>
      </c>
      <c r="K573" s="627"/>
      <c r="L573" s="627"/>
      <c r="M573" s="627"/>
      <c r="N573" s="627"/>
    </row>
    <row r="574" spans="1:14" ht="15" hidden="1" customHeight="1" x14ac:dyDescent="0.15">
      <c r="A574" s="627">
        <v>130</v>
      </c>
      <c r="B574" s="627" t="s">
        <v>1942</v>
      </c>
      <c r="C574" s="627" t="s">
        <v>1027</v>
      </c>
      <c r="D574" s="627" t="s">
        <v>1122</v>
      </c>
      <c r="E574" s="627" t="s">
        <v>1012</v>
      </c>
      <c r="F574" s="627" t="s">
        <v>1007</v>
      </c>
      <c r="G574" s="627" t="s">
        <v>1634</v>
      </c>
      <c r="H574" s="627" t="s">
        <v>1660</v>
      </c>
      <c r="I574" s="627" t="s">
        <v>1943</v>
      </c>
      <c r="J574" s="627" t="s">
        <v>648</v>
      </c>
      <c r="K574" s="627"/>
      <c r="L574" s="627"/>
      <c r="M574" s="627"/>
      <c r="N574" s="627"/>
    </row>
    <row r="575" spans="1:14" ht="15" hidden="1" customHeight="1" x14ac:dyDescent="0.15">
      <c r="A575" s="627">
        <v>131</v>
      </c>
      <c r="B575" s="627" t="s">
        <v>1944</v>
      </c>
      <c r="C575" s="627" t="s">
        <v>1027</v>
      </c>
      <c r="D575" s="627" t="s">
        <v>1122</v>
      </c>
      <c r="E575" s="627" t="s">
        <v>1014</v>
      </c>
      <c r="F575" s="627" t="s">
        <v>1007</v>
      </c>
      <c r="G575" s="627" t="s">
        <v>1634</v>
      </c>
      <c r="H575" s="627" t="s">
        <v>1660</v>
      </c>
      <c r="I575" s="627" t="s">
        <v>1945</v>
      </c>
      <c r="J575" s="627" t="s">
        <v>649</v>
      </c>
      <c r="K575" s="627"/>
      <c r="L575" s="627"/>
      <c r="M575" s="627"/>
      <c r="N575" s="627"/>
    </row>
    <row r="576" spans="1:14" ht="15" hidden="1" customHeight="1" x14ac:dyDescent="0.15">
      <c r="A576" s="627">
        <v>132</v>
      </c>
      <c r="B576" s="627" t="s">
        <v>1946</v>
      </c>
      <c r="C576" s="627" t="s">
        <v>1027</v>
      </c>
      <c r="D576" s="627" t="s">
        <v>1122</v>
      </c>
      <c r="E576" s="627" t="s">
        <v>1016</v>
      </c>
      <c r="F576" s="627" t="s">
        <v>1007</v>
      </c>
      <c r="G576" s="627" t="s">
        <v>1634</v>
      </c>
      <c r="H576" s="627" t="s">
        <v>1660</v>
      </c>
      <c r="I576" s="627" t="s">
        <v>1947</v>
      </c>
      <c r="J576" s="627" t="s">
        <v>650</v>
      </c>
      <c r="K576" s="627"/>
      <c r="L576" s="627"/>
      <c r="M576" s="627"/>
      <c r="N576" s="627"/>
    </row>
    <row r="577" spans="1:14" ht="15" hidden="1" customHeight="1" x14ac:dyDescent="0.15">
      <c r="A577" s="627">
        <v>133</v>
      </c>
      <c r="B577" s="627" t="s">
        <v>1948</v>
      </c>
      <c r="C577" s="627" t="s">
        <v>1027</v>
      </c>
      <c r="D577" s="627" t="s">
        <v>1122</v>
      </c>
      <c r="E577" s="627" t="s">
        <v>1018</v>
      </c>
      <c r="F577" s="627" t="s">
        <v>1007</v>
      </c>
      <c r="G577" s="627" t="s">
        <v>1634</v>
      </c>
      <c r="H577" s="627" t="s">
        <v>1660</v>
      </c>
      <c r="I577" s="627" t="s">
        <v>1949</v>
      </c>
      <c r="J577" s="627" t="s">
        <v>651</v>
      </c>
      <c r="K577" s="627"/>
      <c r="L577" s="627"/>
      <c r="M577" s="627"/>
      <c r="N577" s="627"/>
    </row>
    <row r="578" spans="1:14" ht="15" hidden="1" customHeight="1" x14ac:dyDescent="0.15">
      <c r="A578" s="627">
        <v>134</v>
      </c>
      <c r="B578" s="627" t="s">
        <v>1950</v>
      </c>
      <c r="C578" s="627" t="s">
        <v>1027</v>
      </c>
      <c r="D578" s="627" t="s">
        <v>1951</v>
      </c>
      <c r="E578" s="627" t="s">
        <v>1008</v>
      </c>
      <c r="F578" s="627" t="s">
        <v>1007</v>
      </c>
      <c r="G578" s="627" t="s">
        <v>1634</v>
      </c>
      <c r="H578" s="627" t="s">
        <v>1663</v>
      </c>
      <c r="I578" s="627"/>
      <c r="J578" s="627" t="s">
        <v>1952</v>
      </c>
      <c r="K578" s="627"/>
      <c r="L578" s="627"/>
      <c r="M578" s="627"/>
      <c r="N578" s="627"/>
    </row>
    <row r="579" spans="1:14" ht="15" hidden="1" customHeight="1" x14ac:dyDescent="0.15">
      <c r="A579" s="627">
        <v>135</v>
      </c>
      <c r="B579" s="627" t="s">
        <v>1953</v>
      </c>
      <c r="C579" s="627" t="s">
        <v>1027</v>
      </c>
      <c r="D579" s="627" t="s">
        <v>1951</v>
      </c>
      <c r="E579" s="627" t="s">
        <v>1012</v>
      </c>
      <c r="F579" s="627" t="s">
        <v>1007</v>
      </c>
      <c r="G579" s="627" t="s">
        <v>1634</v>
      </c>
      <c r="H579" s="627" t="s">
        <v>1663</v>
      </c>
      <c r="I579" s="627" t="s">
        <v>1954</v>
      </c>
      <c r="J579" s="627" t="s">
        <v>1955</v>
      </c>
      <c r="K579" s="627"/>
      <c r="L579" s="627"/>
      <c r="M579" s="627"/>
      <c r="N579" s="627"/>
    </row>
    <row r="580" spans="1:14" ht="15" hidden="1" customHeight="1" x14ac:dyDescent="0.15">
      <c r="A580" s="627">
        <v>136</v>
      </c>
      <c r="B580" s="627" t="s">
        <v>1956</v>
      </c>
      <c r="C580" s="627" t="s">
        <v>1027</v>
      </c>
      <c r="D580" s="627" t="s">
        <v>1951</v>
      </c>
      <c r="E580" s="627" t="s">
        <v>1014</v>
      </c>
      <c r="F580" s="627" t="s">
        <v>1007</v>
      </c>
      <c r="G580" s="627" t="s">
        <v>1634</v>
      </c>
      <c r="H580" s="627" t="s">
        <v>1663</v>
      </c>
      <c r="I580" s="627" t="s">
        <v>1957</v>
      </c>
      <c r="J580" s="627" t="s">
        <v>1958</v>
      </c>
      <c r="K580" s="627"/>
      <c r="L580" s="627"/>
      <c r="M580" s="627"/>
      <c r="N580" s="627"/>
    </row>
    <row r="581" spans="1:14" ht="15" hidden="1" customHeight="1" x14ac:dyDescent="0.15">
      <c r="A581" s="627">
        <v>137</v>
      </c>
      <c r="B581" s="627" t="s">
        <v>1959</v>
      </c>
      <c r="C581" s="627" t="s">
        <v>1027</v>
      </c>
      <c r="D581" s="627" t="s">
        <v>1951</v>
      </c>
      <c r="E581" s="627" t="s">
        <v>1016</v>
      </c>
      <c r="F581" s="627" t="s">
        <v>1007</v>
      </c>
      <c r="G581" s="627" t="s">
        <v>1634</v>
      </c>
      <c r="H581" s="627" t="s">
        <v>1663</v>
      </c>
      <c r="I581" s="627" t="s">
        <v>1960</v>
      </c>
      <c r="J581" s="627" t="s">
        <v>1961</v>
      </c>
      <c r="K581" s="627"/>
      <c r="L581" s="627"/>
      <c r="M581" s="627"/>
      <c r="N581" s="627"/>
    </row>
    <row r="582" spans="1:14" ht="15" hidden="1" customHeight="1" x14ac:dyDescent="0.15">
      <c r="A582" s="627">
        <v>138</v>
      </c>
      <c r="B582" s="627" t="s">
        <v>1962</v>
      </c>
      <c r="C582" s="627" t="s">
        <v>1027</v>
      </c>
      <c r="D582" s="627" t="s">
        <v>1951</v>
      </c>
      <c r="E582" s="627" t="s">
        <v>1018</v>
      </c>
      <c r="F582" s="627" t="s">
        <v>1007</v>
      </c>
      <c r="G582" s="627" t="s">
        <v>1634</v>
      </c>
      <c r="H582" s="627" t="s">
        <v>1663</v>
      </c>
      <c r="I582" s="627" t="s">
        <v>1963</v>
      </c>
      <c r="J582" s="627" t="s">
        <v>1964</v>
      </c>
      <c r="K582" s="627"/>
      <c r="L582" s="627"/>
      <c r="M582" s="627"/>
      <c r="N582" s="627"/>
    </row>
    <row r="583" spans="1:14" ht="15" hidden="1" customHeight="1" x14ac:dyDescent="0.15">
      <c r="A583" s="627">
        <v>139</v>
      </c>
      <c r="B583" s="627" t="s">
        <v>1965</v>
      </c>
      <c r="C583" s="627" t="s">
        <v>1027</v>
      </c>
      <c r="D583" s="627" t="s">
        <v>1951</v>
      </c>
      <c r="E583" s="627" t="s">
        <v>1020</v>
      </c>
      <c r="F583" s="627" t="s">
        <v>1007</v>
      </c>
      <c r="G583" s="627" t="s">
        <v>1634</v>
      </c>
      <c r="H583" s="627" t="s">
        <v>1663</v>
      </c>
      <c r="I583" s="627" t="s">
        <v>1966</v>
      </c>
      <c r="J583" s="627" t="s">
        <v>1967</v>
      </c>
      <c r="K583" s="627"/>
      <c r="L583" s="627"/>
      <c r="M583" s="627"/>
      <c r="N583" s="627"/>
    </row>
    <row r="584" spans="1:14" ht="15" hidden="1" customHeight="1" x14ac:dyDescent="0.15">
      <c r="A584" s="627">
        <v>140</v>
      </c>
      <c r="B584" s="627" t="s">
        <v>1968</v>
      </c>
      <c r="C584" s="627" t="s">
        <v>1027</v>
      </c>
      <c r="D584" s="627" t="s">
        <v>1951</v>
      </c>
      <c r="E584" s="627" t="s">
        <v>1022</v>
      </c>
      <c r="F584" s="627" t="s">
        <v>1007</v>
      </c>
      <c r="G584" s="627" t="s">
        <v>1634</v>
      </c>
      <c r="H584" s="627" t="s">
        <v>1663</v>
      </c>
      <c r="I584" s="627" t="s">
        <v>1969</v>
      </c>
      <c r="J584" s="627" t="s">
        <v>1970</v>
      </c>
      <c r="K584" s="627"/>
      <c r="L584" s="627"/>
      <c r="M584" s="627"/>
      <c r="N584" s="627"/>
    </row>
    <row r="585" spans="1:14" ht="15" hidden="1" customHeight="1" x14ac:dyDescent="0.15">
      <c r="A585" s="627">
        <v>141</v>
      </c>
      <c r="B585" s="627" t="s">
        <v>1971</v>
      </c>
      <c r="C585" s="627" t="s">
        <v>1027</v>
      </c>
      <c r="D585" s="627" t="s">
        <v>1951</v>
      </c>
      <c r="E585" s="627" t="s">
        <v>1024</v>
      </c>
      <c r="F585" s="627" t="s">
        <v>1007</v>
      </c>
      <c r="G585" s="627" t="s">
        <v>1634</v>
      </c>
      <c r="H585" s="627" t="s">
        <v>1663</v>
      </c>
      <c r="I585" s="627" t="s">
        <v>1972</v>
      </c>
      <c r="J585" s="627" t="s">
        <v>1973</v>
      </c>
      <c r="K585" s="627"/>
      <c r="L585" s="627"/>
      <c r="M585" s="627"/>
      <c r="N585" s="627"/>
    </row>
    <row r="586" spans="1:14" ht="15" hidden="1" customHeight="1" x14ac:dyDescent="0.15">
      <c r="A586" s="627">
        <v>142</v>
      </c>
      <c r="B586" s="627" t="s">
        <v>1974</v>
      </c>
      <c r="C586" s="627" t="s">
        <v>1027</v>
      </c>
      <c r="D586" s="627" t="s">
        <v>1951</v>
      </c>
      <c r="E586" s="627" t="s">
        <v>1006</v>
      </c>
      <c r="F586" s="627" t="s">
        <v>1007</v>
      </c>
      <c r="G586" s="627" t="s">
        <v>1634</v>
      </c>
      <c r="H586" s="627" t="s">
        <v>1663</v>
      </c>
      <c r="I586" s="627" t="s">
        <v>1975</v>
      </c>
      <c r="J586" s="627" t="s">
        <v>1976</v>
      </c>
      <c r="K586" s="627"/>
      <c r="L586" s="627"/>
      <c r="M586" s="627"/>
      <c r="N586" s="627"/>
    </row>
    <row r="587" spans="1:14" ht="15" hidden="1" customHeight="1" x14ac:dyDescent="0.15">
      <c r="A587" s="627">
        <v>143</v>
      </c>
      <c r="B587" s="627" t="s">
        <v>1977</v>
      </c>
      <c r="C587" s="627" t="s">
        <v>1027</v>
      </c>
      <c r="D587" s="627" t="s">
        <v>1165</v>
      </c>
      <c r="E587" s="627" t="s">
        <v>1008</v>
      </c>
      <c r="F587" s="627" t="s">
        <v>1007</v>
      </c>
      <c r="G587" s="627" t="s">
        <v>1634</v>
      </c>
      <c r="H587" s="627" t="s">
        <v>1666</v>
      </c>
      <c r="I587" s="627"/>
      <c r="J587" s="627" t="s">
        <v>687</v>
      </c>
      <c r="K587" s="627"/>
      <c r="L587" s="627"/>
      <c r="M587" s="627"/>
      <c r="N587" s="627"/>
    </row>
    <row r="588" spans="1:14" ht="15" hidden="1" customHeight="1" x14ac:dyDescent="0.15">
      <c r="A588" s="627">
        <v>144</v>
      </c>
      <c r="B588" s="627" t="s">
        <v>1978</v>
      </c>
      <c r="C588" s="627" t="s">
        <v>1027</v>
      </c>
      <c r="D588" s="627" t="s">
        <v>1165</v>
      </c>
      <c r="E588" s="627" t="s">
        <v>1012</v>
      </c>
      <c r="F588" s="627" t="s">
        <v>1007</v>
      </c>
      <c r="G588" s="627" t="s">
        <v>1634</v>
      </c>
      <c r="H588" s="627" t="s">
        <v>1666</v>
      </c>
      <c r="I588" s="627" t="s">
        <v>1979</v>
      </c>
      <c r="J588" s="627" t="s">
        <v>688</v>
      </c>
      <c r="K588" s="627"/>
      <c r="L588" s="627"/>
      <c r="M588" s="627"/>
      <c r="N588" s="627"/>
    </row>
    <row r="589" spans="1:14" ht="15" hidden="1" customHeight="1" x14ac:dyDescent="0.15">
      <c r="A589" s="627">
        <v>145</v>
      </c>
      <c r="B589" s="627" t="s">
        <v>1980</v>
      </c>
      <c r="C589" s="627" t="s">
        <v>1027</v>
      </c>
      <c r="D589" s="627" t="s">
        <v>1165</v>
      </c>
      <c r="E589" s="627" t="s">
        <v>1014</v>
      </c>
      <c r="F589" s="627" t="s">
        <v>1007</v>
      </c>
      <c r="G589" s="627" t="s">
        <v>1634</v>
      </c>
      <c r="H589" s="627" t="s">
        <v>1666</v>
      </c>
      <c r="I589" s="627" t="s">
        <v>1981</v>
      </c>
      <c r="J589" s="627" t="s">
        <v>689</v>
      </c>
      <c r="K589" s="627"/>
      <c r="L589" s="627"/>
      <c r="M589" s="627"/>
      <c r="N589" s="627"/>
    </row>
    <row r="590" spans="1:14" ht="15" hidden="1" customHeight="1" x14ac:dyDescent="0.15">
      <c r="A590" s="627">
        <v>146</v>
      </c>
      <c r="B590" s="627" t="s">
        <v>1982</v>
      </c>
      <c r="C590" s="627" t="s">
        <v>1027</v>
      </c>
      <c r="D590" s="627" t="s">
        <v>1165</v>
      </c>
      <c r="E590" s="627" t="s">
        <v>1016</v>
      </c>
      <c r="F590" s="627" t="s">
        <v>1007</v>
      </c>
      <c r="G590" s="627" t="s">
        <v>1634</v>
      </c>
      <c r="H590" s="627" t="s">
        <v>1666</v>
      </c>
      <c r="I590" s="627" t="s">
        <v>1983</v>
      </c>
      <c r="J590" s="627" t="s">
        <v>690</v>
      </c>
      <c r="K590" s="627"/>
      <c r="L590" s="627"/>
      <c r="M590" s="627"/>
      <c r="N590" s="627"/>
    </row>
    <row r="591" spans="1:14" ht="15" hidden="1" customHeight="1" x14ac:dyDescent="0.15">
      <c r="A591" s="627">
        <v>147</v>
      </c>
      <c r="B591" s="627" t="s">
        <v>1984</v>
      </c>
      <c r="C591" s="627" t="s">
        <v>1027</v>
      </c>
      <c r="D591" s="627" t="s">
        <v>1165</v>
      </c>
      <c r="E591" s="627" t="s">
        <v>1018</v>
      </c>
      <c r="F591" s="627" t="s">
        <v>1007</v>
      </c>
      <c r="G591" s="627" t="s">
        <v>1634</v>
      </c>
      <c r="H591" s="627" t="s">
        <v>1666</v>
      </c>
      <c r="I591" s="627" t="s">
        <v>1985</v>
      </c>
      <c r="J591" s="627" t="s">
        <v>691</v>
      </c>
      <c r="K591" s="627"/>
      <c r="L591" s="627"/>
      <c r="M591" s="627"/>
      <c r="N591" s="627"/>
    </row>
    <row r="592" spans="1:14" ht="15" hidden="1" customHeight="1" x14ac:dyDescent="0.15">
      <c r="A592" s="627">
        <v>148</v>
      </c>
      <c r="B592" s="627" t="s">
        <v>1986</v>
      </c>
      <c r="C592" s="627" t="s">
        <v>1027</v>
      </c>
      <c r="D592" s="627" t="s">
        <v>1165</v>
      </c>
      <c r="E592" s="627" t="s">
        <v>1020</v>
      </c>
      <c r="F592" s="627" t="s">
        <v>1007</v>
      </c>
      <c r="G592" s="627" t="s">
        <v>1634</v>
      </c>
      <c r="H592" s="627" t="s">
        <v>1666</v>
      </c>
      <c r="I592" s="627" t="s">
        <v>1987</v>
      </c>
      <c r="J592" s="627" t="s">
        <v>1988</v>
      </c>
      <c r="K592" s="627"/>
      <c r="L592" s="627"/>
      <c r="M592" s="627"/>
      <c r="N592" s="627"/>
    </row>
    <row r="593" spans="1:14" ht="15" hidden="1" customHeight="1" x14ac:dyDescent="0.15">
      <c r="A593" s="627">
        <v>149</v>
      </c>
      <c r="B593" s="627" t="s">
        <v>1989</v>
      </c>
      <c r="C593" s="627" t="s">
        <v>1027</v>
      </c>
      <c r="D593" s="627" t="s">
        <v>1165</v>
      </c>
      <c r="E593" s="627" t="s">
        <v>1022</v>
      </c>
      <c r="F593" s="627" t="s">
        <v>1007</v>
      </c>
      <c r="G593" s="627" t="s">
        <v>1634</v>
      </c>
      <c r="H593" s="627" t="s">
        <v>1666</v>
      </c>
      <c r="I593" s="627" t="s">
        <v>1990</v>
      </c>
      <c r="J593" s="627" t="s">
        <v>1991</v>
      </c>
      <c r="K593" s="627"/>
      <c r="L593" s="627"/>
      <c r="M593" s="627"/>
      <c r="N593" s="627"/>
    </row>
    <row r="594" spans="1:14" ht="15" hidden="1" customHeight="1" x14ac:dyDescent="0.15">
      <c r="A594" s="627">
        <v>150</v>
      </c>
      <c r="B594" s="627" t="s">
        <v>1992</v>
      </c>
      <c r="C594" s="627" t="s">
        <v>1027</v>
      </c>
      <c r="D594" s="627" t="s">
        <v>1171</v>
      </c>
      <c r="E594" s="627" t="s">
        <v>1008</v>
      </c>
      <c r="F594" s="627" t="s">
        <v>1007</v>
      </c>
      <c r="G594" s="627" t="s">
        <v>1634</v>
      </c>
      <c r="H594" s="627" t="s">
        <v>1668</v>
      </c>
      <c r="I594" s="627"/>
      <c r="J594" s="627" t="s">
        <v>692</v>
      </c>
      <c r="K594" s="627"/>
      <c r="L594" s="627"/>
      <c r="M594" s="627"/>
      <c r="N594" s="627"/>
    </row>
    <row r="595" spans="1:14" ht="15" hidden="1" customHeight="1" x14ac:dyDescent="0.15">
      <c r="A595" s="627">
        <v>151</v>
      </c>
      <c r="B595" s="627" t="s">
        <v>1993</v>
      </c>
      <c r="C595" s="627" t="s">
        <v>1027</v>
      </c>
      <c r="D595" s="627" t="s">
        <v>1171</v>
      </c>
      <c r="E595" s="627" t="s">
        <v>1012</v>
      </c>
      <c r="F595" s="627" t="s">
        <v>1007</v>
      </c>
      <c r="G595" s="627" t="s">
        <v>1634</v>
      </c>
      <c r="H595" s="627" t="s">
        <v>1668</v>
      </c>
      <c r="I595" s="627" t="s">
        <v>1994</v>
      </c>
      <c r="J595" s="627" t="s">
        <v>693</v>
      </c>
      <c r="K595" s="627"/>
      <c r="L595" s="627"/>
      <c r="M595" s="627"/>
      <c r="N595" s="627"/>
    </row>
    <row r="596" spans="1:14" ht="15" hidden="1" customHeight="1" x14ac:dyDescent="0.15">
      <c r="A596" s="627">
        <v>152</v>
      </c>
      <c r="B596" s="627" t="s">
        <v>1995</v>
      </c>
      <c r="C596" s="627" t="s">
        <v>1027</v>
      </c>
      <c r="D596" s="627" t="s">
        <v>1171</v>
      </c>
      <c r="E596" s="627" t="s">
        <v>1014</v>
      </c>
      <c r="F596" s="627" t="s">
        <v>1007</v>
      </c>
      <c r="G596" s="627" t="s">
        <v>1634</v>
      </c>
      <c r="H596" s="627" t="s">
        <v>1668</v>
      </c>
      <c r="I596" s="627" t="s">
        <v>1996</v>
      </c>
      <c r="J596" s="627" t="s">
        <v>694</v>
      </c>
      <c r="K596" s="627"/>
      <c r="L596" s="627"/>
      <c r="M596" s="627"/>
      <c r="N596" s="627"/>
    </row>
    <row r="597" spans="1:14" ht="15" hidden="1" customHeight="1" x14ac:dyDescent="0.15">
      <c r="A597" s="627">
        <v>153</v>
      </c>
      <c r="B597" s="627" t="s">
        <v>1997</v>
      </c>
      <c r="C597" s="627" t="s">
        <v>1027</v>
      </c>
      <c r="D597" s="627" t="s">
        <v>1171</v>
      </c>
      <c r="E597" s="627" t="s">
        <v>1016</v>
      </c>
      <c r="F597" s="627" t="s">
        <v>1007</v>
      </c>
      <c r="G597" s="627" t="s">
        <v>1634</v>
      </c>
      <c r="H597" s="627" t="s">
        <v>1668</v>
      </c>
      <c r="I597" s="627" t="s">
        <v>1998</v>
      </c>
      <c r="J597" s="627" t="s">
        <v>695</v>
      </c>
      <c r="K597" s="627"/>
      <c r="L597" s="627"/>
      <c r="M597" s="627"/>
      <c r="N597" s="627"/>
    </row>
    <row r="598" spans="1:14" ht="15" hidden="1" customHeight="1" x14ac:dyDescent="0.15">
      <c r="A598" s="627">
        <v>154</v>
      </c>
      <c r="B598" s="627" t="s">
        <v>1999</v>
      </c>
      <c r="C598" s="627" t="s">
        <v>1027</v>
      </c>
      <c r="D598" s="627" t="s">
        <v>1171</v>
      </c>
      <c r="E598" s="627" t="s">
        <v>1018</v>
      </c>
      <c r="F598" s="627" t="s">
        <v>1007</v>
      </c>
      <c r="G598" s="627" t="s">
        <v>1634</v>
      </c>
      <c r="H598" s="627" t="s">
        <v>1668</v>
      </c>
      <c r="I598" s="627" t="s">
        <v>2000</v>
      </c>
      <c r="J598" s="627" t="s">
        <v>696</v>
      </c>
      <c r="K598" s="627"/>
      <c r="L598" s="627"/>
      <c r="M598" s="627"/>
      <c r="N598" s="627"/>
    </row>
    <row r="599" spans="1:14" ht="15" hidden="1" customHeight="1" x14ac:dyDescent="0.15">
      <c r="A599" s="627">
        <v>155</v>
      </c>
      <c r="B599" s="627" t="s">
        <v>2001</v>
      </c>
      <c r="C599" s="627" t="s">
        <v>1027</v>
      </c>
      <c r="D599" s="627" t="s">
        <v>1171</v>
      </c>
      <c r="E599" s="627" t="s">
        <v>1020</v>
      </c>
      <c r="F599" s="627" t="s">
        <v>1007</v>
      </c>
      <c r="G599" s="627" t="s">
        <v>1634</v>
      </c>
      <c r="H599" s="627" t="s">
        <v>1668</v>
      </c>
      <c r="I599" s="627" t="s">
        <v>2002</v>
      </c>
      <c r="J599" s="627" t="s">
        <v>697</v>
      </c>
      <c r="K599" s="627"/>
      <c r="L599" s="627"/>
      <c r="M599" s="627"/>
      <c r="N599" s="627"/>
    </row>
    <row r="600" spans="1:14" ht="15" hidden="1" customHeight="1" x14ac:dyDescent="0.15">
      <c r="A600" s="627">
        <v>156</v>
      </c>
      <c r="B600" s="627" t="s">
        <v>2003</v>
      </c>
      <c r="C600" s="627" t="s">
        <v>1027</v>
      </c>
      <c r="D600" s="627" t="s">
        <v>1171</v>
      </c>
      <c r="E600" s="627" t="s">
        <v>1022</v>
      </c>
      <c r="F600" s="627" t="s">
        <v>1007</v>
      </c>
      <c r="G600" s="627" t="s">
        <v>1634</v>
      </c>
      <c r="H600" s="627" t="s">
        <v>1668</v>
      </c>
      <c r="I600" s="627" t="s">
        <v>2004</v>
      </c>
      <c r="J600" s="627" t="s">
        <v>698</v>
      </c>
      <c r="K600" s="627"/>
      <c r="L600" s="627"/>
      <c r="M600" s="627"/>
      <c r="N600" s="627"/>
    </row>
    <row r="601" spans="1:14" ht="15" hidden="1" customHeight="1" x14ac:dyDescent="0.15">
      <c r="A601" s="627">
        <v>157</v>
      </c>
      <c r="B601" s="627" t="s">
        <v>2005</v>
      </c>
      <c r="C601" s="627" t="s">
        <v>1027</v>
      </c>
      <c r="D601" s="627" t="s">
        <v>1180</v>
      </c>
      <c r="E601" s="627" t="s">
        <v>1008</v>
      </c>
      <c r="F601" s="627" t="s">
        <v>1007</v>
      </c>
      <c r="G601" s="627" t="s">
        <v>1634</v>
      </c>
      <c r="H601" s="627" t="s">
        <v>1671</v>
      </c>
      <c r="I601" s="627"/>
      <c r="J601" s="627" t="s">
        <v>700</v>
      </c>
      <c r="K601" s="627"/>
      <c r="L601" s="627"/>
      <c r="M601" s="627"/>
      <c r="N601" s="627"/>
    </row>
    <row r="602" spans="1:14" ht="15" hidden="1" customHeight="1" x14ac:dyDescent="0.15">
      <c r="A602" s="627">
        <v>158</v>
      </c>
      <c r="B602" s="627" t="s">
        <v>2006</v>
      </c>
      <c r="C602" s="627" t="s">
        <v>1027</v>
      </c>
      <c r="D602" s="627" t="s">
        <v>1180</v>
      </c>
      <c r="E602" s="627" t="s">
        <v>1012</v>
      </c>
      <c r="F602" s="627" t="s">
        <v>1007</v>
      </c>
      <c r="G602" s="627" t="s">
        <v>1634</v>
      </c>
      <c r="H602" s="627" t="s">
        <v>1671</v>
      </c>
      <c r="I602" s="627" t="s">
        <v>2007</v>
      </c>
      <c r="J602" s="627" t="s">
        <v>701</v>
      </c>
      <c r="K602" s="627"/>
      <c r="L602" s="627"/>
      <c r="M602" s="627"/>
      <c r="N602" s="627"/>
    </row>
    <row r="603" spans="1:14" ht="15" hidden="1" customHeight="1" x14ac:dyDescent="0.15">
      <c r="A603" s="627">
        <v>159</v>
      </c>
      <c r="B603" s="627" t="s">
        <v>2008</v>
      </c>
      <c r="C603" s="627" t="s">
        <v>1027</v>
      </c>
      <c r="D603" s="627" t="s">
        <v>1180</v>
      </c>
      <c r="E603" s="627" t="s">
        <v>1014</v>
      </c>
      <c r="F603" s="627" t="s">
        <v>1007</v>
      </c>
      <c r="G603" s="627" t="s">
        <v>1634</v>
      </c>
      <c r="H603" s="627" t="s">
        <v>1671</v>
      </c>
      <c r="I603" s="627" t="s">
        <v>178</v>
      </c>
      <c r="J603" s="627" t="s">
        <v>702</v>
      </c>
      <c r="K603" s="627"/>
      <c r="L603" s="627"/>
      <c r="M603" s="627"/>
      <c r="N603" s="627"/>
    </row>
    <row r="604" spans="1:14" ht="15" hidden="1" customHeight="1" x14ac:dyDescent="0.15">
      <c r="A604" s="627">
        <v>160</v>
      </c>
      <c r="B604" s="627" t="s">
        <v>2009</v>
      </c>
      <c r="C604" s="627" t="s">
        <v>1027</v>
      </c>
      <c r="D604" s="627" t="s">
        <v>1180</v>
      </c>
      <c r="E604" s="627" t="s">
        <v>1016</v>
      </c>
      <c r="F604" s="627" t="s">
        <v>1007</v>
      </c>
      <c r="G604" s="627" t="s">
        <v>1634</v>
      </c>
      <c r="H604" s="627" t="s">
        <v>1671</v>
      </c>
      <c r="I604" s="627" t="s">
        <v>2010</v>
      </c>
      <c r="J604" s="627" t="s">
        <v>703</v>
      </c>
      <c r="K604" s="627"/>
      <c r="L604" s="627"/>
      <c r="M604" s="627"/>
      <c r="N604" s="627"/>
    </row>
    <row r="605" spans="1:14" ht="15" hidden="1" customHeight="1" x14ac:dyDescent="0.15">
      <c r="A605" s="627">
        <v>161</v>
      </c>
      <c r="B605" s="627" t="s">
        <v>2011</v>
      </c>
      <c r="C605" s="627" t="s">
        <v>1027</v>
      </c>
      <c r="D605" s="627" t="s">
        <v>1180</v>
      </c>
      <c r="E605" s="627" t="s">
        <v>1018</v>
      </c>
      <c r="F605" s="627" t="s">
        <v>1007</v>
      </c>
      <c r="G605" s="627" t="s">
        <v>1634</v>
      </c>
      <c r="H605" s="627" t="s">
        <v>1671</v>
      </c>
      <c r="I605" s="627" t="s">
        <v>2012</v>
      </c>
      <c r="J605" s="627" t="s">
        <v>704</v>
      </c>
      <c r="K605" s="627"/>
      <c r="L605" s="627"/>
      <c r="M605" s="627"/>
      <c r="N605" s="627"/>
    </row>
    <row r="606" spans="1:14" ht="15" hidden="1" customHeight="1" x14ac:dyDescent="0.15">
      <c r="A606" s="627">
        <v>162</v>
      </c>
      <c r="B606" s="627" t="s">
        <v>2013</v>
      </c>
      <c r="C606" s="627" t="s">
        <v>1027</v>
      </c>
      <c r="D606" s="627" t="s">
        <v>1180</v>
      </c>
      <c r="E606" s="627" t="s">
        <v>1020</v>
      </c>
      <c r="F606" s="627" t="s">
        <v>1007</v>
      </c>
      <c r="G606" s="627" t="s">
        <v>1634</v>
      </c>
      <c r="H606" s="627" t="s">
        <v>1671</v>
      </c>
      <c r="I606" s="627" t="s">
        <v>2014</v>
      </c>
      <c r="J606" s="627" t="s">
        <v>705</v>
      </c>
      <c r="K606" s="627"/>
      <c r="L606" s="627"/>
      <c r="M606" s="627"/>
      <c r="N606" s="627"/>
    </row>
    <row r="607" spans="1:14" ht="15" hidden="1" customHeight="1" x14ac:dyDescent="0.15">
      <c r="A607" s="627">
        <v>163</v>
      </c>
      <c r="B607" s="627" t="s">
        <v>2015</v>
      </c>
      <c r="C607" s="627" t="s">
        <v>1027</v>
      </c>
      <c r="D607" s="627" t="s">
        <v>2016</v>
      </c>
      <c r="E607" s="627" t="s">
        <v>1008</v>
      </c>
      <c r="F607" s="627" t="s">
        <v>1007</v>
      </c>
      <c r="G607" s="627" t="s">
        <v>1634</v>
      </c>
      <c r="H607" s="627" t="s">
        <v>1674</v>
      </c>
      <c r="I607" s="627"/>
      <c r="J607" s="627" t="s">
        <v>2017</v>
      </c>
      <c r="K607" s="627"/>
      <c r="L607" s="627"/>
      <c r="M607" s="627"/>
      <c r="N607" s="627"/>
    </row>
    <row r="608" spans="1:14" ht="15" hidden="1" customHeight="1" x14ac:dyDescent="0.15">
      <c r="A608" s="627">
        <v>164</v>
      </c>
      <c r="B608" s="627" t="s">
        <v>2018</v>
      </c>
      <c r="C608" s="627" t="s">
        <v>1027</v>
      </c>
      <c r="D608" s="627" t="s">
        <v>2016</v>
      </c>
      <c r="E608" s="627" t="s">
        <v>1012</v>
      </c>
      <c r="F608" s="627" t="s">
        <v>1007</v>
      </c>
      <c r="G608" s="627" t="s">
        <v>1634</v>
      </c>
      <c r="H608" s="627" t="s">
        <v>1674</v>
      </c>
      <c r="I608" s="627" t="s">
        <v>1674</v>
      </c>
      <c r="J608" s="627" t="s">
        <v>2019</v>
      </c>
      <c r="K608" s="627"/>
      <c r="L608" s="627"/>
      <c r="M608" s="627"/>
      <c r="N608" s="627"/>
    </row>
    <row r="609" spans="1:14" ht="15" hidden="1" customHeight="1" x14ac:dyDescent="0.15">
      <c r="A609" s="627">
        <v>165</v>
      </c>
      <c r="B609" s="627" t="s">
        <v>2020</v>
      </c>
      <c r="C609" s="627" t="s">
        <v>1027</v>
      </c>
      <c r="D609" s="627" t="s">
        <v>2016</v>
      </c>
      <c r="E609" s="627" t="s">
        <v>1014</v>
      </c>
      <c r="F609" s="627" t="s">
        <v>1007</v>
      </c>
      <c r="G609" s="627" t="s">
        <v>1634</v>
      </c>
      <c r="H609" s="627" t="s">
        <v>1674</v>
      </c>
      <c r="I609" s="627" t="s">
        <v>2021</v>
      </c>
      <c r="J609" s="627" t="s">
        <v>2022</v>
      </c>
      <c r="K609" s="627"/>
      <c r="L609" s="627"/>
      <c r="M609" s="627"/>
      <c r="N609" s="627"/>
    </row>
    <row r="610" spans="1:14" ht="15" hidden="1" customHeight="1" x14ac:dyDescent="0.15">
      <c r="A610" s="627">
        <v>166</v>
      </c>
      <c r="B610" s="627" t="s">
        <v>2023</v>
      </c>
      <c r="C610" s="627" t="s">
        <v>1027</v>
      </c>
      <c r="D610" s="627" t="s">
        <v>2016</v>
      </c>
      <c r="E610" s="627" t="s">
        <v>1016</v>
      </c>
      <c r="F610" s="627" t="s">
        <v>1007</v>
      </c>
      <c r="G610" s="627" t="s">
        <v>1634</v>
      </c>
      <c r="H610" s="627" t="s">
        <v>1674</v>
      </c>
      <c r="I610" s="627" t="s">
        <v>2024</v>
      </c>
      <c r="J610" s="627" t="s">
        <v>2025</v>
      </c>
      <c r="K610" s="627"/>
      <c r="L610" s="627"/>
      <c r="M610" s="627"/>
      <c r="N610" s="627"/>
    </row>
    <row r="611" spans="1:14" ht="15" hidden="1" customHeight="1" x14ac:dyDescent="0.15">
      <c r="A611" s="627">
        <v>167</v>
      </c>
      <c r="B611" s="627" t="s">
        <v>2026</v>
      </c>
      <c r="C611" s="627" t="s">
        <v>1027</v>
      </c>
      <c r="D611" s="627" t="s">
        <v>2027</v>
      </c>
      <c r="E611" s="627" t="s">
        <v>1008</v>
      </c>
      <c r="F611" s="627" t="s">
        <v>1007</v>
      </c>
      <c r="G611" s="627" t="s">
        <v>1634</v>
      </c>
      <c r="H611" s="627" t="s">
        <v>1677</v>
      </c>
      <c r="I611" s="627"/>
      <c r="J611" s="627" t="s">
        <v>2028</v>
      </c>
      <c r="K611" s="627"/>
      <c r="L611" s="627"/>
      <c r="M611" s="627"/>
      <c r="N611" s="627"/>
    </row>
    <row r="612" spans="1:14" ht="15" hidden="1" customHeight="1" x14ac:dyDescent="0.15">
      <c r="A612" s="627">
        <v>168</v>
      </c>
      <c r="B612" s="627" t="s">
        <v>2029</v>
      </c>
      <c r="C612" s="627" t="s">
        <v>1027</v>
      </c>
      <c r="D612" s="627" t="s">
        <v>2027</v>
      </c>
      <c r="E612" s="627" t="s">
        <v>1012</v>
      </c>
      <c r="F612" s="627" t="s">
        <v>1007</v>
      </c>
      <c r="G612" s="627" t="s">
        <v>1634</v>
      </c>
      <c r="H612" s="627" t="s">
        <v>1677</v>
      </c>
      <c r="I612" s="627" t="s">
        <v>1677</v>
      </c>
      <c r="J612" s="627" t="s">
        <v>2030</v>
      </c>
      <c r="K612" s="627"/>
      <c r="L612" s="627"/>
      <c r="M612" s="627"/>
      <c r="N612" s="627"/>
    </row>
    <row r="613" spans="1:14" ht="15" hidden="1" customHeight="1" x14ac:dyDescent="0.15">
      <c r="A613" s="627">
        <v>169</v>
      </c>
      <c r="B613" s="627" t="s">
        <v>2031</v>
      </c>
      <c r="C613" s="627" t="s">
        <v>1027</v>
      </c>
      <c r="D613" s="627" t="s">
        <v>2027</v>
      </c>
      <c r="E613" s="627" t="s">
        <v>1014</v>
      </c>
      <c r="F613" s="627" t="s">
        <v>1007</v>
      </c>
      <c r="G613" s="627" t="s">
        <v>1634</v>
      </c>
      <c r="H613" s="627" t="s">
        <v>1677</v>
      </c>
      <c r="I613" s="627" t="s">
        <v>2032</v>
      </c>
      <c r="J613" s="627" t="s">
        <v>2033</v>
      </c>
      <c r="K613" s="627"/>
      <c r="L613" s="627"/>
      <c r="M613" s="627"/>
      <c r="N613" s="627"/>
    </row>
    <row r="614" spans="1:14" ht="15" hidden="1" customHeight="1" x14ac:dyDescent="0.15">
      <c r="A614" s="627">
        <v>170</v>
      </c>
      <c r="B614" s="627" t="s">
        <v>2034</v>
      </c>
      <c r="C614" s="627" t="s">
        <v>1027</v>
      </c>
      <c r="D614" s="627" t="s">
        <v>2027</v>
      </c>
      <c r="E614" s="627" t="s">
        <v>1016</v>
      </c>
      <c r="F614" s="627" t="s">
        <v>1007</v>
      </c>
      <c r="G614" s="627" t="s">
        <v>1634</v>
      </c>
      <c r="H614" s="627" t="s">
        <v>1677</v>
      </c>
      <c r="I614" s="627" t="s">
        <v>2035</v>
      </c>
      <c r="J614" s="627" t="s">
        <v>2036</v>
      </c>
      <c r="K614" s="627"/>
      <c r="L614" s="627"/>
      <c r="M614" s="627"/>
      <c r="N614" s="627"/>
    </row>
    <row r="615" spans="1:14" ht="15" hidden="1" customHeight="1" x14ac:dyDescent="0.15">
      <c r="A615" s="627">
        <v>171</v>
      </c>
      <c r="B615" s="627" t="s">
        <v>2037</v>
      </c>
      <c r="C615" s="627" t="s">
        <v>1027</v>
      </c>
      <c r="D615" s="627" t="s">
        <v>2038</v>
      </c>
      <c r="E615" s="627" t="s">
        <v>1008</v>
      </c>
      <c r="F615" s="627" t="s">
        <v>1007</v>
      </c>
      <c r="G615" s="627" t="s">
        <v>1634</v>
      </c>
      <c r="H615" s="627" t="s">
        <v>1679</v>
      </c>
      <c r="I615" s="627"/>
      <c r="J615" s="627" t="s">
        <v>2039</v>
      </c>
      <c r="K615" s="627"/>
      <c r="L615" s="627"/>
      <c r="M615" s="627"/>
      <c r="N615" s="627"/>
    </row>
    <row r="616" spans="1:14" ht="15" hidden="1" customHeight="1" x14ac:dyDescent="0.15">
      <c r="A616" s="627">
        <v>172</v>
      </c>
      <c r="B616" s="627" t="s">
        <v>2040</v>
      </c>
      <c r="C616" s="627" t="s">
        <v>1027</v>
      </c>
      <c r="D616" s="627" t="s">
        <v>2038</v>
      </c>
      <c r="E616" s="627" t="s">
        <v>1012</v>
      </c>
      <c r="F616" s="627" t="s">
        <v>1007</v>
      </c>
      <c r="G616" s="627" t="s">
        <v>1634</v>
      </c>
      <c r="H616" s="627" t="s">
        <v>1679</v>
      </c>
      <c r="I616" s="627" t="s">
        <v>1679</v>
      </c>
      <c r="J616" s="627" t="s">
        <v>2041</v>
      </c>
      <c r="K616" s="627"/>
      <c r="L616" s="627"/>
      <c r="M616" s="627"/>
      <c r="N616" s="627"/>
    </row>
    <row r="617" spans="1:14" ht="15" hidden="1" customHeight="1" x14ac:dyDescent="0.15">
      <c r="A617" s="627">
        <v>173</v>
      </c>
      <c r="B617" s="627" t="s">
        <v>2042</v>
      </c>
      <c r="C617" s="627" t="s">
        <v>1027</v>
      </c>
      <c r="D617" s="627" t="s">
        <v>2038</v>
      </c>
      <c r="E617" s="627" t="s">
        <v>1014</v>
      </c>
      <c r="F617" s="627" t="s">
        <v>1007</v>
      </c>
      <c r="G617" s="627" t="s">
        <v>1634</v>
      </c>
      <c r="H617" s="627" t="s">
        <v>1679</v>
      </c>
      <c r="I617" s="627" t="s">
        <v>2043</v>
      </c>
      <c r="J617" s="627" t="s">
        <v>2044</v>
      </c>
      <c r="K617" s="627"/>
      <c r="L617" s="627"/>
      <c r="M617" s="627"/>
      <c r="N617" s="627"/>
    </row>
    <row r="618" spans="1:14" ht="15" hidden="1" customHeight="1" x14ac:dyDescent="0.15">
      <c r="A618" s="627">
        <v>174</v>
      </c>
      <c r="B618" s="627" t="s">
        <v>2045</v>
      </c>
      <c r="C618" s="627" t="s">
        <v>1027</v>
      </c>
      <c r="D618" s="627" t="s">
        <v>2038</v>
      </c>
      <c r="E618" s="627" t="s">
        <v>1016</v>
      </c>
      <c r="F618" s="627" t="s">
        <v>1007</v>
      </c>
      <c r="G618" s="627" t="s">
        <v>1634</v>
      </c>
      <c r="H618" s="627" t="s">
        <v>1679</v>
      </c>
      <c r="I618" s="627" t="s">
        <v>396</v>
      </c>
      <c r="J618" s="627" t="s">
        <v>2046</v>
      </c>
      <c r="K618" s="627"/>
      <c r="L618" s="627"/>
      <c r="M618" s="627"/>
      <c r="N618" s="627"/>
    </row>
    <row r="619" spans="1:14" ht="15" hidden="1" customHeight="1" x14ac:dyDescent="0.15">
      <c r="A619" s="627">
        <v>175</v>
      </c>
      <c r="B619" s="627" t="s">
        <v>2047</v>
      </c>
      <c r="C619" s="627" t="s">
        <v>1027</v>
      </c>
      <c r="D619" s="627" t="s">
        <v>2038</v>
      </c>
      <c r="E619" s="627" t="s">
        <v>1018</v>
      </c>
      <c r="F619" s="627" t="s">
        <v>1007</v>
      </c>
      <c r="G619" s="627" t="s">
        <v>1634</v>
      </c>
      <c r="H619" s="627" t="s">
        <v>1679</v>
      </c>
      <c r="I619" s="627" t="s">
        <v>2048</v>
      </c>
      <c r="J619" s="627" t="s">
        <v>2049</v>
      </c>
      <c r="K619" s="627"/>
      <c r="L619" s="627"/>
      <c r="M619" s="627"/>
      <c r="N619" s="627"/>
    </row>
    <row r="620" spans="1:14" ht="15" hidden="1" customHeight="1" x14ac:dyDescent="0.15">
      <c r="A620" s="627">
        <v>176</v>
      </c>
      <c r="B620" s="627" t="s">
        <v>2050</v>
      </c>
      <c r="C620" s="627" t="s">
        <v>1027</v>
      </c>
      <c r="D620" s="627" t="s">
        <v>2051</v>
      </c>
      <c r="E620" s="627" t="s">
        <v>1008</v>
      </c>
      <c r="F620" s="627" t="s">
        <v>1007</v>
      </c>
      <c r="G620" s="627" t="s">
        <v>1634</v>
      </c>
      <c r="H620" s="627" t="s">
        <v>1682</v>
      </c>
      <c r="I620" s="627"/>
      <c r="J620" s="627" t="s">
        <v>2052</v>
      </c>
      <c r="K620" s="627"/>
      <c r="L620" s="627"/>
      <c r="M620" s="627"/>
      <c r="N620" s="627"/>
    </row>
    <row r="621" spans="1:14" ht="15" hidden="1" customHeight="1" x14ac:dyDescent="0.15">
      <c r="A621" s="627">
        <v>177</v>
      </c>
      <c r="B621" s="627" t="s">
        <v>2053</v>
      </c>
      <c r="C621" s="627" t="s">
        <v>1027</v>
      </c>
      <c r="D621" s="627" t="s">
        <v>2051</v>
      </c>
      <c r="E621" s="627" t="s">
        <v>1012</v>
      </c>
      <c r="F621" s="627" t="s">
        <v>1007</v>
      </c>
      <c r="G621" s="627" t="s">
        <v>1634</v>
      </c>
      <c r="H621" s="627" t="s">
        <v>1682</v>
      </c>
      <c r="I621" s="627" t="s">
        <v>2054</v>
      </c>
      <c r="J621" s="627" t="s">
        <v>2055</v>
      </c>
      <c r="K621" s="627"/>
      <c r="L621" s="627"/>
      <c r="M621" s="627"/>
      <c r="N621" s="627"/>
    </row>
    <row r="622" spans="1:14" ht="15" hidden="1" customHeight="1" x14ac:dyDescent="0.15">
      <c r="A622" s="627">
        <v>178</v>
      </c>
      <c r="B622" s="627" t="s">
        <v>2056</v>
      </c>
      <c r="C622" s="627" t="s">
        <v>1027</v>
      </c>
      <c r="D622" s="627" t="s">
        <v>2051</v>
      </c>
      <c r="E622" s="627" t="s">
        <v>1014</v>
      </c>
      <c r="F622" s="627" t="s">
        <v>1007</v>
      </c>
      <c r="G622" s="627" t="s">
        <v>1634</v>
      </c>
      <c r="H622" s="627" t="s">
        <v>1682</v>
      </c>
      <c r="I622" s="627" t="s">
        <v>2057</v>
      </c>
      <c r="J622" s="627" t="s">
        <v>2058</v>
      </c>
      <c r="K622" s="627"/>
      <c r="L622" s="627"/>
      <c r="M622" s="627"/>
      <c r="N622" s="627"/>
    </row>
    <row r="623" spans="1:14" ht="15" hidden="1" customHeight="1" x14ac:dyDescent="0.15">
      <c r="A623" s="627">
        <v>179</v>
      </c>
      <c r="B623" s="627" t="s">
        <v>2059</v>
      </c>
      <c r="C623" s="627" t="s">
        <v>1027</v>
      </c>
      <c r="D623" s="627" t="s">
        <v>2060</v>
      </c>
      <c r="E623" s="627" t="s">
        <v>1008</v>
      </c>
      <c r="F623" s="627" t="s">
        <v>1007</v>
      </c>
      <c r="G623" s="627" t="s">
        <v>1634</v>
      </c>
      <c r="H623" s="627" t="s">
        <v>1684</v>
      </c>
      <c r="I623" s="627"/>
      <c r="J623" s="627" t="s">
        <v>2061</v>
      </c>
      <c r="K623" s="627"/>
      <c r="L623" s="627"/>
      <c r="M623" s="627"/>
      <c r="N623" s="627"/>
    </row>
    <row r="624" spans="1:14" ht="15" hidden="1" customHeight="1" x14ac:dyDescent="0.15">
      <c r="A624" s="627">
        <v>180</v>
      </c>
      <c r="B624" s="627" t="s">
        <v>2062</v>
      </c>
      <c r="C624" s="627" t="s">
        <v>1027</v>
      </c>
      <c r="D624" s="627" t="s">
        <v>2060</v>
      </c>
      <c r="E624" s="627" t="s">
        <v>1012</v>
      </c>
      <c r="F624" s="627" t="s">
        <v>1007</v>
      </c>
      <c r="G624" s="627" t="s">
        <v>1634</v>
      </c>
      <c r="H624" s="627" t="s">
        <v>1684</v>
      </c>
      <c r="I624" s="627" t="s">
        <v>2063</v>
      </c>
      <c r="J624" s="627" t="s">
        <v>2064</v>
      </c>
      <c r="K624" s="627"/>
      <c r="L624" s="627"/>
      <c r="M624" s="627"/>
      <c r="N624" s="627"/>
    </row>
    <row r="625" spans="1:14" ht="15" hidden="1" customHeight="1" x14ac:dyDescent="0.15">
      <c r="A625" s="627">
        <v>181</v>
      </c>
      <c r="B625" s="627" t="s">
        <v>2065</v>
      </c>
      <c r="C625" s="627" t="s">
        <v>1027</v>
      </c>
      <c r="D625" s="627" t="s">
        <v>2060</v>
      </c>
      <c r="E625" s="627" t="s">
        <v>1014</v>
      </c>
      <c r="F625" s="627" t="s">
        <v>1007</v>
      </c>
      <c r="G625" s="627" t="s">
        <v>1634</v>
      </c>
      <c r="H625" s="627" t="s">
        <v>1684</v>
      </c>
      <c r="I625" s="627" t="s">
        <v>2066</v>
      </c>
      <c r="J625" s="627" t="s">
        <v>2067</v>
      </c>
      <c r="K625" s="627"/>
      <c r="L625" s="627"/>
      <c r="M625" s="627"/>
      <c r="N625" s="627"/>
    </row>
    <row r="626" spans="1:14" ht="15" hidden="1" customHeight="1" x14ac:dyDescent="0.15">
      <c r="A626" s="627">
        <v>182</v>
      </c>
      <c r="B626" s="627" t="s">
        <v>2068</v>
      </c>
      <c r="C626" s="627" t="s">
        <v>1027</v>
      </c>
      <c r="D626" s="627" t="s">
        <v>2060</v>
      </c>
      <c r="E626" s="627" t="s">
        <v>1016</v>
      </c>
      <c r="F626" s="627" t="s">
        <v>1007</v>
      </c>
      <c r="G626" s="627" t="s">
        <v>1634</v>
      </c>
      <c r="H626" s="627" t="s">
        <v>1684</v>
      </c>
      <c r="I626" s="627" t="s">
        <v>2069</v>
      </c>
      <c r="J626" s="627" t="s">
        <v>2070</v>
      </c>
      <c r="K626" s="627"/>
      <c r="L626" s="627"/>
      <c r="M626" s="627"/>
      <c r="N626" s="627"/>
    </row>
    <row r="627" spans="1:14" ht="15" hidden="1" customHeight="1" x14ac:dyDescent="0.15">
      <c r="A627" s="627">
        <v>183</v>
      </c>
      <c r="B627" s="627" t="s">
        <v>2071</v>
      </c>
      <c r="C627" s="627" t="s">
        <v>1027</v>
      </c>
      <c r="D627" s="627" t="s">
        <v>2072</v>
      </c>
      <c r="E627" s="627" t="s">
        <v>1008</v>
      </c>
      <c r="F627" s="627" t="s">
        <v>1007</v>
      </c>
      <c r="G627" s="627" t="s">
        <v>1634</v>
      </c>
      <c r="H627" s="627" t="s">
        <v>1686</v>
      </c>
      <c r="I627" s="627"/>
      <c r="J627" s="627" t="s">
        <v>2073</v>
      </c>
      <c r="K627" s="627"/>
      <c r="L627" s="627"/>
      <c r="M627" s="627"/>
      <c r="N627" s="627"/>
    </row>
    <row r="628" spans="1:14" ht="15" hidden="1" customHeight="1" x14ac:dyDescent="0.15">
      <c r="A628" s="627">
        <v>184</v>
      </c>
      <c r="B628" s="627" t="s">
        <v>2074</v>
      </c>
      <c r="C628" s="627" t="s">
        <v>1027</v>
      </c>
      <c r="D628" s="627" t="s">
        <v>2072</v>
      </c>
      <c r="E628" s="627" t="s">
        <v>1012</v>
      </c>
      <c r="F628" s="627" t="s">
        <v>1007</v>
      </c>
      <c r="G628" s="627" t="s">
        <v>1634</v>
      </c>
      <c r="H628" s="627" t="s">
        <v>1686</v>
      </c>
      <c r="I628" s="627" t="s">
        <v>1686</v>
      </c>
      <c r="J628" s="627" t="s">
        <v>2075</v>
      </c>
      <c r="K628" s="627"/>
      <c r="L628" s="627"/>
      <c r="M628" s="627"/>
      <c r="N628" s="627"/>
    </row>
    <row r="629" spans="1:14" ht="15" hidden="1" customHeight="1" x14ac:dyDescent="0.15">
      <c r="A629" s="627">
        <v>185</v>
      </c>
      <c r="B629" s="627" t="s">
        <v>2076</v>
      </c>
      <c r="C629" s="627" t="s">
        <v>1027</v>
      </c>
      <c r="D629" s="627" t="s">
        <v>2072</v>
      </c>
      <c r="E629" s="627" t="s">
        <v>1014</v>
      </c>
      <c r="F629" s="627" t="s">
        <v>1007</v>
      </c>
      <c r="G629" s="627" t="s">
        <v>1634</v>
      </c>
      <c r="H629" s="627" t="s">
        <v>1686</v>
      </c>
      <c r="I629" s="627" t="s">
        <v>2077</v>
      </c>
      <c r="J629" s="627" t="s">
        <v>2078</v>
      </c>
      <c r="K629" s="627"/>
      <c r="L629" s="627"/>
      <c r="M629" s="627"/>
      <c r="N629" s="627"/>
    </row>
    <row r="630" spans="1:14" ht="15" hidden="1" customHeight="1" x14ac:dyDescent="0.15">
      <c r="A630" s="627">
        <v>186</v>
      </c>
      <c r="B630" s="627" t="s">
        <v>2079</v>
      </c>
      <c r="C630" s="627" t="s">
        <v>1027</v>
      </c>
      <c r="D630" s="627" t="s">
        <v>2072</v>
      </c>
      <c r="E630" s="627" t="s">
        <v>1016</v>
      </c>
      <c r="F630" s="627" t="s">
        <v>1007</v>
      </c>
      <c r="G630" s="627" t="s">
        <v>1634</v>
      </c>
      <c r="H630" s="627" t="s">
        <v>1686</v>
      </c>
      <c r="I630" s="627" t="s">
        <v>2080</v>
      </c>
      <c r="J630" s="627" t="s">
        <v>2081</v>
      </c>
      <c r="K630" s="627"/>
      <c r="L630" s="627"/>
      <c r="M630" s="627"/>
      <c r="N630" s="627"/>
    </row>
    <row r="631" spans="1:14" ht="15" hidden="1" customHeight="1" x14ac:dyDescent="0.15">
      <c r="A631" s="627">
        <v>187</v>
      </c>
      <c r="B631" s="627" t="s">
        <v>2082</v>
      </c>
      <c r="C631" s="627" t="s">
        <v>1027</v>
      </c>
      <c r="D631" s="627" t="s">
        <v>1463</v>
      </c>
      <c r="E631" s="627" t="s">
        <v>1008</v>
      </c>
      <c r="F631" s="627" t="s">
        <v>1007</v>
      </c>
      <c r="G631" s="627" t="s">
        <v>1634</v>
      </c>
      <c r="H631" s="627" t="s">
        <v>1689</v>
      </c>
      <c r="I631" s="627"/>
      <c r="J631" s="627" t="s">
        <v>959</v>
      </c>
      <c r="K631" s="627"/>
      <c r="L631" s="627"/>
      <c r="M631" s="627"/>
      <c r="N631" s="627"/>
    </row>
    <row r="632" spans="1:14" ht="15" hidden="1" customHeight="1" x14ac:dyDescent="0.15">
      <c r="A632" s="627">
        <v>188</v>
      </c>
      <c r="B632" s="627" t="s">
        <v>2083</v>
      </c>
      <c r="C632" s="627" t="s">
        <v>1027</v>
      </c>
      <c r="D632" s="627" t="s">
        <v>2084</v>
      </c>
      <c r="E632" s="627" t="s">
        <v>1008</v>
      </c>
      <c r="F632" s="627" t="s">
        <v>1007</v>
      </c>
      <c r="G632" s="627" t="s">
        <v>1634</v>
      </c>
      <c r="H632" s="627" t="s">
        <v>1692</v>
      </c>
      <c r="I632" s="627"/>
      <c r="J632" s="627" t="s">
        <v>2085</v>
      </c>
      <c r="K632" s="627"/>
      <c r="L632" s="627"/>
      <c r="M632" s="627"/>
      <c r="N632" s="627"/>
    </row>
    <row r="633" spans="1:14" ht="15" hidden="1" customHeight="1" x14ac:dyDescent="0.15">
      <c r="A633" s="627">
        <v>189</v>
      </c>
      <c r="B633" s="627" t="s">
        <v>2086</v>
      </c>
      <c r="C633" s="627" t="s">
        <v>1027</v>
      </c>
      <c r="D633" s="627" t="s">
        <v>2084</v>
      </c>
      <c r="E633" s="627" t="s">
        <v>1012</v>
      </c>
      <c r="F633" s="627" t="s">
        <v>1007</v>
      </c>
      <c r="G633" s="627" t="s">
        <v>1634</v>
      </c>
      <c r="H633" s="627" t="s">
        <v>1692</v>
      </c>
      <c r="I633" s="627" t="s">
        <v>2087</v>
      </c>
      <c r="J633" s="627" t="s">
        <v>2088</v>
      </c>
      <c r="K633" s="627"/>
      <c r="L633" s="627"/>
      <c r="M633" s="627"/>
      <c r="N633" s="627"/>
    </row>
    <row r="634" spans="1:14" ht="15" hidden="1" customHeight="1" x14ac:dyDescent="0.15">
      <c r="A634" s="627">
        <v>190</v>
      </c>
      <c r="B634" s="627" t="s">
        <v>2089</v>
      </c>
      <c r="C634" s="627" t="s">
        <v>1027</v>
      </c>
      <c r="D634" s="627" t="s">
        <v>2084</v>
      </c>
      <c r="E634" s="627" t="s">
        <v>1014</v>
      </c>
      <c r="F634" s="627" t="s">
        <v>1007</v>
      </c>
      <c r="G634" s="627" t="s">
        <v>1634</v>
      </c>
      <c r="H634" s="627" t="s">
        <v>1692</v>
      </c>
      <c r="I634" s="627" t="s">
        <v>2090</v>
      </c>
      <c r="J634" s="627" t="s">
        <v>2091</v>
      </c>
      <c r="K634" s="627"/>
      <c r="L634" s="627"/>
      <c r="M634" s="627"/>
      <c r="N634" s="627"/>
    </row>
    <row r="635" spans="1:14" ht="15" hidden="1" customHeight="1" x14ac:dyDescent="0.15">
      <c r="A635" s="627">
        <v>191</v>
      </c>
      <c r="B635" s="627" t="s">
        <v>2092</v>
      </c>
      <c r="C635" s="627" t="s">
        <v>1027</v>
      </c>
      <c r="D635" s="627" t="s">
        <v>2084</v>
      </c>
      <c r="E635" s="627" t="s">
        <v>1016</v>
      </c>
      <c r="F635" s="627" t="s">
        <v>1007</v>
      </c>
      <c r="G635" s="627" t="s">
        <v>1634</v>
      </c>
      <c r="H635" s="627" t="s">
        <v>1692</v>
      </c>
      <c r="I635" s="627" t="s">
        <v>236</v>
      </c>
      <c r="J635" s="627" t="s">
        <v>2093</v>
      </c>
      <c r="K635" s="627"/>
      <c r="L635" s="627"/>
      <c r="M635" s="627"/>
      <c r="N635" s="627"/>
    </row>
    <row r="636" spans="1:14" ht="15" hidden="1" customHeight="1" x14ac:dyDescent="0.15">
      <c r="A636" s="627">
        <v>192</v>
      </c>
      <c r="B636" s="627" t="s">
        <v>2094</v>
      </c>
      <c r="C636" s="627" t="s">
        <v>1027</v>
      </c>
      <c r="D636" s="627" t="s">
        <v>2095</v>
      </c>
      <c r="E636" s="627" t="s">
        <v>1008</v>
      </c>
      <c r="F636" s="627" t="s">
        <v>1007</v>
      </c>
      <c r="G636" s="627" t="s">
        <v>1634</v>
      </c>
      <c r="H636" s="627" t="s">
        <v>1695</v>
      </c>
      <c r="I636" s="627"/>
      <c r="J636" s="627" t="s">
        <v>2096</v>
      </c>
      <c r="K636" s="627"/>
      <c r="L636" s="627"/>
      <c r="M636" s="627"/>
      <c r="N636" s="627"/>
    </row>
    <row r="637" spans="1:14" ht="15" hidden="1" customHeight="1" x14ac:dyDescent="0.15">
      <c r="A637" s="627">
        <v>193</v>
      </c>
      <c r="B637" s="627" t="s">
        <v>2097</v>
      </c>
      <c r="C637" s="627" t="s">
        <v>1027</v>
      </c>
      <c r="D637" s="627" t="s">
        <v>2095</v>
      </c>
      <c r="E637" s="627" t="s">
        <v>1012</v>
      </c>
      <c r="F637" s="627" t="s">
        <v>1007</v>
      </c>
      <c r="G637" s="627" t="s">
        <v>1634</v>
      </c>
      <c r="H637" s="627" t="s">
        <v>1695</v>
      </c>
      <c r="I637" s="627" t="s">
        <v>2098</v>
      </c>
      <c r="J637" s="627" t="s">
        <v>2099</v>
      </c>
      <c r="K637" s="627"/>
      <c r="L637" s="627"/>
      <c r="M637" s="627"/>
      <c r="N637" s="627"/>
    </row>
    <row r="638" spans="1:14" ht="15" hidden="1" customHeight="1" x14ac:dyDescent="0.15">
      <c r="A638" s="627">
        <v>194</v>
      </c>
      <c r="B638" s="627" t="s">
        <v>2100</v>
      </c>
      <c r="C638" s="627" t="s">
        <v>1027</v>
      </c>
      <c r="D638" s="627" t="s">
        <v>2095</v>
      </c>
      <c r="E638" s="627" t="s">
        <v>1014</v>
      </c>
      <c r="F638" s="627" t="s">
        <v>1007</v>
      </c>
      <c r="G638" s="627" t="s">
        <v>1634</v>
      </c>
      <c r="H638" s="627" t="s">
        <v>1695</v>
      </c>
      <c r="I638" s="627" t="s">
        <v>2101</v>
      </c>
      <c r="J638" s="627" t="s">
        <v>2102</v>
      </c>
      <c r="K638" s="627"/>
      <c r="L638" s="627"/>
      <c r="M638" s="627"/>
      <c r="N638" s="627"/>
    </row>
    <row r="639" spans="1:14" ht="15" hidden="1" customHeight="1" x14ac:dyDescent="0.15">
      <c r="A639" s="627">
        <v>195</v>
      </c>
      <c r="B639" s="627" t="s">
        <v>2103</v>
      </c>
      <c r="C639" s="627" t="s">
        <v>1027</v>
      </c>
      <c r="D639" s="627" t="s">
        <v>2095</v>
      </c>
      <c r="E639" s="627" t="s">
        <v>1016</v>
      </c>
      <c r="F639" s="627" t="s">
        <v>1007</v>
      </c>
      <c r="G639" s="627" t="s">
        <v>1634</v>
      </c>
      <c r="H639" s="627" t="s">
        <v>1695</v>
      </c>
      <c r="I639" s="627" t="s">
        <v>2104</v>
      </c>
      <c r="J639" s="627" t="s">
        <v>2105</v>
      </c>
      <c r="K639" s="627"/>
      <c r="L639" s="627"/>
      <c r="M639" s="627"/>
      <c r="N639" s="627"/>
    </row>
    <row r="640" spans="1:14" ht="15" hidden="1" customHeight="1" x14ac:dyDescent="0.15">
      <c r="A640" s="627">
        <v>196</v>
      </c>
      <c r="B640" s="627" t="s">
        <v>2106</v>
      </c>
      <c r="C640" s="627" t="s">
        <v>1027</v>
      </c>
      <c r="D640" s="627" t="s">
        <v>2107</v>
      </c>
      <c r="E640" s="627" t="s">
        <v>1008</v>
      </c>
      <c r="F640" s="627" t="s">
        <v>1007</v>
      </c>
      <c r="G640" s="627" t="s">
        <v>1634</v>
      </c>
      <c r="H640" s="627" t="s">
        <v>1698</v>
      </c>
      <c r="I640" s="627"/>
      <c r="J640" s="627" t="s">
        <v>2108</v>
      </c>
      <c r="K640" s="627"/>
      <c r="L640" s="627"/>
      <c r="M640" s="627"/>
      <c r="N640" s="627"/>
    </row>
    <row r="641" spans="1:14" ht="15" hidden="1" customHeight="1" x14ac:dyDescent="0.15">
      <c r="A641" s="627">
        <v>197</v>
      </c>
      <c r="B641" s="627" t="s">
        <v>2109</v>
      </c>
      <c r="C641" s="627" t="s">
        <v>1027</v>
      </c>
      <c r="D641" s="627" t="s">
        <v>2107</v>
      </c>
      <c r="E641" s="627" t="s">
        <v>1012</v>
      </c>
      <c r="F641" s="627" t="s">
        <v>1007</v>
      </c>
      <c r="G641" s="627" t="s">
        <v>1634</v>
      </c>
      <c r="H641" s="627" t="s">
        <v>1698</v>
      </c>
      <c r="I641" s="627" t="s">
        <v>2110</v>
      </c>
      <c r="J641" s="627" t="s">
        <v>2111</v>
      </c>
      <c r="K641" s="627"/>
      <c r="L641" s="627"/>
      <c r="M641" s="627"/>
      <c r="N641" s="627"/>
    </row>
    <row r="642" spans="1:14" ht="15" hidden="1" customHeight="1" x14ac:dyDescent="0.15">
      <c r="A642" s="627">
        <v>198</v>
      </c>
      <c r="B642" s="627" t="s">
        <v>2112</v>
      </c>
      <c r="C642" s="627" t="s">
        <v>1027</v>
      </c>
      <c r="D642" s="627" t="s">
        <v>2107</v>
      </c>
      <c r="E642" s="627" t="s">
        <v>1014</v>
      </c>
      <c r="F642" s="627" t="s">
        <v>1007</v>
      </c>
      <c r="G642" s="627" t="s">
        <v>1634</v>
      </c>
      <c r="H642" s="627" t="s">
        <v>1698</v>
      </c>
      <c r="I642" s="627" t="s">
        <v>2113</v>
      </c>
      <c r="J642" s="627" t="s">
        <v>2114</v>
      </c>
      <c r="K642" s="627"/>
      <c r="L642" s="627"/>
      <c r="M642" s="627"/>
      <c r="N642" s="627"/>
    </row>
    <row r="643" spans="1:14" ht="15" hidden="1" customHeight="1" x14ac:dyDescent="0.15">
      <c r="A643" s="627">
        <v>199</v>
      </c>
      <c r="B643" s="627" t="s">
        <v>2115</v>
      </c>
      <c r="C643" s="627" t="s">
        <v>1027</v>
      </c>
      <c r="D643" s="627" t="s">
        <v>2107</v>
      </c>
      <c r="E643" s="627" t="s">
        <v>1016</v>
      </c>
      <c r="F643" s="627" t="s">
        <v>1007</v>
      </c>
      <c r="G643" s="627" t="s">
        <v>1634</v>
      </c>
      <c r="H643" s="627" t="s">
        <v>1698</v>
      </c>
      <c r="I643" s="627" t="s">
        <v>2116</v>
      </c>
      <c r="J643" s="627" t="s">
        <v>2117</v>
      </c>
      <c r="K643" s="627"/>
      <c r="L643" s="627"/>
      <c r="M643" s="627"/>
      <c r="N643" s="627"/>
    </row>
    <row r="644" spans="1:14" ht="15" hidden="1" customHeight="1" x14ac:dyDescent="0.15">
      <c r="A644" s="627">
        <v>200</v>
      </c>
      <c r="B644" s="627" t="s">
        <v>2118</v>
      </c>
      <c r="C644" s="627" t="s">
        <v>1027</v>
      </c>
      <c r="D644" s="627" t="s">
        <v>2107</v>
      </c>
      <c r="E644" s="627" t="s">
        <v>1018</v>
      </c>
      <c r="F644" s="627" t="s">
        <v>1007</v>
      </c>
      <c r="G644" s="627" t="s">
        <v>1634</v>
      </c>
      <c r="H644" s="627" t="s">
        <v>1698</v>
      </c>
      <c r="I644" s="627" t="s">
        <v>2119</v>
      </c>
      <c r="J644" s="627" t="s">
        <v>2120</v>
      </c>
      <c r="K644" s="627"/>
      <c r="L644" s="627"/>
      <c r="M644" s="627"/>
      <c r="N644" s="627"/>
    </row>
    <row r="645" spans="1:14" ht="15" hidden="1" customHeight="1" x14ac:dyDescent="0.15">
      <c r="A645" s="627">
        <v>201</v>
      </c>
      <c r="B645" s="627" t="s">
        <v>2121</v>
      </c>
      <c r="C645" s="627" t="s">
        <v>1027</v>
      </c>
      <c r="D645" s="627" t="s">
        <v>2122</v>
      </c>
      <c r="E645" s="627" t="s">
        <v>1008</v>
      </c>
      <c r="F645" s="627" t="s">
        <v>1007</v>
      </c>
      <c r="G645" s="627" t="s">
        <v>1634</v>
      </c>
      <c r="H645" s="627" t="s">
        <v>2123</v>
      </c>
      <c r="I645" s="627"/>
      <c r="J645" s="627" t="s">
        <v>2124</v>
      </c>
      <c r="K645" s="627"/>
      <c r="L645" s="627"/>
      <c r="M645" s="627"/>
      <c r="N645" s="627"/>
    </row>
    <row r="646" spans="1:14" ht="15" hidden="1" customHeight="1" x14ac:dyDescent="0.15">
      <c r="A646" s="627">
        <v>202</v>
      </c>
      <c r="B646" s="627" t="s">
        <v>2125</v>
      </c>
      <c r="C646" s="627" t="s">
        <v>1027</v>
      </c>
      <c r="D646" s="627" t="s">
        <v>2122</v>
      </c>
      <c r="E646" s="627" t="s">
        <v>1012</v>
      </c>
      <c r="F646" s="627" t="s">
        <v>1007</v>
      </c>
      <c r="G646" s="627" t="s">
        <v>1634</v>
      </c>
      <c r="H646" s="627" t="s">
        <v>1701</v>
      </c>
      <c r="I646" s="627" t="s">
        <v>2126</v>
      </c>
      <c r="J646" s="627" t="s">
        <v>2127</v>
      </c>
      <c r="K646" s="627"/>
      <c r="L646" s="627"/>
      <c r="M646" s="627"/>
      <c r="N646" s="627"/>
    </row>
    <row r="647" spans="1:14" ht="15" hidden="1" customHeight="1" x14ac:dyDescent="0.15">
      <c r="A647" s="627">
        <v>203</v>
      </c>
      <c r="B647" s="627" t="s">
        <v>2128</v>
      </c>
      <c r="C647" s="627" t="s">
        <v>1027</v>
      </c>
      <c r="D647" s="627" t="s">
        <v>2122</v>
      </c>
      <c r="E647" s="627" t="s">
        <v>1014</v>
      </c>
      <c r="F647" s="627" t="s">
        <v>1007</v>
      </c>
      <c r="G647" s="627" t="s">
        <v>1634</v>
      </c>
      <c r="H647" s="627" t="s">
        <v>1701</v>
      </c>
      <c r="I647" s="627" t="s">
        <v>2129</v>
      </c>
      <c r="J647" s="627" t="s">
        <v>2130</v>
      </c>
      <c r="K647" s="627"/>
      <c r="L647" s="627"/>
      <c r="M647" s="627"/>
      <c r="N647" s="627"/>
    </row>
    <row r="648" spans="1:14" ht="15" hidden="1" customHeight="1" x14ac:dyDescent="0.15">
      <c r="A648" s="627">
        <v>204</v>
      </c>
      <c r="B648" s="627" t="s">
        <v>2131</v>
      </c>
      <c r="C648" s="627" t="s">
        <v>1027</v>
      </c>
      <c r="D648" s="627" t="s">
        <v>2122</v>
      </c>
      <c r="E648" s="627" t="s">
        <v>1016</v>
      </c>
      <c r="F648" s="627" t="s">
        <v>1007</v>
      </c>
      <c r="G648" s="627" t="s">
        <v>1634</v>
      </c>
      <c r="H648" s="627" t="s">
        <v>1701</v>
      </c>
      <c r="I648" s="627" t="s">
        <v>1903</v>
      </c>
      <c r="J648" s="627" t="s">
        <v>2132</v>
      </c>
      <c r="K648" s="627"/>
      <c r="L648" s="627"/>
      <c r="M648" s="627"/>
      <c r="N648" s="627"/>
    </row>
    <row r="649" spans="1:14" ht="15" hidden="1" customHeight="1" x14ac:dyDescent="0.15">
      <c r="A649" s="627">
        <v>205</v>
      </c>
      <c r="B649" s="627" t="s">
        <v>2133</v>
      </c>
      <c r="C649" s="627" t="s">
        <v>1027</v>
      </c>
      <c r="D649" s="627" t="s">
        <v>2122</v>
      </c>
      <c r="E649" s="627" t="s">
        <v>1018</v>
      </c>
      <c r="F649" s="627" t="s">
        <v>1007</v>
      </c>
      <c r="G649" s="627" t="s">
        <v>1634</v>
      </c>
      <c r="H649" s="627" t="s">
        <v>1701</v>
      </c>
      <c r="I649" s="627" t="s">
        <v>2134</v>
      </c>
      <c r="J649" s="627" t="s">
        <v>2135</v>
      </c>
      <c r="K649" s="627"/>
      <c r="L649" s="627"/>
      <c r="M649" s="627"/>
      <c r="N649" s="627"/>
    </row>
    <row r="650" spans="1:14" ht="15" hidden="1" customHeight="1" x14ac:dyDescent="0.15">
      <c r="A650" s="627">
        <v>206</v>
      </c>
      <c r="B650" s="627" t="s">
        <v>2136</v>
      </c>
      <c r="C650" s="627" t="s">
        <v>1027</v>
      </c>
      <c r="D650" s="627" t="s">
        <v>2122</v>
      </c>
      <c r="E650" s="627" t="s">
        <v>1020</v>
      </c>
      <c r="F650" s="627" t="s">
        <v>1007</v>
      </c>
      <c r="G650" s="627" t="s">
        <v>1634</v>
      </c>
      <c r="H650" s="627" t="s">
        <v>1701</v>
      </c>
      <c r="I650" s="627" t="s">
        <v>470</v>
      </c>
      <c r="J650" s="627" t="s">
        <v>2137</v>
      </c>
      <c r="K650" s="627"/>
      <c r="L650" s="627"/>
      <c r="M650" s="627"/>
      <c r="N650" s="627"/>
    </row>
    <row r="651" spans="1:14" ht="15" hidden="1" customHeight="1" x14ac:dyDescent="0.15">
      <c r="A651" s="627">
        <v>207</v>
      </c>
      <c r="B651" s="627" t="s">
        <v>2138</v>
      </c>
      <c r="C651" s="627" t="s">
        <v>1027</v>
      </c>
      <c r="D651" s="627" t="s">
        <v>2122</v>
      </c>
      <c r="E651" s="627" t="s">
        <v>1022</v>
      </c>
      <c r="F651" s="627" t="s">
        <v>1007</v>
      </c>
      <c r="G651" s="627" t="s">
        <v>1634</v>
      </c>
      <c r="H651" s="627" t="s">
        <v>1701</v>
      </c>
      <c r="I651" s="627" t="s">
        <v>2139</v>
      </c>
      <c r="J651" s="627" t="s">
        <v>2140</v>
      </c>
      <c r="K651" s="627"/>
      <c r="L651" s="627"/>
      <c r="M651" s="627"/>
      <c r="N651" s="627"/>
    </row>
    <row r="652" spans="1:14" ht="15" hidden="1" customHeight="1" x14ac:dyDescent="0.15">
      <c r="A652" s="627">
        <v>1</v>
      </c>
      <c r="B652" s="627" t="s">
        <v>2141</v>
      </c>
      <c r="C652" s="627" t="s">
        <v>1029</v>
      </c>
      <c r="D652" s="627" t="s">
        <v>1007</v>
      </c>
      <c r="E652" s="627" t="s">
        <v>1008</v>
      </c>
      <c r="F652" s="627" t="s">
        <v>1007</v>
      </c>
      <c r="G652" s="627" t="s">
        <v>2142</v>
      </c>
      <c r="H652" s="627"/>
      <c r="I652" s="627"/>
      <c r="J652" s="627" t="s">
        <v>559</v>
      </c>
      <c r="K652" s="627"/>
      <c r="L652" s="627">
        <v>1</v>
      </c>
      <c r="M652" s="627" t="s">
        <v>2143</v>
      </c>
      <c r="N652" s="627" t="s">
        <v>2144</v>
      </c>
    </row>
    <row r="653" spans="1:14" ht="15" hidden="1" customHeight="1" x14ac:dyDescent="0.15">
      <c r="A653" s="627">
        <v>2</v>
      </c>
      <c r="B653" s="627" t="s">
        <v>2145</v>
      </c>
      <c r="C653" s="627" t="s">
        <v>1029</v>
      </c>
      <c r="D653" s="627" t="s">
        <v>1010</v>
      </c>
      <c r="E653" s="627" t="s">
        <v>1008</v>
      </c>
      <c r="F653" s="627" t="s">
        <v>1007</v>
      </c>
      <c r="G653" s="627" t="s">
        <v>2142</v>
      </c>
      <c r="H653" s="627" t="s">
        <v>2144</v>
      </c>
      <c r="I653" s="627"/>
      <c r="J653" s="627" t="s">
        <v>560</v>
      </c>
      <c r="K653" s="627"/>
      <c r="L653" s="627">
        <v>2</v>
      </c>
      <c r="M653" s="627"/>
      <c r="N653" s="627" t="s">
        <v>2146</v>
      </c>
    </row>
    <row r="654" spans="1:14" ht="15" hidden="1" customHeight="1" x14ac:dyDescent="0.15">
      <c r="A654" s="627">
        <v>3</v>
      </c>
      <c r="B654" s="627" t="s">
        <v>2147</v>
      </c>
      <c r="C654" s="627" t="s">
        <v>1029</v>
      </c>
      <c r="D654" s="627" t="s">
        <v>1010</v>
      </c>
      <c r="E654" s="627" t="s">
        <v>1012</v>
      </c>
      <c r="F654" s="627" t="s">
        <v>1007</v>
      </c>
      <c r="G654" s="627" t="s">
        <v>2142</v>
      </c>
      <c r="H654" s="627" t="s">
        <v>2144</v>
      </c>
      <c r="I654" s="627" t="s">
        <v>2144</v>
      </c>
      <c r="J654" s="627" t="s">
        <v>561</v>
      </c>
      <c r="K654" s="627"/>
      <c r="L654" s="627">
        <v>3</v>
      </c>
      <c r="M654" s="627"/>
      <c r="N654" s="627" t="s">
        <v>2148</v>
      </c>
    </row>
    <row r="655" spans="1:14" ht="15" hidden="1" customHeight="1" x14ac:dyDescent="0.15">
      <c r="A655" s="627">
        <v>4</v>
      </c>
      <c r="B655" s="627" t="s">
        <v>2149</v>
      </c>
      <c r="C655" s="627" t="s">
        <v>1029</v>
      </c>
      <c r="D655" s="627" t="s">
        <v>1010</v>
      </c>
      <c r="E655" s="627" t="s">
        <v>1014</v>
      </c>
      <c r="F655" s="627" t="s">
        <v>1007</v>
      </c>
      <c r="G655" s="627" t="s">
        <v>2142</v>
      </c>
      <c r="H655" s="627" t="s">
        <v>2144</v>
      </c>
      <c r="I655" s="627" t="s">
        <v>2150</v>
      </c>
      <c r="J655" s="627" t="s">
        <v>562</v>
      </c>
      <c r="K655" s="627"/>
      <c r="L655" s="627">
        <v>4</v>
      </c>
      <c r="M655" s="627"/>
      <c r="N655" s="627" t="s">
        <v>2151</v>
      </c>
    </row>
    <row r="656" spans="1:14" ht="15" hidden="1" customHeight="1" x14ac:dyDescent="0.15">
      <c r="A656" s="627">
        <v>5</v>
      </c>
      <c r="B656" s="627" t="s">
        <v>2152</v>
      </c>
      <c r="C656" s="627" t="s">
        <v>1029</v>
      </c>
      <c r="D656" s="627" t="s">
        <v>1010</v>
      </c>
      <c r="E656" s="627" t="s">
        <v>1016</v>
      </c>
      <c r="F656" s="627" t="s">
        <v>1007</v>
      </c>
      <c r="G656" s="627" t="s">
        <v>2142</v>
      </c>
      <c r="H656" s="627" t="s">
        <v>2144</v>
      </c>
      <c r="I656" s="627" t="s">
        <v>2153</v>
      </c>
      <c r="J656" s="627" t="s">
        <v>563</v>
      </c>
      <c r="K656" s="627"/>
      <c r="L656" s="627">
        <v>5</v>
      </c>
      <c r="M656" s="627"/>
      <c r="N656" s="627" t="s">
        <v>2154</v>
      </c>
    </row>
    <row r="657" spans="1:14" ht="15" hidden="1" customHeight="1" x14ac:dyDescent="0.15">
      <c r="A657" s="627">
        <v>6</v>
      </c>
      <c r="B657" s="627" t="s">
        <v>2155</v>
      </c>
      <c r="C657" s="627" t="s">
        <v>1029</v>
      </c>
      <c r="D657" s="627" t="s">
        <v>1010</v>
      </c>
      <c r="E657" s="627" t="s">
        <v>1018</v>
      </c>
      <c r="F657" s="627" t="s">
        <v>1007</v>
      </c>
      <c r="G657" s="627" t="s">
        <v>2142</v>
      </c>
      <c r="H657" s="627" t="s">
        <v>2144</v>
      </c>
      <c r="I657" s="627" t="s">
        <v>2156</v>
      </c>
      <c r="J657" s="627" t="s">
        <v>564</v>
      </c>
      <c r="K657" s="627"/>
      <c r="L657" s="627">
        <v>6</v>
      </c>
      <c r="M657" s="627"/>
      <c r="N657" s="627" t="s">
        <v>2157</v>
      </c>
    </row>
    <row r="658" spans="1:14" ht="15" hidden="1" customHeight="1" x14ac:dyDescent="0.15">
      <c r="A658" s="627">
        <v>7</v>
      </c>
      <c r="B658" s="627" t="s">
        <v>2158</v>
      </c>
      <c r="C658" s="627" t="s">
        <v>1029</v>
      </c>
      <c r="D658" s="627" t="s">
        <v>1010</v>
      </c>
      <c r="E658" s="627" t="s">
        <v>1020</v>
      </c>
      <c r="F658" s="627" t="s">
        <v>1007</v>
      </c>
      <c r="G658" s="627" t="s">
        <v>2142</v>
      </c>
      <c r="H658" s="627" t="s">
        <v>2144</v>
      </c>
      <c r="I658" s="627" t="s">
        <v>2159</v>
      </c>
      <c r="J658" s="627" t="s">
        <v>565</v>
      </c>
      <c r="K658" s="627"/>
      <c r="L658" s="627">
        <v>7</v>
      </c>
      <c r="M658" s="627"/>
      <c r="N658" s="627" t="s">
        <v>2160</v>
      </c>
    </row>
    <row r="659" spans="1:14" ht="15" hidden="1" customHeight="1" x14ac:dyDescent="0.15">
      <c r="A659" s="627">
        <v>8</v>
      </c>
      <c r="B659" s="627" t="s">
        <v>2161</v>
      </c>
      <c r="C659" s="627" t="s">
        <v>1029</v>
      </c>
      <c r="D659" s="627" t="s">
        <v>1010</v>
      </c>
      <c r="E659" s="627" t="s">
        <v>1022</v>
      </c>
      <c r="F659" s="627" t="s">
        <v>1007</v>
      </c>
      <c r="G659" s="627" t="s">
        <v>2142</v>
      </c>
      <c r="H659" s="627" t="s">
        <v>2144</v>
      </c>
      <c r="I659" s="627" t="s">
        <v>2162</v>
      </c>
      <c r="J659" s="627" t="s">
        <v>566</v>
      </c>
      <c r="K659" s="627"/>
      <c r="L659" s="627">
        <v>8</v>
      </c>
      <c r="M659" s="627"/>
      <c r="N659" s="627" t="s">
        <v>2163</v>
      </c>
    </row>
    <row r="660" spans="1:14" ht="15" hidden="1" customHeight="1" x14ac:dyDescent="0.15">
      <c r="A660" s="627">
        <v>9</v>
      </c>
      <c r="B660" s="627" t="s">
        <v>2164</v>
      </c>
      <c r="C660" s="627" t="s">
        <v>1029</v>
      </c>
      <c r="D660" s="627" t="s">
        <v>1010</v>
      </c>
      <c r="E660" s="627" t="s">
        <v>1024</v>
      </c>
      <c r="F660" s="627" t="s">
        <v>1007</v>
      </c>
      <c r="G660" s="627" t="s">
        <v>2142</v>
      </c>
      <c r="H660" s="627" t="s">
        <v>2144</v>
      </c>
      <c r="I660" s="627" t="s">
        <v>2165</v>
      </c>
      <c r="J660" s="627" t="s">
        <v>567</v>
      </c>
      <c r="K660" s="627"/>
      <c r="L660" s="627">
        <v>9</v>
      </c>
      <c r="M660" s="627"/>
      <c r="N660" s="627" t="s">
        <v>2166</v>
      </c>
    </row>
    <row r="661" spans="1:14" ht="15" hidden="1" customHeight="1" x14ac:dyDescent="0.15">
      <c r="A661" s="627">
        <v>10</v>
      </c>
      <c r="B661" s="627" t="s">
        <v>2167</v>
      </c>
      <c r="C661" s="627" t="s">
        <v>1029</v>
      </c>
      <c r="D661" s="627" t="s">
        <v>1010</v>
      </c>
      <c r="E661" s="627" t="s">
        <v>1006</v>
      </c>
      <c r="F661" s="627" t="s">
        <v>1007</v>
      </c>
      <c r="G661" s="627" t="s">
        <v>2142</v>
      </c>
      <c r="H661" s="627" t="s">
        <v>2144</v>
      </c>
      <c r="I661" s="627" t="s">
        <v>2168</v>
      </c>
      <c r="J661" s="627" t="s">
        <v>568</v>
      </c>
      <c r="K661" s="627"/>
      <c r="L661" s="627">
        <v>10</v>
      </c>
      <c r="M661" s="627"/>
      <c r="N661" s="627" t="s">
        <v>2169</v>
      </c>
    </row>
    <row r="662" spans="1:14" ht="15" hidden="1" customHeight="1" x14ac:dyDescent="0.15">
      <c r="A662" s="627">
        <v>11</v>
      </c>
      <c r="B662" s="627" t="s">
        <v>2170</v>
      </c>
      <c r="C662" s="627" t="s">
        <v>1029</v>
      </c>
      <c r="D662" s="627" t="s">
        <v>1010</v>
      </c>
      <c r="E662" s="627" t="s">
        <v>1027</v>
      </c>
      <c r="F662" s="627" t="s">
        <v>1007</v>
      </c>
      <c r="G662" s="627" t="s">
        <v>2142</v>
      </c>
      <c r="H662" s="627" t="s">
        <v>2144</v>
      </c>
      <c r="I662" s="627" t="s">
        <v>2171</v>
      </c>
      <c r="J662" s="627" t="s">
        <v>569</v>
      </c>
      <c r="K662" s="627"/>
      <c r="L662" s="627">
        <v>11</v>
      </c>
      <c r="M662" s="627"/>
      <c r="N662" s="627" t="s">
        <v>2172</v>
      </c>
    </row>
    <row r="663" spans="1:14" ht="15" hidden="1" customHeight="1" x14ac:dyDescent="0.15">
      <c r="A663" s="627">
        <v>12</v>
      </c>
      <c r="B663" s="627" t="s">
        <v>2173</v>
      </c>
      <c r="C663" s="627" t="s">
        <v>1029</v>
      </c>
      <c r="D663" s="627" t="s">
        <v>1010</v>
      </c>
      <c r="E663" s="627" t="s">
        <v>1029</v>
      </c>
      <c r="F663" s="627" t="s">
        <v>1007</v>
      </c>
      <c r="G663" s="627" t="s">
        <v>2142</v>
      </c>
      <c r="H663" s="627" t="s">
        <v>2144</v>
      </c>
      <c r="I663" s="627" t="s">
        <v>2174</v>
      </c>
      <c r="J663" s="627" t="s">
        <v>570</v>
      </c>
      <c r="K663" s="627"/>
      <c r="L663" s="627">
        <v>12</v>
      </c>
      <c r="M663" s="627"/>
      <c r="N663" s="627" t="s">
        <v>2175</v>
      </c>
    </row>
    <row r="664" spans="1:14" ht="15" hidden="1" customHeight="1" x14ac:dyDescent="0.15">
      <c r="A664" s="627">
        <v>13</v>
      </c>
      <c r="B664" s="627" t="s">
        <v>2176</v>
      </c>
      <c r="C664" s="627" t="s">
        <v>1029</v>
      </c>
      <c r="D664" s="627" t="s">
        <v>1010</v>
      </c>
      <c r="E664" s="627" t="s">
        <v>1031</v>
      </c>
      <c r="F664" s="627" t="s">
        <v>1007</v>
      </c>
      <c r="G664" s="627" t="s">
        <v>2142</v>
      </c>
      <c r="H664" s="627" t="s">
        <v>2144</v>
      </c>
      <c r="I664" s="627" t="s">
        <v>2177</v>
      </c>
      <c r="J664" s="627" t="s">
        <v>571</v>
      </c>
      <c r="K664" s="627"/>
      <c r="L664" s="627">
        <v>13</v>
      </c>
      <c r="M664" s="627"/>
      <c r="N664" s="627" t="s">
        <v>2178</v>
      </c>
    </row>
    <row r="665" spans="1:14" ht="15" hidden="1" customHeight="1" x14ac:dyDescent="0.15">
      <c r="A665" s="627">
        <v>14</v>
      </c>
      <c r="B665" s="627" t="s">
        <v>2179</v>
      </c>
      <c r="C665" s="627" t="s">
        <v>1029</v>
      </c>
      <c r="D665" s="627" t="s">
        <v>1010</v>
      </c>
      <c r="E665" s="627" t="s">
        <v>1033</v>
      </c>
      <c r="F665" s="627" t="s">
        <v>1007</v>
      </c>
      <c r="G665" s="627" t="s">
        <v>2142</v>
      </c>
      <c r="H665" s="627" t="s">
        <v>2144</v>
      </c>
      <c r="I665" s="627" t="s">
        <v>2180</v>
      </c>
      <c r="J665" s="627" t="s">
        <v>572</v>
      </c>
      <c r="K665" s="627"/>
      <c r="L665" s="627">
        <v>14</v>
      </c>
      <c r="M665" s="627"/>
      <c r="N665" s="627" t="s">
        <v>2181</v>
      </c>
    </row>
    <row r="666" spans="1:14" ht="15" hidden="1" customHeight="1" x14ac:dyDescent="0.15">
      <c r="A666" s="627">
        <v>15</v>
      </c>
      <c r="B666" s="627" t="s">
        <v>2182</v>
      </c>
      <c r="C666" s="627" t="s">
        <v>1029</v>
      </c>
      <c r="D666" s="627" t="s">
        <v>1010</v>
      </c>
      <c r="E666" s="627" t="s">
        <v>1035</v>
      </c>
      <c r="F666" s="627" t="s">
        <v>1007</v>
      </c>
      <c r="G666" s="627" t="s">
        <v>2142</v>
      </c>
      <c r="H666" s="627" t="s">
        <v>2144</v>
      </c>
      <c r="I666" s="627" t="s">
        <v>2183</v>
      </c>
      <c r="J666" s="627" t="s">
        <v>573</v>
      </c>
      <c r="K666" s="627"/>
      <c r="L666" s="627">
        <v>15</v>
      </c>
      <c r="M666" s="627"/>
      <c r="N666" s="627" t="s">
        <v>783</v>
      </c>
    </row>
    <row r="667" spans="1:14" ht="15" hidden="1" customHeight="1" x14ac:dyDescent="0.15">
      <c r="A667" s="627">
        <v>16</v>
      </c>
      <c r="B667" s="627" t="s">
        <v>2184</v>
      </c>
      <c r="C667" s="627" t="s">
        <v>1029</v>
      </c>
      <c r="D667" s="627" t="s">
        <v>1010</v>
      </c>
      <c r="E667" s="627" t="s">
        <v>1037</v>
      </c>
      <c r="F667" s="627" t="s">
        <v>1007</v>
      </c>
      <c r="G667" s="627" t="s">
        <v>2142</v>
      </c>
      <c r="H667" s="627" t="s">
        <v>2144</v>
      </c>
      <c r="I667" s="627" t="s">
        <v>2185</v>
      </c>
      <c r="J667" s="627" t="s">
        <v>574</v>
      </c>
      <c r="K667" s="627"/>
      <c r="L667" s="627">
        <v>16</v>
      </c>
      <c r="M667" s="627"/>
      <c r="N667" s="627" t="s">
        <v>2186</v>
      </c>
    </row>
    <row r="668" spans="1:14" ht="15" hidden="1" customHeight="1" x14ac:dyDescent="0.15">
      <c r="A668" s="627">
        <v>17</v>
      </c>
      <c r="B668" s="627" t="s">
        <v>2187</v>
      </c>
      <c r="C668" s="627" t="s">
        <v>1029</v>
      </c>
      <c r="D668" s="627" t="s">
        <v>1010</v>
      </c>
      <c r="E668" s="627" t="s">
        <v>1039</v>
      </c>
      <c r="F668" s="627" t="s">
        <v>1007</v>
      </c>
      <c r="G668" s="627" t="s">
        <v>2142</v>
      </c>
      <c r="H668" s="627" t="s">
        <v>2144</v>
      </c>
      <c r="I668" s="627" t="s">
        <v>2188</v>
      </c>
      <c r="J668" s="627" t="s">
        <v>576</v>
      </c>
      <c r="K668" s="627"/>
      <c r="L668" s="627">
        <v>17</v>
      </c>
      <c r="M668" s="627"/>
      <c r="N668" s="627" t="s">
        <v>2189</v>
      </c>
    </row>
    <row r="669" spans="1:14" ht="15" hidden="1" customHeight="1" x14ac:dyDescent="0.15">
      <c r="A669" s="627">
        <v>18</v>
      </c>
      <c r="B669" s="627" t="s">
        <v>2190</v>
      </c>
      <c r="C669" s="627" t="s">
        <v>1029</v>
      </c>
      <c r="D669" s="627" t="s">
        <v>1010</v>
      </c>
      <c r="E669" s="627" t="s">
        <v>1041</v>
      </c>
      <c r="F669" s="627" t="s">
        <v>1007</v>
      </c>
      <c r="G669" s="627" t="s">
        <v>2142</v>
      </c>
      <c r="H669" s="627" t="s">
        <v>2144</v>
      </c>
      <c r="I669" s="627" t="s">
        <v>2191</v>
      </c>
      <c r="J669" s="627" t="s">
        <v>577</v>
      </c>
      <c r="K669" s="627"/>
      <c r="L669" s="627">
        <v>18</v>
      </c>
      <c r="M669" s="627"/>
      <c r="N669" s="627" t="s">
        <v>2192</v>
      </c>
    </row>
    <row r="670" spans="1:14" ht="15" hidden="1" customHeight="1" x14ac:dyDescent="0.15">
      <c r="A670" s="627">
        <v>19</v>
      </c>
      <c r="B670" s="627" t="s">
        <v>2193</v>
      </c>
      <c r="C670" s="627" t="s">
        <v>1029</v>
      </c>
      <c r="D670" s="627" t="s">
        <v>1010</v>
      </c>
      <c r="E670" s="627" t="s">
        <v>1043</v>
      </c>
      <c r="F670" s="627" t="s">
        <v>1007</v>
      </c>
      <c r="G670" s="627" t="s">
        <v>2142</v>
      </c>
      <c r="H670" s="627" t="s">
        <v>2144</v>
      </c>
      <c r="I670" s="627" t="s">
        <v>2194</v>
      </c>
      <c r="J670" s="627" t="s">
        <v>578</v>
      </c>
      <c r="K670" s="627"/>
      <c r="L670" s="627">
        <v>19</v>
      </c>
      <c r="M670" s="627"/>
      <c r="N670" s="627" t="s">
        <v>2195</v>
      </c>
    </row>
    <row r="671" spans="1:14" ht="15" hidden="1" customHeight="1" x14ac:dyDescent="0.15">
      <c r="A671" s="627">
        <v>20</v>
      </c>
      <c r="B671" s="627" t="s">
        <v>2196</v>
      </c>
      <c r="C671" s="627" t="s">
        <v>1029</v>
      </c>
      <c r="D671" s="627" t="s">
        <v>1010</v>
      </c>
      <c r="E671" s="627" t="s">
        <v>1045</v>
      </c>
      <c r="F671" s="627" t="s">
        <v>1007</v>
      </c>
      <c r="G671" s="627" t="s">
        <v>2142</v>
      </c>
      <c r="H671" s="627" t="s">
        <v>2144</v>
      </c>
      <c r="I671" s="627" t="s">
        <v>2197</v>
      </c>
      <c r="J671" s="627" t="s">
        <v>579</v>
      </c>
      <c r="K671" s="627"/>
      <c r="L671" s="627">
        <v>20</v>
      </c>
      <c r="M671" s="627"/>
      <c r="N671" s="627" t="s">
        <v>2198</v>
      </c>
    </row>
    <row r="672" spans="1:14" ht="15" hidden="1" customHeight="1" x14ac:dyDescent="0.15">
      <c r="A672" s="627">
        <v>21</v>
      </c>
      <c r="B672" s="627" t="s">
        <v>2199</v>
      </c>
      <c r="C672" s="627" t="s">
        <v>1029</v>
      </c>
      <c r="D672" s="627" t="s">
        <v>1047</v>
      </c>
      <c r="E672" s="627" t="s">
        <v>1008</v>
      </c>
      <c r="F672" s="627" t="s">
        <v>1007</v>
      </c>
      <c r="G672" s="627" t="s">
        <v>2142</v>
      </c>
      <c r="H672" s="627" t="s">
        <v>2146</v>
      </c>
      <c r="I672" s="627"/>
      <c r="J672" s="627" t="s">
        <v>580</v>
      </c>
      <c r="K672" s="627"/>
      <c r="L672" s="627">
        <v>21</v>
      </c>
      <c r="M672" s="627"/>
      <c r="N672" s="627" t="s">
        <v>2200</v>
      </c>
    </row>
    <row r="673" spans="1:14" ht="15" hidden="1" customHeight="1" x14ac:dyDescent="0.15">
      <c r="A673" s="627">
        <v>22</v>
      </c>
      <c r="B673" s="627" t="s">
        <v>2201</v>
      </c>
      <c r="C673" s="627" t="s">
        <v>1029</v>
      </c>
      <c r="D673" s="627" t="s">
        <v>1047</v>
      </c>
      <c r="E673" s="627" t="s">
        <v>1012</v>
      </c>
      <c r="F673" s="627" t="s">
        <v>1007</v>
      </c>
      <c r="G673" s="627" t="s">
        <v>2142</v>
      </c>
      <c r="H673" s="627" t="s">
        <v>2146</v>
      </c>
      <c r="I673" s="627" t="s">
        <v>2146</v>
      </c>
      <c r="J673" s="627" t="s">
        <v>581</v>
      </c>
      <c r="K673" s="627"/>
      <c r="L673" s="627">
        <v>22</v>
      </c>
      <c r="M673" s="627"/>
      <c r="N673" s="627" t="s">
        <v>2202</v>
      </c>
    </row>
    <row r="674" spans="1:14" ht="15" hidden="1" customHeight="1" x14ac:dyDescent="0.15">
      <c r="A674" s="627">
        <v>23</v>
      </c>
      <c r="B674" s="627" t="s">
        <v>2203</v>
      </c>
      <c r="C674" s="627" t="s">
        <v>1029</v>
      </c>
      <c r="D674" s="627" t="s">
        <v>1047</v>
      </c>
      <c r="E674" s="627" t="s">
        <v>1014</v>
      </c>
      <c r="F674" s="627" t="s">
        <v>1007</v>
      </c>
      <c r="G674" s="627" t="s">
        <v>2142</v>
      </c>
      <c r="H674" s="627" t="s">
        <v>2146</v>
      </c>
      <c r="I674" s="627" t="s">
        <v>309</v>
      </c>
      <c r="J674" s="627" t="s">
        <v>582</v>
      </c>
      <c r="K674" s="627"/>
      <c r="L674" s="627">
        <v>23</v>
      </c>
      <c r="M674" s="627"/>
      <c r="N674" s="627" t="s">
        <v>2204</v>
      </c>
    </row>
    <row r="675" spans="1:14" ht="15" hidden="1" customHeight="1" x14ac:dyDescent="0.15">
      <c r="A675" s="627">
        <v>24</v>
      </c>
      <c r="B675" s="627" t="s">
        <v>2205</v>
      </c>
      <c r="C675" s="627" t="s">
        <v>1029</v>
      </c>
      <c r="D675" s="627" t="s">
        <v>1047</v>
      </c>
      <c r="E675" s="627" t="s">
        <v>1016</v>
      </c>
      <c r="F675" s="627" t="s">
        <v>1007</v>
      </c>
      <c r="G675" s="627" t="s">
        <v>2142</v>
      </c>
      <c r="H675" s="627" t="s">
        <v>2146</v>
      </c>
      <c r="I675" s="627" t="s">
        <v>2206</v>
      </c>
      <c r="J675" s="627" t="s">
        <v>583</v>
      </c>
      <c r="K675" s="627"/>
      <c r="L675" s="627">
        <v>24</v>
      </c>
      <c r="M675" s="627"/>
      <c r="N675" s="627" t="s">
        <v>2207</v>
      </c>
    </row>
    <row r="676" spans="1:14" ht="15" hidden="1" customHeight="1" x14ac:dyDescent="0.15">
      <c r="A676" s="627">
        <v>25</v>
      </c>
      <c r="B676" s="627" t="s">
        <v>2208</v>
      </c>
      <c r="C676" s="627" t="s">
        <v>1029</v>
      </c>
      <c r="D676" s="627" t="s">
        <v>1047</v>
      </c>
      <c r="E676" s="627" t="s">
        <v>1018</v>
      </c>
      <c r="F676" s="627" t="s">
        <v>1007</v>
      </c>
      <c r="G676" s="627" t="s">
        <v>2142</v>
      </c>
      <c r="H676" s="627" t="s">
        <v>2146</v>
      </c>
      <c r="I676" s="627" t="s">
        <v>396</v>
      </c>
      <c r="J676" s="627" t="s">
        <v>584</v>
      </c>
      <c r="K676" s="627"/>
      <c r="L676" s="627">
        <v>25</v>
      </c>
      <c r="M676" s="627"/>
      <c r="N676" s="627" t="s">
        <v>2209</v>
      </c>
    </row>
    <row r="677" spans="1:14" ht="15" hidden="1" customHeight="1" x14ac:dyDescent="0.15">
      <c r="A677" s="627">
        <v>26</v>
      </c>
      <c r="B677" s="627" t="s">
        <v>2210</v>
      </c>
      <c r="C677" s="627" t="s">
        <v>1029</v>
      </c>
      <c r="D677" s="627" t="s">
        <v>1047</v>
      </c>
      <c r="E677" s="627" t="s">
        <v>1020</v>
      </c>
      <c r="F677" s="627" t="s">
        <v>1007</v>
      </c>
      <c r="G677" s="627" t="s">
        <v>2142</v>
      </c>
      <c r="H677" s="627" t="s">
        <v>2146</v>
      </c>
      <c r="I677" s="627" t="s">
        <v>2211</v>
      </c>
      <c r="J677" s="627" t="s">
        <v>585</v>
      </c>
      <c r="K677" s="627"/>
      <c r="L677" s="627">
        <v>26</v>
      </c>
      <c r="M677" s="627"/>
      <c r="N677" s="627" t="s">
        <v>2212</v>
      </c>
    </row>
    <row r="678" spans="1:14" ht="15" hidden="1" customHeight="1" x14ac:dyDescent="0.15">
      <c r="A678" s="627">
        <v>27</v>
      </c>
      <c r="B678" s="627" t="s">
        <v>2213</v>
      </c>
      <c r="C678" s="627" t="s">
        <v>1029</v>
      </c>
      <c r="D678" s="627" t="s">
        <v>1047</v>
      </c>
      <c r="E678" s="627" t="s">
        <v>1022</v>
      </c>
      <c r="F678" s="627" t="s">
        <v>1007</v>
      </c>
      <c r="G678" s="627" t="s">
        <v>2142</v>
      </c>
      <c r="H678" s="627" t="s">
        <v>2146</v>
      </c>
      <c r="I678" s="627" t="s">
        <v>250</v>
      </c>
      <c r="J678" s="627" t="s">
        <v>586</v>
      </c>
      <c r="K678" s="627"/>
      <c r="L678" s="627">
        <v>27</v>
      </c>
      <c r="M678" s="627"/>
      <c r="N678" s="627" t="s">
        <v>2214</v>
      </c>
    </row>
    <row r="679" spans="1:14" ht="15" hidden="1" customHeight="1" x14ac:dyDescent="0.15">
      <c r="A679" s="627">
        <v>28</v>
      </c>
      <c r="B679" s="627" t="s">
        <v>2215</v>
      </c>
      <c r="C679" s="627" t="s">
        <v>1029</v>
      </c>
      <c r="D679" s="627" t="s">
        <v>1047</v>
      </c>
      <c r="E679" s="627" t="s">
        <v>1024</v>
      </c>
      <c r="F679" s="627" t="s">
        <v>1007</v>
      </c>
      <c r="G679" s="627" t="s">
        <v>2142</v>
      </c>
      <c r="H679" s="627" t="s">
        <v>2146</v>
      </c>
      <c r="I679" s="627" t="s">
        <v>2216</v>
      </c>
      <c r="J679" s="627" t="s">
        <v>587</v>
      </c>
      <c r="K679" s="627"/>
      <c r="L679" s="627">
        <v>28</v>
      </c>
      <c r="M679" s="627"/>
      <c r="N679" s="627" t="s">
        <v>2217</v>
      </c>
    </row>
    <row r="680" spans="1:14" ht="15" hidden="1" customHeight="1" x14ac:dyDescent="0.15">
      <c r="A680" s="627">
        <v>29</v>
      </c>
      <c r="B680" s="627" t="s">
        <v>2218</v>
      </c>
      <c r="C680" s="627" t="s">
        <v>1029</v>
      </c>
      <c r="D680" s="627" t="s">
        <v>1047</v>
      </c>
      <c r="E680" s="627" t="s">
        <v>1006</v>
      </c>
      <c r="F680" s="627" t="s">
        <v>1007</v>
      </c>
      <c r="G680" s="627" t="s">
        <v>2142</v>
      </c>
      <c r="H680" s="627" t="s">
        <v>2146</v>
      </c>
      <c r="I680" s="627" t="s">
        <v>2219</v>
      </c>
      <c r="J680" s="627" t="s">
        <v>588</v>
      </c>
      <c r="K680" s="627"/>
      <c r="L680" s="627">
        <v>29</v>
      </c>
      <c r="M680" s="627"/>
      <c r="N680" s="627" t="s">
        <v>2220</v>
      </c>
    </row>
    <row r="681" spans="1:14" ht="15" hidden="1" customHeight="1" x14ac:dyDescent="0.15">
      <c r="A681" s="627">
        <v>30</v>
      </c>
      <c r="B681" s="627" t="s">
        <v>2221</v>
      </c>
      <c r="C681" s="627" t="s">
        <v>1029</v>
      </c>
      <c r="D681" s="627" t="s">
        <v>1047</v>
      </c>
      <c r="E681" s="627" t="s">
        <v>1027</v>
      </c>
      <c r="F681" s="627" t="s">
        <v>1007</v>
      </c>
      <c r="G681" s="627" t="s">
        <v>2142</v>
      </c>
      <c r="H681" s="627" t="s">
        <v>2146</v>
      </c>
      <c r="I681" s="627" t="s">
        <v>2222</v>
      </c>
      <c r="J681" s="627" t="s">
        <v>589</v>
      </c>
      <c r="K681" s="627"/>
      <c r="L681" s="627">
        <v>30</v>
      </c>
      <c r="M681" s="627"/>
      <c r="N681" s="627" t="s">
        <v>2223</v>
      </c>
    </row>
    <row r="682" spans="1:14" ht="15" hidden="1" customHeight="1" x14ac:dyDescent="0.15">
      <c r="A682" s="627">
        <v>31</v>
      </c>
      <c r="B682" s="627" t="s">
        <v>2224</v>
      </c>
      <c r="C682" s="627" t="s">
        <v>1029</v>
      </c>
      <c r="D682" s="627" t="s">
        <v>1047</v>
      </c>
      <c r="E682" s="627" t="s">
        <v>1029</v>
      </c>
      <c r="F682" s="627" t="s">
        <v>1007</v>
      </c>
      <c r="G682" s="627" t="s">
        <v>2142</v>
      </c>
      <c r="H682" s="627" t="s">
        <v>2146</v>
      </c>
      <c r="I682" s="627" t="s">
        <v>2225</v>
      </c>
      <c r="J682" s="627" t="s">
        <v>590</v>
      </c>
      <c r="K682" s="627"/>
      <c r="L682" s="627">
        <v>31</v>
      </c>
      <c r="M682" s="627"/>
      <c r="N682" s="627" t="s">
        <v>2226</v>
      </c>
    </row>
    <row r="683" spans="1:14" ht="15" hidden="1" customHeight="1" x14ac:dyDescent="0.15">
      <c r="A683" s="627">
        <v>32</v>
      </c>
      <c r="B683" s="627" t="s">
        <v>2227</v>
      </c>
      <c r="C683" s="627" t="s">
        <v>1029</v>
      </c>
      <c r="D683" s="627" t="s">
        <v>1047</v>
      </c>
      <c r="E683" s="627" t="s">
        <v>1031</v>
      </c>
      <c r="F683" s="627" t="s">
        <v>1007</v>
      </c>
      <c r="G683" s="627" t="s">
        <v>2142</v>
      </c>
      <c r="H683" s="627" t="s">
        <v>2146</v>
      </c>
      <c r="I683" s="627" t="s">
        <v>2228</v>
      </c>
      <c r="J683" s="627" t="s">
        <v>1712</v>
      </c>
      <c r="K683" s="627"/>
      <c r="L683" s="627">
        <v>32</v>
      </c>
      <c r="M683" s="627"/>
      <c r="N683" s="627" t="s">
        <v>2229</v>
      </c>
    </row>
    <row r="684" spans="1:14" ht="15" hidden="1" customHeight="1" x14ac:dyDescent="0.15">
      <c r="A684" s="627">
        <v>33</v>
      </c>
      <c r="B684" s="627" t="s">
        <v>2230</v>
      </c>
      <c r="C684" s="627" t="s">
        <v>1029</v>
      </c>
      <c r="D684" s="627" t="s">
        <v>1047</v>
      </c>
      <c r="E684" s="627" t="s">
        <v>1033</v>
      </c>
      <c r="F684" s="627" t="s">
        <v>1007</v>
      </c>
      <c r="G684" s="627" t="s">
        <v>2142</v>
      </c>
      <c r="H684" s="627" t="s">
        <v>2146</v>
      </c>
      <c r="I684" s="627" t="s">
        <v>2231</v>
      </c>
      <c r="J684" s="627" t="s">
        <v>1715</v>
      </c>
      <c r="K684" s="627"/>
      <c r="L684" s="627">
        <v>33</v>
      </c>
      <c r="M684" s="627"/>
      <c r="N684" s="627" t="s">
        <v>2232</v>
      </c>
    </row>
    <row r="685" spans="1:14" ht="15" hidden="1" customHeight="1" x14ac:dyDescent="0.15">
      <c r="A685" s="627">
        <v>34</v>
      </c>
      <c r="B685" s="627" t="s">
        <v>2233</v>
      </c>
      <c r="C685" s="627" t="s">
        <v>1029</v>
      </c>
      <c r="D685" s="627" t="s">
        <v>1047</v>
      </c>
      <c r="E685" s="627" t="s">
        <v>1035</v>
      </c>
      <c r="F685" s="627" t="s">
        <v>1007</v>
      </c>
      <c r="G685" s="627" t="s">
        <v>2142</v>
      </c>
      <c r="H685" s="627" t="s">
        <v>2146</v>
      </c>
      <c r="I685" s="627" t="s">
        <v>2234</v>
      </c>
      <c r="J685" s="627" t="s">
        <v>1718</v>
      </c>
      <c r="K685" s="627"/>
      <c r="L685" s="627">
        <v>34</v>
      </c>
      <c r="M685" s="627"/>
      <c r="N685" s="627" t="s">
        <v>2235</v>
      </c>
    </row>
    <row r="686" spans="1:14" ht="15" hidden="1" customHeight="1" x14ac:dyDescent="0.15">
      <c r="A686" s="627">
        <v>35</v>
      </c>
      <c r="B686" s="627" t="s">
        <v>2236</v>
      </c>
      <c r="C686" s="627" t="s">
        <v>1029</v>
      </c>
      <c r="D686" s="627" t="s">
        <v>1047</v>
      </c>
      <c r="E686" s="627" t="s">
        <v>1037</v>
      </c>
      <c r="F686" s="627" t="s">
        <v>1007</v>
      </c>
      <c r="G686" s="627" t="s">
        <v>2142</v>
      </c>
      <c r="H686" s="627" t="s">
        <v>2146</v>
      </c>
      <c r="I686" s="627" t="s">
        <v>2237</v>
      </c>
      <c r="J686" s="627" t="s">
        <v>1721</v>
      </c>
      <c r="K686" s="627"/>
      <c r="L686" s="627">
        <v>35</v>
      </c>
      <c r="M686" s="627"/>
      <c r="N686" s="627" t="s">
        <v>2238</v>
      </c>
    </row>
    <row r="687" spans="1:14" ht="15" hidden="1" customHeight="1" x14ac:dyDescent="0.15">
      <c r="A687" s="627">
        <v>36</v>
      </c>
      <c r="B687" s="627" t="s">
        <v>2239</v>
      </c>
      <c r="C687" s="627" t="s">
        <v>1029</v>
      </c>
      <c r="D687" s="627" t="s">
        <v>1047</v>
      </c>
      <c r="E687" s="627" t="s">
        <v>1039</v>
      </c>
      <c r="F687" s="627" t="s">
        <v>1007</v>
      </c>
      <c r="G687" s="627" t="s">
        <v>2142</v>
      </c>
      <c r="H687" s="627" t="s">
        <v>2146</v>
      </c>
      <c r="I687" s="627" t="s">
        <v>2240</v>
      </c>
      <c r="J687" s="627" t="s">
        <v>1724</v>
      </c>
      <c r="K687" s="627"/>
      <c r="L687" s="627"/>
      <c r="M687" s="627"/>
      <c r="N687" s="627"/>
    </row>
    <row r="688" spans="1:14" ht="15" hidden="1" customHeight="1" x14ac:dyDescent="0.15">
      <c r="A688" s="627">
        <v>37</v>
      </c>
      <c r="B688" s="627" t="s">
        <v>2241</v>
      </c>
      <c r="C688" s="627" t="s">
        <v>1029</v>
      </c>
      <c r="D688" s="627" t="s">
        <v>1047</v>
      </c>
      <c r="E688" s="627" t="s">
        <v>1041</v>
      </c>
      <c r="F688" s="627" t="s">
        <v>1007</v>
      </c>
      <c r="G688" s="627" t="s">
        <v>2142</v>
      </c>
      <c r="H688" s="627" t="s">
        <v>2146</v>
      </c>
      <c r="I688" s="627" t="s">
        <v>2242</v>
      </c>
      <c r="J688" s="627" t="s">
        <v>1727</v>
      </c>
      <c r="K688" s="627"/>
      <c r="L688" s="627"/>
      <c r="M688" s="627"/>
      <c r="N688" s="627"/>
    </row>
    <row r="689" spans="1:14" ht="15" hidden="1" customHeight="1" x14ac:dyDescent="0.15">
      <c r="A689" s="627">
        <v>38</v>
      </c>
      <c r="B689" s="627" t="s">
        <v>2243</v>
      </c>
      <c r="C689" s="627" t="s">
        <v>1029</v>
      </c>
      <c r="D689" s="627" t="s">
        <v>1047</v>
      </c>
      <c r="E689" s="627" t="s">
        <v>1043</v>
      </c>
      <c r="F689" s="627" t="s">
        <v>1007</v>
      </c>
      <c r="G689" s="627" t="s">
        <v>2142</v>
      </c>
      <c r="H689" s="627" t="s">
        <v>2146</v>
      </c>
      <c r="I689" s="627" t="s">
        <v>2244</v>
      </c>
      <c r="J689" s="627" t="s">
        <v>2245</v>
      </c>
      <c r="K689" s="627"/>
      <c r="L689" s="627"/>
      <c r="M689" s="627"/>
      <c r="N689" s="627"/>
    </row>
    <row r="690" spans="1:14" ht="15" hidden="1" customHeight="1" x14ac:dyDescent="0.15">
      <c r="A690" s="627">
        <v>39</v>
      </c>
      <c r="B690" s="627" t="s">
        <v>2246</v>
      </c>
      <c r="C690" s="627" t="s">
        <v>1029</v>
      </c>
      <c r="D690" s="627" t="s">
        <v>1047</v>
      </c>
      <c r="E690" s="627" t="s">
        <v>1045</v>
      </c>
      <c r="F690" s="627" t="s">
        <v>1007</v>
      </c>
      <c r="G690" s="627" t="s">
        <v>2142</v>
      </c>
      <c r="H690" s="627" t="s">
        <v>2146</v>
      </c>
      <c r="I690" s="627" t="s">
        <v>2247</v>
      </c>
      <c r="J690" s="627" t="s">
        <v>2248</v>
      </c>
      <c r="K690" s="627"/>
      <c r="L690" s="627"/>
      <c r="M690" s="627"/>
      <c r="N690" s="627"/>
    </row>
    <row r="691" spans="1:14" ht="15" hidden="1" customHeight="1" x14ac:dyDescent="0.15">
      <c r="A691" s="627">
        <v>40</v>
      </c>
      <c r="B691" s="627" t="s">
        <v>2249</v>
      </c>
      <c r="C691" s="627" t="s">
        <v>1029</v>
      </c>
      <c r="D691" s="627" t="s">
        <v>1047</v>
      </c>
      <c r="E691" s="627" t="s">
        <v>1161</v>
      </c>
      <c r="F691" s="627" t="s">
        <v>1007</v>
      </c>
      <c r="G691" s="627" t="s">
        <v>2142</v>
      </c>
      <c r="H691" s="627" t="s">
        <v>2146</v>
      </c>
      <c r="I691" s="627" t="s">
        <v>2250</v>
      </c>
      <c r="J691" s="627" t="s">
        <v>2251</v>
      </c>
      <c r="K691" s="627"/>
      <c r="L691" s="627"/>
      <c r="M691" s="627"/>
      <c r="N691" s="627"/>
    </row>
    <row r="692" spans="1:14" ht="15" hidden="1" customHeight="1" x14ac:dyDescent="0.15">
      <c r="A692" s="627">
        <v>41</v>
      </c>
      <c r="B692" s="627" t="s">
        <v>2252</v>
      </c>
      <c r="C692" s="627" t="s">
        <v>1029</v>
      </c>
      <c r="D692" s="627" t="s">
        <v>1047</v>
      </c>
      <c r="E692" s="627" t="s">
        <v>1163</v>
      </c>
      <c r="F692" s="627" t="s">
        <v>1007</v>
      </c>
      <c r="G692" s="627" t="s">
        <v>2142</v>
      </c>
      <c r="H692" s="627" t="s">
        <v>2146</v>
      </c>
      <c r="I692" s="627" t="s">
        <v>2253</v>
      </c>
      <c r="J692" s="627" t="s">
        <v>2254</v>
      </c>
      <c r="K692" s="627"/>
      <c r="L692" s="627"/>
      <c r="M692" s="627"/>
      <c r="N692" s="627"/>
    </row>
    <row r="693" spans="1:14" ht="15" hidden="1" customHeight="1" x14ac:dyDescent="0.15">
      <c r="A693" s="627">
        <v>42</v>
      </c>
      <c r="B693" s="627" t="s">
        <v>2255</v>
      </c>
      <c r="C693" s="627" t="s">
        <v>1029</v>
      </c>
      <c r="D693" s="627" t="s">
        <v>1047</v>
      </c>
      <c r="E693" s="627" t="s">
        <v>1233</v>
      </c>
      <c r="F693" s="627" t="s">
        <v>1007</v>
      </c>
      <c r="G693" s="627" t="s">
        <v>2142</v>
      </c>
      <c r="H693" s="627" t="s">
        <v>2146</v>
      </c>
      <c r="I693" s="627" t="s">
        <v>1734</v>
      </c>
      <c r="J693" s="627" t="s">
        <v>2256</v>
      </c>
      <c r="K693" s="627"/>
      <c r="L693" s="627"/>
      <c r="M693" s="627"/>
      <c r="N693" s="627"/>
    </row>
    <row r="694" spans="1:14" ht="15" hidden="1" customHeight="1" x14ac:dyDescent="0.15">
      <c r="A694" s="627">
        <v>43</v>
      </c>
      <c r="B694" s="627" t="s">
        <v>2257</v>
      </c>
      <c r="C694" s="627" t="s">
        <v>1029</v>
      </c>
      <c r="D694" s="627" t="s">
        <v>1047</v>
      </c>
      <c r="E694" s="627" t="s">
        <v>1235</v>
      </c>
      <c r="F694" s="627" t="s">
        <v>1007</v>
      </c>
      <c r="G694" s="627" t="s">
        <v>2142</v>
      </c>
      <c r="H694" s="627" t="s">
        <v>2146</v>
      </c>
      <c r="I694" s="627" t="s">
        <v>2258</v>
      </c>
      <c r="J694" s="627" t="s">
        <v>2259</v>
      </c>
      <c r="K694" s="627"/>
      <c r="L694" s="627"/>
      <c r="M694" s="627"/>
      <c r="N694" s="627"/>
    </row>
    <row r="695" spans="1:14" ht="15" hidden="1" customHeight="1" x14ac:dyDescent="0.15">
      <c r="A695" s="627">
        <v>44</v>
      </c>
      <c r="B695" s="627" t="s">
        <v>2260</v>
      </c>
      <c r="C695" s="627" t="s">
        <v>1029</v>
      </c>
      <c r="D695" s="627" t="s">
        <v>1047</v>
      </c>
      <c r="E695" s="627" t="s">
        <v>1237</v>
      </c>
      <c r="F695" s="627" t="s">
        <v>1007</v>
      </c>
      <c r="G695" s="627" t="s">
        <v>2142</v>
      </c>
      <c r="H695" s="627" t="s">
        <v>2146</v>
      </c>
      <c r="I695" s="627" t="s">
        <v>2261</v>
      </c>
      <c r="J695" s="627" t="s">
        <v>2262</v>
      </c>
      <c r="K695" s="627"/>
      <c r="L695" s="627"/>
      <c r="M695" s="627"/>
      <c r="N695" s="627"/>
    </row>
    <row r="696" spans="1:14" ht="15" hidden="1" customHeight="1" x14ac:dyDescent="0.15">
      <c r="A696" s="627">
        <v>45</v>
      </c>
      <c r="B696" s="627" t="s">
        <v>2263</v>
      </c>
      <c r="C696" s="627" t="s">
        <v>1029</v>
      </c>
      <c r="D696" s="627" t="s">
        <v>1047</v>
      </c>
      <c r="E696" s="627" t="s">
        <v>2264</v>
      </c>
      <c r="F696" s="627" t="s">
        <v>1007</v>
      </c>
      <c r="G696" s="627" t="s">
        <v>2142</v>
      </c>
      <c r="H696" s="627" t="s">
        <v>2146</v>
      </c>
      <c r="I696" s="627" t="s">
        <v>2265</v>
      </c>
      <c r="J696" s="627" t="s">
        <v>2266</v>
      </c>
      <c r="K696" s="627"/>
      <c r="L696" s="627"/>
      <c r="M696" s="627"/>
      <c r="N696" s="627"/>
    </row>
    <row r="697" spans="1:14" ht="15" hidden="1" customHeight="1" x14ac:dyDescent="0.15">
      <c r="A697" s="627">
        <v>46</v>
      </c>
      <c r="B697" s="627" t="s">
        <v>2267</v>
      </c>
      <c r="C697" s="627" t="s">
        <v>1029</v>
      </c>
      <c r="D697" s="627" t="s">
        <v>1047</v>
      </c>
      <c r="E697" s="627" t="s">
        <v>2268</v>
      </c>
      <c r="F697" s="627" t="s">
        <v>1007</v>
      </c>
      <c r="G697" s="627" t="s">
        <v>2142</v>
      </c>
      <c r="H697" s="627" t="s">
        <v>2146</v>
      </c>
      <c r="I697" s="627" t="s">
        <v>2269</v>
      </c>
      <c r="J697" s="627" t="s">
        <v>2270</v>
      </c>
      <c r="K697" s="627"/>
      <c r="L697" s="627"/>
      <c r="M697" s="627"/>
      <c r="N697" s="627"/>
    </row>
    <row r="698" spans="1:14" ht="15" hidden="1" customHeight="1" x14ac:dyDescent="0.15">
      <c r="A698" s="627">
        <v>47</v>
      </c>
      <c r="B698" s="627" t="s">
        <v>2271</v>
      </c>
      <c r="C698" s="627" t="s">
        <v>1029</v>
      </c>
      <c r="D698" s="627" t="s">
        <v>1047</v>
      </c>
      <c r="E698" s="627" t="s">
        <v>2272</v>
      </c>
      <c r="F698" s="627" t="s">
        <v>1007</v>
      </c>
      <c r="G698" s="627" t="s">
        <v>2142</v>
      </c>
      <c r="H698" s="627" t="s">
        <v>2146</v>
      </c>
      <c r="I698" s="627" t="s">
        <v>2273</v>
      </c>
      <c r="J698" s="627" t="s">
        <v>2274</v>
      </c>
      <c r="K698" s="627"/>
      <c r="L698" s="627"/>
      <c r="M698" s="627"/>
      <c r="N698" s="627"/>
    </row>
    <row r="699" spans="1:14" ht="15" hidden="1" customHeight="1" x14ac:dyDescent="0.15">
      <c r="A699" s="627">
        <v>48</v>
      </c>
      <c r="B699" s="627" t="s">
        <v>2275</v>
      </c>
      <c r="C699" s="627" t="s">
        <v>1029</v>
      </c>
      <c r="D699" s="627" t="s">
        <v>1047</v>
      </c>
      <c r="E699" s="627" t="s">
        <v>2276</v>
      </c>
      <c r="F699" s="627" t="s">
        <v>1007</v>
      </c>
      <c r="G699" s="627" t="s">
        <v>2142</v>
      </c>
      <c r="H699" s="627" t="s">
        <v>2146</v>
      </c>
      <c r="I699" s="627" t="s">
        <v>2277</v>
      </c>
      <c r="J699" s="627" t="s">
        <v>2278</v>
      </c>
      <c r="K699" s="627"/>
      <c r="L699" s="627"/>
      <c r="M699" s="627"/>
      <c r="N699" s="627"/>
    </row>
    <row r="700" spans="1:14" ht="15" hidden="1" customHeight="1" x14ac:dyDescent="0.15">
      <c r="A700" s="627">
        <v>49</v>
      </c>
      <c r="B700" s="627" t="s">
        <v>2279</v>
      </c>
      <c r="C700" s="627" t="s">
        <v>1029</v>
      </c>
      <c r="D700" s="627" t="s">
        <v>1047</v>
      </c>
      <c r="E700" s="627" t="s">
        <v>2280</v>
      </c>
      <c r="F700" s="627" t="s">
        <v>1007</v>
      </c>
      <c r="G700" s="627" t="s">
        <v>2142</v>
      </c>
      <c r="H700" s="627" t="s">
        <v>2146</v>
      </c>
      <c r="I700" s="627" t="s">
        <v>2281</v>
      </c>
      <c r="J700" s="627" t="s">
        <v>2282</v>
      </c>
      <c r="K700" s="627"/>
      <c r="L700" s="627"/>
      <c r="M700" s="627"/>
      <c r="N700" s="627"/>
    </row>
    <row r="701" spans="1:14" ht="15" hidden="1" customHeight="1" x14ac:dyDescent="0.15">
      <c r="A701" s="627">
        <v>50</v>
      </c>
      <c r="B701" s="627" t="s">
        <v>2283</v>
      </c>
      <c r="C701" s="627" t="s">
        <v>1029</v>
      </c>
      <c r="D701" s="627" t="s">
        <v>1047</v>
      </c>
      <c r="E701" s="627" t="s">
        <v>2284</v>
      </c>
      <c r="F701" s="627" t="s">
        <v>1007</v>
      </c>
      <c r="G701" s="627" t="s">
        <v>2142</v>
      </c>
      <c r="H701" s="627" t="s">
        <v>2146</v>
      </c>
      <c r="I701" s="627" t="s">
        <v>2285</v>
      </c>
      <c r="J701" s="627" t="s">
        <v>2286</v>
      </c>
      <c r="K701" s="627"/>
      <c r="L701" s="627"/>
      <c r="M701" s="627"/>
      <c r="N701" s="627"/>
    </row>
    <row r="702" spans="1:14" ht="15" hidden="1" customHeight="1" x14ac:dyDescent="0.15">
      <c r="A702" s="627">
        <v>51</v>
      </c>
      <c r="B702" s="627" t="s">
        <v>2287</v>
      </c>
      <c r="C702" s="627" t="s">
        <v>1029</v>
      </c>
      <c r="D702" s="627" t="s">
        <v>1047</v>
      </c>
      <c r="E702" s="627" t="s">
        <v>2288</v>
      </c>
      <c r="F702" s="627" t="s">
        <v>1007</v>
      </c>
      <c r="G702" s="627" t="s">
        <v>2142</v>
      </c>
      <c r="H702" s="627" t="s">
        <v>2146</v>
      </c>
      <c r="I702" s="627" t="s">
        <v>2289</v>
      </c>
      <c r="J702" s="627" t="s">
        <v>2290</v>
      </c>
      <c r="K702" s="627"/>
      <c r="L702" s="627"/>
      <c r="M702" s="627"/>
      <c r="N702" s="627"/>
    </row>
    <row r="703" spans="1:14" ht="15" hidden="1" customHeight="1" x14ac:dyDescent="0.15">
      <c r="A703" s="627">
        <v>52</v>
      </c>
      <c r="B703" s="627" t="s">
        <v>2291</v>
      </c>
      <c r="C703" s="627" t="s">
        <v>1029</v>
      </c>
      <c r="D703" s="627" t="s">
        <v>1047</v>
      </c>
      <c r="E703" s="627" t="s">
        <v>2292</v>
      </c>
      <c r="F703" s="627" t="s">
        <v>1007</v>
      </c>
      <c r="G703" s="627" t="s">
        <v>2142</v>
      </c>
      <c r="H703" s="627" t="s">
        <v>2146</v>
      </c>
      <c r="I703" s="627" t="s">
        <v>2293</v>
      </c>
      <c r="J703" s="627" t="s">
        <v>2294</v>
      </c>
      <c r="K703" s="627"/>
      <c r="L703" s="627"/>
      <c r="M703" s="627"/>
      <c r="N703" s="627"/>
    </row>
    <row r="704" spans="1:14" ht="15" hidden="1" customHeight="1" x14ac:dyDescent="0.15">
      <c r="A704" s="627">
        <v>53</v>
      </c>
      <c r="B704" s="627" t="s">
        <v>2295</v>
      </c>
      <c r="C704" s="627" t="s">
        <v>1029</v>
      </c>
      <c r="D704" s="627" t="s">
        <v>1059</v>
      </c>
      <c r="E704" s="627" t="s">
        <v>1008</v>
      </c>
      <c r="F704" s="627" t="s">
        <v>1007</v>
      </c>
      <c r="G704" s="627" t="s">
        <v>2142</v>
      </c>
      <c r="H704" s="627" t="s">
        <v>2148</v>
      </c>
      <c r="I704" s="627"/>
      <c r="J704" s="627" t="s">
        <v>591</v>
      </c>
      <c r="K704" s="627"/>
      <c r="L704" s="627"/>
      <c r="M704" s="627"/>
      <c r="N704" s="627"/>
    </row>
    <row r="705" spans="1:14" ht="15" hidden="1" customHeight="1" x14ac:dyDescent="0.15">
      <c r="A705" s="627">
        <v>54</v>
      </c>
      <c r="B705" s="627" t="s">
        <v>2296</v>
      </c>
      <c r="C705" s="627" t="s">
        <v>1029</v>
      </c>
      <c r="D705" s="627" t="s">
        <v>1059</v>
      </c>
      <c r="E705" s="627" t="s">
        <v>1012</v>
      </c>
      <c r="F705" s="627" t="s">
        <v>1007</v>
      </c>
      <c r="G705" s="627" t="s">
        <v>2142</v>
      </c>
      <c r="H705" s="627" t="s">
        <v>2148</v>
      </c>
      <c r="I705" s="627" t="s">
        <v>2148</v>
      </c>
      <c r="J705" s="627" t="s">
        <v>592</v>
      </c>
      <c r="K705" s="627"/>
      <c r="L705" s="627"/>
      <c r="M705" s="627"/>
      <c r="N705" s="627"/>
    </row>
    <row r="706" spans="1:14" ht="15" hidden="1" customHeight="1" x14ac:dyDescent="0.15">
      <c r="A706" s="627">
        <v>55</v>
      </c>
      <c r="B706" s="627" t="s">
        <v>2297</v>
      </c>
      <c r="C706" s="627" t="s">
        <v>1029</v>
      </c>
      <c r="D706" s="627" t="s">
        <v>1059</v>
      </c>
      <c r="E706" s="627" t="s">
        <v>1014</v>
      </c>
      <c r="F706" s="627" t="s">
        <v>1007</v>
      </c>
      <c r="G706" s="627" t="s">
        <v>2142</v>
      </c>
      <c r="H706" s="627" t="s">
        <v>2148</v>
      </c>
      <c r="I706" s="627" t="s">
        <v>2298</v>
      </c>
      <c r="J706" s="627" t="s">
        <v>593</v>
      </c>
      <c r="K706" s="627"/>
      <c r="L706" s="627"/>
      <c r="M706" s="627"/>
      <c r="N706" s="627"/>
    </row>
    <row r="707" spans="1:14" ht="15" hidden="1" customHeight="1" x14ac:dyDescent="0.15">
      <c r="A707" s="627">
        <v>56</v>
      </c>
      <c r="B707" s="627" t="s">
        <v>2299</v>
      </c>
      <c r="C707" s="627" t="s">
        <v>1029</v>
      </c>
      <c r="D707" s="627" t="s">
        <v>1059</v>
      </c>
      <c r="E707" s="627" t="s">
        <v>1016</v>
      </c>
      <c r="F707" s="627" t="s">
        <v>1007</v>
      </c>
      <c r="G707" s="627" t="s">
        <v>2142</v>
      </c>
      <c r="H707" s="627" t="s">
        <v>2148</v>
      </c>
      <c r="I707" s="627" t="s">
        <v>2300</v>
      </c>
      <c r="J707" s="627" t="s">
        <v>594</v>
      </c>
      <c r="K707" s="627"/>
      <c r="L707" s="627"/>
      <c r="M707" s="627"/>
      <c r="N707" s="627"/>
    </row>
    <row r="708" spans="1:14" ht="15" hidden="1" customHeight="1" x14ac:dyDescent="0.15">
      <c r="A708" s="627">
        <v>57</v>
      </c>
      <c r="B708" s="627" t="s">
        <v>2301</v>
      </c>
      <c r="C708" s="627" t="s">
        <v>1029</v>
      </c>
      <c r="D708" s="627" t="s">
        <v>1059</v>
      </c>
      <c r="E708" s="627" t="s">
        <v>1018</v>
      </c>
      <c r="F708" s="627" t="s">
        <v>1007</v>
      </c>
      <c r="G708" s="627" t="s">
        <v>2142</v>
      </c>
      <c r="H708" s="627" t="s">
        <v>2148</v>
      </c>
      <c r="I708" s="627" t="s">
        <v>2302</v>
      </c>
      <c r="J708" s="627" t="s">
        <v>595</v>
      </c>
      <c r="K708" s="627"/>
      <c r="L708" s="627"/>
      <c r="M708" s="627"/>
      <c r="N708" s="627"/>
    </row>
    <row r="709" spans="1:14" ht="15" hidden="1" customHeight="1" x14ac:dyDescent="0.15">
      <c r="A709" s="627">
        <v>58</v>
      </c>
      <c r="B709" s="627" t="s">
        <v>2303</v>
      </c>
      <c r="C709" s="627" t="s">
        <v>1029</v>
      </c>
      <c r="D709" s="627" t="s">
        <v>1059</v>
      </c>
      <c r="E709" s="627" t="s">
        <v>1020</v>
      </c>
      <c r="F709" s="627" t="s">
        <v>1007</v>
      </c>
      <c r="G709" s="627" t="s">
        <v>2142</v>
      </c>
      <c r="H709" s="627" t="s">
        <v>2148</v>
      </c>
      <c r="I709" s="627" t="s">
        <v>2304</v>
      </c>
      <c r="J709" s="627" t="s">
        <v>596</v>
      </c>
      <c r="K709" s="627"/>
      <c r="L709" s="627"/>
      <c r="M709" s="627"/>
      <c r="N709" s="627"/>
    </row>
    <row r="710" spans="1:14" ht="15" hidden="1" customHeight="1" x14ac:dyDescent="0.15">
      <c r="A710" s="627">
        <v>59</v>
      </c>
      <c r="B710" s="627" t="s">
        <v>2305</v>
      </c>
      <c r="C710" s="627" t="s">
        <v>1029</v>
      </c>
      <c r="D710" s="627" t="s">
        <v>1059</v>
      </c>
      <c r="E710" s="627" t="s">
        <v>1022</v>
      </c>
      <c r="F710" s="627" t="s">
        <v>1007</v>
      </c>
      <c r="G710" s="627" t="s">
        <v>2142</v>
      </c>
      <c r="H710" s="627" t="s">
        <v>2148</v>
      </c>
      <c r="I710" s="627" t="s">
        <v>2306</v>
      </c>
      <c r="J710" s="627" t="s">
        <v>1739</v>
      </c>
      <c r="K710" s="627"/>
      <c r="L710" s="627"/>
      <c r="M710" s="627"/>
      <c r="N710" s="627"/>
    </row>
    <row r="711" spans="1:14" ht="15" hidden="1" customHeight="1" x14ac:dyDescent="0.15">
      <c r="A711" s="627">
        <v>60</v>
      </c>
      <c r="B711" s="627" t="s">
        <v>2307</v>
      </c>
      <c r="C711" s="627" t="s">
        <v>1029</v>
      </c>
      <c r="D711" s="627" t="s">
        <v>1059</v>
      </c>
      <c r="E711" s="627" t="s">
        <v>1024</v>
      </c>
      <c r="F711" s="627" t="s">
        <v>1007</v>
      </c>
      <c r="G711" s="627" t="s">
        <v>2142</v>
      </c>
      <c r="H711" s="627" t="s">
        <v>2148</v>
      </c>
      <c r="I711" s="627" t="s">
        <v>2308</v>
      </c>
      <c r="J711" s="627" t="s">
        <v>1742</v>
      </c>
      <c r="K711" s="627"/>
      <c r="L711" s="627"/>
      <c r="M711" s="627"/>
      <c r="N711" s="627"/>
    </row>
    <row r="712" spans="1:14" ht="15" hidden="1" customHeight="1" x14ac:dyDescent="0.15">
      <c r="A712" s="627">
        <v>61</v>
      </c>
      <c r="B712" s="627" t="s">
        <v>2309</v>
      </c>
      <c r="C712" s="627" t="s">
        <v>1029</v>
      </c>
      <c r="D712" s="627" t="s">
        <v>1059</v>
      </c>
      <c r="E712" s="627" t="s">
        <v>1006</v>
      </c>
      <c r="F712" s="627" t="s">
        <v>1007</v>
      </c>
      <c r="G712" s="627" t="s">
        <v>2142</v>
      </c>
      <c r="H712" s="627" t="s">
        <v>2148</v>
      </c>
      <c r="I712" s="627" t="s">
        <v>2310</v>
      </c>
      <c r="J712" s="627" t="s">
        <v>1745</v>
      </c>
      <c r="K712" s="627"/>
      <c r="L712" s="627"/>
      <c r="M712" s="627"/>
      <c r="N712" s="627"/>
    </row>
    <row r="713" spans="1:14" ht="15" hidden="1" customHeight="1" x14ac:dyDescent="0.15">
      <c r="A713" s="627">
        <v>62</v>
      </c>
      <c r="B713" s="627" t="s">
        <v>2311</v>
      </c>
      <c r="C713" s="627" t="s">
        <v>1029</v>
      </c>
      <c r="D713" s="627" t="s">
        <v>1066</v>
      </c>
      <c r="E713" s="627" t="s">
        <v>1008</v>
      </c>
      <c r="F713" s="627" t="s">
        <v>1007</v>
      </c>
      <c r="G713" s="627" t="s">
        <v>2142</v>
      </c>
      <c r="H713" s="627" t="s">
        <v>2151</v>
      </c>
      <c r="I713" s="627"/>
      <c r="J713" s="627" t="s">
        <v>597</v>
      </c>
      <c r="K713" s="627"/>
      <c r="L713" s="627"/>
      <c r="M713" s="627"/>
      <c r="N713" s="627"/>
    </row>
    <row r="714" spans="1:14" ht="15" hidden="1" customHeight="1" x14ac:dyDescent="0.15">
      <c r="A714" s="627">
        <v>63</v>
      </c>
      <c r="B714" s="627" t="s">
        <v>2312</v>
      </c>
      <c r="C714" s="627" t="s">
        <v>1029</v>
      </c>
      <c r="D714" s="627" t="s">
        <v>1066</v>
      </c>
      <c r="E714" s="627" t="s">
        <v>1012</v>
      </c>
      <c r="F714" s="627" t="s">
        <v>1007</v>
      </c>
      <c r="G714" s="627" t="s">
        <v>2142</v>
      </c>
      <c r="H714" s="627" t="s">
        <v>2151</v>
      </c>
      <c r="I714" s="627" t="s">
        <v>2151</v>
      </c>
      <c r="J714" s="627" t="s">
        <v>598</v>
      </c>
      <c r="K714" s="627"/>
      <c r="L714" s="627"/>
      <c r="M714" s="627"/>
      <c r="N714" s="627"/>
    </row>
    <row r="715" spans="1:14" ht="15" hidden="1" customHeight="1" x14ac:dyDescent="0.15">
      <c r="A715" s="627">
        <v>64</v>
      </c>
      <c r="B715" s="627" t="s">
        <v>2313</v>
      </c>
      <c r="C715" s="627" t="s">
        <v>1029</v>
      </c>
      <c r="D715" s="627" t="s">
        <v>1066</v>
      </c>
      <c r="E715" s="627" t="s">
        <v>1014</v>
      </c>
      <c r="F715" s="627" t="s">
        <v>1007</v>
      </c>
      <c r="G715" s="627" t="s">
        <v>2142</v>
      </c>
      <c r="H715" s="627" t="s">
        <v>2151</v>
      </c>
      <c r="I715" s="627" t="s">
        <v>2314</v>
      </c>
      <c r="J715" s="627" t="s">
        <v>599</v>
      </c>
      <c r="K715" s="627"/>
      <c r="L715" s="627"/>
      <c r="M715" s="627"/>
      <c r="N715" s="627"/>
    </row>
    <row r="716" spans="1:14" ht="15" hidden="1" customHeight="1" x14ac:dyDescent="0.15">
      <c r="A716" s="627">
        <v>65</v>
      </c>
      <c r="B716" s="627" t="s">
        <v>2315</v>
      </c>
      <c r="C716" s="627" t="s">
        <v>1029</v>
      </c>
      <c r="D716" s="627" t="s">
        <v>1066</v>
      </c>
      <c r="E716" s="627" t="s">
        <v>1016</v>
      </c>
      <c r="F716" s="627" t="s">
        <v>1007</v>
      </c>
      <c r="G716" s="627" t="s">
        <v>2142</v>
      </c>
      <c r="H716" s="627" t="s">
        <v>2151</v>
      </c>
      <c r="I716" s="627" t="s">
        <v>2316</v>
      </c>
      <c r="J716" s="627" t="s">
        <v>600</v>
      </c>
      <c r="K716" s="627"/>
      <c r="L716" s="627"/>
      <c r="M716" s="627"/>
      <c r="N716" s="627"/>
    </row>
    <row r="717" spans="1:14" ht="15" hidden="1" customHeight="1" x14ac:dyDescent="0.15">
      <c r="A717" s="627">
        <v>66</v>
      </c>
      <c r="B717" s="627" t="s">
        <v>2317</v>
      </c>
      <c r="C717" s="627" t="s">
        <v>1029</v>
      </c>
      <c r="D717" s="627" t="s">
        <v>1066</v>
      </c>
      <c r="E717" s="627" t="s">
        <v>1018</v>
      </c>
      <c r="F717" s="627" t="s">
        <v>1007</v>
      </c>
      <c r="G717" s="627" t="s">
        <v>2142</v>
      </c>
      <c r="H717" s="627" t="s">
        <v>2151</v>
      </c>
      <c r="I717" s="627" t="s">
        <v>2318</v>
      </c>
      <c r="J717" s="627" t="s">
        <v>601</v>
      </c>
      <c r="K717" s="627"/>
      <c r="L717" s="627"/>
      <c r="M717" s="627"/>
      <c r="N717" s="627"/>
    </row>
    <row r="718" spans="1:14" ht="15" hidden="1" customHeight="1" x14ac:dyDescent="0.15">
      <c r="A718" s="627">
        <v>67</v>
      </c>
      <c r="B718" s="627" t="s">
        <v>2319</v>
      </c>
      <c r="C718" s="627" t="s">
        <v>1029</v>
      </c>
      <c r="D718" s="627" t="s">
        <v>1066</v>
      </c>
      <c r="E718" s="627" t="s">
        <v>1020</v>
      </c>
      <c r="F718" s="627" t="s">
        <v>1007</v>
      </c>
      <c r="G718" s="627" t="s">
        <v>2142</v>
      </c>
      <c r="H718" s="627" t="s">
        <v>2151</v>
      </c>
      <c r="I718" s="627" t="s">
        <v>2320</v>
      </c>
      <c r="J718" s="627" t="s">
        <v>602</v>
      </c>
      <c r="K718" s="627"/>
      <c r="L718" s="627"/>
      <c r="M718" s="627"/>
      <c r="N718" s="627"/>
    </row>
    <row r="719" spans="1:14" ht="15" hidden="1" customHeight="1" x14ac:dyDescent="0.15">
      <c r="A719" s="627">
        <v>68</v>
      </c>
      <c r="B719" s="627" t="s">
        <v>2321</v>
      </c>
      <c r="C719" s="627" t="s">
        <v>1029</v>
      </c>
      <c r="D719" s="627" t="s">
        <v>1066</v>
      </c>
      <c r="E719" s="627" t="s">
        <v>1022</v>
      </c>
      <c r="F719" s="627" t="s">
        <v>1007</v>
      </c>
      <c r="G719" s="627" t="s">
        <v>2142</v>
      </c>
      <c r="H719" s="627" t="s">
        <v>2151</v>
      </c>
      <c r="I719" s="627" t="s">
        <v>2322</v>
      </c>
      <c r="J719" s="627" t="s">
        <v>603</v>
      </c>
      <c r="K719" s="627"/>
      <c r="L719" s="627"/>
      <c r="M719" s="627"/>
      <c r="N719" s="627"/>
    </row>
    <row r="720" spans="1:14" ht="15" hidden="1" customHeight="1" x14ac:dyDescent="0.15">
      <c r="A720" s="627">
        <v>69</v>
      </c>
      <c r="B720" s="627" t="s">
        <v>2323</v>
      </c>
      <c r="C720" s="627" t="s">
        <v>1029</v>
      </c>
      <c r="D720" s="627" t="s">
        <v>1066</v>
      </c>
      <c r="E720" s="627" t="s">
        <v>1024</v>
      </c>
      <c r="F720" s="627" t="s">
        <v>1007</v>
      </c>
      <c r="G720" s="627" t="s">
        <v>2142</v>
      </c>
      <c r="H720" s="627" t="s">
        <v>2151</v>
      </c>
      <c r="I720" s="627" t="s">
        <v>2165</v>
      </c>
      <c r="J720" s="627" t="s">
        <v>604</v>
      </c>
      <c r="K720" s="627"/>
      <c r="L720" s="627"/>
      <c r="M720" s="627"/>
      <c r="N720" s="627"/>
    </row>
    <row r="721" spans="1:14" ht="15" hidden="1" customHeight="1" x14ac:dyDescent="0.15">
      <c r="A721" s="627">
        <v>70</v>
      </c>
      <c r="B721" s="627" t="s">
        <v>2324</v>
      </c>
      <c r="C721" s="627" t="s">
        <v>1029</v>
      </c>
      <c r="D721" s="627" t="s">
        <v>1066</v>
      </c>
      <c r="E721" s="627" t="s">
        <v>1006</v>
      </c>
      <c r="F721" s="627" t="s">
        <v>1007</v>
      </c>
      <c r="G721" s="627" t="s">
        <v>2142</v>
      </c>
      <c r="H721" s="627" t="s">
        <v>2151</v>
      </c>
      <c r="I721" s="627" t="s">
        <v>519</v>
      </c>
      <c r="J721" s="627" t="s">
        <v>605</v>
      </c>
      <c r="K721" s="627"/>
      <c r="L721" s="627"/>
      <c r="M721" s="627"/>
      <c r="N721" s="627"/>
    </row>
    <row r="722" spans="1:14" ht="15" hidden="1" customHeight="1" x14ac:dyDescent="0.15">
      <c r="A722" s="627">
        <v>71</v>
      </c>
      <c r="B722" s="627" t="s">
        <v>2325</v>
      </c>
      <c r="C722" s="627" t="s">
        <v>1029</v>
      </c>
      <c r="D722" s="627" t="s">
        <v>1066</v>
      </c>
      <c r="E722" s="627" t="s">
        <v>1027</v>
      </c>
      <c r="F722" s="627" t="s">
        <v>1007</v>
      </c>
      <c r="G722" s="627" t="s">
        <v>2142</v>
      </c>
      <c r="H722" s="627" t="s">
        <v>2151</v>
      </c>
      <c r="I722" s="627" t="s">
        <v>2326</v>
      </c>
      <c r="J722" s="627" t="s">
        <v>606</v>
      </c>
      <c r="K722" s="627"/>
      <c r="L722" s="627"/>
      <c r="M722" s="627"/>
      <c r="N722" s="627"/>
    </row>
    <row r="723" spans="1:14" ht="15" hidden="1" customHeight="1" x14ac:dyDescent="0.15">
      <c r="A723" s="627">
        <v>72</v>
      </c>
      <c r="B723" s="627" t="s">
        <v>2327</v>
      </c>
      <c r="C723" s="627" t="s">
        <v>1029</v>
      </c>
      <c r="D723" s="627" t="s">
        <v>1066</v>
      </c>
      <c r="E723" s="627" t="s">
        <v>1029</v>
      </c>
      <c r="F723" s="627" t="s">
        <v>1007</v>
      </c>
      <c r="G723" s="627" t="s">
        <v>2142</v>
      </c>
      <c r="H723" s="627" t="s">
        <v>2151</v>
      </c>
      <c r="I723" s="627" t="s">
        <v>2328</v>
      </c>
      <c r="J723" s="627" t="s">
        <v>1801</v>
      </c>
      <c r="K723" s="627"/>
      <c r="L723" s="627"/>
      <c r="M723" s="627"/>
      <c r="N723" s="627"/>
    </row>
    <row r="724" spans="1:14" ht="15" hidden="1" customHeight="1" x14ac:dyDescent="0.15">
      <c r="A724" s="627">
        <v>73</v>
      </c>
      <c r="B724" s="627" t="s">
        <v>2329</v>
      </c>
      <c r="C724" s="627" t="s">
        <v>1029</v>
      </c>
      <c r="D724" s="627" t="s">
        <v>1066</v>
      </c>
      <c r="E724" s="627" t="s">
        <v>1031</v>
      </c>
      <c r="F724" s="627" t="s">
        <v>1007</v>
      </c>
      <c r="G724" s="627" t="s">
        <v>2142</v>
      </c>
      <c r="H724" s="627" t="s">
        <v>2151</v>
      </c>
      <c r="I724" s="627" t="s">
        <v>2330</v>
      </c>
      <c r="J724" s="627" t="s">
        <v>1804</v>
      </c>
      <c r="K724" s="627"/>
      <c r="L724" s="627"/>
      <c r="M724" s="627"/>
      <c r="N724" s="627"/>
    </row>
    <row r="725" spans="1:14" ht="15" hidden="1" customHeight="1" x14ac:dyDescent="0.15">
      <c r="A725" s="627">
        <v>74</v>
      </c>
      <c r="B725" s="627" t="s">
        <v>2331</v>
      </c>
      <c r="C725" s="627" t="s">
        <v>1029</v>
      </c>
      <c r="D725" s="627" t="s">
        <v>1066</v>
      </c>
      <c r="E725" s="627" t="s">
        <v>1033</v>
      </c>
      <c r="F725" s="627" t="s">
        <v>1007</v>
      </c>
      <c r="G725" s="627" t="s">
        <v>2142</v>
      </c>
      <c r="H725" s="627" t="s">
        <v>2151</v>
      </c>
      <c r="I725" s="627" t="s">
        <v>2332</v>
      </c>
      <c r="J725" s="627" t="s">
        <v>2333</v>
      </c>
      <c r="K725" s="627"/>
      <c r="L725" s="627"/>
      <c r="M725" s="627"/>
      <c r="N725" s="627"/>
    </row>
    <row r="726" spans="1:14" ht="15" hidden="1" customHeight="1" x14ac:dyDescent="0.15">
      <c r="A726" s="627">
        <v>75</v>
      </c>
      <c r="B726" s="627" t="s">
        <v>2334</v>
      </c>
      <c r="C726" s="627" t="s">
        <v>1029</v>
      </c>
      <c r="D726" s="627" t="s">
        <v>1077</v>
      </c>
      <c r="E726" s="627" t="s">
        <v>1008</v>
      </c>
      <c r="F726" s="627" t="s">
        <v>1007</v>
      </c>
      <c r="G726" s="627" t="s">
        <v>2142</v>
      </c>
      <c r="H726" s="627" t="s">
        <v>2154</v>
      </c>
      <c r="I726" s="627"/>
      <c r="J726" s="627" t="s">
        <v>607</v>
      </c>
      <c r="K726" s="627"/>
      <c r="L726" s="627"/>
      <c r="M726" s="627"/>
      <c r="N726" s="627"/>
    </row>
    <row r="727" spans="1:14" ht="15" hidden="1" customHeight="1" x14ac:dyDescent="0.15">
      <c r="A727" s="627">
        <v>76</v>
      </c>
      <c r="B727" s="627" t="s">
        <v>2335</v>
      </c>
      <c r="C727" s="627" t="s">
        <v>1029</v>
      </c>
      <c r="D727" s="627" t="s">
        <v>1077</v>
      </c>
      <c r="E727" s="627" t="s">
        <v>1012</v>
      </c>
      <c r="F727" s="627" t="s">
        <v>1007</v>
      </c>
      <c r="G727" s="627" t="s">
        <v>2142</v>
      </c>
      <c r="H727" s="627" t="s">
        <v>2154</v>
      </c>
      <c r="I727" s="627" t="s">
        <v>2154</v>
      </c>
      <c r="J727" s="627" t="s">
        <v>608</v>
      </c>
      <c r="K727" s="627"/>
      <c r="L727" s="627"/>
      <c r="M727" s="627"/>
      <c r="N727" s="627"/>
    </row>
    <row r="728" spans="1:14" ht="15" hidden="1" customHeight="1" x14ac:dyDescent="0.15">
      <c r="A728" s="627">
        <v>77</v>
      </c>
      <c r="B728" s="627" t="s">
        <v>2336</v>
      </c>
      <c r="C728" s="627" t="s">
        <v>1029</v>
      </c>
      <c r="D728" s="627" t="s">
        <v>1077</v>
      </c>
      <c r="E728" s="627" t="s">
        <v>1014</v>
      </c>
      <c r="F728" s="627" t="s">
        <v>1007</v>
      </c>
      <c r="G728" s="627" t="s">
        <v>2142</v>
      </c>
      <c r="H728" s="627" t="s">
        <v>2154</v>
      </c>
      <c r="I728" s="627" t="s">
        <v>2337</v>
      </c>
      <c r="J728" s="627" t="s">
        <v>609</v>
      </c>
      <c r="K728" s="627"/>
      <c r="L728" s="627"/>
      <c r="M728" s="627"/>
      <c r="N728" s="627"/>
    </row>
    <row r="729" spans="1:14" ht="15" hidden="1" customHeight="1" x14ac:dyDescent="0.15">
      <c r="A729" s="627">
        <v>78</v>
      </c>
      <c r="B729" s="627" t="s">
        <v>2338</v>
      </c>
      <c r="C729" s="627" t="s">
        <v>1029</v>
      </c>
      <c r="D729" s="627" t="s">
        <v>1077</v>
      </c>
      <c r="E729" s="627" t="s">
        <v>1016</v>
      </c>
      <c r="F729" s="627" t="s">
        <v>1007</v>
      </c>
      <c r="G729" s="627" t="s">
        <v>2142</v>
      </c>
      <c r="H729" s="627" t="s">
        <v>2154</v>
      </c>
      <c r="I729" s="627" t="s">
        <v>2339</v>
      </c>
      <c r="J729" s="627" t="s">
        <v>610</v>
      </c>
      <c r="K729" s="627"/>
      <c r="L729" s="627"/>
      <c r="M729" s="627"/>
      <c r="N729" s="627"/>
    </row>
    <row r="730" spans="1:14" ht="15" hidden="1" customHeight="1" x14ac:dyDescent="0.15">
      <c r="A730" s="627">
        <v>79</v>
      </c>
      <c r="B730" s="627" t="s">
        <v>2340</v>
      </c>
      <c r="C730" s="627" t="s">
        <v>1029</v>
      </c>
      <c r="D730" s="627" t="s">
        <v>1077</v>
      </c>
      <c r="E730" s="627" t="s">
        <v>1018</v>
      </c>
      <c r="F730" s="627" t="s">
        <v>1007</v>
      </c>
      <c r="G730" s="627" t="s">
        <v>2142</v>
      </c>
      <c r="H730" s="627" t="s">
        <v>2154</v>
      </c>
      <c r="I730" s="627" t="s">
        <v>2341</v>
      </c>
      <c r="J730" s="627" t="s">
        <v>611</v>
      </c>
      <c r="K730" s="627"/>
      <c r="L730" s="627"/>
      <c r="M730" s="627"/>
      <c r="N730" s="627"/>
    </row>
    <row r="731" spans="1:14" ht="15" hidden="1" customHeight="1" x14ac:dyDescent="0.15">
      <c r="A731" s="627">
        <v>80</v>
      </c>
      <c r="B731" s="627" t="s">
        <v>2342</v>
      </c>
      <c r="C731" s="627" t="s">
        <v>1029</v>
      </c>
      <c r="D731" s="627" t="s">
        <v>1077</v>
      </c>
      <c r="E731" s="627" t="s">
        <v>1020</v>
      </c>
      <c r="F731" s="627" t="s">
        <v>1007</v>
      </c>
      <c r="G731" s="627" t="s">
        <v>2142</v>
      </c>
      <c r="H731" s="627" t="s">
        <v>2154</v>
      </c>
      <c r="I731" s="627" t="s">
        <v>2343</v>
      </c>
      <c r="J731" s="627" t="s">
        <v>612</v>
      </c>
      <c r="K731" s="627"/>
      <c r="L731" s="627"/>
      <c r="M731" s="627"/>
      <c r="N731" s="627"/>
    </row>
    <row r="732" spans="1:14" ht="15" hidden="1" customHeight="1" x14ac:dyDescent="0.15">
      <c r="A732" s="627">
        <v>81</v>
      </c>
      <c r="B732" s="627" t="s">
        <v>2344</v>
      </c>
      <c r="C732" s="627" t="s">
        <v>1029</v>
      </c>
      <c r="D732" s="627" t="s">
        <v>1077</v>
      </c>
      <c r="E732" s="627" t="s">
        <v>1022</v>
      </c>
      <c r="F732" s="627" t="s">
        <v>1007</v>
      </c>
      <c r="G732" s="627" t="s">
        <v>2142</v>
      </c>
      <c r="H732" s="627" t="s">
        <v>2154</v>
      </c>
      <c r="I732" s="627" t="s">
        <v>2345</v>
      </c>
      <c r="J732" s="627" t="s">
        <v>613</v>
      </c>
      <c r="K732" s="627"/>
      <c r="L732" s="627"/>
      <c r="M732" s="627"/>
      <c r="N732" s="627"/>
    </row>
    <row r="733" spans="1:14" ht="15" hidden="1" customHeight="1" x14ac:dyDescent="0.15">
      <c r="A733" s="627">
        <v>82</v>
      </c>
      <c r="B733" s="627" t="s">
        <v>2346</v>
      </c>
      <c r="C733" s="627" t="s">
        <v>1029</v>
      </c>
      <c r="D733" s="627" t="s">
        <v>1077</v>
      </c>
      <c r="E733" s="627" t="s">
        <v>1024</v>
      </c>
      <c r="F733" s="627" t="s">
        <v>1007</v>
      </c>
      <c r="G733" s="627" t="s">
        <v>2142</v>
      </c>
      <c r="H733" s="627" t="s">
        <v>2154</v>
      </c>
      <c r="I733" s="627" t="s">
        <v>2347</v>
      </c>
      <c r="J733" s="627" t="s">
        <v>614</v>
      </c>
      <c r="K733" s="627"/>
      <c r="L733" s="627"/>
      <c r="M733" s="627"/>
      <c r="N733" s="627"/>
    </row>
    <row r="734" spans="1:14" ht="15" hidden="1" customHeight="1" x14ac:dyDescent="0.15">
      <c r="A734" s="627">
        <v>83</v>
      </c>
      <c r="B734" s="627" t="s">
        <v>2348</v>
      </c>
      <c r="C734" s="627" t="s">
        <v>1029</v>
      </c>
      <c r="D734" s="627" t="s">
        <v>1077</v>
      </c>
      <c r="E734" s="627" t="s">
        <v>1006</v>
      </c>
      <c r="F734" s="627" t="s">
        <v>1007</v>
      </c>
      <c r="G734" s="627" t="s">
        <v>2142</v>
      </c>
      <c r="H734" s="627" t="s">
        <v>2154</v>
      </c>
      <c r="I734" s="627" t="s">
        <v>2349</v>
      </c>
      <c r="J734" s="627" t="s">
        <v>615</v>
      </c>
      <c r="K734" s="627"/>
      <c r="L734" s="627"/>
      <c r="M734" s="627"/>
      <c r="N734" s="627"/>
    </row>
    <row r="735" spans="1:14" ht="15" hidden="1" customHeight="1" x14ac:dyDescent="0.15">
      <c r="A735" s="627">
        <v>84</v>
      </c>
      <c r="B735" s="627" t="s">
        <v>2350</v>
      </c>
      <c r="C735" s="627" t="s">
        <v>1029</v>
      </c>
      <c r="D735" s="627" t="s">
        <v>1077</v>
      </c>
      <c r="E735" s="627" t="s">
        <v>1027</v>
      </c>
      <c r="F735" s="627" t="s">
        <v>1007</v>
      </c>
      <c r="G735" s="627" t="s">
        <v>2142</v>
      </c>
      <c r="H735" s="627" t="s">
        <v>2154</v>
      </c>
      <c r="I735" s="627" t="s">
        <v>2351</v>
      </c>
      <c r="J735" s="627" t="s">
        <v>616</v>
      </c>
      <c r="K735" s="627"/>
      <c r="L735" s="627"/>
      <c r="M735" s="627"/>
      <c r="N735" s="627"/>
    </row>
    <row r="736" spans="1:14" ht="15" hidden="1" customHeight="1" x14ac:dyDescent="0.15">
      <c r="A736" s="627">
        <v>85</v>
      </c>
      <c r="B736" s="627" t="s">
        <v>2352</v>
      </c>
      <c r="C736" s="627" t="s">
        <v>1029</v>
      </c>
      <c r="D736" s="627" t="s">
        <v>1077</v>
      </c>
      <c r="E736" s="627" t="s">
        <v>1029</v>
      </c>
      <c r="F736" s="627" t="s">
        <v>1007</v>
      </c>
      <c r="G736" s="627" t="s">
        <v>2142</v>
      </c>
      <c r="H736" s="627" t="s">
        <v>2154</v>
      </c>
      <c r="I736" s="627" t="s">
        <v>2353</v>
      </c>
      <c r="J736" s="627" t="s">
        <v>617</v>
      </c>
      <c r="K736" s="627"/>
      <c r="L736" s="627"/>
      <c r="M736" s="627"/>
      <c r="N736" s="627"/>
    </row>
    <row r="737" spans="1:14" ht="15" hidden="1" customHeight="1" x14ac:dyDescent="0.15">
      <c r="A737" s="627">
        <v>86</v>
      </c>
      <c r="B737" s="627" t="s">
        <v>2354</v>
      </c>
      <c r="C737" s="627" t="s">
        <v>1029</v>
      </c>
      <c r="D737" s="627" t="s">
        <v>1077</v>
      </c>
      <c r="E737" s="627" t="s">
        <v>1031</v>
      </c>
      <c r="F737" s="627" t="s">
        <v>1007</v>
      </c>
      <c r="G737" s="627" t="s">
        <v>2142</v>
      </c>
      <c r="H737" s="627" t="s">
        <v>2154</v>
      </c>
      <c r="I737" s="627" t="s">
        <v>2355</v>
      </c>
      <c r="J737" s="627" t="s">
        <v>618</v>
      </c>
      <c r="K737" s="627"/>
      <c r="L737" s="627"/>
      <c r="M737" s="627"/>
      <c r="N737" s="627"/>
    </row>
    <row r="738" spans="1:14" ht="15" hidden="1" customHeight="1" x14ac:dyDescent="0.15">
      <c r="A738" s="627">
        <v>87</v>
      </c>
      <c r="B738" s="627" t="s">
        <v>2356</v>
      </c>
      <c r="C738" s="627" t="s">
        <v>1029</v>
      </c>
      <c r="D738" s="627" t="s">
        <v>1077</v>
      </c>
      <c r="E738" s="627" t="s">
        <v>1033</v>
      </c>
      <c r="F738" s="627" t="s">
        <v>1007</v>
      </c>
      <c r="G738" s="627" t="s">
        <v>2142</v>
      </c>
      <c r="H738" s="627" t="s">
        <v>2154</v>
      </c>
      <c r="I738" s="627" t="s">
        <v>2357</v>
      </c>
      <c r="J738" s="627" t="s">
        <v>619</v>
      </c>
      <c r="K738" s="627"/>
      <c r="L738" s="627"/>
      <c r="M738" s="627"/>
      <c r="N738" s="627"/>
    </row>
    <row r="739" spans="1:14" ht="15" hidden="1" customHeight="1" x14ac:dyDescent="0.15">
      <c r="A739" s="627">
        <v>88</v>
      </c>
      <c r="B739" s="627" t="s">
        <v>2358</v>
      </c>
      <c r="C739" s="627" t="s">
        <v>1029</v>
      </c>
      <c r="D739" s="627" t="s">
        <v>1077</v>
      </c>
      <c r="E739" s="627" t="s">
        <v>1035</v>
      </c>
      <c r="F739" s="627" t="s">
        <v>1007</v>
      </c>
      <c r="G739" s="627" t="s">
        <v>2142</v>
      </c>
      <c r="H739" s="627" t="s">
        <v>2154</v>
      </c>
      <c r="I739" s="627" t="s">
        <v>2359</v>
      </c>
      <c r="J739" s="627" t="s">
        <v>1831</v>
      </c>
      <c r="K739" s="627"/>
      <c r="L739" s="627"/>
      <c r="M739" s="627"/>
      <c r="N739" s="627"/>
    </row>
    <row r="740" spans="1:14" ht="15" hidden="1" customHeight="1" x14ac:dyDescent="0.15">
      <c r="A740" s="627">
        <v>89</v>
      </c>
      <c r="B740" s="627" t="s">
        <v>2360</v>
      </c>
      <c r="C740" s="627" t="s">
        <v>1029</v>
      </c>
      <c r="D740" s="627" t="s">
        <v>1839</v>
      </c>
      <c r="E740" s="627" t="s">
        <v>1008</v>
      </c>
      <c r="F740" s="627" t="s">
        <v>1007</v>
      </c>
      <c r="G740" s="627" t="s">
        <v>2142</v>
      </c>
      <c r="H740" s="627" t="s">
        <v>2157</v>
      </c>
      <c r="I740" s="627"/>
      <c r="J740" s="627" t="s">
        <v>1840</v>
      </c>
      <c r="K740" s="627"/>
      <c r="L740" s="627"/>
      <c r="M740" s="627"/>
      <c r="N740" s="627"/>
    </row>
    <row r="741" spans="1:14" ht="15" hidden="1" customHeight="1" x14ac:dyDescent="0.15">
      <c r="A741" s="627">
        <v>90</v>
      </c>
      <c r="B741" s="627" t="s">
        <v>2361</v>
      </c>
      <c r="C741" s="627" t="s">
        <v>1029</v>
      </c>
      <c r="D741" s="627" t="s">
        <v>1839</v>
      </c>
      <c r="E741" s="627" t="s">
        <v>1012</v>
      </c>
      <c r="F741" s="627" t="s">
        <v>1007</v>
      </c>
      <c r="G741" s="627" t="s">
        <v>2142</v>
      </c>
      <c r="H741" s="627" t="s">
        <v>2157</v>
      </c>
      <c r="I741" s="627" t="s">
        <v>2362</v>
      </c>
      <c r="J741" s="627" t="s">
        <v>1843</v>
      </c>
      <c r="K741" s="627"/>
      <c r="L741" s="627"/>
      <c r="M741" s="627"/>
      <c r="N741" s="627"/>
    </row>
    <row r="742" spans="1:14" ht="15" hidden="1" customHeight="1" x14ac:dyDescent="0.15">
      <c r="A742" s="627">
        <v>91</v>
      </c>
      <c r="B742" s="627" t="s">
        <v>2363</v>
      </c>
      <c r="C742" s="627" t="s">
        <v>1029</v>
      </c>
      <c r="D742" s="627" t="s">
        <v>1839</v>
      </c>
      <c r="E742" s="627" t="s">
        <v>1014</v>
      </c>
      <c r="F742" s="627" t="s">
        <v>1007</v>
      </c>
      <c r="G742" s="627" t="s">
        <v>2142</v>
      </c>
      <c r="H742" s="627" t="s">
        <v>2157</v>
      </c>
      <c r="I742" s="627" t="s">
        <v>2364</v>
      </c>
      <c r="J742" s="627" t="s">
        <v>1846</v>
      </c>
      <c r="K742" s="627"/>
      <c r="L742" s="627"/>
      <c r="M742" s="627"/>
      <c r="N742" s="627"/>
    </row>
    <row r="743" spans="1:14" ht="15" hidden="1" customHeight="1" x14ac:dyDescent="0.15">
      <c r="A743" s="627">
        <v>92</v>
      </c>
      <c r="B743" s="627" t="s">
        <v>2365</v>
      </c>
      <c r="C743" s="627" t="s">
        <v>1029</v>
      </c>
      <c r="D743" s="627" t="s">
        <v>1839</v>
      </c>
      <c r="E743" s="627" t="s">
        <v>1016</v>
      </c>
      <c r="F743" s="627" t="s">
        <v>1007</v>
      </c>
      <c r="G743" s="627" t="s">
        <v>2142</v>
      </c>
      <c r="H743" s="627" t="s">
        <v>2157</v>
      </c>
      <c r="I743" s="627" t="s">
        <v>2366</v>
      </c>
      <c r="J743" s="627" t="s">
        <v>1849</v>
      </c>
      <c r="K743" s="627"/>
      <c r="L743" s="627"/>
      <c r="M743" s="627"/>
      <c r="N743" s="627"/>
    </row>
    <row r="744" spans="1:14" ht="15" hidden="1" customHeight="1" x14ac:dyDescent="0.15">
      <c r="A744" s="627">
        <v>93</v>
      </c>
      <c r="B744" s="627" t="s">
        <v>2367</v>
      </c>
      <c r="C744" s="627" t="s">
        <v>1029</v>
      </c>
      <c r="D744" s="627" t="s">
        <v>1839</v>
      </c>
      <c r="E744" s="627" t="s">
        <v>1018</v>
      </c>
      <c r="F744" s="627" t="s">
        <v>1007</v>
      </c>
      <c r="G744" s="627" t="s">
        <v>2142</v>
      </c>
      <c r="H744" s="627" t="s">
        <v>2157</v>
      </c>
      <c r="I744" s="627" t="s">
        <v>2368</v>
      </c>
      <c r="J744" s="627" t="s">
        <v>1852</v>
      </c>
      <c r="K744" s="627"/>
      <c r="L744" s="627"/>
      <c r="M744" s="627"/>
      <c r="N744" s="627"/>
    </row>
    <row r="745" spans="1:14" ht="15" hidden="1" customHeight="1" x14ac:dyDescent="0.15">
      <c r="A745" s="627">
        <v>94</v>
      </c>
      <c r="B745" s="627" t="s">
        <v>2369</v>
      </c>
      <c r="C745" s="627" t="s">
        <v>1029</v>
      </c>
      <c r="D745" s="627" t="s">
        <v>1839</v>
      </c>
      <c r="E745" s="627" t="s">
        <v>1020</v>
      </c>
      <c r="F745" s="627" t="s">
        <v>1007</v>
      </c>
      <c r="G745" s="627" t="s">
        <v>2142</v>
      </c>
      <c r="H745" s="627" t="s">
        <v>2157</v>
      </c>
      <c r="I745" s="627" t="s">
        <v>2370</v>
      </c>
      <c r="J745" s="627" t="s">
        <v>1855</v>
      </c>
      <c r="K745" s="627"/>
      <c r="L745" s="627"/>
      <c r="M745" s="627"/>
      <c r="N745" s="627"/>
    </row>
    <row r="746" spans="1:14" ht="15" hidden="1" customHeight="1" x14ac:dyDescent="0.15">
      <c r="A746" s="627">
        <v>95</v>
      </c>
      <c r="B746" s="627" t="s">
        <v>2371</v>
      </c>
      <c r="C746" s="627" t="s">
        <v>1029</v>
      </c>
      <c r="D746" s="627" t="s">
        <v>1839</v>
      </c>
      <c r="E746" s="627" t="s">
        <v>1022</v>
      </c>
      <c r="F746" s="627" t="s">
        <v>1007</v>
      </c>
      <c r="G746" s="627" t="s">
        <v>2142</v>
      </c>
      <c r="H746" s="627" t="s">
        <v>2157</v>
      </c>
      <c r="I746" s="627" t="s">
        <v>2372</v>
      </c>
      <c r="J746" s="627" t="s">
        <v>1857</v>
      </c>
      <c r="K746" s="627"/>
      <c r="L746" s="627"/>
      <c r="M746" s="627"/>
      <c r="N746" s="627"/>
    </row>
    <row r="747" spans="1:14" ht="15" hidden="1" customHeight="1" x14ac:dyDescent="0.15">
      <c r="A747" s="627">
        <v>96</v>
      </c>
      <c r="B747" s="627" t="s">
        <v>2373</v>
      </c>
      <c r="C747" s="627" t="s">
        <v>1029</v>
      </c>
      <c r="D747" s="627" t="s">
        <v>1839</v>
      </c>
      <c r="E747" s="627" t="s">
        <v>1024</v>
      </c>
      <c r="F747" s="627" t="s">
        <v>1007</v>
      </c>
      <c r="G747" s="627" t="s">
        <v>2142</v>
      </c>
      <c r="H747" s="627" t="s">
        <v>2157</v>
      </c>
      <c r="I747" s="627" t="s">
        <v>2165</v>
      </c>
      <c r="J747" s="627" t="s">
        <v>1860</v>
      </c>
      <c r="K747" s="627"/>
      <c r="L747" s="627"/>
      <c r="M747" s="627"/>
      <c r="N747" s="627"/>
    </row>
    <row r="748" spans="1:14" ht="15" hidden="1" customHeight="1" x14ac:dyDescent="0.15">
      <c r="A748" s="627">
        <v>97</v>
      </c>
      <c r="B748" s="627" t="s">
        <v>2374</v>
      </c>
      <c r="C748" s="627" t="s">
        <v>1029</v>
      </c>
      <c r="D748" s="627" t="s">
        <v>1839</v>
      </c>
      <c r="E748" s="627" t="s">
        <v>1006</v>
      </c>
      <c r="F748" s="627" t="s">
        <v>1007</v>
      </c>
      <c r="G748" s="627" t="s">
        <v>2142</v>
      </c>
      <c r="H748" s="627" t="s">
        <v>2157</v>
      </c>
      <c r="I748" s="627" t="s">
        <v>2375</v>
      </c>
      <c r="J748" s="627" t="s">
        <v>1863</v>
      </c>
      <c r="K748" s="627"/>
      <c r="L748" s="627"/>
      <c r="M748" s="627"/>
      <c r="N748" s="627"/>
    </row>
    <row r="749" spans="1:14" ht="15" hidden="1" customHeight="1" x14ac:dyDescent="0.15">
      <c r="A749" s="627">
        <v>98</v>
      </c>
      <c r="B749" s="627" t="s">
        <v>2376</v>
      </c>
      <c r="C749" s="627" t="s">
        <v>1029</v>
      </c>
      <c r="D749" s="627" t="s">
        <v>1091</v>
      </c>
      <c r="E749" s="627" t="s">
        <v>1008</v>
      </c>
      <c r="F749" s="627" t="s">
        <v>1007</v>
      </c>
      <c r="G749" s="627" t="s">
        <v>2142</v>
      </c>
      <c r="H749" s="627" t="s">
        <v>2160</v>
      </c>
      <c r="I749" s="627"/>
      <c r="J749" s="627" t="s">
        <v>620</v>
      </c>
      <c r="K749" s="627"/>
      <c r="L749" s="627"/>
      <c r="M749" s="627"/>
      <c r="N749" s="627"/>
    </row>
    <row r="750" spans="1:14" ht="15" hidden="1" customHeight="1" x14ac:dyDescent="0.15">
      <c r="A750" s="627">
        <v>99</v>
      </c>
      <c r="B750" s="627" t="s">
        <v>2377</v>
      </c>
      <c r="C750" s="627" t="s">
        <v>1029</v>
      </c>
      <c r="D750" s="627" t="s">
        <v>1091</v>
      </c>
      <c r="E750" s="627" t="s">
        <v>1012</v>
      </c>
      <c r="F750" s="627" t="s">
        <v>1007</v>
      </c>
      <c r="G750" s="627" t="s">
        <v>2142</v>
      </c>
      <c r="H750" s="627" t="s">
        <v>2160</v>
      </c>
      <c r="I750" s="627" t="s">
        <v>2378</v>
      </c>
      <c r="J750" s="627" t="s">
        <v>621</v>
      </c>
      <c r="K750" s="627"/>
      <c r="L750" s="627"/>
      <c r="M750" s="627"/>
      <c r="N750" s="627"/>
    </row>
    <row r="751" spans="1:14" ht="15" hidden="1" customHeight="1" x14ac:dyDescent="0.15">
      <c r="A751" s="627">
        <v>100</v>
      </c>
      <c r="B751" s="627" t="s">
        <v>2379</v>
      </c>
      <c r="C751" s="627" t="s">
        <v>1029</v>
      </c>
      <c r="D751" s="627" t="s">
        <v>1091</v>
      </c>
      <c r="E751" s="627" t="s">
        <v>1014</v>
      </c>
      <c r="F751" s="627" t="s">
        <v>1007</v>
      </c>
      <c r="G751" s="627" t="s">
        <v>2142</v>
      </c>
      <c r="H751" s="627" t="s">
        <v>2160</v>
      </c>
      <c r="I751" s="627" t="s">
        <v>2380</v>
      </c>
      <c r="J751" s="627" t="s">
        <v>622</v>
      </c>
      <c r="K751" s="627"/>
      <c r="L751" s="627"/>
      <c r="M751" s="627"/>
      <c r="N751" s="627"/>
    </row>
    <row r="752" spans="1:14" ht="15" hidden="1" customHeight="1" x14ac:dyDescent="0.15">
      <c r="A752" s="627">
        <v>101</v>
      </c>
      <c r="B752" s="627" t="s">
        <v>2381</v>
      </c>
      <c r="C752" s="627" t="s">
        <v>1029</v>
      </c>
      <c r="D752" s="627" t="s">
        <v>1091</v>
      </c>
      <c r="E752" s="627" t="s">
        <v>1016</v>
      </c>
      <c r="F752" s="627" t="s">
        <v>1007</v>
      </c>
      <c r="G752" s="627" t="s">
        <v>2142</v>
      </c>
      <c r="H752" s="627" t="s">
        <v>2160</v>
      </c>
      <c r="I752" s="627" t="s">
        <v>2382</v>
      </c>
      <c r="J752" s="627" t="s">
        <v>623</v>
      </c>
      <c r="K752" s="627"/>
      <c r="L752" s="627"/>
      <c r="M752" s="627"/>
      <c r="N752" s="627"/>
    </row>
    <row r="753" spans="1:14" ht="15" hidden="1" customHeight="1" x14ac:dyDescent="0.15">
      <c r="A753" s="627">
        <v>102</v>
      </c>
      <c r="B753" s="627" t="s">
        <v>2383</v>
      </c>
      <c r="C753" s="627" t="s">
        <v>1029</v>
      </c>
      <c r="D753" s="627" t="s">
        <v>1091</v>
      </c>
      <c r="E753" s="627" t="s">
        <v>1018</v>
      </c>
      <c r="F753" s="627" t="s">
        <v>1007</v>
      </c>
      <c r="G753" s="627" t="s">
        <v>2142</v>
      </c>
      <c r="H753" s="627" t="s">
        <v>2160</v>
      </c>
      <c r="I753" s="627" t="s">
        <v>2384</v>
      </c>
      <c r="J753" s="627" t="s">
        <v>624</v>
      </c>
      <c r="K753" s="627"/>
      <c r="L753" s="627"/>
      <c r="M753" s="627"/>
      <c r="N753" s="627"/>
    </row>
    <row r="754" spans="1:14" ht="15" hidden="1" customHeight="1" x14ac:dyDescent="0.15">
      <c r="A754" s="627">
        <v>103</v>
      </c>
      <c r="B754" s="627" t="s">
        <v>2385</v>
      </c>
      <c r="C754" s="627" t="s">
        <v>1029</v>
      </c>
      <c r="D754" s="627" t="s">
        <v>1091</v>
      </c>
      <c r="E754" s="627" t="s">
        <v>1020</v>
      </c>
      <c r="F754" s="627" t="s">
        <v>1007</v>
      </c>
      <c r="G754" s="627" t="s">
        <v>2142</v>
      </c>
      <c r="H754" s="627" t="s">
        <v>2160</v>
      </c>
      <c r="I754" s="627" t="s">
        <v>309</v>
      </c>
      <c r="J754" s="627" t="s">
        <v>625</v>
      </c>
      <c r="K754" s="627"/>
      <c r="L754" s="627"/>
      <c r="M754" s="627"/>
      <c r="N754" s="627"/>
    </row>
    <row r="755" spans="1:14" ht="15" hidden="1" customHeight="1" x14ac:dyDescent="0.15">
      <c r="A755" s="627">
        <v>104</v>
      </c>
      <c r="B755" s="627" t="s">
        <v>2386</v>
      </c>
      <c r="C755" s="627" t="s">
        <v>1029</v>
      </c>
      <c r="D755" s="627" t="s">
        <v>1091</v>
      </c>
      <c r="E755" s="627" t="s">
        <v>1022</v>
      </c>
      <c r="F755" s="627" t="s">
        <v>1007</v>
      </c>
      <c r="G755" s="627" t="s">
        <v>2142</v>
      </c>
      <c r="H755" s="627" t="s">
        <v>2160</v>
      </c>
      <c r="I755" s="627" t="s">
        <v>2387</v>
      </c>
      <c r="J755" s="627" t="s">
        <v>2388</v>
      </c>
      <c r="K755" s="627"/>
      <c r="L755" s="627"/>
      <c r="M755" s="627"/>
      <c r="N755" s="627"/>
    </row>
    <row r="756" spans="1:14" ht="15" hidden="1" customHeight="1" x14ac:dyDescent="0.15">
      <c r="A756" s="627">
        <v>105</v>
      </c>
      <c r="B756" s="627" t="s">
        <v>2389</v>
      </c>
      <c r="C756" s="627" t="s">
        <v>1029</v>
      </c>
      <c r="D756" s="627" t="s">
        <v>1091</v>
      </c>
      <c r="E756" s="627" t="s">
        <v>1024</v>
      </c>
      <c r="F756" s="627" t="s">
        <v>1007</v>
      </c>
      <c r="G756" s="627" t="s">
        <v>2142</v>
      </c>
      <c r="H756" s="627" t="s">
        <v>2160</v>
      </c>
      <c r="I756" s="627" t="s">
        <v>2390</v>
      </c>
      <c r="J756" s="627" t="s">
        <v>2391</v>
      </c>
      <c r="K756" s="627"/>
      <c r="L756" s="627"/>
      <c r="M756" s="627"/>
      <c r="N756" s="627"/>
    </row>
    <row r="757" spans="1:14" ht="15" hidden="1" customHeight="1" x14ac:dyDescent="0.15">
      <c r="A757" s="627">
        <v>106</v>
      </c>
      <c r="B757" s="627" t="s">
        <v>2392</v>
      </c>
      <c r="C757" s="627" t="s">
        <v>1029</v>
      </c>
      <c r="D757" s="627" t="s">
        <v>1091</v>
      </c>
      <c r="E757" s="627" t="s">
        <v>1006</v>
      </c>
      <c r="F757" s="627" t="s">
        <v>1007</v>
      </c>
      <c r="G757" s="627" t="s">
        <v>2142</v>
      </c>
      <c r="H757" s="627" t="s">
        <v>2160</v>
      </c>
      <c r="I757" s="627" t="s">
        <v>2393</v>
      </c>
      <c r="J757" s="627" t="s">
        <v>2394</v>
      </c>
      <c r="K757" s="627"/>
      <c r="L757" s="627"/>
      <c r="M757" s="627"/>
      <c r="N757" s="627"/>
    </row>
    <row r="758" spans="1:14" ht="15" hidden="1" customHeight="1" x14ac:dyDescent="0.15">
      <c r="A758" s="627">
        <v>107</v>
      </c>
      <c r="B758" s="627" t="s">
        <v>2395</v>
      </c>
      <c r="C758" s="627" t="s">
        <v>1029</v>
      </c>
      <c r="D758" s="627" t="s">
        <v>1098</v>
      </c>
      <c r="E758" s="627" t="s">
        <v>1008</v>
      </c>
      <c r="F758" s="627" t="s">
        <v>1007</v>
      </c>
      <c r="G758" s="627" t="s">
        <v>2142</v>
      </c>
      <c r="H758" s="627" t="s">
        <v>2163</v>
      </c>
      <c r="I758" s="627"/>
      <c r="J758" s="627" t="s">
        <v>626</v>
      </c>
      <c r="K758" s="627"/>
      <c r="L758" s="627"/>
      <c r="M758" s="627"/>
      <c r="N758" s="627"/>
    </row>
    <row r="759" spans="1:14" ht="15" hidden="1" customHeight="1" x14ac:dyDescent="0.15">
      <c r="A759" s="627">
        <v>108</v>
      </c>
      <c r="B759" s="627" t="s">
        <v>2396</v>
      </c>
      <c r="C759" s="627" t="s">
        <v>1029</v>
      </c>
      <c r="D759" s="627" t="s">
        <v>1098</v>
      </c>
      <c r="E759" s="627" t="s">
        <v>1012</v>
      </c>
      <c r="F759" s="627" t="s">
        <v>1007</v>
      </c>
      <c r="G759" s="627" t="s">
        <v>2142</v>
      </c>
      <c r="H759" s="627" t="s">
        <v>2163</v>
      </c>
      <c r="I759" s="627" t="s">
        <v>2397</v>
      </c>
      <c r="J759" s="627" t="s">
        <v>627</v>
      </c>
      <c r="K759" s="627"/>
      <c r="L759" s="627"/>
      <c r="M759" s="627"/>
      <c r="N759" s="627"/>
    </row>
    <row r="760" spans="1:14" ht="15" hidden="1" customHeight="1" x14ac:dyDescent="0.15">
      <c r="A760" s="627">
        <v>109</v>
      </c>
      <c r="B760" s="627" t="s">
        <v>2398</v>
      </c>
      <c r="C760" s="627" t="s">
        <v>1029</v>
      </c>
      <c r="D760" s="627" t="s">
        <v>1098</v>
      </c>
      <c r="E760" s="627" t="s">
        <v>1014</v>
      </c>
      <c r="F760" s="627" t="s">
        <v>1007</v>
      </c>
      <c r="G760" s="627" t="s">
        <v>2142</v>
      </c>
      <c r="H760" s="627" t="s">
        <v>2163</v>
      </c>
      <c r="I760" s="627" t="s">
        <v>2399</v>
      </c>
      <c r="J760" s="627" t="s">
        <v>628</v>
      </c>
      <c r="K760" s="627"/>
      <c r="L760" s="627"/>
      <c r="M760" s="627"/>
      <c r="N760" s="627"/>
    </row>
    <row r="761" spans="1:14" ht="15" hidden="1" customHeight="1" x14ac:dyDescent="0.15">
      <c r="A761" s="627">
        <v>110</v>
      </c>
      <c r="B761" s="627" t="s">
        <v>2400</v>
      </c>
      <c r="C761" s="627" t="s">
        <v>1029</v>
      </c>
      <c r="D761" s="627" t="s">
        <v>1098</v>
      </c>
      <c r="E761" s="627" t="s">
        <v>1016</v>
      </c>
      <c r="F761" s="627" t="s">
        <v>1007</v>
      </c>
      <c r="G761" s="627" t="s">
        <v>2142</v>
      </c>
      <c r="H761" s="627" t="s">
        <v>2163</v>
      </c>
      <c r="I761" s="627" t="s">
        <v>2401</v>
      </c>
      <c r="J761" s="627" t="s">
        <v>629</v>
      </c>
      <c r="K761" s="627"/>
      <c r="L761" s="627"/>
      <c r="M761" s="627"/>
      <c r="N761" s="627"/>
    </row>
    <row r="762" spans="1:14" ht="15" hidden="1" customHeight="1" x14ac:dyDescent="0.15">
      <c r="A762" s="627">
        <v>111</v>
      </c>
      <c r="B762" s="627" t="s">
        <v>2402</v>
      </c>
      <c r="C762" s="627" t="s">
        <v>1029</v>
      </c>
      <c r="D762" s="627" t="s">
        <v>1098</v>
      </c>
      <c r="E762" s="627" t="s">
        <v>1018</v>
      </c>
      <c r="F762" s="627" t="s">
        <v>1007</v>
      </c>
      <c r="G762" s="627" t="s">
        <v>2142</v>
      </c>
      <c r="H762" s="627" t="s">
        <v>2163</v>
      </c>
      <c r="I762" s="627" t="s">
        <v>2403</v>
      </c>
      <c r="J762" s="627" t="s">
        <v>630</v>
      </c>
      <c r="K762" s="627"/>
      <c r="L762" s="627"/>
      <c r="M762" s="627"/>
      <c r="N762" s="627"/>
    </row>
    <row r="763" spans="1:14" ht="15" hidden="1" customHeight="1" x14ac:dyDescent="0.15">
      <c r="A763" s="627">
        <v>112</v>
      </c>
      <c r="B763" s="627" t="s">
        <v>2404</v>
      </c>
      <c r="C763" s="627" t="s">
        <v>1029</v>
      </c>
      <c r="D763" s="627" t="s">
        <v>1098</v>
      </c>
      <c r="E763" s="627" t="s">
        <v>1020</v>
      </c>
      <c r="F763" s="627" t="s">
        <v>1007</v>
      </c>
      <c r="G763" s="627" t="s">
        <v>2142</v>
      </c>
      <c r="H763" s="627" t="s">
        <v>2163</v>
      </c>
      <c r="I763" s="627" t="s">
        <v>2405</v>
      </c>
      <c r="J763" s="627" t="s">
        <v>631</v>
      </c>
      <c r="K763" s="627"/>
      <c r="L763" s="627"/>
      <c r="M763" s="627"/>
      <c r="N763" s="627"/>
    </row>
    <row r="764" spans="1:14" ht="15" hidden="1" customHeight="1" x14ac:dyDescent="0.15">
      <c r="A764" s="627">
        <v>113</v>
      </c>
      <c r="B764" s="627" t="s">
        <v>2406</v>
      </c>
      <c r="C764" s="627" t="s">
        <v>1029</v>
      </c>
      <c r="D764" s="627" t="s">
        <v>1098</v>
      </c>
      <c r="E764" s="627" t="s">
        <v>1022</v>
      </c>
      <c r="F764" s="627" t="s">
        <v>1007</v>
      </c>
      <c r="G764" s="627" t="s">
        <v>2142</v>
      </c>
      <c r="H764" s="627" t="s">
        <v>2163</v>
      </c>
      <c r="I764" s="627" t="s">
        <v>2407</v>
      </c>
      <c r="J764" s="627" t="s">
        <v>632</v>
      </c>
      <c r="K764" s="627"/>
      <c r="L764" s="627"/>
      <c r="M764" s="627"/>
      <c r="N764" s="627"/>
    </row>
    <row r="765" spans="1:14" ht="15" hidden="1" customHeight="1" x14ac:dyDescent="0.15">
      <c r="A765" s="627">
        <v>114</v>
      </c>
      <c r="B765" s="627" t="s">
        <v>2408</v>
      </c>
      <c r="C765" s="627" t="s">
        <v>1029</v>
      </c>
      <c r="D765" s="627" t="s">
        <v>1098</v>
      </c>
      <c r="E765" s="627" t="s">
        <v>1024</v>
      </c>
      <c r="F765" s="627" t="s">
        <v>1007</v>
      </c>
      <c r="G765" s="627" t="s">
        <v>2142</v>
      </c>
      <c r="H765" s="627" t="s">
        <v>2163</v>
      </c>
      <c r="I765" s="627" t="s">
        <v>2409</v>
      </c>
      <c r="J765" s="627" t="s">
        <v>633</v>
      </c>
      <c r="K765" s="627"/>
      <c r="L765" s="627"/>
      <c r="M765" s="627"/>
      <c r="N765" s="627"/>
    </row>
    <row r="766" spans="1:14" ht="15" hidden="1" customHeight="1" x14ac:dyDescent="0.15">
      <c r="A766" s="627">
        <v>115</v>
      </c>
      <c r="B766" s="627" t="s">
        <v>2410</v>
      </c>
      <c r="C766" s="627" t="s">
        <v>1029</v>
      </c>
      <c r="D766" s="627" t="s">
        <v>1098</v>
      </c>
      <c r="E766" s="627" t="s">
        <v>1006</v>
      </c>
      <c r="F766" s="627" t="s">
        <v>1007</v>
      </c>
      <c r="G766" s="627" t="s">
        <v>2142</v>
      </c>
      <c r="H766" s="627" t="s">
        <v>2163</v>
      </c>
      <c r="I766" s="627" t="s">
        <v>2411</v>
      </c>
      <c r="J766" s="627" t="s">
        <v>634</v>
      </c>
      <c r="K766" s="627"/>
      <c r="L766" s="627"/>
      <c r="M766" s="627"/>
      <c r="N766" s="627"/>
    </row>
    <row r="767" spans="1:14" ht="15" hidden="1" customHeight="1" x14ac:dyDescent="0.15">
      <c r="A767" s="627">
        <v>116</v>
      </c>
      <c r="B767" s="627" t="s">
        <v>2412</v>
      </c>
      <c r="C767" s="627" t="s">
        <v>1029</v>
      </c>
      <c r="D767" s="627" t="s">
        <v>1098</v>
      </c>
      <c r="E767" s="627" t="s">
        <v>1027</v>
      </c>
      <c r="F767" s="627" t="s">
        <v>1007</v>
      </c>
      <c r="G767" s="627" t="s">
        <v>2142</v>
      </c>
      <c r="H767" s="627" t="s">
        <v>2163</v>
      </c>
      <c r="I767" s="627" t="s">
        <v>2413</v>
      </c>
      <c r="J767" s="627" t="s">
        <v>1892</v>
      </c>
      <c r="K767" s="627"/>
      <c r="L767" s="627"/>
      <c r="M767" s="627"/>
      <c r="N767" s="627"/>
    </row>
    <row r="768" spans="1:14" ht="15" hidden="1" customHeight="1" x14ac:dyDescent="0.15">
      <c r="A768" s="627">
        <v>117</v>
      </c>
      <c r="B768" s="627" t="s">
        <v>2414</v>
      </c>
      <c r="C768" s="627" t="s">
        <v>1029</v>
      </c>
      <c r="D768" s="627" t="s">
        <v>1098</v>
      </c>
      <c r="E768" s="627" t="s">
        <v>1029</v>
      </c>
      <c r="F768" s="627" t="s">
        <v>1007</v>
      </c>
      <c r="G768" s="627" t="s">
        <v>2142</v>
      </c>
      <c r="H768" s="627" t="s">
        <v>2163</v>
      </c>
      <c r="I768" s="627" t="s">
        <v>2415</v>
      </c>
      <c r="J768" s="627" t="s">
        <v>1895</v>
      </c>
      <c r="K768" s="627"/>
      <c r="L768" s="627"/>
      <c r="M768" s="627"/>
      <c r="N768" s="627"/>
    </row>
    <row r="769" spans="1:14" ht="15" hidden="1" customHeight="1" x14ac:dyDescent="0.15">
      <c r="A769" s="627">
        <v>118</v>
      </c>
      <c r="B769" s="627" t="s">
        <v>2416</v>
      </c>
      <c r="C769" s="627" t="s">
        <v>1029</v>
      </c>
      <c r="D769" s="627" t="s">
        <v>1098</v>
      </c>
      <c r="E769" s="627" t="s">
        <v>1031</v>
      </c>
      <c r="F769" s="627" t="s">
        <v>1007</v>
      </c>
      <c r="G769" s="627" t="s">
        <v>2142</v>
      </c>
      <c r="H769" s="627" t="s">
        <v>2163</v>
      </c>
      <c r="I769" s="627" t="s">
        <v>2417</v>
      </c>
      <c r="J769" s="627" t="s">
        <v>2418</v>
      </c>
      <c r="K769" s="627"/>
      <c r="L769" s="627"/>
      <c r="M769" s="627"/>
      <c r="N769" s="627"/>
    </row>
    <row r="770" spans="1:14" ht="15" hidden="1" customHeight="1" x14ac:dyDescent="0.15">
      <c r="A770" s="627">
        <v>119</v>
      </c>
      <c r="B770" s="627" t="s">
        <v>2419</v>
      </c>
      <c r="C770" s="627" t="s">
        <v>1029</v>
      </c>
      <c r="D770" s="627" t="s">
        <v>1897</v>
      </c>
      <c r="E770" s="627" t="s">
        <v>1008</v>
      </c>
      <c r="F770" s="627" t="s">
        <v>1007</v>
      </c>
      <c r="G770" s="627" t="s">
        <v>2142</v>
      </c>
      <c r="H770" s="627" t="s">
        <v>2166</v>
      </c>
      <c r="I770" s="627"/>
      <c r="J770" s="627" t="s">
        <v>1898</v>
      </c>
      <c r="K770" s="627"/>
      <c r="L770" s="627"/>
      <c r="M770" s="627"/>
      <c r="N770" s="627"/>
    </row>
    <row r="771" spans="1:14" ht="15" hidden="1" customHeight="1" x14ac:dyDescent="0.15">
      <c r="A771" s="627">
        <v>120</v>
      </c>
      <c r="B771" s="627" t="s">
        <v>2420</v>
      </c>
      <c r="C771" s="627" t="s">
        <v>1029</v>
      </c>
      <c r="D771" s="627" t="s">
        <v>1897</v>
      </c>
      <c r="E771" s="627" t="s">
        <v>1012</v>
      </c>
      <c r="F771" s="627" t="s">
        <v>1007</v>
      </c>
      <c r="G771" s="627" t="s">
        <v>2142</v>
      </c>
      <c r="H771" s="627" t="s">
        <v>2166</v>
      </c>
      <c r="I771" s="627" t="s">
        <v>1755</v>
      </c>
      <c r="J771" s="627" t="s">
        <v>1901</v>
      </c>
      <c r="K771" s="627"/>
      <c r="L771" s="627"/>
      <c r="M771" s="627"/>
      <c r="N771" s="627"/>
    </row>
    <row r="772" spans="1:14" ht="15" hidden="1" customHeight="1" x14ac:dyDescent="0.15">
      <c r="A772" s="627">
        <v>121</v>
      </c>
      <c r="B772" s="627" t="s">
        <v>2421</v>
      </c>
      <c r="C772" s="627" t="s">
        <v>1029</v>
      </c>
      <c r="D772" s="627" t="s">
        <v>1897</v>
      </c>
      <c r="E772" s="627" t="s">
        <v>1014</v>
      </c>
      <c r="F772" s="627" t="s">
        <v>1007</v>
      </c>
      <c r="G772" s="627" t="s">
        <v>2142</v>
      </c>
      <c r="H772" s="627" t="s">
        <v>2166</v>
      </c>
      <c r="I772" s="627" t="s">
        <v>2422</v>
      </c>
      <c r="J772" s="627" t="s">
        <v>1904</v>
      </c>
      <c r="K772" s="627"/>
      <c r="L772" s="627"/>
      <c r="M772" s="627"/>
      <c r="N772" s="627"/>
    </row>
    <row r="773" spans="1:14" ht="15" hidden="1" customHeight="1" x14ac:dyDescent="0.15">
      <c r="A773" s="627">
        <v>122</v>
      </c>
      <c r="B773" s="627" t="s">
        <v>2423</v>
      </c>
      <c r="C773" s="627" t="s">
        <v>1029</v>
      </c>
      <c r="D773" s="627" t="s">
        <v>1897</v>
      </c>
      <c r="E773" s="627" t="s">
        <v>1016</v>
      </c>
      <c r="F773" s="627" t="s">
        <v>1007</v>
      </c>
      <c r="G773" s="627" t="s">
        <v>2142</v>
      </c>
      <c r="H773" s="627" t="s">
        <v>2166</v>
      </c>
      <c r="I773" s="627" t="s">
        <v>2424</v>
      </c>
      <c r="J773" s="627" t="s">
        <v>1906</v>
      </c>
      <c r="K773" s="627"/>
      <c r="L773" s="627"/>
      <c r="M773" s="627"/>
      <c r="N773" s="627"/>
    </row>
    <row r="774" spans="1:14" ht="15" hidden="1" customHeight="1" x14ac:dyDescent="0.15">
      <c r="A774" s="627">
        <v>123</v>
      </c>
      <c r="B774" s="627" t="s">
        <v>2425</v>
      </c>
      <c r="C774" s="627" t="s">
        <v>1029</v>
      </c>
      <c r="D774" s="627" t="s">
        <v>1897</v>
      </c>
      <c r="E774" s="627" t="s">
        <v>1018</v>
      </c>
      <c r="F774" s="627" t="s">
        <v>1007</v>
      </c>
      <c r="G774" s="627" t="s">
        <v>2142</v>
      </c>
      <c r="H774" s="627" t="s">
        <v>2166</v>
      </c>
      <c r="I774" s="627" t="s">
        <v>2426</v>
      </c>
      <c r="J774" s="627" t="s">
        <v>1908</v>
      </c>
      <c r="K774" s="627"/>
      <c r="L774" s="627"/>
      <c r="M774" s="627"/>
      <c r="N774" s="627"/>
    </row>
    <row r="775" spans="1:14" ht="15" hidden="1" customHeight="1" x14ac:dyDescent="0.15">
      <c r="A775" s="627">
        <v>124</v>
      </c>
      <c r="B775" s="627" t="s">
        <v>2427</v>
      </c>
      <c r="C775" s="627" t="s">
        <v>1029</v>
      </c>
      <c r="D775" s="627" t="s">
        <v>1897</v>
      </c>
      <c r="E775" s="627" t="s">
        <v>1020</v>
      </c>
      <c r="F775" s="627" t="s">
        <v>1007</v>
      </c>
      <c r="G775" s="627" t="s">
        <v>2142</v>
      </c>
      <c r="H775" s="627" t="s">
        <v>2166</v>
      </c>
      <c r="I775" s="627" t="s">
        <v>2428</v>
      </c>
      <c r="J775" s="627" t="s">
        <v>1911</v>
      </c>
      <c r="K775" s="627"/>
      <c r="L775" s="627"/>
      <c r="M775" s="627"/>
      <c r="N775" s="627"/>
    </row>
    <row r="776" spans="1:14" ht="15" hidden="1" customHeight="1" x14ac:dyDescent="0.15">
      <c r="A776" s="627">
        <v>125</v>
      </c>
      <c r="B776" s="627" t="s">
        <v>2429</v>
      </c>
      <c r="C776" s="627" t="s">
        <v>1029</v>
      </c>
      <c r="D776" s="627" t="s">
        <v>1897</v>
      </c>
      <c r="E776" s="627" t="s">
        <v>1022</v>
      </c>
      <c r="F776" s="627" t="s">
        <v>1007</v>
      </c>
      <c r="G776" s="627" t="s">
        <v>2142</v>
      </c>
      <c r="H776" s="627" t="s">
        <v>2166</v>
      </c>
      <c r="I776" s="627" t="s">
        <v>2430</v>
      </c>
      <c r="J776" s="627" t="s">
        <v>1914</v>
      </c>
      <c r="K776" s="627"/>
      <c r="L776" s="627"/>
      <c r="M776" s="627"/>
      <c r="N776" s="627"/>
    </row>
    <row r="777" spans="1:14" ht="15" hidden="1" customHeight="1" x14ac:dyDescent="0.15">
      <c r="A777" s="627">
        <v>126</v>
      </c>
      <c r="B777" s="627" t="s">
        <v>2431</v>
      </c>
      <c r="C777" s="627" t="s">
        <v>1029</v>
      </c>
      <c r="D777" s="627" t="s">
        <v>1897</v>
      </c>
      <c r="E777" s="627" t="s">
        <v>1024</v>
      </c>
      <c r="F777" s="627" t="s">
        <v>1007</v>
      </c>
      <c r="G777" s="627" t="s">
        <v>2142</v>
      </c>
      <c r="H777" s="627" t="s">
        <v>2166</v>
      </c>
      <c r="I777" s="627" t="s">
        <v>2432</v>
      </c>
      <c r="J777" s="627" t="s">
        <v>1917</v>
      </c>
      <c r="K777" s="627"/>
      <c r="L777" s="627"/>
      <c r="M777" s="627"/>
      <c r="N777" s="627"/>
    </row>
    <row r="778" spans="1:14" ht="15" hidden="1" customHeight="1" x14ac:dyDescent="0.15">
      <c r="A778" s="627">
        <v>127</v>
      </c>
      <c r="B778" s="627" t="s">
        <v>2433</v>
      </c>
      <c r="C778" s="627" t="s">
        <v>1029</v>
      </c>
      <c r="D778" s="627" t="s">
        <v>1897</v>
      </c>
      <c r="E778" s="627" t="s">
        <v>1006</v>
      </c>
      <c r="F778" s="627" t="s">
        <v>1007</v>
      </c>
      <c r="G778" s="627" t="s">
        <v>2142</v>
      </c>
      <c r="H778" s="627" t="s">
        <v>2166</v>
      </c>
      <c r="I778" s="627" t="s">
        <v>2434</v>
      </c>
      <c r="J778" s="627" t="s">
        <v>2435</v>
      </c>
      <c r="K778" s="627"/>
      <c r="L778" s="627"/>
      <c r="M778" s="627"/>
      <c r="N778" s="627"/>
    </row>
    <row r="779" spans="1:14" ht="15" hidden="1" customHeight="1" x14ac:dyDescent="0.15">
      <c r="A779" s="627">
        <v>128</v>
      </c>
      <c r="B779" s="627" t="s">
        <v>2436</v>
      </c>
      <c r="C779" s="627" t="s">
        <v>1029</v>
      </c>
      <c r="D779" s="627" t="s">
        <v>1897</v>
      </c>
      <c r="E779" s="627" t="s">
        <v>1027</v>
      </c>
      <c r="F779" s="627" t="s">
        <v>1007</v>
      </c>
      <c r="G779" s="627" t="s">
        <v>2142</v>
      </c>
      <c r="H779" s="627" t="s">
        <v>2166</v>
      </c>
      <c r="I779" s="627" t="s">
        <v>2437</v>
      </c>
      <c r="J779" s="627" t="s">
        <v>2438</v>
      </c>
      <c r="K779" s="627"/>
      <c r="L779" s="627"/>
      <c r="M779" s="627"/>
      <c r="N779" s="627"/>
    </row>
    <row r="780" spans="1:14" ht="15" hidden="1" customHeight="1" x14ac:dyDescent="0.15">
      <c r="A780" s="627">
        <v>129</v>
      </c>
      <c r="B780" s="627" t="s">
        <v>2439</v>
      </c>
      <c r="C780" s="627" t="s">
        <v>1029</v>
      </c>
      <c r="D780" s="627" t="s">
        <v>1897</v>
      </c>
      <c r="E780" s="627" t="s">
        <v>1029</v>
      </c>
      <c r="F780" s="627" t="s">
        <v>1007</v>
      </c>
      <c r="G780" s="627" t="s">
        <v>2142</v>
      </c>
      <c r="H780" s="627" t="s">
        <v>2166</v>
      </c>
      <c r="I780" s="627" t="s">
        <v>2440</v>
      </c>
      <c r="J780" s="627" t="s">
        <v>2441</v>
      </c>
      <c r="K780" s="627"/>
      <c r="L780" s="627"/>
      <c r="M780" s="627"/>
      <c r="N780" s="627"/>
    </row>
    <row r="781" spans="1:14" ht="15" hidden="1" customHeight="1" x14ac:dyDescent="0.15">
      <c r="A781" s="627">
        <v>130</v>
      </c>
      <c r="B781" s="627" t="s">
        <v>2442</v>
      </c>
      <c r="C781" s="627" t="s">
        <v>1029</v>
      </c>
      <c r="D781" s="627" t="s">
        <v>1109</v>
      </c>
      <c r="E781" s="627" t="s">
        <v>1008</v>
      </c>
      <c r="F781" s="627" t="s">
        <v>1007</v>
      </c>
      <c r="G781" s="627" t="s">
        <v>2142</v>
      </c>
      <c r="H781" s="627" t="s">
        <v>2169</v>
      </c>
      <c r="I781" s="627"/>
      <c r="J781" s="627" t="s">
        <v>635</v>
      </c>
      <c r="K781" s="627"/>
      <c r="L781" s="627"/>
      <c r="M781" s="627"/>
      <c r="N781" s="627"/>
    </row>
    <row r="782" spans="1:14" ht="15" hidden="1" customHeight="1" x14ac:dyDescent="0.15">
      <c r="A782" s="627">
        <v>131</v>
      </c>
      <c r="B782" s="627" t="s">
        <v>2443</v>
      </c>
      <c r="C782" s="627" t="s">
        <v>1029</v>
      </c>
      <c r="D782" s="627" t="s">
        <v>1109</v>
      </c>
      <c r="E782" s="627" t="s">
        <v>1012</v>
      </c>
      <c r="F782" s="627" t="s">
        <v>1007</v>
      </c>
      <c r="G782" s="627" t="s">
        <v>2142</v>
      </c>
      <c r="H782" s="627" t="s">
        <v>2169</v>
      </c>
      <c r="I782" s="627" t="s">
        <v>2444</v>
      </c>
      <c r="J782" s="627" t="s">
        <v>636</v>
      </c>
      <c r="K782" s="627"/>
      <c r="L782" s="627"/>
      <c r="M782" s="627"/>
      <c r="N782" s="627"/>
    </row>
    <row r="783" spans="1:14" ht="15" hidden="1" customHeight="1" x14ac:dyDescent="0.15">
      <c r="A783" s="627">
        <v>132</v>
      </c>
      <c r="B783" s="627" t="s">
        <v>2445</v>
      </c>
      <c r="C783" s="627" t="s">
        <v>1029</v>
      </c>
      <c r="D783" s="627" t="s">
        <v>1109</v>
      </c>
      <c r="E783" s="627" t="s">
        <v>1014</v>
      </c>
      <c r="F783" s="627" t="s">
        <v>1007</v>
      </c>
      <c r="G783" s="627" t="s">
        <v>2142</v>
      </c>
      <c r="H783" s="627" t="s">
        <v>2169</v>
      </c>
      <c r="I783" s="627" t="s">
        <v>2446</v>
      </c>
      <c r="J783" s="627" t="s">
        <v>637</v>
      </c>
      <c r="K783" s="627"/>
      <c r="L783" s="627"/>
      <c r="M783" s="627"/>
      <c r="N783" s="627"/>
    </row>
    <row r="784" spans="1:14" ht="15" hidden="1" customHeight="1" x14ac:dyDescent="0.15">
      <c r="A784" s="627">
        <v>133</v>
      </c>
      <c r="B784" s="627" t="s">
        <v>2447</v>
      </c>
      <c r="C784" s="627" t="s">
        <v>1029</v>
      </c>
      <c r="D784" s="627" t="s">
        <v>1109</v>
      </c>
      <c r="E784" s="627" t="s">
        <v>1016</v>
      </c>
      <c r="F784" s="627" t="s">
        <v>1007</v>
      </c>
      <c r="G784" s="627" t="s">
        <v>2142</v>
      </c>
      <c r="H784" s="627" t="s">
        <v>2169</v>
      </c>
      <c r="I784" s="627" t="s">
        <v>2448</v>
      </c>
      <c r="J784" s="627" t="s">
        <v>638</v>
      </c>
      <c r="K784" s="627"/>
      <c r="L784" s="627"/>
      <c r="M784" s="627"/>
      <c r="N784" s="627"/>
    </row>
    <row r="785" spans="1:14" ht="15" hidden="1" customHeight="1" x14ac:dyDescent="0.15">
      <c r="A785" s="627">
        <v>134</v>
      </c>
      <c r="B785" s="627" t="s">
        <v>2449</v>
      </c>
      <c r="C785" s="627" t="s">
        <v>1029</v>
      </c>
      <c r="D785" s="627" t="s">
        <v>1109</v>
      </c>
      <c r="E785" s="627" t="s">
        <v>1018</v>
      </c>
      <c r="F785" s="627" t="s">
        <v>1007</v>
      </c>
      <c r="G785" s="627" t="s">
        <v>2142</v>
      </c>
      <c r="H785" s="627" t="s">
        <v>2169</v>
      </c>
      <c r="I785" s="627" t="s">
        <v>2450</v>
      </c>
      <c r="J785" s="627" t="s">
        <v>639</v>
      </c>
      <c r="K785" s="627"/>
      <c r="L785" s="627"/>
      <c r="M785" s="627"/>
      <c r="N785" s="627"/>
    </row>
    <row r="786" spans="1:14" ht="15" hidden="1" customHeight="1" x14ac:dyDescent="0.15">
      <c r="A786" s="627">
        <v>135</v>
      </c>
      <c r="B786" s="627" t="s">
        <v>2451</v>
      </c>
      <c r="C786" s="627" t="s">
        <v>1029</v>
      </c>
      <c r="D786" s="627" t="s">
        <v>1109</v>
      </c>
      <c r="E786" s="627" t="s">
        <v>1020</v>
      </c>
      <c r="F786" s="627" t="s">
        <v>1007</v>
      </c>
      <c r="G786" s="627" t="s">
        <v>2142</v>
      </c>
      <c r="H786" s="627" t="s">
        <v>2169</v>
      </c>
      <c r="I786" s="627" t="s">
        <v>2452</v>
      </c>
      <c r="J786" s="627" t="s">
        <v>640</v>
      </c>
      <c r="K786" s="627"/>
      <c r="L786" s="627"/>
      <c r="M786" s="627"/>
      <c r="N786" s="627"/>
    </row>
    <row r="787" spans="1:14" ht="15" hidden="1" customHeight="1" x14ac:dyDescent="0.15">
      <c r="A787" s="627">
        <v>136</v>
      </c>
      <c r="B787" s="627" t="s">
        <v>2453</v>
      </c>
      <c r="C787" s="627" t="s">
        <v>1029</v>
      </c>
      <c r="D787" s="627" t="s">
        <v>1109</v>
      </c>
      <c r="E787" s="627" t="s">
        <v>1022</v>
      </c>
      <c r="F787" s="627" t="s">
        <v>1007</v>
      </c>
      <c r="G787" s="627" t="s">
        <v>2142</v>
      </c>
      <c r="H787" s="627" t="s">
        <v>2169</v>
      </c>
      <c r="I787" s="627" t="s">
        <v>2424</v>
      </c>
      <c r="J787" s="627" t="s">
        <v>641</v>
      </c>
      <c r="K787" s="627"/>
      <c r="L787" s="627"/>
      <c r="M787" s="627"/>
      <c r="N787" s="627"/>
    </row>
    <row r="788" spans="1:14" ht="15" hidden="1" customHeight="1" x14ac:dyDescent="0.15">
      <c r="A788" s="627">
        <v>137</v>
      </c>
      <c r="B788" s="627" t="s">
        <v>2454</v>
      </c>
      <c r="C788" s="627" t="s">
        <v>1029</v>
      </c>
      <c r="D788" s="627" t="s">
        <v>1109</v>
      </c>
      <c r="E788" s="627" t="s">
        <v>1024</v>
      </c>
      <c r="F788" s="627" t="s">
        <v>1007</v>
      </c>
      <c r="G788" s="627" t="s">
        <v>2142</v>
      </c>
      <c r="H788" s="627" t="s">
        <v>2169</v>
      </c>
      <c r="I788" s="627" t="s">
        <v>178</v>
      </c>
      <c r="J788" s="627" t="s">
        <v>642</v>
      </c>
      <c r="K788" s="627"/>
      <c r="L788" s="627"/>
      <c r="M788" s="627"/>
      <c r="N788" s="627"/>
    </row>
    <row r="789" spans="1:14" ht="15" hidden="1" customHeight="1" x14ac:dyDescent="0.15">
      <c r="A789" s="627">
        <v>138</v>
      </c>
      <c r="B789" s="627" t="s">
        <v>2455</v>
      </c>
      <c r="C789" s="627" t="s">
        <v>1029</v>
      </c>
      <c r="D789" s="627" t="s">
        <v>1109</v>
      </c>
      <c r="E789" s="627" t="s">
        <v>1006</v>
      </c>
      <c r="F789" s="627" t="s">
        <v>1007</v>
      </c>
      <c r="G789" s="627" t="s">
        <v>2142</v>
      </c>
      <c r="H789" s="627" t="s">
        <v>2169</v>
      </c>
      <c r="I789" s="627" t="s">
        <v>2456</v>
      </c>
      <c r="J789" s="627" t="s">
        <v>643</v>
      </c>
      <c r="K789" s="627"/>
      <c r="L789" s="627"/>
      <c r="M789" s="627"/>
      <c r="N789" s="627"/>
    </row>
    <row r="790" spans="1:14" ht="15" hidden="1" customHeight="1" x14ac:dyDescent="0.15">
      <c r="A790" s="627">
        <v>139</v>
      </c>
      <c r="B790" s="627" t="s">
        <v>2457</v>
      </c>
      <c r="C790" s="627" t="s">
        <v>1029</v>
      </c>
      <c r="D790" s="627" t="s">
        <v>1109</v>
      </c>
      <c r="E790" s="627" t="s">
        <v>1027</v>
      </c>
      <c r="F790" s="627" t="s">
        <v>1007</v>
      </c>
      <c r="G790" s="627" t="s">
        <v>2142</v>
      </c>
      <c r="H790" s="627" t="s">
        <v>2169</v>
      </c>
      <c r="I790" s="627" t="s">
        <v>2458</v>
      </c>
      <c r="J790" s="627" t="s">
        <v>644</v>
      </c>
      <c r="K790" s="627"/>
      <c r="L790" s="627"/>
      <c r="M790" s="627"/>
      <c r="N790" s="627"/>
    </row>
    <row r="791" spans="1:14" ht="15" hidden="1" customHeight="1" x14ac:dyDescent="0.15">
      <c r="A791" s="627">
        <v>140</v>
      </c>
      <c r="B791" s="627" t="s">
        <v>2459</v>
      </c>
      <c r="C791" s="627" t="s">
        <v>1029</v>
      </c>
      <c r="D791" s="627" t="s">
        <v>1109</v>
      </c>
      <c r="E791" s="627" t="s">
        <v>1029</v>
      </c>
      <c r="F791" s="627" t="s">
        <v>1007</v>
      </c>
      <c r="G791" s="627" t="s">
        <v>2142</v>
      </c>
      <c r="H791" s="627" t="s">
        <v>2169</v>
      </c>
      <c r="I791" s="627" t="s">
        <v>406</v>
      </c>
      <c r="J791" s="627" t="s">
        <v>645</v>
      </c>
      <c r="K791" s="627"/>
      <c r="L791" s="627"/>
      <c r="M791" s="627"/>
      <c r="N791" s="627"/>
    </row>
    <row r="792" spans="1:14" ht="15" hidden="1" customHeight="1" x14ac:dyDescent="0.15">
      <c r="A792" s="627">
        <v>141</v>
      </c>
      <c r="B792" s="627" t="s">
        <v>2460</v>
      </c>
      <c r="C792" s="627" t="s">
        <v>1029</v>
      </c>
      <c r="D792" s="627" t="s">
        <v>1109</v>
      </c>
      <c r="E792" s="627" t="s">
        <v>1031</v>
      </c>
      <c r="F792" s="627" t="s">
        <v>1007</v>
      </c>
      <c r="G792" s="627" t="s">
        <v>2142</v>
      </c>
      <c r="H792" s="627" t="s">
        <v>2169</v>
      </c>
      <c r="I792" s="627" t="s">
        <v>2461</v>
      </c>
      <c r="J792" s="627" t="s">
        <v>646</v>
      </c>
      <c r="K792" s="627"/>
      <c r="L792" s="627"/>
      <c r="M792" s="627"/>
      <c r="N792" s="627"/>
    </row>
    <row r="793" spans="1:14" ht="15" hidden="1" customHeight="1" x14ac:dyDescent="0.15">
      <c r="A793" s="627">
        <v>142</v>
      </c>
      <c r="B793" s="627" t="s">
        <v>2462</v>
      </c>
      <c r="C793" s="627" t="s">
        <v>1029</v>
      </c>
      <c r="D793" s="627" t="s">
        <v>1122</v>
      </c>
      <c r="E793" s="627" t="s">
        <v>1008</v>
      </c>
      <c r="F793" s="627" t="s">
        <v>1007</v>
      </c>
      <c r="G793" s="627" t="s">
        <v>2142</v>
      </c>
      <c r="H793" s="627" t="s">
        <v>2172</v>
      </c>
      <c r="I793" s="627"/>
      <c r="J793" s="627" t="s">
        <v>647</v>
      </c>
      <c r="K793" s="627"/>
      <c r="L793" s="627"/>
      <c r="M793" s="627"/>
      <c r="N793" s="627"/>
    </row>
    <row r="794" spans="1:14" ht="15" hidden="1" customHeight="1" x14ac:dyDescent="0.15">
      <c r="A794" s="627">
        <v>143</v>
      </c>
      <c r="B794" s="627" t="s">
        <v>2463</v>
      </c>
      <c r="C794" s="627" t="s">
        <v>1029</v>
      </c>
      <c r="D794" s="627" t="s">
        <v>1122</v>
      </c>
      <c r="E794" s="627" t="s">
        <v>1012</v>
      </c>
      <c r="F794" s="627" t="s">
        <v>1007</v>
      </c>
      <c r="G794" s="627" t="s">
        <v>2142</v>
      </c>
      <c r="H794" s="627" t="s">
        <v>2172</v>
      </c>
      <c r="I794" s="627" t="s">
        <v>2464</v>
      </c>
      <c r="J794" s="627" t="s">
        <v>648</v>
      </c>
      <c r="K794" s="627"/>
      <c r="L794" s="627"/>
      <c r="M794" s="627"/>
      <c r="N794" s="627"/>
    </row>
    <row r="795" spans="1:14" ht="15" hidden="1" customHeight="1" x14ac:dyDescent="0.15">
      <c r="A795" s="627">
        <v>144</v>
      </c>
      <c r="B795" s="627" t="s">
        <v>2465</v>
      </c>
      <c r="C795" s="627" t="s">
        <v>1029</v>
      </c>
      <c r="D795" s="627" t="s">
        <v>1122</v>
      </c>
      <c r="E795" s="627" t="s">
        <v>1014</v>
      </c>
      <c r="F795" s="627" t="s">
        <v>1007</v>
      </c>
      <c r="G795" s="627" t="s">
        <v>2142</v>
      </c>
      <c r="H795" s="627" t="s">
        <v>2172</v>
      </c>
      <c r="I795" s="627" t="s">
        <v>2466</v>
      </c>
      <c r="J795" s="627" t="s">
        <v>649</v>
      </c>
      <c r="K795" s="627"/>
      <c r="L795" s="627"/>
      <c r="M795" s="627"/>
      <c r="N795" s="627"/>
    </row>
    <row r="796" spans="1:14" ht="15" hidden="1" customHeight="1" x14ac:dyDescent="0.15">
      <c r="A796" s="627">
        <v>145</v>
      </c>
      <c r="B796" s="627" t="s">
        <v>2467</v>
      </c>
      <c r="C796" s="627" t="s">
        <v>1029</v>
      </c>
      <c r="D796" s="627" t="s">
        <v>1122</v>
      </c>
      <c r="E796" s="627" t="s">
        <v>1016</v>
      </c>
      <c r="F796" s="627" t="s">
        <v>1007</v>
      </c>
      <c r="G796" s="627" t="s">
        <v>2142</v>
      </c>
      <c r="H796" s="627" t="s">
        <v>2172</v>
      </c>
      <c r="I796" s="627" t="s">
        <v>2468</v>
      </c>
      <c r="J796" s="627" t="s">
        <v>650</v>
      </c>
      <c r="K796" s="627"/>
      <c r="L796" s="627"/>
      <c r="M796" s="627"/>
      <c r="N796" s="627"/>
    </row>
    <row r="797" spans="1:14" ht="15" hidden="1" customHeight="1" x14ac:dyDescent="0.15">
      <c r="A797" s="627">
        <v>146</v>
      </c>
      <c r="B797" s="627" t="s">
        <v>2469</v>
      </c>
      <c r="C797" s="627" t="s">
        <v>1029</v>
      </c>
      <c r="D797" s="627" t="s">
        <v>1122</v>
      </c>
      <c r="E797" s="627" t="s">
        <v>1018</v>
      </c>
      <c r="F797" s="627" t="s">
        <v>1007</v>
      </c>
      <c r="G797" s="627" t="s">
        <v>2142</v>
      </c>
      <c r="H797" s="627" t="s">
        <v>2172</v>
      </c>
      <c r="I797" s="627" t="s">
        <v>2470</v>
      </c>
      <c r="J797" s="627" t="s">
        <v>651</v>
      </c>
      <c r="K797" s="627"/>
      <c r="L797" s="627"/>
      <c r="M797" s="627"/>
      <c r="N797" s="627"/>
    </row>
    <row r="798" spans="1:14" ht="15" hidden="1" customHeight="1" x14ac:dyDescent="0.15">
      <c r="A798" s="627">
        <v>147</v>
      </c>
      <c r="B798" s="627" t="s">
        <v>2471</v>
      </c>
      <c r="C798" s="627" t="s">
        <v>1029</v>
      </c>
      <c r="D798" s="627" t="s">
        <v>1122</v>
      </c>
      <c r="E798" s="627" t="s">
        <v>1020</v>
      </c>
      <c r="F798" s="627" t="s">
        <v>1007</v>
      </c>
      <c r="G798" s="627" t="s">
        <v>2142</v>
      </c>
      <c r="H798" s="627" t="s">
        <v>2172</v>
      </c>
      <c r="I798" s="627" t="s">
        <v>2472</v>
      </c>
      <c r="J798" s="627" t="s">
        <v>652</v>
      </c>
      <c r="K798" s="627"/>
      <c r="L798" s="627"/>
      <c r="M798" s="627"/>
      <c r="N798" s="627"/>
    </row>
    <row r="799" spans="1:14" ht="15" hidden="1" customHeight="1" x14ac:dyDescent="0.15">
      <c r="A799" s="627">
        <v>148</v>
      </c>
      <c r="B799" s="627" t="s">
        <v>2473</v>
      </c>
      <c r="C799" s="627" t="s">
        <v>1029</v>
      </c>
      <c r="D799" s="627" t="s">
        <v>1122</v>
      </c>
      <c r="E799" s="627" t="s">
        <v>1022</v>
      </c>
      <c r="F799" s="627" t="s">
        <v>1007</v>
      </c>
      <c r="G799" s="627" t="s">
        <v>2142</v>
      </c>
      <c r="H799" s="627" t="s">
        <v>2172</v>
      </c>
      <c r="I799" s="627" t="s">
        <v>2474</v>
      </c>
      <c r="J799" s="627" t="s">
        <v>653</v>
      </c>
      <c r="K799" s="627"/>
      <c r="L799" s="627"/>
      <c r="M799" s="627"/>
      <c r="N799" s="627"/>
    </row>
    <row r="800" spans="1:14" ht="15" hidden="1" customHeight="1" x14ac:dyDescent="0.15">
      <c r="A800" s="627">
        <v>149</v>
      </c>
      <c r="B800" s="627" t="s">
        <v>2475</v>
      </c>
      <c r="C800" s="627" t="s">
        <v>1029</v>
      </c>
      <c r="D800" s="627" t="s">
        <v>1122</v>
      </c>
      <c r="E800" s="627" t="s">
        <v>1024</v>
      </c>
      <c r="F800" s="627" t="s">
        <v>1007</v>
      </c>
      <c r="G800" s="627" t="s">
        <v>2142</v>
      </c>
      <c r="H800" s="627" t="s">
        <v>2172</v>
      </c>
      <c r="I800" s="627" t="s">
        <v>2476</v>
      </c>
      <c r="J800" s="627" t="s">
        <v>654</v>
      </c>
      <c r="K800" s="627"/>
      <c r="L800" s="627"/>
      <c r="M800" s="627"/>
      <c r="N800" s="627"/>
    </row>
    <row r="801" spans="1:14" ht="15" hidden="1" customHeight="1" x14ac:dyDescent="0.15">
      <c r="A801" s="627">
        <v>150</v>
      </c>
      <c r="B801" s="627" t="s">
        <v>2477</v>
      </c>
      <c r="C801" s="627" t="s">
        <v>1029</v>
      </c>
      <c r="D801" s="627" t="s">
        <v>1122</v>
      </c>
      <c r="E801" s="627" t="s">
        <v>1006</v>
      </c>
      <c r="F801" s="627" t="s">
        <v>1007</v>
      </c>
      <c r="G801" s="627" t="s">
        <v>2142</v>
      </c>
      <c r="H801" s="627" t="s">
        <v>2172</v>
      </c>
      <c r="I801" s="627" t="s">
        <v>2478</v>
      </c>
      <c r="J801" s="627" t="s">
        <v>655</v>
      </c>
      <c r="K801" s="627"/>
      <c r="L801" s="627"/>
      <c r="M801" s="627"/>
      <c r="N801" s="627"/>
    </row>
    <row r="802" spans="1:14" ht="15" hidden="1" customHeight="1" x14ac:dyDescent="0.15">
      <c r="A802" s="627">
        <v>151</v>
      </c>
      <c r="B802" s="627" t="s">
        <v>2479</v>
      </c>
      <c r="C802" s="627" t="s">
        <v>1029</v>
      </c>
      <c r="D802" s="627" t="s">
        <v>1122</v>
      </c>
      <c r="E802" s="627" t="s">
        <v>1027</v>
      </c>
      <c r="F802" s="627" t="s">
        <v>1007</v>
      </c>
      <c r="G802" s="627" t="s">
        <v>2142</v>
      </c>
      <c r="H802" s="627" t="s">
        <v>2172</v>
      </c>
      <c r="I802" s="627" t="s">
        <v>2480</v>
      </c>
      <c r="J802" s="627" t="s">
        <v>656</v>
      </c>
      <c r="K802" s="627"/>
      <c r="L802" s="627"/>
      <c r="M802" s="627"/>
      <c r="N802" s="627"/>
    </row>
    <row r="803" spans="1:14" ht="15" hidden="1" customHeight="1" x14ac:dyDescent="0.15">
      <c r="A803" s="627">
        <v>152</v>
      </c>
      <c r="B803" s="627" t="s">
        <v>2481</v>
      </c>
      <c r="C803" s="627" t="s">
        <v>1029</v>
      </c>
      <c r="D803" s="627" t="s">
        <v>1122</v>
      </c>
      <c r="E803" s="627" t="s">
        <v>1029</v>
      </c>
      <c r="F803" s="627" t="s">
        <v>1007</v>
      </c>
      <c r="G803" s="627" t="s">
        <v>2142</v>
      </c>
      <c r="H803" s="627" t="s">
        <v>2172</v>
      </c>
      <c r="I803" s="627" t="s">
        <v>2482</v>
      </c>
      <c r="J803" s="627" t="s">
        <v>657</v>
      </c>
      <c r="K803" s="627"/>
      <c r="L803" s="627"/>
      <c r="M803" s="627"/>
      <c r="N803" s="627"/>
    </row>
    <row r="804" spans="1:14" ht="15" hidden="1" customHeight="1" x14ac:dyDescent="0.15">
      <c r="A804" s="627">
        <v>153</v>
      </c>
      <c r="B804" s="627" t="s">
        <v>2483</v>
      </c>
      <c r="C804" s="627" t="s">
        <v>1029</v>
      </c>
      <c r="D804" s="627" t="s">
        <v>1122</v>
      </c>
      <c r="E804" s="627" t="s">
        <v>1031</v>
      </c>
      <c r="F804" s="627" t="s">
        <v>1007</v>
      </c>
      <c r="G804" s="627" t="s">
        <v>2142</v>
      </c>
      <c r="H804" s="627" t="s">
        <v>2172</v>
      </c>
      <c r="I804" s="627" t="s">
        <v>2484</v>
      </c>
      <c r="J804" s="627" t="s">
        <v>658</v>
      </c>
      <c r="K804" s="627"/>
      <c r="L804" s="627"/>
      <c r="M804" s="627"/>
      <c r="N804" s="627"/>
    </row>
    <row r="805" spans="1:14" ht="15" hidden="1" customHeight="1" x14ac:dyDescent="0.15">
      <c r="A805" s="627">
        <v>154</v>
      </c>
      <c r="B805" s="627" t="s">
        <v>2485</v>
      </c>
      <c r="C805" s="627" t="s">
        <v>1029</v>
      </c>
      <c r="D805" s="627" t="s">
        <v>1122</v>
      </c>
      <c r="E805" s="627" t="s">
        <v>1033</v>
      </c>
      <c r="F805" s="627" t="s">
        <v>1007</v>
      </c>
      <c r="G805" s="627" t="s">
        <v>2142</v>
      </c>
      <c r="H805" s="627" t="s">
        <v>2172</v>
      </c>
      <c r="I805" s="627" t="s">
        <v>2486</v>
      </c>
      <c r="J805" s="627" t="s">
        <v>659</v>
      </c>
      <c r="K805" s="627"/>
      <c r="L805" s="627"/>
      <c r="M805" s="627"/>
      <c r="N805" s="627"/>
    </row>
    <row r="806" spans="1:14" ht="15" hidden="1" customHeight="1" x14ac:dyDescent="0.15">
      <c r="A806" s="627">
        <v>155</v>
      </c>
      <c r="B806" s="627" t="s">
        <v>2487</v>
      </c>
      <c r="C806" s="627" t="s">
        <v>1029</v>
      </c>
      <c r="D806" s="627" t="s">
        <v>1122</v>
      </c>
      <c r="E806" s="627" t="s">
        <v>1035</v>
      </c>
      <c r="F806" s="627" t="s">
        <v>1007</v>
      </c>
      <c r="G806" s="627" t="s">
        <v>2142</v>
      </c>
      <c r="H806" s="627" t="s">
        <v>2172</v>
      </c>
      <c r="I806" s="627" t="s">
        <v>2488</v>
      </c>
      <c r="J806" s="627" t="s">
        <v>660</v>
      </c>
      <c r="K806" s="627"/>
      <c r="L806" s="627"/>
      <c r="M806" s="627"/>
      <c r="N806" s="627"/>
    </row>
    <row r="807" spans="1:14" ht="15" hidden="1" customHeight="1" x14ac:dyDescent="0.15">
      <c r="A807" s="627">
        <v>156</v>
      </c>
      <c r="B807" s="627" t="s">
        <v>2489</v>
      </c>
      <c r="C807" s="627" t="s">
        <v>1029</v>
      </c>
      <c r="D807" s="627" t="s">
        <v>1122</v>
      </c>
      <c r="E807" s="627" t="s">
        <v>1037</v>
      </c>
      <c r="F807" s="627" t="s">
        <v>1007</v>
      </c>
      <c r="G807" s="627" t="s">
        <v>2142</v>
      </c>
      <c r="H807" s="627" t="s">
        <v>2172</v>
      </c>
      <c r="I807" s="627" t="s">
        <v>2490</v>
      </c>
      <c r="J807" s="627" t="s">
        <v>661</v>
      </c>
      <c r="K807" s="627"/>
      <c r="L807" s="627"/>
      <c r="M807" s="627"/>
      <c r="N807" s="627"/>
    </row>
    <row r="808" spans="1:14" ht="15" hidden="1" customHeight="1" x14ac:dyDescent="0.15">
      <c r="A808" s="627">
        <v>157</v>
      </c>
      <c r="B808" s="627" t="s">
        <v>2491</v>
      </c>
      <c r="C808" s="627" t="s">
        <v>1029</v>
      </c>
      <c r="D808" s="627" t="s">
        <v>1141</v>
      </c>
      <c r="E808" s="627" t="s">
        <v>1008</v>
      </c>
      <c r="F808" s="627" t="s">
        <v>1007</v>
      </c>
      <c r="G808" s="627" t="s">
        <v>2142</v>
      </c>
      <c r="H808" s="627" t="s">
        <v>2175</v>
      </c>
      <c r="I808" s="627"/>
      <c r="J808" s="627" t="s">
        <v>666</v>
      </c>
      <c r="K808" s="627"/>
      <c r="L808" s="627"/>
      <c r="M808" s="627"/>
      <c r="N808" s="627"/>
    </row>
    <row r="809" spans="1:14" ht="15" hidden="1" customHeight="1" x14ac:dyDescent="0.15">
      <c r="A809" s="627">
        <v>158</v>
      </c>
      <c r="B809" s="627" t="s">
        <v>2492</v>
      </c>
      <c r="C809" s="627" t="s">
        <v>1029</v>
      </c>
      <c r="D809" s="627" t="s">
        <v>1141</v>
      </c>
      <c r="E809" s="627" t="s">
        <v>1012</v>
      </c>
      <c r="F809" s="627" t="s">
        <v>1007</v>
      </c>
      <c r="G809" s="627" t="s">
        <v>2142</v>
      </c>
      <c r="H809" s="627" t="s">
        <v>2175</v>
      </c>
      <c r="I809" s="627" t="s">
        <v>2165</v>
      </c>
      <c r="J809" s="627" t="s">
        <v>667</v>
      </c>
      <c r="K809" s="627"/>
      <c r="L809" s="627"/>
      <c r="M809" s="627"/>
      <c r="N809" s="627"/>
    </row>
    <row r="810" spans="1:14" ht="15" hidden="1" customHeight="1" x14ac:dyDescent="0.15">
      <c r="A810" s="627">
        <v>159</v>
      </c>
      <c r="B810" s="627" t="s">
        <v>2493</v>
      </c>
      <c r="C810" s="627" t="s">
        <v>1029</v>
      </c>
      <c r="D810" s="627" t="s">
        <v>1141</v>
      </c>
      <c r="E810" s="627" t="s">
        <v>1014</v>
      </c>
      <c r="F810" s="627" t="s">
        <v>1007</v>
      </c>
      <c r="G810" s="627" t="s">
        <v>2142</v>
      </c>
      <c r="H810" s="627" t="s">
        <v>2175</v>
      </c>
      <c r="I810" s="627" t="s">
        <v>2494</v>
      </c>
      <c r="J810" s="627" t="s">
        <v>668</v>
      </c>
      <c r="K810" s="627"/>
      <c r="L810" s="627"/>
      <c r="M810" s="627"/>
      <c r="N810" s="627"/>
    </row>
    <row r="811" spans="1:14" ht="15" hidden="1" customHeight="1" x14ac:dyDescent="0.15">
      <c r="A811" s="627">
        <v>160</v>
      </c>
      <c r="B811" s="627" t="s">
        <v>2495</v>
      </c>
      <c r="C811" s="627" t="s">
        <v>1029</v>
      </c>
      <c r="D811" s="627" t="s">
        <v>1141</v>
      </c>
      <c r="E811" s="627" t="s">
        <v>1016</v>
      </c>
      <c r="F811" s="627" t="s">
        <v>1007</v>
      </c>
      <c r="G811" s="627" t="s">
        <v>2142</v>
      </c>
      <c r="H811" s="627" t="s">
        <v>2175</v>
      </c>
      <c r="I811" s="627" t="s">
        <v>2496</v>
      </c>
      <c r="J811" s="627" t="s">
        <v>669</v>
      </c>
      <c r="K811" s="627"/>
      <c r="L811" s="627"/>
      <c r="M811" s="627"/>
      <c r="N811" s="627"/>
    </row>
    <row r="812" spans="1:14" ht="15" hidden="1" customHeight="1" x14ac:dyDescent="0.15">
      <c r="A812" s="627">
        <v>161</v>
      </c>
      <c r="B812" s="627" t="s">
        <v>2497</v>
      </c>
      <c r="C812" s="627" t="s">
        <v>1029</v>
      </c>
      <c r="D812" s="627" t="s">
        <v>1141</v>
      </c>
      <c r="E812" s="627" t="s">
        <v>1018</v>
      </c>
      <c r="F812" s="627" t="s">
        <v>1007</v>
      </c>
      <c r="G812" s="627" t="s">
        <v>2142</v>
      </c>
      <c r="H812" s="627" t="s">
        <v>2175</v>
      </c>
      <c r="I812" s="627" t="s">
        <v>466</v>
      </c>
      <c r="J812" s="627" t="s">
        <v>670</v>
      </c>
      <c r="K812" s="627"/>
      <c r="L812" s="627"/>
      <c r="M812" s="627"/>
      <c r="N812" s="627"/>
    </row>
    <row r="813" spans="1:14" ht="15" hidden="1" customHeight="1" x14ac:dyDescent="0.15">
      <c r="A813" s="627">
        <v>162</v>
      </c>
      <c r="B813" s="627" t="s">
        <v>2498</v>
      </c>
      <c r="C813" s="627" t="s">
        <v>1029</v>
      </c>
      <c r="D813" s="627" t="s">
        <v>1141</v>
      </c>
      <c r="E813" s="627" t="s">
        <v>1020</v>
      </c>
      <c r="F813" s="627" t="s">
        <v>1007</v>
      </c>
      <c r="G813" s="627" t="s">
        <v>2142</v>
      </c>
      <c r="H813" s="627" t="s">
        <v>2175</v>
      </c>
      <c r="I813" s="627" t="s">
        <v>2499</v>
      </c>
      <c r="J813" s="627" t="s">
        <v>671</v>
      </c>
      <c r="K813" s="627"/>
      <c r="L813" s="627"/>
      <c r="M813" s="627"/>
      <c r="N813" s="627"/>
    </row>
    <row r="814" spans="1:14" ht="15" hidden="1" customHeight="1" x14ac:dyDescent="0.15">
      <c r="A814" s="627">
        <v>163</v>
      </c>
      <c r="B814" s="627" t="s">
        <v>2500</v>
      </c>
      <c r="C814" s="627" t="s">
        <v>1029</v>
      </c>
      <c r="D814" s="627" t="s">
        <v>1141</v>
      </c>
      <c r="E814" s="627" t="s">
        <v>1022</v>
      </c>
      <c r="F814" s="627" t="s">
        <v>1007</v>
      </c>
      <c r="G814" s="627" t="s">
        <v>2142</v>
      </c>
      <c r="H814" s="627" t="s">
        <v>2175</v>
      </c>
      <c r="I814" s="627" t="s">
        <v>2501</v>
      </c>
      <c r="J814" s="627" t="s">
        <v>672</v>
      </c>
      <c r="K814" s="627"/>
      <c r="L814" s="627"/>
      <c r="M814" s="627"/>
      <c r="N814" s="627"/>
    </row>
    <row r="815" spans="1:14" ht="15" hidden="1" customHeight="1" x14ac:dyDescent="0.15">
      <c r="A815" s="627">
        <v>164</v>
      </c>
      <c r="B815" s="627" t="s">
        <v>2502</v>
      </c>
      <c r="C815" s="627" t="s">
        <v>1029</v>
      </c>
      <c r="D815" s="627" t="s">
        <v>2051</v>
      </c>
      <c r="E815" s="627" t="s">
        <v>1008</v>
      </c>
      <c r="F815" s="627" t="s">
        <v>1007</v>
      </c>
      <c r="G815" s="627" t="s">
        <v>2142</v>
      </c>
      <c r="H815" s="627" t="s">
        <v>2178</v>
      </c>
      <c r="I815" s="627"/>
      <c r="J815" s="627" t="s">
        <v>2052</v>
      </c>
      <c r="K815" s="627"/>
      <c r="L815" s="627"/>
      <c r="M815" s="627"/>
      <c r="N815" s="627"/>
    </row>
    <row r="816" spans="1:14" ht="15" hidden="1" customHeight="1" x14ac:dyDescent="0.15">
      <c r="A816" s="627">
        <v>165</v>
      </c>
      <c r="B816" s="627" t="s">
        <v>2503</v>
      </c>
      <c r="C816" s="627" t="s">
        <v>1029</v>
      </c>
      <c r="D816" s="627" t="s">
        <v>2051</v>
      </c>
      <c r="E816" s="627" t="s">
        <v>1012</v>
      </c>
      <c r="F816" s="627" t="s">
        <v>1007</v>
      </c>
      <c r="G816" s="627" t="s">
        <v>2142</v>
      </c>
      <c r="H816" s="627" t="s">
        <v>2178</v>
      </c>
      <c r="I816" s="627" t="s">
        <v>2504</v>
      </c>
      <c r="J816" s="627" t="s">
        <v>2055</v>
      </c>
      <c r="K816" s="627"/>
      <c r="L816" s="627"/>
      <c r="M816" s="627"/>
      <c r="N816" s="627"/>
    </row>
    <row r="817" spans="1:14" ht="15" hidden="1" customHeight="1" x14ac:dyDescent="0.15">
      <c r="A817" s="627">
        <v>166</v>
      </c>
      <c r="B817" s="627" t="s">
        <v>2505</v>
      </c>
      <c r="C817" s="627" t="s">
        <v>1029</v>
      </c>
      <c r="D817" s="627" t="s">
        <v>2051</v>
      </c>
      <c r="E817" s="627" t="s">
        <v>1014</v>
      </c>
      <c r="F817" s="627" t="s">
        <v>1007</v>
      </c>
      <c r="G817" s="627" t="s">
        <v>2142</v>
      </c>
      <c r="H817" s="627" t="s">
        <v>2178</v>
      </c>
      <c r="I817" s="627" t="s">
        <v>2506</v>
      </c>
      <c r="J817" s="627" t="s">
        <v>2058</v>
      </c>
      <c r="K817" s="627"/>
      <c r="L817" s="627"/>
      <c r="M817" s="627"/>
      <c r="N817" s="627"/>
    </row>
    <row r="818" spans="1:14" ht="15" hidden="1" customHeight="1" x14ac:dyDescent="0.15">
      <c r="A818" s="627">
        <v>167</v>
      </c>
      <c r="B818" s="627" t="s">
        <v>2507</v>
      </c>
      <c r="C818" s="627" t="s">
        <v>1029</v>
      </c>
      <c r="D818" s="627" t="s">
        <v>2060</v>
      </c>
      <c r="E818" s="627" t="s">
        <v>1008</v>
      </c>
      <c r="F818" s="627" t="s">
        <v>1007</v>
      </c>
      <c r="G818" s="627" t="s">
        <v>2142</v>
      </c>
      <c r="H818" s="627" t="s">
        <v>2181</v>
      </c>
      <c r="I818" s="627"/>
      <c r="J818" s="627" t="s">
        <v>2061</v>
      </c>
      <c r="K818" s="627"/>
      <c r="L818" s="627"/>
      <c r="M818" s="627"/>
      <c r="N818" s="627"/>
    </row>
    <row r="819" spans="1:14" ht="15" hidden="1" customHeight="1" x14ac:dyDescent="0.15">
      <c r="A819" s="627">
        <v>168</v>
      </c>
      <c r="B819" s="627" t="s">
        <v>2508</v>
      </c>
      <c r="C819" s="627" t="s">
        <v>1029</v>
      </c>
      <c r="D819" s="627" t="s">
        <v>2060</v>
      </c>
      <c r="E819" s="627" t="s">
        <v>1012</v>
      </c>
      <c r="F819" s="627" t="s">
        <v>1007</v>
      </c>
      <c r="G819" s="627" t="s">
        <v>2142</v>
      </c>
      <c r="H819" s="627" t="s">
        <v>2181</v>
      </c>
      <c r="I819" s="627" t="s">
        <v>2024</v>
      </c>
      <c r="J819" s="627" t="s">
        <v>2064</v>
      </c>
      <c r="K819" s="627"/>
      <c r="L819" s="627"/>
      <c r="M819" s="627"/>
      <c r="N819" s="627"/>
    </row>
    <row r="820" spans="1:14" ht="15" hidden="1" customHeight="1" x14ac:dyDescent="0.15">
      <c r="A820" s="627">
        <v>169</v>
      </c>
      <c r="B820" s="627" t="s">
        <v>2509</v>
      </c>
      <c r="C820" s="627" t="s">
        <v>1029</v>
      </c>
      <c r="D820" s="627" t="s">
        <v>2060</v>
      </c>
      <c r="E820" s="627" t="s">
        <v>1014</v>
      </c>
      <c r="F820" s="627" t="s">
        <v>1007</v>
      </c>
      <c r="G820" s="627" t="s">
        <v>2142</v>
      </c>
      <c r="H820" s="627" t="s">
        <v>2181</v>
      </c>
      <c r="I820" s="627" t="s">
        <v>2510</v>
      </c>
      <c r="J820" s="627" t="s">
        <v>2067</v>
      </c>
      <c r="K820" s="627"/>
      <c r="L820" s="627"/>
      <c r="M820" s="627"/>
      <c r="N820" s="627"/>
    </row>
    <row r="821" spans="1:14" ht="15" hidden="1" customHeight="1" x14ac:dyDescent="0.15">
      <c r="A821" s="627">
        <v>170</v>
      </c>
      <c r="B821" s="627" t="s">
        <v>2511</v>
      </c>
      <c r="C821" s="627" t="s">
        <v>1029</v>
      </c>
      <c r="D821" s="627" t="s">
        <v>2512</v>
      </c>
      <c r="E821" s="627" t="s">
        <v>1008</v>
      </c>
      <c r="F821" s="627" t="s">
        <v>1007</v>
      </c>
      <c r="G821" s="627" t="s">
        <v>2142</v>
      </c>
      <c r="H821" s="627" t="s">
        <v>783</v>
      </c>
      <c r="I821" s="627"/>
      <c r="J821" s="627" t="s">
        <v>2513</v>
      </c>
      <c r="K821" s="627"/>
      <c r="L821" s="627"/>
      <c r="M821" s="627"/>
      <c r="N821" s="627"/>
    </row>
    <row r="822" spans="1:14" ht="15" hidden="1" customHeight="1" x14ac:dyDescent="0.15">
      <c r="A822" s="627">
        <v>171</v>
      </c>
      <c r="B822" s="627" t="s">
        <v>2514</v>
      </c>
      <c r="C822" s="627" t="s">
        <v>1029</v>
      </c>
      <c r="D822" s="627" t="s">
        <v>2515</v>
      </c>
      <c r="E822" s="627" t="s">
        <v>1008</v>
      </c>
      <c r="F822" s="627" t="s">
        <v>1007</v>
      </c>
      <c r="G822" s="627" t="s">
        <v>2142</v>
      </c>
      <c r="H822" s="627" t="s">
        <v>2186</v>
      </c>
      <c r="I822" s="627"/>
      <c r="J822" s="627" t="s">
        <v>2516</v>
      </c>
      <c r="K822" s="627"/>
      <c r="L822" s="627"/>
      <c r="M822" s="627"/>
      <c r="N822" s="627"/>
    </row>
    <row r="823" spans="1:14" ht="15" hidden="1" customHeight="1" x14ac:dyDescent="0.15">
      <c r="A823" s="627">
        <v>172</v>
      </c>
      <c r="B823" s="627" t="s">
        <v>2517</v>
      </c>
      <c r="C823" s="627" t="s">
        <v>1029</v>
      </c>
      <c r="D823" s="627" t="s">
        <v>2515</v>
      </c>
      <c r="E823" s="627" t="s">
        <v>1012</v>
      </c>
      <c r="F823" s="627" t="s">
        <v>1007</v>
      </c>
      <c r="G823" s="627" t="s">
        <v>2142</v>
      </c>
      <c r="H823" s="627" t="s">
        <v>2186</v>
      </c>
      <c r="I823" s="627" t="s">
        <v>2518</v>
      </c>
      <c r="J823" s="627" t="s">
        <v>2519</v>
      </c>
      <c r="K823" s="627"/>
      <c r="L823" s="627"/>
      <c r="M823" s="627"/>
      <c r="N823" s="627"/>
    </row>
    <row r="824" spans="1:14" ht="15" hidden="1" customHeight="1" x14ac:dyDescent="0.15">
      <c r="A824" s="627">
        <v>173</v>
      </c>
      <c r="B824" s="627" t="s">
        <v>2520</v>
      </c>
      <c r="C824" s="627" t="s">
        <v>1029</v>
      </c>
      <c r="D824" s="627" t="s">
        <v>2515</v>
      </c>
      <c r="E824" s="627" t="s">
        <v>1014</v>
      </c>
      <c r="F824" s="627" t="s">
        <v>1007</v>
      </c>
      <c r="G824" s="627" t="s">
        <v>2142</v>
      </c>
      <c r="H824" s="627" t="s">
        <v>2186</v>
      </c>
      <c r="I824" s="627" t="s">
        <v>192</v>
      </c>
      <c r="J824" s="627" t="s">
        <v>2521</v>
      </c>
      <c r="K824" s="627"/>
      <c r="L824" s="627"/>
      <c r="M824" s="627"/>
      <c r="N824" s="627"/>
    </row>
    <row r="825" spans="1:14" ht="15" hidden="1" customHeight="1" x14ac:dyDescent="0.15">
      <c r="A825" s="627">
        <v>174</v>
      </c>
      <c r="B825" s="627" t="s">
        <v>2522</v>
      </c>
      <c r="C825" s="627" t="s">
        <v>1029</v>
      </c>
      <c r="D825" s="627" t="s">
        <v>2523</v>
      </c>
      <c r="E825" s="627" t="s">
        <v>1008</v>
      </c>
      <c r="F825" s="627" t="s">
        <v>1007</v>
      </c>
      <c r="G825" s="627" t="s">
        <v>2142</v>
      </c>
      <c r="H825" s="627" t="s">
        <v>2189</v>
      </c>
      <c r="I825" s="627"/>
      <c r="J825" s="627" t="s">
        <v>2524</v>
      </c>
      <c r="K825" s="627"/>
      <c r="L825" s="627"/>
      <c r="M825" s="627"/>
      <c r="N825" s="627"/>
    </row>
    <row r="826" spans="1:14" ht="15" hidden="1" customHeight="1" x14ac:dyDescent="0.15">
      <c r="A826" s="627">
        <v>175</v>
      </c>
      <c r="B826" s="627" t="s">
        <v>2525</v>
      </c>
      <c r="C826" s="627" t="s">
        <v>1029</v>
      </c>
      <c r="D826" s="627" t="s">
        <v>2523</v>
      </c>
      <c r="E826" s="627" t="s">
        <v>1012</v>
      </c>
      <c r="F826" s="627" t="s">
        <v>1007</v>
      </c>
      <c r="G826" s="627" t="s">
        <v>2142</v>
      </c>
      <c r="H826" s="627" t="s">
        <v>2189</v>
      </c>
      <c r="I826" s="627" t="s">
        <v>2189</v>
      </c>
      <c r="J826" s="627" t="s">
        <v>2526</v>
      </c>
      <c r="K826" s="627"/>
      <c r="L826" s="627"/>
      <c r="M826" s="627"/>
      <c r="N826" s="627"/>
    </row>
    <row r="827" spans="1:14" ht="15" hidden="1" customHeight="1" x14ac:dyDescent="0.15">
      <c r="A827" s="627">
        <v>176</v>
      </c>
      <c r="B827" s="627" t="s">
        <v>2527</v>
      </c>
      <c r="C827" s="627" t="s">
        <v>1029</v>
      </c>
      <c r="D827" s="627" t="s">
        <v>2523</v>
      </c>
      <c r="E827" s="627" t="s">
        <v>1014</v>
      </c>
      <c r="F827" s="627" t="s">
        <v>1007</v>
      </c>
      <c r="G827" s="627" t="s">
        <v>2142</v>
      </c>
      <c r="H827" s="627" t="s">
        <v>2189</v>
      </c>
      <c r="I827" s="627" t="s">
        <v>2528</v>
      </c>
      <c r="J827" s="627" t="s">
        <v>2529</v>
      </c>
      <c r="K827" s="627"/>
      <c r="L827" s="627"/>
      <c r="M827" s="627"/>
      <c r="N827" s="627"/>
    </row>
    <row r="828" spans="1:14" ht="15" hidden="1" customHeight="1" x14ac:dyDescent="0.15">
      <c r="A828" s="627">
        <v>177</v>
      </c>
      <c r="B828" s="627" t="s">
        <v>2530</v>
      </c>
      <c r="C828" s="627" t="s">
        <v>1029</v>
      </c>
      <c r="D828" s="627" t="s">
        <v>2523</v>
      </c>
      <c r="E828" s="627" t="s">
        <v>1016</v>
      </c>
      <c r="F828" s="627" t="s">
        <v>1007</v>
      </c>
      <c r="G828" s="627" t="s">
        <v>2142</v>
      </c>
      <c r="H828" s="627" t="s">
        <v>2189</v>
      </c>
      <c r="I828" s="627" t="s">
        <v>2531</v>
      </c>
      <c r="J828" s="627" t="s">
        <v>2532</v>
      </c>
      <c r="K828" s="627"/>
      <c r="L828" s="627"/>
      <c r="M828" s="627"/>
      <c r="N828" s="627"/>
    </row>
    <row r="829" spans="1:14" ht="15" hidden="1" customHeight="1" x14ac:dyDescent="0.15">
      <c r="A829" s="627">
        <v>178</v>
      </c>
      <c r="B829" s="627" t="s">
        <v>2533</v>
      </c>
      <c r="C829" s="627" t="s">
        <v>1029</v>
      </c>
      <c r="D829" s="627" t="s">
        <v>2523</v>
      </c>
      <c r="E829" s="627" t="s">
        <v>1018</v>
      </c>
      <c r="F829" s="627" t="s">
        <v>1007</v>
      </c>
      <c r="G829" s="627" t="s">
        <v>2142</v>
      </c>
      <c r="H829" s="627" t="s">
        <v>2189</v>
      </c>
      <c r="I829" s="627" t="s">
        <v>2534</v>
      </c>
      <c r="J829" s="627" t="s">
        <v>2535</v>
      </c>
      <c r="K829" s="627"/>
      <c r="L829" s="627"/>
      <c r="M829" s="627"/>
      <c r="N829" s="627"/>
    </row>
    <row r="830" spans="1:14" ht="15" hidden="1" customHeight="1" x14ac:dyDescent="0.15">
      <c r="A830" s="627">
        <v>179</v>
      </c>
      <c r="B830" s="627" t="s">
        <v>2536</v>
      </c>
      <c r="C830" s="627" t="s">
        <v>1029</v>
      </c>
      <c r="D830" s="627" t="s">
        <v>2523</v>
      </c>
      <c r="E830" s="627" t="s">
        <v>1020</v>
      </c>
      <c r="F830" s="627" t="s">
        <v>1007</v>
      </c>
      <c r="G830" s="627" t="s">
        <v>2142</v>
      </c>
      <c r="H830" s="627" t="s">
        <v>2189</v>
      </c>
      <c r="I830" s="627" t="s">
        <v>2537</v>
      </c>
      <c r="J830" s="627" t="s">
        <v>2538</v>
      </c>
      <c r="K830" s="627"/>
      <c r="L830" s="627"/>
      <c r="M830" s="627"/>
      <c r="N830" s="627"/>
    </row>
    <row r="831" spans="1:14" ht="15" hidden="1" customHeight="1" x14ac:dyDescent="0.15">
      <c r="A831" s="627">
        <v>180</v>
      </c>
      <c r="B831" s="627" t="s">
        <v>2539</v>
      </c>
      <c r="C831" s="627" t="s">
        <v>1029</v>
      </c>
      <c r="D831" s="627" t="s">
        <v>2540</v>
      </c>
      <c r="E831" s="627" t="s">
        <v>1008</v>
      </c>
      <c r="F831" s="627" t="s">
        <v>1007</v>
      </c>
      <c r="G831" s="627" t="s">
        <v>2142</v>
      </c>
      <c r="H831" s="627" t="s">
        <v>2192</v>
      </c>
      <c r="I831" s="627"/>
      <c r="J831" s="627" t="s">
        <v>2541</v>
      </c>
      <c r="K831" s="627"/>
      <c r="L831" s="627"/>
      <c r="M831" s="627"/>
      <c r="N831" s="627"/>
    </row>
    <row r="832" spans="1:14" ht="15" hidden="1" customHeight="1" x14ac:dyDescent="0.15">
      <c r="A832" s="627">
        <v>181</v>
      </c>
      <c r="B832" s="627" t="s">
        <v>2542</v>
      </c>
      <c r="C832" s="627" t="s">
        <v>1029</v>
      </c>
      <c r="D832" s="627" t="s">
        <v>2540</v>
      </c>
      <c r="E832" s="627" t="s">
        <v>1012</v>
      </c>
      <c r="F832" s="627" t="s">
        <v>1007</v>
      </c>
      <c r="G832" s="627" t="s">
        <v>2142</v>
      </c>
      <c r="H832" s="627" t="s">
        <v>2192</v>
      </c>
      <c r="I832" s="627" t="s">
        <v>2543</v>
      </c>
      <c r="J832" s="627" t="s">
        <v>2544</v>
      </c>
      <c r="K832" s="627"/>
      <c r="L832" s="627"/>
      <c r="M832" s="627"/>
      <c r="N832" s="627"/>
    </row>
    <row r="833" spans="1:14" ht="15" hidden="1" customHeight="1" x14ac:dyDescent="0.15">
      <c r="A833" s="627">
        <v>182</v>
      </c>
      <c r="B833" s="627" t="s">
        <v>2545</v>
      </c>
      <c r="C833" s="627" t="s">
        <v>1029</v>
      </c>
      <c r="D833" s="627" t="s">
        <v>2540</v>
      </c>
      <c r="E833" s="627" t="s">
        <v>1014</v>
      </c>
      <c r="F833" s="627" t="s">
        <v>1007</v>
      </c>
      <c r="G833" s="627" t="s">
        <v>2142</v>
      </c>
      <c r="H833" s="627" t="s">
        <v>2192</v>
      </c>
      <c r="I833" s="627" t="s">
        <v>2546</v>
      </c>
      <c r="J833" s="627" t="s">
        <v>2547</v>
      </c>
      <c r="K833" s="627"/>
      <c r="L833" s="627"/>
      <c r="M833" s="627"/>
      <c r="N833" s="627"/>
    </row>
    <row r="834" spans="1:14" ht="15" hidden="1" customHeight="1" x14ac:dyDescent="0.15">
      <c r="A834" s="627">
        <v>183</v>
      </c>
      <c r="B834" s="627" t="s">
        <v>2548</v>
      </c>
      <c r="C834" s="627" t="s">
        <v>1029</v>
      </c>
      <c r="D834" s="627" t="s">
        <v>2540</v>
      </c>
      <c r="E834" s="627" t="s">
        <v>1016</v>
      </c>
      <c r="F834" s="627" t="s">
        <v>1007</v>
      </c>
      <c r="G834" s="627" t="s">
        <v>2142</v>
      </c>
      <c r="H834" s="627" t="s">
        <v>2192</v>
      </c>
      <c r="I834" s="627" t="s">
        <v>2549</v>
      </c>
      <c r="J834" s="627" t="s">
        <v>2550</v>
      </c>
      <c r="K834" s="627"/>
      <c r="L834" s="627"/>
      <c r="M834" s="627"/>
      <c r="N834" s="627"/>
    </row>
    <row r="835" spans="1:14" ht="15" hidden="1" customHeight="1" x14ac:dyDescent="0.15">
      <c r="A835" s="627">
        <v>184</v>
      </c>
      <c r="B835" s="627" t="s">
        <v>2551</v>
      </c>
      <c r="C835" s="627" t="s">
        <v>1029</v>
      </c>
      <c r="D835" s="627" t="s">
        <v>2084</v>
      </c>
      <c r="E835" s="627" t="s">
        <v>1008</v>
      </c>
      <c r="F835" s="627" t="s">
        <v>1007</v>
      </c>
      <c r="G835" s="627" t="s">
        <v>2142</v>
      </c>
      <c r="H835" s="627" t="s">
        <v>2195</v>
      </c>
      <c r="I835" s="627"/>
      <c r="J835" s="627" t="s">
        <v>2085</v>
      </c>
      <c r="K835" s="627"/>
      <c r="L835" s="627"/>
      <c r="M835" s="627"/>
      <c r="N835" s="627"/>
    </row>
    <row r="836" spans="1:14" ht="15" hidden="1" customHeight="1" x14ac:dyDescent="0.15">
      <c r="A836" s="627">
        <v>185</v>
      </c>
      <c r="B836" s="627" t="s">
        <v>2552</v>
      </c>
      <c r="C836" s="627" t="s">
        <v>1029</v>
      </c>
      <c r="D836" s="627" t="s">
        <v>2084</v>
      </c>
      <c r="E836" s="627" t="s">
        <v>1012</v>
      </c>
      <c r="F836" s="627" t="s">
        <v>1007</v>
      </c>
      <c r="G836" s="627" t="s">
        <v>2142</v>
      </c>
      <c r="H836" s="627" t="s">
        <v>2195</v>
      </c>
      <c r="I836" s="627" t="s">
        <v>2553</v>
      </c>
      <c r="J836" s="627" t="s">
        <v>2088</v>
      </c>
      <c r="K836" s="627"/>
      <c r="L836" s="627"/>
      <c r="M836" s="627"/>
      <c r="N836" s="627"/>
    </row>
    <row r="837" spans="1:14" ht="15" hidden="1" customHeight="1" x14ac:dyDescent="0.15">
      <c r="A837" s="627">
        <v>186</v>
      </c>
      <c r="B837" s="627" t="s">
        <v>2554</v>
      </c>
      <c r="C837" s="627" t="s">
        <v>1029</v>
      </c>
      <c r="D837" s="627" t="s">
        <v>2084</v>
      </c>
      <c r="E837" s="627" t="s">
        <v>1014</v>
      </c>
      <c r="F837" s="627" t="s">
        <v>1007</v>
      </c>
      <c r="G837" s="627" t="s">
        <v>2142</v>
      </c>
      <c r="H837" s="627" t="s">
        <v>2195</v>
      </c>
      <c r="I837" s="627" t="s">
        <v>2555</v>
      </c>
      <c r="J837" s="627" t="s">
        <v>2091</v>
      </c>
      <c r="K837" s="627"/>
      <c r="L837" s="627"/>
      <c r="M837" s="627"/>
      <c r="N837" s="627"/>
    </row>
    <row r="838" spans="1:14" ht="15" hidden="1" customHeight="1" x14ac:dyDescent="0.15">
      <c r="A838" s="627">
        <v>187</v>
      </c>
      <c r="B838" s="627" t="s">
        <v>2556</v>
      </c>
      <c r="C838" s="627" t="s">
        <v>1029</v>
      </c>
      <c r="D838" s="627" t="s">
        <v>2084</v>
      </c>
      <c r="E838" s="627" t="s">
        <v>1016</v>
      </c>
      <c r="F838" s="627" t="s">
        <v>1007</v>
      </c>
      <c r="G838" s="627" t="s">
        <v>2142</v>
      </c>
      <c r="H838" s="627" t="s">
        <v>2195</v>
      </c>
      <c r="I838" s="627" t="s">
        <v>2557</v>
      </c>
      <c r="J838" s="627" t="s">
        <v>2093</v>
      </c>
      <c r="K838" s="627"/>
      <c r="L838" s="627"/>
      <c r="M838" s="627"/>
      <c r="N838" s="627"/>
    </row>
    <row r="839" spans="1:14" ht="15" hidden="1" customHeight="1" x14ac:dyDescent="0.15">
      <c r="A839" s="627">
        <v>188</v>
      </c>
      <c r="B839" s="627" t="s">
        <v>2558</v>
      </c>
      <c r="C839" s="627" t="s">
        <v>1029</v>
      </c>
      <c r="D839" s="627" t="s">
        <v>2084</v>
      </c>
      <c r="E839" s="627" t="s">
        <v>1018</v>
      </c>
      <c r="F839" s="627" t="s">
        <v>1007</v>
      </c>
      <c r="G839" s="627" t="s">
        <v>2142</v>
      </c>
      <c r="H839" s="627" t="s">
        <v>2195</v>
      </c>
      <c r="I839" s="627" t="s">
        <v>2559</v>
      </c>
      <c r="J839" s="627" t="s">
        <v>2560</v>
      </c>
      <c r="K839" s="627"/>
      <c r="L839" s="627"/>
      <c r="M839" s="627"/>
      <c r="N839" s="627"/>
    </row>
    <row r="840" spans="1:14" ht="15" hidden="1" customHeight="1" x14ac:dyDescent="0.15">
      <c r="A840" s="627">
        <v>189</v>
      </c>
      <c r="B840" s="627" t="s">
        <v>2561</v>
      </c>
      <c r="C840" s="627" t="s">
        <v>1029</v>
      </c>
      <c r="D840" s="627" t="s">
        <v>2562</v>
      </c>
      <c r="E840" s="627" t="s">
        <v>1008</v>
      </c>
      <c r="F840" s="627" t="s">
        <v>1007</v>
      </c>
      <c r="G840" s="627" t="s">
        <v>2142</v>
      </c>
      <c r="H840" s="627" t="s">
        <v>2198</v>
      </c>
      <c r="I840" s="627"/>
      <c r="J840" s="627" t="s">
        <v>2563</v>
      </c>
      <c r="K840" s="627"/>
      <c r="L840" s="627"/>
      <c r="M840" s="627"/>
      <c r="N840" s="627"/>
    </row>
    <row r="841" spans="1:14" ht="15" hidden="1" customHeight="1" x14ac:dyDescent="0.15">
      <c r="A841" s="627">
        <v>190</v>
      </c>
      <c r="B841" s="627" t="s">
        <v>2564</v>
      </c>
      <c r="C841" s="627" t="s">
        <v>1029</v>
      </c>
      <c r="D841" s="627" t="s">
        <v>2562</v>
      </c>
      <c r="E841" s="627" t="s">
        <v>1012</v>
      </c>
      <c r="F841" s="627" t="s">
        <v>1007</v>
      </c>
      <c r="G841" s="627" t="s">
        <v>2142</v>
      </c>
      <c r="H841" s="627" t="s">
        <v>2198</v>
      </c>
      <c r="I841" s="627" t="s">
        <v>2198</v>
      </c>
      <c r="J841" s="627" t="s">
        <v>2565</v>
      </c>
      <c r="K841" s="627"/>
      <c r="L841" s="627"/>
      <c r="M841" s="627"/>
      <c r="N841" s="627"/>
    </row>
    <row r="842" spans="1:14" ht="15" hidden="1" customHeight="1" x14ac:dyDescent="0.15">
      <c r="A842" s="627">
        <v>191</v>
      </c>
      <c r="B842" s="627" t="s">
        <v>2566</v>
      </c>
      <c r="C842" s="627" t="s">
        <v>1029</v>
      </c>
      <c r="D842" s="627" t="s">
        <v>2562</v>
      </c>
      <c r="E842" s="627" t="s">
        <v>1014</v>
      </c>
      <c r="F842" s="627" t="s">
        <v>1007</v>
      </c>
      <c r="G842" s="627" t="s">
        <v>2142</v>
      </c>
      <c r="H842" s="627" t="s">
        <v>2198</v>
      </c>
      <c r="I842" s="627" t="s">
        <v>2567</v>
      </c>
      <c r="J842" s="627" t="s">
        <v>2568</v>
      </c>
      <c r="K842" s="627"/>
      <c r="L842" s="627"/>
      <c r="M842" s="627"/>
      <c r="N842" s="627"/>
    </row>
    <row r="843" spans="1:14" ht="15" hidden="1" customHeight="1" x14ac:dyDescent="0.15">
      <c r="A843" s="627">
        <v>192</v>
      </c>
      <c r="B843" s="627" t="s">
        <v>2569</v>
      </c>
      <c r="C843" s="627" t="s">
        <v>1029</v>
      </c>
      <c r="D843" s="627" t="s">
        <v>2562</v>
      </c>
      <c r="E843" s="627" t="s">
        <v>1016</v>
      </c>
      <c r="F843" s="627" t="s">
        <v>1007</v>
      </c>
      <c r="G843" s="627" t="s">
        <v>2142</v>
      </c>
      <c r="H843" s="627" t="s">
        <v>2198</v>
      </c>
      <c r="I843" s="627" t="s">
        <v>2570</v>
      </c>
      <c r="J843" s="627" t="s">
        <v>2571</v>
      </c>
      <c r="K843" s="627"/>
      <c r="L843" s="627"/>
      <c r="M843" s="627"/>
      <c r="N843" s="627"/>
    </row>
    <row r="844" spans="1:14" ht="15" hidden="1" customHeight="1" x14ac:dyDescent="0.15">
      <c r="A844" s="627">
        <v>193</v>
      </c>
      <c r="B844" s="627" t="s">
        <v>2572</v>
      </c>
      <c r="C844" s="627" t="s">
        <v>1029</v>
      </c>
      <c r="D844" s="627" t="s">
        <v>2562</v>
      </c>
      <c r="E844" s="627" t="s">
        <v>1018</v>
      </c>
      <c r="F844" s="627" t="s">
        <v>1007</v>
      </c>
      <c r="G844" s="627" t="s">
        <v>2142</v>
      </c>
      <c r="H844" s="627" t="s">
        <v>2198</v>
      </c>
      <c r="I844" s="627" t="s">
        <v>2573</v>
      </c>
      <c r="J844" s="627" t="s">
        <v>2574</v>
      </c>
      <c r="K844" s="627"/>
      <c r="L844" s="627"/>
      <c r="M844" s="627"/>
      <c r="N844" s="627"/>
    </row>
    <row r="845" spans="1:14" ht="15" hidden="1" customHeight="1" x14ac:dyDescent="0.15">
      <c r="A845" s="627">
        <v>194</v>
      </c>
      <c r="B845" s="627" t="s">
        <v>2575</v>
      </c>
      <c r="C845" s="627" t="s">
        <v>1029</v>
      </c>
      <c r="D845" s="627" t="s">
        <v>2562</v>
      </c>
      <c r="E845" s="627" t="s">
        <v>1020</v>
      </c>
      <c r="F845" s="627" t="s">
        <v>1007</v>
      </c>
      <c r="G845" s="627" t="s">
        <v>2142</v>
      </c>
      <c r="H845" s="627" t="s">
        <v>2198</v>
      </c>
      <c r="I845" s="627" t="s">
        <v>2576</v>
      </c>
      <c r="J845" s="627" t="s">
        <v>2577</v>
      </c>
      <c r="K845" s="627"/>
      <c r="L845" s="627"/>
      <c r="M845" s="627"/>
      <c r="N845" s="627"/>
    </row>
    <row r="846" spans="1:14" ht="15" hidden="1" customHeight="1" x14ac:dyDescent="0.15">
      <c r="A846" s="627">
        <v>195</v>
      </c>
      <c r="B846" s="627" t="s">
        <v>2578</v>
      </c>
      <c r="C846" s="627" t="s">
        <v>1029</v>
      </c>
      <c r="D846" s="627" t="s">
        <v>2579</v>
      </c>
      <c r="E846" s="627" t="s">
        <v>1008</v>
      </c>
      <c r="F846" s="627" t="s">
        <v>1007</v>
      </c>
      <c r="G846" s="627" t="s">
        <v>2142</v>
      </c>
      <c r="H846" s="627" t="s">
        <v>2200</v>
      </c>
      <c r="I846" s="627"/>
      <c r="J846" s="627" t="s">
        <v>2580</v>
      </c>
      <c r="K846" s="627"/>
      <c r="L846" s="627"/>
      <c r="M846" s="627"/>
      <c r="N846" s="627"/>
    </row>
    <row r="847" spans="1:14" ht="15" hidden="1" customHeight="1" x14ac:dyDescent="0.15">
      <c r="A847" s="627">
        <v>196</v>
      </c>
      <c r="B847" s="627" t="s">
        <v>2581</v>
      </c>
      <c r="C847" s="627" t="s">
        <v>1029</v>
      </c>
      <c r="D847" s="627" t="s">
        <v>2582</v>
      </c>
      <c r="E847" s="627" t="s">
        <v>1008</v>
      </c>
      <c r="F847" s="627" t="s">
        <v>1007</v>
      </c>
      <c r="G847" s="627" t="s">
        <v>2142</v>
      </c>
      <c r="H847" s="627" t="s">
        <v>2202</v>
      </c>
      <c r="I847" s="627"/>
      <c r="J847" s="627" t="s">
        <v>2583</v>
      </c>
      <c r="K847" s="627"/>
      <c r="L847" s="627"/>
      <c r="M847" s="627"/>
      <c r="N847" s="627"/>
    </row>
    <row r="848" spans="1:14" ht="15" hidden="1" customHeight="1" x14ac:dyDescent="0.15">
      <c r="A848" s="627">
        <v>197</v>
      </c>
      <c r="B848" s="627" t="s">
        <v>2584</v>
      </c>
      <c r="C848" s="627" t="s">
        <v>1029</v>
      </c>
      <c r="D848" s="627" t="s">
        <v>2585</v>
      </c>
      <c r="E848" s="627" t="s">
        <v>1008</v>
      </c>
      <c r="F848" s="627" t="s">
        <v>1007</v>
      </c>
      <c r="G848" s="627" t="s">
        <v>2142</v>
      </c>
      <c r="H848" s="627" t="s">
        <v>2204</v>
      </c>
      <c r="I848" s="627"/>
      <c r="J848" s="627" t="s">
        <v>2586</v>
      </c>
      <c r="K848" s="627"/>
      <c r="L848" s="627"/>
      <c r="M848" s="627"/>
      <c r="N848" s="627"/>
    </row>
    <row r="849" spans="1:14" ht="15" hidden="1" customHeight="1" x14ac:dyDescent="0.15">
      <c r="A849" s="627">
        <v>198</v>
      </c>
      <c r="B849" s="627" t="s">
        <v>2587</v>
      </c>
      <c r="C849" s="627" t="s">
        <v>1029</v>
      </c>
      <c r="D849" s="627" t="s">
        <v>2588</v>
      </c>
      <c r="E849" s="627" t="s">
        <v>1008</v>
      </c>
      <c r="F849" s="627" t="s">
        <v>1007</v>
      </c>
      <c r="G849" s="627" t="s">
        <v>2142</v>
      </c>
      <c r="H849" s="627" t="s">
        <v>2207</v>
      </c>
      <c r="I849" s="627"/>
      <c r="J849" s="627" t="s">
        <v>2589</v>
      </c>
      <c r="K849" s="627"/>
      <c r="L849" s="627"/>
      <c r="M849" s="627"/>
      <c r="N849" s="627"/>
    </row>
    <row r="850" spans="1:14" ht="15" hidden="1" customHeight="1" x14ac:dyDescent="0.15">
      <c r="A850" s="627">
        <v>199</v>
      </c>
      <c r="B850" s="627" t="s">
        <v>2590</v>
      </c>
      <c r="C850" s="627" t="s">
        <v>1029</v>
      </c>
      <c r="D850" s="627" t="s">
        <v>2591</v>
      </c>
      <c r="E850" s="627" t="s">
        <v>1008</v>
      </c>
      <c r="F850" s="627" t="s">
        <v>1007</v>
      </c>
      <c r="G850" s="627" t="s">
        <v>2142</v>
      </c>
      <c r="H850" s="627" t="s">
        <v>2209</v>
      </c>
      <c r="I850" s="627"/>
      <c r="J850" s="627" t="s">
        <v>2592</v>
      </c>
      <c r="K850" s="627"/>
      <c r="L850" s="627"/>
      <c r="M850" s="627"/>
      <c r="N850" s="627"/>
    </row>
    <row r="851" spans="1:14" ht="15" hidden="1" customHeight="1" x14ac:dyDescent="0.15">
      <c r="A851" s="627">
        <v>200</v>
      </c>
      <c r="B851" s="627" t="s">
        <v>2593</v>
      </c>
      <c r="C851" s="627" t="s">
        <v>1029</v>
      </c>
      <c r="D851" s="627" t="s">
        <v>2591</v>
      </c>
      <c r="E851" s="627" t="s">
        <v>1012</v>
      </c>
      <c r="F851" s="627" t="s">
        <v>1007</v>
      </c>
      <c r="G851" s="627" t="s">
        <v>2142</v>
      </c>
      <c r="H851" s="627" t="s">
        <v>2209</v>
      </c>
      <c r="I851" s="627" t="s">
        <v>2165</v>
      </c>
      <c r="J851" s="627" t="s">
        <v>2594</v>
      </c>
      <c r="K851" s="627"/>
      <c r="L851" s="627"/>
      <c r="M851" s="627"/>
      <c r="N851" s="627"/>
    </row>
    <row r="852" spans="1:14" ht="15" hidden="1" customHeight="1" x14ac:dyDescent="0.15">
      <c r="A852" s="627">
        <v>201</v>
      </c>
      <c r="B852" s="627" t="s">
        <v>2595</v>
      </c>
      <c r="C852" s="627" t="s">
        <v>1029</v>
      </c>
      <c r="D852" s="627" t="s">
        <v>2591</v>
      </c>
      <c r="E852" s="627" t="s">
        <v>1014</v>
      </c>
      <c r="F852" s="627" t="s">
        <v>1007</v>
      </c>
      <c r="G852" s="627" t="s">
        <v>2142</v>
      </c>
      <c r="H852" s="627" t="s">
        <v>2209</v>
      </c>
      <c r="I852" s="627" t="s">
        <v>2596</v>
      </c>
      <c r="J852" s="627" t="s">
        <v>2597</v>
      </c>
      <c r="K852" s="627"/>
      <c r="L852" s="627"/>
      <c r="M852" s="627"/>
      <c r="N852" s="627"/>
    </row>
    <row r="853" spans="1:14" ht="15" hidden="1" customHeight="1" x14ac:dyDescent="0.15">
      <c r="A853" s="627">
        <v>202</v>
      </c>
      <c r="B853" s="627" t="s">
        <v>2598</v>
      </c>
      <c r="C853" s="627" t="s">
        <v>1029</v>
      </c>
      <c r="D853" s="627" t="s">
        <v>2591</v>
      </c>
      <c r="E853" s="627" t="s">
        <v>1016</v>
      </c>
      <c r="F853" s="627" t="s">
        <v>1007</v>
      </c>
      <c r="G853" s="627" t="s">
        <v>2142</v>
      </c>
      <c r="H853" s="627" t="s">
        <v>2209</v>
      </c>
      <c r="I853" s="627" t="s">
        <v>854</v>
      </c>
      <c r="J853" s="627" t="s">
        <v>2599</v>
      </c>
      <c r="K853" s="627"/>
      <c r="L853" s="627"/>
      <c r="M853" s="627"/>
      <c r="N853" s="627"/>
    </row>
    <row r="854" spans="1:14" ht="15" hidden="1" customHeight="1" x14ac:dyDescent="0.15">
      <c r="A854" s="627">
        <v>203</v>
      </c>
      <c r="B854" s="627" t="s">
        <v>2600</v>
      </c>
      <c r="C854" s="627" t="s">
        <v>1029</v>
      </c>
      <c r="D854" s="627" t="s">
        <v>2591</v>
      </c>
      <c r="E854" s="627" t="s">
        <v>1018</v>
      </c>
      <c r="F854" s="627" t="s">
        <v>1007</v>
      </c>
      <c r="G854" s="627" t="s">
        <v>2142</v>
      </c>
      <c r="H854" s="627" t="s">
        <v>2209</v>
      </c>
      <c r="I854" s="627" t="s">
        <v>2601</v>
      </c>
      <c r="J854" s="627" t="s">
        <v>2602</v>
      </c>
      <c r="K854" s="627"/>
      <c r="L854" s="627"/>
      <c r="M854" s="627"/>
      <c r="N854" s="627"/>
    </row>
    <row r="855" spans="1:14" ht="15" hidden="1" customHeight="1" x14ac:dyDescent="0.15">
      <c r="A855" s="627">
        <v>204</v>
      </c>
      <c r="B855" s="627" t="s">
        <v>2603</v>
      </c>
      <c r="C855" s="627" t="s">
        <v>1029</v>
      </c>
      <c r="D855" s="627" t="s">
        <v>2591</v>
      </c>
      <c r="E855" s="627" t="s">
        <v>1020</v>
      </c>
      <c r="F855" s="627" t="s">
        <v>1007</v>
      </c>
      <c r="G855" s="627" t="s">
        <v>2142</v>
      </c>
      <c r="H855" s="627" t="s">
        <v>2209</v>
      </c>
      <c r="I855" s="627" t="s">
        <v>2604</v>
      </c>
      <c r="J855" s="627" t="s">
        <v>2605</v>
      </c>
      <c r="K855" s="627"/>
      <c r="L855" s="627"/>
      <c r="M855" s="627"/>
      <c r="N855" s="627"/>
    </row>
    <row r="856" spans="1:14" ht="15" hidden="1" customHeight="1" x14ac:dyDescent="0.15">
      <c r="A856" s="627">
        <v>205</v>
      </c>
      <c r="B856" s="627" t="s">
        <v>2606</v>
      </c>
      <c r="C856" s="627" t="s">
        <v>1029</v>
      </c>
      <c r="D856" s="627" t="s">
        <v>1480</v>
      </c>
      <c r="E856" s="627" t="s">
        <v>1008</v>
      </c>
      <c r="F856" s="627" t="s">
        <v>1007</v>
      </c>
      <c r="G856" s="627" t="s">
        <v>2142</v>
      </c>
      <c r="H856" s="627" t="s">
        <v>2212</v>
      </c>
      <c r="I856" s="627"/>
      <c r="J856" s="627" t="s">
        <v>974</v>
      </c>
      <c r="K856" s="627"/>
      <c r="L856" s="627"/>
      <c r="M856" s="627"/>
      <c r="N856" s="627"/>
    </row>
    <row r="857" spans="1:14" ht="15" hidden="1" customHeight="1" x14ac:dyDescent="0.15">
      <c r="A857" s="627">
        <v>206</v>
      </c>
      <c r="B857" s="627" t="s">
        <v>2607</v>
      </c>
      <c r="C857" s="627" t="s">
        <v>1029</v>
      </c>
      <c r="D857" s="627" t="s">
        <v>2608</v>
      </c>
      <c r="E857" s="627" t="s">
        <v>1008</v>
      </c>
      <c r="F857" s="627" t="s">
        <v>1007</v>
      </c>
      <c r="G857" s="627" t="s">
        <v>2142</v>
      </c>
      <c r="H857" s="627" t="s">
        <v>2214</v>
      </c>
      <c r="I857" s="627"/>
      <c r="J857" s="627" t="s">
        <v>2609</v>
      </c>
      <c r="K857" s="627"/>
      <c r="L857" s="627"/>
      <c r="M857" s="627"/>
      <c r="N857" s="627"/>
    </row>
    <row r="858" spans="1:14" ht="15" hidden="1" customHeight="1" x14ac:dyDescent="0.15">
      <c r="A858" s="627">
        <v>207</v>
      </c>
      <c r="B858" s="627" t="s">
        <v>2610</v>
      </c>
      <c r="C858" s="627" t="s">
        <v>1029</v>
      </c>
      <c r="D858" s="627" t="s">
        <v>2611</v>
      </c>
      <c r="E858" s="627" t="s">
        <v>1008</v>
      </c>
      <c r="F858" s="627" t="s">
        <v>1007</v>
      </c>
      <c r="G858" s="627" t="s">
        <v>2142</v>
      </c>
      <c r="H858" s="627" t="s">
        <v>2217</v>
      </c>
      <c r="I858" s="627"/>
      <c r="J858" s="627" t="s">
        <v>2612</v>
      </c>
      <c r="K858" s="627"/>
      <c r="L858" s="627"/>
      <c r="M858" s="627"/>
      <c r="N858" s="627"/>
    </row>
    <row r="859" spans="1:14" ht="15" hidden="1" customHeight="1" x14ac:dyDescent="0.15">
      <c r="A859" s="627">
        <v>208</v>
      </c>
      <c r="B859" s="627" t="s">
        <v>2613</v>
      </c>
      <c r="C859" s="627" t="s">
        <v>1029</v>
      </c>
      <c r="D859" s="627" t="s">
        <v>2611</v>
      </c>
      <c r="E859" s="627" t="s">
        <v>1012</v>
      </c>
      <c r="F859" s="627" t="s">
        <v>1007</v>
      </c>
      <c r="G859" s="627" t="s">
        <v>2142</v>
      </c>
      <c r="H859" s="627" t="s">
        <v>2217</v>
      </c>
      <c r="I859" s="627" t="s">
        <v>2614</v>
      </c>
      <c r="J859" s="627" t="s">
        <v>2615</v>
      </c>
      <c r="K859" s="627"/>
      <c r="L859" s="627"/>
      <c r="M859" s="627"/>
      <c r="N859" s="627"/>
    </row>
    <row r="860" spans="1:14" ht="15" hidden="1" customHeight="1" x14ac:dyDescent="0.15">
      <c r="A860" s="627">
        <v>209</v>
      </c>
      <c r="B860" s="627" t="s">
        <v>2616</v>
      </c>
      <c r="C860" s="627" t="s">
        <v>1029</v>
      </c>
      <c r="D860" s="627" t="s">
        <v>2611</v>
      </c>
      <c r="E860" s="627" t="s">
        <v>1014</v>
      </c>
      <c r="F860" s="627" t="s">
        <v>1007</v>
      </c>
      <c r="G860" s="627" t="s">
        <v>2142</v>
      </c>
      <c r="H860" s="627" t="s">
        <v>2217</v>
      </c>
      <c r="I860" s="627" t="s">
        <v>2617</v>
      </c>
      <c r="J860" s="627" t="s">
        <v>2618</v>
      </c>
      <c r="K860" s="627"/>
      <c r="L860" s="627"/>
      <c r="M860" s="627"/>
      <c r="N860" s="627"/>
    </row>
    <row r="861" spans="1:14" ht="15" hidden="1" customHeight="1" x14ac:dyDescent="0.15">
      <c r="A861" s="627">
        <v>210</v>
      </c>
      <c r="B861" s="627" t="s">
        <v>2619</v>
      </c>
      <c r="C861" s="627" t="s">
        <v>1029</v>
      </c>
      <c r="D861" s="627" t="s">
        <v>2620</v>
      </c>
      <c r="E861" s="627" t="s">
        <v>1008</v>
      </c>
      <c r="F861" s="627" t="s">
        <v>1007</v>
      </c>
      <c r="G861" s="627" t="s">
        <v>2142</v>
      </c>
      <c r="H861" s="627" t="s">
        <v>2220</v>
      </c>
      <c r="I861" s="627"/>
      <c r="J861" s="627" t="s">
        <v>2621</v>
      </c>
      <c r="K861" s="627"/>
      <c r="L861" s="627"/>
      <c r="M861" s="627"/>
      <c r="N861" s="627"/>
    </row>
    <row r="862" spans="1:14" ht="15" hidden="1" customHeight="1" x14ac:dyDescent="0.15">
      <c r="A862" s="627">
        <v>211</v>
      </c>
      <c r="B862" s="627" t="s">
        <v>2622</v>
      </c>
      <c r="C862" s="627" t="s">
        <v>1029</v>
      </c>
      <c r="D862" s="627" t="s">
        <v>2620</v>
      </c>
      <c r="E862" s="627" t="s">
        <v>1012</v>
      </c>
      <c r="F862" s="627" t="s">
        <v>1007</v>
      </c>
      <c r="G862" s="627" t="s">
        <v>2142</v>
      </c>
      <c r="H862" s="627" t="s">
        <v>2220</v>
      </c>
      <c r="I862" s="627" t="s">
        <v>2623</v>
      </c>
      <c r="J862" s="627" t="s">
        <v>2624</v>
      </c>
      <c r="K862" s="627"/>
      <c r="L862" s="627"/>
      <c r="M862" s="627"/>
      <c r="N862" s="627"/>
    </row>
    <row r="863" spans="1:14" ht="15" hidden="1" customHeight="1" x14ac:dyDescent="0.15">
      <c r="A863" s="627">
        <v>212</v>
      </c>
      <c r="B863" s="627" t="s">
        <v>2625</v>
      </c>
      <c r="C863" s="627" t="s">
        <v>1029</v>
      </c>
      <c r="D863" s="627" t="s">
        <v>2620</v>
      </c>
      <c r="E863" s="627" t="s">
        <v>1014</v>
      </c>
      <c r="F863" s="627" t="s">
        <v>1007</v>
      </c>
      <c r="G863" s="627" t="s">
        <v>2142</v>
      </c>
      <c r="H863" s="627" t="s">
        <v>2220</v>
      </c>
      <c r="I863" s="627" t="s">
        <v>2626</v>
      </c>
      <c r="J863" s="627" t="s">
        <v>2627</v>
      </c>
      <c r="K863" s="627"/>
      <c r="L863" s="627"/>
      <c r="M863" s="627"/>
      <c r="N863" s="627"/>
    </row>
    <row r="864" spans="1:14" ht="15" hidden="1" customHeight="1" x14ac:dyDescent="0.15">
      <c r="A864" s="627">
        <v>213</v>
      </c>
      <c r="B864" s="627" t="s">
        <v>2628</v>
      </c>
      <c r="C864" s="627" t="s">
        <v>1029</v>
      </c>
      <c r="D864" s="627" t="s">
        <v>2620</v>
      </c>
      <c r="E864" s="627" t="s">
        <v>1016</v>
      </c>
      <c r="F864" s="627" t="s">
        <v>1007</v>
      </c>
      <c r="G864" s="627" t="s">
        <v>2142</v>
      </c>
      <c r="H864" s="627" t="s">
        <v>2220</v>
      </c>
      <c r="I864" s="627" t="s">
        <v>2629</v>
      </c>
      <c r="J864" s="627" t="s">
        <v>2630</v>
      </c>
      <c r="K864" s="627"/>
      <c r="L864" s="627"/>
      <c r="M864" s="627"/>
      <c r="N864" s="627"/>
    </row>
    <row r="865" spans="1:14" ht="15" hidden="1" customHeight="1" x14ac:dyDescent="0.15">
      <c r="A865" s="627">
        <v>214</v>
      </c>
      <c r="B865" s="627" t="s">
        <v>2631</v>
      </c>
      <c r="C865" s="627" t="s">
        <v>1029</v>
      </c>
      <c r="D865" s="627" t="s">
        <v>2620</v>
      </c>
      <c r="E865" s="627" t="s">
        <v>1018</v>
      </c>
      <c r="F865" s="627" t="s">
        <v>1007</v>
      </c>
      <c r="G865" s="627" t="s">
        <v>2142</v>
      </c>
      <c r="H865" s="627" t="s">
        <v>2220</v>
      </c>
      <c r="I865" s="627" t="s">
        <v>832</v>
      </c>
      <c r="J865" s="627" t="s">
        <v>2632</v>
      </c>
      <c r="K865" s="627"/>
      <c r="L865" s="627"/>
      <c r="M865" s="627"/>
      <c r="N865" s="627"/>
    </row>
    <row r="866" spans="1:14" ht="15" hidden="1" customHeight="1" x14ac:dyDescent="0.15">
      <c r="A866" s="627">
        <v>215</v>
      </c>
      <c r="B866" s="627" t="s">
        <v>2633</v>
      </c>
      <c r="C866" s="627" t="s">
        <v>1029</v>
      </c>
      <c r="D866" s="627" t="s">
        <v>2634</v>
      </c>
      <c r="E866" s="627" t="s">
        <v>1008</v>
      </c>
      <c r="F866" s="627" t="s">
        <v>1007</v>
      </c>
      <c r="G866" s="627" t="s">
        <v>2142</v>
      </c>
      <c r="H866" s="627" t="s">
        <v>2223</v>
      </c>
      <c r="I866" s="627"/>
      <c r="J866" s="627" t="s">
        <v>2635</v>
      </c>
      <c r="K866" s="627"/>
      <c r="L866" s="627"/>
      <c r="M866" s="627"/>
      <c r="N866" s="627"/>
    </row>
    <row r="867" spans="1:14" ht="15" hidden="1" customHeight="1" x14ac:dyDescent="0.15">
      <c r="A867" s="627">
        <v>216</v>
      </c>
      <c r="B867" s="627" t="s">
        <v>2636</v>
      </c>
      <c r="C867" s="627" t="s">
        <v>1029</v>
      </c>
      <c r="D867" s="627" t="s">
        <v>2634</v>
      </c>
      <c r="E867" s="627" t="s">
        <v>1012</v>
      </c>
      <c r="F867" s="627" t="s">
        <v>1007</v>
      </c>
      <c r="G867" s="627" t="s">
        <v>2142</v>
      </c>
      <c r="H867" s="627" t="s">
        <v>2223</v>
      </c>
      <c r="I867" s="627" t="s">
        <v>2223</v>
      </c>
      <c r="J867" s="627" t="s">
        <v>2637</v>
      </c>
      <c r="K867" s="627"/>
      <c r="L867" s="627"/>
      <c r="M867" s="627"/>
      <c r="N867" s="627"/>
    </row>
    <row r="868" spans="1:14" ht="15" hidden="1" customHeight="1" x14ac:dyDescent="0.15">
      <c r="A868" s="627">
        <v>217</v>
      </c>
      <c r="B868" s="627" t="s">
        <v>2638</v>
      </c>
      <c r="C868" s="627" t="s">
        <v>1029</v>
      </c>
      <c r="D868" s="627" t="s">
        <v>2634</v>
      </c>
      <c r="E868" s="627" t="s">
        <v>1014</v>
      </c>
      <c r="F868" s="627" t="s">
        <v>1007</v>
      </c>
      <c r="G868" s="627" t="s">
        <v>2142</v>
      </c>
      <c r="H868" s="627" t="s">
        <v>2223</v>
      </c>
      <c r="I868" s="627" t="s">
        <v>2639</v>
      </c>
      <c r="J868" s="627" t="s">
        <v>2640</v>
      </c>
      <c r="K868" s="627"/>
      <c r="L868" s="627"/>
      <c r="M868" s="627"/>
      <c r="N868" s="627"/>
    </row>
    <row r="869" spans="1:14" ht="15" hidden="1" customHeight="1" x14ac:dyDescent="0.15">
      <c r="A869" s="627">
        <v>218</v>
      </c>
      <c r="B869" s="627" t="s">
        <v>2641</v>
      </c>
      <c r="C869" s="627" t="s">
        <v>1029</v>
      </c>
      <c r="D869" s="627" t="s">
        <v>2634</v>
      </c>
      <c r="E869" s="627" t="s">
        <v>1016</v>
      </c>
      <c r="F869" s="627" t="s">
        <v>1007</v>
      </c>
      <c r="G869" s="627" t="s">
        <v>2142</v>
      </c>
      <c r="H869" s="627" t="s">
        <v>2223</v>
      </c>
      <c r="I869" s="627" t="s">
        <v>2642</v>
      </c>
      <c r="J869" s="627" t="s">
        <v>2643</v>
      </c>
      <c r="K869" s="627"/>
      <c r="L869" s="627"/>
      <c r="M869" s="627"/>
      <c r="N869" s="627"/>
    </row>
    <row r="870" spans="1:14" ht="15" hidden="1" customHeight="1" x14ac:dyDescent="0.15">
      <c r="A870" s="627">
        <v>219</v>
      </c>
      <c r="B870" s="627" t="s">
        <v>2644</v>
      </c>
      <c r="C870" s="627" t="s">
        <v>1029</v>
      </c>
      <c r="D870" s="627" t="s">
        <v>2634</v>
      </c>
      <c r="E870" s="627" t="s">
        <v>1018</v>
      </c>
      <c r="F870" s="627" t="s">
        <v>1007</v>
      </c>
      <c r="G870" s="627" t="s">
        <v>2142</v>
      </c>
      <c r="H870" s="627" t="s">
        <v>2223</v>
      </c>
      <c r="I870" s="627" t="s">
        <v>2645</v>
      </c>
      <c r="J870" s="627" t="s">
        <v>2646</v>
      </c>
      <c r="K870" s="627"/>
      <c r="L870" s="627"/>
      <c r="M870" s="627"/>
      <c r="N870" s="627"/>
    </row>
    <row r="871" spans="1:14" ht="15" hidden="1" customHeight="1" x14ac:dyDescent="0.15">
      <c r="A871" s="627">
        <v>220</v>
      </c>
      <c r="B871" s="627" t="s">
        <v>2647</v>
      </c>
      <c r="C871" s="627" t="s">
        <v>1029</v>
      </c>
      <c r="D871" s="627" t="s">
        <v>1492</v>
      </c>
      <c r="E871" s="627" t="s">
        <v>1008</v>
      </c>
      <c r="F871" s="627" t="s">
        <v>1007</v>
      </c>
      <c r="G871" s="627" t="s">
        <v>2142</v>
      </c>
      <c r="H871" s="627" t="s">
        <v>2226</v>
      </c>
      <c r="I871" s="627"/>
      <c r="J871" s="627" t="s">
        <v>984</v>
      </c>
      <c r="K871" s="627"/>
      <c r="L871" s="627"/>
      <c r="M871" s="627"/>
      <c r="N871" s="627"/>
    </row>
    <row r="872" spans="1:14" ht="15" hidden="1" customHeight="1" x14ac:dyDescent="0.15">
      <c r="A872" s="627">
        <v>221</v>
      </c>
      <c r="B872" s="627" t="s">
        <v>2648</v>
      </c>
      <c r="C872" s="627" t="s">
        <v>1029</v>
      </c>
      <c r="D872" s="627" t="s">
        <v>1492</v>
      </c>
      <c r="E872" s="627" t="s">
        <v>1012</v>
      </c>
      <c r="F872" s="627" t="s">
        <v>1007</v>
      </c>
      <c r="G872" s="627" t="s">
        <v>2142</v>
      </c>
      <c r="H872" s="627" t="s">
        <v>2226</v>
      </c>
      <c r="I872" s="627" t="s">
        <v>2649</v>
      </c>
      <c r="J872" s="627" t="s">
        <v>985</v>
      </c>
      <c r="K872" s="627"/>
      <c r="L872" s="627"/>
      <c r="M872" s="627"/>
      <c r="N872" s="627"/>
    </row>
    <row r="873" spans="1:14" ht="15" hidden="1" customHeight="1" x14ac:dyDescent="0.15">
      <c r="A873" s="627">
        <v>222</v>
      </c>
      <c r="B873" s="627" t="s">
        <v>2650</v>
      </c>
      <c r="C873" s="627" t="s">
        <v>1029</v>
      </c>
      <c r="D873" s="627" t="s">
        <v>1492</v>
      </c>
      <c r="E873" s="627" t="s">
        <v>1014</v>
      </c>
      <c r="F873" s="627" t="s">
        <v>1007</v>
      </c>
      <c r="G873" s="627" t="s">
        <v>2142</v>
      </c>
      <c r="H873" s="627" t="s">
        <v>2226</v>
      </c>
      <c r="I873" s="627" t="s">
        <v>2651</v>
      </c>
      <c r="J873" s="627" t="s">
        <v>986</v>
      </c>
      <c r="K873" s="627"/>
      <c r="L873" s="627"/>
      <c r="M873" s="627"/>
      <c r="N873" s="627"/>
    </row>
    <row r="874" spans="1:14" ht="15" hidden="1" customHeight="1" x14ac:dyDescent="0.15">
      <c r="A874" s="627">
        <v>223</v>
      </c>
      <c r="B874" s="627" t="s">
        <v>2652</v>
      </c>
      <c r="C874" s="627" t="s">
        <v>1029</v>
      </c>
      <c r="D874" s="627" t="s">
        <v>1492</v>
      </c>
      <c r="E874" s="627" t="s">
        <v>1016</v>
      </c>
      <c r="F874" s="627" t="s">
        <v>1007</v>
      </c>
      <c r="G874" s="627" t="s">
        <v>2142</v>
      </c>
      <c r="H874" s="627" t="s">
        <v>2226</v>
      </c>
      <c r="I874" s="627" t="s">
        <v>2653</v>
      </c>
      <c r="J874" s="627" t="s">
        <v>987</v>
      </c>
      <c r="K874" s="627"/>
      <c r="L874" s="627"/>
      <c r="M874" s="627"/>
      <c r="N874" s="627"/>
    </row>
    <row r="875" spans="1:14" ht="15" hidden="1" customHeight="1" x14ac:dyDescent="0.15">
      <c r="A875" s="627">
        <v>224</v>
      </c>
      <c r="B875" s="627" t="s">
        <v>2654</v>
      </c>
      <c r="C875" s="627" t="s">
        <v>1029</v>
      </c>
      <c r="D875" s="627" t="s">
        <v>1492</v>
      </c>
      <c r="E875" s="627" t="s">
        <v>1018</v>
      </c>
      <c r="F875" s="627" t="s">
        <v>1007</v>
      </c>
      <c r="G875" s="627" t="s">
        <v>2142</v>
      </c>
      <c r="H875" s="627" t="s">
        <v>2226</v>
      </c>
      <c r="I875" s="627" t="s">
        <v>2655</v>
      </c>
      <c r="J875" s="627" t="s">
        <v>988</v>
      </c>
      <c r="K875" s="627"/>
      <c r="L875" s="627"/>
      <c r="M875" s="627"/>
      <c r="N875" s="627"/>
    </row>
    <row r="876" spans="1:14" ht="15" hidden="1" customHeight="1" x14ac:dyDescent="0.15">
      <c r="A876" s="627">
        <v>225</v>
      </c>
      <c r="B876" s="627" t="s">
        <v>2656</v>
      </c>
      <c r="C876" s="627" t="s">
        <v>1029</v>
      </c>
      <c r="D876" s="627" t="s">
        <v>2657</v>
      </c>
      <c r="E876" s="627" t="s">
        <v>1008</v>
      </c>
      <c r="F876" s="627" t="s">
        <v>1007</v>
      </c>
      <c r="G876" s="627" t="s">
        <v>2142</v>
      </c>
      <c r="H876" s="627" t="s">
        <v>2229</v>
      </c>
      <c r="I876" s="627"/>
      <c r="J876" s="627" t="s">
        <v>2658</v>
      </c>
      <c r="K876" s="627"/>
      <c r="L876" s="627"/>
      <c r="M876" s="627"/>
      <c r="N876" s="627"/>
    </row>
    <row r="877" spans="1:14" ht="15" hidden="1" customHeight="1" x14ac:dyDescent="0.15">
      <c r="A877" s="627">
        <v>226</v>
      </c>
      <c r="B877" s="627" t="s">
        <v>2659</v>
      </c>
      <c r="C877" s="627" t="s">
        <v>1029</v>
      </c>
      <c r="D877" s="627" t="s">
        <v>2657</v>
      </c>
      <c r="E877" s="627" t="s">
        <v>1012</v>
      </c>
      <c r="F877" s="627" t="s">
        <v>1007</v>
      </c>
      <c r="G877" s="627" t="s">
        <v>2142</v>
      </c>
      <c r="H877" s="627" t="s">
        <v>2229</v>
      </c>
      <c r="I877" s="627" t="s">
        <v>2660</v>
      </c>
      <c r="J877" s="627" t="s">
        <v>2661</v>
      </c>
      <c r="K877" s="627"/>
      <c r="L877" s="627"/>
      <c r="M877" s="627"/>
      <c r="N877" s="627"/>
    </row>
    <row r="878" spans="1:14" ht="15" hidden="1" customHeight="1" x14ac:dyDescent="0.15">
      <c r="A878" s="627">
        <v>227</v>
      </c>
      <c r="B878" s="627" t="s">
        <v>2662</v>
      </c>
      <c r="C878" s="627" t="s">
        <v>1029</v>
      </c>
      <c r="D878" s="627" t="s">
        <v>2657</v>
      </c>
      <c r="E878" s="627" t="s">
        <v>1014</v>
      </c>
      <c r="F878" s="627" t="s">
        <v>1007</v>
      </c>
      <c r="G878" s="627" t="s">
        <v>2142</v>
      </c>
      <c r="H878" s="627" t="s">
        <v>2229</v>
      </c>
      <c r="I878" s="627" t="s">
        <v>2663</v>
      </c>
      <c r="J878" s="627" t="s">
        <v>2664</v>
      </c>
      <c r="K878" s="627"/>
      <c r="L878" s="627"/>
      <c r="M878" s="627"/>
      <c r="N878" s="627"/>
    </row>
    <row r="879" spans="1:14" ht="15" hidden="1" customHeight="1" x14ac:dyDescent="0.15">
      <c r="A879" s="627">
        <v>228</v>
      </c>
      <c r="B879" s="627" t="s">
        <v>2665</v>
      </c>
      <c r="C879" s="627" t="s">
        <v>1029</v>
      </c>
      <c r="D879" s="627" t="s">
        <v>2657</v>
      </c>
      <c r="E879" s="627" t="s">
        <v>1016</v>
      </c>
      <c r="F879" s="627" t="s">
        <v>1007</v>
      </c>
      <c r="G879" s="627" t="s">
        <v>2142</v>
      </c>
      <c r="H879" s="627" t="s">
        <v>2229</v>
      </c>
      <c r="I879" s="627" t="s">
        <v>2666</v>
      </c>
      <c r="J879" s="627" t="s">
        <v>2667</v>
      </c>
      <c r="K879" s="627"/>
      <c r="L879" s="627"/>
      <c r="M879" s="627"/>
      <c r="N879" s="627"/>
    </row>
    <row r="880" spans="1:14" ht="15" hidden="1" customHeight="1" x14ac:dyDescent="0.15">
      <c r="A880" s="627">
        <v>229</v>
      </c>
      <c r="B880" s="627" t="s">
        <v>2668</v>
      </c>
      <c r="C880" s="627" t="s">
        <v>1029</v>
      </c>
      <c r="D880" s="627" t="s">
        <v>2669</v>
      </c>
      <c r="E880" s="627" t="s">
        <v>1008</v>
      </c>
      <c r="F880" s="627" t="s">
        <v>1007</v>
      </c>
      <c r="G880" s="627" t="s">
        <v>2142</v>
      </c>
      <c r="H880" s="627" t="s">
        <v>2232</v>
      </c>
      <c r="I880" s="627"/>
      <c r="J880" s="627" t="s">
        <v>2670</v>
      </c>
      <c r="K880" s="627"/>
      <c r="L880" s="627"/>
      <c r="M880" s="627"/>
      <c r="N880" s="627"/>
    </row>
    <row r="881" spans="1:14" ht="15" hidden="1" customHeight="1" x14ac:dyDescent="0.15">
      <c r="A881" s="627">
        <v>230</v>
      </c>
      <c r="B881" s="627" t="s">
        <v>2671</v>
      </c>
      <c r="C881" s="627" t="s">
        <v>1029</v>
      </c>
      <c r="D881" s="627" t="s">
        <v>2669</v>
      </c>
      <c r="E881" s="627" t="s">
        <v>1012</v>
      </c>
      <c r="F881" s="627" t="s">
        <v>1007</v>
      </c>
      <c r="G881" s="627" t="s">
        <v>2142</v>
      </c>
      <c r="H881" s="627" t="s">
        <v>2232</v>
      </c>
      <c r="I881" s="627" t="s">
        <v>2672</v>
      </c>
      <c r="J881" s="627" t="s">
        <v>2673</v>
      </c>
      <c r="K881" s="627"/>
      <c r="L881" s="627"/>
      <c r="M881" s="627"/>
      <c r="N881" s="627"/>
    </row>
    <row r="882" spans="1:14" ht="15" hidden="1" customHeight="1" x14ac:dyDescent="0.15">
      <c r="A882" s="627">
        <v>231</v>
      </c>
      <c r="B882" s="627" t="s">
        <v>2674</v>
      </c>
      <c r="C882" s="627" t="s">
        <v>1029</v>
      </c>
      <c r="D882" s="627" t="s">
        <v>2669</v>
      </c>
      <c r="E882" s="627" t="s">
        <v>1014</v>
      </c>
      <c r="F882" s="627" t="s">
        <v>1007</v>
      </c>
      <c r="G882" s="627" t="s">
        <v>2142</v>
      </c>
      <c r="H882" s="627" t="s">
        <v>2232</v>
      </c>
      <c r="I882" s="627" t="s">
        <v>2675</v>
      </c>
      <c r="J882" s="627" t="s">
        <v>2676</v>
      </c>
      <c r="K882" s="627"/>
      <c r="L882" s="627"/>
      <c r="M882" s="627"/>
      <c r="N882" s="627"/>
    </row>
    <row r="883" spans="1:14" ht="15" hidden="1" customHeight="1" x14ac:dyDescent="0.15">
      <c r="A883" s="627">
        <v>232</v>
      </c>
      <c r="B883" s="627" t="s">
        <v>2677</v>
      </c>
      <c r="C883" s="627" t="s">
        <v>1029</v>
      </c>
      <c r="D883" s="627" t="s">
        <v>2678</v>
      </c>
      <c r="E883" s="627" t="s">
        <v>1008</v>
      </c>
      <c r="F883" s="627" t="s">
        <v>1007</v>
      </c>
      <c r="G883" s="627" t="s">
        <v>2142</v>
      </c>
      <c r="H883" s="627" t="s">
        <v>2235</v>
      </c>
      <c r="I883" s="627"/>
      <c r="J883" s="627" t="s">
        <v>2679</v>
      </c>
      <c r="K883" s="627"/>
      <c r="L883" s="627"/>
      <c r="M883" s="627"/>
      <c r="N883" s="627"/>
    </row>
    <row r="884" spans="1:14" ht="15" hidden="1" customHeight="1" x14ac:dyDescent="0.15">
      <c r="A884" s="627">
        <v>233</v>
      </c>
      <c r="B884" s="627" t="s">
        <v>2680</v>
      </c>
      <c r="C884" s="627" t="s">
        <v>1029</v>
      </c>
      <c r="D884" s="627" t="s">
        <v>2678</v>
      </c>
      <c r="E884" s="627" t="s">
        <v>1012</v>
      </c>
      <c r="F884" s="627" t="s">
        <v>1007</v>
      </c>
      <c r="G884" s="627" t="s">
        <v>2142</v>
      </c>
      <c r="H884" s="627" t="s">
        <v>2235</v>
      </c>
      <c r="I884" s="627" t="s">
        <v>2681</v>
      </c>
      <c r="J884" s="627" t="s">
        <v>2682</v>
      </c>
      <c r="K884" s="627"/>
      <c r="L884" s="627"/>
      <c r="M884" s="627"/>
      <c r="N884" s="627"/>
    </row>
    <row r="885" spans="1:14" ht="15" hidden="1" customHeight="1" x14ac:dyDescent="0.15">
      <c r="A885" s="627">
        <v>234</v>
      </c>
      <c r="B885" s="627" t="s">
        <v>2683</v>
      </c>
      <c r="C885" s="627" t="s">
        <v>1029</v>
      </c>
      <c r="D885" s="627" t="s">
        <v>2678</v>
      </c>
      <c r="E885" s="627" t="s">
        <v>1014</v>
      </c>
      <c r="F885" s="627" t="s">
        <v>1007</v>
      </c>
      <c r="G885" s="627" t="s">
        <v>2142</v>
      </c>
      <c r="H885" s="627" t="s">
        <v>2235</v>
      </c>
      <c r="I885" s="627" t="s">
        <v>2684</v>
      </c>
      <c r="J885" s="627" t="s">
        <v>2685</v>
      </c>
      <c r="K885" s="627"/>
      <c r="L885" s="627"/>
      <c r="M885" s="627"/>
      <c r="N885" s="627"/>
    </row>
    <row r="886" spans="1:14" ht="15" hidden="1" customHeight="1" x14ac:dyDescent="0.15">
      <c r="A886" s="627">
        <v>235</v>
      </c>
      <c r="B886" s="627" t="s">
        <v>2686</v>
      </c>
      <c r="C886" s="627" t="s">
        <v>1029</v>
      </c>
      <c r="D886" s="627" t="s">
        <v>2687</v>
      </c>
      <c r="E886" s="627" t="s">
        <v>1008</v>
      </c>
      <c r="F886" s="627" t="s">
        <v>1007</v>
      </c>
      <c r="G886" s="627" t="s">
        <v>2142</v>
      </c>
      <c r="H886" s="627" t="s">
        <v>2688</v>
      </c>
      <c r="I886" s="627"/>
      <c r="J886" s="627" t="s">
        <v>2689</v>
      </c>
      <c r="K886" s="627"/>
      <c r="L886" s="627"/>
      <c r="M886" s="627"/>
      <c r="N886" s="627"/>
    </row>
    <row r="887" spans="1:14" ht="15" hidden="1" customHeight="1" x14ac:dyDescent="0.15">
      <c r="A887" s="627">
        <v>236</v>
      </c>
      <c r="B887" s="627" t="s">
        <v>2690</v>
      </c>
      <c r="C887" s="627" t="s">
        <v>1029</v>
      </c>
      <c r="D887" s="627" t="s">
        <v>2687</v>
      </c>
      <c r="E887" s="627" t="s">
        <v>1012</v>
      </c>
      <c r="F887" s="627" t="s">
        <v>1007</v>
      </c>
      <c r="G887" s="627" t="s">
        <v>2142</v>
      </c>
      <c r="H887" s="627" t="s">
        <v>2688</v>
      </c>
      <c r="I887" s="627" t="s">
        <v>337</v>
      </c>
      <c r="J887" s="627" t="s">
        <v>2691</v>
      </c>
      <c r="K887" s="627"/>
      <c r="L887" s="627"/>
      <c r="M887" s="627"/>
      <c r="N887" s="627"/>
    </row>
    <row r="888" spans="1:14" ht="15" hidden="1" customHeight="1" x14ac:dyDescent="0.15">
      <c r="A888" s="627">
        <v>237</v>
      </c>
      <c r="B888" s="627" t="s">
        <v>2692</v>
      </c>
      <c r="C888" s="627" t="s">
        <v>1029</v>
      </c>
      <c r="D888" s="627" t="s">
        <v>2687</v>
      </c>
      <c r="E888" s="627" t="s">
        <v>1014</v>
      </c>
      <c r="F888" s="627" t="s">
        <v>1007</v>
      </c>
      <c r="G888" s="627" t="s">
        <v>2142</v>
      </c>
      <c r="H888" s="627" t="s">
        <v>2688</v>
      </c>
      <c r="I888" s="627" t="s">
        <v>2693</v>
      </c>
      <c r="J888" s="627" t="s">
        <v>2694</v>
      </c>
      <c r="K888" s="627"/>
      <c r="L888" s="627"/>
      <c r="M888" s="627"/>
      <c r="N888" s="627"/>
    </row>
    <row r="889" spans="1:14" ht="15" hidden="1" customHeight="1" x14ac:dyDescent="0.15">
      <c r="A889" s="627">
        <v>238</v>
      </c>
      <c r="B889" s="627" t="s">
        <v>2695</v>
      </c>
      <c r="C889" s="627" t="s">
        <v>1029</v>
      </c>
      <c r="D889" s="627" t="s">
        <v>2687</v>
      </c>
      <c r="E889" s="627" t="s">
        <v>1016</v>
      </c>
      <c r="F889" s="627" t="s">
        <v>1007</v>
      </c>
      <c r="G889" s="627" t="s">
        <v>2142</v>
      </c>
      <c r="H889" s="627" t="s">
        <v>2688</v>
      </c>
      <c r="I889" s="627" t="s">
        <v>2696</v>
      </c>
      <c r="J889" s="627" t="s">
        <v>2697</v>
      </c>
      <c r="K889" s="627"/>
      <c r="L889" s="627"/>
      <c r="M889" s="627"/>
      <c r="N889" s="627"/>
    </row>
    <row r="890" spans="1:14" ht="15" hidden="1" customHeight="1" x14ac:dyDescent="0.15">
      <c r="A890" s="627">
        <v>1</v>
      </c>
      <c r="B890" s="627" t="s">
        <v>2698</v>
      </c>
      <c r="C890" s="627" t="s">
        <v>1031</v>
      </c>
      <c r="D890" s="627" t="s">
        <v>1007</v>
      </c>
      <c r="E890" s="627" t="s">
        <v>1008</v>
      </c>
      <c r="F890" s="627" t="s">
        <v>1007</v>
      </c>
      <c r="G890" s="627" t="s">
        <v>2699</v>
      </c>
      <c r="H890" s="627"/>
      <c r="I890" s="627"/>
      <c r="J890" s="627" t="s">
        <v>559</v>
      </c>
      <c r="K890" s="627"/>
      <c r="L890" s="627">
        <v>1</v>
      </c>
      <c r="M890" s="627" t="s">
        <v>2700</v>
      </c>
      <c r="N890" s="627" t="s">
        <v>2701</v>
      </c>
    </row>
    <row r="891" spans="1:14" ht="15" hidden="1" customHeight="1" x14ac:dyDescent="0.15">
      <c r="A891" s="627">
        <v>2</v>
      </c>
      <c r="B891" s="628" t="s">
        <v>2702</v>
      </c>
      <c r="C891" s="627" t="s">
        <v>1031</v>
      </c>
      <c r="D891" s="628" t="s">
        <v>2703</v>
      </c>
      <c r="E891" s="627" t="s">
        <v>1008</v>
      </c>
      <c r="F891" s="627" t="s">
        <v>1007</v>
      </c>
      <c r="G891" s="627" t="s">
        <v>2700</v>
      </c>
      <c r="H891" s="627" t="s">
        <v>2701</v>
      </c>
      <c r="I891" s="627"/>
      <c r="J891" s="627" t="s">
        <v>2704</v>
      </c>
      <c r="K891" s="627"/>
      <c r="L891" s="627">
        <v>2</v>
      </c>
      <c r="M891" s="627"/>
      <c r="N891" s="627" t="s">
        <v>2705</v>
      </c>
    </row>
    <row r="892" spans="1:14" ht="15" hidden="1" customHeight="1" x14ac:dyDescent="0.15">
      <c r="A892" s="627">
        <v>3</v>
      </c>
      <c r="B892" s="627" t="s">
        <v>2706</v>
      </c>
      <c r="C892" s="627" t="s">
        <v>1031</v>
      </c>
      <c r="D892" s="627" t="s">
        <v>2707</v>
      </c>
      <c r="E892" s="627" t="s">
        <v>1008</v>
      </c>
      <c r="F892" s="627" t="s">
        <v>1007</v>
      </c>
      <c r="G892" s="627" t="s">
        <v>2699</v>
      </c>
      <c r="H892" s="627" t="s">
        <v>2705</v>
      </c>
      <c r="I892" s="627"/>
      <c r="J892" s="627" t="s">
        <v>2708</v>
      </c>
      <c r="K892" s="627"/>
      <c r="L892" s="627">
        <v>3</v>
      </c>
      <c r="M892" s="627"/>
      <c r="N892" s="627" t="s">
        <v>2709</v>
      </c>
    </row>
    <row r="893" spans="1:14" ht="15" hidden="1" customHeight="1" x14ac:dyDescent="0.15">
      <c r="A893" s="627">
        <v>4</v>
      </c>
      <c r="B893" s="627" t="s">
        <v>2710</v>
      </c>
      <c r="C893" s="627" t="s">
        <v>1031</v>
      </c>
      <c r="D893" s="627" t="s">
        <v>2707</v>
      </c>
      <c r="E893" s="627" t="s">
        <v>1012</v>
      </c>
      <c r="F893" s="627" t="s">
        <v>1007</v>
      </c>
      <c r="G893" s="627" t="s">
        <v>2699</v>
      </c>
      <c r="H893" s="627" t="s">
        <v>2705</v>
      </c>
      <c r="I893" s="627" t="s">
        <v>2711</v>
      </c>
      <c r="J893" s="627" t="s">
        <v>2712</v>
      </c>
      <c r="K893" s="627"/>
      <c r="L893" s="627">
        <v>4</v>
      </c>
      <c r="M893" s="627"/>
      <c r="N893" s="627" t="s">
        <v>2713</v>
      </c>
    </row>
    <row r="894" spans="1:14" ht="15" hidden="1" customHeight="1" x14ac:dyDescent="0.15">
      <c r="A894" s="627">
        <v>5</v>
      </c>
      <c r="B894" s="627" t="s">
        <v>2714</v>
      </c>
      <c r="C894" s="627" t="s">
        <v>1031</v>
      </c>
      <c r="D894" s="627" t="s">
        <v>2707</v>
      </c>
      <c r="E894" s="627" t="s">
        <v>1014</v>
      </c>
      <c r="F894" s="627" t="s">
        <v>1007</v>
      </c>
      <c r="G894" s="627" t="s">
        <v>2699</v>
      </c>
      <c r="H894" s="627" t="s">
        <v>2705</v>
      </c>
      <c r="I894" s="627" t="s">
        <v>2715</v>
      </c>
      <c r="J894" s="627" t="s">
        <v>2716</v>
      </c>
      <c r="K894" s="627"/>
      <c r="L894" s="627">
        <v>5</v>
      </c>
      <c r="M894" s="627"/>
      <c r="N894" s="627" t="s">
        <v>2717</v>
      </c>
    </row>
    <row r="895" spans="1:14" ht="15" hidden="1" customHeight="1" x14ac:dyDescent="0.15">
      <c r="A895" s="627">
        <v>6</v>
      </c>
      <c r="B895" s="627" t="s">
        <v>2718</v>
      </c>
      <c r="C895" s="627" t="s">
        <v>1031</v>
      </c>
      <c r="D895" s="627" t="s">
        <v>2707</v>
      </c>
      <c r="E895" s="627" t="s">
        <v>1016</v>
      </c>
      <c r="F895" s="627" t="s">
        <v>1007</v>
      </c>
      <c r="G895" s="627" t="s">
        <v>2699</v>
      </c>
      <c r="H895" s="627" t="s">
        <v>2705</v>
      </c>
      <c r="I895" s="627" t="s">
        <v>2719</v>
      </c>
      <c r="J895" s="627" t="s">
        <v>2720</v>
      </c>
      <c r="K895" s="627"/>
      <c r="L895" s="627">
        <v>6</v>
      </c>
      <c r="M895" s="627"/>
      <c r="N895" s="627" t="s">
        <v>2721</v>
      </c>
    </row>
    <row r="896" spans="1:14" ht="15" hidden="1" customHeight="1" x14ac:dyDescent="0.15">
      <c r="A896" s="627">
        <v>7</v>
      </c>
      <c r="B896" s="627" t="s">
        <v>2722</v>
      </c>
      <c r="C896" s="627" t="s">
        <v>1031</v>
      </c>
      <c r="D896" s="627" t="s">
        <v>2707</v>
      </c>
      <c r="E896" s="627" t="s">
        <v>1018</v>
      </c>
      <c r="F896" s="627" t="s">
        <v>1007</v>
      </c>
      <c r="G896" s="627" t="s">
        <v>2699</v>
      </c>
      <c r="H896" s="627" t="s">
        <v>2705</v>
      </c>
      <c r="I896" s="627" t="s">
        <v>2723</v>
      </c>
      <c r="J896" s="627" t="s">
        <v>2724</v>
      </c>
      <c r="K896" s="627"/>
      <c r="L896" s="627">
        <v>7</v>
      </c>
      <c r="M896" s="627"/>
      <c r="N896" s="627" t="s">
        <v>2725</v>
      </c>
    </row>
    <row r="897" spans="1:14" ht="15" hidden="1" customHeight="1" x14ac:dyDescent="0.15">
      <c r="A897" s="627">
        <v>8</v>
      </c>
      <c r="B897" s="627" t="s">
        <v>2726</v>
      </c>
      <c r="C897" s="627" t="s">
        <v>1031</v>
      </c>
      <c r="D897" s="627" t="s">
        <v>2727</v>
      </c>
      <c r="E897" s="627" t="s">
        <v>1008</v>
      </c>
      <c r="F897" s="627" t="s">
        <v>1007</v>
      </c>
      <c r="G897" s="627" t="s">
        <v>2699</v>
      </c>
      <c r="H897" s="627" t="s">
        <v>2709</v>
      </c>
      <c r="I897" s="627"/>
      <c r="J897" s="627" t="s">
        <v>2728</v>
      </c>
      <c r="K897" s="627"/>
      <c r="L897" s="627">
        <v>8</v>
      </c>
      <c r="M897" s="627"/>
      <c r="N897" s="627" t="s">
        <v>2729</v>
      </c>
    </row>
    <row r="898" spans="1:14" ht="15" hidden="1" customHeight="1" x14ac:dyDescent="0.15">
      <c r="A898" s="627">
        <v>9</v>
      </c>
      <c r="B898" s="627" t="s">
        <v>2730</v>
      </c>
      <c r="C898" s="627" t="s">
        <v>1031</v>
      </c>
      <c r="D898" s="627" t="s">
        <v>2731</v>
      </c>
      <c r="E898" s="627" t="s">
        <v>1008</v>
      </c>
      <c r="F898" s="627" t="s">
        <v>1007</v>
      </c>
      <c r="G898" s="627" t="s">
        <v>2699</v>
      </c>
      <c r="H898" s="627" t="s">
        <v>2713</v>
      </c>
      <c r="I898" s="627"/>
      <c r="J898" s="627" t="s">
        <v>2732</v>
      </c>
      <c r="K898" s="627"/>
      <c r="L898" s="627">
        <v>9</v>
      </c>
      <c r="M898" s="627"/>
      <c r="N898" s="627" t="s">
        <v>2733</v>
      </c>
    </row>
    <row r="899" spans="1:14" ht="15" hidden="1" customHeight="1" x14ac:dyDescent="0.15">
      <c r="A899" s="627">
        <v>10</v>
      </c>
      <c r="B899" s="627" t="s">
        <v>2734</v>
      </c>
      <c r="C899" s="627" t="s">
        <v>1031</v>
      </c>
      <c r="D899" s="627" t="s">
        <v>2731</v>
      </c>
      <c r="E899" s="627" t="s">
        <v>1012</v>
      </c>
      <c r="F899" s="627" t="s">
        <v>1007</v>
      </c>
      <c r="G899" s="627" t="s">
        <v>2699</v>
      </c>
      <c r="H899" s="627" t="s">
        <v>2713</v>
      </c>
      <c r="I899" s="627" t="s">
        <v>2735</v>
      </c>
      <c r="J899" s="627" t="s">
        <v>2736</v>
      </c>
      <c r="K899" s="627"/>
      <c r="L899" s="627">
        <v>10</v>
      </c>
      <c r="M899" s="627"/>
      <c r="N899" s="627" t="s">
        <v>2737</v>
      </c>
    </row>
    <row r="900" spans="1:14" ht="15" hidden="1" customHeight="1" x14ac:dyDescent="0.15">
      <c r="A900" s="627">
        <v>11</v>
      </c>
      <c r="B900" s="627" t="s">
        <v>2738</v>
      </c>
      <c r="C900" s="627" t="s">
        <v>1031</v>
      </c>
      <c r="D900" s="627" t="s">
        <v>2731</v>
      </c>
      <c r="E900" s="627" t="s">
        <v>1014</v>
      </c>
      <c r="F900" s="627" t="s">
        <v>1007</v>
      </c>
      <c r="G900" s="627" t="s">
        <v>2699</v>
      </c>
      <c r="H900" s="627" t="s">
        <v>2713</v>
      </c>
      <c r="I900" s="627" t="s">
        <v>2739</v>
      </c>
      <c r="J900" s="627" t="s">
        <v>2740</v>
      </c>
      <c r="K900" s="627"/>
      <c r="L900" s="627">
        <v>11</v>
      </c>
      <c r="M900" s="627"/>
      <c r="N900" s="627" t="s">
        <v>2741</v>
      </c>
    </row>
    <row r="901" spans="1:14" ht="15" hidden="1" customHeight="1" x14ac:dyDescent="0.15">
      <c r="A901" s="627">
        <v>12</v>
      </c>
      <c r="B901" s="627" t="s">
        <v>2742</v>
      </c>
      <c r="C901" s="627" t="s">
        <v>1031</v>
      </c>
      <c r="D901" s="627" t="s">
        <v>2743</v>
      </c>
      <c r="E901" s="627" t="s">
        <v>1008</v>
      </c>
      <c r="F901" s="627" t="s">
        <v>1007</v>
      </c>
      <c r="G901" s="627" t="s">
        <v>2699</v>
      </c>
      <c r="H901" s="627" t="s">
        <v>2717</v>
      </c>
      <c r="I901" s="627"/>
      <c r="J901" s="627" t="s">
        <v>2744</v>
      </c>
      <c r="K901" s="627"/>
      <c r="L901" s="627">
        <v>12</v>
      </c>
      <c r="M901" s="627"/>
      <c r="N901" s="627" t="s">
        <v>2745</v>
      </c>
    </row>
    <row r="902" spans="1:14" ht="15" hidden="1" customHeight="1" x14ac:dyDescent="0.15">
      <c r="A902" s="627">
        <v>13</v>
      </c>
      <c r="B902" s="627" t="s">
        <v>2746</v>
      </c>
      <c r="C902" s="627" t="s">
        <v>1031</v>
      </c>
      <c r="D902" s="627" t="s">
        <v>2743</v>
      </c>
      <c r="E902" s="627" t="s">
        <v>1012</v>
      </c>
      <c r="F902" s="627" t="s">
        <v>1007</v>
      </c>
      <c r="G902" s="627" t="s">
        <v>2699</v>
      </c>
      <c r="H902" s="627" t="s">
        <v>2717</v>
      </c>
      <c r="I902" s="627" t="s">
        <v>2747</v>
      </c>
      <c r="J902" s="627" t="s">
        <v>2748</v>
      </c>
      <c r="K902" s="627"/>
      <c r="L902" s="627">
        <v>13</v>
      </c>
      <c r="M902" s="627"/>
      <c r="N902" s="627" t="s">
        <v>2749</v>
      </c>
    </row>
    <row r="903" spans="1:14" ht="15" hidden="1" customHeight="1" x14ac:dyDescent="0.15">
      <c r="A903" s="627">
        <v>14</v>
      </c>
      <c r="B903" s="627" t="s">
        <v>2750</v>
      </c>
      <c r="C903" s="627" t="s">
        <v>1031</v>
      </c>
      <c r="D903" s="627" t="s">
        <v>2743</v>
      </c>
      <c r="E903" s="627" t="s">
        <v>1014</v>
      </c>
      <c r="F903" s="627" t="s">
        <v>1007</v>
      </c>
      <c r="G903" s="627" t="s">
        <v>2699</v>
      </c>
      <c r="H903" s="627" t="s">
        <v>2717</v>
      </c>
      <c r="I903" s="627" t="s">
        <v>2751</v>
      </c>
      <c r="J903" s="627" t="s">
        <v>2752</v>
      </c>
      <c r="K903" s="627"/>
      <c r="L903" s="627">
        <v>14</v>
      </c>
      <c r="M903" s="627"/>
      <c r="N903" s="627" t="s">
        <v>2753</v>
      </c>
    </row>
    <row r="904" spans="1:14" ht="15" hidden="1" customHeight="1" x14ac:dyDescent="0.15">
      <c r="A904" s="627">
        <v>15</v>
      </c>
      <c r="B904" s="627" t="s">
        <v>2754</v>
      </c>
      <c r="C904" s="627" t="s">
        <v>1031</v>
      </c>
      <c r="D904" s="627" t="s">
        <v>2743</v>
      </c>
      <c r="E904" s="627" t="s">
        <v>1016</v>
      </c>
      <c r="F904" s="627" t="s">
        <v>1007</v>
      </c>
      <c r="G904" s="627" t="s">
        <v>2699</v>
      </c>
      <c r="H904" s="627" t="s">
        <v>2717</v>
      </c>
      <c r="I904" s="627" t="s">
        <v>2755</v>
      </c>
      <c r="J904" s="627" t="s">
        <v>2756</v>
      </c>
      <c r="K904" s="627"/>
      <c r="L904" s="627">
        <v>15</v>
      </c>
      <c r="M904" s="627"/>
      <c r="N904" s="627" t="s">
        <v>2757</v>
      </c>
    </row>
    <row r="905" spans="1:14" ht="15" hidden="1" customHeight="1" x14ac:dyDescent="0.15">
      <c r="A905" s="627">
        <v>16</v>
      </c>
      <c r="B905" s="627" t="s">
        <v>2758</v>
      </c>
      <c r="C905" s="627" t="s">
        <v>1031</v>
      </c>
      <c r="D905" s="627" t="s">
        <v>2743</v>
      </c>
      <c r="E905" s="627" t="s">
        <v>1018</v>
      </c>
      <c r="F905" s="627" t="s">
        <v>1007</v>
      </c>
      <c r="G905" s="627" t="s">
        <v>2699</v>
      </c>
      <c r="H905" s="627" t="s">
        <v>2717</v>
      </c>
      <c r="I905" s="627" t="s">
        <v>2759</v>
      </c>
      <c r="J905" s="627" t="s">
        <v>2760</v>
      </c>
      <c r="K905" s="627"/>
      <c r="L905" s="627">
        <v>16</v>
      </c>
      <c r="M905" s="627"/>
      <c r="N905" s="627" t="s">
        <v>2761</v>
      </c>
    </row>
    <row r="906" spans="1:14" ht="15" hidden="1" customHeight="1" x14ac:dyDescent="0.15">
      <c r="A906" s="627">
        <v>17</v>
      </c>
      <c r="B906" s="627" t="s">
        <v>2762</v>
      </c>
      <c r="C906" s="627" t="s">
        <v>1031</v>
      </c>
      <c r="D906" s="627" t="s">
        <v>2763</v>
      </c>
      <c r="E906" s="627" t="s">
        <v>1008</v>
      </c>
      <c r="F906" s="627" t="s">
        <v>1007</v>
      </c>
      <c r="G906" s="627" t="s">
        <v>2699</v>
      </c>
      <c r="H906" s="627" t="s">
        <v>2721</v>
      </c>
      <c r="I906" s="627"/>
      <c r="J906" s="627" t="s">
        <v>2764</v>
      </c>
      <c r="K906" s="627"/>
      <c r="L906" s="627">
        <v>17</v>
      </c>
      <c r="M906" s="627"/>
      <c r="N906" s="627" t="s">
        <v>2765</v>
      </c>
    </row>
    <row r="907" spans="1:14" ht="15" hidden="1" customHeight="1" x14ac:dyDescent="0.15">
      <c r="A907" s="627">
        <v>18</v>
      </c>
      <c r="B907" s="627" t="s">
        <v>2766</v>
      </c>
      <c r="C907" s="627" t="s">
        <v>1031</v>
      </c>
      <c r="D907" s="627" t="s">
        <v>2767</v>
      </c>
      <c r="E907" s="627" t="s">
        <v>1008</v>
      </c>
      <c r="F907" s="627" t="s">
        <v>1007</v>
      </c>
      <c r="G907" s="627" t="s">
        <v>2699</v>
      </c>
      <c r="H907" s="627" t="s">
        <v>2725</v>
      </c>
      <c r="I907" s="627"/>
      <c r="J907" s="627" t="s">
        <v>2768</v>
      </c>
      <c r="K907" s="627"/>
      <c r="L907" s="627">
        <v>18</v>
      </c>
      <c r="M907" s="627"/>
      <c r="N907" s="627" t="s">
        <v>2769</v>
      </c>
    </row>
    <row r="908" spans="1:14" ht="15" hidden="1" customHeight="1" x14ac:dyDescent="0.15">
      <c r="A908" s="627">
        <v>19</v>
      </c>
      <c r="B908" s="627" t="s">
        <v>2770</v>
      </c>
      <c r="C908" s="627" t="s">
        <v>1031</v>
      </c>
      <c r="D908" s="627" t="s">
        <v>2767</v>
      </c>
      <c r="E908" s="627" t="s">
        <v>1012</v>
      </c>
      <c r="F908" s="627" t="s">
        <v>1007</v>
      </c>
      <c r="G908" s="627" t="s">
        <v>2699</v>
      </c>
      <c r="H908" s="627" t="s">
        <v>2725</v>
      </c>
      <c r="I908" s="627" t="s">
        <v>2771</v>
      </c>
      <c r="J908" s="627" t="s">
        <v>2772</v>
      </c>
      <c r="K908" s="627"/>
      <c r="L908" s="627">
        <v>19</v>
      </c>
      <c r="M908" s="627"/>
      <c r="N908" s="627" t="s">
        <v>2773</v>
      </c>
    </row>
    <row r="909" spans="1:14" ht="15" hidden="1" customHeight="1" x14ac:dyDescent="0.15">
      <c r="A909" s="627">
        <v>20</v>
      </c>
      <c r="B909" s="627" t="s">
        <v>2774</v>
      </c>
      <c r="C909" s="627" t="s">
        <v>1031</v>
      </c>
      <c r="D909" s="627" t="s">
        <v>2767</v>
      </c>
      <c r="E909" s="627" t="s">
        <v>1014</v>
      </c>
      <c r="F909" s="627" t="s">
        <v>1007</v>
      </c>
      <c r="G909" s="627" t="s">
        <v>2699</v>
      </c>
      <c r="H909" s="627" t="s">
        <v>2725</v>
      </c>
      <c r="I909" s="627" t="s">
        <v>2775</v>
      </c>
      <c r="J909" s="627" t="s">
        <v>2776</v>
      </c>
      <c r="K909" s="627"/>
      <c r="L909" s="627">
        <v>20</v>
      </c>
      <c r="M909" s="627"/>
      <c r="N909" s="627" t="s">
        <v>2777</v>
      </c>
    </row>
    <row r="910" spans="1:14" ht="15" hidden="1" customHeight="1" x14ac:dyDescent="0.15">
      <c r="A910" s="627">
        <v>21</v>
      </c>
      <c r="B910" s="627" t="s">
        <v>2778</v>
      </c>
      <c r="C910" s="627" t="s">
        <v>1031</v>
      </c>
      <c r="D910" s="627" t="s">
        <v>2779</v>
      </c>
      <c r="E910" s="627" t="s">
        <v>1008</v>
      </c>
      <c r="F910" s="627" t="s">
        <v>1007</v>
      </c>
      <c r="G910" s="627" t="s">
        <v>2699</v>
      </c>
      <c r="H910" s="627" t="s">
        <v>2729</v>
      </c>
      <c r="I910" s="627"/>
      <c r="J910" s="627" t="s">
        <v>2780</v>
      </c>
      <c r="K910" s="627"/>
      <c r="L910" s="627">
        <v>21</v>
      </c>
      <c r="M910" s="627"/>
      <c r="N910" s="627" t="s">
        <v>2781</v>
      </c>
    </row>
    <row r="911" spans="1:14" ht="15" hidden="1" customHeight="1" x14ac:dyDescent="0.15">
      <c r="A911" s="627">
        <v>22</v>
      </c>
      <c r="B911" s="627" t="s">
        <v>2782</v>
      </c>
      <c r="C911" s="627" t="s">
        <v>1031</v>
      </c>
      <c r="D911" s="627" t="s">
        <v>2783</v>
      </c>
      <c r="E911" s="627" t="s">
        <v>1008</v>
      </c>
      <c r="F911" s="627" t="s">
        <v>1007</v>
      </c>
      <c r="G911" s="627" t="s">
        <v>2699</v>
      </c>
      <c r="H911" s="627" t="s">
        <v>2733</v>
      </c>
      <c r="I911" s="627"/>
      <c r="J911" s="627" t="s">
        <v>2784</v>
      </c>
      <c r="K911" s="627"/>
      <c r="L911" s="627">
        <v>22</v>
      </c>
      <c r="M911" s="627"/>
      <c r="N911" s="627" t="s">
        <v>2785</v>
      </c>
    </row>
    <row r="912" spans="1:14" ht="15" hidden="1" customHeight="1" x14ac:dyDescent="0.15">
      <c r="A912" s="627">
        <v>23</v>
      </c>
      <c r="B912" s="627" t="s">
        <v>2786</v>
      </c>
      <c r="C912" s="627" t="s">
        <v>1031</v>
      </c>
      <c r="D912" s="627" t="s">
        <v>2783</v>
      </c>
      <c r="E912" s="627" t="s">
        <v>1012</v>
      </c>
      <c r="F912" s="627" t="s">
        <v>1007</v>
      </c>
      <c r="G912" s="627" t="s">
        <v>2699</v>
      </c>
      <c r="H912" s="627" t="s">
        <v>2733</v>
      </c>
      <c r="I912" s="627" t="s">
        <v>2787</v>
      </c>
      <c r="J912" s="627" t="s">
        <v>2788</v>
      </c>
      <c r="K912" s="627"/>
      <c r="L912" s="627">
        <v>23</v>
      </c>
      <c r="M912" s="627"/>
      <c r="N912" s="627" t="s">
        <v>2789</v>
      </c>
    </row>
    <row r="913" spans="1:14" ht="15" hidden="1" customHeight="1" x14ac:dyDescent="0.15">
      <c r="A913" s="627">
        <v>24</v>
      </c>
      <c r="B913" s="627" t="s">
        <v>2790</v>
      </c>
      <c r="C913" s="627" t="s">
        <v>1031</v>
      </c>
      <c r="D913" s="627" t="s">
        <v>2783</v>
      </c>
      <c r="E913" s="627" t="s">
        <v>1014</v>
      </c>
      <c r="F913" s="627" t="s">
        <v>1007</v>
      </c>
      <c r="G913" s="627" t="s">
        <v>2699</v>
      </c>
      <c r="H913" s="627" t="s">
        <v>2733</v>
      </c>
      <c r="I913" s="627" t="s">
        <v>2791</v>
      </c>
      <c r="J913" s="627" t="s">
        <v>2792</v>
      </c>
      <c r="K913" s="627"/>
      <c r="L913" s="627">
        <v>24</v>
      </c>
      <c r="M913" s="627"/>
      <c r="N913" s="627" t="s">
        <v>2793</v>
      </c>
    </row>
    <row r="914" spans="1:14" ht="15" hidden="1" customHeight="1" x14ac:dyDescent="0.15">
      <c r="A914" s="627">
        <v>25</v>
      </c>
      <c r="B914" s="627" t="s">
        <v>2794</v>
      </c>
      <c r="C914" s="627" t="s">
        <v>1031</v>
      </c>
      <c r="D914" s="627" t="s">
        <v>2783</v>
      </c>
      <c r="E914" s="627" t="s">
        <v>1016</v>
      </c>
      <c r="F914" s="627" t="s">
        <v>1007</v>
      </c>
      <c r="G914" s="627" t="s">
        <v>2699</v>
      </c>
      <c r="H914" s="627" t="s">
        <v>2733</v>
      </c>
      <c r="I914" s="627" t="s">
        <v>2795</v>
      </c>
      <c r="J914" s="627" t="s">
        <v>2796</v>
      </c>
      <c r="K914" s="627"/>
      <c r="L914" s="627">
        <v>25</v>
      </c>
      <c r="M914" s="627"/>
      <c r="N914" s="627" t="s">
        <v>2797</v>
      </c>
    </row>
    <row r="915" spans="1:14" ht="15" hidden="1" customHeight="1" x14ac:dyDescent="0.15">
      <c r="A915" s="627">
        <v>26</v>
      </c>
      <c r="B915" s="627" t="s">
        <v>2798</v>
      </c>
      <c r="C915" s="627" t="s">
        <v>1031</v>
      </c>
      <c r="D915" s="627" t="s">
        <v>2799</v>
      </c>
      <c r="E915" s="627" t="s">
        <v>1008</v>
      </c>
      <c r="F915" s="627" t="s">
        <v>1007</v>
      </c>
      <c r="G915" s="627" t="s">
        <v>2699</v>
      </c>
      <c r="H915" s="627" t="s">
        <v>2733</v>
      </c>
      <c r="I915" s="627"/>
      <c r="J915" s="627" t="s">
        <v>2800</v>
      </c>
      <c r="K915" s="627"/>
      <c r="L915" s="627">
        <v>26</v>
      </c>
      <c r="M915" s="627"/>
      <c r="N915" s="627" t="s">
        <v>2801</v>
      </c>
    </row>
    <row r="916" spans="1:14" ht="15" hidden="1" customHeight="1" x14ac:dyDescent="0.15">
      <c r="A916" s="627">
        <v>27</v>
      </c>
      <c r="B916" s="627" t="s">
        <v>2802</v>
      </c>
      <c r="C916" s="627" t="s">
        <v>1031</v>
      </c>
      <c r="D916" s="627" t="s">
        <v>2799</v>
      </c>
      <c r="E916" s="627" t="s">
        <v>1012</v>
      </c>
      <c r="F916" s="627" t="s">
        <v>1007</v>
      </c>
      <c r="G916" s="627" t="s">
        <v>2699</v>
      </c>
      <c r="H916" s="627" t="s">
        <v>2733</v>
      </c>
      <c r="I916" s="627" t="s">
        <v>2803</v>
      </c>
      <c r="J916" s="627" t="s">
        <v>2804</v>
      </c>
      <c r="K916" s="627"/>
      <c r="L916" s="627">
        <v>27</v>
      </c>
      <c r="M916" s="627"/>
      <c r="N916" s="627" t="s">
        <v>2805</v>
      </c>
    </row>
    <row r="917" spans="1:14" ht="15" hidden="1" customHeight="1" x14ac:dyDescent="0.15">
      <c r="A917" s="627">
        <v>28</v>
      </c>
      <c r="B917" s="627" t="s">
        <v>2806</v>
      </c>
      <c r="C917" s="627" t="s">
        <v>1031</v>
      </c>
      <c r="D917" s="627" t="s">
        <v>2799</v>
      </c>
      <c r="E917" s="627" t="s">
        <v>1014</v>
      </c>
      <c r="F917" s="627" t="s">
        <v>1007</v>
      </c>
      <c r="G917" s="627" t="s">
        <v>2699</v>
      </c>
      <c r="H917" s="627" t="s">
        <v>2733</v>
      </c>
      <c r="I917" s="627" t="s">
        <v>2807</v>
      </c>
      <c r="J917" s="627" t="s">
        <v>2808</v>
      </c>
      <c r="K917" s="627"/>
      <c r="L917" s="627">
        <v>28</v>
      </c>
      <c r="M917" s="627"/>
      <c r="N917" s="627" t="s">
        <v>2809</v>
      </c>
    </row>
    <row r="918" spans="1:14" ht="15" hidden="1" customHeight="1" x14ac:dyDescent="0.15">
      <c r="A918" s="627">
        <v>29</v>
      </c>
      <c r="B918" s="627" t="s">
        <v>2810</v>
      </c>
      <c r="C918" s="627" t="s">
        <v>1031</v>
      </c>
      <c r="D918" s="627" t="s">
        <v>2799</v>
      </c>
      <c r="E918" s="627" t="s">
        <v>1016</v>
      </c>
      <c r="F918" s="627" t="s">
        <v>1007</v>
      </c>
      <c r="G918" s="627" t="s">
        <v>2699</v>
      </c>
      <c r="H918" s="627" t="s">
        <v>2733</v>
      </c>
      <c r="I918" s="627" t="s">
        <v>2811</v>
      </c>
      <c r="J918" s="627" t="s">
        <v>2812</v>
      </c>
      <c r="K918" s="627"/>
      <c r="L918" s="627">
        <v>29</v>
      </c>
      <c r="M918" s="627"/>
      <c r="N918" s="627" t="s">
        <v>2813</v>
      </c>
    </row>
    <row r="919" spans="1:14" ht="15" hidden="1" customHeight="1" x14ac:dyDescent="0.15">
      <c r="A919" s="627">
        <v>30</v>
      </c>
      <c r="B919" s="627" t="s">
        <v>2814</v>
      </c>
      <c r="C919" s="627" t="s">
        <v>1031</v>
      </c>
      <c r="D919" s="627" t="s">
        <v>2815</v>
      </c>
      <c r="E919" s="627" t="s">
        <v>1008</v>
      </c>
      <c r="F919" s="627" t="s">
        <v>1007</v>
      </c>
      <c r="G919" s="627" t="s">
        <v>2699</v>
      </c>
      <c r="H919" s="627" t="s">
        <v>2741</v>
      </c>
      <c r="I919" s="627"/>
      <c r="J919" s="627" t="s">
        <v>2816</v>
      </c>
      <c r="K919" s="627"/>
      <c r="L919" s="627">
        <v>30</v>
      </c>
      <c r="M919" s="627"/>
      <c r="N919" s="627" t="s">
        <v>2817</v>
      </c>
    </row>
    <row r="920" spans="1:14" ht="15" hidden="1" customHeight="1" x14ac:dyDescent="0.15">
      <c r="A920" s="627">
        <v>31</v>
      </c>
      <c r="B920" s="627" t="s">
        <v>2818</v>
      </c>
      <c r="C920" s="627" t="s">
        <v>1031</v>
      </c>
      <c r="D920" s="627" t="s">
        <v>2815</v>
      </c>
      <c r="E920" s="627" t="s">
        <v>1012</v>
      </c>
      <c r="F920" s="627" t="s">
        <v>1007</v>
      </c>
      <c r="G920" s="627" t="s">
        <v>2699</v>
      </c>
      <c r="H920" s="627" t="s">
        <v>2741</v>
      </c>
      <c r="I920" s="627" t="s">
        <v>2819</v>
      </c>
      <c r="J920" s="627" t="s">
        <v>2820</v>
      </c>
      <c r="K920" s="627"/>
      <c r="L920" s="627">
        <v>31</v>
      </c>
      <c r="M920" s="627"/>
      <c r="N920" s="627" t="s">
        <v>2821</v>
      </c>
    </row>
    <row r="921" spans="1:14" ht="15" hidden="1" customHeight="1" x14ac:dyDescent="0.15">
      <c r="A921" s="627">
        <v>32</v>
      </c>
      <c r="B921" s="627" t="s">
        <v>2822</v>
      </c>
      <c r="C921" s="627" t="s">
        <v>1031</v>
      </c>
      <c r="D921" s="627" t="s">
        <v>2815</v>
      </c>
      <c r="E921" s="627" t="s">
        <v>1014</v>
      </c>
      <c r="F921" s="627" t="s">
        <v>1007</v>
      </c>
      <c r="G921" s="627" t="s">
        <v>2699</v>
      </c>
      <c r="H921" s="627" t="s">
        <v>2741</v>
      </c>
      <c r="I921" s="627" t="s">
        <v>2823</v>
      </c>
      <c r="J921" s="627" t="s">
        <v>2824</v>
      </c>
      <c r="K921" s="627"/>
      <c r="L921" s="627">
        <v>32</v>
      </c>
      <c r="M921" s="627"/>
      <c r="N921" s="627" t="s">
        <v>2825</v>
      </c>
    </row>
    <row r="922" spans="1:14" ht="15" hidden="1" customHeight="1" x14ac:dyDescent="0.15">
      <c r="A922" s="627">
        <v>33</v>
      </c>
      <c r="B922" s="627" t="s">
        <v>2826</v>
      </c>
      <c r="C922" s="627" t="s">
        <v>1031</v>
      </c>
      <c r="D922" s="627" t="s">
        <v>2815</v>
      </c>
      <c r="E922" s="627" t="s">
        <v>1016</v>
      </c>
      <c r="F922" s="627" t="s">
        <v>1007</v>
      </c>
      <c r="G922" s="627" t="s">
        <v>2699</v>
      </c>
      <c r="H922" s="627" t="s">
        <v>2741</v>
      </c>
      <c r="I922" s="627" t="s">
        <v>2827</v>
      </c>
      <c r="J922" s="627" t="s">
        <v>2828</v>
      </c>
      <c r="K922" s="627"/>
      <c r="L922" s="627">
        <v>33</v>
      </c>
      <c r="M922" s="627"/>
      <c r="N922" s="627" t="s">
        <v>2829</v>
      </c>
    </row>
    <row r="923" spans="1:14" ht="15" hidden="1" customHeight="1" x14ac:dyDescent="0.15">
      <c r="A923" s="627">
        <v>34</v>
      </c>
      <c r="B923" s="627" t="s">
        <v>2830</v>
      </c>
      <c r="C923" s="627" t="s">
        <v>1031</v>
      </c>
      <c r="D923" s="627" t="s">
        <v>2815</v>
      </c>
      <c r="E923" s="627" t="s">
        <v>1018</v>
      </c>
      <c r="F923" s="627" t="s">
        <v>1007</v>
      </c>
      <c r="G923" s="627" t="s">
        <v>2699</v>
      </c>
      <c r="H923" s="627" t="s">
        <v>2741</v>
      </c>
      <c r="I923" s="627" t="s">
        <v>2831</v>
      </c>
      <c r="J923" s="627" t="s">
        <v>2832</v>
      </c>
      <c r="K923" s="627"/>
      <c r="L923" s="627">
        <v>34</v>
      </c>
      <c r="M923" s="627"/>
      <c r="N923" s="627" t="s">
        <v>2833</v>
      </c>
    </row>
    <row r="924" spans="1:14" ht="15" hidden="1" customHeight="1" x14ac:dyDescent="0.15">
      <c r="A924" s="627">
        <v>35</v>
      </c>
      <c r="B924" s="627" t="s">
        <v>2834</v>
      </c>
      <c r="C924" s="627" t="s">
        <v>1031</v>
      </c>
      <c r="D924" s="627" t="s">
        <v>2815</v>
      </c>
      <c r="E924" s="627" t="s">
        <v>1020</v>
      </c>
      <c r="F924" s="627" t="s">
        <v>1007</v>
      </c>
      <c r="G924" s="627" t="s">
        <v>2699</v>
      </c>
      <c r="H924" s="627" t="s">
        <v>2741</v>
      </c>
      <c r="I924" s="627" t="s">
        <v>2835</v>
      </c>
      <c r="J924" s="627" t="s">
        <v>2836</v>
      </c>
      <c r="K924" s="627"/>
      <c r="L924" s="627">
        <v>35</v>
      </c>
      <c r="M924" s="627"/>
      <c r="N924" s="627" t="s">
        <v>2837</v>
      </c>
    </row>
    <row r="925" spans="1:14" ht="15" hidden="1" customHeight="1" x14ac:dyDescent="0.15">
      <c r="A925" s="627">
        <v>36</v>
      </c>
      <c r="B925" s="627" t="s">
        <v>2838</v>
      </c>
      <c r="C925" s="627" t="s">
        <v>1031</v>
      </c>
      <c r="D925" s="627" t="s">
        <v>2815</v>
      </c>
      <c r="E925" s="627" t="s">
        <v>1022</v>
      </c>
      <c r="F925" s="627" t="s">
        <v>1007</v>
      </c>
      <c r="G925" s="627" t="s">
        <v>2699</v>
      </c>
      <c r="H925" s="627" t="s">
        <v>2741</v>
      </c>
      <c r="I925" s="627" t="s">
        <v>2839</v>
      </c>
      <c r="J925" s="627" t="s">
        <v>2840</v>
      </c>
      <c r="K925" s="627"/>
      <c r="L925" s="627">
        <v>36</v>
      </c>
      <c r="M925" s="627"/>
      <c r="N925" s="627" t="s">
        <v>2841</v>
      </c>
    </row>
    <row r="926" spans="1:14" ht="15" hidden="1" customHeight="1" x14ac:dyDescent="0.15">
      <c r="A926" s="627">
        <v>37</v>
      </c>
      <c r="B926" s="627" t="s">
        <v>2842</v>
      </c>
      <c r="C926" s="627" t="s">
        <v>1031</v>
      </c>
      <c r="D926" s="627" t="s">
        <v>2815</v>
      </c>
      <c r="E926" s="627" t="s">
        <v>1024</v>
      </c>
      <c r="F926" s="627" t="s">
        <v>1007</v>
      </c>
      <c r="G926" s="627" t="s">
        <v>2699</v>
      </c>
      <c r="H926" s="627" t="s">
        <v>2741</v>
      </c>
      <c r="I926" s="627" t="s">
        <v>2843</v>
      </c>
      <c r="J926" s="627" t="s">
        <v>2844</v>
      </c>
      <c r="K926" s="627"/>
      <c r="L926" s="627">
        <v>37</v>
      </c>
      <c r="M926" s="627"/>
      <c r="N926" s="627" t="s">
        <v>2845</v>
      </c>
    </row>
    <row r="927" spans="1:14" ht="15" hidden="1" customHeight="1" x14ac:dyDescent="0.15">
      <c r="A927" s="627">
        <v>38</v>
      </c>
      <c r="B927" s="627" t="s">
        <v>2846</v>
      </c>
      <c r="C927" s="627" t="s">
        <v>1031</v>
      </c>
      <c r="D927" s="627" t="s">
        <v>1010</v>
      </c>
      <c r="E927" s="627" t="s">
        <v>1008</v>
      </c>
      <c r="F927" s="627" t="s">
        <v>1007</v>
      </c>
      <c r="G927" s="627" t="s">
        <v>2699</v>
      </c>
      <c r="H927" s="627" t="s">
        <v>2745</v>
      </c>
      <c r="I927" s="627"/>
      <c r="J927" s="627" t="s">
        <v>560</v>
      </c>
      <c r="K927" s="627"/>
      <c r="L927" s="627">
        <v>38</v>
      </c>
      <c r="M927" s="627"/>
      <c r="N927" s="627" t="s">
        <v>2847</v>
      </c>
    </row>
    <row r="928" spans="1:14" ht="15" hidden="1" customHeight="1" x14ac:dyDescent="0.15">
      <c r="A928" s="627">
        <v>39</v>
      </c>
      <c r="B928" s="627" t="s">
        <v>2848</v>
      </c>
      <c r="C928" s="627" t="s">
        <v>1031</v>
      </c>
      <c r="D928" s="627" t="s">
        <v>1010</v>
      </c>
      <c r="E928" s="627" t="s">
        <v>1012</v>
      </c>
      <c r="F928" s="627" t="s">
        <v>1007</v>
      </c>
      <c r="G928" s="627" t="s">
        <v>2699</v>
      </c>
      <c r="H928" s="627" t="s">
        <v>2745</v>
      </c>
      <c r="I928" s="627" t="s">
        <v>2745</v>
      </c>
      <c r="J928" s="627" t="s">
        <v>561</v>
      </c>
      <c r="K928" s="627"/>
      <c r="L928" s="627">
        <v>39</v>
      </c>
      <c r="M928" s="627"/>
      <c r="N928" s="627" t="s">
        <v>2849</v>
      </c>
    </row>
    <row r="929" spans="1:14" ht="15" hidden="1" customHeight="1" x14ac:dyDescent="0.15">
      <c r="A929" s="627">
        <v>40</v>
      </c>
      <c r="B929" s="627" t="s">
        <v>2850</v>
      </c>
      <c r="C929" s="627" t="s">
        <v>1031</v>
      </c>
      <c r="D929" s="627" t="s">
        <v>1010</v>
      </c>
      <c r="E929" s="627" t="s">
        <v>1014</v>
      </c>
      <c r="F929" s="627" t="s">
        <v>1007</v>
      </c>
      <c r="G929" s="627" t="s">
        <v>2699</v>
      </c>
      <c r="H929" s="627" t="s">
        <v>2745</v>
      </c>
      <c r="I929" s="627" t="s">
        <v>2851</v>
      </c>
      <c r="J929" s="627" t="s">
        <v>562</v>
      </c>
      <c r="K929" s="627"/>
      <c r="L929" s="627">
        <v>40</v>
      </c>
      <c r="M929" s="627"/>
      <c r="N929" s="627" t="s">
        <v>2852</v>
      </c>
    </row>
    <row r="930" spans="1:14" ht="15" hidden="1" customHeight="1" x14ac:dyDescent="0.15">
      <c r="A930" s="627">
        <v>41</v>
      </c>
      <c r="B930" s="627" t="s">
        <v>2853</v>
      </c>
      <c r="C930" s="627" t="s">
        <v>1031</v>
      </c>
      <c r="D930" s="627" t="s">
        <v>1010</v>
      </c>
      <c r="E930" s="627" t="s">
        <v>1016</v>
      </c>
      <c r="F930" s="627" t="s">
        <v>1007</v>
      </c>
      <c r="G930" s="627" t="s">
        <v>2699</v>
      </c>
      <c r="H930" s="627" t="s">
        <v>2745</v>
      </c>
      <c r="I930" s="627" t="s">
        <v>276</v>
      </c>
      <c r="J930" s="627" t="s">
        <v>563</v>
      </c>
      <c r="K930" s="627"/>
      <c r="L930" s="627">
        <v>41</v>
      </c>
      <c r="M930" s="627"/>
      <c r="N930" s="627" t="s">
        <v>2854</v>
      </c>
    </row>
    <row r="931" spans="1:14" ht="15" hidden="1" customHeight="1" x14ac:dyDescent="0.15">
      <c r="A931" s="627">
        <v>42</v>
      </c>
      <c r="B931" s="627" t="s">
        <v>2855</v>
      </c>
      <c r="C931" s="627" t="s">
        <v>1031</v>
      </c>
      <c r="D931" s="627" t="s">
        <v>1010</v>
      </c>
      <c r="E931" s="627" t="s">
        <v>1018</v>
      </c>
      <c r="F931" s="627" t="s">
        <v>1007</v>
      </c>
      <c r="G931" s="627" t="s">
        <v>2699</v>
      </c>
      <c r="H931" s="627" t="s">
        <v>2745</v>
      </c>
      <c r="I931" s="627" t="s">
        <v>369</v>
      </c>
      <c r="J931" s="627" t="s">
        <v>564</v>
      </c>
      <c r="K931" s="627"/>
      <c r="L931" s="627">
        <v>42</v>
      </c>
      <c r="M931" s="627"/>
      <c r="N931" s="627" t="s">
        <v>2856</v>
      </c>
    </row>
    <row r="932" spans="1:14" ht="15" hidden="1" customHeight="1" x14ac:dyDescent="0.15">
      <c r="A932" s="627">
        <v>43</v>
      </c>
      <c r="B932" s="627" t="s">
        <v>2857</v>
      </c>
      <c r="C932" s="627" t="s">
        <v>1031</v>
      </c>
      <c r="D932" s="627" t="s">
        <v>1010</v>
      </c>
      <c r="E932" s="627" t="s">
        <v>1020</v>
      </c>
      <c r="F932" s="627" t="s">
        <v>1007</v>
      </c>
      <c r="G932" s="627" t="s">
        <v>2699</v>
      </c>
      <c r="H932" s="627" t="s">
        <v>2745</v>
      </c>
      <c r="I932" s="627" t="s">
        <v>2858</v>
      </c>
      <c r="J932" s="627" t="s">
        <v>565</v>
      </c>
      <c r="K932" s="627"/>
      <c r="L932" s="627">
        <v>43</v>
      </c>
      <c r="M932" s="627"/>
      <c r="N932" s="627" t="s">
        <v>2859</v>
      </c>
    </row>
    <row r="933" spans="1:14" ht="15" hidden="1" customHeight="1" x14ac:dyDescent="0.15">
      <c r="A933" s="627">
        <v>44</v>
      </c>
      <c r="B933" s="627" t="s">
        <v>2860</v>
      </c>
      <c r="C933" s="627" t="s">
        <v>1031</v>
      </c>
      <c r="D933" s="627" t="s">
        <v>1010</v>
      </c>
      <c r="E933" s="627" t="s">
        <v>1022</v>
      </c>
      <c r="F933" s="627" t="s">
        <v>1007</v>
      </c>
      <c r="G933" s="627" t="s">
        <v>2699</v>
      </c>
      <c r="H933" s="627" t="s">
        <v>2745</v>
      </c>
      <c r="I933" s="627" t="s">
        <v>2861</v>
      </c>
      <c r="J933" s="627" t="s">
        <v>566</v>
      </c>
      <c r="K933" s="627"/>
      <c r="L933" s="627">
        <v>44</v>
      </c>
      <c r="M933" s="627"/>
      <c r="N933" s="627" t="s">
        <v>2862</v>
      </c>
    </row>
    <row r="934" spans="1:14" ht="15" hidden="1" customHeight="1" x14ac:dyDescent="0.15">
      <c r="A934" s="627">
        <v>45</v>
      </c>
      <c r="B934" s="627" t="s">
        <v>2863</v>
      </c>
      <c r="C934" s="627" t="s">
        <v>1031</v>
      </c>
      <c r="D934" s="627" t="s">
        <v>1010</v>
      </c>
      <c r="E934" s="627" t="s">
        <v>1024</v>
      </c>
      <c r="F934" s="627" t="s">
        <v>1007</v>
      </c>
      <c r="G934" s="627" t="s">
        <v>2699</v>
      </c>
      <c r="H934" s="627" t="s">
        <v>2745</v>
      </c>
      <c r="I934" s="627" t="s">
        <v>2864</v>
      </c>
      <c r="J934" s="627" t="s">
        <v>567</v>
      </c>
      <c r="K934" s="627"/>
      <c r="L934" s="627">
        <v>45</v>
      </c>
      <c r="M934" s="627"/>
      <c r="N934" s="627" t="s">
        <v>2865</v>
      </c>
    </row>
    <row r="935" spans="1:14" ht="15" hidden="1" customHeight="1" x14ac:dyDescent="0.15">
      <c r="A935" s="627">
        <v>46</v>
      </c>
      <c r="B935" s="627" t="s">
        <v>2866</v>
      </c>
      <c r="C935" s="627" t="s">
        <v>1031</v>
      </c>
      <c r="D935" s="627" t="s">
        <v>1010</v>
      </c>
      <c r="E935" s="627" t="s">
        <v>1006</v>
      </c>
      <c r="F935" s="627" t="s">
        <v>1007</v>
      </c>
      <c r="G935" s="627" t="s">
        <v>2699</v>
      </c>
      <c r="H935" s="627" t="s">
        <v>2745</v>
      </c>
      <c r="I935" s="627" t="s">
        <v>2867</v>
      </c>
      <c r="J935" s="627" t="s">
        <v>568</v>
      </c>
      <c r="K935" s="627"/>
      <c r="L935" s="627">
        <v>46</v>
      </c>
      <c r="M935" s="627"/>
      <c r="N935" s="627" t="s">
        <v>2868</v>
      </c>
    </row>
    <row r="936" spans="1:14" ht="15" hidden="1" customHeight="1" x14ac:dyDescent="0.15">
      <c r="A936" s="627">
        <v>47</v>
      </c>
      <c r="B936" s="627" t="s">
        <v>2869</v>
      </c>
      <c r="C936" s="627" t="s">
        <v>1031</v>
      </c>
      <c r="D936" s="627" t="s">
        <v>1010</v>
      </c>
      <c r="E936" s="627" t="s">
        <v>1027</v>
      </c>
      <c r="F936" s="627" t="s">
        <v>1007</v>
      </c>
      <c r="G936" s="627" t="s">
        <v>2699</v>
      </c>
      <c r="H936" s="627" t="s">
        <v>2745</v>
      </c>
      <c r="I936" s="627" t="s">
        <v>2870</v>
      </c>
      <c r="J936" s="627" t="s">
        <v>569</v>
      </c>
      <c r="K936" s="627"/>
      <c r="L936" s="627">
        <v>47</v>
      </c>
      <c r="M936" s="627"/>
      <c r="N936" s="627" t="s">
        <v>2871</v>
      </c>
    </row>
    <row r="937" spans="1:14" ht="15" hidden="1" customHeight="1" x14ac:dyDescent="0.15">
      <c r="A937" s="627">
        <v>48</v>
      </c>
      <c r="B937" s="627" t="s">
        <v>2872</v>
      </c>
      <c r="C937" s="627" t="s">
        <v>1031</v>
      </c>
      <c r="D937" s="627" t="s">
        <v>1010</v>
      </c>
      <c r="E937" s="627" t="s">
        <v>1029</v>
      </c>
      <c r="F937" s="627" t="s">
        <v>1007</v>
      </c>
      <c r="G937" s="627" t="s">
        <v>2699</v>
      </c>
      <c r="H937" s="627" t="s">
        <v>2745</v>
      </c>
      <c r="I937" s="627" t="s">
        <v>2873</v>
      </c>
      <c r="J937" s="627" t="s">
        <v>570</v>
      </c>
      <c r="K937" s="627"/>
      <c r="L937" s="627">
        <v>48</v>
      </c>
      <c r="M937" s="627"/>
      <c r="N937" s="627" t="s">
        <v>2874</v>
      </c>
    </row>
    <row r="938" spans="1:14" ht="15" hidden="1" customHeight="1" x14ac:dyDescent="0.15">
      <c r="A938" s="627">
        <v>49</v>
      </c>
      <c r="B938" s="627" t="s">
        <v>2875</v>
      </c>
      <c r="C938" s="627" t="s">
        <v>1031</v>
      </c>
      <c r="D938" s="627" t="s">
        <v>1047</v>
      </c>
      <c r="E938" s="627" t="s">
        <v>1008</v>
      </c>
      <c r="F938" s="627" t="s">
        <v>1007</v>
      </c>
      <c r="G938" s="627" t="s">
        <v>2699</v>
      </c>
      <c r="H938" s="627" t="s">
        <v>2749</v>
      </c>
      <c r="I938" s="627"/>
      <c r="J938" s="627" t="s">
        <v>580</v>
      </c>
      <c r="K938" s="627"/>
      <c r="L938" s="627">
        <v>49</v>
      </c>
      <c r="M938" s="627"/>
      <c r="N938" s="627" t="s">
        <v>2876</v>
      </c>
    </row>
    <row r="939" spans="1:14" ht="15" hidden="1" customHeight="1" x14ac:dyDescent="0.15">
      <c r="A939" s="627">
        <v>50</v>
      </c>
      <c r="B939" s="627" t="s">
        <v>2877</v>
      </c>
      <c r="C939" s="627" t="s">
        <v>1031</v>
      </c>
      <c r="D939" s="627" t="s">
        <v>1047</v>
      </c>
      <c r="E939" s="627" t="s">
        <v>1012</v>
      </c>
      <c r="F939" s="627" t="s">
        <v>1007</v>
      </c>
      <c r="G939" s="627" t="s">
        <v>2699</v>
      </c>
      <c r="H939" s="627" t="s">
        <v>2749</v>
      </c>
      <c r="I939" s="627" t="s">
        <v>2749</v>
      </c>
      <c r="J939" s="627" t="s">
        <v>581</v>
      </c>
      <c r="K939" s="627"/>
      <c r="L939" s="627">
        <v>50</v>
      </c>
      <c r="M939" s="627"/>
      <c r="N939" s="627" t="s">
        <v>2878</v>
      </c>
    </row>
    <row r="940" spans="1:14" ht="15" hidden="1" customHeight="1" x14ac:dyDescent="0.15">
      <c r="A940" s="627">
        <v>51</v>
      </c>
      <c r="B940" s="627" t="s">
        <v>2879</v>
      </c>
      <c r="C940" s="627" t="s">
        <v>1031</v>
      </c>
      <c r="D940" s="627" t="s">
        <v>1047</v>
      </c>
      <c r="E940" s="627" t="s">
        <v>1014</v>
      </c>
      <c r="F940" s="627" t="s">
        <v>1007</v>
      </c>
      <c r="G940" s="627" t="s">
        <v>2699</v>
      </c>
      <c r="H940" s="627" t="s">
        <v>2749</v>
      </c>
      <c r="I940" s="627" t="s">
        <v>2880</v>
      </c>
      <c r="J940" s="627" t="s">
        <v>582</v>
      </c>
      <c r="K940" s="627"/>
      <c r="L940" s="627">
        <v>51</v>
      </c>
      <c r="M940" s="627"/>
      <c r="N940" s="627" t="s">
        <v>2881</v>
      </c>
    </row>
    <row r="941" spans="1:14" ht="15" hidden="1" customHeight="1" x14ac:dyDescent="0.15">
      <c r="A941" s="627">
        <v>52</v>
      </c>
      <c r="B941" s="627" t="s">
        <v>2882</v>
      </c>
      <c r="C941" s="627" t="s">
        <v>1031</v>
      </c>
      <c r="D941" s="627" t="s">
        <v>1047</v>
      </c>
      <c r="E941" s="627" t="s">
        <v>1016</v>
      </c>
      <c r="F941" s="627" t="s">
        <v>1007</v>
      </c>
      <c r="G941" s="627" t="s">
        <v>2699</v>
      </c>
      <c r="H941" s="627" t="s">
        <v>2749</v>
      </c>
      <c r="I941" s="627" t="s">
        <v>2883</v>
      </c>
      <c r="J941" s="627" t="s">
        <v>583</v>
      </c>
      <c r="K941" s="627"/>
      <c r="L941" s="627">
        <v>52</v>
      </c>
      <c r="M941" s="627"/>
      <c r="N941" s="627" t="s">
        <v>2884</v>
      </c>
    </row>
    <row r="942" spans="1:14" ht="15" hidden="1" customHeight="1" x14ac:dyDescent="0.15">
      <c r="A942" s="627">
        <v>53</v>
      </c>
      <c r="B942" s="627" t="s">
        <v>2885</v>
      </c>
      <c r="C942" s="627" t="s">
        <v>1031</v>
      </c>
      <c r="D942" s="627" t="s">
        <v>1047</v>
      </c>
      <c r="E942" s="627" t="s">
        <v>1018</v>
      </c>
      <c r="F942" s="627" t="s">
        <v>1007</v>
      </c>
      <c r="G942" s="627" t="s">
        <v>2699</v>
      </c>
      <c r="H942" s="627" t="s">
        <v>2749</v>
      </c>
      <c r="I942" s="627" t="s">
        <v>2886</v>
      </c>
      <c r="J942" s="627" t="s">
        <v>584</v>
      </c>
      <c r="K942" s="627"/>
      <c r="L942" s="627">
        <v>53</v>
      </c>
      <c r="M942" s="627"/>
      <c r="N942" s="627" t="s">
        <v>2887</v>
      </c>
    </row>
    <row r="943" spans="1:14" ht="15" hidden="1" customHeight="1" x14ac:dyDescent="0.15">
      <c r="A943" s="627">
        <v>54</v>
      </c>
      <c r="B943" s="627" t="s">
        <v>2888</v>
      </c>
      <c r="C943" s="627" t="s">
        <v>1031</v>
      </c>
      <c r="D943" s="627" t="s">
        <v>1047</v>
      </c>
      <c r="E943" s="627" t="s">
        <v>1020</v>
      </c>
      <c r="F943" s="627" t="s">
        <v>1007</v>
      </c>
      <c r="G943" s="627" t="s">
        <v>2699</v>
      </c>
      <c r="H943" s="627" t="s">
        <v>2749</v>
      </c>
      <c r="I943" s="627" t="s">
        <v>2889</v>
      </c>
      <c r="J943" s="627" t="s">
        <v>585</v>
      </c>
      <c r="K943" s="627"/>
      <c r="L943" s="627">
        <v>54</v>
      </c>
      <c r="M943" s="627"/>
      <c r="N943" s="627" t="s">
        <v>2890</v>
      </c>
    </row>
    <row r="944" spans="1:14" ht="15" hidden="1" customHeight="1" x14ac:dyDescent="0.15">
      <c r="A944" s="627">
        <v>55</v>
      </c>
      <c r="B944" s="627" t="s">
        <v>2891</v>
      </c>
      <c r="C944" s="627" t="s">
        <v>1031</v>
      </c>
      <c r="D944" s="627" t="s">
        <v>1047</v>
      </c>
      <c r="E944" s="627" t="s">
        <v>1022</v>
      </c>
      <c r="F944" s="627" t="s">
        <v>1007</v>
      </c>
      <c r="G944" s="627" t="s">
        <v>2699</v>
      </c>
      <c r="H944" s="627" t="s">
        <v>2749</v>
      </c>
      <c r="I944" s="627" t="s">
        <v>2892</v>
      </c>
      <c r="J944" s="627" t="s">
        <v>586</v>
      </c>
      <c r="K944" s="627"/>
      <c r="L944" s="627">
        <v>55</v>
      </c>
      <c r="M944" s="627"/>
      <c r="N944" s="627" t="s">
        <v>2893</v>
      </c>
    </row>
    <row r="945" spans="1:14" ht="15" hidden="1" customHeight="1" x14ac:dyDescent="0.15">
      <c r="A945" s="627">
        <v>56</v>
      </c>
      <c r="B945" s="627" t="s">
        <v>2894</v>
      </c>
      <c r="C945" s="627" t="s">
        <v>1031</v>
      </c>
      <c r="D945" s="627" t="s">
        <v>1047</v>
      </c>
      <c r="E945" s="627" t="s">
        <v>1024</v>
      </c>
      <c r="F945" s="627" t="s">
        <v>1007</v>
      </c>
      <c r="G945" s="627" t="s">
        <v>2699</v>
      </c>
      <c r="H945" s="627" t="s">
        <v>2749</v>
      </c>
      <c r="I945" s="627" t="s">
        <v>2895</v>
      </c>
      <c r="J945" s="627" t="s">
        <v>587</v>
      </c>
      <c r="K945" s="627"/>
      <c r="L945" s="627">
        <v>56</v>
      </c>
      <c r="M945" s="627"/>
      <c r="N945" s="627" t="s">
        <v>2896</v>
      </c>
    </row>
    <row r="946" spans="1:14" ht="15" hidden="1" customHeight="1" x14ac:dyDescent="0.15">
      <c r="A946" s="627">
        <v>57</v>
      </c>
      <c r="B946" s="627" t="s">
        <v>2897</v>
      </c>
      <c r="C946" s="627" t="s">
        <v>1031</v>
      </c>
      <c r="D946" s="627" t="s">
        <v>1047</v>
      </c>
      <c r="E946" s="627" t="s">
        <v>1006</v>
      </c>
      <c r="F946" s="627" t="s">
        <v>1007</v>
      </c>
      <c r="G946" s="627" t="s">
        <v>2699</v>
      </c>
      <c r="H946" s="627" t="s">
        <v>2749</v>
      </c>
      <c r="I946" s="627" t="s">
        <v>2898</v>
      </c>
      <c r="J946" s="627" t="s">
        <v>588</v>
      </c>
      <c r="K946" s="627"/>
      <c r="L946" s="627">
        <v>57</v>
      </c>
      <c r="M946" s="627"/>
      <c r="N946" s="627" t="s">
        <v>470</v>
      </c>
    </row>
    <row r="947" spans="1:14" ht="15" hidden="1" customHeight="1" x14ac:dyDescent="0.15">
      <c r="A947" s="627">
        <v>58</v>
      </c>
      <c r="B947" s="627" t="s">
        <v>2899</v>
      </c>
      <c r="C947" s="627" t="s">
        <v>1031</v>
      </c>
      <c r="D947" s="627" t="s">
        <v>1047</v>
      </c>
      <c r="E947" s="627" t="s">
        <v>1027</v>
      </c>
      <c r="F947" s="627" t="s">
        <v>1007</v>
      </c>
      <c r="G947" s="627" t="s">
        <v>2699</v>
      </c>
      <c r="H947" s="627" t="s">
        <v>2749</v>
      </c>
      <c r="I947" s="627" t="s">
        <v>2900</v>
      </c>
      <c r="J947" s="627" t="s">
        <v>589</v>
      </c>
      <c r="K947" s="627"/>
      <c r="L947" s="627">
        <v>58</v>
      </c>
      <c r="M947" s="627"/>
      <c r="N947" s="627" t="s">
        <v>2901</v>
      </c>
    </row>
    <row r="948" spans="1:14" ht="15" hidden="1" customHeight="1" x14ac:dyDescent="0.15">
      <c r="A948" s="627">
        <v>59</v>
      </c>
      <c r="B948" s="627" t="s">
        <v>2902</v>
      </c>
      <c r="C948" s="627" t="s">
        <v>1031</v>
      </c>
      <c r="D948" s="627" t="s">
        <v>1047</v>
      </c>
      <c r="E948" s="627" t="s">
        <v>1029</v>
      </c>
      <c r="F948" s="627" t="s">
        <v>1007</v>
      </c>
      <c r="G948" s="627" t="s">
        <v>2699</v>
      </c>
      <c r="H948" s="627" t="s">
        <v>2749</v>
      </c>
      <c r="I948" s="627" t="s">
        <v>2903</v>
      </c>
      <c r="J948" s="627" t="s">
        <v>590</v>
      </c>
      <c r="K948" s="627"/>
      <c r="L948" s="627">
        <v>59</v>
      </c>
      <c r="M948" s="627"/>
      <c r="N948" s="627" t="s">
        <v>2904</v>
      </c>
    </row>
    <row r="949" spans="1:14" ht="15" hidden="1" customHeight="1" x14ac:dyDescent="0.15">
      <c r="A949" s="627">
        <v>60</v>
      </c>
      <c r="B949" s="627" t="s">
        <v>2905</v>
      </c>
      <c r="C949" s="627" t="s">
        <v>1031</v>
      </c>
      <c r="D949" s="627" t="s">
        <v>1047</v>
      </c>
      <c r="E949" s="627" t="s">
        <v>1031</v>
      </c>
      <c r="F949" s="627" t="s">
        <v>1007</v>
      </c>
      <c r="G949" s="627" t="s">
        <v>2699</v>
      </c>
      <c r="H949" s="627" t="s">
        <v>2749</v>
      </c>
      <c r="I949" s="627" t="s">
        <v>2906</v>
      </c>
      <c r="J949" s="627" t="s">
        <v>1712</v>
      </c>
      <c r="K949" s="627"/>
      <c r="L949" s="627">
        <v>60</v>
      </c>
      <c r="M949" s="627"/>
      <c r="N949" s="627" t="s">
        <v>2907</v>
      </c>
    </row>
    <row r="950" spans="1:14" ht="15" hidden="1" customHeight="1" x14ac:dyDescent="0.15">
      <c r="A950" s="627">
        <v>61</v>
      </c>
      <c r="B950" s="627" t="s">
        <v>2908</v>
      </c>
      <c r="C950" s="627" t="s">
        <v>1031</v>
      </c>
      <c r="D950" s="627" t="s">
        <v>1047</v>
      </c>
      <c r="E950" s="627" t="s">
        <v>1033</v>
      </c>
      <c r="F950" s="627" t="s">
        <v>1007</v>
      </c>
      <c r="G950" s="627" t="s">
        <v>2699</v>
      </c>
      <c r="H950" s="627" t="s">
        <v>2749</v>
      </c>
      <c r="I950" s="627" t="s">
        <v>2909</v>
      </c>
      <c r="J950" s="627" t="s">
        <v>1715</v>
      </c>
      <c r="K950" s="627"/>
      <c r="L950" s="627">
        <v>61</v>
      </c>
      <c r="M950" s="627"/>
      <c r="N950" s="627" t="s">
        <v>2910</v>
      </c>
    </row>
    <row r="951" spans="1:14" ht="15" hidden="1" customHeight="1" x14ac:dyDescent="0.15">
      <c r="A951" s="627">
        <v>62</v>
      </c>
      <c r="B951" s="627" t="s">
        <v>2911</v>
      </c>
      <c r="C951" s="627" t="s">
        <v>1031</v>
      </c>
      <c r="D951" s="627" t="s">
        <v>1047</v>
      </c>
      <c r="E951" s="627" t="s">
        <v>1035</v>
      </c>
      <c r="F951" s="627" t="s">
        <v>1007</v>
      </c>
      <c r="G951" s="627" t="s">
        <v>2699</v>
      </c>
      <c r="H951" s="627" t="s">
        <v>2749</v>
      </c>
      <c r="I951" s="627" t="s">
        <v>854</v>
      </c>
      <c r="J951" s="627" t="s">
        <v>1718</v>
      </c>
      <c r="K951" s="627"/>
      <c r="L951" s="627">
        <v>62</v>
      </c>
      <c r="M951" s="627"/>
      <c r="N951" s="627" t="s">
        <v>2912</v>
      </c>
    </row>
    <row r="952" spans="1:14" ht="15" hidden="1" customHeight="1" x14ac:dyDescent="0.15">
      <c r="A952" s="627">
        <v>63</v>
      </c>
      <c r="B952" s="627" t="s">
        <v>2913</v>
      </c>
      <c r="C952" s="627" t="s">
        <v>1031</v>
      </c>
      <c r="D952" s="627" t="s">
        <v>1047</v>
      </c>
      <c r="E952" s="627" t="s">
        <v>1037</v>
      </c>
      <c r="F952" s="627" t="s">
        <v>1007</v>
      </c>
      <c r="G952" s="627" t="s">
        <v>2699</v>
      </c>
      <c r="H952" s="627" t="s">
        <v>2749</v>
      </c>
      <c r="I952" s="627" t="s">
        <v>2914</v>
      </c>
      <c r="J952" s="627" t="s">
        <v>1721</v>
      </c>
      <c r="K952" s="627"/>
      <c r="L952" s="627">
        <v>63</v>
      </c>
      <c r="M952" s="627"/>
      <c r="N952" s="627" t="s">
        <v>2915</v>
      </c>
    </row>
    <row r="953" spans="1:14" ht="15" hidden="1" customHeight="1" x14ac:dyDescent="0.15">
      <c r="A953" s="627">
        <v>64</v>
      </c>
      <c r="B953" s="627" t="s">
        <v>2916</v>
      </c>
      <c r="C953" s="627" t="s">
        <v>1031</v>
      </c>
      <c r="D953" s="627" t="s">
        <v>1047</v>
      </c>
      <c r="E953" s="627" t="s">
        <v>1039</v>
      </c>
      <c r="F953" s="627" t="s">
        <v>1007</v>
      </c>
      <c r="G953" s="627" t="s">
        <v>2699</v>
      </c>
      <c r="H953" s="627" t="s">
        <v>2749</v>
      </c>
      <c r="I953" s="627" t="s">
        <v>2917</v>
      </c>
      <c r="J953" s="627" t="s">
        <v>1724</v>
      </c>
      <c r="K953" s="627"/>
      <c r="L953" s="627">
        <v>64</v>
      </c>
      <c r="M953" s="627"/>
      <c r="N953" s="627" t="s">
        <v>2918</v>
      </c>
    </row>
    <row r="954" spans="1:14" ht="15" hidden="1" customHeight="1" x14ac:dyDescent="0.15">
      <c r="A954" s="627">
        <v>65</v>
      </c>
      <c r="B954" s="627" t="s">
        <v>2919</v>
      </c>
      <c r="C954" s="627" t="s">
        <v>1031</v>
      </c>
      <c r="D954" s="627" t="s">
        <v>1047</v>
      </c>
      <c r="E954" s="627" t="s">
        <v>1041</v>
      </c>
      <c r="F954" s="627" t="s">
        <v>1007</v>
      </c>
      <c r="G954" s="627" t="s">
        <v>2699</v>
      </c>
      <c r="H954" s="627" t="s">
        <v>2749</v>
      </c>
      <c r="I954" s="627" t="s">
        <v>2920</v>
      </c>
      <c r="J954" s="627" t="s">
        <v>1727</v>
      </c>
      <c r="K954" s="627"/>
      <c r="L954" s="627">
        <v>65</v>
      </c>
      <c r="M954" s="627"/>
      <c r="N954" s="627" t="s">
        <v>2921</v>
      </c>
    </row>
    <row r="955" spans="1:14" ht="15" hidden="1" customHeight="1" x14ac:dyDescent="0.15">
      <c r="A955" s="627">
        <v>66</v>
      </c>
      <c r="B955" s="627" t="s">
        <v>2922</v>
      </c>
      <c r="C955" s="627" t="s">
        <v>1031</v>
      </c>
      <c r="D955" s="627" t="s">
        <v>1047</v>
      </c>
      <c r="E955" s="627" t="s">
        <v>1043</v>
      </c>
      <c r="F955" s="627" t="s">
        <v>1007</v>
      </c>
      <c r="G955" s="627" t="s">
        <v>2699</v>
      </c>
      <c r="H955" s="627" t="s">
        <v>2749</v>
      </c>
      <c r="I955" s="627" t="s">
        <v>2923</v>
      </c>
      <c r="J955" s="627" t="s">
        <v>2245</v>
      </c>
      <c r="K955" s="627"/>
      <c r="L955" s="627">
        <v>66</v>
      </c>
      <c r="M955" s="627"/>
      <c r="N955" s="627" t="s">
        <v>2924</v>
      </c>
    </row>
    <row r="956" spans="1:14" ht="15" hidden="1" customHeight="1" x14ac:dyDescent="0.15">
      <c r="A956" s="627">
        <v>67</v>
      </c>
      <c r="B956" s="627" t="s">
        <v>2925</v>
      </c>
      <c r="C956" s="627" t="s">
        <v>1031</v>
      </c>
      <c r="D956" s="627" t="s">
        <v>1059</v>
      </c>
      <c r="E956" s="627" t="s">
        <v>1008</v>
      </c>
      <c r="F956" s="627" t="s">
        <v>1007</v>
      </c>
      <c r="G956" s="627" t="s">
        <v>2699</v>
      </c>
      <c r="H956" s="627" t="s">
        <v>2753</v>
      </c>
      <c r="I956" s="627"/>
      <c r="J956" s="627" t="s">
        <v>591</v>
      </c>
      <c r="K956" s="627"/>
      <c r="L956" s="627">
        <v>67</v>
      </c>
      <c r="M956" s="627"/>
      <c r="N956" s="627" t="s">
        <v>2926</v>
      </c>
    </row>
    <row r="957" spans="1:14" ht="15" hidden="1" customHeight="1" x14ac:dyDescent="0.15">
      <c r="A957" s="627">
        <v>68</v>
      </c>
      <c r="B957" s="627" t="s">
        <v>2927</v>
      </c>
      <c r="C957" s="627" t="s">
        <v>1031</v>
      </c>
      <c r="D957" s="627" t="s">
        <v>1059</v>
      </c>
      <c r="E957" s="627" t="s">
        <v>1012</v>
      </c>
      <c r="F957" s="627" t="s">
        <v>1007</v>
      </c>
      <c r="G957" s="627" t="s">
        <v>2699</v>
      </c>
      <c r="H957" s="627" t="s">
        <v>2753</v>
      </c>
      <c r="I957" s="627" t="s">
        <v>2928</v>
      </c>
      <c r="J957" s="627" t="s">
        <v>592</v>
      </c>
      <c r="K957" s="627"/>
      <c r="L957" s="627">
        <v>68</v>
      </c>
      <c r="M957" s="627"/>
      <c r="N957" s="627" t="s">
        <v>2929</v>
      </c>
    </row>
    <row r="958" spans="1:14" ht="15" hidden="1" customHeight="1" x14ac:dyDescent="0.15">
      <c r="A958" s="627">
        <v>69</v>
      </c>
      <c r="B958" s="627" t="s">
        <v>2930</v>
      </c>
      <c r="C958" s="627" t="s">
        <v>1031</v>
      </c>
      <c r="D958" s="627" t="s">
        <v>1059</v>
      </c>
      <c r="E958" s="627" t="s">
        <v>1014</v>
      </c>
      <c r="F958" s="627" t="s">
        <v>1007</v>
      </c>
      <c r="G958" s="627" t="s">
        <v>2699</v>
      </c>
      <c r="H958" s="627" t="s">
        <v>2753</v>
      </c>
      <c r="I958" s="627" t="s">
        <v>2931</v>
      </c>
      <c r="J958" s="627" t="s">
        <v>593</v>
      </c>
      <c r="K958" s="627"/>
      <c r="L958" s="627">
        <v>69</v>
      </c>
      <c r="M958" s="627"/>
      <c r="N958" s="627" t="s">
        <v>2932</v>
      </c>
    </row>
    <row r="959" spans="1:14" ht="15" hidden="1" customHeight="1" x14ac:dyDescent="0.15">
      <c r="A959" s="627">
        <v>70</v>
      </c>
      <c r="B959" s="627" t="s">
        <v>2933</v>
      </c>
      <c r="C959" s="627" t="s">
        <v>1031</v>
      </c>
      <c r="D959" s="627" t="s">
        <v>1059</v>
      </c>
      <c r="E959" s="627" t="s">
        <v>1016</v>
      </c>
      <c r="F959" s="627" t="s">
        <v>1007</v>
      </c>
      <c r="G959" s="627" t="s">
        <v>2699</v>
      </c>
      <c r="H959" s="627" t="s">
        <v>2753</v>
      </c>
      <c r="I959" s="627" t="s">
        <v>2934</v>
      </c>
      <c r="J959" s="627" t="s">
        <v>594</v>
      </c>
      <c r="K959" s="627"/>
      <c r="L959" s="627">
        <v>70</v>
      </c>
      <c r="M959" s="627"/>
      <c r="N959" s="627" t="s">
        <v>2935</v>
      </c>
    </row>
    <row r="960" spans="1:14" ht="15" hidden="1" customHeight="1" x14ac:dyDescent="0.15">
      <c r="A960" s="627">
        <v>71</v>
      </c>
      <c r="B960" s="627" t="s">
        <v>2936</v>
      </c>
      <c r="C960" s="627" t="s">
        <v>1031</v>
      </c>
      <c r="D960" s="627" t="s">
        <v>1059</v>
      </c>
      <c r="E960" s="627" t="s">
        <v>1018</v>
      </c>
      <c r="F960" s="627" t="s">
        <v>1007</v>
      </c>
      <c r="G960" s="627" t="s">
        <v>2699</v>
      </c>
      <c r="H960" s="627" t="s">
        <v>2753</v>
      </c>
      <c r="I960" s="627" t="s">
        <v>2937</v>
      </c>
      <c r="J960" s="627" t="s">
        <v>595</v>
      </c>
      <c r="K960" s="627"/>
      <c r="L960" s="627">
        <v>71</v>
      </c>
      <c r="M960" s="627"/>
      <c r="N960" s="627" t="s">
        <v>2938</v>
      </c>
    </row>
    <row r="961" spans="1:14" ht="15" hidden="1" customHeight="1" x14ac:dyDescent="0.15">
      <c r="A961" s="627">
        <v>72</v>
      </c>
      <c r="B961" s="627" t="s">
        <v>2939</v>
      </c>
      <c r="C961" s="627" t="s">
        <v>1031</v>
      </c>
      <c r="D961" s="627" t="s">
        <v>1059</v>
      </c>
      <c r="E961" s="627" t="s">
        <v>1020</v>
      </c>
      <c r="F961" s="627" t="s">
        <v>1007</v>
      </c>
      <c r="G961" s="627" t="s">
        <v>2699</v>
      </c>
      <c r="H961" s="627" t="s">
        <v>2753</v>
      </c>
      <c r="I961" s="627" t="s">
        <v>2940</v>
      </c>
      <c r="J961" s="627" t="s">
        <v>596</v>
      </c>
      <c r="K961" s="627"/>
      <c r="L961" s="627">
        <v>72</v>
      </c>
      <c r="M961" s="627"/>
      <c r="N961" s="627" t="s">
        <v>2941</v>
      </c>
    </row>
    <row r="962" spans="1:14" ht="15" hidden="1" customHeight="1" x14ac:dyDescent="0.15">
      <c r="A962" s="627">
        <v>73</v>
      </c>
      <c r="B962" s="627" t="s">
        <v>2942</v>
      </c>
      <c r="C962" s="627" t="s">
        <v>1031</v>
      </c>
      <c r="D962" s="627" t="s">
        <v>1839</v>
      </c>
      <c r="E962" s="627" t="s">
        <v>1008</v>
      </c>
      <c r="F962" s="627" t="s">
        <v>1007</v>
      </c>
      <c r="G962" s="627" t="s">
        <v>2699</v>
      </c>
      <c r="H962" s="627" t="s">
        <v>2757</v>
      </c>
      <c r="I962" s="627"/>
      <c r="J962" s="627" t="s">
        <v>1840</v>
      </c>
      <c r="K962" s="627"/>
      <c r="L962" s="627">
        <v>73</v>
      </c>
      <c r="M962" s="627"/>
      <c r="N962" s="627" t="s">
        <v>2943</v>
      </c>
    </row>
    <row r="963" spans="1:14" ht="15" hidden="1" customHeight="1" x14ac:dyDescent="0.15">
      <c r="A963" s="627">
        <v>74</v>
      </c>
      <c r="B963" s="627" t="s">
        <v>2944</v>
      </c>
      <c r="C963" s="627" t="s">
        <v>1031</v>
      </c>
      <c r="D963" s="627" t="s">
        <v>1839</v>
      </c>
      <c r="E963" s="627" t="s">
        <v>1012</v>
      </c>
      <c r="F963" s="627" t="s">
        <v>1007</v>
      </c>
      <c r="G963" s="627" t="s">
        <v>2699</v>
      </c>
      <c r="H963" s="627" t="s">
        <v>2757</v>
      </c>
      <c r="I963" s="627" t="s">
        <v>2757</v>
      </c>
      <c r="J963" s="627" t="s">
        <v>1843</v>
      </c>
      <c r="K963" s="627"/>
      <c r="L963" s="627"/>
      <c r="M963" s="627"/>
      <c r="N963" s="627"/>
    </row>
    <row r="964" spans="1:14" ht="15" hidden="1" customHeight="1" x14ac:dyDescent="0.15">
      <c r="A964" s="627">
        <v>75</v>
      </c>
      <c r="B964" s="627" t="s">
        <v>2945</v>
      </c>
      <c r="C964" s="627" t="s">
        <v>1031</v>
      </c>
      <c r="D964" s="627" t="s">
        <v>1839</v>
      </c>
      <c r="E964" s="627" t="s">
        <v>1014</v>
      </c>
      <c r="F964" s="627" t="s">
        <v>1007</v>
      </c>
      <c r="G964" s="627" t="s">
        <v>2699</v>
      </c>
      <c r="H964" s="627" t="s">
        <v>2757</v>
      </c>
      <c r="I964" s="627" t="s">
        <v>2946</v>
      </c>
      <c r="J964" s="627" t="s">
        <v>1846</v>
      </c>
      <c r="K964" s="627"/>
      <c r="L964" s="627"/>
      <c r="M964" s="627"/>
      <c r="N964" s="627"/>
    </row>
    <row r="965" spans="1:14" ht="15" hidden="1" customHeight="1" x14ac:dyDescent="0.15">
      <c r="A965" s="627">
        <v>76</v>
      </c>
      <c r="B965" s="627" t="s">
        <v>2947</v>
      </c>
      <c r="C965" s="627" t="s">
        <v>1031</v>
      </c>
      <c r="D965" s="627" t="s">
        <v>1839</v>
      </c>
      <c r="E965" s="627" t="s">
        <v>1016</v>
      </c>
      <c r="F965" s="627" t="s">
        <v>1007</v>
      </c>
      <c r="G965" s="627" t="s">
        <v>2699</v>
      </c>
      <c r="H965" s="627" t="s">
        <v>2757</v>
      </c>
      <c r="I965" s="627" t="s">
        <v>2948</v>
      </c>
      <c r="J965" s="627" t="s">
        <v>1849</v>
      </c>
      <c r="K965" s="627"/>
      <c r="L965" s="627"/>
      <c r="M965" s="627"/>
      <c r="N965" s="627"/>
    </row>
    <row r="966" spans="1:14" ht="15" hidden="1" customHeight="1" x14ac:dyDescent="0.15">
      <c r="A966" s="627">
        <v>77</v>
      </c>
      <c r="B966" s="627" t="s">
        <v>2949</v>
      </c>
      <c r="C966" s="627" t="s">
        <v>1031</v>
      </c>
      <c r="D966" s="627" t="s">
        <v>1839</v>
      </c>
      <c r="E966" s="627" t="s">
        <v>1018</v>
      </c>
      <c r="F966" s="627" t="s">
        <v>1007</v>
      </c>
      <c r="G966" s="627" t="s">
        <v>2699</v>
      </c>
      <c r="H966" s="627" t="s">
        <v>2757</v>
      </c>
      <c r="I966" s="627" t="s">
        <v>2950</v>
      </c>
      <c r="J966" s="627" t="s">
        <v>1852</v>
      </c>
      <c r="K966" s="627"/>
      <c r="L966" s="627"/>
      <c r="M966" s="627"/>
      <c r="N966" s="627"/>
    </row>
    <row r="967" spans="1:14" ht="15" hidden="1" customHeight="1" x14ac:dyDescent="0.15">
      <c r="A967" s="627">
        <v>78</v>
      </c>
      <c r="B967" s="627" t="s">
        <v>2951</v>
      </c>
      <c r="C967" s="627" t="s">
        <v>1031</v>
      </c>
      <c r="D967" s="627" t="s">
        <v>1839</v>
      </c>
      <c r="E967" s="627" t="s">
        <v>1020</v>
      </c>
      <c r="F967" s="627" t="s">
        <v>1007</v>
      </c>
      <c r="G967" s="627" t="s">
        <v>2699</v>
      </c>
      <c r="H967" s="627" t="s">
        <v>2757</v>
      </c>
      <c r="I967" s="627" t="s">
        <v>2952</v>
      </c>
      <c r="J967" s="627" t="s">
        <v>1855</v>
      </c>
      <c r="K967" s="627"/>
      <c r="L967" s="627"/>
      <c r="M967" s="627"/>
      <c r="N967" s="627"/>
    </row>
    <row r="968" spans="1:14" ht="15" hidden="1" customHeight="1" x14ac:dyDescent="0.15">
      <c r="A968" s="627">
        <v>79</v>
      </c>
      <c r="B968" s="627" t="s">
        <v>2953</v>
      </c>
      <c r="C968" s="627" t="s">
        <v>1031</v>
      </c>
      <c r="D968" s="627" t="s">
        <v>1839</v>
      </c>
      <c r="E968" s="627" t="s">
        <v>1022</v>
      </c>
      <c r="F968" s="627" t="s">
        <v>1007</v>
      </c>
      <c r="G968" s="627" t="s">
        <v>2699</v>
      </c>
      <c r="H968" s="627" t="s">
        <v>2757</v>
      </c>
      <c r="I968" s="627" t="s">
        <v>2954</v>
      </c>
      <c r="J968" s="627" t="s">
        <v>1857</v>
      </c>
      <c r="K968" s="627"/>
      <c r="L968" s="627"/>
      <c r="M968" s="627"/>
      <c r="N968" s="627"/>
    </row>
    <row r="969" spans="1:14" ht="15" hidden="1" customHeight="1" x14ac:dyDescent="0.15">
      <c r="A969" s="627">
        <v>80</v>
      </c>
      <c r="B969" s="627" t="s">
        <v>2955</v>
      </c>
      <c r="C969" s="627" t="s">
        <v>1031</v>
      </c>
      <c r="D969" s="627" t="s">
        <v>1839</v>
      </c>
      <c r="E969" s="627" t="s">
        <v>1024</v>
      </c>
      <c r="F969" s="627" t="s">
        <v>1007</v>
      </c>
      <c r="G969" s="627" t="s">
        <v>2699</v>
      </c>
      <c r="H969" s="627" t="s">
        <v>2757</v>
      </c>
      <c r="I969" s="627" t="s">
        <v>2956</v>
      </c>
      <c r="J969" s="627" t="s">
        <v>1860</v>
      </c>
      <c r="K969" s="627"/>
      <c r="L969" s="627"/>
      <c r="M969" s="627"/>
      <c r="N969" s="627"/>
    </row>
    <row r="970" spans="1:14" ht="15" hidden="1" customHeight="1" x14ac:dyDescent="0.15">
      <c r="A970" s="627">
        <v>81</v>
      </c>
      <c r="B970" s="627" t="s">
        <v>2957</v>
      </c>
      <c r="C970" s="627" t="s">
        <v>1031</v>
      </c>
      <c r="D970" s="627" t="s">
        <v>1839</v>
      </c>
      <c r="E970" s="627" t="s">
        <v>1006</v>
      </c>
      <c r="F970" s="627" t="s">
        <v>1007</v>
      </c>
      <c r="G970" s="627" t="s">
        <v>2699</v>
      </c>
      <c r="H970" s="627" t="s">
        <v>2757</v>
      </c>
      <c r="I970" s="627" t="s">
        <v>2958</v>
      </c>
      <c r="J970" s="627" t="s">
        <v>1863</v>
      </c>
      <c r="K970" s="627"/>
      <c r="L970" s="627"/>
      <c r="M970" s="627"/>
      <c r="N970" s="627"/>
    </row>
    <row r="971" spans="1:14" ht="15" hidden="1" customHeight="1" x14ac:dyDescent="0.15">
      <c r="A971" s="627">
        <v>82</v>
      </c>
      <c r="B971" s="627" t="s">
        <v>2959</v>
      </c>
      <c r="C971" s="627" t="s">
        <v>1031</v>
      </c>
      <c r="D971" s="627" t="s">
        <v>1839</v>
      </c>
      <c r="E971" s="627" t="s">
        <v>1027</v>
      </c>
      <c r="F971" s="627" t="s">
        <v>1007</v>
      </c>
      <c r="G971" s="627" t="s">
        <v>2699</v>
      </c>
      <c r="H971" s="627" t="s">
        <v>2757</v>
      </c>
      <c r="I971" s="627" t="s">
        <v>854</v>
      </c>
      <c r="J971" s="627" t="s">
        <v>1866</v>
      </c>
      <c r="K971" s="627"/>
      <c r="L971" s="627"/>
      <c r="M971" s="627"/>
      <c r="N971" s="627"/>
    </row>
    <row r="972" spans="1:14" ht="15" hidden="1" customHeight="1" x14ac:dyDescent="0.15">
      <c r="A972" s="627">
        <v>83</v>
      </c>
      <c r="B972" s="627" t="s">
        <v>2960</v>
      </c>
      <c r="C972" s="627" t="s">
        <v>1031</v>
      </c>
      <c r="D972" s="627" t="s">
        <v>1839</v>
      </c>
      <c r="E972" s="627" t="s">
        <v>1029</v>
      </c>
      <c r="F972" s="627" t="s">
        <v>1007</v>
      </c>
      <c r="G972" s="627" t="s">
        <v>2699</v>
      </c>
      <c r="H972" s="627" t="s">
        <v>2757</v>
      </c>
      <c r="I972" s="627" t="s">
        <v>2961</v>
      </c>
      <c r="J972" s="627" t="s">
        <v>1869</v>
      </c>
      <c r="K972" s="627"/>
      <c r="L972" s="627"/>
      <c r="M972" s="627"/>
      <c r="N972" s="627"/>
    </row>
    <row r="973" spans="1:14" ht="15" hidden="1" customHeight="1" x14ac:dyDescent="0.15">
      <c r="A973" s="627">
        <v>84</v>
      </c>
      <c r="B973" s="627" t="s">
        <v>2962</v>
      </c>
      <c r="C973" s="627" t="s">
        <v>1031</v>
      </c>
      <c r="D973" s="627" t="s">
        <v>1091</v>
      </c>
      <c r="E973" s="627" t="s">
        <v>1008</v>
      </c>
      <c r="F973" s="627" t="s">
        <v>1007</v>
      </c>
      <c r="G973" s="627" t="s">
        <v>2699</v>
      </c>
      <c r="H973" s="627" t="s">
        <v>2761</v>
      </c>
      <c r="I973" s="627"/>
      <c r="J973" s="627" t="s">
        <v>620</v>
      </c>
      <c r="K973" s="627"/>
      <c r="L973" s="627"/>
      <c r="M973" s="627"/>
      <c r="N973" s="627"/>
    </row>
    <row r="974" spans="1:14" ht="15" hidden="1" customHeight="1" x14ac:dyDescent="0.15">
      <c r="A974" s="627">
        <v>85</v>
      </c>
      <c r="B974" s="627" t="s">
        <v>2963</v>
      </c>
      <c r="C974" s="627" t="s">
        <v>1031</v>
      </c>
      <c r="D974" s="627" t="s">
        <v>1091</v>
      </c>
      <c r="E974" s="627" t="s">
        <v>1012</v>
      </c>
      <c r="F974" s="627" t="s">
        <v>1007</v>
      </c>
      <c r="G974" s="627" t="s">
        <v>2699</v>
      </c>
      <c r="H974" s="627" t="s">
        <v>2761</v>
      </c>
      <c r="I974" s="627" t="s">
        <v>2964</v>
      </c>
      <c r="J974" s="627" t="s">
        <v>621</v>
      </c>
      <c r="K974" s="627"/>
      <c r="L974" s="627"/>
      <c r="M974" s="627"/>
      <c r="N974" s="627"/>
    </row>
    <row r="975" spans="1:14" ht="15" hidden="1" customHeight="1" x14ac:dyDescent="0.15">
      <c r="A975" s="627">
        <v>86</v>
      </c>
      <c r="B975" s="627" t="s">
        <v>2965</v>
      </c>
      <c r="C975" s="627" t="s">
        <v>1031</v>
      </c>
      <c r="D975" s="627" t="s">
        <v>1091</v>
      </c>
      <c r="E975" s="627" t="s">
        <v>1014</v>
      </c>
      <c r="F975" s="627" t="s">
        <v>1007</v>
      </c>
      <c r="G975" s="627" t="s">
        <v>2699</v>
      </c>
      <c r="H975" s="627" t="s">
        <v>2761</v>
      </c>
      <c r="I975" s="627" t="s">
        <v>2966</v>
      </c>
      <c r="J975" s="627" t="s">
        <v>622</v>
      </c>
      <c r="K975" s="627"/>
      <c r="L975" s="627"/>
      <c r="M975" s="627"/>
      <c r="N975" s="627"/>
    </row>
    <row r="976" spans="1:14" ht="15" hidden="1" customHeight="1" x14ac:dyDescent="0.15">
      <c r="A976" s="627">
        <v>87</v>
      </c>
      <c r="B976" s="627" t="s">
        <v>2967</v>
      </c>
      <c r="C976" s="627" t="s">
        <v>1031</v>
      </c>
      <c r="D976" s="627" t="s">
        <v>1091</v>
      </c>
      <c r="E976" s="627" t="s">
        <v>1016</v>
      </c>
      <c r="F976" s="627" t="s">
        <v>1007</v>
      </c>
      <c r="G976" s="627" t="s">
        <v>2699</v>
      </c>
      <c r="H976" s="627" t="s">
        <v>2761</v>
      </c>
      <c r="I976" s="627" t="s">
        <v>2968</v>
      </c>
      <c r="J976" s="627" t="s">
        <v>623</v>
      </c>
      <c r="K976" s="627"/>
      <c r="L976" s="627"/>
      <c r="M976" s="627"/>
      <c r="N976" s="627"/>
    </row>
    <row r="977" spans="1:14" ht="15" hidden="1" customHeight="1" x14ac:dyDescent="0.15">
      <c r="A977" s="627">
        <v>88</v>
      </c>
      <c r="B977" s="627" t="s">
        <v>2969</v>
      </c>
      <c r="C977" s="627" t="s">
        <v>1031</v>
      </c>
      <c r="D977" s="627" t="s">
        <v>1091</v>
      </c>
      <c r="E977" s="627" t="s">
        <v>1018</v>
      </c>
      <c r="F977" s="627" t="s">
        <v>1007</v>
      </c>
      <c r="G977" s="627" t="s">
        <v>2699</v>
      </c>
      <c r="H977" s="627" t="s">
        <v>2761</v>
      </c>
      <c r="I977" s="627" t="s">
        <v>2970</v>
      </c>
      <c r="J977" s="627" t="s">
        <v>624</v>
      </c>
      <c r="K977" s="627"/>
      <c r="L977" s="627"/>
      <c r="M977" s="627"/>
      <c r="N977" s="627"/>
    </row>
    <row r="978" spans="1:14" ht="15" hidden="1" customHeight="1" x14ac:dyDescent="0.15">
      <c r="A978" s="627">
        <v>89</v>
      </c>
      <c r="B978" s="627" t="s">
        <v>2971</v>
      </c>
      <c r="C978" s="627" t="s">
        <v>1031</v>
      </c>
      <c r="D978" s="627" t="s">
        <v>1091</v>
      </c>
      <c r="E978" s="627" t="s">
        <v>1020</v>
      </c>
      <c r="F978" s="627" t="s">
        <v>1007</v>
      </c>
      <c r="G978" s="627" t="s">
        <v>2699</v>
      </c>
      <c r="H978" s="627" t="s">
        <v>2761</v>
      </c>
      <c r="I978" s="627" t="s">
        <v>2972</v>
      </c>
      <c r="J978" s="627" t="s">
        <v>625</v>
      </c>
      <c r="K978" s="627"/>
      <c r="L978" s="627"/>
      <c r="M978" s="627"/>
      <c r="N978" s="627"/>
    </row>
    <row r="979" spans="1:14" ht="15" hidden="1" customHeight="1" x14ac:dyDescent="0.15">
      <c r="A979" s="627">
        <v>90</v>
      </c>
      <c r="B979" s="627" t="s">
        <v>2973</v>
      </c>
      <c r="C979" s="627" t="s">
        <v>1031</v>
      </c>
      <c r="D979" s="627" t="s">
        <v>1091</v>
      </c>
      <c r="E979" s="627" t="s">
        <v>1022</v>
      </c>
      <c r="F979" s="627" t="s">
        <v>1007</v>
      </c>
      <c r="G979" s="627" t="s">
        <v>2699</v>
      </c>
      <c r="H979" s="627" t="s">
        <v>2761</v>
      </c>
      <c r="I979" s="627" t="s">
        <v>118</v>
      </c>
      <c r="J979" s="627" t="s">
        <v>2388</v>
      </c>
      <c r="K979" s="627"/>
      <c r="L979" s="627"/>
      <c r="M979" s="627"/>
      <c r="N979" s="627"/>
    </row>
    <row r="980" spans="1:14" ht="15" hidden="1" customHeight="1" x14ac:dyDescent="0.15">
      <c r="A980" s="627">
        <v>91</v>
      </c>
      <c r="B980" s="627" t="s">
        <v>2974</v>
      </c>
      <c r="C980" s="627" t="s">
        <v>1031</v>
      </c>
      <c r="D980" s="627" t="s">
        <v>1091</v>
      </c>
      <c r="E980" s="627" t="s">
        <v>1024</v>
      </c>
      <c r="F980" s="627" t="s">
        <v>1007</v>
      </c>
      <c r="G980" s="627" t="s">
        <v>2699</v>
      </c>
      <c r="H980" s="627" t="s">
        <v>2761</v>
      </c>
      <c r="I980" s="627" t="s">
        <v>2975</v>
      </c>
      <c r="J980" s="627" t="s">
        <v>2391</v>
      </c>
      <c r="K980" s="627"/>
      <c r="L980" s="627"/>
      <c r="M980" s="627"/>
      <c r="N980" s="627"/>
    </row>
    <row r="981" spans="1:14" ht="15" hidden="1" customHeight="1" x14ac:dyDescent="0.15">
      <c r="A981" s="627">
        <v>92</v>
      </c>
      <c r="B981" s="627" t="s">
        <v>2976</v>
      </c>
      <c r="C981" s="627" t="s">
        <v>1031</v>
      </c>
      <c r="D981" s="627" t="s">
        <v>1091</v>
      </c>
      <c r="E981" s="627" t="s">
        <v>1006</v>
      </c>
      <c r="F981" s="627" t="s">
        <v>1007</v>
      </c>
      <c r="G981" s="627" t="s">
        <v>2699</v>
      </c>
      <c r="H981" s="627" t="s">
        <v>2761</v>
      </c>
      <c r="I981" s="627" t="s">
        <v>2977</v>
      </c>
      <c r="J981" s="627" t="s">
        <v>2394</v>
      </c>
      <c r="K981" s="627"/>
      <c r="L981" s="627"/>
      <c r="M981" s="627"/>
      <c r="N981" s="627"/>
    </row>
    <row r="982" spans="1:14" ht="15" hidden="1" customHeight="1" x14ac:dyDescent="0.15">
      <c r="A982" s="627">
        <v>93</v>
      </c>
      <c r="B982" s="627" t="s">
        <v>2978</v>
      </c>
      <c r="C982" s="627" t="s">
        <v>1031</v>
      </c>
      <c r="D982" s="627" t="s">
        <v>1091</v>
      </c>
      <c r="E982" s="627" t="s">
        <v>1027</v>
      </c>
      <c r="F982" s="627" t="s">
        <v>1007</v>
      </c>
      <c r="G982" s="627" t="s">
        <v>2699</v>
      </c>
      <c r="H982" s="627" t="s">
        <v>2761</v>
      </c>
      <c r="I982" s="627" t="s">
        <v>2979</v>
      </c>
      <c r="J982" s="627" t="s">
        <v>2980</v>
      </c>
      <c r="K982" s="627"/>
      <c r="L982" s="627"/>
      <c r="M982" s="627"/>
      <c r="N982" s="627"/>
    </row>
    <row r="983" spans="1:14" ht="15" hidden="1" customHeight="1" x14ac:dyDescent="0.15">
      <c r="A983" s="627">
        <v>94</v>
      </c>
      <c r="B983" s="627" t="s">
        <v>2981</v>
      </c>
      <c r="C983" s="627" t="s">
        <v>1031</v>
      </c>
      <c r="D983" s="627" t="s">
        <v>1091</v>
      </c>
      <c r="E983" s="627" t="s">
        <v>1029</v>
      </c>
      <c r="F983" s="627" t="s">
        <v>1007</v>
      </c>
      <c r="G983" s="627" t="s">
        <v>2699</v>
      </c>
      <c r="H983" s="627" t="s">
        <v>2761</v>
      </c>
      <c r="I983" s="627" t="s">
        <v>2982</v>
      </c>
      <c r="J983" s="627" t="s">
        <v>2983</v>
      </c>
      <c r="K983" s="627"/>
      <c r="L983" s="627"/>
      <c r="M983" s="627"/>
      <c r="N983" s="627"/>
    </row>
    <row r="984" spans="1:14" ht="15" hidden="1" customHeight="1" x14ac:dyDescent="0.15">
      <c r="A984" s="627">
        <v>95</v>
      </c>
      <c r="B984" s="627" t="s">
        <v>2984</v>
      </c>
      <c r="C984" s="627" t="s">
        <v>1031</v>
      </c>
      <c r="D984" s="627" t="s">
        <v>1091</v>
      </c>
      <c r="E984" s="627" t="s">
        <v>1031</v>
      </c>
      <c r="F984" s="627" t="s">
        <v>1007</v>
      </c>
      <c r="G984" s="627" t="s">
        <v>2699</v>
      </c>
      <c r="H984" s="627" t="s">
        <v>2761</v>
      </c>
      <c r="I984" s="627" t="s">
        <v>2985</v>
      </c>
      <c r="J984" s="627" t="s">
        <v>2986</v>
      </c>
      <c r="K984" s="627"/>
      <c r="L984" s="627"/>
      <c r="M984" s="627"/>
      <c r="N984" s="627"/>
    </row>
    <row r="985" spans="1:14" ht="15" hidden="1" customHeight="1" x14ac:dyDescent="0.15">
      <c r="A985" s="627">
        <v>96</v>
      </c>
      <c r="B985" s="627" t="s">
        <v>2987</v>
      </c>
      <c r="C985" s="627" t="s">
        <v>1031</v>
      </c>
      <c r="D985" s="627" t="s">
        <v>1091</v>
      </c>
      <c r="E985" s="627" t="s">
        <v>1033</v>
      </c>
      <c r="F985" s="627" t="s">
        <v>1007</v>
      </c>
      <c r="G985" s="627" t="s">
        <v>2699</v>
      </c>
      <c r="H985" s="627" t="s">
        <v>2761</v>
      </c>
      <c r="I985" s="627" t="s">
        <v>1994</v>
      </c>
      <c r="J985" s="627" t="s">
        <v>2988</v>
      </c>
      <c r="K985" s="627"/>
      <c r="L985" s="627"/>
      <c r="M985" s="627"/>
      <c r="N985" s="627"/>
    </row>
    <row r="986" spans="1:14" ht="15" hidden="1" customHeight="1" x14ac:dyDescent="0.15">
      <c r="A986" s="627">
        <v>97</v>
      </c>
      <c r="B986" s="627" t="s">
        <v>2989</v>
      </c>
      <c r="C986" s="627" t="s">
        <v>1031</v>
      </c>
      <c r="D986" s="627" t="s">
        <v>1098</v>
      </c>
      <c r="E986" s="627" t="s">
        <v>1008</v>
      </c>
      <c r="F986" s="627" t="s">
        <v>1007</v>
      </c>
      <c r="G986" s="627" t="s">
        <v>2699</v>
      </c>
      <c r="H986" s="627" t="s">
        <v>2765</v>
      </c>
      <c r="I986" s="627"/>
      <c r="J986" s="627" t="s">
        <v>626</v>
      </c>
      <c r="K986" s="627"/>
      <c r="L986" s="627"/>
      <c r="M986" s="627"/>
      <c r="N986" s="627"/>
    </row>
    <row r="987" spans="1:14" ht="15" hidden="1" customHeight="1" x14ac:dyDescent="0.15">
      <c r="A987" s="627">
        <v>98</v>
      </c>
      <c r="B987" s="627" t="s">
        <v>2990</v>
      </c>
      <c r="C987" s="627" t="s">
        <v>1031</v>
      </c>
      <c r="D987" s="627" t="s">
        <v>1098</v>
      </c>
      <c r="E987" s="627" t="s">
        <v>1012</v>
      </c>
      <c r="F987" s="627" t="s">
        <v>1007</v>
      </c>
      <c r="G987" s="627" t="s">
        <v>2699</v>
      </c>
      <c r="H987" s="627" t="s">
        <v>2765</v>
      </c>
      <c r="I987" s="627" t="s">
        <v>2991</v>
      </c>
      <c r="J987" s="627" t="s">
        <v>627</v>
      </c>
      <c r="K987" s="627"/>
      <c r="L987" s="627"/>
      <c r="M987" s="627"/>
      <c r="N987" s="627"/>
    </row>
    <row r="988" spans="1:14" ht="15" hidden="1" customHeight="1" x14ac:dyDescent="0.15">
      <c r="A988" s="627">
        <v>99</v>
      </c>
      <c r="B988" s="627" t="s">
        <v>2992</v>
      </c>
      <c r="C988" s="627" t="s">
        <v>1031</v>
      </c>
      <c r="D988" s="627" t="s">
        <v>1098</v>
      </c>
      <c r="E988" s="627" t="s">
        <v>1014</v>
      </c>
      <c r="F988" s="627" t="s">
        <v>1007</v>
      </c>
      <c r="G988" s="627" t="s">
        <v>2699</v>
      </c>
      <c r="H988" s="627" t="s">
        <v>2765</v>
      </c>
      <c r="I988" s="627" t="s">
        <v>2993</v>
      </c>
      <c r="J988" s="627" t="s">
        <v>628</v>
      </c>
      <c r="K988" s="627"/>
      <c r="L988" s="627"/>
      <c r="M988" s="627"/>
      <c r="N988" s="627"/>
    </row>
    <row r="989" spans="1:14" ht="15" hidden="1" customHeight="1" x14ac:dyDescent="0.15">
      <c r="A989" s="627">
        <v>100</v>
      </c>
      <c r="B989" s="627" t="s">
        <v>2994</v>
      </c>
      <c r="C989" s="627" t="s">
        <v>1031</v>
      </c>
      <c r="D989" s="627" t="s">
        <v>1098</v>
      </c>
      <c r="E989" s="627" t="s">
        <v>1016</v>
      </c>
      <c r="F989" s="627" t="s">
        <v>1007</v>
      </c>
      <c r="G989" s="627" t="s">
        <v>2699</v>
      </c>
      <c r="H989" s="627" t="s">
        <v>2765</v>
      </c>
      <c r="I989" s="627" t="s">
        <v>2995</v>
      </c>
      <c r="J989" s="627" t="s">
        <v>629</v>
      </c>
      <c r="K989" s="627"/>
      <c r="L989" s="627"/>
      <c r="M989" s="627"/>
      <c r="N989" s="627"/>
    </row>
    <row r="990" spans="1:14" ht="15" hidden="1" customHeight="1" x14ac:dyDescent="0.15">
      <c r="A990" s="627">
        <v>101</v>
      </c>
      <c r="B990" s="627" t="s">
        <v>2996</v>
      </c>
      <c r="C990" s="627" t="s">
        <v>1031</v>
      </c>
      <c r="D990" s="627" t="s">
        <v>1897</v>
      </c>
      <c r="E990" s="627" t="s">
        <v>1008</v>
      </c>
      <c r="F990" s="627" t="s">
        <v>1007</v>
      </c>
      <c r="G990" s="627" t="s">
        <v>2699</v>
      </c>
      <c r="H990" s="627" t="s">
        <v>2769</v>
      </c>
      <c r="I990" s="627"/>
      <c r="J990" s="627" t="s">
        <v>1898</v>
      </c>
      <c r="K990" s="627"/>
      <c r="L990" s="627"/>
      <c r="M990" s="627"/>
      <c r="N990" s="627"/>
    </row>
    <row r="991" spans="1:14" ht="15" hidden="1" customHeight="1" x14ac:dyDescent="0.15">
      <c r="A991" s="627">
        <v>102</v>
      </c>
      <c r="B991" s="627" t="s">
        <v>2997</v>
      </c>
      <c r="C991" s="627" t="s">
        <v>1031</v>
      </c>
      <c r="D991" s="627" t="s">
        <v>1897</v>
      </c>
      <c r="E991" s="627" t="s">
        <v>1012</v>
      </c>
      <c r="F991" s="627" t="s">
        <v>1007</v>
      </c>
      <c r="G991" s="627" t="s">
        <v>2699</v>
      </c>
      <c r="H991" s="627" t="s">
        <v>2769</v>
      </c>
      <c r="I991" s="627" t="s">
        <v>2998</v>
      </c>
      <c r="J991" s="627" t="s">
        <v>1901</v>
      </c>
      <c r="K991" s="627"/>
      <c r="L991" s="627"/>
      <c r="M991" s="627"/>
      <c r="N991" s="627"/>
    </row>
    <row r="992" spans="1:14" ht="15" hidden="1" customHeight="1" x14ac:dyDescent="0.15">
      <c r="A992" s="627">
        <v>103</v>
      </c>
      <c r="B992" s="627" t="s">
        <v>2999</v>
      </c>
      <c r="C992" s="627" t="s">
        <v>1031</v>
      </c>
      <c r="D992" s="627" t="s">
        <v>1897</v>
      </c>
      <c r="E992" s="627" t="s">
        <v>1014</v>
      </c>
      <c r="F992" s="627" t="s">
        <v>1007</v>
      </c>
      <c r="G992" s="627" t="s">
        <v>2699</v>
      </c>
      <c r="H992" s="627" t="s">
        <v>2769</v>
      </c>
      <c r="I992" s="627" t="s">
        <v>3000</v>
      </c>
      <c r="J992" s="627" t="s">
        <v>1904</v>
      </c>
      <c r="K992" s="627"/>
      <c r="L992" s="627"/>
      <c r="M992" s="627"/>
      <c r="N992" s="627"/>
    </row>
    <row r="993" spans="1:14" ht="15" hidden="1" customHeight="1" x14ac:dyDescent="0.15">
      <c r="A993" s="627">
        <v>104</v>
      </c>
      <c r="B993" s="627" t="s">
        <v>3001</v>
      </c>
      <c r="C993" s="627" t="s">
        <v>1031</v>
      </c>
      <c r="D993" s="627" t="s">
        <v>1897</v>
      </c>
      <c r="E993" s="627" t="s">
        <v>1016</v>
      </c>
      <c r="F993" s="627" t="s">
        <v>1007</v>
      </c>
      <c r="G993" s="627" t="s">
        <v>2699</v>
      </c>
      <c r="H993" s="627" t="s">
        <v>2769</v>
      </c>
      <c r="I993" s="627" t="s">
        <v>3002</v>
      </c>
      <c r="J993" s="627" t="s">
        <v>1906</v>
      </c>
      <c r="K993" s="627"/>
      <c r="L993" s="627"/>
      <c r="M993" s="627"/>
      <c r="N993" s="627"/>
    </row>
    <row r="994" spans="1:14" ht="15" hidden="1" customHeight="1" x14ac:dyDescent="0.15">
      <c r="A994" s="627">
        <v>105</v>
      </c>
      <c r="B994" s="627" t="s">
        <v>3003</v>
      </c>
      <c r="C994" s="627" t="s">
        <v>1031</v>
      </c>
      <c r="D994" s="627" t="s">
        <v>1897</v>
      </c>
      <c r="E994" s="627" t="s">
        <v>1018</v>
      </c>
      <c r="F994" s="627" t="s">
        <v>1007</v>
      </c>
      <c r="G994" s="627" t="s">
        <v>2699</v>
      </c>
      <c r="H994" s="627" t="s">
        <v>2769</v>
      </c>
      <c r="I994" s="627" t="s">
        <v>3004</v>
      </c>
      <c r="J994" s="627" t="s">
        <v>1908</v>
      </c>
      <c r="K994" s="627"/>
      <c r="L994" s="627"/>
      <c r="M994" s="627"/>
      <c r="N994" s="627"/>
    </row>
    <row r="995" spans="1:14" ht="15" hidden="1" customHeight="1" x14ac:dyDescent="0.15">
      <c r="A995" s="627">
        <v>106</v>
      </c>
      <c r="B995" s="627" t="s">
        <v>3005</v>
      </c>
      <c r="C995" s="627" t="s">
        <v>1031</v>
      </c>
      <c r="D995" s="627" t="s">
        <v>1897</v>
      </c>
      <c r="E995" s="627" t="s">
        <v>1020</v>
      </c>
      <c r="F995" s="627" t="s">
        <v>1007</v>
      </c>
      <c r="G995" s="627" t="s">
        <v>2699</v>
      </c>
      <c r="H995" s="627" t="s">
        <v>2769</v>
      </c>
      <c r="I995" s="627" t="s">
        <v>3006</v>
      </c>
      <c r="J995" s="627" t="s">
        <v>1911</v>
      </c>
      <c r="K995" s="627"/>
      <c r="L995" s="627"/>
      <c r="M995" s="627"/>
      <c r="N995" s="627"/>
    </row>
    <row r="996" spans="1:14" ht="15" hidden="1" customHeight="1" x14ac:dyDescent="0.15">
      <c r="A996" s="627">
        <v>107</v>
      </c>
      <c r="B996" s="627" t="s">
        <v>3007</v>
      </c>
      <c r="C996" s="627" t="s">
        <v>1031</v>
      </c>
      <c r="D996" s="627" t="s">
        <v>1109</v>
      </c>
      <c r="E996" s="627" t="s">
        <v>1008</v>
      </c>
      <c r="F996" s="627" t="s">
        <v>1007</v>
      </c>
      <c r="G996" s="627" t="s">
        <v>2699</v>
      </c>
      <c r="H996" s="627" t="s">
        <v>2773</v>
      </c>
      <c r="I996" s="627"/>
      <c r="J996" s="627" t="s">
        <v>635</v>
      </c>
      <c r="K996" s="627"/>
      <c r="L996" s="627"/>
      <c r="M996" s="627"/>
      <c r="N996" s="627"/>
    </row>
    <row r="997" spans="1:14" ht="15" hidden="1" customHeight="1" x14ac:dyDescent="0.15">
      <c r="A997" s="627">
        <v>108</v>
      </c>
      <c r="B997" s="627" t="s">
        <v>3008</v>
      </c>
      <c r="C997" s="627" t="s">
        <v>1031</v>
      </c>
      <c r="D997" s="627" t="s">
        <v>1109</v>
      </c>
      <c r="E997" s="627" t="s">
        <v>1012</v>
      </c>
      <c r="F997" s="627" t="s">
        <v>1007</v>
      </c>
      <c r="G997" s="627" t="s">
        <v>2699</v>
      </c>
      <c r="H997" s="627" t="s">
        <v>2773</v>
      </c>
      <c r="I997" s="627" t="s">
        <v>3009</v>
      </c>
      <c r="J997" s="627" t="s">
        <v>636</v>
      </c>
      <c r="K997" s="627"/>
      <c r="L997" s="627"/>
      <c r="M997" s="627"/>
      <c r="N997" s="627"/>
    </row>
    <row r="998" spans="1:14" ht="15" hidden="1" customHeight="1" x14ac:dyDescent="0.15">
      <c r="A998" s="627">
        <v>109</v>
      </c>
      <c r="B998" s="627" t="s">
        <v>3010</v>
      </c>
      <c r="C998" s="627" t="s">
        <v>1031</v>
      </c>
      <c r="D998" s="627" t="s">
        <v>1109</v>
      </c>
      <c r="E998" s="627" t="s">
        <v>1014</v>
      </c>
      <c r="F998" s="627" t="s">
        <v>1007</v>
      </c>
      <c r="G998" s="627" t="s">
        <v>2699</v>
      </c>
      <c r="H998" s="627" t="s">
        <v>2773</v>
      </c>
      <c r="I998" s="627" t="s">
        <v>3011</v>
      </c>
      <c r="J998" s="627" t="s">
        <v>637</v>
      </c>
      <c r="K998" s="627"/>
      <c r="L998" s="627"/>
      <c r="M998" s="627"/>
      <c r="N998" s="627"/>
    </row>
    <row r="999" spans="1:14" ht="15" hidden="1" customHeight="1" x14ac:dyDescent="0.15">
      <c r="A999" s="627">
        <v>110</v>
      </c>
      <c r="B999" s="627" t="s">
        <v>3012</v>
      </c>
      <c r="C999" s="627" t="s">
        <v>1031</v>
      </c>
      <c r="D999" s="627" t="s">
        <v>1109</v>
      </c>
      <c r="E999" s="627" t="s">
        <v>1016</v>
      </c>
      <c r="F999" s="627" t="s">
        <v>1007</v>
      </c>
      <c r="G999" s="627" t="s">
        <v>2699</v>
      </c>
      <c r="H999" s="627" t="s">
        <v>2773</v>
      </c>
      <c r="I999" s="627" t="s">
        <v>3013</v>
      </c>
      <c r="J999" s="627" t="s">
        <v>638</v>
      </c>
      <c r="K999" s="627"/>
      <c r="L999" s="627"/>
      <c r="M999" s="627"/>
      <c r="N999" s="627"/>
    </row>
    <row r="1000" spans="1:14" ht="15" hidden="1" customHeight="1" x14ac:dyDescent="0.15">
      <c r="A1000" s="627">
        <v>111</v>
      </c>
      <c r="B1000" s="627" t="s">
        <v>3014</v>
      </c>
      <c r="C1000" s="627" t="s">
        <v>1031</v>
      </c>
      <c r="D1000" s="627" t="s">
        <v>1109</v>
      </c>
      <c r="E1000" s="627" t="s">
        <v>1018</v>
      </c>
      <c r="F1000" s="627" t="s">
        <v>1007</v>
      </c>
      <c r="G1000" s="627" t="s">
        <v>2699</v>
      </c>
      <c r="H1000" s="627" t="s">
        <v>2773</v>
      </c>
      <c r="I1000" s="627" t="s">
        <v>3015</v>
      </c>
      <c r="J1000" s="627" t="s">
        <v>639</v>
      </c>
      <c r="K1000" s="627"/>
      <c r="L1000" s="627"/>
      <c r="M1000" s="627"/>
      <c r="N1000" s="627"/>
    </row>
    <row r="1001" spans="1:14" ht="15" hidden="1" customHeight="1" x14ac:dyDescent="0.15">
      <c r="A1001" s="627">
        <v>112</v>
      </c>
      <c r="B1001" s="627" t="s">
        <v>3016</v>
      </c>
      <c r="C1001" s="627" t="s">
        <v>1031</v>
      </c>
      <c r="D1001" s="627" t="s">
        <v>1109</v>
      </c>
      <c r="E1001" s="627" t="s">
        <v>1020</v>
      </c>
      <c r="F1001" s="627" t="s">
        <v>1007</v>
      </c>
      <c r="G1001" s="627" t="s">
        <v>2699</v>
      </c>
      <c r="H1001" s="627" t="s">
        <v>2773</v>
      </c>
      <c r="I1001" s="627" t="s">
        <v>3017</v>
      </c>
      <c r="J1001" s="627" t="s">
        <v>640</v>
      </c>
      <c r="K1001" s="627"/>
      <c r="L1001" s="627"/>
      <c r="M1001" s="627"/>
      <c r="N1001" s="627"/>
    </row>
    <row r="1002" spans="1:14" ht="15" hidden="1" customHeight="1" x14ac:dyDescent="0.15">
      <c r="A1002" s="627">
        <v>113</v>
      </c>
      <c r="B1002" s="627" t="s">
        <v>3018</v>
      </c>
      <c r="C1002" s="627" t="s">
        <v>1031</v>
      </c>
      <c r="D1002" s="627" t="s">
        <v>1109</v>
      </c>
      <c r="E1002" s="627" t="s">
        <v>1022</v>
      </c>
      <c r="F1002" s="627" t="s">
        <v>1007</v>
      </c>
      <c r="G1002" s="627" t="s">
        <v>2699</v>
      </c>
      <c r="H1002" s="627" t="s">
        <v>2773</v>
      </c>
      <c r="I1002" s="627" t="s">
        <v>3019</v>
      </c>
      <c r="J1002" s="627" t="s">
        <v>641</v>
      </c>
      <c r="K1002" s="627"/>
      <c r="L1002" s="627"/>
      <c r="M1002" s="627"/>
      <c r="N1002" s="627"/>
    </row>
    <row r="1003" spans="1:14" ht="15" hidden="1" customHeight="1" x14ac:dyDescent="0.15">
      <c r="A1003" s="627">
        <v>114</v>
      </c>
      <c r="B1003" s="627" t="s">
        <v>3020</v>
      </c>
      <c r="C1003" s="627" t="s">
        <v>1031</v>
      </c>
      <c r="D1003" s="627" t="s">
        <v>1109</v>
      </c>
      <c r="E1003" s="627" t="s">
        <v>1024</v>
      </c>
      <c r="F1003" s="627" t="s">
        <v>1007</v>
      </c>
      <c r="G1003" s="627" t="s">
        <v>2699</v>
      </c>
      <c r="H1003" s="627" t="s">
        <v>2773</v>
      </c>
      <c r="I1003" s="627" t="s">
        <v>3021</v>
      </c>
      <c r="J1003" s="627" t="s">
        <v>642</v>
      </c>
      <c r="K1003" s="627"/>
      <c r="L1003" s="627"/>
      <c r="M1003" s="627"/>
      <c r="N1003" s="627"/>
    </row>
    <row r="1004" spans="1:14" ht="15" hidden="1" customHeight="1" x14ac:dyDescent="0.15">
      <c r="A1004" s="627">
        <v>115</v>
      </c>
      <c r="B1004" s="627" t="s">
        <v>3022</v>
      </c>
      <c r="C1004" s="627" t="s">
        <v>1031</v>
      </c>
      <c r="D1004" s="627" t="s">
        <v>1109</v>
      </c>
      <c r="E1004" s="627" t="s">
        <v>1006</v>
      </c>
      <c r="F1004" s="627" t="s">
        <v>1007</v>
      </c>
      <c r="G1004" s="627" t="s">
        <v>2699</v>
      </c>
      <c r="H1004" s="627" t="s">
        <v>2773</v>
      </c>
      <c r="I1004" s="627" t="s">
        <v>3023</v>
      </c>
      <c r="J1004" s="627" t="s">
        <v>643</v>
      </c>
      <c r="K1004" s="627"/>
      <c r="L1004" s="627"/>
      <c r="M1004" s="627"/>
      <c r="N1004" s="627"/>
    </row>
    <row r="1005" spans="1:14" ht="15" hidden="1" customHeight="1" x14ac:dyDescent="0.15">
      <c r="A1005" s="627">
        <v>116</v>
      </c>
      <c r="B1005" s="627" t="s">
        <v>3024</v>
      </c>
      <c r="C1005" s="627" t="s">
        <v>1031</v>
      </c>
      <c r="D1005" s="627" t="s">
        <v>1109</v>
      </c>
      <c r="E1005" s="627" t="s">
        <v>1027</v>
      </c>
      <c r="F1005" s="627" t="s">
        <v>1007</v>
      </c>
      <c r="G1005" s="627" t="s">
        <v>2699</v>
      </c>
      <c r="H1005" s="627" t="s">
        <v>2773</v>
      </c>
      <c r="I1005" s="627" t="s">
        <v>3025</v>
      </c>
      <c r="J1005" s="627" t="s">
        <v>644</v>
      </c>
      <c r="K1005" s="627"/>
      <c r="L1005" s="627"/>
      <c r="M1005" s="627"/>
      <c r="N1005" s="627"/>
    </row>
    <row r="1006" spans="1:14" ht="15" hidden="1" customHeight="1" x14ac:dyDescent="0.15">
      <c r="A1006" s="627">
        <v>117</v>
      </c>
      <c r="B1006" s="627" t="s">
        <v>3026</v>
      </c>
      <c r="C1006" s="627" t="s">
        <v>1031</v>
      </c>
      <c r="D1006" s="627" t="s">
        <v>1109</v>
      </c>
      <c r="E1006" s="627" t="s">
        <v>1029</v>
      </c>
      <c r="F1006" s="627" t="s">
        <v>1007</v>
      </c>
      <c r="G1006" s="627" t="s">
        <v>2699</v>
      </c>
      <c r="H1006" s="627" t="s">
        <v>2773</v>
      </c>
      <c r="I1006" s="627" t="s">
        <v>3027</v>
      </c>
      <c r="J1006" s="627" t="s">
        <v>645</v>
      </c>
      <c r="K1006" s="627"/>
      <c r="L1006" s="627"/>
      <c r="M1006" s="627"/>
      <c r="N1006" s="627"/>
    </row>
    <row r="1007" spans="1:14" ht="15" hidden="1" customHeight="1" x14ac:dyDescent="0.15">
      <c r="A1007" s="627">
        <v>118</v>
      </c>
      <c r="B1007" s="627" t="s">
        <v>3028</v>
      </c>
      <c r="C1007" s="627" t="s">
        <v>1031</v>
      </c>
      <c r="D1007" s="627" t="s">
        <v>1109</v>
      </c>
      <c r="E1007" s="627" t="s">
        <v>1031</v>
      </c>
      <c r="F1007" s="627" t="s">
        <v>1007</v>
      </c>
      <c r="G1007" s="627" t="s">
        <v>2699</v>
      </c>
      <c r="H1007" s="627" t="s">
        <v>2773</v>
      </c>
      <c r="I1007" s="627" t="s">
        <v>3029</v>
      </c>
      <c r="J1007" s="627" t="s">
        <v>646</v>
      </c>
      <c r="K1007" s="627"/>
      <c r="L1007" s="627"/>
      <c r="M1007" s="627"/>
      <c r="N1007" s="627"/>
    </row>
    <row r="1008" spans="1:14" ht="15" hidden="1" customHeight="1" x14ac:dyDescent="0.15">
      <c r="A1008" s="627">
        <v>119</v>
      </c>
      <c r="B1008" s="627" t="s">
        <v>3030</v>
      </c>
      <c r="C1008" s="627" t="s">
        <v>1031</v>
      </c>
      <c r="D1008" s="627" t="s">
        <v>1109</v>
      </c>
      <c r="E1008" s="627" t="s">
        <v>1033</v>
      </c>
      <c r="F1008" s="627" t="s">
        <v>1007</v>
      </c>
      <c r="G1008" s="627" t="s">
        <v>2699</v>
      </c>
      <c r="H1008" s="627" t="s">
        <v>2773</v>
      </c>
      <c r="I1008" s="627" t="s">
        <v>3031</v>
      </c>
      <c r="J1008" s="627" t="s">
        <v>3032</v>
      </c>
      <c r="K1008" s="627"/>
      <c r="L1008" s="627"/>
      <c r="M1008" s="627"/>
      <c r="N1008" s="627"/>
    </row>
    <row r="1009" spans="1:14" ht="15" hidden="1" customHeight="1" x14ac:dyDescent="0.15">
      <c r="A1009" s="627">
        <v>120</v>
      </c>
      <c r="B1009" s="627" t="s">
        <v>3033</v>
      </c>
      <c r="C1009" s="627" t="s">
        <v>1031</v>
      </c>
      <c r="D1009" s="627" t="s">
        <v>1109</v>
      </c>
      <c r="E1009" s="627" t="s">
        <v>1035</v>
      </c>
      <c r="F1009" s="627" t="s">
        <v>1007</v>
      </c>
      <c r="G1009" s="627" t="s">
        <v>2699</v>
      </c>
      <c r="H1009" s="627" t="s">
        <v>2773</v>
      </c>
      <c r="I1009" s="627" t="s">
        <v>3034</v>
      </c>
      <c r="J1009" s="627" t="s">
        <v>3035</v>
      </c>
      <c r="K1009" s="627"/>
      <c r="L1009" s="627"/>
      <c r="M1009" s="627"/>
      <c r="N1009" s="627"/>
    </row>
    <row r="1010" spans="1:14" ht="15" hidden="1" customHeight="1" x14ac:dyDescent="0.15">
      <c r="A1010" s="627">
        <v>121</v>
      </c>
      <c r="B1010" s="627" t="s">
        <v>3036</v>
      </c>
      <c r="C1010" s="627" t="s">
        <v>1031</v>
      </c>
      <c r="D1010" s="627" t="s">
        <v>1109</v>
      </c>
      <c r="E1010" s="627" t="s">
        <v>1037</v>
      </c>
      <c r="F1010" s="627" t="s">
        <v>1007</v>
      </c>
      <c r="G1010" s="627" t="s">
        <v>2699</v>
      </c>
      <c r="H1010" s="627" t="s">
        <v>2773</v>
      </c>
      <c r="I1010" s="627" t="s">
        <v>3037</v>
      </c>
      <c r="J1010" s="627" t="s">
        <v>3038</v>
      </c>
      <c r="K1010" s="627"/>
      <c r="L1010" s="627"/>
      <c r="M1010" s="627"/>
      <c r="N1010" s="627"/>
    </row>
    <row r="1011" spans="1:14" ht="15" hidden="1" customHeight="1" x14ac:dyDescent="0.15">
      <c r="A1011" s="627">
        <v>122</v>
      </c>
      <c r="B1011" s="627" t="s">
        <v>3039</v>
      </c>
      <c r="C1011" s="627" t="s">
        <v>1031</v>
      </c>
      <c r="D1011" s="627" t="s">
        <v>1109</v>
      </c>
      <c r="E1011" s="627" t="s">
        <v>1039</v>
      </c>
      <c r="F1011" s="627" t="s">
        <v>1007</v>
      </c>
      <c r="G1011" s="627" t="s">
        <v>2699</v>
      </c>
      <c r="H1011" s="627" t="s">
        <v>2773</v>
      </c>
      <c r="I1011" s="627" t="s">
        <v>3040</v>
      </c>
      <c r="J1011" s="627" t="s">
        <v>3041</v>
      </c>
      <c r="K1011" s="627"/>
      <c r="L1011" s="627"/>
      <c r="M1011" s="627"/>
      <c r="N1011" s="627"/>
    </row>
    <row r="1012" spans="1:14" ht="15" hidden="1" customHeight="1" x14ac:dyDescent="0.15">
      <c r="A1012" s="627">
        <v>123</v>
      </c>
      <c r="B1012" s="627" t="s">
        <v>3042</v>
      </c>
      <c r="C1012" s="627" t="s">
        <v>1031</v>
      </c>
      <c r="D1012" s="627" t="s">
        <v>1109</v>
      </c>
      <c r="E1012" s="627" t="s">
        <v>1041</v>
      </c>
      <c r="F1012" s="627" t="s">
        <v>1007</v>
      </c>
      <c r="G1012" s="627" t="s">
        <v>2699</v>
      </c>
      <c r="H1012" s="627" t="s">
        <v>2773</v>
      </c>
      <c r="I1012" s="627" t="s">
        <v>3043</v>
      </c>
      <c r="J1012" s="627" t="s">
        <v>3044</v>
      </c>
      <c r="K1012" s="627"/>
      <c r="L1012" s="627"/>
      <c r="M1012" s="627"/>
      <c r="N1012" s="627"/>
    </row>
    <row r="1013" spans="1:14" ht="15" hidden="1" customHeight="1" x14ac:dyDescent="0.15">
      <c r="A1013" s="627">
        <v>124</v>
      </c>
      <c r="B1013" s="627" t="s">
        <v>3045</v>
      </c>
      <c r="C1013" s="627" t="s">
        <v>1031</v>
      </c>
      <c r="D1013" s="627" t="s">
        <v>1109</v>
      </c>
      <c r="E1013" s="627" t="s">
        <v>1043</v>
      </c>
      <c r="F1013" s="627" t="s">
        <v>1007</v>
      </c>
      <c r="G1013" s="627" t="s">
        <v>2699</v>
      </c>
      <c r="H1013" s="627" t="s">
        <v>2773</v>
      </c>
      <c r="I1013" s="627" t="s">
        <v>2165</v>
      </c>
      <c r="J1013" s="627" t="s">
        <v>3046</v>
      </c>
      <c r="K1013" s="627"/>
      <c r="L1013" s="627"/>
      <c r="M1013" s="627"/>
      <c r="N1013" s="627"/>
    </row>
    <row r="1014" spans="1:14" ht="15" hidden="1" customHeight="1" x14ac:dyDescent="0.15">
      <c r="A1014" s="627">
        <v>125</v>
      </c>
      <c r="B1014" s="627" t="s">
        <v>3047</v>
      </c>
      <c r="C1014" s="627" t="s">
        <v>1031</v>
      </c>
      <c r="D1014" s="627" t="s">
        <v>1109</v>
      </c>
      <c r="E1014" s="627" t="s">
        <v>1045</v>
      </c>
      <c r="F1014" s="627" t="s">
        <v>1007</v>
      </c>
      <c r="G1014" s="627" t="s">
        <v>2699</v>
      </c>
      <c r="H1014" s="627" t="s">
        <v>2773</v>
      </c>
      <c r="I1014" s="627" t="s">
        <v>3048</v>
      </c>
      <c r="J1014" s="627" t="s">
        <v>3049</v>
      </c>
      <c r="K1014" s="627"/>
      <c r="L1014" s="627"/>
      <c r="M1014" s="627"/>
      <c r="N1014" s="627"/>
    </row>
    <row r="1015" spans="1:14" ht="15" hidden="1" customHeight="1" x14ac:dyDescent="0.15">
      <c r="A1015" s="627">
        <v>126</v>
      </c>
      <c r="B1015" s="627" t="s">
        <v>3050</v>
      </c>
      <c r="C1015" s="627" t="s">
        <v>1031</v>
      </c>
      <c r="D1015" s="627" t="s">
        <v>1109</v>
      </c>
      <c r="E1015" s="627" t="s">
        <v>1161</v>
      </c>
      <c r="F1015" s="627" t="s">
        <v>1007</v>
      </c>
      <c r="G1015" s="627" t="s">
        <v>2699</v>
      </c>
      <c r="H1015" s="627" t="s">
        <v>2773</v>
      </c>
      <c r="I1015" s="627" t="s">
        <v>3051</v>
      </c>
      <c r="J1015" s="627" t="s">
        <v>3052</v>
      </c>
      <c r="K1015" s="627"/>
      <c r="L1015" s="627"/>
      <c r="M1015" s="627"/>
      <c r="N1015" s="627"/>
    </row>
    <row r="1016" spans="1:14" ht="15" hidden="1" customHeight="1" x14ac:dyDescent="0.15">
      <c r="A1016" s="627">
        <v>127</v>
      </c>
      <c r="B1016" s="627" t="s">
        <v>3053</v>
      </c>
      <c r="C1016" s="627" t="s">
        <v>1031</v>
      </c>
      <c r="D1016" s="627" t="s">
        <v>1109</v>
      </c>
      <c r="E1016" s="627" t="s">
        <v>1163</v>
      </c>
      <c r="F1016" s="627" t="s">
        <v>1007</v>
      </c>
      <c r="G1016" s="627" t="s">
        <v>2699</v>
      </c>
      <c r="H1016" s="627" t="s">
        <v>2773</v>
      </c>
      <c r="I1016" s="627" t="s">
        <v>3054</v>
      </c>
      <c r="J1016" s="627" t="s">
        <v>3055</v>
      </c>
      <c r="K1016" s="627"/>
      <c r="L1016" s="627"/>
      <c r="M1016" s="627"/>
      <c r="N1016" s="627"/>
    </row>
    <row r="1017" spans="1:14" ht="15" hidden="1" customHeight="1" x14ac:dyDescent="0.15">
      <c r="A1017" s="627">
        <v>128</v>
      </c>
      <c r="B1017" s="627" t="s">
        <v>3056</v>
      </c>
      <c r="C1017" s="627" t="s">
        <v>1031</v>
      </c>
      <c r="D1017" s="627" t="s">
        <v>1122</v>
      </c>
      <c r="E1017" s="627" t="s">
        <v>1008</v>
      </c>
      <c r="F1017" s="627" t="s">
        <v>1007</v>
      </c>
      <c r="G1017" s="627" t="s">
        <v>2699</v>
      </c>
      <c r="H1017" s="627" t="s">
        <v>2777</v>
      </c>
      <c r="I1017" s="627"/>
      <c r="J1017" s="627" t="s">
        <v>647</v>
      </c>
      <c r="K1017" s="627"/>
      <c r="L1017" s="627"/>
      <c r="M1017" s="627"/>
      <c r="N1017" s="627"/>
    </row>
    <row r="1018" spans="1:14" ht="15" hidden="1" customHeight="1" x14ac:dyDescent="0.15">
      <c r="A1018" s="627">
        <v>129</v>
      </c>
      <c r="B1018" s="627" t="s">
        <v>3057</v>
      </c>
      <c r="C1018" s="627" t="s">
        <v>1031</v>
      </c>
      <c r="D1018" s="627" t="s">
        <v>1122</v>
      </c>
      <c r="E1018" s="627" t="s">
        <v>1012</v>
      </c>
      <c r="F1018" s="627" t="s">
        <v>1007</v>
      </c>
      <c r="G1018" s="627" t="s">
        <v>2699</v>
      </c>
      <c r="H1018" s="627" t="s">
        <v>2777</v>
      </c>
      <c r="I1018" s="627" t="s">
        <v>3058</v>
      </c>
      <c r="J1018" s="627" t="s">
        <v>648</v>
      </c>
      <c r="K1018" s="627"/>
      <c r="L1018" s="627"/>
      <c r="M1018" s="627"/>
      <c r="N1018" s="627"/>
    </row>
    <row r="1019" spans="1:14" ht="15" hidden="1" customHeight="1" x14ac:dyDescent="0.15">
      <c r="A1019" s="627">
        <v>130</v>
      </c>
      <c r="B1019" s="627" t="s">
        <v>3059</v>
      </c>
      <c r="C1019" s="627" t="s">
        <v>1031</v>
      </c>
      <c r="D1019" s="627" t="s">
        <v>1122</v>
      </c>
      <c r="E1019" s="627" t="s">
        <v>1014</v>
      </c>
      <c r="F1019" s="627" t="s">
        <v>1007</v>
      </c>
      <c r="G1019" s="627" t="s">
        <v>2699</v>
      </c>
      <c r="H1019" s="627" t="s">
        <v>2777</v>
      </c>
      <c r="I1019" s="627" t="s">
        <v>3060</v>
      </c>
      <c r="J1019" s="627" t="s">
        <v>649</v>
      </c>
      <c r="K1019" s="627"/>
      <c r="L1019" s="627"/>
      <c r="M1019" s="627"/>
      <c r="N1019" s="627"/>
    </row>
    <row r="1020" spans="1:14" ht="15" hidden="1" customHeight="1" x14ac:dyDescent="0.15">
      <c r="A1020" s="627">
        <v>131</v>
      </c>
      <c r="B1020" s="627" t="s">
        <v>3061</v>
      </c>
      <c r="C1020" s="627" t="s">
        <v>1031</v>
      </c>
      <c r="D1020" s="627" t="s">
        <v>1122</v>
      </c>
      <c r="E1020" s="627" t="s">
        <v>1016</v>
      </c>
      <c r="F1020" s="627" t="s">
        <v>1007</v>
      </c>
      <c r="G1020" s="627" t="s">
        <v>2699</v>
      </c>
      <c r="H1020" s="627" t="s">
        <v>2777</v>
      </c>
      <c r="I1020" s="627" t="s">
        <v>3062</v>
      </c>
      <c r="J1020" s="627" t="s">
        <v>650</v>
      </c>
      <c r="K1020" s="627"/>
      <c r="L1020" s="627"/>
      <c r="M1020" s="627"/>
      <c r="N1020" s="627"/>
    </row>
    <row r="1021" spans="1:14" ht="15" hidden="1" customHeight="1" x14ac:dyDescent="0.15">
      <c r="A1021" s="627">
        <v>132</v>
      </c>
      <c r="B1021" s="627" t="s">
        <v>3063</v>
      </c>
      <c r="C1021" s="627" t="s">
        <v>1031</v>
      </c>
      <c r="D1021" s="627" t="s">
        <v>1122</v>
      </c>
      <c r="E1021" s="627" t="s">
        <v>1018</v>
      </c>
      <c r="F1021" s="627" t="s">
        <v>1007</v>
      </c>
      <c r="G1021" s="627" t="s">
        <v>2699</v>
      </c>
      <c r="H1021" s="627" t="s">
        <v>2777</v>
      </c>
      <c r="I1021" s="627" t="s">
        <v>3064</v>
      </c>
      <c r="J1021" s="627" t="s">
        <v>651</v>
      </c>
      <c r="K1021" s="627"/>
      <c r="L1021" s="627"/>
      <c r="M1021" s="627"/>
      <c r="N1021" s="627"/>
    </row>
    <row r="1022" spans="1:14" ht="15" hidden="1" customHeight="1" x14ac:dyDescent="0.15">
      <c r="A1022" s="627">
        <v>133</v>
      </c>
      <c r="B1022" s="627" t="s">
        <v>3065</v>
      </c>
      <c r="C1022" s="627" t="s">
        <v>1031</v>
      </c>
      <c r="D1022" s="627" t="s">
        <v>1122</v>
      </c>
      <c r="E1022" s="627" t="s">
        <v>1020</v>
      </c>
      <c r="F1022" s="627" t="s">
        <v>1007</v>
      </c>
      <c r="G1022" s="627" t="s">
        <v>2699</v>
      </c>
      <c r="H1022" s="627" t="s">
        <v>2777</v>
      </c>
      <c r="I1022" s="627" t="s">
        <v>3066</v>
      </c>
      <c r="J1022" s="627" t="s">
        <v>652</v>
      </c>
      <c r="K1022" s="627"/>
      <c r="L1022" s="627"/>
      <c r="M1022" s="627"/>
      <c r="N1022" s="627"/>
    </row>
    <row r="1023" spans="1:14" ht="15" hidden="1" customHeight="1" x14ac:dyDescent="0.15">
      <c r="A1023" s="627">
        <v>134</v>
      </c>
      <c r="B1023" s="627" t="s">
        <v>3067</v>
      </c>
      <c r="C1023" s="627" t="s">
        <v>1031</v>
      </c>
      <c r="D1023" s="627" t="s">
        <v>1122</v>
      </c>
      <c r="E1023" s="627" t="s">
        <v>1022</v>
      </c>
      <c r="F1023" s="627" t="s">
        <v>1007</v>
      </c>
      <c r="G1023" s="627" t="s">
        <v>2699</v>
      </c>
      <c r="H1023" s="627" t="s">
        <v>2777</v>
      </c>
      <c r="I1023" s="627" t="s">
        <v>3068</v>
      </c>
      <c r="J1023" s="627" t="s">
        <v>653</v>
      </c>
      <c r="K1023" s="627"/>
      <c r="L1023" s="627"/>
      <c r="M1023" s="627"/>
      <c r="N1023" s="627"/>
    </row>
    <row r="1024" spans="1:14" ht="15" hidden="1" customHeight="1" x14ac:dyDescent="0.15">
      <c r="A1024" s="627">
        <v>135</v>
      </c>
      <c r="B1024" s="627" t="s">
        <v>3069</v>
      </c>
      <c r="C1024" s="627" t="s">
        <v>1031</v>
      </c>
      <c r="D1024" s="627" t="s">
        <v>1122</v>
      </c>
      <c r="E1024" s="627" t="s">
        <v>1024</v>
      </c>
      <c r="F1024" s="627" t="s">
        <v>1007</v>
      </c>
      <c r="G1024" s="627" t="s">
        <v>2699</v>
      </c>
      <c r="H1024" s="627" t="s">
        <v>2777</v>
      </c>
      <c r="I1024" s="627" t="s">
        <v>3070</v>
      </c>
      <c r="J1024" s="627" t="s">
        <v>654</v>
      </c>
      <c r="K1024" s="627"/>
      <c r="L1024" s="627"/>
      <c r="M1024" s="627"/>
      <c r="N1024" s="627"/>
    </row>
    <row r="1025" spans="1:14" ht="15" hidden="1" customHeight="1" x14ac:dyDescent="0.15">
      <c r="A1025" s="627">
        <v>136</v>
      </c>
      <c r="B1025" s="627" t="s">
        <v>3071</v>
      </c>
      <c r="C1025" s="627" t="s">
        <v>1031</v>
      </c>
      <c r="D1025" s="627" t="s">
        <v>1122</v>
      </c>
      <c r="E1025" s="627" t="s">
        <v>1006</v>
      </c>
      <c r="F1025" s="627" t="s">
        <v>1007</v>
      </c>
      <c r="G1025" s="627" t="s">
        <v>2699</v>
      </c>
      <c r="H1025" s="627" t="s">
        <v>2777</v>
      </c>
      <c r="I1025" s="627" t="s">
        <v>3072</v>
      </c>
      <c r="J1025" s="627" t="s">
        <v>655</v>
      </c>
      <c r="K1025" s="627"/>
      <c r="L1025" s="627"/>
      <c r="M1025" s="627"/>
      <c r="N1025" s="627"/>
    </row>
    <row r="1026" spans="1:14" ht="15" hidden="1" customHeight="1" x14ac:dyDescent="0.15">
      <c r="A1026" s="627">
        <v>137</v>
      </c>
      <c r="B1026" s="627" t="s">
        <v>3073</v>
      </c>
      <c r="C1026" s="627" t="s">
        <v>1031</v>
      </c>
      <c r="D1026" s="627" t="s">
        <v>1122</v>
      </c>
      <c r="E1026" s="627" t="s">
        <v>1027</v>
      </c>
      <c r="F1026" s="627" t="s">
        <v>1007</v>
      </c>
      <c r="G1026" s="627" t="s">
        <v>2699</v>
      </c>
      <c r="H1026" s="627" t="s">
        <v>2777</v>
      </c>
      <c r="I1026" s="627" t="s">
        <v>3074</v>
      </c>
      <c r="J1026" s="627" t="s">
        <v>656</v>
      </c>
      <c r="K1026" s="627"/>
      <c r="L1026" s="627"/>
      <c r="M1026" s="627"/>
      <c r="N1026" s="627"/>
    </row>
    <row r="1027" spans="1:14" ht="15" hidden="1" customHeight="1" x14ac:dyDescent="0.15">
      <c r="A1027" s="627">
        <v>138</v>
      </c>
      <c r="B1027" s="627" t="s">
        <v>3075</v>
      </c>
      <c r="C1027" s="627" t="s">
        <v>1031</v>
      </c>
      <c r="D1027" s="627" t="s">
        <v>1122</v>
      </c>
      <c r="E1027" s="627" t="s">
        <v>1029</v>
      </c>
      <c r="F1027" s="627" t="s">
        <v>1007</v>
      </c>
      <c r="G1027" s="627" t="s">
        <v>2699</v>
      </c>
      <c r="H1027" s="627" t="s">
        <v>2777</v>
      </c>
      <c r="I1027" s="627" t="s">
        <v>3076</v>
      </c>
      <c r="J1027" s="627" t="s">
        <v>657</v>
      </c>
      <c r="K1027" s="627"/>
      <c r="L1027" s="627"/>
      <c r="M1027" s="627"/>
      <c r="N1027" s="627"/>
    </row>
    <row r="1028" spans="1:14" ht="15" hidden="1" customHeight="1" x14ac:dyDescent="0.15">
      <c r="A1028" s="627">
        <v>139</v>
      </c>
      <c r="B1028" s="627" t="s">
        <v>3077</v>
      </c>
      <c r="C1028" s="627" t="s">
        <v>1031</v>
      </c>
      <c r="D1028" s="627" t="s">
        <v>1122</v>
      </c>
      <c r="E1028" s="627" t="s">
        <v>1031</v>
      </c>
      <c r="F1028" s="627" t="s">
        <v>1007</v>
      </c>
      <c r="G1028" s="627" t="s">
        <v>2699</v>
      </c>
      <c r="H1028" s="627" t="s">
        <v>2777</v>
      </c>
      <c r="I1028" s="627" t="s">
        <v>3078</v>
      </c>
      <c r="J1028" s="627" t="s">
        <v>658</v>
      </c>
      <c r="K1028" s="627"/>
      <c r="L1028" s="627"/>
      <c r="M1028" s="627"/>
      <c r="N1028" s="627"/>
    </row>
    <row r="1029" spans="1:14" ht="15" hidden="1" customHeight="1" x14ac:dyDescent="0.15">
      <c r="A1029" s="627">
        <v>140</v>
      </c>
      <c r="B1029" s="627" t="s">
        <v>3079</v>
      </c>
      <c r="C1029" s="627" t="s">
        <v>1031</v>
      </c>
      <c r="D1029" s="627" t="s">
        <v>1122</v>
      </c>
      <c r="E1029" s="627" t="s">
        <v>1033</v>
      </c>
      <c r="F1029" s="627" t="s">
        <v>1007</v>
      </c>
      <c r="G1029" s="627" t="s">
        <v>2699</v>
      </c>
      <c r="H1029" s="627" t="s">
        <v>2777</v>
      </c>
      <c r="I1029" s="627" t="s">
        <v>3080</v>
      </c>
      <c r="J1029" s="627" t="s">
        <v>659</v>
      </c>
      <c r="K1029" s="627"/>
      <c r="L1029" s="627"/>
      <c r="M1029" s="627"/>
      <c r="N1029" s="627"/>
    </row>
    <row r="1030" spans="1:14" ht="15" hidden="1" customHeight="1" x14ac:dyDescent="0.15">
      <c r="A1030" s="627">
        <v>141</v>
      </c>
      <c r="B1030" s="627" t="s">
        <v>3081</v>
      </c>
      <c r="C1030" s="627" t="s">
        <v>1031</v>
      </c>
      <c r="D1030" s="627" t="s">
        <v>1141</v>
      </c>
      <c r="E1030" s="627" t="s">
        <v>1008</v>
      </c>
      <c r="F1030" s="627" t="s">
        <v>1007</v>
      </c>
      <c r="G1030" s="627" t="s">
        <v>2699</v>
      </c>
      <c r="H1030" s="627" t="s">
        <v>2781</v>
      </c>
      <c r="I1030" s="627"/>
      <c r="J1030" s="627" t="s">
        <v>666</v>
      </c>
      <c r="K1030" s="627"/>
      <c r="L1030" s="627"/>
      <c r="M1030" s="627"/>
      <c r="N1030" s="627"/>
    </row>
    <row r="1031" spans="1:14" ht="15" hidden="1" customHeight="1" x14ac:dyDescent="0.15">
      <c r="A1031" s="627">
        <v>142</v>
      </c>
      <c r="B1031" s="627" t="s">
        <v>3082</v>
      </c>
      <c r="C1031" s="627" t="s">
        <v>1031</v>
      </c>
      <c r="D1031" s="627" t="s">
        <v>1141</v>
      </c>
      <c r="E1031" s="627" t="s">
        <v>1012</v>
      </c>
      <c r="F1031" s="627" t="s">
        <v>1007</v>
      </c>
      <c r="G1031" s="627" t="s">
        <v>2699</v>
      </c>
      <c r="H1031" s="627" t="s">
        <v>2781</v>
      </c>
      <c r="I1031" s="627" t="s">
        <v>3083</v>
      </c>
      <c r="J1031" s="627" t="s">
        <v>667</v>
      </c>
      <c r="K1031" s="627"/>
      <c r="L1031" s="627"/>
      <c r="M1031" s="627"/>
      <c r="N1031" s="627"/>
    </row>
    <row r="1032" spans="1:14" ht="15" hidden="1" customHeight="1" x14ac:dyDescent="0.15">
      <c r="A1032" s="627">
        <v>143</v>
      </c>
      <c r="B1032" s="627" t="s">
        <v>3084</v>
      </c>
      <c r="C1032" s="627" t="s">
        <v>1031</v>
      </c>
      <c r="D1032" s="627" t="s">
        <v>1141</v>
      </c>
      <c r="E1032" s="627" t="s">
        <v>1014</v>
      </c>
      <c r="F1032" s="627" t="s">
        <v>1007</v>
      </c>
      <c r="G1032" s="627" t="s">
        <v>2699</v>
      </c>
      <c r="H1032" s="627" t="s">
        <v>2781</v>
      </c>
      <c r="I1032" s="627" t="s">
        <v>3085</v>
      </c>
      <c r="J1032" s="627" t="s">
        <v>668</v>
      </c>
      <c r="K1032" s="627"/>
      <c r="L1032" s="627"/>
      <c r="M1032" s="627"/>
      <c r="N1032" s="627"/>
    </row>
    <row r="1033" spans="1:14" ht="15" hidden="1" customHeight="1" x14ac:dyDescent="0.15">
      <c r="A1033" s="627">
        <v>144</v>
      </c>
      <c r="B1033" s="627" t="s">
        <v>3086</v>
      </c>
      <c r="C1033" s="627" t="s">
        <v>1031</v>
      </c>
      <c r="D1033" s="627" t="s">
        <v>1141</v>
      </c>
      <c r="E1033" s="627" t="s">
        <v>1016</v>
      </c>
      <c r="F1033" s="627" t="s">
        <v>1007</v>
      </c>
      <c r="G1033" s="627" t="s">
        <v>2699</v>
      </c>
      <c r="H1033" s="627" t="s">
        <v>2781</v>
      </c>
      <c r="I1033" s="627" t="s">
        <v>3087</v>
      </c>
      <c r="J1033" s="627" t="s">
        <v>669</v>
      </c>
      <c r="K1033" s="627"/>
      <c r="L1033" s="627"/>
      <c r="M1033" s="627"/>
      <c r="N1033" s="627"/>
    </row>
    <row r="1034" spans="1:14" ht="15" hidden="1" customHeight="1" x14ac:dyDescent="0.15">
      <c r="A1034" s="627">
        <v>145</v>
      </c>
      <c r="B1034" s="627" t="s">
        <v>3088</v>
      </c>
      <c r="C1034" s="627" t="s">
        <v>1031</v>
      </c>
      <c r="D1034" s="627" t="s">
        <v>1141</v>
      </c>
      <c r="E1034" s="627" t="s">
        <v>1018</v>
      </c>
      <c r="F1034" s="627" t="s">
        <v>1007</v>
      </c>
      <c r="G1034" s="627" t="s">
        <v>2699</v>
      </c>
      <c r="H1034" s="627" t="s">
        <v>2781</v>
      </c>
      <c r="I1034" s="627" t="s">
        <v>3089</v>
      </c>
      <c r="J1034" s="627" t="s">
        <v>670</v>
      </c>
      <c r="K1034" s="627"/>
      <c r="L1034" s="627"/>
      <c r="M1034" s="627"/>
      <c r="N1034" s="627"/>
    </row>
    <row r="1035" spans="1:14" ht="15" hidden="1" customHeight="1" x14ac:dyDescent="0.15">
      <c r="A1035" s="627">
        <v>146</v>
      </c>
      <c r="B1035" s="627" t="s">
        <v>3090</v>
      </c>
      <c r="C1035" s="627" t="s">
        <v>1031</v>
      </c>
      <c r="D1035" s="627" t="s">
        <v>1141</v>
      </c>
      <c r="E1035" s="627" t="s">
        <v>1020</v>
      </c>
      <c r="F1035" s="627" t="s">
        <v>1007</v>
      </c>
      <c r="G1035" s="627" t="s">
        <v>2699</v>
      </c>
      <c r="H1035" s="627" t="s">
        <v>2781</v>
      </c>
      <c r="I1035" s="627" t="s">
        <v>3091</v>
      </c>
      <c r="J1035" s="627" t="s">
        <v>671</v>
      </c>
      <c r="K1035" s="627"/>
      <c r="L1035" s="627"/>
      <c r="M1035" s="627"/>
      <c r="N1035" s="627"/>
    </row>
    <row r="1036" spans="1:14" ht="15" hidden="1" customHeight="1" x14ac:dyDescent="0.15">
      <c r="A1036" s="627">
        <v>147</v>
      </c>
      <c r="B1036" s="627" t="s">
        <v>3092</v>
      </c>
      <c r="C1036" s="627" t="s">
        <v>1031</v>
      </c>
      <c r="D1036" s="627" t="s">
        <v>1165</v>
      </c>
      <c r="E1036" s="627" t="s">
        <v>1008</v>
      </c>
      <c r="F1036" s="627" t="s">
        <v>1007</v>
      </c>
      <c r="G1036" s="627" t="s">
        <v>2699</v>
      </c>
      <c r="H1036" s="627" t="s">
        <v>2785</v>
      </c>
      <c r="I1036" s="627"/>
      <c r="J1036" s="627" t="s">
        <v>687</v>
      </c>
      <c r="K1036" s="627"/>
      <c r="L1036" s="627"/>
      <c r="M1036" s="627"/>
      <c r="N1036" s="627"/>
    </row>
    <row r="1037" spans="1:14" ht="15" hidden="1" customHeight="1" x14ac:dyDescent="0.15">
      <c r="A1037" s="627">
        <v>148</v>
      </c>
      <c r="B1037" s="627" t="s">
        <v>3093</v>
      </c>
      <c r="C1037" s="627" t="s">
        <v>1031</v>
      </c>
      <c r="D1037" s="627" t="s">
        <v>1165</v>
      </c>
      <c r="E1037" s="627" t="s">
        <v>1012</v>
      </c>
      <c r="F1037" s="627" t="s">
        <v>1007</v>
      </c>
      <c r="G1037" s="627" t="s">
        <v>2699</v>
      </c>
      <c r="H1037" s="627" t="s">
        <v>2785</v>
      </c>
      <c r="I1037" s="627" t="s">
        <v>3094</v>
      </c>
      <c r="J1037" s="627" t="s">
        <v>688</v>
      </c>
      <c r="K1037" s="627"/>
      <c r="L1037" s="627"/>
      <c r="M1037" s="627"/>
      <c r="N1037" s="627"/>
    </row>
    <row r="1038" spans="1:14" ht="15" hidden="1" customHeight="1" x14ac:dyDescent="0.15">
      <c r="A1038" s="627">
        <v>149</v>
      </c>
      <c r="B1038" s="627" t="s">
        <v>3095</v>
      </c>
      <c r="C1038" s="627" t="s">
        <v>1031</v>
      </c>
      <c r="D1038" s="627" t="s">
        <v>1165</v>
      </c>
      <c r="E1038" s="627" t="s">
        <v>1014</v>
      </c>
      <c r="F1038" s="627" t="s">
        <v>1007</v>
      </c>
      <c r="G1038" s="627" t="s">
        <v>2699</v>
      </c>
      <c r="H1038" s="627" t="s">
        <v>2785</v>
      </c>
      <c r="I1038" s="627" t="s">
        <v>3096</v>
      </c>
      <c r="J1038" s="627" t="s">
        <v>689</v>
      </c>
      <c r="K1038" s="627"/>
      <c r="L1038" s="627"/>
      <c r="M1038" s="627"/>
      <c r="N1038" s="627"/>
    </row>
    <row r="1039" spans="1:14" ht="15" hidden="1" customHeight="1" x14ac:dyDescent="0.15">
      <c r="A1039" s="627">
        <v>150</v>
      </c>
      <c r="B1039" s="627" t="s">
        <v>3097</v>
      </c>
      <c r="C1039" s="627" t="s">
        <v>1031</v>
      </c>
      <c r="D1039" s="627" t="s">
        <v>1165</v>
      </c>
      <c r="E1039" s="627" t="s">
        <v>1016</v>
      </c>
      <c r="F1039" s="627" t="s">
        <v>1007</v>
      </c>
      <c r="G1039" s="627" t="s">
        <v>2699</v>
      </c>
      <c r="H1039" s="627" t="s">
        <v>2785</v>
      </c>
      <c r="I1039" s="627" t="s">
        <v>3054</v>
      </c>
      <c r="J1039" s="627" t="s">
        <v>690</v>
      </c>
      <c r="K1039" s="627"/>
      <c r="L1039" s="627"/>
      <c r="M1039" s="627"/>
      <c r="N1039" s="627"/>
    </row>
    <row r="1040" spans="1:14" ht="15" hidden="1" customHeight="1" x14ac:dyDescent="0.15">
      <c r="A1040" s="627">
        <v>151</v>
      </c>
      <c r="B1040" s="627" t="s">
        <v>3098</v>
      </c>
      <c r="C1040" s="627" t="s">
        <v>1031</v>
      </c>
      <c r="D1040" s="627" t="s">
        <v>1165</v>
      </c>
      <c r="E1040" s="627" t="s">
        <v>1018</v>
      </c>
      <c r="F1040" s="627" t="s">
        <v>1007</v>
      </c>
      <c r="G1040" s="627" t="s">
        <v>2699</v>
      </c>
      <c r="H1040" s="627" t="s">
        <v>2785</v>
      </c>
      <c r="I1040" s="627" t="s">
        <v>3099</v>
      </c>
      <c r="J1040" s="627" t="s">
        <v>691</v>
      </c>
      <c r="K1040" s="627"/>
      <c r="L1040" s="627"/>
      <c r="M1040" s="627"/>
      <c r="N1040" s="627"/>
    </row>
    <row r="1041" spans="1:14" ht="15" hidden="1" customHeight="1" x14ac:dyDescent="0.15">
      <c r="A1041" s="627">
        <v>152</v>
      </c>
      <c r="B1041" s="627" t="s">
        <v>3100</v>
      </c>
      <c r="C1041" s="627" t="s">
        <v>1031</v>
      </c>
      <c r="D1041" s="627" t="s">
        <v>1165</v>
      </c>
      <c r="E1041" s="627" t="s">
        <v>1020</v>
      </c>
      <c r="F1041" s="627" t="s">
        <v>1007</v>
      </c>
      <c r="G1041" s="627" t="s">
        <v>2699</v>
      </c>
      <c r="H1041" s="627" t="s">
        <v>2785</v>
      </c>
      <c r="I1041" s="627" t="s">
        <v>3101</v>
      </c>
      <c r="J1041" s="627" t="s">
        <v>1988</v>
      </c>
      <c r="K1041" s="627"/>
      <c r="L1041" s="627"/>
      <c r="M1041" s="627"/>
      <c r="N1041" s="627"/>
    </row>
    <row r="1042" spans="1:14" ht="15" hidden="1" customHeight="1" x14ac:dyDescent="0.15">
      <c r="A1042" s="627">
        <v>153</v>
      </c>
      <c r="B1042" s="627" t="s">
        <v>3102</v>
      </c>
      <c r="C1042" s="627" t="s">
        <v>1031</v>
      </c>
      <c r="D1042" s="627" t="s">
        <v>1165</v>
      </c>
      <c r="E1042" s="627" t="s">
        <v>1022</v>
      </c>
      <c r="F1042" s="627" t="s">
        <v>1007</v>
      </c>
      <c r="G1042" s="627" t="s">
        <v>2699</v>
      </c>
      <c r="H1042" s="627" t="s">
        <v>2785</v>
      </c>
      <c r="I1042" s="627" t="s">
        <v>3040</v>
      </c>
      <c r="J1042" s="627" t="s">
        <v>1991</v>
      </c>
      <c r="K1042" s="627"/>
      <c r="L1042" s="627"/>
      <c r="M1042" s="627"/>
      <c r="N1042" s="627"/>
    </row>
    <row r="1043" spans="1:14" ht="15" hidden="1" customHeight="1" x14ac:dyDescent="0.15">
      <c r="A1043" s="627">
        <v>154</v>
      </c>
      <c r="B1043" s="627" t="s">
        <v>3103</v>
      </c>
      <c r="C1043" s="627" t="s">
        <v>1031</v>
      </c>
      <c r="D1043" s="627" t="s">
        <v>1165</v>
      </c>
      <c r="E1043" s="627" t="s">
        <v>1024</v>
      </c>
      <c r="F1043" s="627" t="s">
        <v>1007</v>
      </c>
      <c r="G1043" s="627" t="s">
        <v>2699</v>
      </c>
      <c r="H1043" s="627" t="s">
        <v>2785</v>
      </c>
      <c r="I1043" s="627" t="s">
        <v>3104</v>
      </c>
      <c r="J1043" s="627" t="s">
        <v>3105</v>
      </c>
      <c r="K1043" s="627"/>
      <c r="L1043" s="627"/>
      <c r="M1043" s="627"/>
      <c r="N1043" s="627"/>
    </row>
    <row r="1044" spans="1:14" ht="15" hidden="1" customHeight="1" x14ac:dyDescent="0.15">
      <c r="A1044" s="627">
        <v>155</v>
      </c>
      <c r="B1044" s="627" t="s">
        <v>3106</v>
      </c>
      <c r="C1044" s="627" t="s">
        <v>1031</v>
      </c>
      <c r="D1044" s="627" t="s">
        <v>1165</v>
      </c>
      <c r="E1044" s="627" t="s">
        <v>1006</v>
      </c>
      <c r="F1044" s="627" t="s">
        <v>1007</v>
      </c>
      <c r="G1044" s="627" t="s">
        <v>2699</v>
      </c>
      <c r="H1044" s="627" t="s">
        <v>2785</v>
      </c>
      <c r="I1044" s="627" t="s">
        <v>3107</v>
      </c>
      <c r="J1044" s="627" t="s">
        <v>3108</v>
      </c>
      <c r="K1044" s="627"/>
      <c r="L1044" s="627"/>
      <c r="M1044" s="627"/>
      <c r="N1044" s="627"/>
    </row>
    <row r="1045" spans="1:14" ht="15" hidden="1" customHeight="1" x14ac:dyDescent="0.15">
      <c r="A1045" s="627">
        <v>156</v>
      </c>
      <c r="B1045" s="627" t="s">
        <v>3109</v>
      </c>
      <c r="C1045" s="627" t="s">
        <v>1031</v>
      </c>
      <c r="D1045" s="627" t="s">
        <v>1165</v>
      </c>
      <c r="E1045" s="627" t="s">
        <v>1027</v>
      </c>
      <c r="F1045" s="627" t="s">
        <v>1007</v>
      </c>
      <c r="G1045" s="627" t="s">
        <v>2699</v>
      </c>
      <c r="H1045" s="627" t="s">
        <v>2785</v>
      </c>
      <c r="I1045" s="627" t="s">
        <v>3110</v>
      </c>
      <c r="J1045" s="627" t="s">
        <v>3111</v>
      </c>
      <c r="K1045" s="627"/>
      <c r="L1045" s="627"/>
      <c r="M1045" s="627"/>
      <c r="N1045" s="627"/>
    </row>
    <row r="1046" spans="1:14" ht="15" hidden="1" customHeight="1" x14ac:dyDescent="0.15">
      <c r="A1046" s="627">
        <v>157</v>
      </c>
      <c r="B1046" s="627" t="s">
        <v>3112</v>
      </c>
      <c r="C1046" s="627" t="s">
        <v>1031</v>
      </c>
      <c r="D1046" s="627" t="s">
        <v>1165</v>
      </c>
      <c r="E1046" s="627" t="s">
        <v>1029</v>
      </c>
      <c r="F1046" s="627" t="s">
        <v>1007</v>
      </c>
      <c r="G1046" s="627" t="s">
        <v>2699</v>
      </c>
      <c r="H1046" s="627" t="s">
        <v>2785</v>
      </c>
      <c r="I1046" s="627" t="s">
        <v>3113</v>
      </c>
      <c r="J1046" s="627" t="s">
        <v>3114</v>
      </c>
      <c r="K1046" s="627"/>
      <c r="L1046" s="627"/>
      <c r="M1046" s="627"/>
      <c r="N1046" s="627"/>
    </row>
    <row r="1047" spans="1:14" ht="15" hidden="1" customHeight="1" x14ac:dyDescent="0.15">
      <c r="A1047" s="627">
        <v>158</v>
      </c>
      <c r="B1047" s="627" t="s">
        <v>3115</v>
      </c>
      <c r="C1047" s="627" t="s">
        <v>1031</v>
      </c>
      <c r="D1047" s="627" t="s">
        <v>1171</v>
      </c>
      <c r="E1047" s="627" t="s">
        <v>1008</v>
      </c>
      <c r="F1047" s="627" t="s">
        <v>1007</v>
      </c>
      <c r="G1047" s="627" t="s">
        <v>2699</v>
      </c>
      <c r="H1047" s="627" t="s">
        <v>2789</v>
      </c>
      <c r="I1047" s="627"/>
      <c r="J1047" s="627" t="s">
        <v>692</v>
      </c>
      <c r="K1047" s="627"/>
      <c r="L1047" s="627"/>
      <c r="M1047" s="627"/>
      <c r="N1047" s="627"/>
    </row>
    <row r="1048" spans="1:14" ht="15" hidden="1" customHeight="1" x14ac:dyDescent="0.15">
      <c r="A1048" s="627">
        <v>159</v>
      </c>
      <c r="B1048" s="627" t="s">
        <v>3116</v>
      </c>
      <c r="C1048" s="627" t="s">
        <v>1031</v>
      </c>
      <c r="D1048" s="627" t="s">
        <v>1171</v>
      </c>
      <c r="E1048" s="627" t="s">
        <v>1012</v>
      </c>
      <c r="F1048" s="627" t="s">
        <v>1007</v>
      </c>
      <c r="G1048" s="627" t="s">
        <v>2699</v>
      </c>
      <c r="H1048" s="627" t="s">
        <v>2789</v>
      </c>
      <c r="I1048" s="627" t="s">
        <v>3117</v>
      </c>
      <c r="J1048" s="627" t="s">
        <v>693</v>
      </c>
      <c r="K1048" s="627"/>
      <c r="L1048" s="627"/>
      <c r="M1048" s="627"/>
      <c r="N1048" s="627"/>
    </row>
    <row r="1049" spans="1:14" ht="15" hidden="1" customHeight="1" x14ac:dyDescent="0.15">
      <c r="A1049" s="627">
        <v>160</v>
      </c>
      <c r="B1049" s="627" t="s">
        <v>3118</v>
      </c>
      <c r="C1049" s="627" t="s">
        <v>1031</v>
      </c>
      <c r="D1049" s="627" t="s">
        <v>1171</v>
      </c>
      <c r="E1049" s="627" t="s">
        <v>1014</v>
      </c>
      <c r="F1049" s="627" t="s">
        <v>1007</v>
      </c>
      <c r="G1049" s="627" t="s">
        <v>2699</v>
      </c>
      <c r="H1049" s="627" t="s">
        <v>2789</v>
      </c>
      <c r="I1049" s="627" t="s">
        <v>3119</v>
      </c>
      <c r="J1049" s="627" t="s">
        <v>694</v>
      </c>
      <c r="K1049" s="627"/>
      <c r="L1049" s="627"/>
      <c r="M1049" s="627"/>
      <c r="N1049" s="627"/>
    </row>
    <row r="1050" spans="1:14" ht="15" hidden="1" customHeight="1" x14ac:dyDescent="0.15">
      <c r="A1050" s="627">
        <v>161</v>
      </c>
      <c r="B1050" s="627" t="s">
        <v>3120</v>
      </c>
      <c r="C1050" s="627" t="s">
        <v>1031</v>
      </c>
      <c r="D1050" s="627" t="s">
        <v>1171</v>
      </c>
      <c r="E1050" s="627" t="s">
        <v>1016</v>
      </c>
      <c r="F1050" s="627" t="s">
        <v>1007</v>
      </c>
      <c r="G1050" s="627" t="s">
        <v>2699</v>
      </c>
      <c r="H1050" s="627" t="s">
        <v>2789</v>
      </c>
      <c r="I1050" s="627" t="s">
        <v>3121</v>
      </c>
      <c r="J1050" s="627" t="s">
        <v>695</v>
      </c>
      <c r="K1050" s="627"/>
      <c r="L1050" s="627"/>
      <c r="M1050" s="627"/>
      <c r="N1050" s="627"/>
    </row>
    <row r="1051" spans="1:14" ht="15" hidden="1" customHeight="1" x14ac:dyDescent="0.15">
      <c r="A1051" s="627">
        <v>162</v>
      </c>
      <c r="B1051" s="627" t="s">
        <v>3122</v>
      </c>
      <c r="C1051" s="627" t="s">
        <v>1031</v>
      </c>
      <c r="D1051" s="627" t="s">
        <v>1171</v>
      </c>
      <c r="E1051" s="627" t="s">
        <v>1018</v>
      </c>
      <c r="F1051" s="627" t="s">
        <v>1007</v>
      </c>
      <c r="G1051" s="627" t="s">
        <v>2699</v>
      </c>
      <c r="H1051" s="627" t="s">
        <v>2789</v>
      </c>
      <c r="I1051" s="627" t="s">
        <v>3123</v>
      </c>
      <c r="J1051" s="627" t="s">
        <v>696</v>
      </c>
      <c r="K1051" s="627"/>
      <c r="L1051" s="627"/>
      <c r="M1051" s="627"/>
      <c r="N1051" s="627"/>
    </row>
    <row r="1052" spans="1:14" ht="15" hidden="1" customHeight="1" x14ac:dyDescent="0.15">
      <c r="A1052" s="627">
        <v>163</v>
      </c>
      <c r="B1052" s="627" t="s">
        <v>3124</v>
      </c>
      <c r="C1052" s="627" t="s">
        <v>1031</v>
      </c>
      <c r="D1052" s="627" t="s">
        <v>1171</v>
      </c>
      <c r="E1052" s="627" t="s">
        <v>1020</v>
      </c>
      <c r="F1052" s="627" t="s">
        <v>1007</v>
      </c>
      <c r="G1052" s="627" t="s">
        <v>2699</v>
      </c>
      <c r="H1052" s="627" t="s">
        <v>2789</v>
      </c>
      <c r="I1052" s="627" t="s">
        <v>3125</v>
      </c>
      <c r="J1052" s="627" t="s">
        <v>697</v>
      </c>
      <c r="K1052" s="627"/>
      <c r="L1052" s="627"/>
      <c r="M1052" s="627"/>
      <c r="N1052" s="627"/>
    </row>
    <row r="1053" spans="1:14" ht="15" hidden="1" customHeight="1" x14ac:dyDescent="0.15">
      <c r="A1053" s="627">
        <v>164</v>
      </c>
      <c r="B1053" s="627" t="s">
        <v>3126</v>
      </c>
      <c r="C1053" s="627" t="s">
        <v>1031</v>
      </c>
      <c r="D1053" s="627" t="s">
        <v>1171</v>
      </c>
      <c r="E1053" s="627" t="s">
        <v>1022</v>
      </c>
      <c r="F1053" s="627" t="s">
        <v>1007</v>
      </c>
      <c r="G1053" s="627" t="s">
        <v>2699</v>
      </c>
      <c r="H1053" s="627" t="s">
        <v>2789</v>
      </c>
      <c r="I1053" s="627" t="s">
        <v>3127</v>
      </c>
      <c r="J1053" s="627" t="s">
        <v>698</v>
      </c>
      <c r="K1053" s="627"/>
      <c r="L1053" s="627"/>
      <c r="M1053" s="627"/>
      <c r="N1053" s="627"/>
    </row>
    <row r="1054" spans="1:14" ht="15" hidden="1" customHeight="1" x14ac:dyDescent="0.15">
      <c r="A1054" s="627">
        <v>165</v>
      </c>
      <c r="B1054" s="627" t="s">
        <v>3128</v>
      </c>
      <c r="C1054" s="627" t="s">
        <v>1031</v>
      </c>
      <c r="D1054" s="627" t="s">
        <v>1180</v>
      </c>
      <c r="E1054" s="627" t="s">
        <v>1008</v>
      </c>
      <c r="F1054" s="627" t="s">
        <v>1007</v>
      </c>
      <c r="G1054" s="627" t="s">
        <v>2699</v>
      </c>
      <c r="H1054" s="627" t="s">
        <v>2793</v>
      </c>
      <c r="I1054" s="627"/>
      <c r="J1054" s="627" t="s">
        <v>700</v>
      </c>
      <c r="K1054" s="627"/>
      <c r="L1054" s="627"/>
      <c r="M1054" s="627"/>
      <c r="N1054" s="627"/>
    </row>
    <row r="1055" spans="1:14" ht="15" hidden="1" customHeight="1" x14ac:dyDescent="0.15">
      <c r="A1055" s="627">
        <v>166</v>
      </c>
      <c r="B1055" s="627" t="s">
        <v>3129</v>
      </c>
      <c r="C1055" s="627" t="s">
        <v>1031</v>
      </c>
      <c r="D1055" s="627" t="s">
        <v>1180</v>
      </c>
      <c r="E1055" s="627" t="s">
        <v>1012</v>
      </c>
      <c r="F1055" s="627" t="s">
        <v>1007</v>
      </c>
      <c r="G1055" s="627" t="s">
        <v>2699</v>
      </c>
      <c r="H1055" s="627" t="s">
        <v>2793</v>
      </c>
      <c r="I1055" s="627" t="s">
        <v>3130</v>
      </c>
      <c r="J1055" s="627" t="s">
        <v>701</v>
      </c>
      <c r="K1055" s="627"/>
      <c r="L1055" s="627"/>
      <c r="M1055" s="627"/>
      <c r="N1055" s="627"/>
    </row>
    <row r="1056" spans="1:14" ht="15" hidden="1" customHeight="1" x14ac:dyDescent="0.15">
      <c r="A1056" s="627">
        <v>167</v>
      </c>
      <c r="B1056" s="627" t="s">
        <v>3131</v>
      </c>
      <c r="C1056" s="627" t="s">
        <v>1031</v>
      </c>
      <c r="D1056" s="627" t="s">
        <v>1180</v>
      </c>
      <c r="E1056" s="627" t="s">
        <v>1014</v>
      </c>
      <c r="F1056" s="627" t="s">
        <v>1007</v>
      </c>
      <c r="G1056" s="627" t="s">
        <v>2699</v>
      </c>
      <c r="H1056" s="627" t="s">
        <v>2793</v>
      </c>
      <c r="I1056" s="627" t="s">
        <v>206</v>
      </c>
      <c r="J1056" s="627" t="s">
        <v>702</v>
      </c>
      <c r="K1056" s="627"/>
      <c r="L1056" s="627"/>
      <c r="M1056" s="627"/>
      <c r="N1056" s="627"/>
    </row>
    <row r="1057" spans="1:14" ht="15" hidden="1" customHeight="1" x14ac:dyDescent="0.15">
      <c r="A1057" s="627">
        <v>168</v>
      </c>
      <c r="B1057" s="627" t="s">
        <v>3132</v>
      </c>
      <c r="C1057" s="627" t="s">
        <v>1031</v>
      </c>
      <c r="D1057" s="627" t="s">
        <v>1180</v>
      </c>
      <c r="E1057" s="627" t="s">
        <v>1016</v>
      </c>
      <c r="F1057" s="627" t="s">
        <v>1007</v>
      </c>
      <c r="G1057" s="627" t="s">
        <v>2699</v>
      </c>
      <c r="H1057" s="627" t="s">
        <v>2793</v>
      </c>
      <c r="I1057" s="627" t="s">
        <v>3133</v>
      </c>
      <c r="J1057" s="627" t="s">
        <v>703</v>
      </c>
      <c r="K1057" s="627"/>
      <c r="L1057" s="627"/>
      <c r="M1057" s="627"/>
      <c r="N1057" s="627"/>
    </row>
    <row r="1058" spans="1:14" ht="15" hidden="1" customHeight="1" x14ac:dyDescent="0.15">
      <c r="A1058" s="627">
        <v>169</v>
      </c>
      <c r="B1058" s="627" t="s">
        <v>3134</v>
      </c>
      <c r="C1058" s="627" t="s">
        <v>1031</v>
      </c>
      <c r="D1058" s="627" t="s">
        <v>1180</v>
      </c>
      <c r="E1058" s="627" t="s">
        <v>1018</v>
      </c>
      <c r="F1058" s="627" t="s">
        <v>1007</v>
      </c>
      <c r="G1058" s="627" t="s">
        <v>2699</v>
      </c>
      <c r="H1058" s="627" t="s">
        <v>2793</v>
      </c>
      <c r="I1058" s="627" t="s">
        <v>3135</v>
      </c>
      <c r="J1058" s="627" t="s">
        <v>704</v>
      </c>
      <c r="K1058" s="627"/>
      <c r="L1058" s="627"/>
      <c r="M1058" s="627"/>
      <c r="N1058" s="627"/>
    </row>
    <row r="1059" spans="1:14" ht="15" hidden="1" customHeight="1" x14ac:dyDescent="0.15">
      <c r="A1059" s="627">
        <v>170</v>
      </c>
      <c r="B1059" s="627" t="s">
        <v>3136</v>
      </c>
      <c r="C1059" s="627" t="s">
        <v>1031</v>
      </c>
      <c r="D1059" s="627" t="s">
        <v>1180</v>
      </c>
      <c r="E1059" s="627" t="s">
        <v>1020</v>
      </c>
      <c r="F1059" s="627" t="s">
        <v>1007</v>
      </c>
      <c r="G1059" s="627" t="s">
        <v>2699</v>
      </c>
      <c r="H1059" s="627" t="s">
        <v>2793</v>
      </c>
      <c r="I1059" s="627" t="s">
        <v>3137</v>
      </c>
      <c r="J1059" s="627" t="s">
        <v>705</v>
      </c>
      <c r="K1059" s="627"/>
      <c r="L1059" s="627"/>
      <c r="M1059" s="627"/>
      <c r="N1059" s="627"/>
    </row>
    <row r="1060" spans="1:14" ht="15" hidden="1" customHeight="1" x14ac:dyDescent="0.15">
      <c r="A1060" s="627">
        <v>171</v>
      </c>
      <c r="B1060" s="627" t="s">
        <v>3138</v>
      </c>
      <c r="C1060" s="627" t="s">
        <v>1031</v>
      </c>
      <c r="D1060" s="627" t="s">
        <v>1180</v>
      </c>
      <c r="E1060" s="627" t="s">
        <v>1022</v>
      </c>
      <c r="F1060" s="627" t="s">
        <v>1007</v>
      </c>
      <c r="G1060" s="627" t="s">
        <v>2699</v>
      </c>
      <c r="H1060" s="627" t="s">
        <v>2793</v>
      </c>
      <c r="I1060" s="627" t="s">
        <v>3139</v>
      </c>
      <c r="J1060" s="627" t="s">
        <v>706</v>
      </c>
      <c r="K1060" s="627"/>
      <c r="L1060" s="627"/>
      <c r="M1060" s="627"/>
      <c r="N1060" s="627"/>
    </row>
    <row r="1061" spans="1:14" ht="15" hidden="1" customHeight="1" x14ac:dyDescent="0.15">
      <c r="A1061" s="627">
        <v>172</v>
      </c>
      <c r="B1061" s="627" t="s">
        <v>3140</v>
      </c>
      <c r="C1061" s="627" t="s">
        <v>1031</v>
      </c>
      <c r="D1061" s="627" t="s">
        <v>1180</v>
      </c>
      <c r="E1061" s="627" t="s">
        <v>1024</v>
      </c>
      <c r="F1061" s="627" t="s">
        <v>1007</v>
      </c>
      <c r="G1061" s="627" t="s">
        <v>2699</v>
      </c>
      <c r="H1061" s="627" t="s">
        <v>2793</v>
      </c>
      <c r="I1061" s="627" t="s">
        <v>3141</v>
      </c>
      <c r="J1061" s="627" t="s">
        <v>707</v>
      </c>
      <c r="K1061" s="627"/>
      <c r="L1061" s="627"/>
      <c r="M1061" s="627"/>
      <c r="N1061" s="627"/>
    </row>
    <row r="1062" spans="1:14" ht="15" hidden="1" customHeight="1" x14ac:dyDescent="0.15">
      <c r="A1062" s="627">
        <v>173</v>
      </c>
      <c r="B1062" s="627" t="s">
        <v>3142</v>
      </c>
      <c r="C1062" s="627" t="s">
        <v>1031</v>
      </c>
      <c r="D1062" s="627" t="s">
        <v>1180</v>
      </c>
      <c r="E1062" s="627" t="s">
        <v>1006</v>
      </c>
      <c r="F1062" s="627" t="s">
        <v>1007</v>
      </c>
      <c r="G1062" s="627" t="s">
        <v>2699</v>
      </c>
      <c r="H1062" s="627" t="s">
        <v>2793</v>
      </c>
      <c r="I1062" s="627" t="s">
        <v>3143</v>
      </c>
      <c r="J1062" s="627" t="s">
        <v>708</v>
      </c>
      <c r="K1062" s="627"/>
      <c r="L1062" s="627"/>
      <c r="M1062" s="627"/>
      <c r="N1062" s="627"/>
    </row>
    <row r="1063" spans="1:14" ht="15" hidden="1" customHeight="1" x14ac:dyDescent="0.15">
      <c r="A1063" s="627">
        <v>174</v>
      </c>
      <c r="B1063" s="627" t="s">
        <v>3144</v>
      </c>
      <c r="C1063" s="627" t="s">
        <v>1031</v>
      </c>
      <c r="D1063" s="627" t="s">
        <v>1180</v>
      </c>
      <c r="E1063" s="627" t="s">
        <v>1027</v>
      </c>
      <c r="F1063" s="627" t="s">
        <v>1007</v>
      </c>
      <c r="G1063" s="627" t="s">
        <v>2699</v>
      </c>
      <c r="H1063" s="627" t="s">
        <v>2793</v>
      </c>
      <c r="I1063" s="627" t="s">
        <v>3145</v>
      </c>
      <c r="J1063" s="627" t="s">
        <v>709</v>
      </c>
      <c r="K1063" s="627"/>
      <c r="L1063" s="627"/>
      <c r="M1063" s="627"/>
      <c r="N1063" s="627"/>
    </row>
    <row r="1064" spans="1:14" ht="15" hidden="1" customHeight="1" x14ac:dyDescent="0.15">
      <c r="A1064" s="627">
        <v>175</v>
      </c>
      <c r="B1064" s="627" t="s">
        <v>3146</v>
      </c>
      <c r="C1064" s="627" t="s">
        <v>1031</v>
      </c>
      <c r="D1064" s="627" t="s">
        <v>1193</v>
      </c>
      <c r="E1064" s="627" t="s">
        <v>1008</v>
      </c>
      <c r="F1064" s="627" t="s">
        <v>1007</v>
      </c>
      <c r="G1064" s="627" t="s">
        <v>2699</v>
      </c>
      <c r="H1064" s="627" t="s">
        <v>2797</v>
      </c>
      <c r="I1064" s="627"/>
      <c r="J1064" s="627" t="s">
        <v>712</v>
      </c>
      <c r="K1064" s="627"/>
      <c r="L1064" s="627"/>
      <c r="M1064" s="627"/>
      <c r="N1064" s="627"/>
    </row>
    <row r="1065" spans="1:14" ht="15" hidden="1" customHeight="1" x14ac:dyDescent="0.15">
      <c r="A1065" s="627">
        <v>176</v>
      </c>
      <c r="B1065" s="627" t="s">
        <v>3147</v>
      </c>
      <c r="C1065" s="627" t="s">
        <v>1031</v>
      </c>
      <c r="D1065" s="627" t="s">
        <v>1193</v>
      </c>
      <c r="E1065" s="627" t="s">
        <v>1012</v>
      </c>
      <c r="F1065" s="627" t="s">
        <v>1007</v>
      </c>
      <c r="G1065" s="627" t="s">
        <v>2699</v>
      </c>
      <c r="H1065" s="627" t="s">
        <v>2797</v>
      </c>
      <c r="I1065" s="627" t="s">
        <v>3148</v>
      </c>
      <c r="J1065" s="627" t="s">
        <v>713</v>
      </c>
      <c r="K1065" s="627"/>
      <c r="L1065" s="627"/>
      <c r="M1065" s="627"/>
      <c r="N1065" s="627"/>
    </row>
    <row r="1066" spans="1:14" ht="15" hidden="1" customHeight="1" x14ac:dyDescent="0.15">
      <c r="A1066" s="627">
        <v>177</v>
      </c>
      <c r="B1066" s="627" t="s">
        <v>3149</v>
      </c>
      <c r="C1066" s="627" t="s">
        <v>1031</v>
      </c>
      <c r="D1066" s="627" t="s">
        <v>1193</v>
      </c>
      <c r="E1066" s="627" t="s">
        <v>1014</v>
      </c>
      <c r="F1066" s="627" t="s">
        <v>1007</v>
      </c>
      <c r="G1066" s="627" t="s">
        <v>2699</v>
      </c>
      <c r="H1066" s="627" t="s">
        <v>2797</v>
      </c>
      <c r="I1066" s="627" t="s">
        <v>3150</v>
      </c>
      <c r="J1066" s="627" t="s">
        <v>714</v>
      </c>
      <c r="K1066" s="627"/>
      <c r="L1066" s="627"/>
      <c r="M1066" s="627"/>
      <c r="N1066" s="627"/>
    </row>
    <row r="1067" spans="1:14" ht="15" hidden="1" customHeight="1" x14ac:dyDescent="0.15">
      <c r="A1067" s="627">
        <v>178</v>
      </c>
      <c r="B1067" s="627" t="s">
        <v>3151</v>
      </c>
      <c r="C1067" s="627" t="s">
        <v>1031</v>
      </c>
      <c r="D1067" s="627" t="s">
        <v>1193</v>
      </c>
      <c r="E1067" s="627" t="s">
        <v>1016</v>
      </c>
      <c r="F1067" s="627" t="s">
        <v>1007</v>
      </c>
      <c r="G1067" s="627" t="s">
        <v>2699</v>
      </c>
      <c r="H1067" s="627" t="s">
        <v>2797</v>
      </c>
      <c r="I1067" s="627" t="s">
        <v>3152</v>
      </c>
      <c r="J1067" s="627" t="s">
        <v>715</v>
      </c>
      <c r="K1067" s="627"/>
      <c r="L1067" s="627"/>
      <c r="M1067" s="627"/>
      <c r="N1067" s="627"/>
    </row>
    <row r="1068" spans="1:14" ht="15" hidden="1" customHeight="1" x14ac:dyDescent="0.15">
      <c r="A1068" s="627">
        <v>179</v>
      </c>
      <c r="B1068" s="627" t="s">
        <v>3153</v>
      </c>
      <c r="C1068" s="627" t="s">
        <v>1031</v>
      </c>
      <c r="D1068" s="627" t="s">
        <v>1193</v>
      </c>
      <c r="E1068" s="627" t="s">
        <v>1018</v>
      </c>
      <c r="F1068" s="627" t="s">
        <v>1007</v>
      </c>
      <c r="G1068" s="627" t="s">
        <v>2699</v>
      </c>
      <c r="H1068" s="627" t="s">
        <v>2797</v>
      </c>
      <c r="I1068" s="627" t="s">
        <v>3154</v>
      </c>
      <c r="J1068" s="627" t="s">
        <v>716</v>
      </c>
      <c r="K1068" s="627"/>
      <c r="L1068" s="627"/>
      <c r="M1068" s="627"/>
      <c r="N1068" s="627"/>
    </row>
    <row r="1069" spans="1:14" ht="15" hidden="1" customHeight="1" x14ac:dyDescent="0.15">
      <c r="A1069" s="627">
        <v>180</v>
      </c>
      <c r="B1069" s="627" t="s">
        <v>3155</v>
      </c>
      <c r="C1069" s="627" t="s">
        <v>1031</v>
      </c>
      <c r="D1069" s="627" t="s">
        <v>1193</v>
      </c>
      <c r="E1069" s="627" t="s">
        <v>1020</v>
      </c>
      <c r="F1069" s="627" t="s">
        <v>1007</v>
      </c>
      <c r="G1069" s="627" t="s">
        <v>2699</v>
      </c>
      <c r="H1069" s="627" t="s">
        <v>2797</v>
      </c>
      <c r="I1069" s="627" t="s">
        <v>3156</v>
      </c>
      <c r="J1069" s="627" t="s">
        <v>717</v>
      </c>
      <c r="K1069" s="627"/>
      <c r="L1069" s="627"/>
      <c r="M1069" s="627"/>
      <c r="N1069" s="627"/>
    </row>
    <row r="1070" spans="1:14" ht="15" hidden="1" customHeight="1" x14ac:dyDescent="0.15">
      <c r="A1070" s="627">
        <v>181</v>
      </c>
      <c r="B1070" s="627" t="s">
        <v>3157</v>
      </c>
      <c r="C1070" s="627" t="s">
        <v>1031</v>
      </c>
      <c r="D1070" s="627" t="s">
        <v>1193</v>
      </c>
      <c r="E1070" s="627" t="s">
        <v>1022</v>
      </c>
      <c r="F1070" s="627" t="s">
        <v>1007</v>
      </c>
      <c r="G1070" s="627" t="s">
        <v>2699</v>
      </c>
      <c r="H1070" s="627" t="s">
        <v>2797</v>
      </c>
      <c r="I1070" s="627" t="s">
        <v>3158</v>
      </c>
      <c r="J1070" s="627" t="s">
        <v>718</v>
      </c>
      <c r="K1070" s="627"/>
      <c r="L1070" s="627"/>
      <c r="M1070" s="627"/>
      <c r="N1070" s="627"/>
    </row>
    <row r="1071" spans="1:14" ht="15" hidden="1" customHeight="1" x14ac:dyDescent="0.15">
      <c r="A1071" s="627">
        <v>182</v>
      </c>
      <c r="B1071" s="627" t="s">
        <v>3159</v>
      </c>
      <c r="C1071" s="627" t="s">
        <v>1031</v>
      </c>
      <c r="D1071" s="627" t="s">
        <v>1193</v>
      </c>
      <c r="E1071" s="627" t="s">
        <v>1024</v>
      </c>
      <c r="F1071" s="627" t="s">
        <v>1007</v>
      </c>
      <c r="G1071" s="627" t="s">
        <v>2699</v>
      </c>
      <c r="H1071" s="627" t="s">
        <v>2797</v>
      </c>
      <c r="I1071" s="627" t="s">
        <v>3160</v>
      </c>
      <c r="J1071" s="627" t="s">
        <v>719</v>
      </c>
      <c r="K1071" s="627"/>
      <c r="L1071" s="627"/>
      <c r="M1071" s="627"/>
      <c r="N1071" s="627"/>
    </row>
    <row r="1072" spans="1:14" ht="15" hidden="1" customHeight="1" x14ac:dyDescent="0.15">
      <c r="A1072" s="627">
        <v>183</v>
      </c>
      <c r="B1072" s="627" t="s">
        <v>3161</v>
      </c>
      <c r="C1072" s="627" t="s">
        <v>1031</v>
      </c>
      <c r="D1072" s="627" t="s">
        <v>1193</v>
      </c>
      <c r="E1072" s="627" t="s">
        <v>1006</v>
      </c>
      <c r="F1072" s="627" t="s">
        <v>1007</v>
      </c>
      <c r="G1072" s="627" t="s">
        <v>2699</v>
      </c>
      <c r="H1072" s="627" t="s">
        <v>2797</v>
      </c>
      <c r="I1072" s="627" t="s">
        <v>3162</v>
      </c>
      <c r="J1072" s="627" t="s">
        <v>720</v>
      </c>
      <c r="K1072" s="627"/>
      <c r="L1072" s="627"/>
      <c r="M1072" s="627"/>
      <c r="N1072" s="627"/>
    </row>
    <row r="1073" spans="1:14" ht="15" hidden="1" customHeight="1" x14ac:dyDescent="0.15">
      <c r="A1073" s="627">
        <v>184</v>
      </c>
      <c r="B1073" s="627" t="s">
        <v>3163</v>
      </c>
      <c r="C1073" s="627" t="s">
        <v>1031</v>
      </c>
      <c r="D1073" s="627" t="s">
        <v>1193</v>
      </c>
      <c r="E1073" s="627" t="s">
        <v>1027</v>
      </c>
      <c r="F1073" s="627" t="s">
        <v>1007</v>
      </c>
      <c r="G1073" s="627" t="s">
        <v>2699</v>
      </c>
      <c r="H1073" s="627" t="s">
        <v>2797</v>
      </c>
      <c r="I1073" s="627" t="s">
        <v>3164</v>
      </c>
      <c r="J1073" s="627" t="s">
        <v>721</v>
      </c>
      <c r="K1073" s="627"/>
      <c r="L1073" s="627"/>
      <c r="M1073" s="627"/>
      <c r="N1073" s="627"/>
    </row>
    <row r="1074" spans="1:14" ht="15" hidden="1" customHeight="1" x14ac:dyDescent="0.15">
      <c r="A1074" s="627">
        <v>185</v>
      </c>
      <c r="B1074" s="627" t="s">
        <v>3165</v>
      </c>
      <c r="C1074" s="627" t="s">
        <v>1031</v>
      </c>
      <c r="D1074" s="627" t="s">
        <v>1193</v>
      </c>
      <c r="E1074" s="627" t="s">
        <v>1029</v>
      </c>
      <c r="F1074" s="627" t="s">
        <v>1007</v>
      </c>
      <c r="G1074" s="627" t="s">
        <v>2699</v>
      </c>
      <c r="H1074" s="627" t="s">
        <v>2797</v>
      </c>
      <c r="I1074" s="627" t="s">
        <v>3166</v>
      </c>
      <c r="J1074" s="627" t="s">
        <v>722</v>
      </c>
      <c r="K1074" s="627"/>
      <c r="L1074" s="627"/>
      <c r="M1074" s="627"/>
      <c r="N1074" s="627"/>
    </row>
    <row r="1075" spans="1:14" ht="15" hidden="1" customHeight="1" x14ac:dyDescent="0.15">
      <c r="A1075" s="627">
        <v>186</v>
      </c>
      <c r="B1075" s="627" t="s">
        <v>3167</v>
      </c>
      <c r="C1075" s="627" t="s">
        <v>1031</v>
      </c>
      <c r="D1075" s="627" t="s">
        <v>1193</v>
      </c>
      <c r="E1075" s="627" t="s">
        <v>1031</v>
      </c>
      <c r="F1075" s="627" t="s">
        <v>1007</v>
      </c>
      <c r="G1075" s="627" t="s">
        <v>2699</v>
      </c>
      <c r="H1075" s="627" t="s">
        <v>2797</v>
      </c>
      <c r="I1075" s="627" t="s">
        <v>3168</v>
      </c>
      <c r="J1075" s="627" t="s">
        <v>3169</v>
      </c>
      <c r="K1075" s="627"/>
      <c r="L1075" s="627"/>
      <c r="M1075" s="627"/>
      <c r="N1075" s="627"/>
    </row>
    <row r="1076" spans="1:14" ht="15" hidden="1" customHeight="1" x14ac:dyDescent="0.15">
      <c r="A1076" s="627">
        <v>187</v>
      </c>
      <c r="B1076" s="627" t="s">
        <v>3170</v>
      </c>
      <c r="C1076" s="627" t="s">
        <v>1031</v>
      </c>
      <c r="D1076" s="627" t="s">
        <v>1193</v>
      </c>
      <c r="E1076" s="627" t="s">
        <v>1033</v>
      </c>
      <c r="F1076" s="627" t="s">
        <v>1007</v>
      </c>
      <c r="G1076" s="627" t="s">
        <v>2699</v>
      </c>
      <c r="H1076" s="627" t="s">
        <v>2797</v>
      </c>
      <c r="I1076" s="627" t="s">
        <v>3171</v>
      </c>
      <c r="J1076" s="627" t="s">
        <v>3172</v>
      </c>
      <c r="K1076" s="627"/>
      <c r="L1076" s="627"/>
      <c r="M1076" s="627"/>
      <c r="N1076" s="627"/>
    </row>
    <row r="1077" spans="1:14" ht="15" hidden="1" customHeight="1" x14ac:dyDescent="0.15">
      <c r="A1077" s="627">
        <v>188</v>
      </c>
      <c r="B1077" s="627" t="s">
        <v>3173</v>
      </c>
      <c r="C1077" s="627" t="s">
        <v>1031</v>
      </c>
      <c r="D1077" s="627" t="s">
        <v>1193</v>
      </c>
      <c r="E1077" s="627" t="s">
        <v>1035</v>
      </c>
      <c r="F1077" s="627" t="s">
        <v>1007</v>
      </c>
      <c r="G1077" s="627" t="s">
        <v>2699</v>
      </c>
      <c r="H1077" s="627" t="s">
        <v>2797</v>
      </c>
      <c r="I1077" s="627" t="s">
        <v>3174</v>
      </c>
      <c r="J1077" s="627" t="s">
        <v>3175</v>
      </c>
      <c r="K1077" s="627"/>
      <c r="L1077" s="627"/>
      <c r="M1077" s="627"/>
      <c r="N1077" s="627"/>
    </row>
    <row r="1078" spans="1:14" ht="15" hidden="1" customHeight="1" x14ac:dyDescent="0.15">
      <c r="A1078" s="627">
        <v>189</v>
      </c>
      <c r="B1078" s="627" t="s">
        <v>3176</v>
      </c>
      <c r="C1078" s="627" t="s">
        <v>1031</v>
      </c>
      <c r="D1078" s="627" t="s">
        <v>3177</v>
      </c>
      <c r="E1078" s="627" t="s">
        <v>1008</v>
      </c>
      <c r="F1078" s="627" t="s">
        <v>1007</v>
      </c>
      <c r="G1078" s="627" t="s">
        <v>2699</v>
      </c>
      <c r="H1078" s="627" t="s">
        <v>2801</v>
      </c>
      <c r="I1078" s="627"/>
      <c r="J1078" s="627" t="s">
        <v>3178</v>
      </c>
      <c r="K1078" s="627"/>
      <c r="L1078" s="627"/>
      <c r="M1078" s="627"/>
      <c r="N1078" s="627"/>
    </row>
    <row r="1079" spans="1:14" ht="15" hidden="1" customHeight="1" x14ac:dyDescent="0.15">
      <c r="A1079" s="627">
        <v>190</v>
      </c>
      <c r="B1079" s="627" t="s">
        <v>3179</v>
      </c>
      <c r="C1079" s="627" t="s">
        <v>1031</v>
      </c>
      <c r="D1079" s="627" t="s">
        <v>3177</v>
      </c>
      <c r="E1079" s="627" t="s">
        <v>1012</v>
      </c>
      <c r="F1079" s="627" t="s">
        <v>1007</v>
      </c>
      <c r="G1079" s="627" t="s">
        <v>2699</v>
      </c>
      <c r="H1079" s="627" t="s">
        <v>2801</v>
      </c>
      <c r="I1079" s="627" t="s">
        <v>3180</v>
      </c>
      <c r="J1079" s="627" t="s">
        <v>3181</v>
      </c>
      <c r="K1079" s="627"/>
      <c r="L1079" s="627"/>
      <c r="M1079" s="627"/>
      <c r="N1079" s="627"/>
    </row>
    <row r="1080" spans="1:14" ht="15" hidden="1" customHeight="1" x14ac:dyDescent="0.15">
      <c r="A1080" s="627">
        <v>191</v>
      </c>
      <c r="B1080" s="627" t="s">
        <v>3182</v>
      </c>
      <c r="C1080" s="627" t="s">
        <v>1031</v>
      </c>
      <c r="D1080" s="627" t="s">
        <v>3177</v>
      </c>
      <c r="E1080" s="627" t="s">
        <v>1014</v>
      </c>
      <c r="F1080" s="627" t="s">
        <v>1007</v>
      </c>
      <c r="G1080" s="627" t="s">
        <v>2699</v>
      </c>
      <c r="H1080" s="627" t="s">
        <v>2801</v>
      </c>
      <c r="I1080" s="627" t="s">
        <v>202</v>
      </c>
      <c r="J1080" s="627" t="s">
        <v>3183</v>
      </c>
      <c r="K1080" s="627"/>
      <c r="L1080" s="627"/>
      <c r="M1080" s="627"/>
      <c r="N1080" s="627"/>
    </row>
    <row r="1081" spans="1:14" ht="15" hidden="1" customHeight="1" x14ac:dyDescent="0.15">
      <c r="A1081" s="627">
        <v>192</v>
      </c>
      <c r="B1081" s="627" t="s">
        <v>3184</v>
      </c>
      <c r="C1081" s="627" t="s">
        <v>1031</v>
      </c>
      <c r="D1081" s="627" t="s">
        <v>3177</v>
      </c>
      <c r="E1081" s="627" t="s">
        <v>1016</v>
      </c>
      <c r="F1081" s="627" t="s">
        <v>1007</v>
      </c>
      <c r="G1081" s="627" t="s">
        <v>2699</v>
      </c>
      <c r="H1081" s="627" t="s">
        <v>2801</v>
      </c>
      <c r="I1081" s="627" t="s">
        <v>3185</v>
      </c>
      <c r="J1081" s="627" t="s">
        <v>3186</v>
      </c>
      <c r="K1081" s="627"/>
      <c r="L1081" s="627"/>
      <c r="M1081" s="627"/>
      <c r="N1081" s="627"/>
    </row>
    <row r="1082" spans="1:14" ht="15" hidden="1" customHeight="1" x14ac:dyDescent="0.15">
      <c r="A1082" s="627">
        <v>193</v>
      </c>
      <c r="B1082" s="627" t="s">
        <v>3187</v>
      </c>
      <c r="C1082" s="627" t="s">
        <v>1031</v>
      </c>
      <c r="D1082" s="627" t="s">
        <v>3177</v>
      </c>
      <c r="E1082" s="627" t="s">
        <v>1018</v>
      </c>
      <c r="F1082" s="627" t="s">
        <v>1007</v>
      </c>
      <c r="G1082" s="627" t="s">
        <v>2699</v>
      </c>
      <c r="H1082" s="627" t="s">
        <v>2801</v>
      </c>
      <c r="I1082" s="627" t="s">
        <v>3188</v>
      </c>
      <c r="J1082" s="627" t="s">
        <v>3189</v>
      </c>
      <c r="K1082" s="627"/>
      <c r="L1082" s="627"/>
      <c r="M1082" s="627"/>
      <c r="N1082" s="627"/>
    </row>
    <row r="1083" spans="1:14" ht="15" hidden="1" customHeight="1" x14ac:dyDescent="0.15">
      <c r="A1083" s="627">
        <v>194</v>
      </c>
      <c r="B1083" s="627" t="s">
        <v>3190</v>
      </c>
      <c r="C1083" s="627" t="s">
        <v>1031</v>
      </c>
      <c r="D1083" s="627" t="s">
        <v>3177</v>
      </c>
      <c r="E1083" s="627" t="s">
        <v>1020</v>
      </c>
      <c r="F1083" s="627" t="s">
        <v>1007</v>
      </c>
      <c r="G1083" s="627" t="s">
        <v>2699</v>
      </c>
      <c r="H1083" s="627" t="s">
        <v>2801</v>
      </c>
      <c r="I1083" s="627" t="s">
        <v>3191</v>
      </c>
      <c r="J1083" s="627" t="s">
        <v>3192</v>
      </c>
      <c r="K1083" s="627"/>
      <c r="L1083" s="627"/>
      <c r="M1083" s="627"/>
      <c r="N1083" s="627"/>
    </row>
    <row r="1084" spans="1:14" ht="15" hidden="1" customHeight="1" x14ac:dyDescent="0.15">
      <c r="A1084" s="627">
        <v>195</v>
      </c>
      <c r="B1084" s="627" t="s">
        <v>3193</v>
      </c>
      <c r="C1084" s="627" t="s">
        <v>1031</v>
      </c>
      <c r="D1084" s="627" t="s">
        <v>3177</v>
      </c>
      <c r="E1084" s="627" t="s">
        <v>1022</v>
      </c>
      <c r="F1084" s="627" t="s">
        <v>1007</v>
      </c>
      <c r="G1084" s="627" t="s">
        <v>2699</v>
      </c>
      <c r="H1084" s="627" t="s">
        <v>2801</v>
      </c>
      <c r="I1084" s="627" t="s">
        <v>3194</v>
      </c>
      <c r="J1084" s="627" t="s">
        <v>3195</v>
      </c>
      <c r="K1084" s="627"/>
      <c r="L1084" s="627"/>
      <c r="M1084" s="627"/>
      <c r="N1084" s="627"/>
    </row>
    <row r="1085" spans="1:14" ht="15" hidden="1" customHeight="1" x14ac:dyDescent="0.15">
      <c r="A1085" s="627">
        <v>196</v>
      </c>
      <c r="B1085" s="627" t="s">
        <v>3196</v>
      </c>
      <c r="C1085" s="627" t="s">
        <v>1031</v>
      </c>
      <c r="D1085" s="627" t="s">
        <v>3177</v>
      </c>
      <c r="E1085" s="627" t="s">
        <v>1024</v>
      </c>
      <c r="F1085" s="627" t="s">
        <v>1007</v>
      </c>
      <c r="G1085" s="627" t="s">
        <v>2699</v>
      </c>
      <c r="H1085" s="627" t="s">
        <v>2801</v>
      </c>
      <c r="I1085" s="627" t="s">
        <v>3197</v>
      </c>
      <c r="J1085" s="627" t="s">
        <v>3198</v>
      </c>
      <c r="K1085" s="627"/>
      <c r="L1085" s="627"/>
      <c r="M1085" s="627"/>
      <c r="N1085" s="627"/>
    </row>
    <row r="1086" spans="1:14" ht="15" hidden="1" customHeight="1" x14ac:dyDescent="0.15">
      <c r="A1086" s="627">
        <v>197</v>
      </c>
      <c r="B1086" s="627" t="s">
        <v>3199</v>
      </c>
      <c r="C1086" s="627" t="s">
        <v>1031</v>
      </c>
      <c r="D1086" s="627" t="s">
        <v>3177</v>
      </c>
      <c r="E1086" s="627" t="s">
        <v>1006</v>
      </c>
      <c r="F1086" s="627" t="s">
        <v>1007</v>
      </c>
      <c r="G1086" s="627" t="s">
        <v>2699</v>
      </c>
      <c r="H1086" s="627" t="s">
        <v>2801</v>
      </c>
      <c r="I1086" s="627" t="s">
        <v>3200</v>
      </c>
      <c r="J1086" s="627" t="s">
        <v>3201</v>
      </c>
      <c r="K1086" s="627"/>
      <c r="L1086" s="627"/>
      <c r="M1086" s="627"/>
      <c r="N1086" s="627"/>
    </row>
    <row r="1087" spans="1:14" ht="15" hidden="1" customHeight="1" x14ac:dyDescent="0.15">
      <c r="A1087" s="627">
        <v>198</v>
      </c>
      <c r="B1087" s="627" t="s">
        <v>3202</v>
      </c>
      <c r="C1087" s="627" t="s">
        <v>1031</v>
      </c>
      <c r="D1087" s="627" t="s">
        <v>3177</v>
      </c>
      <c r="E1087" s="627" t="s">
        <v>1027</v>
      </c>
      <c r="F1087" s="627" t="s">
        <v>1007</v>
      </c>
      <c r="G1087" s="627" t="s">
        <v>2699</v>
      </c>
      <c r="H1087" s="627" t="s">
        <v>2801</v>
      </c>
      <c r="I1087" s="627" t="s">
        <v>3203</v>
      </c>
      <c r="J1087" s="627" t="s">
        <v>3204</v>
      </c>
      <c r="K1087" s="627"/>
      <c r="L1087" s="627"/>
      <c r="M1087" s="627"/>
      <c r="N1087" s="627"/>
    </row>
    <row r="1088" spans="1:14" ht="15" hidden="1" customHeight="1" x14ac:dyDescent="0.15">
      <c r="A1088" s="627">
        <v>199</v>
      </c>
      <c r="B1088" s="627" t="s">
        <v>3205</v>
      </c>
      <c r="C1088" s="627" t="s">
        <v>1031</v>
      </c>
      <c r="D1088" s="627" t="s">
        <v>3177</v>
      </c>
      <c r="E1088" s="627" t="s">
        <v>1029</v>
      </c>
      <c r="F1088" s="627" t="s">
        <v>1007</v>
      </c>
      <c r="G1088" s="627" t="s">
        <v>2699</v>
      </c>
      <c r="H1088" s="627" t="s">
        <v>2801</v>
      </c>
      <c r="I1088" s="627" t="s">
        <v>2021</v>
      </c>
      <c r="J1088" s="627" t="s">
        <v>3206</v>
      </c>
      <c r="K1088" s="627"/>
      <c r="L1088" s="627"/>
      <c r="M1088" s="627"/>
      <c r="N1088" s="627"/>
    </row>
    <row r="1089" spans="1:14" ht="15" hidden="1" customHeight="1" x14ac:dyDescent="0.15">
      <c r="A1089" s="627">
        <v>200</v>
      </c>
      <c r="B1089" s="627" t="s">
        <v>3207</v>
      </c>
      <c r="C1089" s="627" t="s">
        <v>1031</v>
      </c>
      <c r="D1089" s="627" t="s">
        <v>3177</v>
      </c>
      <c r="E1089" s="627" t="s">
        <v>1031</v>
      </c>
      <c r="F1089" s="627" t="s">
        <v>1007</v>
      </c>
      <c r="G1089" s="627" t="s">
        <v>2699</v>
      </c>
      <c r="H1089" s="627" t="s">
        <v>2801</v>
      </c>
      <c r="I1089" s="627" t="s">
        <v>3208</v>
      </c>
      <c r="J1089" s="627" t="s">
        <v>3209</v>
      </c>
      <c r="K1089" s="627"/>
      <c r="L1089" s="627"/>
      <c r="M1089" s="627"/>
      <c r="N1089" s="627"/>
    </row>
    <row r="1090" spans="1:14" ht="15" hidden="1" customHeight="1" x14ac:dyDescent="0.15">
      <c r="A1090" s="627">
        <v>201</v>
      </c>
      <c r="B1090" s="627" t="s">
        <v>3210</v>
      </c>
      <c r="C1090" s="627" t="s">
        <v>1031</v>
      </c>
      <c r="D1090" s="627" t="s">
        <v>3177</v>
      </c>
      <c r="E1090" s="627" t="s">
        <v>1033</v>
      </c>
      <c r="F1090" s="627" t="s">
        <v>1007</v>
      </c>
      <c r="G1090" s="627" t="s">
        <v>2699</v>
      </c>
      <c r="H1090" s="627" t="s">
        <v>2801</v>
      </c>
      <c r="I1090" s="627" t="s">
        <v>3211</v>
      </c>
      <c r="J1090" s="627" t="s">
        <v>3212</v>
      </c>
      <c r="K1090" s="627"/>
      <c r="L1090" s="627"/>
      <c r="M1090" s="627"/>
      <c r="N1090" s="627"/>
    </row>
    <row r="1091" spans="1:14" ht="15" hidden="1" customHeight="1" x14ac:dyDescent="0.15">
      <c r="A1091" s="627">
        <v>202</v>
      </c>
      <c r="B1091" s="627" t="s">
        <v>3213</v>
      </c>
      <c r="C1091" s="627" t="s">
        <v>1031</v>
      </c>
      <c r="D1091" s="627" t="s">
        <v>3177</v>
      </c>
      <c r="E1091" s="627" t="s">
        <v>1035</v>
      </c>
      <c r="F1091" s="627" t="s">
        <v>1007</v>
      </c>
      <c r="G1091" s="627" t="s">
        <v>2699</v>
      </c>
      <c r="H1091" s="627" t="s">
        <v>2801</v>
      </c>
      <c r="I1091" s="627" t="s">
        <v>3214</v>
      </c>
      <c r="J1091" s="627" t="s">
        <v>3215</v>
      </c>
      <c r="K1091" s="627"/>
      <c r="L1091" s="627"/>
      <c r="M1091" s="627"/>
      <c r="N1091" s="627"/>
    </row>
    <row r="1092" spans="1:14" ht="15" hidden="1" customHeight="1" x14ac:dyDescent="0.15">
      <c r="A1092" s="627">
        <v>203</v>
      </c>
      <c r="B1092" s="627" t="s">
        <v>3216</v>
      </c>
      <c r="C1092" s="627" t="s">
        <v>1031</v>
      </c>
      <c r="D1092" s="627" t="s">
        <v>3177</v>
      </c>
      <c r="E1092" s="627" t="s">
        <v>1037</v>
      </c>
      <c r="F1092" s="627" t="s">
        <v>1007</v>
      </c>
      <c r="G1092" s="627" t="s">
        <v>2699</v>
      </c>
      <c r="H1092" s="627" t="s">
        <v>2801</v>
      </c>
      <c r="I1092" s="627" t="s">
        <v>3217</v>
      </c>
      <c r="J1092" s="627" t="s">
        <v>3218</v>
      </c>
      <c r="K1092" s="627"/>
      <c r="L1092" s="627"/>
      <c r="M1092" s="627"/>
      <c r="N1092" s="627"/>
    </row>
    <row r="1093" spans="1:14" ht="15" hidden="1" customHeight="1" x14ac:dyDescent="0.15">
      <c r="A1093" s="627">
        <v>204</v>
      </c>
      <c r="B1093" s="627" t="s">
        <v>3219</v>
      </c>
      <c r="C1093" s="627" t="s">
        <v>1031</v>
      </c>
      <c r="D1093" s="627" t="s">
        <v>3177</v>
      </c>
      <c r="E1093" s="627" t="s">
        <v>1039</v>
      </c>
      <c r="F1093" s="627" t="s">
        <v>1007</v>
      </c>
      <c r="G1093" s="627" t="s">
        <v>2699</v>
      </c>
      <c r="H1093" s="627" t="s">
        <v>2801</v>
      </c>
      <c r="I1093" s="627" t="s">
        <v>3220</v>
      </c>
      <c r="J1093" s="627" t="s">
        <v>3221</v>
      </c>
      <c r="K1093" s="627"/>
      <c r="L1093" s="627"/>
      <c r="M1093" s="627"/>
      <c r="N1093" s="627"/>
    </row>
    <row r="1094" spans="1:14" ht="15" hidden="1" customHeight="1" x14ac:dyDescent="0.15">
      <c r="A1094" s="627">
        <v>205</v>
      </c>
      <c r="B1094" s="627" t="s">
        <v>3222</v>
      </c>
      <c r="C1094" s="627" t="s">
        <v>1031</v>
      </c>
      <c r="D1094" s="627" t="s">
        <v>3177</v>
      </c>
      <c r="E1094" s="627" t="s">
        <v>1041</v>
      </c>
      <c r="F1094" s="627" t="s">
        <v>1007</v>
      </c>
      <c r="G1094" s="627" t="s">
        <v>2699</v>
      </c>
      <c r="H1094" s="627" t="s">
        <v>2801</v>
      </c>
      <c r="I1094" s="627" t="s">
        <v>3223</v>
      </c>
      <c r="J1094" s="627" t="s">
        <v>3224</v>
      </c>
      <c r="K1094" s="627"/>
      <c r="L1094" s="627"/>
      <c r="M1094" s="627"/>
      <c r="N1094" s="627"/>
    </row>
    <row r="1095" spans="1:14" ht="15" hidden="1" customHeight="1" x14ac:dyDescent="0.15">
      <c r="A1095" s="627">
        <v>206</v>
      </c>
      <c r="B1095" s="627" t="s">
        <v>3225</v>
      </c>
      <c r="C1095" s="627" t="s">
        <v>1031</v>
      </c>
      <c r="D1095" s="627" t="s">
        <v>1205</v>
      </c>
      <c r="E1095" s="627" t="s">
        <v>1008</v>
      </c>
      <c r="F1095" s="627" t="s">
        <v>1007</v>
      </c>
      <c r="G1095" s="627" t="s">
        <v>2699</v>
      </c>
      <c r="H1095" s="627" t="s">
        <v>2805</v>
      </c>
      <c r="I1095" s="627"/>
      <c r="J1095" s="627" t="s">
        <v>723</v>
      </c>
      <c r="K1095" s="627"/>
      <c r="L1095" s="627"/>
      <c r="M1095" s="627"/>
      <c r="N1095" s="627"/>
    </row>
    <row r="1096" spans="1:14" ht="15" hidden="1" customHeight="1" x14ac:dyDescent="0.15">
      <c r="A1096" s="627">
        <v>207</v>
      </c>
      <c r="B1096" s="627" t="s">
        <v>3226</v>
      </c>
      <c r="C1096" s="627" t="s">
        <v>1031</v>
      </c>
      <c r="D1096" s="627" t="s">
        <v>1205</v>
      </c>
      <c r="E1096" s="627" t="s">
        <v>1012</v>
      </c>
      <c r="F1096" s="627" t="s">
        <v>1007</v>
      </c>
      <c r="G1096" s="627" t="s">
        <v>2699</v>
      </c>
      <c r="H1096" s="627" t="s">
        <v>2805</v>
      </c>
      <c r="I1096" s="627" t="s">
        <v>3227</v>
      </c>
      <c r="J1096" s="627" t="s">
        <v>724</v>
      </c>
      <c r="K1096" s="627"/>
      <c r="L1096" s="627"/>
      <c r="M1096" s="627"/>
      <c r="N1096" s="627"/>
    </row>
    <row r="1097" spans="1:14" ht="15" hidden="1" customHeight="1" x14ac:dyDescent="0.15">
      <c r="A1097" s="627">
        <v>208</v>
      </c>
      <c r="B1097" s="627" t="s">
        <v>3228</v>
      </c>
      <c r="C1097" s="627" t="s">
        <v>1031</v>
      </c>
      <c r="D1097" s="627" t="s">
        <v>1205</v>
      </c>
      <c r="E1097" s="627" t="s">
        <v>1014</v>
      </c>
      <c r="F1097" s="627" t="s">
        <v>1007</v>
      </c>
      <c r="G1097" s="627" t="s">
        <v>2699</v>
      </c>
      <c r="H1097" s="627" t="s">
        <v>2805</v>
      </c>
      <c r="I1097" s="627" t="s">
        <v>3229</v>
      </c>
      <c r="J1097" s="627" t="s">
        <v>725</v>
      </c>
      <c r="K1097" s="627"/>
      <c r="L1097" s="627"/>
      <c r="M1097" s="627"/>
      <c r="N1097" s="627"/>
    </row>
    <row r="1098" spans="1:14" ht="15" hidden="1" customHeight="1" x14ac:dyDescent="0.15">
      <c r="A1098" s="627">
        <v>209</v>
      </c>
      <c r="B1098" s="627" t="s">
        <v>3230</v>
      </c>
      <c r="C1098" s="627" t="s">
        <v>1031</v>
      </c>
      <c r="D1098" s="627" t="s">
        <v>1205</v>
      </c>
      <c r="E1098" s="627" t="s">
        <v>1016</v>
      </c>
      <c r="F1098" s="627" t="s">
        <v>1007</v>
      </c>
      <c r="G1098" s="627" t="s">
        <v>2699</v>
      </c>
      <c r="H1098" s="627" t="s">
        <v>2805</v>
      </c>
      <c r="I1098" s="627" t="s">
        <v>2466</v>
      </c>
      <c r="J1098" s="627" t="s">
        <v>726</v>
      </c>
      <c r="K1098" s="627"/>
      <c r="L1098" s="627"/>
      <c r="M1098" s="627"/>
      <c r="N1098" s="627"/>
    </row>
    <row r="1099" spans="1:14" ht="15" hidden="1" customHeight="1" x14ac:dyDescent="0.15">
      <c r="A1099" s="627">
        <v>210</v>
      </c>
      <c r="B1099" s="627" t="s">
        <v>3231</v>
      </c>
      <c r="C1099" s="627" t="s">
        <v>1031</v>
      </c>
      <c r="D1099" s="627" t="s">
        <v>1205</v>
      </c>
      <c r="E1099" s="627" t="s">
        <v>1018</v>
      </c>
      <c r="F1099" s="627" t="s">
        <v>1007</v>
      </c>
      <c r="G1099" s="627" t="s">
        <v>2699</v>
      </c>
      <c r="H1099" s="627" t="s">
        <v>2805</v>
      </c>
      <c r="I1099" s="627" t="s">
        <v>3232</v>
      </c>
      <c r="J1099" s="627" t="s">
        <v>3233</v>
      </c>
      <c r="K1099" s="627"/>
      <c r="L1099" s="627"/>
      <c r="M1099" s="627"/>
      <c r="N1099" s="627"/>
    </row>
    <row r="1100" spans="1:14" ht="15" hidden="1" customHeight="1" x14ac:dyDescent="0.15">
      <c r="A1100" s="627">
        <v>211</v>
      </c>
      <c r="B1100" s="627" t="s">
        <v>3234</v>
      </c>
      <c r="C1100" s="627" t="s">
        <v>1031</v>
      </c>
      <c r="D1100" s="627" t="s">
        <v>1205</v>
      </c>
      <c r="E1100" s="627" t="s">
        <v>1020</v>
      </c>
      <c r="F1100" s="627" t="s">
        <v>1007</v>
      </c>
      <c r="G1100" s="627" t="s">
        <v>2699</v>
      </c>
      <c r="H1100" s="627" t="s">
        <v>2805</v>
      </c>
      <c r="I1100" s="627" t="s">
        <v>452</v>
      </c>
      <c r="J1100" s="627" t="s">
        <v>3235</v>
      </c>
      <c r="K1100" s="627"/>
      <c r="L1100" s="627"/>
      <c r="M1100" s="627"/>
      <c r="N1100" s="627"/>
    </row>
    <row r="1101" spans="1:14" ht="15" hidden="1" customHeight="1" x14ac:dyDescent="0.15">
      <c r="A1101" s="627">
        <v>212</v>
      </c>
      <c r="B1101" s="627" t="s">
        <v>3236</v>
      </c>
      <c r="C1101" s="627" t="s">
        <v>1031</v>
      </c>
      <c r="D1101" s="627" t="s">
        <v>1205</v>
      </c>
      <c r="E1101" s="627" t="s">
        <v>1022</v>
      </c>
      <c r="F1101" s="627" t="s">
        <v>1007</v>
      </c>
      <c r="G1101" s="627" t="s">
        <v>2699</v>
      </c>
      <c r="H1101" s="627" t="s">
        <v>2805</v>
      </c>
      <c r="I1101" s="627" t="s">
        <v>3237</v>
      </c>
      <c r="J1101" s="627" t="s">
        <v>3238</v>
      </c>
      <c r="K1101" s="627"/>
      <c r="L1101" s="627"/>
      <c r="M1101" s="627"/>
      <c r="N1101" s="627"/>
    </row>
    <row r="1102" spans="1:14" ht="15" hidden="1" customHeight="1" x14ac:dyDescent="0.15">
      <c r="A1102" s="627">
        <v>213</v>
      </c>
      <c r="B1102" s="627" t="s">
        <v>3239</v>
      </c>
      <c r="C1102" s="627" t="s">
        <v>1031</v>
      </c>
      <c r="D1102" s="627" t="s">
        <v>1239</v>
      </c>
      <c r="E1102" s="627" t="s">
        <v>1008</v>
      </c>
      <c r="F1102" s="627" t="s">
        <v>1007</v>
      </c>
      <c r="G1102" s="627" t="s">
        <v>2699</v>
      </c>
      <c r="H1102" s="627" t="s">
        <v>2809</v>
      </c>
      <c r="I1102" s="627"/>
      <c r="J1102" s="627" t="s">
        <v>751</v>
      </c>
      <c r="K1102" s="627"/>
      <c r="L1102" s="627"/>
      <c r="M1102" s="627"/>
      <c r="N1102" s="627"/>
    </row>
    <row r="1103" spans="1:14" ht="15" hidden="1" customHeight="1" x14ac:dyDescent="0.15">
      <c r="A1103" s="627">
        <v>214</v>
      </c>
      <c r="B1103" s="627" t="s">
        <v>3240</v>
      </c>
      <c r="C1103" s="627" t="s">
        <v>1031</v>
      </c>
      <c r="D1103" s="627" t="s">
        <v>1239</v>
      </c>
      <c r="E1103" s="627" t="s">
        <v>1012</v>
      </c>
      <c r="F1103" s="627" t="s">
        <v>1007</v>
      </c>
      <c r="G1103" s="627" t="s">
        <v>2699</v>
      </c>
      <c r="H1103" s="627" t="s">
        <v>2809</v>
      </c>
      <c r="I1103" s="627" t="s">
        <v>3241</v>
      </c>
      <c r="J1103" s="627" t="s">
        <v>752</v>
      </c>
      <c r="K1103" s="627"/>
      <c r="L1103" s="627"/>
      <c r="M1103" s="627"/>
      <c r="N1103" s="627"/>
    </row>
    <row r="1104" spans="1:14" ht="15" hidden="1" customHeight="1" x14ac:dyDescent="0.15">
      <c r="A1104" s="627">
        <v>215</v>
      </c>
      <c r="B1104" s="627" t="s">
        <v>3242</v>
      </c>
      <c r="C1104" s="627" t="s">
        <v>1031</v>
      </c>
      <c r="D1104" s="627" t="s">
        <v>1239</v>
      </c>
      <c r="E1104" s="627" t="s">
        <v>1014</v>
      </c>
      <c r="F1104" s="627" t="s">
        <v>1007</v>
      </c>
      <c r="G1104" s="627" t="s">
        <v>2699</v>
      </c>
      <c r="H1104" s="627" t="s">
        <v>2809</v>
      </c>
      <c r="I1104" s="627" t="s">
        <v>3243</v>
      </c>
      <c r="J1104" s="627" t="s">
        <v>753</v>
      </c>
      <c r="K1104" s="627"/>
      <c r="L1104" s="627"/>
      <c r="M1104" s="627"/>
      <c r="N1104" s="627"/>
    </row>
    <row r="1105" spans="1:14" ht="15" hidden="1" customHeight="1" x14ac:dyDescent="0.15">
      <c r="A1105" s="627">
        <v>216</v>
      </c>
      <c r="B1105" s="627" t="s">
        <v>3244</v>
      </c>
      <c r="C1105" s="627" t="s">
        <v>1031</v>
      </c>
      <c r="D1105" s="627" t="s">
        <v>1239</v>
      </c>
      <c r="E1105" s="627" t="s">
        <v>1016</v>
      </c>
      <c r="F1105" s="627" t="s">
        <v>1007</v>
      </c>
      <c r="G1105" s="627" t="s">
        <v>2699</v>
      </c>
      <c r="H1105" s="627" t="s">
        <v>2809</v>
      </c>
      <c r="I1105" s="627" t="s">
        <v>3245</v>
      </c>
      <c r="J1105" s="627" t="s">
        <v>754</v>
      </c>
      <c r="K1105" s="627"/>
      <c r="L1105" s="627"/>
      <c r="M1105" s="627"/>
      <c r="N1105" s="627"/>
    </row>
    <row r="1106" spans="1:14" ht="15" hidden="1" customHeight="1" x14ac:dyDescent="0.15">
      <c r="A1106" s="627">
        <v>217</v>
      </c>
      <c r="B1106" s="627" t="s">
        <v>3246</v>
      </c>
      <c r="C1106" s="627" t="s">
        <v>1031</v>
      </c>
      <c r="D1106" s="627" t="s">
        <v>1239</v>
      </c>
      <c r="E1106" s="627" t="s">
        <v>1018</v>
      </c>
      <c r="F1106" s="627" t="s">
        <v>1007</v>
      </c>
      <c r="G1106" s="627" t="s">
        <v>2699</v>
      </c>
      <c r="H1106" s="627" t="s">
        <v>2809</v>
      </c>
      <c r="I1106" s="627" t="s">
        <v>3247</v>
      </c>
      <c r="J1106" s="627" t="s">
        <v>755</v>
      </c>
      <c r="K1106" s="627"/>
      <c r="L1106" s="627"/>
      <c r="M1106" s="627"/>
      <c r="N1106" s="627"/>
    </row>
    <row r="1107" spans="1:14" ht="15" hidden="1" customHeight="1" x14ac:dyDescent="0.15">
      <c r="A1107" s="627">
        <v>218</v>
      </c>
      <c r="B1107" s="627" t="s">
        <v>3248</v>
      </c>
      <c r="C1107" s="627" t="s">
        <v>1031</v>
      </c>
      <c r="D1107" s="627" t="s">
        <v>1239</v>
      </c>
      <c r="E1107" s="627" t="s">
        <v>1020</v>
      </c>
      <c r="F1107" s="627" t="s">
        <v>1007</v>
      </c>
      <c r="G1107" s="627" t="s">
        <v>2699</v>
      </c>
      <c r="H1107" s="627" t="s">
        <v>2809</v>
      </c>
      <c r="I1107" s="627" t="s">
        <v>3249</v>
      </c>
      <c r="J1107" s="627" t="s">
        <v>756</v>
      </c>
      <c r="K1107" s="627"/>
      <c r="L1107" s="627"/>
      <c r="M1107" s="627"/>
      <c r="N1107" s="627"/>
    </row>
    <row r="1108" spans="1:14" ht="15" hidden="1" customHeight="1" x14ac:dyDescent="0.15">
      <c r="A1108" s="627">
        <v>219</v>
      </c>
      <c r="B1108" s="627" t="s">
        <v>3250</v>
      </c>
      <c r="C1108" s="627" t="s">
        <v>1031</v>
      </c>
      <c r="D1108" s="627" t="s">
        <v>1239</v>
      </c>
      <c r="E1108" s="627" t="s">
        <v>1022</v>
      </c>
      <c r="F1108" s="627" t="s">
        <v>1007</v>
      </c>
      <c r="G1108" s="627" t="s">
        <v>2699</v>
      </c>
      <c r="H1108" s="627" t="s">
        <v>2809</v>
      </c>
      <c r="I1108" s="627" t="s">
        <v>3251</v>
      </c>
      <c r="J1108" s="627" t="s">
        <v>757</v>
      </c>
      <c r="K1108" s="627"/>
      <c r="L1108" s="627"/>
      <c r="M1108" s="627"/>
      <c r="N1108" s="627"/>
    </row>
    <row r="1109" spans="1:14" ht="15" hidden="1" customHeight="1" x14ac:dyDescent="0.15">
      <c r="A1109" s="627">
        <v>220</v>
      </c>
      <c r="B1109" s="627" t="s">
        <v>3252</v>
      </c>
      <c r="C1109" s="627" t="s">
        <v>1031</v>
      </c>
      <c r="D1109" s="627" t="s">
        <v>1247</v>
      </c>
      <c r="E1109" s="627" t="s">
        <v>1008</v>
      </c>
      <c r="F1109" s="627" t="s">
        <v>1007</v>
      </c>
      <c r="G1109" s="627" t="s">
        <v>2699</v>
      </c>
      <c r="H1109" s="627" t="s">
        <v>2813</v>
      </c>
      <c r="I1109" s="627"/>
      <c r="J1109" s="627" t="s">
        <v>758</v>
      </c>
      <c r="K1109" s="627"/>
      <c r="L1109" s="627"/>
      <c r="M1109" s="627"/>
      <c r="N1109" s="627"/>
    </row>
    <row r="1110" spans="1:14" ht="15" hidden="1" customHeight="1" x14ac:dyDescent="0.15">
      <c r="A1110" s="627">
        <v>221</v>
      </c>
      <c r="B1110" s="627" t="s">
        <v>3253</v>
      </c>
      <c r="C1110" s="627" t="s">
        <v>1031</v>
      </c>
      <c r="D1110" s="627" t="s">
        <v>1247</v>
      </c>
      <c r="E1110" s="627" t="s">
        <v>1012</v>
      </c>
      <c r="F1110" s="627" t="s">
        <v>1007</v>
      </c>
      <c r="G1110" s="627" t="s">
        <v>2699</v>
      </c>
      <c r="H1110" s="627" t="s">
        <v>2813</v>
      </c>
      <c r="I1110" s="627" t="s">
        <v>116</v>
      </c>
      <c r="J1110" s="627" t="s">
        <v>759</v>
      </c>
      <c r="K1110" s="627"/>
      <c r="L1110" s="627"/>
      <c r="M1110" s="627"/>
      <c r="N1110" s="627"/>
    </row>
    <row r="1111" spans="1:14" ht="15" hidden="1" customHeight="1" x14ac:dyDescent="0.15">
      <c r="A1111" s="627">
        <v>222</v>
      </c>
      <c r="B1111" s="627" t="s">
        <v>3254</v>
      </c>
      <c r="C1111" s="627" t="s">
        <v>1031</v>
      </c>
      <c r="D1111" s="627" t="s">
        <v>1247</v>
      </c>
      <c r="E1111" s="627" t="s">
        <v>1014</v>
      </c>
      <c r="F1111" s="627" t="s">
        <v>1007</v>
      </c>
      <c r="G1111" s="627" t="s">
        <v>2699</v>
      </c>
      <c r="H1111" s="627" t="s">
        <v>2813</v>
      </c>
      <c r="I1111" s="627" t="s">
        <v>3255</v>
      </c>
      <c r="J1111" s="627" t="s">
        <v>760</v>
      </c>
      <c r="K1111" s="627"/>
      <c r="L1111" s="627"/>
      <c r="M1111" s="627"/>
      <c r="N1111" s="627"/>
    </row>
    <row r="1112" spans="1:14" ht="15" hidden="1" customHeight="1" x14ac:dyDescent="0.15">
      <c r="A1112" s="627">
        <v>223</v>
      </c>
      <c r="B1112" s="627" t="s">
        <v>3256</v>
      </c>
      <c r="C1112" s="627" t="s">
        <v>1031</v>
      </c>
      <c r="D1112" s="627" t="s">
        <v>1247</v>
      </c>
      <c r="E1112" s="627" t="s">
        <v>1016</v>
      </c>
      <c r="F1112" s="627" t="s">
        <v>1007</v>
      </c>
      <c r="G1112" s="627" t="s">
        <v>2699</v>
      </c>
      <c r="H1112" s="627" t="s">
        <v>2813</v>
      </c>
      <c r="I1112" s="627" t="s">
        <v>3257</v>
      </c>
      <c r="J1112" s="627" t="s">
        <v>761</v>
      </c>
      <c r="K1112" s="627"/>
      <c r="L1112" s="627"/>
      <c r="M1112" s="627"/>
      <c r="N1112" s="627"/>
    </row>
    <row r="1113" spans="1:14" ht="15" hidden="1" customHeight="1" x14ac:dyDescent="0.15">
      <c r="A1113" s="627">
        <v>224</v>
      </c>
      <c r="B1113" s="627" t="s">
        <v>3258</v>
      </c>
      <c r="C1113" s="627" t="s">
        <v>1031</v>
      </c>
      <c r="D1113" s="627" t="s">
        <v>1247</v>
      </c>
      <c r="E1113" s="627" t="s">
        <v>1018</v>
      </c>
      <c r="F1113" s="627" t="s">
        <v>1007</v>
      </c>
      <c r="G1113" s="627" t="s">
        <v>2699</v>
      </c>
      <c r="H1113" s="627" t="s">
        <v>2813</v>
      </c>
      <c r="I1113" s="627" t="s">
        <v>3259</v>
      </c>
      <c r="J1113" s="627" t="s">
        <v>762</v>
      </c>
      <c r="K1113" s="627"/>
      <c r="L1113" s="627"/>
      <c r="M1113" s="627"/>
      <c r="N1113" s="627"/>
    </row>
    <row r="1114" spans="1:14" ht="15" hidden="1" customHeight="1" x14ac:dyDescent="0.15">
      <c r="A1114" s="627">
        <v>225</v>
      </c>
      <c r="B1114" s="627" t="s">
        <v>3260</v>
      </c>
      <c r="C1114" s="627" t="s">
        <v>1031</v>
      </c>
      <c r="D1114" s="627" t="s">
        <v>1247</v>
      </c>
      <c r="E1114" s="627" t="s">
        <v>1020</v>
      </c>
      <c r="F1114" s="627" t="s">
        <v>1007</v>
      </c>
      <c r="G1114" s="627" t="s">
        <v>2699</v>
      </c>
      <c r="H1114" s="627" t="s">
        <v>2813</v>
      </c>
      <c r="I1114" s="627" t="s">
        <v>3261</v>
      </c>
      <c r="J1114" s="627" t="s">
        <v>763</v>
      </c>
      <c r="K1114" s="627"/>
      <c r="L1114" s="627"/>
      <c r="M1114" s="627"/>
      <c r="N1114" s="627"/>
    </row>
    <row r="1115" spans="1:14" ht="15" hidden="1" customHeight="1" x14ac:dyDescent="0.15">
      <c r="A1115" s="627">
        <v>226</v>
      </c>
      <c r="B1115" s="627" t="s">
        <v>3262</v>
      </c>
      <c r="C1115" s="627" t="s">
        <v>1031</v>
      </c>
      <c r="D1115" s="627" t="s">
        <v>1247</v>
      </c>
      <c r="E1115" s="627" t="s">
        <v>1022</v>
      </c>
      <c r="F1115" s="627" t="s">
        <v>1007</v>
      </c>
      <c r="G1115" s="627" t="s">
        <v>2699</v>
      </c>
      <c r="H1115" s="627" t="s">
        <v>2813</v>
      </c>
      <c r="I1115" s="627" t="s">
        <v>3263</v>
      </c>
      <c r="J1115" s="627" t="s">
        <v>764</v>
      </c>
      <c r="K1115" s="627"/>
      <c r="L1115" s="627"/>
      <c r="M1115" s="627"/>
      <c r="N1115" s="627"/>
    </row>
    <row r="1116" spans="1:14" ht="15" hidden="1" customHeight="1" x14ac:dyDescent="0.15">
      <c r="A1116" s="627">
        <v>227</v>
      </c>
      <c r="B1116" s="627" t="s">
        <v>3264</v>
      </c>
      <c r="C1116" s="627" t="s">
        <v>1031</v>
      </c>
      <c r="D1116" s="627" t="s">
        <v>1247</v>
      </c>
      <c r="E1116" s="627" t="s">
        <v>1024</v>
      </c>
      <c r="F1116" s="627" t="s">
        <v>1007</v>
      </c>
      <c r="G1116" s="627" t="s">
        <v>2699</v>
      </c>
      <c r="H1116" s="627" t="s">
        <v>2813</v>
      </c>
      <c r="I1116" s="627" t="s">
        <v>3265</v>
      </c>
      <c r="J1116" s="627" t="s">
        <v>765</v>
      </c>
      <c r="K1116" s="627"/>
      <c r="L1116" s="627"/>
      <c r="M1116" s="627"/>
      <c r="N1116" s="627"/>
    </row>
    <row r="1117" spans="1:14" ht="15" hidden="1" customHeight="1" x14ac:dyDescent="0.15">
      <c r="A1117" s="627">
        <v>228</v>
      </c>
      <c r="B1117" s="627" t="s">
        <v>3266</v>
      </c>
      <c r="C1117" s="627" t="s">
        <v>1031</v>
      </c>
      <c r="D1117" s="627" t="s">
        <v>1247</v>
      </c>
      <c r="E1117" s="627" t="s">
        <v>1006</v>
      </c>
      <c r="F1117" s="627" t="s">
        <v>1007</v>
      </c>
      <c r="G1117" s="627" t="s">
        <v>2699</v>
      </c>
      <c r="H1117" s="627" t="s">
        <v>2813</v>
      </c>
      <c r="I1117" s="627" t="s">
        <v>3267</v>
      </c>
      <c r="J1117" s="627" t="s">
        <v>3268</v>
      </c>
      <c r="K1117" s="627"/>
      <c r="L1117" s="627"/>
      <c r="M1117" s="627"/>
      <c r="N1117" s="627"/>
    </row>
    <row r="1118" spans="1:14" ht="15" hidden="1" customHeight="1" x14ac:dyDescent="0.15">
      <c r="A1118" s="627">
        <v>229</v>
      </c>
      <c r="B1118" s="627" t="s">
        <v>3269</v>
      </c>
      <c r="C1118" s="627" t="s">
        <v>1031</v>
      </c>
      <c r="D1118" s="627" t="s">
        <v>1247</v>
      </c>
      <c r="E1118" s="627" t="s">
        <v>1027</v>
      </c>
      <c r="F1118" s="627" t="s">
        <v>1007</v>
      </c>
      <c r="G1118" s="627" t="s">
        <v>2699</v>
      </c>
      <c r="H1118" s="627" t="s">
        <v>2813</v>
      </c>
      <c r="I1118" s="627" t="s">
        <v>3270</v>
      </c>
      <c r="J1118" s="627" t="s">
        <v>3271</v>
      </c>
      <c r="K1118" s="627"/>
      <c r="L1118" s="627"/>
      <c r="M1118" s="627"/>
      <c r="N1118" s="627"/>
    </row>
    <row r="1119" spans="1:14" ht="15" hidden="1" customHeight="1" x14ac:dyDescent="0.15">
      <c r="A1119" s="627">
        <v>230</v>
      </c>
      <c r="B1119" s="627" t="s">
        <v>3272</v>
      </c>
      <c r="C1119" s="627" t="s">
        <v>1031</v>
      </c>
      <c r="D1119" s="627" t="s">
        <v>1247</v>
      </c>
      <c r="E1119" s="627" t="s">
        <v>1029</v>
      </c>
      <c r="F1119" s="627" t="s">
        <v>1007</v>
      </c>
      <c r="G1119" s="627" t="s">
        <v>2699</v>
      </c>
      <c r="H1119" s="627" t="s">
        <v>2813</v>
      </c>
      <c r="I1119" s="627" t="s">
        <v>3273</v>
      </c>
      <c r="J1119" s="627" t="s">
        <v>3274</v>
      </c>
      <c r="K1119" s="627"/>
      <c r="L1119" s="627"/>
      <c r="M1119" s="627"/>
      <c r="N1119" s="627"/>
    </row>
    <row r="1120" spans="1:14" ht="15" hidden="1" customHeight="1" x14ac:dyDescent="0.15">
      <c r="A1120" s="627">
        <v>231</v>
      </c>
      <c r="B1120" s="627" t="s">
        <v>3275</v>
      </c>
      <c r="C1120" s="627" t="s">
        <v>1031</v>
      </c>
      <c r="D1120" s="627" t="s">
        <v>1247</v>
      </c>
      <c r="E1120" s="627" t="s">
        <v>1031</v>
      </c>
      <c r="F1120" s="627" t="s">
        <v>1007</v>
      </c>
      <c r="G1120" s="627" t="s">
        <v>2699</v>
      </c>
      <c r="H1120" s="627" t="s">
        <v>2813</v>
      </c>
      <c r="I1120" s="627" t="s">
        <v>3276</v>
      </c>
      <c r="J1120" s="627" t="s">
        <v>3277</v>
      </c>
      <c r="K1120" s="627"/>
      <c r="L1120" s="627"/>
      <c r="M1120" s="627"/>
      <c r="N1120" s="627"/>
    </row>
    <row r="1121" spans="1:14" ht="15" hidden="1" customHeight="1" x14ac:dyDescent="0.15">
      <c r="A1121" s="627">
        <v>232</v>
      </c>
      <c r="B1121" s="627" t="s">
        <v>3278</v>
      </c>
      <c r="C1121" s="627" t="s">
        <v>1031</v>
      </c>
      <c r="D1121" s="627" t="s">
        <v>1256</v>
      </c>
      <c r="E1121" s="627" t="s">
        <v>1008</v>
      </c>
      <c r="F1121" s="627" t="s">
        <v>1007</v>
      </c>
      <c r="G1121" s="627" t="s">
        <v>2699</v>
      </c>
      <c r="H1121" s="627" t="s">
        <v>2817</v>
      </c>
      <c r="I1121" s="627"/>
      <c r="J1121" s="627" t="s">
        <v>766</v>
      </c>
      <c r="K1121" s="627"/>
      <c r="L1121" s="627"/>
      <c r="M1121" s="627"/>
      <c r="N1121" s="627"/>
    </row>
    <row r="1122" spans="1:14" ht="15" hidden="1" customHeight="1" x14ac:dyDescent="0.15">
      <c r="A1122" s="627">
        <v>233</v>
      </c>
      <c r="B1122" s="627" t="s">
        <v>3279</v>
      </c>
      <c r="C1122" s="627" t="s">
        <v>1031</v>
      </c>
      <c r="D1122" s="627" t="s">
        <v>1264</v>
      </c>
      <c r="E1122" s="627" t="s">
        <v>1008</v>
      </c>
      <c r="F1122" s="627" t="s">
        <v>1007</v>
      </c>
      <c r="G1122" s="627" t="s">
        <v>2699</v>
      </c>
      <c r="H1122" s="627" t="s">
        <v>2821</v>
      </c>
      <c r="I1122" s="627"/>
      <c r="J1122" s="627" t="s">
        <v>773</v>
      </c>
      <c r="K1122" s="627"/>
      <c r="L1122" s="627"/>
      <c r="M1122" s="627"/>
      <c r="N1122" s="627"/>
    </row>
    <row r="1123" spans="1:14" ht="15" hidden="1" customHeight="1" x14ac:dyDescent="0.15">
      <c r="A1123" s="627">
        <v>234</v>
      </c>
      <c r="B1123" s="627" t="s">
        <v>3280</v>
      </c>
      <c r="C1123" s="627" t="s">
        <v>1031</v>
      </c>
      <c r="D1123" s="627" t="s">
        <v>1264</v>
      </c>
      <c r="E1123" s="627" t="s">
        <v>1012</v>
      </c>
      <c r="F1123" s="627" t="s">
        <v>1007</v>
      </c>
      <c r="G1123" s="627" t="s">
        <v>2699</v>
      </c>
      <c r="H1123" s="627" t="s">
        <v>2821</v>
      </c>
      <c r="I1123" s="627" t="s">
        <v>3281</v>
      </c>
      <c r="J1123" s="627" t="s">
        <v>774</v>
      </c>
      <c r="K1123" s="627"/>
      <c r="L1123" s="627"/>
      <c r="M1123" s="627"/>
      <c r="N1123" s="627"/>
    </row>
    <row r="1124" spans="1:14" ht="15" hidden="1" customHeight="1" x14ac:dyDescent="0.15">
      <c r="A1124" s="627">
        <v>235</v>
      </c>
      <c r="B1124" s="627" t="s">
        <v>3282</v>
      </c>
      <c r="C1124" s="627" t="s">
        <v>1031</v>
      </c>
      <c r="D1124" s="627" t="s">
        <v>1264</v>
      </c>
      <c r="E1124" s="627" t="s">
        <v>1014</v>
      </c>
      <c r="F1124" s="627" t="s">
        <v>1007</v>
      </c>
      <c r="G1124" s="627" t="s">
        <v>2699</v>
      </c>
      <c r="H1124" s="627" t="s">
        <v>2821</v>
      </c>
      <c r="I1124" s="627" t="s">
        <v>3283</v>
      </c>
      <c r="J1124" s="627" t="s">
        <v>775</v>
      </c>
      <c r="K1124" s="627"/>
      <c r="L1124" s="627"/>
      <c r="M1124" s="627"/>
      <c r="N1124" s="627"/>
    </row>
    <row r="1125" spans="1:14" ht="15" hidden="1" customHeight="1" x14ac:dyDescent="0.15">
      <c r="A1125" s="627">
        <v>236</v>
      </c>
      <c r="B1125" s="627" t="s">
        <v>3284</v>
      </c>
      <c r="C1125" s="627" t="s">
        <v>1031</v>
      </c>
      <c r="D1125" s="627" t="s">
        <v>1271</v>
      </c>
      <c r="E1125" s="627" t="s">
        <v>1008</v>
      </c>
      <c r="F1125" s="627" t="s">
        <v>1007</v>
      </c>
      <c r="G1125" s="627" t="s">
        <v>2699</v>
      </c>
      <c r="H1125" s="627" t="s">
        <v>2825</v>
      </c>
      <c r="I1125" s="627"/>
      <c r="J1125" s="627" t="s">
        <v>779</v>
      </c>
      <c r="K1125" s="627"/>
      <c r="L1125" s="627"/>
      <c r="M1125" s="627"/>
      <c r="N1125" s="627"/>
    </row>
    <row r="1126" spans="1:14" ht="15" hidden="1" customHeight="1" x14ac:dyDescent="0.15">
      <c r="A1126" s="627">
        <v>237</v>
      </c>
      <c r="B1126" s="627" t="s">
        <v>3285</v>
      </c>
      <c r="C1126" s="627" t="s">
        <v>1031</v>
      </c>
      <c r="D1126" s="627" t="s">
        <v>1271</v>
      </c>
      <c r="E1126" s="627" t="s">
        <v>1012</v>
      </c>
      <c r="F1126" s="627" t="s">
        <v>1007</v>
      </c>
      <c r="G1126" s="627" t="s">
        <v>2699</v>
      </c>
      <c r="H1126" s="627" t="s">
        <v>2825</v>
      </c>
      <c r="I1126" s="627" t="s">
        <v>3286</v>
      </c>
      <c r="J1126" s="627" t="s">
        <v>780</v>
      </c>
      <c r="K1126" s="627"/>
      <c r="L1126" s="627"/>
      <c r="M1126" s="627"/>
      <c r="N1126" s="627"/>
    </row>
    <row r="1127" spans="1:14" ht="15" hidden="1" customHeight="1" x14ac:dyDescent="0.15">
      <c r="A1127" s="627">
        <v>238</v>
      </c>
      <c r="B1127" s="627" t="s">
        <v>3287</v>
      </c>
      <c r="C1127" s="627" t="s">
        <v>1031</v>
      </c>
      <c r="D1127" s="627" t="s">
        <v>1271</v>
      </c>
      <c r="E1127" s="627" t="s">
        <v>1014</v>
      </c>
      <c r="F1127" s="627" t="s">
        <v>1007</v>
      </c>
      <c r="G1127" s="627" t="s">
        <v>2699</v>
      </c>
      <c r="H1127" s="627" t="s">
        <v>2825</v>
      </c>
      <c r="I1127" s="627" t="s">
        <v>3288</v>
      </c>
      <c r="J1127" s="627" t="s">
        <v>781</v>
      </c>
      <c r="K1127" s="627"/>
      <c r="L1127" s="627"/>
      <c r="M1127" s="627"/>
      <c r="N1127" s="627"/>
    </row>
    <row r="1128" spans="1:14" ht="15" hidden="1" customHeight="1" x14ac:dyDescent="0.15">
      <c r="A1128" s="627">
        <v>239</v>
      </c>
      <c r="B1128" s="627" t="s">
        <v>3289</v>
      </c>
      <c r="C1128" s="627" t="s">
        <v>1031</v>
      </c>
      <c r="D1128" s="627" t="s">
        <v>1271</v>
      </c>
      <c r="E1128" s="627" t="s">
        <v>1016</v>
      </c>
      <c r="F1128" s="627" t="s">
        <v>1007</v>
      </c>
      <c r="G1128" s="627" t="s">
        <v>2699</v>
      </c>
      <c r="H1128" s="627" t="s">
        <v>2825</v>
      </c>
      <c r="I1128" s="627" t="s">
        <v>202</v>
      </c>
      <c r="J1128" s="627" t="s">
        <v>782</v>
      </c>
      <c r="K1128" s="627"/>
      <c r="L1128" s="627"/>
      <c r="M1128" s="627"/>
      <c r="N1128" s="627"/>
    </row>
    <row r="1129" spans="1:14" ht="15" hidden="1" customHeight="1" x14ac:dyDescent="0.15">
      <c r="A1129" s="627">
        <v>240</v>
      </c>
      <c r="B1129" s="627" t="s">
        <v>3290</v>
      </c>
      <c r="C1129" s="627" t="s">
        <v>1031</v>
      </c>
      <c r="D1129" s="627" t="s">
        <v>1271</v>
      </c>
      <c r="E1129" s="627" t="s">
        <v>1018</v>
      </c>
      <c r="F1129" s="627" t="s">
        <v>1007</v>
      </c>
      <c r="G1129" s="627" t="s">
        <v>2699</v>
      </c>
      <c r="H1129" s="627" t="s">
        <v>2825</v>
      </c>
      <c r="I1129" s="627" t="s">
        <v>3291</v>
      </c>
      <c r="J1129" s="627" t="s">
        <v>784</v>
      </c>
      <c r="K1129" s="627"/>
      <c r="L1129" s="627"/>
      <c r="M1129" s="627"/>
      <c r="N1129" s="627"/>
    </row>
    <row r="1130" spans="1:14" ht="15" hidden="1" customHeight="1" x14ac:dyDescent="0.15">
      <c r="A1130" s="627">
        <v>241</v>
      </c>
      <c r="B1130" s="627" t="s">
        <v>3292</v>
      </c>
      <c r="C1130" s="627" t="s">
        <v>1031</v>
      </c>
      <c r="D1130" s="627" t="s">
        <v>1271</v>
      </c>
      <c r="E1130" s="627" t="s">
        <v>1020</v>
      </c>
      <c r="F1130" s="627" t="s">
        <v>1007</v>
      </c>
      <c r="G1130" s="627" t="s">
        <v>2699</v>
      </c>
      <c r="H1130" s="627" t="s">
        <v>2825</v>
      </c>
      <c r="I1130" s="627" t="s">
        <v>3293</v>
      </c>
      <c r="J1130" s="627" t="s">
        <v>785</v>
      </c>
      <c r="K1130" s="627"/>
      <c r="L1130" s="627"/>
      <c r="M1130" s="627"/>
      <c r="N1130" s="627"/>
    </row>
    <row r="1131" spans="1:14" ht="15" hidden="1" customHeight="1" x14ac:dyDescent="0.15">
      <c r="A1131" s="627">
        <v>242</v>
      </c>
      <c r="B1131" s="627" t="s">
        <v>3294</v>
      </c>
      <c r="C1131" s="627" t="s">
        <v>1031</v>
      </c>
      <c r="D1131" s="627" t="s">
        <v>1271</v>
      </c>
      <c r="E1131" s="627" t="s">
        <v>1022</v>
      </c>
      <c r="F1131" s="627" t="s">
        <v>1007</v>
      </c>
      <c r="G1131" s="627" t="s">
        <v>2699</v>
      </c>
      <c r="H1131" s="627" t="s">
        <v>2825</v>
      </c>
      <c r="I1131" s="627" t="s">
        <v>3295</v>
      </c>
      <c r="J1131" s="627" t="s">
        <v>786</v>
      </c>
      <c r="K1131" s="627"/>
      <c r="L1131" s="627"/>
      <c r="M1131" s="627"/>
      <c r="N1131" s="627"/>
    </row>
    <row r="1132" spans="1:14" ht="15" hidden="1" customHeight="1" x14ac:dyDescent="0.15">
      <c r="A1132" s="627">
        <v>243</v>
      </c>
      <c r="B1132" s="627" t="s">
        <v>3296</v>
      </c>
      <c r="C1132" s="627" t="s">
        <v>1031</v>
      </c>
      <c r="D1132" s="627" t="s">
        <v>1271</v>
      </c>
      <c r="E1132" s="627" t="s">
        <v>1024</v>
      </c>
      <c r="F1132" s="627" t="s">
        <v>1007</v>
      </c>
      <c r="G1132" s="627" t="s">
        <v>2699</v>
      </c>
      <c r="H1132" s="627" t="s">
        <v>2825</v>
      </c>
      <c r="I1132" s="627" t="s">
        <v>3297</v>
      </c>
      <c r="J1132" s="627" t="s">
        <v>787</v>
      </c>
      <c r="K1132" s="627"/>
      <c r="L1132" s="627"/>
      <c r="M1132" s="627"/>
      <c r="N1132" s="627"/>
    </row>
    <row r="1133" spans="1:14" ht="15" hidden="1" customHeight="1" x14ac:dyDescent="0.15">
      <c r="A1133" s="627">
        <v>244</v>
      </c>
      <c r="B1133" s="627" t="s">
        <v>3298</v>
      </c>
      <c r="C1133" s="627" t="s">
        <v>1031</v>
      </c>
      <c r="D1133" s="627" t="s">
        <v>1305</v>
      </c>
      <c r="E1133" s="627" t="s">
        <v>1008</v>
      </c>
      <c r="F1133" s="627" t="s">
        <v>1007</v>
      </c>
      <c r="G1133" s="627" t="s">
        <v>2699</v>
      </c>
      <c r="H1133" s="627" t="s">
        <v>2829</v>
      </c>
      <c r="I1133" s="627"/>
      <c r="J1133" s="627" t="s">
        <v>812</v>
      </c>
      <c r="K1133" s="627"/>
      <c r="L1133" s="627"/>
      <c r="M1133" s="627"/>
      <c r="N1133" s="627"/>
    </row>
    <row r="1134" spans="1:14" ht="15" hidden="1" customHeight="1" x14ac:dyDescent="0.15">
      <c r="A1134" s="627">
        <v>245</v>
      </c>
      <c r="B1134" s="627" t="s">
        <v>3299</v>
      </c>
      <c r="C1134" s="627" t="s">
        <v>1031</v>
      </c>
      <c r="D1134" s="627" t="s">
        <v>1305</v>
      </c>
      <c r="E1134" s="627" t="s">
        <v>1012</v>
      </c>
      <c r="F1134" s="627" t="s">
        <v>1007</v>
      </c>
      <c r="G1134" s="627" t="s">
        <v>2699</v>
      </c>
      <c r="H1134" s="627" t="s">
        <v>2829</v>
      </c>
      <c r="I1134" s="627" t="s">
        <v>3300</v>
      </c>
      <c r="J1134" s="627" t="s">
        <v>813</v>
      </c>
      <c r="K1134" s="627"/>
      <c r="L1134" s="627"/>
      <c r="M1134" s="627"/>
      <c r="N1134" s="627"/>
    </row>
    <row r="1135" spans="1:14" ht="15" hidden="1" customHeight="1" x14ac:dyDescent="0.15">
      <c r="A1135" s="627">
        <v>246</v>
      </c>
      <c r="B1135" s="627" t="s">
        <v>3301</v>
      </c>
      <c r="C1135" s="627" t="s">
        <v>1031</v>
      </c>
      <c r="D1135" s="627" t="s">
        <v>1305</v>
      </c>
      <c r="E1135" s="627" t="s">
        <v>1014</v>
      </c>
      <c r="F1135" s="627" t="s">
        <v>1007</v>
      </c>
      <c r="G1135" s="627" t="s">
        <v>2699</v>
      </c>
      <c r="H1135" s="627" t="s">
        <v>2829</v>
      </c>
      <c r="I1135" s="627" t="s">
        <v>3302</v>
      </c>
      <c r="J1135" s="627" t="s">
        <v>814</v>
      </c>
      <c r="K1135" s="627"/>
      <c r="L1135" s="627"/>
      <c r="M1135" s="627"/>
      <c r="N1135" s="627"/>
    </row>
    <row r="1136" spans="1:14" ht="15" hidden="1" customHeight="1" x14ac:dyDescent="0.15">
      <c r="A1136" s="627">
        <v>247</v>
      </c>
      <c r="B1136" s="627" t="s">
        <v>3303</v>
      </c>
      <c r="C1136" s="627" t="s">
        <v>1031</v>
      </c>
      <c r="D1136" s="627" t="s">
        <v>1327</v>
      </c>
      <c r="E1136" s="627" t="s">
        <v>1008</v>
      </c>
      <c r="F1136" s="627" t="s">
        <v>1007</v>
      </c>
      <c r="G1136" s="627" t="s">
        <v>2699</v>
      </c>
      <c r="H1136" s="627" t="s">
        <v>2833</v>
      </c>
      <c r="I1136" s="627"/>
      <c r="J1136" s="627" t="s">
        <v>834</v>
      </c>
      <c r="K1136" s="627"/>
      <c r="L1136" s="627"/>
      <c r="M1136" s="627"/>
      <c r="N1136" s="627"/>
    </row>
    <row r="1137" spans="1:14" ht="15" hidden="1" customHeight="1" x14ac:dyDescent="0.15">
      <c r="A1137" s="627">
        <v>248</v>
      </c>
      <c r="B1137" s="627" t="s">
        <v>3304</v>
      </c>
      <c r="C1137" s="627" t="s">
        <v>1031</v>
      </c>
      <c r="D1137" s="627" t="s">
        <v>1327</v>
      </c>
      <c r="E1137" s="627" t="s">
        <v>1012</v>
      </c>
      <c r="F1137" s="627" t="s">
        <v>1007</v>
      </c>
      <c r="G1137" s="627" t="s">
        <v>2699</v>
      </c>
      <c r="H1137" s="627" t="s">
        <v>2833</v>
      </c>
      <c r="I1137" s="627" t="s">
        <v>3305</v>
      </c>
      <c r="J1137" s="627" t="s">
        <v>835</v>
      </c>
      <c r="K1137" s="627"/>
      <c r="L1137" s="627"/>
      <c r="M1137" s="627"/>
      <c r="N1137" s="627"/>
    </row>
    <row r="1138" spans="1:14" ht="15" hidden="1" customHeight="1" x14ac:dyDescent="0.15">
      <c r="A1138" s="627">
        <v>249</v>
      </c>
      <c r="B1138" s="627" t="s">
        <v>3306</v>
      </c>
      <c r="C1138" s="627" t="s">
        <v>1031</v>
      </c>
      <c r="D1138" s="627" t="s">
        <v>1327</v>
      </c>
      <c r="E1138" s="627" t="s">
        <v>1014</v>
      </c>
      <c r="F1138" s="627" t="s">
        <v>1007</v>
      </c>
      <c r="G1138" s="627" t="s">
        <v>2699</v>
      </c>
      <c r="H1138" s="627" t="s">
        <v>2833</v>
      </c>
      <c r="I1138" s="627" t="s">
        <v>3307</v>
      </c>
      <c r="J1138" s="627" t="s">
        <v>836</v>
      </c>
      <c r="K1138" s="627"/>
      <c r="L1138" s="627"/>
      <c r="M1138" s="627"/>
      <c r="N1138" s="627"/>
    </row>
    <row r="1139" spans="1:14" ht="15" hidden="1" customHeight="1" x14ac:dyDescent="0.15">
      <c r="A1139" s="627">
        <v>250</v>
      </c>
      <c r="B1139" s="627" t="s">
        <v>3308</v>
      </c>
      <c r="C1139" s="627" t="s">
        <v>1031</v>
      </c>
      <c r="D1139" s="627" t="s">
        <v>1340</v>
      </c>
      <c r="E1139" s="627" t="s">
        <v>1008</v>
      </c>
      <c r="F1139" s="627" t="s">
        <v>1007</v>
      </c>
      <c r="G1139" s="627" t="s">
        <v>2699</v>
      </c>
      <c r="H1139" s="627" t="s">
        <v>2837</v>
      </c>
      <c r="I1139" s="627"/>
      <c r="J1139" s="627" t="s">
        <v>846</v>
      </c>
      <c r="K1139" s="627"/>
      <c r="L1139" s="627"/>
      <c r="M1139" s="627"/>
      <c r="N1139" s="627"/>
    </row>
    <row r="1140" spans="1:14" ht="15" hidden="1" customHeight="1" x14ac:dyDescent="0.15">
      <c r="A1140" s="627">
        <v>251</v>
      </c>
      <c r="B1140" s="627" t="s">
        <v>3309</v>
      </c>
      <c r="C1140" s="627" t="s">
        <v>1031</v>
      </c>
      <c r="D1140" s="627" t="s">
        <v>1357</v>
      </c>
      <c r="E1140" s="627" t="s">
        <v>1008</v>
      </c>
      <c r="F1140" s="627" t="s">
        <v>1007</v>
      </c>
      <c r="G1140" s="627" t="s">
        <v>2699</v>
      </c>
      <c r="H1140" s="627" t="s">
        <v>2841</v>
      </c>
      <c r="I1140" s="627"/>
      <c r="J1140" s="627" t="s">
        <v>863</v>
      </c>
      <c r="K1140" s="627"/>
      <c r="L1140" s="627"/>
      <c r="M1140" s="627"/>
      <c r="N1140" s="627"/>
    </row>
    <row r="1141" spans="1:14" ht="15" hidden="1" customHeight="1" x14ac:dyDescent="0.15">
      <c r="A1141" s="627">
        <v>252</v>
      </c>
      <c r="B1141" s="627" t="s">
        <v>3310</v>
      </c>
      <c r="C1141" s="627" t="s">
        <v>1031</v>
      </c>
      <c r="D1141" s="627" t="s">
        <v>1357</v>
      </c>
      <c r="E1141" s="627" t="s">
        <v>1012</v>
      </c>
      <c r="F1141" s="627" t="s">
        <v>1007</v>
      </c>
      <c r="G1141" s="627" t="s">
        <v>2699</v>
      </c>
      <c r="H1141" s="627" t="s">
        <v>2841</v>
      </c>
      <c r="I1141" s="627" t="s">
        <v>3311</v>
      </c>
      <c r="J1141" s="627" t="s">
        <v>864</v>
      </c>
      <c r="K1141" s="627"/>
      <c r="L1141" s="627"/>
      <c r="M1141" s="627"/>
      <c r="N1141" s="627"/>
    </row>
    <row r="1142" spans="1:14" ht="15" hidden="1" customHeight="1" x14ac:dyDescent="0.15">
      <c r="A1142" s="627">
        <v>253</v>
      </c>
      <c r="B1142" s="627" t="s">
        <v>3312</v>
      </c>
      <c r="C1142" s="627" t="s">
        <v>1031</v>
      </c>
      <c r="D1142" s="627" t="s">
        <v>1357</v>
      </c>
      <c r="E1142" s="627" t="s">
        <v>1014</v>
      </c>
      <c r="F1142" s="627" t="s">
        <v>1007</v>
      </c>
      <c r="G1142" s="627" t="s">
        <v>2699</v>
      </c>
      <c r="H1142" s="627" t="s">
        <v>2841</v>
      </c>
      <c r="I1142" s="627" t="s">
        <v>3313</v>
      </c>
      <c r="J1142" s="627" t="s">
        <v>865</v>
      </c>
      <c r="K1142" s="627"/>
      <c r="L1142" s="627"/>
      <c r="M1142" s="627"/>
      <c r="N1142" s="627"/>
    </row>
    <row r="1143" spans="1:14" ht="15" hidden="1" customHeight="1" x14ac:dyDescent="0.15">
      <c r="A1143" s="627">
        <v>254</v>
      </c>
      <c r="B1143" s="627" t="s">
        <v>3314</v>
      </c>
      <c r="C1143" s="627" t="s">
        <v>1031</v>
      </c>
      <c r="D1143" s="627" t="s">
        <v>1368</v>
      </c>
      <c r="E1143" s="627" t="s">
        <v>1008</v>
      </c>
      <c r="F1143" s="627" t="s">
        <v>1007</v>
      </c>
      <c r="G1143" s="627" t="s">
        <v>2699</v>
      </c>
      <c r="H1143" s="627" t="s">
        <v>2845</v>
      </c>
      <c r="I1143" s="627"/>
      <c r="J1143" s="627" t="s">
        <v>874</v>
      </c>
      <c r="K1143" s="627"/>
      <c r="L1143" s="627"/>
      <c r="M1143" s="627"/>
      <c r="N1143" s="627"/>
    </row>
    <row r="1144" spans="1:14" ht="15" hidden="1" customHeight="1" x14ac:dyDescent="0.15">
      <c r="A1144" s="627">
        <v>255</v>
      </c>
      <c r="B1144" s="627" t="s">
        <v>3315</v>
      </c>
      <c r="C1144" s="627" t="s">
        <v>1031</v>
      </c>
      <c r="D1144" s="627" t="s">
        <v>1368</v>
      </c>
      <c r="E1144" s="627" t="s">
        <v>1012</v>
      </c>
      <c r="F1144" s="627" t="s">
        <v>1007</v>
      </c>
      <c r="G1144" s="627" t="s">
        <v>2699</v>
      </c>
      <c r="H1144" s="627" t="s">
        <v>2845</v>
      </c>
      <c r="I1144" s="627" t="s">
        <v>3316</v>
      </c>
      <c r="J1144" s="627" t="s">
        <v>875</v>
      </c>
      <c r="K1144" s="627"/>
      <c r="L1144" s="627"/>
      <c r="M1144" s="627"/>
      <c r="N1144" s="627"/>
    </row>
    <row r="1145" spans="1:14" ht="15" hidden="1" customHeight="1" x14ac:dyDescent="0.15">
      <c r="A1145" s="627">
        <v>256</v>
      </c>
      <c r="B1145" s="627" t="s">
        <v>3317</v>
      </c>
      <c r="C1145" s="627" t="s">
        <v>1031</v>
      </c>
      <c r="D1145" s="627" t="s">
        <v>1368</v>
      </c>
      <c r="E1145" s="627" t="s">
        <v>1014</v>
      </c>
      <c r="F1145" s="627" t="s">
        <v>1007</v>
      </c>
      <c r="G1145" s="627" t="s">
        <v>2699</v>
      </c>
      <c r="H1145" s="627" t="s">
        <v>2845</v>
      </c>
      <c r="I1145" s="627" t="s">
        <v>3318</v>
      </c>
      <c r="J1145" s="627" t="s">
        <v>876</v>
      </c>
      <c r="K1145" s="627"/>
      <c r="L1145" s="627"/>
      <c r="M1145" s="627"/>
      <c r="N1145" s="627"/>
    </row>
    <row r="1146" spans="1:14" ht="15" hidden="1" customHeight="1" x14ac:dyDescent="0.15">
      <c r="A1146" s="627">
        <v>257</v>
      </c>
      <c r="B1146" s="627" t="s">
        <v>3319</v>
      </c>
      <c r="C1146" s="627" t="s">
        <v>1031</v>
      </c>
      <c r="D1146" s="627" t="s">
        <v>1368</v>
      </c>
      <c r="E1146" s="627" t="s">
        <v>1016</v>
      </c>
      <c r="F1146" s="627" t="s">
        <v>1007</v>
      </c>
      <c r="G1146" s="627" t="s">
        <v>2699</v>
      </c>
      <c r="H1146" s="627" t="s">
        <v>2845</v>
      </c>
      <c r="I1146" s="627" t="s">
        <v>3320</v>
      </c>
      <c r="J1146" s="627" t="s">
        <v>877</v>
      </c>
      <c r="K1146" s="627"/>
      <c r="L1146" s="627"/>
      <c r="M1146" s="627"/>
      <c r="N1146" s="627"/>
    </row>
    <row r="1147" spans="1:14" ht="15" hidden="1" customHeight="1" x14ac:dyDescent="0.15">
      <c r="A1147" s="627">
        <v>258</v>
      </c>
      <c r="B1147" s="627" t="s">
        <v>3321</v>
      </c>
      <c r="C1147" s="627" t="s">
        <v>1031</v>
      </c>
      <c r="D1147" s="627" t="s">
        <v>1368</v>
      </c>
      <c r="E1147" s="627" t="s">
        <v>1018</v>
      </c>
      <c r="F1147" s="627" t="s">
        <v>1007</v>
      </c>
      <c r="G1147" s="627" t="s">
        <v>2699</v>
      </c>
      <c r="H1147" s="627" t="s">
        <v>2845</v>
      </c>
      <c r="I1147" s="627" t="s">
        <v>3322</v>
      </c>
      <c r="J1147" s="627" t="s">
        <v>878</v>
      </c>
      <c r="K1147" s="627"/>
      <c r="L1147" s="627"/>
      <c r="M1147" s="627"/>
      <c r="N1147" s="627"/>
    </row>
    <row r="1148" spans="1:14" ht="15" hidden="1" customHeight="1" x14ac:dyDescent="0.15">
      <c r="A1148" s="627">
        <v>259</v>
      </c>
      <c r="B1148" s="627" t="s">
        <v>3323</v>
      </c>
      <c r="C1148" s="627" t="s">
        <v>1031</v>
      </c>
      <c r="D1148" s="627" t="s">
        <v>1380</v>
      </c>
      <c r="E1148" s="627" t="s">
        <v>1008</v>
      </c>
      <c r="F1148" s="627" t="s">
        <v>1007</v>
      </c>
      <c r="G1148" s="627" t="s">
        <v>2699</v>
      </c>
      <c r="H1148" s="627" t="s">
        <v>2847</v>
      </c>
      <c r="I1148" s="627"/>
      <c r="J1148" s="627" t="s">
        <v>885</v>
      </c>
      <c r="K1148" s="627"/>
      <c r="L1148" s="627"/>
      <c r="M1148" s="627"/>
      <c r="N1148" s="627"/>
    </row>
    <row r="1149" spans="1:14" ht="15" hidden="1" customHeight="1" x14ac:dyDescent="0.15">
      <c r="A1149" s="627">
        <v>260</v>
      </c>
      <c r="B1149" s="627" t="s">
        <v>3324</v>
      </c>
      <c r="C1149" s="627" t="s">
        <v>1031</v>
      </c>
      <c r="D1149" s="627" t="s">
        <v>1380</v>
      </c>
      <c r="E1149" s="627" t="s">
        <v>1012</v>
      </c>
      <c r="F1149" s="627" t="s">
        <v>1007</v>
      </c>
      <c r="G1149" s="627" t="s">
        <v>2699</v>
      </c>
      <c r="H1149" s="627" t="s">
        <v>2847</v>
      </c>
      <c r="I1149" s="627" t="s">
        <v>3325</v>
      </c>
      <c r="J1149" s="627" t="s">
        <v>886</v>
      </c>
      <c r="K1149" s="627"/>
      <c r="L1149" s="627"/>
      <c r="M1149" s="627"/>
      <c r="N1149" s="627"/>
    </row>
    <row r="1150" spans="1:14" ht="15" hidden="1" customHeight="1" x14ac:dyDescent="0.15">
      <c r="A1150" s="627">
        <v>261</v>
      </c>
      <c r="B1150" s="627" t="s">
        <v>3326</v>
      </c>
      <c r="C1150" s="627" t="s">
        <v>1031</v>
      </c>
      <c r="D1150" s="627" t="s">
        <v>1380</v>
      </c>
      <c r="E1150" s="627" t="s">
        <v>1014</v>
      </c>
      <c r="F1150" s="627" t="s">
        <v>1007</v>
      </c>
      <c r="G1150" s="627" t="s">
        <v>2699</v>
      </c>
      <c r="H1150" s="627" t="s">
        <v>2847</v>
      </c>
      <c r="I1150" s="627" t="s">
        <v>854</v>
      </c>
      <c r="J1150" s="627" t="s">
        <v>887</v>
      </c>
      <c r="K1150" s="627"/>
      <c r="L1150" s="627"/>
      <c r="M1150" s="627"/>
      <c r="N1150" s="627"/>
    </row>
    <row r="1151" spans="1:14" ht="15" hidden="1" customHeight="1" x14ac:dyDescent="0.15">
      <c r="A1151" s="627">
        <v>262</v>
      </c>
      <c r="B1151" s="627" t="s">
        <v>3327</v>
      </c>
      <c r="C1151" s="627" t="s">
        <v>1031</v>
      </c>
      <c r="D1151" s="627" t="s">
        <v>1380</v>
      </c>
      <c r="E1151" s="627" t="s">
        <v>1016</v>
      </c>
      <c r="F1151" s="627" t="s">
        <v>1007</v>
      </c>
      <c r="G1151" s="627" t="s">
        <v>2699</v>
      </c>
      <c r="H1151" s="627" t="s">
        <v>2847</v>
      </c>
      <c r="I1151" s="627" t="s">
        <v>3328</v>
      </c>
      <c r="J1151" s="627" t="s">
        <v>888</v>
      </c>
      <c r="K1151" s="627"/>
      <c r="L1151" s="627"/>
      <c r="M1151" s="627"/>
      <c r="N1151" s="627"/>
    </row>
    <row r="1152" spans="1:14" ht="15" hidden="1" customHeight="1" x14ac:dyDescent="0.15">
      <c r="A1152" s="627">
        <v>263</v>
      </c>
      <c r="B1152" s="627" t="s">
        <v>3329</v>
      </c>
      <c r="C1152" s="627" t="s">
        <v>1031</v>
      </c>
      <c r="D1152" s="627" t="s">
        <v>1380</v>
      </c>
      <c r="E1152" s="627" t="s">
        <v>1018</v>
      </c>
      <c r="F1152" s="627" t="s">
        <v>1007</v>
      </c>
      <c r="G1152" s="627" t="s">
        <v>2699</v>
      </c>
      <c r="H1152" s="627" t="s">
        <v>2847</v>
      </c>
      <c r="I1152" s="627" t="s">
        <v>3330</v>
      </c>
      <c r="J1152" s="627" t="s">
        <v>889</v>
      </c>
      <c r="K1152" s="627"/>
      <c r="L1152" s="627"/>
      <c r="M1152" s="627"/>
      <c r="N1152" s="627"/>
    </row>
    <row r="1153" spans="1:14" ht="15" hidden="1" customHeight="1" x14ac:dyDescent="0.15">
      <c r="A1153" s="627">
        <v>264</v>
      </c>
      <c r="B1153" s="627" t="s">
        <v>3331</v>
      </c>
      <c r="C1153" s="627" t="s">
        <v>1031</v>
      </c>
      <c r="D1153" s="627" t="s">
        <v>1380</v>
      </c>
      <c r="E1153" s="627" t="s">
        <v>1020</v>
      </c>
      <c r="F1153" s="627" t="s">
        <v>1007</v>
      </c>
      <c r="G1153" s="627" t="s">
        <v>2699</v>
      </c>
      <c r="H1153" s="627" t="s">
        <v>2847</v>
      </c>
      <c r="I1153" s="627" t="s">
        <v>3332</v>
      </c>
      <c r="J1153" s="627" t="s">
        <v>890</v>
      </c>
      <c r="K1153" s="627"/>
      <c r="L1153" s="627"/>
      <c r="M1153" s="627"/>
      <c r="N1153" s="627"/>
    </row>
    <row r="1154" spans="1:14" ht="15" hidden="1" customHeight="1" x14ac:dyDescent="0.15">
      <c r="A1154" s="627">
        <v>265</v>
      </c>
      <c r="B1154" s="627" t="s">
        <v>3333</v>
      </c>
      <c r="C1154" s="627" t="s">
        <v>1031</v>
      </c>
      <c r="D1154" s="627" t="s">
        <v>1380</v>
      </c>
      <c r="E1154" s="627" t="s">
        <v>1022</v>
      </c>
      <c r="F1154" s="627" t="s">
        <v>1007</v>
      </c>
      <c r="G1154" s="627" t="s">
        <v>2699</v>
      </c>
      <c r="H1154" s="627" t="s">
        <v>2847</v>
      </c>
      <c r="I1154" s="627" t="s">
        <v>3334</v>
      </c>
      <c r="J1154" s="627" t="s">
        <v>891</v>
      </c>
      <c r="K1154" s="627"/>
      <c r="L1154" s="627"/>
      <c r="M1154" s="627"/>
      <c r="N1154" s="627"/>
    </row>
    <row r="1155" spans="1:14" ht="15" hidden="1" customHeight="1" x14ac:dyDescent="0.15">
      <c r="A1155" s="627">
        <v>266</v>
      </c>
      <c r="B1155" s="627" t="s">
        <v>3335</v>
      </c>
      <c r="C1155" s="627" t="s">
        <v>1031</v>
      </c>
      <c r="D1155" s="627" t="s">
        <v>1380</v>
      </c>
      <c r="E1155" s="627" t="s">
        <v>1024</v>
      </c>
      <c r="F1155" s="627" t="s">
        <v>1007</v>
      </c>
      <c r="G1155" s="627" t="s">
        <v>2699</v>
      </c>
      <c r="H1155" s="627" t="s">
        <v>2847</v>
      </c>
      <c r="I1155" s="627" t="s">
        <v>3336</v>
      </c>
      <c r="J1155" s="627" t="s">
        <v>3337</v>
      </c>
      <c r="K1155" s="627"/>
      <c r="L1155" s="627"/>
      <c r="M1155" s="627"/>
      <c r="N1155" s="627"/>
    </row>
    <row r="1156" spans="1:14" ht="15" hidden="1" customHeight="1" x14ac:dyDescent="0.15">
      <c r="A1156" s="627">
        <v>267</v>
      </c>
      <c r="B1156" s="627" t="s">
        <v>3338</v>
      </c>
      <c r="C1156" s="627" t="s">
        <v>1031</v>
      </c>
      <c r="D1156" s="627" t="s">
        <v>1380</v>
      </c>
      <c r="E1156" s="627" t="s">
        <v>1006</v>
      </c>
      <c r="F1156" s="627" t="s">
        <v>1007</v>
      </c>
      <c r="G1156" s="627" t="s">
        <v>2699</v>
      </c>
      <c r="H1156" s="627" t="s">
        <v>2847</v>
      </c>
      <c r="I1156" s="627" t="s">
        <v>3339</v>
      </c>
      <c r="J1156" s="627" t="s">
        <v>3340</v>
      </c>
      <c r="K1156" s="627"/>
      <c r="L1156" s="627"/>
      <c r="M1156" s="627"/>
      <c r="N1156" s="627"/>
    </row>
    <row r="1157" spans="1:14" ht="15" hidden="1" customHeight="1" x14ac:dyDescent="0.15">
      <c r="A1157" s="627">
        <v>268</v>
      </c>
      <c r="B1157" s="627" t="s">
        <v>3341</v>
      </c>
      <c r="C1157" s="627" t="s">
        <v>1031</v>
      </c>
      <c r="D1157" s="627" t="s">
        <v>1380</v>
      </c>
      <c r="E1157" s="627" t="s">
        <v>1027</v>
      </c>
      <c r="F1157" s="627" t="s">
        <v>1007</v>
      </c>
      <c r="G1157" s="627" t="s">
        <v>2699</v>
      </c>
      <c r="H1157" s="627" t="s">
        <v>2847</v>
      </c>
      <c r="I1157" s="627" t="s">
        <v>3342</v>
      </c>
      <c r="J1157" s="627" t="s">
        <v>3343</v>
      </c>
      <c r="K1157" s="627"/>
      <c r="L1157" s="627"/>
      <c r="M1157" s="627"/>
      <c r="N1157" s="627"/>
    </row>
    <row r="1158" spans="1:14" ht="15" hidden="1" customHeight="1" x14ac:dyDescent="0.15">
      <c r="A1158" s="627">
        <v>269</v>
      </c>
      <c r="B1158" s="627" t="s">
        <v>3344</v>
      </c>
      <c r="C1158" s="627" t="s">
        <v>1031</v>
      </c>
      <c r="D1158" s="627" t="s">
        <v>1380</v>
      </c>
      <c r="E1158" s="627" t="s">
        <v>1029</v>
      </c>
      <c r="F1158" s="627" t="s">
        <v>1007</v>
      </c>
      <c r="G1158" s="627" t="s">
        <v>2699</v>
      </c>
      <c r="H1158" s="627" t="s">
        <v>2847</v>
      </c>
      <c r="I1158" s="627" t="s">
        <v>3345</v>
      </c>
      <c r="J1158" s="627" t="s">
        <v>3346</v>
      </c>
      <c r="K1158" s="627"/>
      <c r="L1158" s="627"/>
      <c r="M1158" s="627"/>
      <c r="N1158" s="627"/>
    </row>
    <row r="1159" spans="1:14" ht="15" hidden="1" customHeight="1" x14ac:dyDescent="0.15">
      <c r="A1159" s="627">
        <v>270</v>
      </c>
      <c r="B1159" s="627" t="s">
        <v>3347</v>
      </c>
      <c r="C1159" s="627" t="s">
        <v>1031</v>
      </c>
      <c r="D1159" s="627" t="s">
        <v>1380</v>
      </c>
      <c r="E1159" s="627" t="s">
        <v>1031</v>
      </c>
      <c r="F1159" s="627" t="s">
        <v>1007</v>
      </c>
      <c r="G1159" s="627" t="s">
        <v>2699</v>
      </c>
      <c r="H1159" s="627" t="s">
        <v>2847</v>
      </c>
      <c r="I1159" s="627" t="s">
        <v>523</v>
      </c>
      <c r="J1159" s="627" t="s">
        <v>3348</v>
      </c>
      <c r="K1159" s="627"/>
      <c r="L1159" s="627"/>
      <c r="M1159" s="627"/>
      <c r="N1159" s="627"/>
    </row>
    <row r="1160" spans="1:14" ht="15" hidden="1" customHeight="1" x14ac:dyDescent="0.15">
      <c r="A1160" s="627">
        <v>271</v>
      </c>
      <c r="B1160" s="627" t="s">
        <v>3349</v>
      </c>
      <c r="C1160" s="627" t="s">
        <v>1031</v>
      </c>
      <c r="D1160" s="627" t="s">
        <v>1380</v>
      </c>
      <c r="E1160" s="627" t="s">
        <v>1033</v>
      </c>
      <c r="F1160" s="627" t="s">
        <v>1007</v>
      </c>
      <c r="G1160" s="627" t="s">
        <v>2699</v>
      </c>
      <c r="H1160" s="627" t="s">
        <v>2847</v>
      </c>
      <c r="I1160" s="627" t="s">
        <v>115</v>
      </c>
      <c r="J1160" s="627" t="s">
        <v>3350</v>
      </c>
      <c r="K1160" s="627"/>
      <c r="L1160" s="627"/>
      <c r="M1160" s="627"/>
      <c r="N1160" s="627"/>
    </row>
    <row r="1161" spans="1:14" ht="15" hidden="1" customHeight="1" x14ac:dyDescent="0.15">
      <c r="A1161" s="627">
        <v>272</v>
      </c>
      <c r="B1161" s="627" t="s">
        <v>3351</v>
      </c>
      <c r="C1161" s="627" t="s">
        <v>1031</v>
      </c>
      <c r="D1161" s="627" t="s">
        <v>1380</v>
      </c>
      <c r="E1161" s="627" t="s">
        <v>1035</v>
      </c>
      <c r="F1161" s="627" t="s">
        <v>1007</v>
      </c>
      <c r="G1161" s="627" t="s">
        <v>2699</v>
      </c>
      <c r="H1161" s="627" t="s">
        <v>2847</v>
      </c>
      <c r="I1161" s="627" t="s">
        <v>3352</v>
      </c>
      <c r="J1161" s="627" t="s">
        <v>3353</v>
      </c>
      <c r="K1161" s="627"/>
      <c r="L1161" s="627"/>
      <c r="M1161" s="627"/>
      <c r="N1161" s="627"/>
    </row>
    <row r="1162" spans="1:14" ht="15" hidden="1" customHeight="1" x14ac:dyDescent="0.15">
      <c r="A1162" s="627">
        <v>273</v>
      </c>
      <c r="B1162" s="627" t="s">
        <v>3354</v>
      </c>
      <c r="C1162" s="627" t="s">
        <v>1031</v>
      </c>
      <c r="D1162" s="627" t="s">
        <v>1380</v>
      </c>
      <c r="E1162" s="627" t="s">
        <v>1037</v>
      </c>
      <c r="F1162" s="627" t="s">
        <v>1007</v>
      </c>
      <c r="G1162" s="627" t="s">
        <v>2699</v>
      </c>
      <c r="H1162" s="627" t="s">
        <v>2847</v>
      </c>
      <c r="I1162" s="627" t="s">
        <v>3355</v>
      </c>
      <c r="J1162" s="627" t="s">
        <v>3356</v>
      </c>
      <c r="K1162" s="627"/>
      <c r="L1162" s="627"/>
      <c r="M1162" s="627"/>
      <c r="N1162" s="627"/>
    </row>
    <row r="1163" spans="1:14" ht="15" hidden="1" customHeight="1" x14ac:dyDescent="0.15">
      <c r="A1163" s="627">
        <v>274</v>
      </c>
      <c r="B1163" s="627" t="s">
        <v>3357</v>
      </c>
      <c r="C1163" s="627" t="s">
        <v>1031</v>
      </c>
      <c r="D1163" s="627" t="s">
        <v>1388</v>
      </c>
      <c r="E1163" s="627" t="s">
        <v>1008</v>
      </c>
      <c r="F1163" s="627" t="s">
        <v>1007</v>
      </c>
      <c r="G1163" s="627" t="s">
        <v>2699</v>
      </c>
      <c r="H1163" s="627" t="s">
        <v>2849</v>
      </c>
      <c r="I1163" s="627"/>
      <c r="J1163" s="627" t="s">
        <v>892</v>
      </c>
      <c r="K1163" s="627"/>
      <c r="L1163" s="627"/>
      <c r="M1163" s="627"/>
      <c r="N1163" s="627"/>
    </row>
    <row r="1164" spans="1:14" ht="15" hidden="1" customHeight="1" x14ac:dyDescent="0.15">
      <c r="A1164" s="627">
        <v>275</v>
      </c>
      <c r="B1164" s="627" t="s">
        <v>3358</v>
      </c>
      <c r="C1164" s="627" t="s">
        <v>1031</v>
      </c>
      <c r="D1164" s="627" t="s">
        <v>1403</v>
      </c>
      <c r="E1164" s="627" t="s">
        <v>1008</v>
      </c>
      <c r="F1164" s="627" t="s">
        <v>1007</v>
      </c>
      <c r="G1164" s="627" t="s">
        <v>2699</v>
      </c>
      <c r="H1164" s="627" t="s">
        <v>2852</v>
      </c>
      <c r="I1164" s="627"/>
      <c r="J1164" s="627" t="s">
        <v>906</v>
      </c>
      <c r="K1164" s="627"/>
      <c r="L1164" s="627"/>
      <c r="M1164" s="627"/>
      <c r="N1164" s="627"/>
    </row>
    <row r="1165" spans="1:14" ht="15" hidden="1" customHeight="1" x14ac:dyDescent="0.15">
      <c r="A1165" s="627">
        <v>276</v>
      </c>
      <c r="B1165" s="627" t="s">
        <v>3359</v>
      </c>
      <c r="C1165" s="627" t="s">
        <v>1031</v>
      </c>
      <c r="D1165" s="627" t="s">
        <v>1403</v>
      </c>
      <c r="E1165" s="627" t="s">
        <v>1012</v>
      </c>
      <c r="F1165" s="627" t="s">
        <v>1007</v>
      </c>
      <c r="G1165" s="627" t="s">
        <v>2699</v>
      </c>
      <c r="H1165" s="627" t="s">
        <v>2852</v>
      </c>
      <c r="I1165" s="627" t="s">
        <v>3360</v>
      </c>
      <c r="J1165" s="627" t="s">
        <v>907</v>
      </c>
      <c r="K1165" s="627"/>
      <c r="L1165" s="627"/>
      <c r="M1165" s="627"/>
      <c r="N1165" s="627"/>
    </row>
    <row r="1166" spans="1:14" ht="15" hidden="1" customHeight="1" x14ac:dyDescent="0.15">
      <c r="A1166" s="627">
        <v>277</v>
      </c>
      <c r="B1166" s="627" t="s">
        <v>3361</v>
      </c>
      <c r="C1166" s="627" t="s">
        <v>1031</v>
      </c>
      <c r="D1166" s="627" t="s">
        <v>1403</v>
      </c>
      <c r="E1166" s="627" t="s">
        <v>1014</v>
      </c>
      <c r="F1166" s="627" t="s">
        <v>1007</v>
      </c>
      <c r="G1166" s="627" t="s">
        <v>2699</v>
      </c>
      <c r="H1166" s="627" t="s">
        <v>2852</v>
      </c>
      <c r="I1166" s="627" t="s">
        <v>3362</v>
      </c>
      <c r="J1166" s="627" t="s">
        <v>908</v>
      </c>
      <c r="K1166" s="627"/>
      <c r="L1166" s="627"/>
      <c r="M1166" s="627"/>
      <c r="N1166" s="627"/>
    </row>
    <row r="1167" spans="1:14" ht="15" hidden="1" customHeight="1" x14ac:dyDescent="0.15">
      <c r="A1167" s="627">
        <v>278</v>
      </c>
      <c r="B1167" s="627" t="s">
        <v>3363</v>
      </c>
      <c r="C1167" s="627" t="s">
        <v>1031</v>
      </c>
      <c r="D1167" s="627" t="s">
        <v>1403</v>
      </c>
      <c r="E1167" s="627" t="s">
        <v>1016</v>
      </c>
      <c r="F1167" s="627" t="s">
        <v>1007</v>
      </c>
      <c r="G1167" s="627" t="s">
        <v>2699</v>
      </c>
      <c r="H1167" s="627" t="s">
        <v>2852</v>
      </c>
      <c r="I1167" s="627" t="s">
        <v>3364</v>
      </c>
      <c r="J1167" s="627" t="s">
        <v>909</v>
      </c>
      <c r="K1167" s="627"/>
      <c r="L1167" s="627"/>
      <c r="M1167" s="627"/>
      <c r="N1167" s="627"/>
    </row>
    <row r="1168" spans="1:14" ht="15" hidden="1" customHeight="1" x14ac:dyDescent="0.15">
      <c r="A1168" s="627">
        <v>279</v>
      </c>
      <c r="B1168" s="627" t="s">
        <v>3365</v>
      </c>
      <c r="C1168" s="627" t="s">
        <v>1031</v>
      </c>
      <c r="D1168" s="627" t="s">
        <v>1416</v>
      </c>
      <c r="E1168" s="627" t="s">
        <v>1008</v>
      </c>
      <c r="F1168" s="627" t="s">
        <v>1007</v>
      </c>
      <c r="G1168" s="627" t="s">
        <v>2699</v>
      </c>
      <c r="H1168" s="627" t="s">
        <v>2854</v>
      </c>
      <c r="I1168" s="627"/>
      <c r="J1168" s="627" t="s">
        <v>918</v>
      </c>
      <c r="K1168" s="627"/>
      <c r="L1168" s="627"/>
      <c r="M1168" s="627"/>
      <c r="N1168" s="627"/>
    </row>
    <row r="1169" spans="1:14" ht="15" hidden="1" customHeight="1" x14ac:dyDescent="0.15">
      <c r="A1169" s="627">
        <v>280</v>
      </c>
      <c r="B1169" s="627" t="s">
        <v>3366</v>
      </c>
      <c r="C1169" s="627" t="s">
        <v>1031</v>
      </c>
      <c r="D1169" s="627" t="s">
        <v>1416</v>
      </c>
      <c r="E1169" s="627" t="s">
        <v>1012</v>
      </c>
      <c r="F1169" s="627" t="s">
        <v>1007</v>
      </c>
      <c r="G1169" s="627" t="s">
        <v>2699</v>
      </c>
      <c r="H1169" s="627" t="s">
        <v>2854</v>
      </c>
      <c r="I1169" s="627" t="s">
        <v>3367</v>
      </c>
      <c r="J1169" s="627" t="s">
        <v>919</v>
      </c>
      <c r="K1169" s="627"/>
      <c r="L1169" s="627"/>
      <c r="M1169" s="627"/>
      <c r="N1169" s="627"/>
    </row>
    <row r="1170" spans="1:14" ht="15" hidden="1" customHeight="1" x14ac:dyDescent="0.15">
      <c r="A1170" s="627">
        <v>281</v>
      </c>
      <c r="B1170" s="627" t="s">
        <v>3368</v>
      </c>
      <c r="C1170" s="627" t="s">
        <v>1031</v>
      </c>
      <c r="D1170" s="627" t="s">
        <v>1416</v>
      </c>
      <c r="E1170" s="627" t="s">
        <v>1014</v>
      </c>
      <c r="F1170" s="627" t="s">
        <v>1007</v>
      </c>
      <c r="G1170" s="627" t="s">
        <v>2699</v>
      </c>
      <c r="H1170" s="627" t="s">
        <v>2854</v>
      </c>
      <c r="I1170" s="627" t="s">
        <v>3369</v>
      </c>
      <c r="J1170" s="627" t="s">
        <v>920</v>
      </c>
      <c r="K1170" s="627"/>
      <c r="L1170" s="627"/>
      <c r="M1170" s="627"/>
      <c r="N1170" s="627"/>
    </row>
    <row r="1171" spans="1:14" ht="15" hidden="1" customHeight="1" x14ac:dyDescent="0.15">
      <c r="A1171" s="627">
        <v>282</v>
      </c>
      <c r="B1171" s="627" t="s">
        <v>3370</v>
      </c>
      <c r="C1171" s="627" t="s">
        <v>1031</v>
      </c>
      <c r="D1171" s="627" t="s">
        <v>1416</v>
      </c>
      <c r="E1171" s="627" t="s">
        <v>1016</v>
      </c>
      <c r="F1171" s="627" t="s">
        <v>1007</v>
      </c>
      <c r="G1171" s="627" t="s">
        <v>2699</v>
      </c>
      <c r="H1171" s="627" t="s">
        <v>2854</v>
      </c>
      <c r="I1171" s="627" t="s">
        <v>3371</v>
      </c>
      <c r="J1171" s="627" t="s">
        <v>921</v>
      </c>
      <c r="K1171" s="627"/>
      <c r="L1171" s="627"/>
      <c r="M1171" s="627"/>
      <c r="N1171" s="627"/>
    </row>
    <row r="1172" spans="1:14" ht="15" hidden="1" customHeight="1" x14ac:dyDescent="0.15">
      <c r="A1172" s="627">
        <v>283</v>
      </c>
      <c r="B1172" s="627" t="s">
        <v>3372</v>
      </c>
      <c r="C1172" s="627" t="s">
        <v>1031</v>
      </c>
      <c r="D1172" s="627" t="s">
        <v>3373</v>
      </c>
      <c r="E1172" s="627" t="s">
        <v>1008</v>
      </c>
      <c r="F1172" s="627" t="s">
        <v>1007</v>
      </c>
      <c r="G1172" s="627" t="s">
        <v>2699</v>
      </c>
      <c r="H1172" s="627" t="s">
        <v>2856</v>
      </c>
      <c r="I1172" s="627"/>
      <c r="J1172" s="627" t="s">
        <v>3374</v>
      </c>
      <c r="K1172" s="627"/>
      <c r="L1172" s="627"/>
      <c r="M1172" s="627"/>
      <c r="N1172" s="627"/>
    </row>
    <row r="1173" spans="1:14" ht="15" hidden="1" customHeight="1" x14ac:dyDescent="0.15">
      <c r="A1173" s="627">
        <v>284</v>
      </c>
      <c r="B1173" s="627" t="s">
        <v>3375</v>
      </c>
      <c r="C1173" s="627" t="s">
        <v>1031</v>
      </c>
      <c r="D1173" s="627" t="s">
        <v>3373</v>
      </c>
      <c r="E1173" s="627" t="s">
        <v>1012</v>
      </c>
      <c r="F1173" s="627" t="s">
        <v>1007</v>
      </c>
      <c r="G1173" s="627" t="s">
        <v>2699</v>
      </c>
      <c r="H1173" s="627" t="s">
        <v>2856</v>
      </c>
      <c r="I1173" s="627" t="s">
        <v>3376</v>
      </c>
      <c r="J1173" s="627" t="s">
        <v>3377</v>
      </c>
      <c r="K1173" s="627"/>
      <c r="L1173" s="627"/>
      <c r="M1173" s="627"/>
      <c r="N1173" s="627"/>
    </row>
    <row r="1174" spans="1:14" ht="15" hidden="1" customHeight="1" x14ac:dyDescent="0.15">
      <c r="A1174" s="627">
        <v>285</v>
      </c>
      <c r="B1174" s="627" t="s">
        <v>3378</v>
      </c>
      <c r="C1174" s="627" t="s">
        <v>1031</v>
      </c>
      <c r="D1174" s="627" t="s">
        <v>3373</v>
      </c>
      <c r="E1174" s="627" t="s">
        <v>1014</v>
      </c>
      <c r="F1174" s="627" t="s">
        <v>1007</v>
      </c>
      <c r="G1174" s="627" t="s">
        <v>2699</v>
      </c>
      <c r="H1174" s="627" t="s">
        <v>2856</v>
      </c>
      <c r="I1174" s="627" t="s">
        <v>3379</v>
      </c>
      <c r="J1174" s="627" t="s">
        <v>3380</v>
      </c>
      <c r="K1174" s="627"/>
      <c r="L1174" s="627"/>
      <c r="M1174" s="627"/>
      <c r="N1174" s="627"/>
    </row>
    <row r="1175" spans="1:14" ht="15" hidden="1" customHeight="1" x14ac:dyDescent="0.15">
      <c r="A1175" s="627">
        <v>286</v>
      </c>
      <c r="B1175" s="627" t="s">
        <v>3381</v>
      </c>
      <c r="C1175" s="627" t="s">
        <v>1031</v>
      </c>
      <c r="D1175" s="627" t="s">
        <v>3373</v>
      </c>
      <c r="E1175" s="627" t="s">
        <v>1016</v>
      </c>
      <c r="F1175" s="627" t="s">
        <v>1007</v>
      </c>
      <c r="G1175" s="627" t="s">
        <v>2699</v>
      </c>
      <c r="H1175" s="627" t="s">
        <v>2856</v>
      </c>
      <c r="I1175" s="627" t="s">
        <v>3382</v>
      </c>
      <c r="J1175" s="627" t="s">
        <v>3383</v>
      </c>
      <c r="K1175" s="627"/>
      <c r="L1175" s="627"/>
      <c r="M1175" s="627"/>
      <c r="N1175" s="627"/>
    </row>
    <row r="1176" spans="1:14" ht="15" hidden="1" customHeight="1" x14ac:dyDescent="0.15">
      <c r="A1176" s="627">
        <v>287</v>
      </c>
      <c r="B1176" s="627" t="s">
        <v>3384</v>
      </c>
      <c r="C1176" s="627" t="s">
        <v>1031</v>
      </c>
      <c r="D1176" s="627" t="s">
        <v>3385</v>
      </c>
      <c r="E1176" s="627" t="s">
        <v>1008</v>
      </c>
      <c r="F1176" s="627" t="s">
        <v>1007</v>
      </c>
      <c r="G1176" s="627" t="s">
        <v>2699</v>
      </c>
      <c r="H1176" s="627" t="s">
        <v>2859</v>
      </c>
      <c r="I1176" s="627"/>
      <c r="J1176" s="627" t="s">
        <v>3386</v>
      </c>
      <c r="K1176" s="627"/>
      <c r="L1176" s="627"/>
      <c r="M1176" s="627"/>
      <c r="N1176" s="627"/>
    </row>
    <row r="1177" spans="1:14" ht="15" hidden="1" customHeight="1" x14ac:dyDescent="0.15">
      <c r="A1177" s="627">
        <v>288</v>
      </c>
      <c r="B1177" s="627" t="s">
        <v>3387</v>
      </c>
      <c r="C1177" s="627" t="s">
        <v>1031</v>
      </c>
      <c r="D1177" s="627" t="s">
        <v>3385</v>
      </c>
      <c r="E1177" s="627" t="s">
        <v>1012</v>
      </c>
      <c r="F1177" s="627" t="s">
        <v>1007</v>
      </c>
      <c r="G1177" s="627" t="s">
        <v>2699</v>
      </c>
      <c r="H1177" s="627" t="s">
        <v>2859</v>
      </c>
      <c r="I1177" s="627" t="s">
        <v>3388</v>
      </c>
      <c r="J1177" s="627" t="s">
        <v>3389</v>
      </c>
      <c r="K1177" s="627"/>
      <c r="L1177" s="627"/>
      <c r="M1177" s="627"/>
      <c r="N1177" s="627"/>
    </row>
    <row r="1178" spans="1:14" ht="15" hidden="1" customHeight="1" x14ac:dyDescent="0.15">
      <c r="A1178" s="627">
        <v>289</v>
      </c>
      <c r="B1178" s="627" t="s">
        <v>3390</v>
      </c>
      <c r="C1178" s="627" t="s">
        <v>1031</v>
      </c>
      <c r="D1178" s="627" t="s">
        <v>3385</v>
      </c>
      <c r="E1178" s="627" t="s">
        <v>1014</v>
      </c>
      <c r="F1178" s="627" t="s">
        <v>1007</v>
      </c>
      <c r="G1178" s="627" t="s">
        <v>2699</v>
      </c>
      <c r="H1178" s="627" t="s">
        <v>2859</v>
      </c>
      <c r="I1178" s="627" t="s">
        <v>3391</v>
      </c>
      <c r="J1178" s="627" t="s">
        <v>3392</v>
      </c>
      <c r="K1178" s="627"/>
      <c r="L1178" s="627"/>
      <c r="M1178" s="627"/>
      <c r="N1178" s="627"/>
    </row>
    <row r="1179" spans="1:14" ht="15" hidden="1" customHeight="1" x14ac:dyDescent="0.15">
      <c r="A1179" s="627">
        <v>290</v>
      </c>
      <c r="B1179" s="627" t="s">
        <v>3393</v>
      </c>
      <c r="C1179" s="627" t="s">
        <v>1031</v>
      </c>
      <c r="D1179" s="627" t="s">
        <v>3385</v>
      </c>
      <c r="E1179" s="627" t="s">
        <v>1016</v>
      </c>
      <c r="F1179" s="627" t="s">
        <v>1007</v>
      </c>
      <c r="G1179" s="627" t="s">
        <v>2699</v>
      </c>
      <c r="H1179" s="627" t="s">
        <v>2859</v>
      </c>
      <c r="I1179" s="627" t="s">
        <v>3394</v>
      </c>
      <c r="J1179" s="627" t="s">
        <v>3395</v>
      </c>
      <c r="K1179" s="627"/>
      <c r="L1179" s="627"/>
      <c r="M1179" s="627"/>
      <c r="N1179" s="627"/>
    </row>
    <row r="1180" spans="1:14" ht="15" hidden="1" customHeight="1" x14ac:dyDescent="0.15">
      <c r="A1180" s="627">
        <v>291</v>
      </c>
      <c r="B1180" s="627" t="s">
        <v>3396</v>
      </c>
      <c r="C1180" s="627" t="s">
        <v>1031</v>
      </c>
      <c r="D1180" s="627" t="s">
        <v>3385</v>
      </c>
      <c r="E1180" s="627" t="s">
        <v>1018</v>
      </c>
      <c r="F1180" s="627" t="s">
        <v>1007</v>
      </c>
      <c r="G1180" s="627" t="s">
        <v>2699</v>
      </c>
      <c r="H1180" s="627" t="s">
        <v>2859</v>
      </c>
      <c r="I1180" s="627" t="s">
        <v>3397</v>
      </c>
      <c r="J1180" s="627" t="s">
        <v>3398</v>
      </c>
      <c r="K1180" s="627"/>
      <c r="L1180" s="627"/>
      <c r="M1180" s="627"/>
      <c r="N1180" s="627"/>
    </row>
    <row r="1181" spans="1:14" ht="15" hidden="1" customHeight="1" x14ac:dyDescent="0.15">
      <c r="A1181" s="627">
        <v>292</v>
      </c>
      <c r="B1181" s="627" t="s">
        <v>3399</v>
      </c>
      <c r="C1181" s="627" t="s">
        <v>1031</v>
      </c>
      <c r="D1181" s="627" t="s">
        <v>3400</v>
      </c>
      <c r="E1181" s="627" t="s">
        <v>1008</v>
      </c>
      <c r="F1181" s="627" t="s">
        <v>1007</v>
      </c>
      <c r="G1181" s="627" t="s">
        <v>2699</v>
      </c>
      <c r="H1181" s="627" t="s">
        <v>2862</v>
      </c>
      <c r="I1181" s="627"/>
      <c r="J1181" s="627" t="s">
        <v>3401</v>
      </c>
      <c r="K1181" s="627"/>
      <c r="L1181" s="627"/>
      <c r="M1181" s="627"/>
      <c r="N1181" s="627"/>
    </row>
    <row r="1182" spans="1:14" ht="15" hidden="1" customHeight="1" x14ac:dyDescent="0.15">
      <c r="A1182" s="627">
        <v>293</v>
      </c>
      <c r="B1182" s="627" t="s">
        <v>3402</v>
      </c>
      <c r="C1182" s="627" t="s">
        <v>1031</v>
      </c>
      <c r="D1182" s="627" t="s">
        <v>3400</v>
      </c>
      <c r="E1182" s="627" t="s">
        <v>1012</v>
      </c>
      <c r="F1182" s="627" t="s">
        <v>1007</v>
      </c>
      <c r="G1182" s="627" t="s">
        <v>2699</v>
      </c>
      <c r="H1182" s="627" t="s">
        <v>2862</v>
      </c>
      <c r="I1182" s="627" t="s">
        <v>3403</v>
      </c>
      <c r="J1182" s="627" t="s">
        <v>3404</v>
      </c>
      <c r="K1182" s="627"/>
      <c r="L1182" s="627"/>
      <c r="M1182" s="627"/>
      <c r="N1182" s="627"/>
    </row>
    <row r="1183" spans="1:14" ht="15" hidden="1" customHeight="1" x14ac:dyDescent="0.15">
      <c r="A1183" s="627">
        <v>294</v>
      </c>
      <c r="B1183" s="627" t="s">
        <v>3405</v>
      </c>
      <c r="C1183" s="627" t="s">
        <v>1031</v>
      </c>
      <c r="D1183" s="627" t="s">
        <v>3400</v>
      </c>
      <c r="E1183" s="627" t="s">
        <v>1014</v>
      </c>
      <c r="F1183" s="627" t="s">
        <v>1007</v>
      </c>
      <c r="G1183" s="627" t="s">
        <v>2699</v>
      </c>
      <c r="H1183" s="627" t="s">
        <v>2862</v>
      </c>
      <c r="I1183" s="627" t="s">
        <v>3406</v>
      </c>
      <c r="J1183" s="627" t="s">
        <v>3407</v>
      </c>
      <c r="K1183" s="627"/>
      <c r="L1183" s="627"/>
      <c r="M1183" s="627"/>
      <c r="N1183" s="627"/>
    </row>
    <row r="1184" spans="1:14" ht="15" hidden="1" customHeight="1" x14ac:dyDescent="0.15">
      <c r="A1184" s="627">
        <v>295</v>
      </c>
      <c r="B1184" s="627" t="s">
        <v>3408</v>
      </c>
      <c r="C1184" s="627" t="s">
        <v>1031</v>
      </c>
      <c r="D1184" s="627" t="s">
        <v>3400</v>
      </c>
      <c r="E1184" s="627" t="s">
        <v>1016</v>
      </c>
      <c r="F1184" s="627" t="s">
        <v>1007</v>
      </c>
      <c r="G1184" s="627" t="s">
        <v>2699</v>
      </c>
      <c r="H1184" s="627" t="s">
        <v>2862</v>
      </c>
      <c r="I1184" s="627" t="s">
        <v>3409</v>
      </c>
      <c r="J1184" s="627" t="s">
        <v>3410</v>
      </c>
      <c r="K1184" s="627"/>
      <c r="L1184" s="627"/>
      <c r="M1184" s="627"/>
      <c r="N1184" s="627"/>
    </row>
    <row r="1185" spans="1:14" ht="15" hidden="1" customHeight="1" x14ac:dyDescent="0.15">
      <c r="A1185" s="627">
        <v>296</v>
      </c>
      <c r="B1185" s="627" t="s">
        <v>3411</v>
      </c>
      <c r="C1185" s="627" t="s">
        <v>1031</v>
      </c>
      <c r="D1185" s="627" t="s">
        <v>3400</v>
      </c>
      <c r="E1185" s="627" t="s">
        <v>1018</v>
      </c>
      <c r="F1185" s="627" t="s">
        <v>1007</v>
      </c>
      <c r="G1185" s="627" t="s">
        <v>2699</v>
      </c>
      <c r="H1185" s="627" t="s">
        <v>2862</v>
      </c>
      <c r="I1185" s="627" t="s">
        <v>3412</v>
      </c>
      <c r="J1185" s="627" t="s">
        <v>3413</v>
      </c>
      <c r="K1185" s="627"/>
      <c r="L1185" s="627"/>
      <c r="M1185" s="627"/>
      <c r="N1185" s="627"/>
    </row>
    <row r="1186" spans="1:14" ht="15" hidden="1" customHeight="1" x14ac:dyDescent="0.15">
      <c r="A1186" s="627">
        <v>297</v>
      </c>
      <c r="B1186" s="627" t="s">
        <v>3414</v>
      </c>
      <c r="C1186" s="627" t="s">
        <v>1031</v>
      </c>
      <c r="D1186" s="627" t="s">
        <v>3400</v>
      </c>
      <c r="E1186" s="627" t="s">
        <v>1020</v>
      </c>
      <c r="F1186" s="627" t="s">
        <v>1007</v>
      </c>
      <c r="G1186" s="627" t="s">
        <v>2699</v>
      </c>
      <c r="H1186" s="627" t="s">
        <v>2862</v>
      </c>
      <c r="I1186" s="627" t="s">
        <v>3415</v>
      </c>
      <c r="J1186" s="627" t="s">
        <v>3416</v>
      </c>
      <c r="K1186" s="627"/>
      <c r="L1186" s="627"/>
      <c r="M1186" s="627"/>
      <c r="N1186" s="627"/>
    </row>
    <row r="1187" spans="1:14" ht="15" hidden="1" customHeight="1" x14ac:dyDescent="0.15">
      <c r="A1187" s="627">
        <v>298</v>
      </c>
      <c r="B1187" s="627" t="s">
        <v>3417</v>
      </c>
      <c r="C1187" s="627" t="s">
        <v>1031</v>
      </c>
      <c r="D1187" s="627" t="s">
        <v>3418</v>
      </c>
      <c r="E1187" s="627" t="s">
        <v>1008</v>
      </c>
      <c r="F1187" s="627" t="s">
        <v>1007</v>
      </c>
      <c r="G1187" s="627" t="s">
        <v>2699</v>
      </c>
      <c r="H1187" s="627" t="s">
        <v>2865</v>
      </c>
      <c r="I1187" s="627"/>
      <c r="J1187" s="627" t="s">
        <v>3419</v>
      </c>
      <c r="K1187" s="627"/>
      <c r="L1187" s="627"/>
      <c r="M1187" s="627"/>
      <c r="N1187" s="627"/>
    </row>
    <row r="1188" spans="1:14" ht="15" hidden="1" customHeight="1" x14ac:dyDescent="0.15">
      <c r="A1188" s="627">
        <v>299</v>
      </c>
      <c r="B1188" s="627" t="s">
        <v>3420</v>
      </c>
      <c r="C1188" s="627" t="s">
        <v>1031</v>
      </c>
      <c r="D1188" s="627" t="s">
        <v>3418</v>
      </c>
      <c r="E1188" s="627" t="s">
        <v>1012</v>
      </c>
      <c r="F1188" s="627" t="s">
        <v>1007</v>
      </c>
      <c r="G1188" s="627" t="s">
        <v>2699</v>
      </c>
      <c r="H1188" s="627" t="s">
        <v>2865</v>
      </c>
      <c r="I1188" s="627" t="s">
        <v>3421</v>
      </c>
      <c r="J1188" s="627" t="s">
        <v>3422</v>
      </c>
      <c r="K1188" s="627"/>
      <c r="L1188" s="627"/>
      <c r="M1188" s="627"/>
      <c r="N1188" s="627"/>
    </row>
    <row r="1189" spans="1:14" ht="15" hidden="1" customHeight="1" x14ac:dyDescent="0.15">
      <c r="A1189" s="627">
        <v>300</v>
      </c>
      <c r="B1189" s="627" t="s">
        <v>3423</v>
      </c>
      <c r="C1189" s="627" t="s">
        <v>1031</v>
      </c>
      <c r="D1189" s="627" t="s">
        <v>3418</v>
      </c>
      <c r="E1189" s="627" t="s">
        <v>1014</v>
      </c>
      <c r="F1189" s="627" t="s">
        <v>1007</v>
      </c>
      <c r="G1189" s="627" t="s">
        <v>2699</v>
      </c>
      <c r="H1189" s="627" t="s">
        <v>2865</v>
      </c>
      <c r="I1189" s="627" t="s">
        <v>3424</v>
      </c>
      <c r="J1189" s="627" t="s">
        <v>3425</v>
      </c>
      <c r="K1189" s="627"/>
      <c r="L1189" s="627"/>
      <c r="M1189" s="627"/>
      <c r="N1189" s="627"/>
    </row>
    <row r="1190" spans="1:14" ht="15" hidden="1" customHeight="1" x14ac:dyDescent="0.15">
      <c r="A1190" s="627">
        <v>301</v>
      </c>
      <c r="B1190" s="627" t="s">
        <v>3426</v>
      </c>
      <c r="C1190" s="627" t="s">
        <v>1031</v>
      </c>
      <c r="D1190" s="627" t="s">
        <v>3418</v>
      </c>
      <c r="E1190" s="627" t="s">
        <v>1016</v>
      </c>
      <c r="F1190" s="627" t="s">
        <v>1007</v>
      </c>
      <c r="G1190" s="627" t="s">
        <v>2699</v>
      </c>
      <c r="H1190" s="627" t="s">
        <v>2865</v>
      </c>
      <c r="I1190" s="627" t="s">
        <v>3427</v>
      </c>
      <c r="J1190" s="627" t="s">
        <v>3428</v>
      </c>
      <c r="K1190" s="627"/>
      <c r="L1190" s="627"/>
      <c r="M1190" s="627"/>
      <c r="N1190" s="627"/>
    </row>
    <row r="1191" spans="1:14" ht="15" hidden="1" customHeight="1" x14ac:dyDescent="0.15">
      <c r="A1191" s="627">
        <v>302</v>
      </c>
      <c r="B1191" s="627" t="s">
        <v>3429</v>
      </c>
      <c r="C1191" s="627" t="s">
        <v>1031</v>
      </c>
      <c r="D1191" s="627" t="s">
        <v>3418</v>
      </c>
      <c r="E1191" s="627" t="s">
        <v>1018</v>
      </c>
      <c r="F1191" s="627" t="s">
        <v>1007</v>
      </c>
      <c r="G1191" s="627" t="s">
        <v>2699</v>
      </c>
      <c r="H1191" s="627" t="s">
        <v>2865</v>
      </c>
      <c r="I1191" s="627" t="s">
        <v>3430</v>
      </c>
      <c r="J1191" s="627" t="s">
        <v>3431</v>
      </c>
      <c r="K1191" s="627"/>
      <c r="L1191" s="627"/>
      <c r="M1191" s="627"/>
      <c r="N1191" s="627"/>
    </row>
    <row r="1192" spans="1:14" ht="15" hidden="1" customHeight="1" x14ac:dyDescent="0.15">
      <c r="A1192" s="627">
        <v>303</v>
      </c>
      <c r="B1192" s="627" t="s">
        <v>3432</v>
      </c>
      <c r="C1192" s="627" t="s">
        <v>1031</v>
      </c>
      <c r="D1192" s="627" t="s">
        <v>3418</v>
      </c>
      <c r="E1192" s="627" t="s">
        <v>1020</v>
      </c>
      <c r="F1192" s="627" t="s">
        <v>1007</v>
      </c>
      <c r="G1192" s="627" t="s">
        <v>2699</v>
      </c>
      <c r="H1192" s="627" t="s">
        <v>2865</v>
      </c>
      <c r="I1192" s="627" t="s">
        <v>3433</v>
      </c>
      <c r="J1192" s="627" t="s">
        <v>3434</v>
      </c>
      <c r="K1192" s="627"/>
      <c r="L1192" s="627"/>
      <c r="M1192" s="627"/>
      <c r="N1192" s="627"/>
    </row>
    <row r="1193" spans="1:14" ht="15" hidden="1" customHeight="1" x14ac:dyDescent="0.15">
      <c r="A1193" s="627">
        <v>304</v>
      </c>
      <c r="B1193" s="627" t="s">
        <v>3435</v>
      </c>
      <c r="C1193" s="627" t="s">
        <v>1031</v>
      </c>
      <c r="D1193" s="627" t="s">
        <v>3418</v>
      </c>
      <c r="E1193" s="627" t="s">
        <v>1022</v>
      </c>
      <c r="F1193" s="627" t="s">
        <v>1007</v>
      </c>
      <c r="G1193" s="627" t="s">
        <v>2699</v>
      </c>
      <c r="H1193" s="627" t="s">
        <v>2865</v>
      </c>
      <c r="I1193" s="627" t="s">
        <v>178</v>
      </c>
      <c r="J1193" s="627" t="s">
        <v>3436</v>
      </c>
      <c r="K1193" s="627"/>
      <c r="L1193" s="627"/>
      <c r="M1193" s="627"/>
      <c r="N1193" s="627"/>
    </row>
    <row r="1194" spans="1:14" ht="15" hidden="1" customHeight="1" x14ac:dyDescent="0.15">
      <c r="A1194" s="627">
        <v>305</v>
      </c>
      <c r="B1194" s="627" t="s">
        <v>3437</v>
      </c>
      <c r="C1194" s="627" t="s">
        <v>1031</v>
      </c>
      <c r="D1194" s="627" t="s">
        <v>3418</v>
      </c>
      <c r="E1194" s="627" t="s">
        <v>1024</v>
      </c>
      <c r="F1194" s="627" t="s">
        <v>1007</v>
      </c>
      <c r="G1194" s="627" t="s">
        <v>2699</v>
      </c>
      <c r="H1194" s="627" t="s">
        <v>2865</v>
      </c>
      <c r="I1194" s="627" t="s">
        <v>3438</v>
      </c>
      <c r="J1194" s="627" t="s">
        <v>3439</v>
      </c>
      <c r="K1194" s="627"/>
      <c r="L1194" s="627"/>
      <c r="M1194" s="627"/>
      <c r="N1194" s="627"/>
    </row>
    <row r="1195" spans="1:14" ht="15" hidden="1" customHeight="1" x14ac:dyDescent="0.15">
      <c r="A1195" s="627">
        <v>306</v>
      </c>
      <c r="B1195" s="627" t="s">
        <v>3440</v>
      </c>
      <c r="C1195" s="627" t="s">
        <v>1031</v>
      </c>
      <c r="D1195" s="627" t="s">
        <v>3418</v>
      </c>
      <c r="E1195" s="627" t="s">
        <v>1006</v>
      </c>
      <c r="F1195" s="627" t="s">
        <v>1007</v>
      </c>
      <c r="G1195" s="627" t="s">
        <v>2699</v>
      </c>
      <c r="H1195" s="627" t="s">
        <v>2865</v>
      </c>
      <c r="I1195" s="627" t="s">
        <v>3441</v>
      </c>
      <c r="J1195" s="627" t="s">
        <v>3442</v>
      </c>
      <c r="K1195" s="627"/>
      <c r="L1195" s="627"/>
      <c r="M1195" s="627"/>
      <c r="N1195" s="627"/>
    </row>
    <row r="1196" spans="1:14" ht="15" hidden="1" customHeight="1" x14ac:dyDescent="0.15">
      <c r="A1196" s="627">
        <v>307</v>
      </c>
      <c r="B1196" s="627" t="s">
        <v>3443</v>
      </c>
      <c r="C1196" s="627" t="s">
        <v>1031</v>
      </c>
      <c r="D1196" s="627" t="s">
        <v>3444</v>
      </c>
      <c r="E1196" s="627" t="s">
        <v>1008</v>
      </c>
      <c r="F1196" s="627" t="s">
        <v>1007</v>
      </c>
      <c r="G1196" s="627" t="s">
        <v>2699</v>
      </c>
      <c r="H1196" s="627" t="s">
        <v>2868</v>
      </c>
      <c r="I1196" s="627"/>
      <c r="J1196" s="627" t="s">
        <v>3445</v>
      </c>
      <c r="K1196" s="627"/>
      <c r="L1196" s="627"/>
      <c r="M1196" s="627"/>
      <c r="N1196" s="627"/>
    </row>
    <row r="1197" spans="1:14" ht="15" hidden="1" customHeight="1" x14ac:dyDescent="0.15">
      <c r="A1197" s="627">
        <v>308</v>
      </c>
      <c r="B1197" s="627" t="s">
        <v>3446</v>
      </c>
      <c r="C1197" s="627" t="s">
        <v>1031</v>
      </c>
      <c r="D1197" s="627" t="s">
        <v>3447</v>
      </c>
      <c r="E1197" s="627" t="s">
        <v>1008</v>
      </c>
      <c r="F1197" s="627" t="s">
        <v>1007</v>
      </c>
      <c r="G1197" s="627" t="s">
        <v>2699</v>
      </c>
      <c r="H1197" s="627" t="s">
        <v>2871</v>
      </c>
      <c r="I1197" s="627"/>
      <c r="J1197" s="627" t="s">
        <v>3448</v>
      </c>
      <c r="K1197" s="627"/>
      <c r="L1197" s="627"/>
      <c r="M1197" s="627"/>
      <c r="N1197" s="627"/>
    </row>
    <row r="1198" spans="1:14" ht="15" hidden="1" customHeight="1" x14ac:dyDescent="0.15">
      <c r="A1198" s="627">
        <v>309</v>
      </c>
      <c r="B1198" s="627" t="s">
        <v>3449</v>
      </c>
      <c r="C1198" s="627" t="s">
        <v>1031</v>
      </c>
      <c r="D1198" s="627" t="s">
        <v>3447</v>
      </c>
      <c r="E1198" s="627" t="s">
        <v>1012</v>
      </c>
      <c r="F1198" s="627" t="s">
        <v>1007</v>
      </c>
      <c r="G1198" s="627" t="s">
        <v>2699</v>
      </c>
      <c r="H1198" s="627" t="s">
        <v>2871</v>
      </c>
      <c r="I1198" s="627" t="s">
        <v>3450</v>
      </c>
      <c r="J1198" s="627" t="s">
        <v>3451</v>
      </c>
      <c r="K1198" s="627"/>
      <c r="L1198" s="627"/>
      <c r="M1198" s="627"/>
      <c r="N1198" s="627"/>
    </row>
    <row r="1199" spans="1:14" ht="15" hidden="1" customHeight="1" x14ac:dyDescent="0.15">
      <c r="A1199" s="627">
        <v>310</v>
      </c>
      <c r="B1199" s="627" t="s">
        <v>3452</v>
      </c>
      <c r="C1199" s="627" t="s">
        <v>1031</v>
      </c>
      <c r="D1199" s="627" t="s">
        <v>3447</v>
      </c>
      <c r="E1199" s="627" t="s">
        <v>1014</v>
      </c>
      <c r="F1199" s="627" t="s">
        <v>1007</v>
      </c>
      <c r="G1199" s="627" t="s">
        <v>2699</v>
      </c>
      <c r="H1199" s="627" t="s">
        <v>2871</v>
      </c>
      <c r="I1199" s="627" t="s">
        <v>3453</v>
      </c>
      <c r="J1199" s="627" t="s">
        <v>3454</v>
      </c>
      <c r="K1199" s="627"/>
      <c r="L1199" s="627"/>
      <c r="M1199" s="627"/>
      <c r="N1199" s="627"/>
    </row>
    <row r="1200" spans="1:14" ht="15" hidden="1" customHeight="1" x14ac:dyDescent="0.15">
      <c r="A1200" s="627">
        <v>311</v>
      </c>
      <c r="B1200" s="627" t="s">
        <v>3455</v>
      </c>
      <c r="C1200" s="627" t="s">
        <v>1031</v>
      </c>
      <c r="D1200" s="627" t="s">
        <v>3447</v>
      </c>
      <c r="E1200" s="627" t="s">
        <v>1016</v>
      </c>
      <c r="F1200" s="627" t="s">
        <v>1007</v>
      </c>
      <c r="G1200" s="627" t="s">
        <v>2699</v>
      </c>
      <c r="H1200" s="627" t="s">
        <v>2871</v>
      </c>
      <c r="I1200" s="627" t="s">
        <v>3456</v>
      </c>
      <c r="J1200" s="627" t="s">
        <v>3457</v>
      </c>
      <c r="K1200" s="627"/>
      <c r="L1200" s="627"/>
      <c r="M1200" s="627"/>
      <c r="N1200" s="627"/>
    </row>
    <row r="1201" spans="1:14" ht="15" hidden="1" customHeight="1" x14ac:dyDescent="0.15">
      <c r="A1201" s="627">
        <v>312</v>
      </c>
      <c r="B1201" s="627" t="s">
        <v>3458</v>
      </c>
      <c r="C1201" s="627" t="s">
        <v>1031</v>
      </c>
      <c r="D1201" s="627" t="s">
        <v>3459</v>
      </c>
      <c r="E1201" s="627" t="s">
        <v>1008</v>
      </c>
      <c r="F1201" s="627" t="s">
        <v>1007</v>
      </c>
      <c r="G1201" s="627" t="s">
        <v>2699</v>
      </c>
      <c r="H1201" s="627" t="s">
        <v>2874</v>
      </c>
      <c r="I1201" s="627"/>
      <c r="J1201" s="627" t="s">
        <v>3460</v>
      </c>
      <c r="K1201" s="627"/>
      <c r="L1201" s="627"/>
      <c r="M1201" s="627"/>
      <c r="N1201" s="627"/>
    </row>
    <row r="1202" spans="1:14" ht="15" hidden="1" customHeight="1" x14ac:dyDescent="0.15">
      <c r="A1202" s="627">
        <v>313</v>
      </c>
      <c r="B1202" s="627" t="s">
        <v>3461</v>
      </c>
      <c r="C1202" s="627" t="s">
        <v>1031</v>
      </c>
      <c r="D1202" s="627" t="s">
        <v>3459</v>
      </c>
      <c r="E1202" s="627" t="s">
        <v>1012</v>
      </c>
      <c r="F1202" s="627" t="s">
        <v>1007</v>
      </c>
      <c r="G1202" s="627" t="s">
        <v>2699</v>
      </c>
      <c r="H1202" s="627" t="s">
        <v>2874</v>
      </c>
      <c r="I1202" s="627" t="s">
        <v>3462</v>
      </c>
      <c r="J1202" s="627" t="s">
        <v>3463</v>
      </c>
      <c r="K1202" s="627"/>
      <c r="L1202" s="627"/>
      <c r="M1202" s="627"/>
      <c r="N1202" s="627"/>
    </row>
    <row r="1203" spans="1:14" ht="15" hidden="1" customHeight="1" x14ac:dyDescent="0.15">
      <c r="A1203" s="627">
        <v>314</v>
      </c>
      <c r="B1203" s="627" t="s">
        <v>3464</v>
      </c>
      <c r="C1203" s="627" t="s">
        <v>1031</v>
      </c>
      <c r="D1203" s="627" t="s">
        <v>3459</v>
      </c>
      <c r="E1203" s="627" t="s">
        <v>1014</v>
      </c>
      <c r="F1203" s="627" t="s">
        <v>1007</v>
      </c>
      <c r="G1203" s="627" t="s">
        <v>2699</v>
      </c>
      <c r="H1203" s="627" t="s">
        <v>2874</v>
      </c>
      <c r="I1203" s="627" t="s">
        <v>3064</v>
      </c>
      <c r="J1203" s="627" t="s">
        <v>3465</v>
      </c>
      <c r="K1203" s="627"/>
      <c r="L1203" s="627"/>
      <c r="M1203" s="627"/>
      <c r="N1203" s="627"/>
    </row>
    <row r="1204" spans="1:14" ht="15" hidden="1" customHeight="1" x14ac:dyDescent="0.15">
      <c r="A1204" s="627">
        <v>315</v>
      </c>
      <c r="B1204" s="627" t="s">
        <v>3466</v>
      </c>
      <c r="C1204" s="627" t="s">
        <v>1031</v>
      </c>
      <c r="D1204" s="627" t="s">
        <v>3459</v>
      </c>
      <c r="E1204" s="627" t="s">
        <v>1016</v>
      </c>
      <c r="F1204" s="627" t="s">
        <v>1007</v>
      </c>
      <c r="G1204" s="627" t="s">
        <v>2699</v>
      </c>
      <c r="H1204" s="627" t="s">
        <v>2874</v>
      </c>
      <c r="I1204" s="627" t="s">
        <v>3467</v>
      </c>
      <c r="J1204" s="627" t="s">
        <v>3468</v>
      </c>
      <c r="K1204" s="627"/>
      <c r="L1204" s="627"/>
      <c r="M1204" s="627"/>
      <c r="N1204" s="627"/>
    </row>
    <row r="1205" spans="1:14" ht="15" hidden="1" customHeight="1" x14ac:dyDescent="0.15">
      <c r="A1205" s="627">
        <v>316</v>
      </c>
      <c r="B1205" s="627" t="s">
        <v>3469</v>
      </c>
      <c r="C1205" s="627" t="s">
        <v>1031</v>
      </c>
      <c r="D1205" s="627" t="s">
        <v>3470</v>
      </c>
      <c r="E1205" s="627" t="s">
        <v>1008</v>
      </c>
      <c r="F1205" s="627" t="s">
        <v>1007</v>
      </c>
      <c r="G1205" s="627" t="s">
        <v>2699</v>
      </c>
      <c r="H1205" s="627" t="s">
        <v>2876</v>
      </c>
      <c r="I1205" s="627"/>
      <c r="J1205" s="627" t="s">
        <v>3471</v>
      </c>
      <c r="K1205" s="627"/>
      <c r="L1205" s="627"/>
      <c r="M1205" s="627"/>
      <c r="N1205" s="627"/>
    </row>
    <row r="1206" spans="1:14" ht="15" hidden="1" customHeight="1" x14ac:dyDescent="0.15">
      <c r="A1206" s="627">
        <v>317</v>
      </c>
      <c r="B1206" s="627" t="s">
        <v>3472</v>
      </c>
      <c r="C1206" s="627" t="s">
        <v>1031</v>
      </c>
      <c r="D1206" s="627" t="s">
        <v>3470</v>
      </c>
      <c r="E1206" s="627" t="s">
        <v>1012</v>
      </c>
      <c r="F1206" s="627" t="s">
        <v>1007</v>
      </c>
      <c r="G1206" s="627" t="s">
        <v>2699</v>
      </c>
      <c r="H1206" s="627" t="s">
        <v>2876</v>
      </c>
      <c r="I1206" s="627" t="s">
        <v>3473</v>
      </c>
      <c r="J1206" s="627" t="s">
        <v>3474</v>
      </c>
      <c r="K1206" s="627"/>
      <c r="L1206" s="627"/>
      <c r="M1206" s="627"/>
      <c r="N1206" s="627"/>
    </row>
    <row r="1207" spans="1:14" ht="15" hidden="1" customHeight="1" x14ac:dyDescent="0.15">
      <c r="A1207" s="627">
        <v>318</v>
      </c>
      <c r="B1207" s="627" t="s">
        <v>3475</v>
      </c>
      <c r="C1207" s="627" t="s">
        <v>1031</v>
      </c>
      <c r="D1207" s="627" t="s">
        <v>3470</v>
      </c>
      <c r="E1207" s="627" t="s">
        <v>1014</v>
      </c>
      <c r="F1207" s="627" t="s">
        <v>1007</v>
      </c>
      <c r="G1207" s="627" t="s">
        <v>2699</v>
      </c>
      <c r="H1207" s="627" t="s">
        <v>2876</v>
      </c>
      <c r="I1207" s="627" t="s">
        <v>3476</v>
      </c>
      <c r="J1207" s="627" t="s">
        <v>3477</v>
      </c>
      <c r="K1207" s="627"/>
      <c r="L1207" s="627"/>
      <c r="M1207" s="627"/>
      <c r="N1207" s="627"/>
    </row>
    <row r="1208" spans="1:14" ht="15" hidden="1" customHeight="1" x14ac:dyDescent="0.15">
      <c r="A1208" s="627">
        <v>319</v>
      </c>
      <c r="B1208" s="627" t="s">
        <v>3478</v>
      </c>
      <c r="C1208" s="627" t="s">
        <v>1031</v>
      </c>
      <c r="D1208" s="627" t="s">
        <v>3479</v>
      </c>
      <c r="E1208" s="627" t="s">
        <v>1008</v>
      </c>
      <c r="F1208" s="627" t="s">
        <v>1007</v>
      </c>
      <c r="G1208" s="627" t="s">
        <v>2699</v>
      </c>
      <c r="H1208" s="627" t="s">
        <v>2878</v>
      </c>
      <c r="I1208" s="627"/>
      <c r="J1208" s="627" t="s">
        <v>3480</v>
      </c>
      <c r="K1208" s="627"/>
      <c r="L1208" s="627"/>
      <c r="M1208" s="627"/>
      <c r="N1208" s="627"/>
    </row>
    <row r="1209" spans="1:14" ht="15" hidden="1" customHeight="1" x14ac:dyDescent="0.15">
      <c r="A1209" s="627">
        <v>320</v>
      </c>
      <c r="B1209" s="627" t="s">
        <v>3481</v>
      </c>
      <c r="C1209" s="627" t="s">
        <v>1031</v>
      </c>
      <c r="D1209" s="627" t="s">
        <v>3479</v>
      </c>
      <c r="E1209" s="627" t="s">
        <v>1012</v>
      </c>
      <c r="F1209" s="627" t="s">
        <v>1007</v>
      </c>
      <c r="G1209" s="627" t="s">
        <v>2699</v>
      </c>
      <c r="H1209" s="627" t="s">
        <v>2878</v>
      </c>
      <c r="I1209" s="627" t="s">
        <v>3482</v>
      </c>
      <c r="J1209" s="627" t="s">
        <v>3483</v>
      </c>
      <c r="K1209" s="627"/>
      <c r="L1209" s="627"/>
      <c r="M1209" s="627"/>
      <c r="N1209" s="627"/>
    </row>
    <row r="1210" spans="1:14" ht="15" hidden="1" customHeight="1" x14ac:dyDescent="0.15">
      <c r="A1210" s="627">
        <v>321</v>
      </c>
      <c r="B1210" s="627" t="s">
        <v>3484</v>
      </c>
      <c r="C1210" s="627" t="s">
        <v>1031</v>
      </c>
      <c r="D1210" s="627" t="s">
        <v>3479</v>
      </c>
      <c r="E1210" s="627" t="s">
        <v>1014</v>
      </c>
      <c r="F1210" s="627" t="s">
        <v>1007</v>
      </c>
      <c r="G1210" s="627" t="s">
        <v>2699</v>
      </c>
      <c r="H1210" s="627" t="s">
        <v>2878</v>
      </c>
      <c r="I1210" s="627" t="s">
        <v>3485</v>
      </c>
      <c r="J1210" s="627" t="s">
        <v>3486</v>
      </c>
      <c r="K1210" s="627"/>
      <c r="L1210" s="627"/>
      <c r="M1210" s="627"/>
      <c r="N1210" s="627"/>
    </row>
    <row r="1211" spans="1:14" ht="15" hidden="1" customHeight="1" x14ac:dyDescent="0.15">
      <c r="A1211" s="627">
        <v>322</v>
      </c>
      <c r="B1211" s="627" t="s">
        <v>3487</v>
      </c>
      <c r="C1211" s="627" t="s">
        <v>1031</v>
      </c>
      <c r="D1211" s="627" t="s">
        <v>3479</v>
      </c>
      <c r="E1211" s="627" t="s">
        <v>1016</v>
      </c>
      <c r="F1211" s="627" t="s">
        <v>1007</v>
      </c>
      <c r="G1211" s="627" t="s">
        <v>2699</v>
      </c>
      <c r="H1211" s="627" t="s">
        <v>2878</v>
      </c>
      <c r="I1211" s="627" t="s">
        <v>3488</v>
      </c>
      <c r="J1211" s="627" t="s">
        <v>3489</v>
      </c>
      <c r="K1211" s="627"/>
      <c r="L1211" s="627"/>
      <c r="M1211" s="627"/>
      <c r="N1211" s="627"/>
    </row>
    <row r="1212" spans="1:14" ht="15" hidden="1" customHeight="1" x14ac:dyDescent="0.15">
      <c r="A1212" s="627">
        <v>323</v>
      </c>
      <c r="B1212" s="627" t="s">
        <v>3490</v>
      </c>
      <c r="C1212" s="627" t="s">
        <v>1031</v>
      </c>
      <c r="D1212" s="627" t="s">
        <v>2016</v>
      </c>
      <c r="E1212" s="627" t="s">
        <v>1008</v>
      </c>
      <c r="F1212" s="627" t="s">
        <v>1007</v>
      </c>
      <c r="G1212" s="627" t="s">
        <v>2699</v>
      </c>
      <c r="H1212" s="627" t="s">
        <v>2881</v>
      </c>
      <c r="I1212" s="627"/>
      <c r="J1212" s="627" t="s">
        <v>2017</v>
      </c>
      <c r="K1212" s="627"/>
      <c r="L1212" s="627"/>
      <c r="M1212" s="627"/>
      <c r="N1212" s="627"/>
    </row>
    <row r="1213" spans="1:14" ht="15" hidden="1" customHeight="1" x14ac:dyDescent="0.15">
      <c r="A1213" s="627">
        <v>324</v>
      </c>
      <c r="B1213" s="627" t="s">
        <v>3491</v>
      </c>
      <c r="C1213" s="627" t="s">
        <v>1031</v>
      </c>
      <c r="D1213" s="627" t="s">
        <v>3492</v>
      </c>
      <c r="E1213" s="627" t="s">
        <v>1008</v>
      </c>
      <c r="F1213" s="627" t="s">
        <v>1007</v>
      </c>
      <c r="G1213" s="627" t="s">
        <v>2699</v>
      </c>
      <c r="H1213" s="627" t="s">
        <v>2884</v>
      </c>
      <c r="I1213" s="627"/>
      <c r="J1213" s="627" t="s">
        <v>3493</v>
      </c>
      <c r="K1213" s="627"/>
      <c r="L1213" s="627"/>
      <c r="M1213" s="627"/>
      <c r="N1213" s="627"/>
    </row>
    <row r="1214" spans="1:14" ht="15" hidden="1" customHeight="1" x14ac:dyDescent="0.15">
      <c r="A1214" s="627">
        <v>325</v>
      </c>
      <c r="B1214" s="627" t="s">
        <v>3494</v>
      </c>
      <c r="C1214" s="627" t="s">
        <v>1031</v>
      </c>
      <c r="D1214" s="627" t="s">
        <v>3495</v>
      </c>
      <c r="E1214" s="627" t="s">
        <v>1008</v>
      </c>
      <c r="F1214" s="627" t="s">
        <v>1007</v>
      </c>
      <c r="G1214" s="627" t="s">
        <v>2699</v>
      </c>
      <c r="H1214" s="627" t="s">
        <v>2887</v>
      </c>
      <c r="I1214" s="627"/>
      <c r="J1214" s="627" t="s">
        <v>3496</v>
      </c>
      <c r="K1214" s="627"/>
      <c r="L1214" s="627"/>
      <c r="M1214" s="627"/>
      <c r="N1214" s="627"/>
    </row>
    <row r="1215" spans="1:14" ht="15" hidden="1" customHeight="1" x14ac:dyDescent="0.15">
      <c r="A1215" s="627">
        <v>326</v>
      </c>
      <c r="B1215" s="627" t="s">
        <v>3497</v>
      </c>
      <c r="C1215" s="627" t="s">
        <v>1031</v>
      </c>
      <c r="D1215" s="627" t="s">
        <v>3495</v>
      </c>
      <c r="E1215" s="627" t="s">
        <v>1012</v>
      </c>
      <c r="F1215" s="627" t="s">
        <v>1007</v>
      </c>
      <c r="G1215" s="627" t="s">
        <v>2699</v>
      </c>
      <c r="H1215" s="627" t="s">
        <v>2887</v>
      </c>
      <c r="I1215" s="627" t="s">
        <v>2887</v>
      </c>
      <c r="J1215" s="627" t="s">
        <v>3498</v>
      </c>
      <c r="K1215" s="627"/>
      <c r="L1215" s="627"/>
      <c r="M1215" s="627"/>
      <c r="N1215" s="627"/>
    </row>
    <row r="1216" spans="1:14" ht="15" hidden="1" customHeight="1" x14ac:dyDescent="0.15">
      <c r="A1216" s="627">
        <v>327</v>
      </c>
      <c r="B1216" s="627" t="s">
        <v>3499</v>
      </c>
      <c r="C1216" s="627" t="s">
        <v>1031</v>
      </c>
      <c r="D1216" s="627" t="s">
        <v>3495</v>
      </c>
      <c r="E1216" s="627" t="s">
        <v>1014</v>
      </c>
      <c r="F1216" s="627" t="s">
        <v>1007</v>
      </c>
      <c r="G1216" s="627" t="s">
        <v>2699</v>
      </c>
      <c r="H1216" s="627" t="s">
        <v>2887</v>
      </c>
      <c r="I1216" s="627" t="s">
        <v>3500</v>
      </c>
      <c r="J1216" s="627" t="s">
        <v>3501</v>
      </c>
      <c r="K1216" s="627"/>
      <c r="L1216" s="627"/>
      <c r="M1216" s="627"/>
      <c r="N1216" s="627"/>
    </row>
    <row r="1217" spans="1:14" ht="15" hidden="1" customHeight="1" x14ac:dyDescent="0.15">
      <c r="A1217" s="627">
        <v>328</v>
      </c>
      <c r="B1217" s="627" t="s">
        <v>3502</v>
      </c>
      <c r="C1217" s="627" t="s">
        <v>1031</v>
      </c>
      <c r="D1217" s="627" t="s">
        <v>3503</v>
      </c>
      <c r="E1217" s="627" t="s">
        <v>1008</v>
      </c>
      <c r="F1217" s="627" t="s">
        <v>1007</v>
      </c>
      <c r="G1217" s="627" t="s">
        <v>2699</v>
      </c>
      <c r="H1217" s="627" t="s">
        <v>2890</v>
      </c>
      <c r="I1217" s="627"/>
      <c r="J1217" s="627" t="s">
        <v>3504</v>
      </c>
      <c r="K1217" s="627"/>
      <c r="L1217" s="627"/>
      <c r="M1217" s="627"/>
      <c r="N1217" s="627"/>
    </row>
    <row r="1218" spans="1:14" ht="15" hidden="1" customHeight="1" x14ac:dyDescent="0.15">
      <c r="A1218" s="627">
        <v>329</v>
      </c>
      <c r="B1218" s="627" t="s">
        <v>3505</v>
      </c>
      <c r="C1218" s="627" t="s">
        <v>1031</v>
      </c>
      <c r="D1218" s="627" t="s">
        <v>3503</v>
      </c>
      <c r="E1218" s="627" t="s">
        <v>1012</v>
      </c>
      <c r="F1218" s="627" t="s">
        <v>1007</v>
      </c>
      <c r="G1218" s="627" t="s">
        <v>2699</v>
      </c>
      <c r="H1218" s="627" t="s">
        <v>2890</v>
      </c>
      <c r="I1218" s="627" t="s">
        <v>2890</v>
      </c>
      <c r="J1218" s="627" t="s">
        <v>3506</v>
      </c>
      <c r="K1218" s="627"/>
      <c r="L1218" s="627"/>
      <c r="M1218" s="627"/>
      <c r="N1218" s="627"/>
    </row>
    <row r="1219" spans="1:14" ht="15" hidden="1" customHeight="1" x14ac:dyDescent="0.15">
      <c r="A1219" s="627">
        <v>330</v>
      </c>
      <c r="B1219" s="627" t="s">
        <v>3507</v>
      </c>
      <c r="C1219" s="627" t="s">
        <v>1031</v>
      </c>
      <c r="D1219" s="627" t="s">
        <v>3503</v>
      </c>
      <c r="E1219" s="627" t="s">
        <v>1014</v>
      </c>
      <c r="F1219" s="627" t="s">
        <v>1007</v>
      </c>
      <c r="G1219" s="627" t="s">
        <v>2699</v>
      </c>
      <c r="H1219" s="627" t="s">
        <v>2890</v>
      </c>
      <c r="I1219" s="627" t="s">
        <v>3508</v>
      </c>
      <c r="J1219" s="627" t="s">
        <v>3509</v>
      </c>
      <c r="K1219" s="627"/>
      <c r="L1219" s="627"/>
      <c r="M1219" s="627"/>
      <c r="N1219" s="627"/>
    </row>
    <row r="1220" spans="1:14" ht="15" hidden="1" customHeight="1" x14ac:dyDescent="0.15">
      <c r="A1220" s="627">
        <v>331</v>
      </c>
      <c r="B1220" s="627" t="s">
        <v>3510</v>
      </c>
      <c r="C1220" s="627" t="s">
        <v>1031</v>
      </c>
      <c r="D1220" s="627" t="s">
        <v>1459</v>
      </c>
      <c r="E1220" s="627" t="s">
        <v>1008</v>
      </c>
      <c r="F1220" s="627" t="s">
        <v>1007</v>
      </c>
      <c r="G1220" s="627" t="s">
        <v>2699</v>
      </c>
      <c r="H1220" s="627" t="s">
        <v>2893</v>
      </c>
      <c r="I1220" s="627"/>
      <c r="J1220" s="627" t="s">
        <v>956</v>
      </c>
      <c r="K1220" s="627"/>
      <c r="L1220" s="627"/>
      <c r="M1220" s="627"/>
      <c r="N1220" s="627"/>
    </row>
    <row r="1221" spans="1:14" ht="15" hidden="1" customHeight="1" x14ac:dyDescent="0.15">
      <c r="A1221" s="627">
        <v>332</v>
      </c>
      <c r="B1221" s="627" t="s">
        <v>3511</v>
      </c>
      <c r="C1221" s="627" t="s">
        <v>1031</v>
      </c>
      <c r="D1221" s="627" t="s">
        <v>1459</v>
      </c>
      <c r="E1221" s="627" t="s">
        <v>1012</v>
      </c>
      <c r="F1221" s="627" t="s">
        <v>1007</v>
      </c>
      <c r="G1221" s="627" t="s">
        <v>2699</v>
      </c>
      <c r="H1221" s="627" t="s">
        <v>2893</v>
      </c>
      <c r="I1221" s="627" t="s">
        <v>3512</v>
      </c>
      <c r="J1221" s="627" t="s">
        <v>957</v>
      </c>
      <c r="K1221" s="627"/>
      <c r="L1221" s="627"/>
      <c r="M1221" s="627"/>
      <c r="N1221" s="627"/>
    </row>
    <row r="1222" spans="1:14" ht="15" hidden="1" customHeight="1" x14ac:dyDescent="0.15">
      <c r="A1222" s="627">
        <v>333</v>
      </c>
      <c r="B1222" s="627" t="s">
        <v>3513</v>
      </c>
      <c r="C1222" s="627" t="s">
        <v>1031</v>
      </c>
      <c r="D1222" s="627" t="s">
        <v>1459</v>
      </c>
      <c r="E1222" s="627" t="s">
        <v>1014</v>
      </c>
      <c r="F1222" s="627" t="s">
        <v>1007</v>
      </c>
      <c r="G1222" s="627" t="s">
        <v>2699</v>
      </c>
      <c r="H1222" s="627" t="s">
        <v>2893</v>
      </c>
      <c r="I1222" s="627" t="s">
        <v>3514</v>
      </c>
      <c r="J1222" s="627" t="s">
        <v>958</v>
      </c>
      <c r="K1222" s="627"/>
      <c r="L1222" s="627"/>
      <c r="M1222" s="627"/>
      <c r="N1222" s="627"/>
    </row>
    <row r="1223" spans="1:14" ht="15" hidden="1" customHeight="1" x14ac:dyDescent="0.15">
      <c r="A1223" s="627">
        <v>334</v>
      </c>
      <c r="B1223" s="627" t="s">
        <v>3515</v>
      </c>
      <c r="C1223" s="627" t="s">
        <v>1031</v>
      </c>
      <c r="D1223" s="627" t="s">
        <v>2027</v>
      </c>
      <c r="E1223" s="627" t="s">
        <v>1008</v>
      </c>
      <c r="F1223" s="627" t="s">
        <v>1007</v>
      </c>
      <c r="G1223" s="627" t="s">
        <v>2699</v>
      </c>
      <c r="H1223" s="627" t="s">
        <v>2896</v>
      </c>
      <c r="I1223" s="627"/>
      <c r="J1223" s="627" t="s">
        <v>2028</v>
      </c>
      <c r="K1223" s="627"/>
      <c r="L1223" s="627"/>
      <c r="M1223" s="627"/>
      <c r="N1223" s="627"/>
    </row>
    <row r="1224" spans="1:14" ht="15" hidden="1" customHeight="1" x14ac:dyDescent="0.15">
      <c r="A1224" s="627">
        <v>335</v>
      </c>
      <c r="B1224" s="627" t="s">
        <v>3516</v>
      </c>
      <c r="C1224" s="627" t="s">
        <v>1031</v>
      </c>
      <c r="D1224" s="627" t="s">
        <v>2027</v>
      </c>
      <c r="E1224" s="627" t="s">
        <v>1012</v>
      </c>
      <c r="F1224" s="627" t="s">
        <v>1007</v>
      </c>
      <c r="G1224" s="627" t="s">
        <v>2699</v>
      </c>
      <c r="H1224" s="627" t="s">
        <v>2896</v>
      </c>
      <c r="I1224" s="627" t="s">
        <v>3517</v>
      </c>
      <c r="J1224" s="627" t="s">
        <v>2030</v>
      </c>
      <c r="K1224" s="627"/>
      <c r="L1224" s="627"/>
      <c r="M1224" s="627"/>
      <c r="N1224" s="627"/>
    </row>
    <row r="1225" spans="1:14" ht="15" hidden="1" customHeight="1" x14ac:dyDescent="0.15">
      <c r="A1225" s="627">
        <v>336</v>
      </c>
      <c r="B1225" s="627" t="s">
        <v>3518</v>
      </c>
      <c r="C1225" s="627" t="s">
        <v>1031</v>
      </c>
      <c r="D1225" s="627" t="s">
        <v>2027</v>
      </c>
      <c r="E1225" s="627" t="s">
        <v>1014</v>
      </c>
      <c r="F1225" s="627" t="s">
        <v>1007</v>
      </c>
      <c r="G1225" s="627" t="s">
        <v>2699</v>
      </c>
      <c r="H1225" s="627" t="s">
        <v>2896</v>
      </c>
      <c r="I1225" s="627" t="s">
        <v>395</v>
      </c>
      <c r="J1225" s="627" t="s">
        <v>2033</v>
      </c>
      <c r="K1225" s="627"/>
      <c r="L1225" s="627"/>
      <c r="M1225" s="627"/>
      <c r="N1225" s="627"/>
    </row>
    <row r="1226" spans="1:14" ht="15" hidden="1" customHeight="1" x14ac:dyDescent="0.15">
      <c r="A1226" s="627">
        <v>337</v>
      </c>
      <c r="B1226" s="627" t="s">
        <v>3519</v>
      </c>
      <c r="C1226" s="627" t="s">
        <v>1031</v>
      </c>
      <c r="D1226" s="627" t="s">
        <v>2038</v>
      </c>
      <c r="E1226" s="627" t="s">
        <v>1008</v>
      </c>
      <c r="F1226" s="627" t="s">
        <v>1007</v>
      </c>
      <c r="G1226" s="627" t="s">
        <v>2699</v>
      </c>
      <c r="H1226" s="627" t="s">
        <v>470</v>
      </c>
      <c r="I1226" s="627"/>
      <c r="J1226" s="627" t="s">
        <v>2039</v>
      </c>
      <c r="K1226" s="627"/>
      <c r="L1226" s="627"/>
      <c r="M1226" s="627"/>
      <c r="N1226" s="627"/>
    </row>
    <row r="1227" spans="1:14" ht="15" hidden="1" customHeight="1" x14ac:dyDescent="0.15">
      <c r="A1227" s="627">
        <v>338</v>
      </c>
      <c r="B1227" s="627" t="s">
        <v>3520</v>
      </c>
      <c r="C1227" s="627" t="s">
        <v>1031</v>
      </c>
      <c r="D1227" s="627" t="s">
        <v>2038</v>
      </c>
      <c r="E1227" s="627" t="s">
        <v>1012</v>
      </c>
      <c r="F1227" s="627" t="s">
        <v>1007</v>
      </c>
      <c r="G1227" s="627" t="s">
        <v>2699</v>
      </c>
      <c r="H1227" s="627" t="s">
        <v>470</v>
      </c>
      <c r="I1227" s="627" t="s">
        <v>470</v>
      </c>
      <c r="J1227" s="627" t="s">
        <v>2041</v>
      </c>
      <c r="K1227" s="627"/>
      <c r="L1227" s="627"/>
      <c r="M1227" s="627"/>
      <c r="N1227" s="627"/>
    </row>
    <row r="1228" spans="1:14" ht="15" hidden="1" customHeight="1" x14ac:dyDescent="0.15">
      <c r="A1228" s="627">
        <v>339</v>
      </c>
      <c r="B1228" s="627" t="s">
        <v>3521</v>
      </c>
      <c r="C1228" s="627" t="s">
        <v>1031</v>
      </c>
      <c r="D1228" s="627" t="s">
        <v>2038</v>
      </c>
      <c r="E1228" s="627" t="s">
        <v>1014</v>
      </c>
      <c r="F1228" s="627" t="s">
        <v>1007</v>
      </c>
      <c r="G1228" s="627" t="s">
        <v>2699</v>
      </c>
      <c r="H1228" s="627" t="s">
        <v>470</v>
      </c>
      <c r="I1228" s="627" t="s">
        <v>3522</v>
      </c>
      <c r="J1228" s="627" t="s">
        <v>2044</v>
      </c>
      <c r="K1228" s="627"/>
      <c r="L1228" s="627"/>
      <c r="M1228" s="627"/>
      <c r="N1228" s="627"/>
    </row>
    <row r="1229" spans="1:14" ht="15" hidden="1" customHeight="1" x14ac:dyDescent="0.15">
      <c r="A1229" s="627">
        <v>340</v>
      </c>
      <c r="B1229" s="627" t="s">
        <v>3523</v>
      </c>
      <c r="C1229" s="627" t="s">
        <v>1031</v>
      </c>
      <c r="D1229" s="627" t="s">
        <v>2038</v>
      </c>
      <c r="E1229" s="627" t="s">
        <v>1016</v>
      </c>
      <c r="F1229" s="627" t="s">
        <v>1007</v>
      </c>
      <c r="G1229" s="627" t="s">
        <v>2699</v>
      </c>
      <c r="H1229" s="627" t="s">
        <v>470</v>
      </c>
      <c r="I1229" s="627" t="s">
        <v>3524</v>
      </c>
      <c r="J1229" s="627" t="s">
        <v>2046</v>
      </c>
      <c r="K1229" s="627"/>
      <c r="L1229" s="627"/>
      <c r="M1229" s="627"/>
      <c r="N1229" s="627"/>
    </row>
    <row r="1230" spans="1:14" ht="15" hidden="1" customHeight="1" x14ac:dyDescent="0.15">
      <c r="A1230" s="627">
        <v>341</v>
      </c>
      <c r="B1230" s="627" t="s">
        <v>3525</v>
      </c>
      <c r="C1230" s="627" t="s">
        <v>1031</v>
      </c>
      <c r="D1230" s="627" t="s">
        <v>2038</v>
      </c>
      <c r="E1230" s="627" t="s">
        <v>1018</v>
      </c>
      <c r="F1230" s="627" t="s">
        <v>1007</v>
      </c>
      <c r="G1230" s="627" t="s">
        <v>2699</v>
      </c>
      <c r="H1230" s="627" t="s">
        <v>470</v>
      </c>
      <c r="I1230" s="627" t="s">
        <v>3526</v>
      </c>
      <c r="J1230" s="627" t="s">
        <v>2049</v>
      </c>
      <c r="K1230" s="627"/>
      <c r="L1230" s="627"/>
      <c r="M1230" s="627"/>
      <c r="N1230" s="627"/>
    </row>
    <row r="1231" spans="1:14" ht="15" hidden="1" customHeight="1" x14ac:dyDescent="0.15">
      <c r="A1231" s="627">
        <v>342</v>
      </c>
      <c r="B1231" s="627" t="s">
        <v>3527</v>
      </c>
      <c r="C1231" s="627" t="s">
        <v>1031</v>
      </c>
      <c r="D1231" s="627" t="s">
        <v>2038</v>
      </c>
      <c r="E1231" s="627" t="s">
        <v>1020</v>
      </c>
      <c r="F1231" s="627" t="s">
        <v>1007</v>
      </c>
      <c r="G1231" s="627" t="s">
        <v>2699</v>
      </c>
      <c r="H1231" s="627" t="s">
        <v>470</v>
      </c>
      <c r="I1231" s="627" t="s">
        <v>3528</v>
      </c>
      <c r="J1231" s="627" t="s">
        <v>3529</v>
      </c>
      <c r="K1231" s="627"/>
      <c r="L1231" s="627"/>
      <c r="M1231" s="627"/>
      <c r="N1231" s="627"/>
    </row>
    <row r="1232" spans="1:14" ht="15" hidden="1" customHeight="1" x14ac:dyDescent="0.15">
      <c r="A1232" s="627">
        <v>343</v>
      </c>
      <c r="B1232" s="627" t="s">
        <v>3530</v>
      </c>
      <c r="C1232" s="627" t="s">
        <v>1031</v>
      </c>
      <c r="D1232" s="627" t="s">
        <v>3531</v>
      </c>
      <c r="E1232" s="627" t="s">
        <v>1008</v>
      </c>
      <c r="F1232" s="627" t="s">
        <v>1007</v>
      </c>
      <c r="G1232" s="627" t="s">
        <v>2699</v>
      </c>
      <c r="H1232" s="627" t="s">
        <v>2901</v>
      </c>
      <c r="I1232" s="627"/>
      <c r="J1232" s="627" t="s">
        <v>3532</v>
      </c>
      <c r="K1232" s="627"/>
      <c r="L1232" s="627"/>
      <c r="M1232" s="627"/>
      <c r="N1232" s="627"/>
    </row>
    <row r="1233" spans="1:14" ht="15" hidden="1" customHeight="1" x14ac:dyDescent="0.15">
      <c r="A1233" s="627">
        <v>344</v>
      </c>
      <c r="B1233" s="627" t="s">
        <v>3533</v>
      </c>
      <c r="C1233" s="627" t="s">
        <v>1031</v>
      </c>
      <c r="D1233" s="627" t="s">
        <v>3531</v>
      </c>
      <c r="E1233" s="627" t="s">
        <v>1012</v>
      </c>
      <c r="F1233" s="627" t="s">
        <v>1007</v>
      </c>
      <c r="G1233" s="627" t="s">
        <v>2699</v>
      </c>
      <c r="H1233" s="627" t="s">
        <v>2901</v>
      </c>
      <c r="I1233" s="627" t="s">
        <v>3534</v>
      </c>
      <c r="J1233" s="627" t="s">
        <v>3535</v>
      </c>
      <c r="K1233" s="627"/>
      <c r="L1233" s="627"/>
      <c r="M1233" s="627"/>
      <c r="N1233" s="627"/>
    </row>
    <row r="1234" spans="1:14" ht="15" hidden="1" customHeight="1" x14ac:dyDescent="0.15">
      <c r="A1234" s="627">
        <v>345</v>
      </c>
      <c r="B1234" s="627" t="s">
        <v>3536</v>
      </c>
      <c r="C1234" s="627" t="s">
        <v>1031</v>
      </c>
      <c r="D1234" s="627" t="s">
        <v>3531</v>
      </c>
      <c r="E1234" s="627" t="s">
        <v>1014</v>
      </c>
      <c r="F1234" s="627" t="s">
        <v>1007</v>
      </c>
      <c r="G1234" s="627" t="s">
        <v>2699</v>
      </c>
      <c r="H1234" s="627" t="s">
        <v>2901</v>
      </c>
      <c r="I1234" s="627" t="s">
        <v>3537</v>
      </c>
      <c r="J1234" s="627" t="s">
        <v>3538</v>
      </c>
      <c r="K1234" s="627"/>
      <c r="L1234" s="627"/>
      <c r="M1234" s="627"/>
      <c r="N1234" s="627"/>
    </row>
    <row r="1235" spans="1:14" ht="15" hidden="1" customHeight="1" x14ac:dyDescent="0.15">
      <c r="A1235" s="627">
        <v>346</v>
      </c>
      <c r="B1235" s="627" t="s">
        <v>3539</v>
      </c>
      <c r="C1235" s="627" t="s">
        <v>1031</v>
      </c>
      <c r="D1235" s="627" t="s">
        <v>3531</v>
      </c>
      <c r="E1235" s="627" t="s">
        <v>1016</v>
      </c>
      <c r="F1235" s="627" t="s">
        <v>1007</v>
      </c>
      <c r="G1235" s="627" t="s">
        <v>2699</v>
      </c>
      <c r="H1235" s="627" t="s">
        <v>2901</v>
      </c>
      <c r="I1235" s="627" t="s">
        <v>3540</v>
      </c>
      <c r="J1235" s="627" t="s">
        <v>3541</v>
      </c>
      <c r="K1235" s="627"/>
      <c r="L1235" s="627"/>
      <c r="M1235" s="627"/>
      <c r="N1235" s="627"/>
    </row>
    <row r="1236" spans="1:14" ht="15" hidden="1" customHeight="1" x14ac:dyDescent="0.15">
      <c r="A1236" s="627">
        <v>347</v>
      </c>
      <c r="B1236" s="627" t="s">
        <v>3542</v>
      </c>
      <c r="C1236" s="627" t="s">
        <v>1031</v>
      </c>
      <c r="D1236" s="627" t="s">
        <v>3531</v>
      </c>
      <c r="E1236" s="627" t="s">
        <v>1018</v>
      </c>
      <c r="F1236" s="627" t="s">
        <v>1007</v>
      </c>
      <c r="G1236" s="627" t="s">
        <v>2699</v>
      </c>
      <c r="H1236" s="627" t="s">
        <v>2901</v>
      </c>
      <c r="I1236" s="627" t="s">
        <v>3543</v>
      </c>
      <c r="J1236" s="627" t="s">
        <v>3544</v>
      </c>
      <c r="K1236" s="627"/>
      <c r="L1236" s="627"/>
      <c r="M1236" s="627"/>
      <c r="N1236" s="627"/>
    </row>
    <row r="1237" spans="1:14" ht="15" hidden="1" customHeight="1" x14ac:dyDescent="0.15">
      <c r="A1237" s="627">
        <v>348</v>
      </c>
      <c r="B1237" s="627" t="s">
        <v>3545</v>
      </c>
      <c r="C1237" s="627" t="s">
        <v>1031</v>
      </c>
      <c r="D1237" s="627" t="s">
        <v>3531</v>
      </c>
      <c r="E1237" s="627" t="s">
        <v>1020</v>
      </c>
      <c r="F1237" s="627" t="s">
        <v>1007</v>
      </c>
      <c r="G1237" s="627" t="s">
        <v>2699</v>
      </c>
      <c r="H1237" s="627" t="s">
        <v>2901</v>
      </c>
      <c r="I1237" s="627" t="s">
        <v>3546</v>
      </c>
      <c r="J1237" s="627" t="s">
        <v>3547</v>
      </c>
      <c r="K1237" s="627"/>
      <c r="L1237" s="627"/>
      <c r="M1237" s="627"/>
      <c r="N1237" s="627"/>
    </row>
    <row r="1238" spans="1:14" ht="15" hidden="1" customHeight="1" x14ac:dyDescent="0.15">
      <c r="A1238" s="627">
        <v>349</v>
      </c>
      <c r="B1238" s="627" t="s">
        <v>3548</v>
      </c>
      <c r="C1238" s="627" t="s">
        <v>1031</v>
      </c>
      <c r="D1238" s="627" t="s">
        <v>3531</v>
      </c>
      <c r="E1238" s="627" t="s">
        <v>1022</v>
      </c>
      <c r="F1238" s="627" t="s">
        <v>1007</v>
      </c>
      <c r="G1238" s="627" t="s">
        <v>2699</v>
      </c>
      <c r="H1238" s="627" t="s">
        <v>2901</v>
      </c>
      <c r="I1238" s="627" t="s">
        <v>3549</v>
      </c>
      <c r="J1238" s="627" t="s">
        <v>3550</v>
      </c>
      <c r="K1238" s="627"/>
      <c r="L1238" s="627"/>
      <c r="M1238" s="627"/>
      <c r="N1238" s="627"/>
    </row>
    <row r="1239" spans="1:14" ht="15" hidden="1" customHeight="1" x14ac:dyDescent="0.15">
      <c r="A1239" s="627">
        <v>350</v>
      </c>
      <c r="B1239" s="627" t="s">
        <v>3551</v>
      </c>
      <c r="C1239" s="627" t="s">
        <v>1031</v>
      </c>
      <c r="D1239" s="627" t="s">
        <v>3552</v>
      </c>
      <c r="E1239" s="627" t="s">
        <v>1008</v>
      </c>
      <c r="F1239" s="627" t="s">
        <v>1007</v>
      </c>
      <c r="G1239" s="627" t="s">
        <v>2699</v>
      </c>
      <c r="H1239" s="627" t="s">
        <v>2904</v>
      </c>
      <c r="I1239" s="627"/>
      <c r="J1239" s="627" t="s">
        <v>3553</v>
      </c>
      <c r="K1239" s="627"/>
      <c r="L1239" s="627"/>
      <c r="M1239" s="627"/>
      <c r="N1239" s="627"/>
    </row>
    <row r="1240" spans="1:14" ht="15" hidden="1" customHeight="1" x14ac:dyDescent="0.15">
      <c r="A1240" s="627">
        <v>351</v>
      </c>
      <c r="B1240" s="627" t="s">
        <v>3554</v>
      </c>
      <c r="C1240" s="627" t="s">
        <v>1031</v>
      </c>
      <c r="D1240" s="627" t="s">
        <v>3552</v>
      </c>
      <c r="E1240" s="627" t="s">
        <v>1012</v>
      </c>
      <c r="F1240" s="627" t="s">
        <v>1007</v>
      </c>
      <c r="G1240" s="627" t="s">
        <v>2699</v>
      </c>
      <c r="H1240" s="627" t="s">
        <v>2904</v>
      </c>
      <c r="I1240" s="627" t="s">
        <v>3555</v>
      </c>
      <c r="J1240" s="627" t="s">
        <v>3556</v>
      </c>
      <c r="K1240" s="627"/>
      <c r="L1240" s="627"/>
      <c r="M1240" s="627"/>
      <c r="N1240" s="627"/>
    </row>
    <row r="1241" spans="1:14" ht="15" hidden="1" customHeight="1" x14ac:dyDescent="0.15">
      <c r="A1241" s="627">
        <v>352</v>
      </c>
      <c r="B1241" s="627" t="s">
        <v>3557</v>
      </c>
      <c r="C1241" s="627" t="s">
        <v>1031</v>
      </c>
      <c r="D1241" s="627" t="s">
        <v>3552</v>
      </c>
      <c r="E1241" s="627" t="s">
        <v>1014</v>
      </c>
      <c r="F1241" s="627" t="s">
        <v>1007</v>
      </c>
      <c r="G1241" s="627" t="s">
        <v>2699</v>
      </c>
      <c r="H1241" s="627" t="s">
        <v>2904</v>
      </c>
      <c r="I1241" s="627" t="s">
        <v>3558</v>
      </c>
      <c r="J1241" s="627" t="s">
        <v>3559</v>
      </c>
      <c r="K1241" s="627"/>
      <c r="L1241" s="627"/>
      <c r="M1241" s="627"/>
      <c r="N1241" s="627"/>
    </row>
    <row r="1242" spans="1:14" ht="15" hidden="1" customHeight="1" x14ac:dyDescent="0.15">
      <c r="A1242" s="627">
        <v>353</v>
      </c>
      <c r="B1242" s="627" t="s">
        <v>3560</v>
      </c>
      <c r="C1242" s="627" t="s">
        <v>1031</v>
      </c>
      <c r="D1242" s="627" t="s">
        <v>3552</v>
      </c>
      <c r="E1242" s="627" t="s">
        <v>1016</v>
      </c>
      <c r="F1242" s="627" t="s">
        <v>1007</v>
      </c>
      <c r="G1242" s="627" t="s">
        <v>2699</v>
      </c>
      <c r="H1242" s="627" t="s">
        <v>2904</v>
      </c>
      <c r="I1242" s="627" t="s">
        <v>3561</v>
      </c>
      <c r="J1242" s="627" t="s">
        <v>3562</v>
      </c>
      <c r="K1242" s="627"/>
      <c r="L1242" s="627"/>
      <c r="M1242" s="627"/>
      <c r="N1242" s="627"/>
    </row>
    <row r="1243" spans="1:14" ht="15" hidden="1" customHeight="1" x14ac:dyDescent="0.15">
      <c r="A1243" s="627">
        <v>354</v>
      </c>
      <c r="B1243" s="627" t="s">
        <v>3563</v>
      </c>
      <c r="C1243" s="627" t="s">
        <v>1031</v>
      </c>
      <c r="D1243" s="627" t="s">
        <v>3552</v>
      </c>
      <c r="E1243" s="627" t="s">
        <v>1018</v>
      </c>
      <c r="F1243" s="627" t="s">
        <v>1007</v>
      </c>
      <c r="G1243" s="627" t="s">
        <v>2699</v>
      </c>
      <c r="H1243" s="627" t="s">
        <v>2904</v>
      </c>
      <c r="I1243" s="627" t="s">
        <v>3564</v>
      </c>
      <c r="J1243" s="627" t="s">
        <v>3565</v>
      </c>
      <c r="K1243" s="627"/>
      <c r="L1243" s="627"/>
      <c r="M1243" s="627"/>
      <c r="N1243" s="627"/>
    </row>
    <row r="1244" spans="1:14" ht="15" hidden="1" customHeight="1" x14ac:dyDescent="0.15">
      <c r="A1244" s="627">
        <v>355</v>
      </c>
      <c r="B1244" s="627" t="s">
        <v>3566</v>
      </c>
      <c r="C1244" s="627" t="s">
        <v>1031</v>
      </c>
      <c r="D1244" s="627" t="s">
        <v>3567</v>
      </c>
      <c r="E1244" s="627" t="s">
        <v>1008</v>
      </c>
      <c r="F1244" s="627" t="s">
        <v>1007</v>
      </c>
      <c r="G1244" s="627" t="s">
        <v>2699</v>
      </c>
      <c r="H1244" s="627" t="s">
        <v>2907</v>
      </c>
      <c r="I1244" s="627"/>
      <c r="J1244" s="627" t="s">
        <v>3568</v>
      </c>
      <c r="K1244" s="627"/>
      <c r="L1244" s="627"/>
      <c r="M1244" s="627"/>
      <c r="N1244" s="627"/>
    </row>
    <row r="1245" spans="1:14" ht="15" hidden="1" customHeight="1" x14ac:dyDescent="0.15">
      <c r="A1245" s="627">
        <v>356</v>
      </c>
      <c r="B1245" s="627" t="s">
        <v>3569</v>
      </c>
      <c r="C1245" s="627" t="s">
        <v>1031</v>
      </c>
      <c r="D1245" s="627" t="s">
        <v>3567</v>
      </c>
      <c r="E1245" s="627" t="s">
        <v>1012</v>
      </c>
      <c r="F1245" s="627" t="s">
        <v>1007</v>
      </c>
      <c r="G1245" s="627" t="s">
        <v>2699</v>
      </c>
      <c r="H1245" s="627" t="s">
        <v>2907</v>
      </c>
      <c r="I1245" s="627" t="s">
        <v>3570</v>
      </c>
      <c r="J1245" s="627" t="s">
        <v>3571</v>
      </c>
      <c r="K1245" s="627"/>
      <c r="L1245" s="627"/>
      <c r="M1245" s="627"/>
      <c r="N1245" s="627"/>
    </row>
    <row r="1246" spans="1:14" ht="15" hidden="1" customHeight="1" x14ac:dyDescent="0.15">
      <c r="A1246" s="627">
        <v>357</v>
      </c>
      <c r="B1246" s="627" t="s">
        <v>3572</v>
      </c>
      <c r="C1246" s="627" t="s">
        <v>1031</v>
      </c>
      <c r="D1246" s="627" t="s">
        <v>3567</v>
      </c>
      <c r="E1246" s="627" t="s">
        <v>1014</v>
      </c>
      <c r="F1246" s="627" t="s">
        <v>1007</v>
      </c>
      <c r="G1246" s="627" t="s">
        <v>2699</v>
      </c>
      <c r="H1246" s="627" t="s">
        <v>2907</v>
      </c>
      <c r="I1246" s="627" t="s">
        <v>3573</v>
      </c>
      <c r="J1246" s="627" t="s">
        <v>3574</v>
      </c>
      <c r="K1246" s="627"/>
      <c r="L1246" s="627"/>
      <c r="M1246" s="627"/>
      <c r="N1246" s="627"/>
    </row>
    <row r="1247" spans="1:14" ht="15" hidden="1" customHeight="1" x14ac:dyDescent="0.15">
      <c r="A1247" s="627">
        <v>358</v>
      </c>
      <c r="B1247" s="627" t="s">
        <v>3575</v>
      </c>
      <c r="C1247" s="627" t="s">
        <v>1031</v>
      </c>
      <c r="D1247" s="627" t="s">
        <v>3576</v>
      </c>
      <c r="E1247" s="627" t="s">
        <v>1008</v>
      </c>
      <c r="F1247" s="627" t="s">
        <v>1007</v>
      </c>
      <c r="G1247" s="627" t="s">
        <v>2699</v>
      </c>
      <c r="H1247" s="627" t="s">
        <v>2910</v>
      </c>
      <c r="I1247" s="627"/>
      <c r="J1247" s="627" t="s">
        <v>3577</v>
      </c>
      <c r="K1247" s="627"/>
      <c r="L1247" s="627"/>
      <c r="M1247" s="627"/>
      <c r="N1247" s="627"/>
    </row>
    <row r="1248" spans="1:14" ht="15" hidden="1" customHeight="1" x14ac:dyDescent="0.15">
      <c r="A1248" s="627">
        <v>359</v>
      </c>
      <c r="B1248" s="627" t="s">
        <v>3578</v>
      </c>
      <c r="C1248" s="627" t="s">
        <v>1031</v>
      </c>
      <c r="D1248" s="627" t="s">
        <v>3576</v>
      </c>
      <c r="E1248" s="627" t="s">
        <v>1012</v>
      </c>
      <c r="F1248" s="627" t="s">
        <v>1007</v>
      </c>
      <c r="G1248" s="627" t="s">
        <v>2699</v>
      </c>
      <c r="H1248" s="627" t="s">
        <v>2910</v>
      </c>
      <c r="I1248" s="627" t="s">
        <v>3579</v>
      </c>
      <c r="J1248" s="627" t="s">
        <v>3580</v>
      </c>
      <c r="K1248" s="627"/>
      <c r="L1248" s="627"/>
      <c r="M1248" s="627"/>
      <c r="N1248" s="627"/>
    </row>
    <row r="1249" spans="1:14" ht="15" hidden="1" customHeight="1" x14ac:dyDescent="0.15">
      <c r="A1249" s="627">
        <v>360</v>
      </c>
      <c r="B1249" s="627" t="s">
        <v>3581</v>
      </c>
      <c r="C1249" s="627" t="s">
        <v>1031</v>
      </c>
      <c r="D1249" s="627" t="s">
        <v>3576</v>
      </c>
      <c r="E1249" s="627" t="s">
        <v>1014</v>
      </c>
      <c r="F1249" s="627" t="s">
        <v>1007</v>
      </c>
      <c r="G1249" s="627" t="s">
        <v>2699</v>
      </c>
      <c r="H1249" s="627" t="s">
        <v>2910</v>
      </c>
      <c r="I1249" s="627" t="s">
        <v>3582</v>
      </c>
      <c r="J1249" s="627" t="s">
        <v>3583</v>
      </c>
      <c r="K1249" s="627"/>
      <c r="L1249" s="627"/>
      <c r="M1249" s="627"/>
      <c r="N1249" s="627"/>
    </row>
    <row r="1250" spans="1:14" ht="15" hidden="1" customHeight="1" x14ac:dyDescent="0.15">
      <c r="A1250" s="627">
        <v>361</v>
      </c>
      <c r="B1250" s="627" t="s">
        <v>3584</v>
      </c>
      <c r="C1250" s="627" t="s">
        <v>1031</v>
      </c>
      <c r="D1250" s="627" t="s">
        <v>3576</v>
      </c>
      <c r="E1250" s="627" t="s">
        <v>1016</v>
      </c>
      <c r="F1250" s="627" t="s">
        <v>1007</v>
      </c>
      <c r="G1250" s="627" t="s">
        <v>2699</v>
      </c>
      <c r="H1250" s="627" t="s">
        <v>2910</v>
      </c>
      <c r="I1250" s="627" t="s">
        <v>3585</v>
      </c>
      <c r="J1250" s="627" t="s">
        <v>3586</v>
      </c>
      <c r="K1250" s="627"/>
      <c r="L1250" s="627"/>
      <c r="M1250" s="627"/>
      <c r="N1250" s="627"/>
    </row>
    <row r="1251" spans="1:14" ht="15" hidden="1" customHeight="1" x14ac:dyDescent="0.15">
      <c r="A1251" s="627">
        <v>362</v>
      </c>
      <c r="B1251" s="627" t="s">
        <v>3587</v>
      </c>
      <c r="C1251" s="627" t="s">
        <v>1031</v>
      </c>
      <c r="D1251" s="627" t="s">
        <v>3576</v>
      </c>
      <c r="E1251" s="627" t="s">
        <v>1018</v>
      </c>
      <c r="F1251" s="627" t="s">
        <v>1007</v>
      </c>
      <c r="G1251" s="627" t="s">
        <v>2699</v>
      </c>
      <c r="H1251" s="627" t="s">
        <v>2910</v>
      </c>
      <c r="I1251" s="627" t="s">
        <v>117</v>
      </c>
      <c r="J1251" s="627" t="s">
        <v>3588</v>
      </c>
      <c r="K1251" s="627"/>
      <c r="L1251" s="627"/>
      <c r="M1251" s="627"/>
      <c r="N1251" s="627"/>
    </row>
    <row r="1252" spans="1:14" ht="15" hidden="1" customHeight="1" x14ac:dyDescent="0.15">
      <c r="A1252" s="627">
        <v>363</v>
      </c>
      <c r="B1252" s="627" t="s">
        <v>3589</v>
      </c>
      <c r="C1252" s="627" t="s">
        <v>1031</v>
      </c>
      <c r="D1252" s="627" t="s">
        <v>2072</v>
      </c>
      <c r="E1252" s="627" t="s">
        <v>1008</v>
      </c>
      <c r="F1252" s="627" t="s">
        <v>1007</v>
      </c>
      <c r="G1252" s="627" t="s">
        <v>2699</v>
      </c>
      <c r="H1252" s="627" t="s">
        <v>2912</v>
      </c>
      <c r="I1252" s="627"/>
      <c r="J1252" s="627" t="s">
        <v>2073</v>
      </c>
      <c r="K1252" s="627"/>
      <c r="L1252" s="627"/>
      <c r="M1252" s="627"/>
      <c r="N1252" s="627"/>
    </row>
    <row r="1253" spans="1:14" ht="15" hidden="1" customHeight="1" x14ac:dyDescent="0.15">
      <c r="A1253" s="627">
        <v>364</v>
      </c>
      <c r="B1253" s="627" t="s">
        <v>3590</v>
      </c>
      <c r="C1253" s="627" t="s">
        <v>1031</v>
      </c>
      <c r="D1253" s="627" t="s">
        <v>2072</v>
      </c>
      <c r="E1253" s="627" t="s">
        <v>1012</v>
      </c>
      <c r="F1253" s="627" t="s">
        <v>1007</v>
      </c>
      <c r="G1253" s="627" t="s">
        <v>2699</v>
      </c>
      <c r="H1253" s="627" t="s">
        <v>2912</v>
      </c>
      <c r="I1253" s="627" t="s">
        <v>3591</v>
      </c>
      <c r="J1253" s="627" t="s">
        <v>2075</v>
      </c>
      <c r="K1253" s="627"/>
      <c r="L1253" s="627"/>
      <c r="M1253" s="627"/>
      <c r="N1253" s="627"/>
    </row>
    <row r="1254" spans="1:14" ht="15" hidden="1" customHeight="1" x14ac:dyDescent="0.15">
      <c r="A1254" s="627">
        <v>365</v>
      </c>
      <c r="B1254" s="627" t="s">
        <v>3592</v>
      </c>
      <c r="C1254" s="627" t="s">
        <v>1031</v>
      </c>
      <c r="D1254" s="627" t="s">
        <v>2072</v>
      </c>
      <c r="E1254" s="627" t="s">
        <v>1014</v>
      </c>
      <c r="F1254" s="627" t="s">
        <v>1007</v>
      </c>
      <c r="G1254" s="627" t="s">
        <v>2699</v>
      </c>
      <c r="H1254" s="627" t="s">
        <v>2912</v>
      </c>
      <c r="I1254" s="627" t="s">
        <v>3593</v>
      </c>
      <c r="J1254" s="627" t="s">
        <v>2078</v>
      </c>
      <c r="K1254" s="627"/>
      <c r="L1254" s="627"/>
      <c r="M1254" s="627"/>
      <c r="N1254" s="627"/>
    </row>
    <row r="1255" spans="1:14" ht="15" hidden="1" customHeight="1" x14ac:dyDescent="0.15">
      <c r="A1255" s="627">
        <v>366</v>
      </c>
      <c r="B1255" s="627" t="s">
        <v>3594</v>
      </c>
      <c r="C1255" s="627" t="s">
        <v>1031</v>
      </c>
      <c r="D1255" s="627" t="s">
        <v>3595</v>
      </c>
      <c r="E1255" s="627" t="s">
        <v>1008</v>
      </c>
      <c r="F1255" s="627" t="s">
        <v>1007</v>
      </c>
      <c r="G1255" s="627" t="s">
        <v>2699</v>
      </c>
      <c r="H1255" s="627" t="s">
        <v>2915</v>
      </c>
      <c r="I1255" s="627"/>
      <c r="J1255" s="627" t="s">
        <v>3596</v>
      </c>
      <c r="K1255" s="627"/>
      <c r="L1255" s="627"/>
      <c r="M1255" s="627"/>
      <c r="N1255" s="627"/>
    </row>
    <row r="1256" spans="1:14" ht="15" hidden="1" customHeight="1" x14ac:dyDescent="0.15">
      <c r="A1256" s="627">
        <v>367</v>
      </c>
      <c r="B1256" s="627" t="s">
        <v>3597</v>
      </c>
      <c r="C1256" s="627" t="s">
        <v>1031</v>
      </c>
      <c r="D1256" s="627" t="s">
        <v>3595</v>
      </c>
      <c r="E1256" s="627" t="s">
        <v>1012</v>
      </c>
      <c r="F1256" s="627" t="s">
        <v>1007</v>
      </c>
      <c r="G1256" s="627" t="s">
        <v>2699</v>
      </c>
      <c r="H1256" s="627" t="s">
        <v>2915</v>
      </c>
      <c r="I1256" s="627" t="s">
        <v>2915</v>
      </c>
      <c r="J1256" s="627" t="s">
        <v>3598</v>
      </c>
      <c r="K1256" s="627"/>
      <c r="L1256" s="627"/>
      <c r="M1256" s="627"/>
      <c r="N1256" s="627"/>
    </row>
    <row r="1257" spans="1:14" ht="15" hidden="1" customHeight="1" x14ac:dyDescent="0.15">
      <c r="A1257" s="627">
        <v>368</v>
      </c>
      <c r="B1257" s="627" t="s">
        <v>3599</v>
      </c>
      <c r="C1257" s="627" t="s">
        <v>1031</v>
      </c>
      <c r="D1257" s="627" t="s">
        <v>3595</v>
      </c>
      <c r="E1257" s="627" t="s">
        <v>1014</v>
      </c>
      <c r="F1257" s="627" t="s">
        <v>1007</v>
      </c>
      <c r="G1257" s="627" t="s">
        <v>2699</v>
      </c>
      <c r="H1257" s="627" t="s">
        <v>2915</v>
      </c>
      <c r="I1257" s="627" t="s">
        <v>3600</v>
      </c>
      <c r="J1257" s="627" t="s">
        <v>3601</v>
      </c>
      <c r="K1257" s="627"/>
      <c r="L1257" s="627"/>
      <c r="M1257" s="627"/>
      <c r="N1257" s="627"/>
    </row>
    <row r="1258" spans="1:14" ht="15" hidden="1" customHeight="1" x14ac:dyDescent="0.15">
      <c r="A1258" s="627">
        <v>369</v>
      </c>
      <c r="B1258" s="627" t="s">
        <v>3602</v>
      </c>
      <c r="C1258" s="627" t="s">
        <v>1031</v>
      </c>
      <c r="D1258" s="627" t="s">
        <v>3595</v>
      </c>
      <c r="E1258" s="627" t="s">
        <v>1016</v>
      </c>
      <c r="F1258" s="627" t="s">
        <v>1007</v>
      </c>
      <c r="G1258" s="627" t="s">
        <v>2699</v>
      </c>
      <c r="H1258" s="627" t="s">
        <v>2915</v>
      </c>
      <c r="I1258" s="627" t="s">
        <v>3603</v>
      </c>
      <c r="J1258" s="627" t="s">
        <v>3604</v>
      </c>
      <c r="K1258" s="627"/>
      <c r="L1258" s="627"/>
      <c r="M1258" s="627"/>
      <c r="N1258" s="627"/>
    </row>
    <row r="1259" spans="1:14" ht="15" hidden="1" customHeight="1" x14ac:dyDescent="0.15">
      <c r="A1259" s="627">
        <v>370</v>
      </c>
      <c r="B1259" s="627" t="s">
        <v>3605</v>
      </c>
      <c r="C1259" s="627" t="s">
        <v>1031</v>
      </c>
      <c r="D1259" s="627" t="s">
        <v>3595</v>
      </c>
      <c r="E1259" s="627" t="s">
        <v>1018</v>
      </c>
      <c r="F1259" s="627" t="s">
        <v>1007</v>
      </c>
      <c r="G1259" s="627" t="s">
        <v>2699</v>
      </c>
      <c r="H1259" s="627" t="s">
        <v>2915</v>
      </c>
      <c r="I1259" s="627" t="s">
        <v>3606</v>
      </c>
      <c r="J1259" s="627" t="s">
        <v>3607</v>
      </c>
      <c r="K1259" s="627"/>
      <c r="L1259" s="627"/>
      <c r="M1259" s="627"/>
      <c r="N1259" s="627"/>
    </row>
    <row r="1260" spans="1:14" ht="15" hidden="1" customHeight="1" x14ac:dyDescent="0.15">
      <c r="A1260" s="627">
        <v>371</v>
      </c>
      <c r="B1260" s="627" t="s">
        <v>3608</v>
      </c>
      <c r="C1260" s="627" t="s">
        <v>1031</v>
      </c>
      <c r="D1260" s="627" t="s">
        <v>3595</v>
      </c>
      <c r="E1260" s="627" t="s">
        <v>1020</v>
      </c>
      <c r="F1260" s="627" t="s">
        <v>1007</v>
      </c>
      <c r="G1260" s="627" t="s">
        <v>2699</v>
      </c>
      <c r="H1260" s="627" t="s">
        <v>2915</v>
      </c>
      <c r="I1260" s="627" t="s">
        <v>3609</v>
      </c>
      <c r="J1260" s="627" t="s">
        <v>3610</v>
      </c>
      <c r="K1260" s="627"/>
      <c r="L1260" s="627"/>
      <c r="M1260" s="627"/>
      <c r="N1260" s="627"/>
    </row>
    <row r="1261" spans="1:14" ht="15" hidden="1" customHeight="1" x14ac:dyDescent="0.15">
      <c r="A1261" s="627">
        <v>372</v>
      </c>
      <c r="B1261" s="627" t="s">
        <v>3611</v>
      </c>
      <c r="C1261" s="627" t="s">
        <v>1031</v>
      </c>
      <c r="D1261" s="627" t="s">
        <v>3612</v>
      </c>
      <c r="E1261" s="627" t="s">
        <v>1008</v>
      </c>
      <c r="F1261" s="627" t="s">
        <v>1007</v>
      </c>
      <c r="G1261" s="627" t="s">
        <v>2699</v>
      </c>
      <c r="H1261" s="627" t="s">
        <v>2918</v>
      </c>
      <c r="I1261" s="627"/>
      <c r="J1261" s="627" t="s">
        <v>3613</v>
      </c>
      <c r="K1261" s="627"/>
      <c r="L1261" s="627"/>
      <c r="M1261" s="627"/>
      <c r="N1261" s="627"/>
    </row>
    <row r="1262" spans="1:14" ht="15" hidden="1" customHeight="1" x14ac:dyDescent="0.15">
      <c r="A1262" s="627">
        <v>373</v>
      </c>
      <c r="B1262" s="627" t="s">
        <v>3614</v>
      </c>
      <c r="C1262" s="627" t="s">
        <v>1031</v>
      </c>
      <c r="D1262" s="627" t="s">
        <v>3615</v>
      </c>
      <c r="E1262" s="627" t="s">
        <v>1008</v>
      </c>
      <c r="F1262" s="627" t="s">
        <v>1007</v>
      </c>
      <c r="G1262" s="627" t="s">
        <v>2699</v>
      </c>
      <c r="H1262" s="627" t="s">
        <v>2921</v>
      </c>
      <c r="I1262" s="627"/>
      <c r="J1262" s="627" t="s">
        <v>3616</v>
      </c>
      <c r="K1262" s="627"/>
      <c r="L1262" s="627"/>
      <c r="M1262" s="627"/>
      <c r="N1262" s="627"/>
    </row>
    <row r="1263" spans="1:14" ht="15" hidden="1" customHeight="1" x14ac:dyDescent="0.15">
      <c r="A1263" s="627">
        <v>374</v>
      </c>
      <c r="B1263" s="627" t="s">
        <v>3617</v>
      </c>
      <c r="C1263" s="627" t="s">
        <v>1031</v>
      </c>
      <c r="D1263" s="627" t="s">
        <v>3615</v>
      </c>
      <c r="E1263" s="627" t="s">
        <v>1012</v>
      </c>
      <c r="F1263" s="627" t="s">
        <v>1007</v>
      </c>
      <c r="G1263" s="627" t="s">
        <v>2699</v>
      </c>
      <c r="H1263" s="627" t="s">
        <v>2921</v>
      </c>
      <c r="I1263" s="627" t="s">
        <v>2921</v>
      </c>
      <c r="J1263" s="627" t="s">
        <v>3618</v>
      </c>
      <c r="K1263" s="627"/>
      <c r="L1263" s="627"/>
      <c r="M1263" s="627"/>
      <c r="N1263" s="627"/>
    </row>
    <row r="1264" spans="1:14" ht="15" hidden="1" customHeight="1" x14ac:dyDescent="0.15">
      <c r="A1264" s="627">
        <v>375</v>
      </c>
      <c r="B1264" s="627" t="s">
        <v>3619</v>
      </c>
      <c r="C1264" s="627" t="s">
        <v>1031</v>
      </c>
      <c r="D1264" s="627" t="s">
        <v>3615</v>
      </c>
      <c r="E1264" s="627" t="s">
        <v>1014</v>
      </c>
      <c r="F1264" s="627" t="s">
        <v>1007</v>
      </c>
      <c r="G1264" s="627" t="s">
        <v>2699</v>
      </c>
      <c r="H1264" s="627" t="s">
        <v>2921</v>
      </c>
      <c r="I1264" s="627" t="s">
        <v>3620</v>
      </c>
      <c r="J1264" s="627" t="s">
        <v>3621</v>
      </c>
      <c r="K1264" s="627"/>
      <c r="L1264" s="627"/>
      <c r="M1264" s="627"/>
      <c r="N1264" s="627"/>
    </row>
    <row r="1265" spans="1:14" ht="15" hidden="1" customHeight="1" x14ac:dyDescent="0.15">
      <c r="A1265" s="627">
        <v>376</v>
      </c>
      <c r="B1265" s="627" t="s">
        <v>3622</v>
      </c>
      <c r="C1265" s="627" t="s">
        <v>1031</v>
      </c>
      <c r="D1265" s="627" t="s">
        <v>3615</v>
      </c>
      <c r="E1265" s="627" t="s">
        <v>1016</v>
      </c>
      <c r="F1265" s="627" t="s">
        <v>1007</v>
      </c>
      <c r="G1265" s="627" t="s">
        <v>2699</v>
      </c>
      <c r="H1265" s="627" t="s">
        <v>2921</v>
      </c>
      <c r="I1265" s="627" t="s">
        <v>3623</v>
      </c>
      <c r="J1265" s="627" t="s">
        <v>3624</v>
      </c>
      <c r="K1265" s="627"/>
      <c r="L1265" s="627"/>
      <c r="M1265" s="627"/>
      <c r="N1265" s="627"/>
    </row>
    <row r="1266" spans="1:14" ht="15" hidden="1" customHeight="1" x14ac:dyDescent="0.15">
      <c r="A1266" s="627">
        <v>377</v>
      </c>
      <c r="B1266" s="627" t="s">
        <v>3625</v>
      </c>
      <c r="C1266" s="627" t="s">
        <v>1031</v>
      </c>
      <c r="D1266" s="627" t="s">
        <v>3615</v>
      </c>
      <c r="E1266" s="627" t="s">
        <v>1018</v>
      </c>
      <c r="F1266" s="627" t="s">
        <v>1007</v>
      </c>
      <c r="G1266" s="627" t="s">
        <v>2699</v>
      </c>
      <c r="H1266" s="627" t="s">
        <v>2921</v>
      </c>
      <c r="I1266" s="627" t="s">
        <v>3626</v>
      </c>
      <c r="J1266" s="627" t="s">
        <v>3627</v>
      </c>
      <c r="K1266" s="627"/>
      <c r="L1266" s="627"/>
      <c r="M1266" s="627"/>
      <c r="N1266" s="627"/>
    </row>
    <row r="1267" spans="1:14" ht="15" hidden="1" customHeight="1" x14ac:dyDescent="0.15">
      <c r="A1267" s="627">
        <v>378</v>
      </c>
      <c r="B1267" s="627" t="s">
        <v>3628</v>
      </c>
      <c r="C1267" s="627" t="s">
        <v>1031</v>
      </c>
      <c r="D1267" s="627" t="s">
        <v>3615</v>
      </c>
      <c r="E1267" s="627" t="s">
        <v>1020</v>
      </c>
      <c r="F1267" s="627" t="s">
        <v>1007</v>
      </c>
      <c r="G1267" s="627" t="s">
        <v>2699</v>
      </c>
      <c r="H1267" s="627" t="s">
        <v>2921</v>
      </c>
      <c r="I1267" s="627" t="s">
        <v>3629</v>
      </c>
      <c r="J1267" s="627" t="s">
        <v>3630</v>
      </c>
      <c r="K1267" s="627"/>
      <c r="L1267" s="627"/>
      <c r="M1267" s="627"/>
      <c r="N1267" s="627"/>
    </row>
    <row r="1268" spans="1:14" ht="15" hidden="1" customHeight="1" x14ac:dyDescent="0.15">
      <c r="A1268" s="627">
        <v>379</v>
      </c>
      <c r="B1268" s="627" t="s">
        <v>3631</v>
      </c>
      <c r="C1268" s="627" t="s">
        <v>1031</v>
      </c>
      <c r="D1268" s="627" t="s">
        <v>3632</v>
      </c>
      <c r="E1268" s="627" t="s">
        <v>1008</v>
      </c>
      <c r="F1268" s="627" t="s">
        <v>1007</v>
      </c>
      <c r="G1268" s="627" t="s">
        <v>2699</v>
      </c>
      <c r="H1268" s="627" t="s">
        <v>2924</v>
      </c>
      <c r="I1268" s="627"/>
      <c r="J1268" s="627" t="s">
        <v>3633</v>
      </c>
      <c r="K1268" s="627"/>
      <c r="L1268" s="627"/>
      <c r="M1268" s="627"/>
      <c r="N1268" s="627"/>
    </row>
    <row r="1269" spans="1:14" ht="15" hidden="1" customHeight="1" x14ac:dyDescent="0.15">
      <c r="A1269" s="627">
        <v>380</v>
      </c>
      <c r="B1269" s="627" t="s">
        <v>3634</v>
      </c>
      <c r="C1269" s="627" t="s">
        <v>1031</v>
      </c>
      <c r="D1269" s="627" t="s">
        <v>3632</v>
      </c>
      <c r="E1269" s="627" t="s">
        <v>1012</v>
      </c>
      <c r="F1269" s="627" t="s">
        <v>1007</v>
      </c>
      <c r="G1269" s="627" t="s">
        <v>2699</v>
      </c>
      <c r="H1269" s="627" t="s">
        <v>2924</v>
      </c>
      <c r="I1269" s="627" t="s">
        <v>3635</v>
      </c>
      <c r="J1269" s="627" t="s">
        <v>3636</v>
      </c>
      <c r="K1269" s="627"/>
      <c r="L1269" s="627"/>
      <c r="M1269" s="627"/>
      <c r="N1269" s="627"/>
    </row>
    <row r="1270" spans="1:14" ht="15" hidden="1" customHeight="1" x14ac:dyDescent="0.15">
      <c r="A1270" s="627">
        <v>381</v>
      </c>
      <c r="B1270" s="627" t="s">
        <v>3637</v>
      </c>
      <c r="C1270" s="627" t="s">
        <v>1031</v>
      </c>
      <c r="D1270" s="627" t="s">
        <v>3632</v>
      </c>
      <c r="E1270" s="627" t="s">
        <v>1014</v>
      </c>
      <c r="F1270" s="627" t="s">
        <v>1007</v>
      </c>
      <c r="G1270" s="627" t="s">
        <v>2699</v>
      </c>
      <c r="H1270" s="627" t="s">
        <v>2924</v>
      </c>
      <c r="I1270" s="627" t="s">
        <v>3638</v>
      </c>
      <c r="J1270" s="627" t="s">
        <v>3639</v>
      </c>
      <c r="K1270" s="627"/>
      <c r="L1270" s="627"/>
      <c r="M1270" s="627"/>
      <c r="N1270" s="627"/>
    </row>
    <row r="1271" spans="1:14" ht="15" hidden="1" customHeight="1" x14ac:dyDescent="0.15">
      <c r="A1271" s="627">
        <v>382</v>
      </c>
      <c r="B1271" s="627" t="s">
        <v>3640</v>
      </c>
      <c r="C1271" s="627" t="s">
        <v>1031</v>
      </c>
      <c r="D1271" s="627" t="s">
        <v>3641</v>
      </c>
      <c r="E1271" s="627" t="s">
        <v>1008</v>
      </c>
      <c r="F1271" s="627" t="s">
        <v>1007</v>
      </c>
      <c r="G1271" s="627" t="s">
        <v>2699</v>
      </c>
      <c r="H1271" s="627" t="s">
        <v>2926</v>
      </c>
      <c r="I1271" s="627"/>
      <c r="J1271" s="627" t="s">
        <v>3642</v>
      </c>
      <c r="K1271" s="627"/>
      <c r="L1271" s="627"/>
      <c r="M1271" s="627"/>
      <c r="N1271" s="627"/>
    </row>
    <row r="1272" spans="1:14" ht="15" hidden="1" customHeight="1" x14ac:dyDescent="0.15">
      <c r="A1272" s="627">
        <v>383</v>
      </c>
      <c r="B1272" s="627" t="s">
        <v>3643</v>
      </c>
      <c r="C1272" s="627" t="s">
        <v>1031</v>
      </c>
      <c r="D1272" s="627" t="s">
        <v>3641</v>
      </c>
      <c r="E1272" s="627" t="s">
        <v>1012</v>
      </c>
      <c r="F1272" s="627" t="s">
        <v>1007</v>
      </c>
      <c r="G1272" s="627" t="s">
        <v>2699</v>
      </c>
      <c r="H1272" s="627" t="s">
        <v>2926</v>
      </c>
      <c r="I1272" s="627" t="s">
        <v>3644</v>
      </c>
      <c r="J1272" s="627" t="s">
        <v>3645</v>
      </c>
      <c r="K1272" s="627"/>
      <c r="L1272" s="627"/>
      <c r="M1272" s="627"/>
      <c r="N1272" s="627"/>
    </row>
    <row r="1273" spans="1:14" ht="15" hidden="1" customHeight="1" x14ac:dyDescent="0.15">
      <c r="A1273" s="627">
        <v>384</v>
      </c>
      <c r="B1273" s="627" t="s">
        <v>3646</v>
      </c>
      <c r="C1273" s="627" t="s">
        <v>1031</v>
      </c>
      <c r="D1273" s="627" t="s">
        <v>3641</v>
      </c>
      <c r="E1273" s="627" t="s">
        <v>1014</v>
      </c>
      <c r="F1273" s="627" t="s">
        <v>1007</v>
      </c>
      <c r="G1273" s="627" t="s">
        <v>2699</v>
      </c>
      <c r="H1273" s="627" t="s">
        <v>2926</v>
      </c>
      <c r="I1273" s="627" t="s">
        <v>3647</v>
      </c>
      <c r="J1273" s="627" t="s">
        <v>3648</v>
      </c>
      <c r="K1273" s="627"/>
      <c r="L1273" s="627"/>
      <c r="M1273" s="627"/>
      <c r="N1273" s="627"/>
    </row>
    <row r="1274" spans="1:14" ht="15" hidden="1" customHeight="1" x14ac:dyDescent="0.15">
      <c r="A1274" s="627">
        <v>385</v>
      </c>
      <c r="B1274" s="627" t="s">
        <v>3649</v>
      </c>
      <c r="C1274" s="627" t="s">
        <v>1031</v>
      </c>
      <c r="D1274" s="627" t="s">
        <v>3641</v>
      </c>
      <c r="E1274" s="627" t="s">
        <v>1016</v>
      </c>
      <c r="F1274" s="627" t="s">
        <v>1007</v>
      </c>
      <c r="G1274" s="627" t="s">
        <v>2699</v>
      </c>
      <c r="H1274" s="627" t="s">
        <v>2926</v>
      </c>
      <c r="I1274" s="627" t="s">
        <v>1854</v>
      </c>
      <c r="J1274" s="627" t="s">
        <v>3650</v>
      </c>
      <c r="K1274" s="627"/>
      <c r="L1274" s="627"/>
      <c r="M1274" s="627"/>
      <c r="N1274" s="627"/>
    </row>
    <row r="1275" spans="1:14" ht="15" hidden="1" customHeight="1" x14ac:dyDescent="0.15">
      <c r="A1275" s="627">
        <v>386</v>
      </c>
      <c r="B1275" s="627" t="s">
        <v>3651</v>
      </c>
      <c r="C1275" s="627" t="s">
        <v>1031</v>
      </c>
      <c r="D1275" s="627" t="s">
        <v>2540</v>
      </c>
      <c r="E1275" s="627" t="s">
        <v>1008</v>
      </c>
      <c r="F1275" s="627" t="s">
        <v>1007</v>
      </c>
      <c r="G1275" s="627" t="s">
        <v>2699</v>
      </c>
      <c r="H1275" s="627" t="s">
        <v>2929</v>
      </c>
      <c r="I1275" s="627"/>
      <c r="J1275" s="627" t="s">
        <v>2541</v>
      </c>
      <c r="K1275" s="627"/>
      <c r="L1275" s="627"/>
      <c r="M1275" s="627"/>
      <c r="N1275" s="627"/>
    </row>
    <row r="1276" spans="1:14" ht="15" hidden="1" customHeight="1" x14ac:dyDescent="0.15">
      <c r="A1276" s="627">
        <v>387</v>
      </c>
      <c r="B1276" s="627" t="s">
        <v>3652</v>
      </c>
      <c r="C1276" s="627" t="s">
        <v>1031</v>
      </c>
      <c r="D1276" s="627" t="s">
        <v>2540</v>
      </c>
      <c r="E1276" s="627" t="s">
        <v>1012</v>
      </c>
      <c r="F1276" s="627" t="s">
        <v>1007</v>
      </c>
      <c r="G1276" s="627" t="s">
        <v>2699</v>
      </c>
      <c r="H1276" s="627" t="s">
        <v>2929</v>
      </c>
      <c r="I1276" s="627" t="s">
        <v>3653</v>
      </c>
      <c r="J1276" s="627" t="s">
        <v>2544</v>
      </c>
      <c r="K1276" s="627"/>
      <c r="L1276" s="627"/>
      <c r="M1276" s="627"/>
      <c r="N1276" s="627"/>
    </row>
    <row r="1277" spans="1:14" ht="15" hidden="1" customHeight="1" x14ac:dyDescent="0.15">
      <c r="A1277" s="627">
        <v>388</v>
      </c>
      <c r="B1277" s="627" t="s">
        <v>3654</v>
      </c>
      <c r="C1277" s="627" t="s">
        <v>1031</v>
      </c>
      <c r="D1277" s="627" t="s">
        <v>2540</v>
      </c>
      <c r="E1277" s="627" t="s">
        <v>1014</v>
      </c>
      <c r="F1277" s="627" t="s">
        <v>1007</v>
      </c>
      <c r="G1277" s="627" t="s">
        <v>2699</v>
      </c>
      <c r="H1277" s="627" t="s">
        <v>2929</v>
      </c>
      <c r="I1277" s="627" t="s">
        <v>3655</v>
      </c>
      <c r="J1277" s="627" t="s">
        <v>2547</v>
      </c>
      <c r="K1277" s="627"/>
      <c r="L1277" s="627"/>
      <c r="M1277" s="627"/>
      <c r="N1277" s="627"/>
    </row>
    <row r="1278" spans="1:14" ht="15" hidden="1" customHeight="1" x14ac:dyDescent="0.15">
      <c r="A1278" s="627">
        <v>389</v>
      </c>
      <c r="B1278" s="627" t="s">
        <v>3656</v>
      </c>
      <c r="C1278" s="627" t="s">
        <v>1031</v>
      </c>
      <c r="D1278" s="627" t="s">
        <v>2540</v>
      </c>
      <c r="E1278" s="627" t="s">
        <v>1016</v>
      </c>
      <c r="F1278" s="627" t="s">
        <v>1007</v>
      </c>
      <c r="G1278" s="627" t="s">
        <v>2699</v>
      </c>
      <c r="H1278" s="627" t="s">
        <v>2929</v>
      </c>
      <c r="I1278" s="627" t="s">
        <v>2393</v>
      </c>
      <c r="J1278" s="627" t="s">
        <v>2550</v>
      </c>
      <c r="K1278" s="627"/>
      <c r="L1278" s="627"/>
      <c r="M1278" s="627"/>
      <c r="N1278" s="627"/>
    </row>
    <row r="1279" spans="1:14" ht="15" hidden="1" customHeight="1" x14ac:dyDescent="0.15">
      <c r="A1279" s="627">
        <v>390</v>
      </c>
      <c r="B1279" s="627" t="s">
        <v>3657</v>
      </c>
      <c r="C1279" s="627" t="s">
        <v>1031</v>
      </c>
      <c r="D1279" s="627" t="s">
        <v>2540</v>
      </c>
      <c r="E1279" s="627" t="s">
        <v>1018</v>
      </c>
      <c r="F1279" s="627" t="s">
        <v>1007</v>
      </c>
      <c r="G1279" s="627" t="s">
        <v>2699</v>
      </c>
      <c r="H1279" s="627" t="s">
        <v>2929</v>
      </c>
      <c r="I1279" s="627" t="s">
        <v>3658</v>
      </c>
      <c r="J1279" s="627" t="s">
        <v>3659</v>
      </c>
      <c r="K1279" s="627"/>
      <c r="L1279" s="627"/>
      <c r="M1279" s="627"/>
      <c r="N1279" s="627"/>
    </row>
    <row r="1280" spans="1:14" ht="15" hidden="1" customHeight="1" x14ac:dyDescent="0.15">
      <c r="A1280" s="627">
        <v>391</v>
      </c>
      <c r="B1280" s="627" t="s">
        <v>3660</v>
      </c>
      <c r="C1280" s="627" t="s">
        <v>1031</v>
      </c>
      <c r="D1280" s="627" t="s">
        <v>2540</v>
      </c>
      <c r="E1280" s="627" t="s">
        <v>1020</v>
      </c>
      <c r="F1280" s="627" t="s">
        <v>1007</v>
      </c>
      <c r="G1280" s="627" t="s">
        <v>2699</v>
      </c>
      <c r="H1280" s="627" t="s">
        <v>2929</v>
      </c>
      <c r="I1280" s="627" t="s">
        <v>3661</v>
      </c>
      <c r="J1280" s="627" t="s">
        <v>3662</v>
      </c>
      <c r="K1280" s="627"/>
      <c r="L1280" s="627"/>
      <c r="M1280" s="627"/>
      <c r="N1280" s="627"/>
    </row>
    <row r="1281" spans="1:14" ht="15" hidden="1" customHeight="1" x14ac:dyDescent="0.15">
      <c r="A1281" s="627">
        <v>392</v>
      </c>
      <c r="B1281" s="627" t="s">
        <v>3663</v>
      </c>
      <c r="C1281" s="627" t="s">
        <v>1031</v>
      </c>
      <c r="D1281" s="627" t="s">
        <v>3664</v>
      </c>
      <c r="E1281" s="627" t="s">
        <v>1008</v>
      </c>
      <c r="F1281" s="627" t="s">
        <v>1007</v>
      </c>
      <c r="G1281" s="627" t="s">
        <v>2699</v>
      </c>
      <c r="H1281" s="627" t="s">
        <v>2932</v>
      </c>
      <c r="I1281" s="627"/>
      <c r="J1281" s="627" t="s">
        <v>3665</v>
      </c>
      <c r="K1281" s="627"/>
      <c r="L1281" s="627"/>
      <c r="M1281" s="627"/>
      <c r="N1281" s="627"/>
    </row>
    <row r="1282" spans="1:14" ht="15" hidden="1" customHeight="1" x14ac:dyDescent="0.15">
      <c r="A1282" s="627">
        <v>393</v>
      </c>
      <c r="B1282" s="627" t="s">
        <v>3666</v>
      </c>
      <c r="C1282" s="627" t="s">
        <v>1031</v>
      </c>
      <c r="D1282" s="627" t="s">
        <v>3664</v>
      </c>
      <c r="E1282" s="627" t="s">
        <v>1012</v>
      </c>
      <c r="F1282" s="627" t="s">
        <v>1007</v>
      </c>
      <c r="G1282" s="627" t="s">
        <v>2699</v>
      </c>
      <c r="H1282" s="627" t="s">
        <v>2932</v>
      </c>
      <c r="I1282" s="627" t="s">
        <v>3667</v>
      </c>
      <c r="J1282" s="627" t="s">
        <v>3668</v>
      </c>
      <c r="K1282" s="627"/>
      <c r="L1282" s="627"/>
      <c r="M1282" s="627"/>
      <c r="N1282" s="627"/>
    </row>
    <row r="1283" spans="1:14" ht="15" hidden="1" customHeight="1" x14ac:dyDescent="0.15">
      <c r="A1283" s="627">
        <v>394</v>
      </c>
      <c r="B1283" s="627" t="s">
        <v>3669</v>
      </c>
      <c r="C1283" s="627" t="s">
        <v>1031</v>
      </c>
      <c r="D1283" s="627" t="s">
        <v>3664</v>
      </c>
      <c r="E1283" s="627" t="s">
        <v>1014</v>
      </c>
      <c r="F1283" s="627" t="s">
        <v>1007</v>
      </c>
      <c r="G1283" s="627" t="s">
        <v>2699</v>
      </c>
      <c r="H1283" s="627" t="s">
        <v>2932</v>
      </c>
      <c r="I1283" s="627" t="s">
        <v>3670</v>
      </c>
      <c r="J1283" s="627" t="s">
        <v>3671</v>
      </c>
      <c r="K1283" s="627"/>
      <c r="L1283" s="627"/>
      <c r="M1283" s="627"/>
      <c r="N1283" s="627"/>
    </row>
    <row r="1284" spans="1:14" ht="15" hidden="1" customHeight="1" x14ac:dyDescent="0.15">
      <c r="A1284" s="627">
        <v>395</v>
      </c>
      <c r="B1284" s="627" t="s">
        <v>3672</v>
      </c>
      <c r="C1284" s="627" t="s">
        <v>1031</v>
      </c>
      <c r="D1284" s="627" t="s">
        <v>3664</v>
      </c>
      <c r="E1284" s="627" t="s">
        <v>1016</v>
      </c>
      <c r="F1284" s="627" t="s">
        <v>1007</v>
      </c>
      <c r="G1284" s="627" t="s">
        <v>2699</v>
      </c>
      <c r="H1284" s="627" t="s">
        <v>2932</v>
      </c>
      <c r="I1284" s="627" t="s">
        <v>278</v>
      </c>
      <c r="J1284" s="627" t="s">
        <v>3673</v>
      </c>
      <c r="K1284" s="627"/>
      <c r="L1284" s="627"/>
      <c r="M1284" s="627"/>
      <c r="N1284" s="627"/>
    </row>
    <row r="1285" spans="1:14" ht="15" hidden="1" customHeight="1" x14ac:dyDescent="0.15">
      <c r="A1285" s="627">
        <v>396</v>
      </c>
      <c r="B1285" s="627" t="s">
        <v>3674</v>
      </c>
      <c r="C1285" s="627" t="s">
        <v>1031</v>
      </c>
      <c r="D1285" s="627" t="s">
        <v>3664</v>
      </c>
      <c r="E1285" s="627" t="s">
        <v>1018</v>
      </c>
      <c r="F1285" s="627" t="s">
        <v>1007</v>
      </c>
      <c r="G1285" s="627" t="s">
        <v>2699</v>
      </c>
      <c r="H1285" s="627" t="s">
        <v>2932</v>
      </c>
      <c r="I1285" s="627" t="s">
        <v>3675</v>
      </c>
      <c r="J1285" s="627" t="s">
        <v>3676</v>
      </c>
      <c r="K1285" s="627"/>
      <c r="L1285" s="627"/>
      <c r="M1285" s="627"/>
      <c r="N1285" s="627"/>
    </row>
    <row r="1286" spans="1:14" ht="15" hidden="1" customHeight="1" x14ac:dyDescent="0.15">
      <c r="A1286" s="627">
        <v>397</v>
      </c>
      <c r="B1286" s="627" t="s">
        <v>3677</v>
      </c>
      <c r="C1286" s="627" t="s">
        <v>1031</v>
      </c>
      <c r="D1286" s="627" t="s">
        <v>3678</v>
      </c>
      <c r="E1286" s="627" t="s">
        <v>1008</v>
      </c>
      <c r="F1286" s="627" t="s">
        <v>1007</v>
      </c>
      <c r="G1286" s="627" t="s">
        <v>2699</v>
      </c>
      <c r="H1286" s="627" t="s">
        <v>2935</v>
      </c>
      <c r="I1286" s="627"/>
      <c r="J1286" s="627" t="s">
        <v>3679</v>
      </c>
      <c r="K1286" s="627"/>
      <c r="L1286" s="627"/>
      <c r="M1286" s="627"/>
      <c r="N1286" s="627"/>
    </row>
    <row r="1287" spans="1:14" ht="15" hidden="1" customHeight="1" x14ac:dyDescent="0.15">
      <c r="A1287" s="627">
        <v>398</v>
      </c>
      <c r="B1287" s="627" t="s">
        <v>3680</v>
      </c>
      <c r="C1287" s="627" t="s">
        <v>1031</v>
      </c>
      <c r="D1287" s="627" t="s">
        <v>3678</v>
      </c>
      <c r="E1287" s="627" t="s">
        <v>1012</v>
      </c>
      <c r="F1287" s="627" t="s">
        <v>1007</v>
      </c>
      <c r="G1287" s="627" t="s">
        <v>2699</v>
      </c>
      <c r="H1287" s="627" t="s">
        <v>2935</v>
      </c>
      <c r="I1287" s="627" t="s">
        <v>2935</v>
      </c>
      <c r="J1287" s="627" t="s">
        <v>3681</v>
      </c>
      <c r="K1287" s="627"/>
      <c r="L1287" s="627"/>
      <c r="M1287" s="627"/>
      <c r="N1287" s="627"/>
    </row>
    <row r="1288" spans="1:14" ht="15" hidden="1" customHeight="1" x14ac:dyDescent="0.15">
      <c r="A1288" s="627">
        <v>399</v>
      </c>
      <c r="B1288" s="627" t="s">
        <v>3682</v>
      </c>
      <c r="C1288" s="627" t="s">
        <v>1031</v>
      </c>
      <c r="D1288" s="627" t="s">
        <v>3678</v>
      </c>
      <c r="E1288" s="627" t="s">
        <v>1014</v>
      </c>
      <c r="F1288" s="627" t="s">
        <v>1007</v>
      </c>
      <c r="G1288" s="627" t="s">
        <v>2699</v>
      </c>
      <c r="H1288" s="627" t="s">
        <v>2935</v>
      </c>
      <c r="I1288" s="627" t="s">
        <v>3683</v>
      </c>
      <c r="J1288" s="627" t="s">
        <v>3684</v>
      </c>
      <c r="K1288" s="627"/>
      <c r="L1288" s="627"/>
      <c r="M1288" s="627"/>
      <c r="N1288" s="627"/>
    </row>
    <row r="1289" spans="1:14" ht="15" hidden="1" customHeight="1" x14ac:dyDescent="0.15">
      <c r="A1289" s="627">
        <v>400</v>
      </c>
      <c r="B1289" s="627" t="s">
        <v>3685</v>
      </c>
      <c r="C1289" s="627" t="s">
        <v>1031</v>
      </c>
      <c r="D1289" s="627" t="s">
        <v>3678</v>
      </c>
      <c r="E1289" s="627" t="s">
        <v>1016</v>
      </c>
      <c r="F1289" s="627" t="s">
        <v>1007</v>
      </c>
      <c r="G1289" s="627" t="s">
        <v>2699</v>
      </c>
      <c r="H1289" s="627" t="s">
        <v>2935</v>
      </c>
      <c r="I1289" s="627" t="s">
        <v>3686</v>
      </c>
      <c r="J1289" s="627" t="s">
        <v>3687</v>
      </c>
      <c r="K1289" s="627"/>
      <c r="L1289" s="627"/>
      <c r="M1289" s="627"/>
      <c r="N1289" s="627"/>
    </row>
    <row r="1290" spans="1:14" ht="15" hidden="1" customHeight="1" x14ac:dyDescent="0.15">
      <c r="A1290" s="627">
        <v>401</v>
      </c>
      <c r="B1290" s="627" t="s">
        <v>3688</v>
      </c>
      <c r="C1290" s="627" t="s">
        <v>1031</v>
      </c>
      <c r="D1290" s="627" t="s">
        <v>3678</v>
      </c>
      <c r="E1290" s="627" t="s">
        <v>1018</v>
      </c>
      <c r="F1290" s="627" t="s">
        <v>1007</v>
      </c>
      <c r="G1290" s="627" t="s">
        <v>2699</v>
      </c>
      <c r="H1290" s="627" t="s">
        <v>2935</v>
      </c>
      <c r="I1290" s="627" t="s">
        <v>3689</v>
      </c>
      <c r="J1290" s="627" t="s">
        <v>3690</v>
      </c>
      <c r="K1290" s="627"/>
      <c r="L1290" s="627"/>
      <c r="M1290" s="627"/>
      <c r="N1290" s="627"/>
    </row>
    <row r="1291" spans="1:14" ht="15" hidden="1" customHeight="1" x14ac:dyDescent="0.15">
      <c r="A1291" s="627">
        <v>402</v>
      </c>
      <c r="B1291" s="627" t="s">
        <v>3691</v>
      </c>
      <c r="C1291" s="627" t="s">
        <v>1031</v>
      </c>
      <c r="D1291" s="627" t="s">
        <v>3678</v>
      </c>
      <c r="E1291" s="627" t="s">
        <v>1020</v>
      </c>
      <c r="F1291" s="627" t="s">
        <v>1007</v>
      </c>
      <c r="G1291" s="627" t="s">
        <v>2699</v>
      </c>
      <c r="H1291" s="627" t="s">
        <v>2935</v>
      </c>
      <c r="I1291" s="627" t="s">
        <v>3692</v>
      </c>
      <c r="J1291" s="627" t="s">
        <v>3693</v>
      </c>
      <c r="K1291" s="627"/>
      <c r="L1291" s="627"/>
      <c r="M1291" s="627"/>
      <c r="N1291" s="627"/>
    </row>
    <row r="1292" spans="1:14" ht="15" hidden="1" customHeight="1" x14ac:dyDescent="0.15">
      <c r="A1292" s="627">
        <v>403</v>
      </c>
      <c r="B1292" s="627" t="s">
        <v>3694</v>
      </c>
      <c r="C1292" s="627" t="s">
        <v>1031</v>
      </c>
      <c r="D1292" s="627" t="s">
        <v>1475</v>
      </c>
      <c r="E1292" s="627" t="s">
        <v>1008</v>
      </c>
      <c r="F1292" s="627" t="s">
        <v>1007</v>
      </c>
      <c r="G1292" s="627" t="s">
        <v>2699</v>
      </c>
      <c r="H1292" s="627" t="s">
        <v>2938</v>
      </c>
      <c r="I1292" s="627"/>
      <c r="J1292" s="627" t="s">
        <v>970</v>
      </c>
      <c r="K1292" s="627"/>
      <c r="L1292" s="627"/>
      <c r="M1292" s="627"/>
      <c r="N1292" s="627"/>
    </row>
    <row r="1293" spans="1:14" ht="15" hidden="1" customHeight="1" x14ac:dyDescent="0.15">
      <c r="A1293" s="627">
        <v>404</v>
      </c>
      <c r="B1293" s="627" t="s">
        <v>3695</v>
      </c>
      <c r="C1293" s="627" t="s">
        <v>1031</v>
      </c>
      <c r="D1293" s="627" t="s">
        <v>1475</v>
      </c>
      <c r="E1293" s="627" t="s">
        <v>1012</v>
      </c>
      <c r="F1293" s="627" t="s">
        <v>1007</v>
      </c>
      <c r="G1293" s="627" t="s">
        <v>2699</v>
      </c>
      <c r="H1293" s="627" t="s">
        <v>2938</v>
      </c>
      <c r="I1293" s="627" t="s">
        <v>3696</v>
      </c>
      <c r="J1293" s="627" t="s">
        <v>971</v>
      </c>
      <c r="K1293" s="627"/>
      <c r="L1293" s="627"/>
      <c r="M1293" s="627"/>
      <c r="N1293" s="627"/>
    </row>
    <row r="1294" spans="1:14" ht="15" hidden="1" customHeight="1" x14ac:dyDescent="0.15">
      <c r="A1294" s="627">
        <v>405</v>
      </c>
      <c r="B1294" s="627" t="s">
        <v>3697</v>
      </c>
      <c r="C1294" s="627" t="s">
        <v>1031</v>
      </c>
      <c r="D1294" s="627" t="s">
        <v>1475</v>
      </c>
      <c r="E1294" s="627" t="s">
        <v>1014</v>
      </c>
      <c r="F1294" s="627" t="s">
        <v>1007</v>
      </c>
      <c r="G1294" s="627" t="s">
        <v>2699</v>
      </c>
      <c r="H1294" s="627" t="s">
        <v>2938</v>
      </c>
      <c r="I1294" s="627" t="s">
        <v>3698</v>
      </c>
      <c r="J1294" s="627" t="s">
        <v>972</v>
      </c>
      <c r="K1294" s="627"/>
      <c r="L1294" s="627"/>
      <c r="M1294" s="627"/>
      <c r="N1294" s="627"/>
    </row>
    <row r="1295" spans="1:14" ht="15" hidden="1" customHeight="1" x14ac:dyDescent="0.15">
      <c r="A1295" s="627">
        <v>406</v>
      </c>
      <c r="B1295" s="627" t="s">
        <v>3699</v>
      </c>
      <c r="C1295" s="627" t="s">
        <v>1031</v>
      </c>
      <c r="D1295" s="627" t="s">
        <v>2634</v>
      </c>
      <c r="E1295" s="627" t="s">
        <v>1008</v>
      </c>
      <c r="F1295" s="627" t="s">
        <v>1007</v>
      </c>
      <c r="G1295" s="627" t="s">
        <v>2699</v>
      </c>
      <c r="H1295" s="627" t="s">
        <v>2941</v>
      </c>
      <c r="I1295" s="627"/>
      <c r="J1295" s="627" t="s">
        <v>2635</v>
      </c>
      <c r="K1295" s="627"/>
      <c r="L1295" s="627"/>
      <c r="M1295" s="627"/>
      <c r="N1295" s="627"/>
    </row>
    <row r="1296" spans="1:14" ht="15" hidden="1" customHeight="1" x14ac:dyDescent="0.15">
      <c r="A1296" s="627">
        <v>407</v>
      </c>
      <c r="B1296" s="627" t="s">
        <v>3700</v>
      </c>
      <c r="C1296" s="627" t="s">
        <v>1031</v>
      </c>
      <c r="D1296" s="627" t="s">
        <v>2634</v>
      </c>
      <c r="E1296" s="627" t="s">
        <v>1012</v>
      </c>
      <c r="F1296" s="627" t="s">
        <v>1007</v>
      </c>
      <c r="G1296" s="627" t="s">
        <v>2699</v>
      </c>
      <c r="H1296" s="627" t="s">
        <v>2941</v>
      </c>
      <c r="I1296" s="627" t="s">
        <v>354</v>
      </c>
      <c r="J1296" s="627" t="s">
        <v>2637</v>
      </c>
      <c r="K1296" s="627"/>
      <c r="L1296" s="627"/>
      <c r="M1296" s="627"/>
      <c r="N1296" s="627"/>
    </row>
    <row r="1297" spans="1:14" ht="15" hidden="1" customHeight="1" x14ac:dyDescent="0.15">
      <c r="A1297" s="627">
        <v>408</v>
      </c>
      <c r="B1297" s="627" t="s">
        <v>3701</v>
      </c>
      <c r="C1297" s="627" t="s">
        <v>1031</v>
      </c>
      <c r="D1297" s="627" t="s">
        <v>2634</v>
      </c>
      <c r="E1297" s="627" t="s">
        <v>1014</v>
      </c>
      <c r="F1297" s="627" t="s">
        <v>1007</v>
      </c>
      <c r="G1297" s="627" t="s">
        <v>2699</v>
      </c>
      <c r="H1297" s="627" t="s">
        <v>2941</v>
      </c>
      <c r="I1297" s="627" t="s">
        <v>2941</v>
      </c>
      <c r="J1297" s="627" t="s">
        <v>2640</v>
      </c>
      <c r="K1297" s="627"/>
      <c r="L1297" s="627"/>
      <c r="M1297" s="627"/>
      <c r="N1297" s="627"/>
    </row>
    <row r="1298" spans="1:14" ht="15" hidden="1" customHeight="1" x14ac:dyDescent="0.15">
      <c r="A1298" s="627">
        <v>409</v>
      </c>
      <c r="B1298" s="627" t="s">
        <v>3702</v>
      </c>
      <c r="C1298" s="627" t="s">
        <v>1031</v>
      </c>
      <c r="D1298" s="627" t="s">
        <v>2634</v>
      </c>
      <c r="E1298" s="627" t="s">
        <v>1016</v>
      </c>
      <c r="F1298" s="627" t="s">
        <v>1007</v>
      </c>
      <c r="G1298" s="627" t="s">
        <v>2699</v>
      </c>
      <c r="H1298" s="627" t="s">
        <v>2941</v>
      </c>
      <c r="I1298" s="627" t="s">
        <v>3703</v>
      </c>
      <c r="J1298" s="627" t="s">
        <v>2643</v>
      </c>
      <c r="K1298" s="627"/>
      <c r="L1298" s="627"/>
      <c r="M1298" s="627"/>
      <c r="N1298" s="627"/>
    </row>
    <row r="1299" spans="1:14" ht="15" hidden="1" customHeight="1" x14ac:dyDescent="0.15">
      <c r="A1299" s="627">
        <v>410</v>
      </c>
      <c r="B1299" s="627" t="s">
        <v>3704</v>
      </c>
      <c r="C1299" s="627" t="s">
        <v>1031</v>
      </c>
      <c r="D1299" s="627" t="s">
        <v>2634</v>
      </c>
      <c r="E1299" s="627" t="s">
        <v>1018</v>
      </c>
      <c r="F1299" s="627" t="s">
        <v>1007</v>
      </c>
      <c r="G1299" s="627" t="s">
        <v>2699</v>
      </c>
      <c r="H1299" s="627" t="s">
        <v>2941</v>
      </c>
      <c r="I1299" s="627" t="s">
        <v>3705</v>
      </c>
      <c r="J1299" s="627" t="s">
        <v>2646</v>
      </c>
      <c r="K1299" s="627"/>
      <c r="L1299" s="627"/>
      <c r="M1299" s="627"/>
      <c r="N1299" s="627"/>
    </row>
    <row r="1300" spans="1:14" ht="15" hidden="1" customHeight="1" x14ac:dyDescent="0.15">
      <c r="A1300" s="627">
        <v>411</v>
      </c>
      <c r="B1300" s="627" t="s">
        <v>3706</v>
      </c>
      <c r="C1300" s="627" t="s">
        <v>1031</v>
      </c>
      <c r="D1300" s="627" t="s">
        <v>2634</v>
      </c>
      <c r="E1300" s="627" t="s">
        <v>1020</v>
      </c>
      <c r="F1300" s="627" t="s">
        <v>1007</v>
      </c>
      <c r="G1300" s="627" t="s">
        <v>2699</v>
      </c>
      <c r="H1300" s="627" t="s">
        <v>2941</v>
      </c>
      <c r="I1300" s="627" t="s">
        <v>3707</v>
      </c>
      <c r="J1300" s="627" t="s">
        <v>3708</v>
      </c>
      <c r="K1300" s="627"/>
      <c r="L1300" s="627"/>
      <c r="M1300" s="627"/>
      <c r="N1300" s="627"/>
    </row>
    <row r="1301" spans="1:14" ht="15" hidden="1" customHeight="1" x14ac:dyDescent="0.15">
      <c r="A1301" s="627">
        <v>412</v>
      </c>
      <c r="B1301" s="627" t="s">
        <v>3709</v>
      </c>
      <c r="C1301" s="627" t="s">
        <v>1031</v>
      </c>
      <c r="D1301" s="627" t="s">
        <v>2634</v>
      </c>
      <c r="E1301" s="627" t="s">
        <v>1022</v>
      </c>
      <c r="F1301" s="627" t="s">
        <v>1007</v>
      </c>
      <c r="G1301" s="627" t="s">
        <v>2699</v>
      </c>
      <c r="H1301" s="627" t="s">
        <v>2941</v>
      </c>
      <c r="I1301" s="627" t="s">
        <v>3710</v>
      </c>
      <c r="J1301" s="627" t="s">
        <v>3711</v>
      </c>
      <c r="K1301" s="627"/>
      <c r="L1301" s="627"/>
      <c r="M1301" s="627"/>
      <c r="N1301" s="627"/>
    </row>
    <row r="1302" spans="1:14" ht="15" hidden="1" customHeight="1" x14ac:dyDescent="0.15">
      <c r="A1302" s="627">
        <v>413</v>
      </c>
      <c r="B1302" s="627" t="s">
        <v>3712</v>
      </c>
      <c r="C1302" s="627" t="s">
        <v>1031</v>
      </c>
      <c r="D1302" s="627" t="s">
        <v>2634</v>
      </c>
      <c r="E1302" s="627" t="s">
        <v>1024</v>
      </c>
      <c r="F1302" s="627" t="s">
        <v>1007</v>
      </c>
      <c r="G1302" s="627" t="s">
        <v>2699</v>
      </c>
      <c r="H1302" s="627" t="s">
        <v>2941</v>
      </c>
      <c r="I1302" s="627" t="s">
        <v>3713</v>
      </c>
      <c r="J1302" s="627" t="s">
        <v>3714</v>
      </c>
      <c r="K1302" s="627"/>
      <c r="L1302" s="627"/>
      <c r="M1302" s="627"/>
      <c r="N1302" s="627"/>
    </row>
    <row r="1303" spans="1:14" ht="15" hidden="1" customHeight="1" x14ac:dyDescent="0.15">
      <c r="A1303" s="627">
        <v>414</v>
      </c>
      <c r="B1303" s="627" t="s">
        <v>3715</v>
      </c>
      <c r="C1303" s="627" t="s">
        <v>1031</v>
      </c>
      <c r="D1303" s="627" t="s">
        <v>3716</v>
      </c>
      <c r="E1303" s="627" t="s">
        <v>1008</v>
      </c>
      <c r="F1303" s="627" t="s">
        <v>1007</v>
      </c>
      <c r="G1303" s="627" t="s">
        <v>2699</v>
      </c>
      <c r="H1303" s="627" t="s">
        <v>3717</v>
      </c>
      <c r="I1303" s="627"/>
      <c r="J1303" s="627" t="s">
        <v>3718</v>
      </c>
      <c r="K1303" s="627"/>
      <c r="L1303" s="627"/>
      <c r="M1303" s="627"/>
      <c r="N1303" s="627"/>
    </row>
    <row r="1304" spans="1:14" ht="15" hidden="1" customHeight="1" x14ac:dyDescent="0.15">
      <c r="A1304" s="627">
        <v>415</v>
      </c>
      <c r="B1304" s="627" t="s">
        <v>3719</v>
      </c>
      <c r="C1304" s="627" t="s">
        <v>1031</v>
      </c>
      <c r="D1304" s="627" t="s">
        <v>3716</v>
      </c>
      <c r="E1304" s="627" t="s">
        <v>1012</v>
      </c>
      <c r="F1304" s="627" t="s">
        <v>1007</v>
      </c>
      <c r="G1304" s="627" t="s">
        <v>2699</v>
      </c>
      <c r="H1304" s="627" t="s">
        <v>3717</v>
      </c>
      <c r="I1304" s="627" t="s">
        <v>3720</v>
      </c>
      <c r="J1304" s="627" t="s">
        <v>3721</v>
      </c>
      <c r="K1304" s="627"/>
      <c r="L1304" s="627"/>
      <c r="M1304" s="627"/>
      <c r="N1304" s="627"/>
    </row>
    <row r="1305" spans="1:14" ht="15" hidden="1" customHeight="1" x14ac:dyDescent="0.15">
      <c r="A1305" s="627">
        <v>416</v>
      </c>
      <c r="B1305" s="627" t="s">
        <v>3722</v>
      </c>
      <c r="C1305" s="627" t="s">
        <v>1031</v>
      </c>
      <c r="D1305" s="627" t="s">
        <v>3716</v>
      </c>
      <c r="E1305" s="627" t="s">
        <v>1014</v>
      </c>
      <c r="F1305" s="627" t="s">
        <v>1007</v>
      </c>
      <c r="G1305" s="627" t="s">
        <v>2699</v>
      </c>
      <c r="H1305" s="627" t="s">
        <v>3717</v>
      </c>
      <c r="I1305" s="627" t="s">
        <v>3723</v>
      </c>
      <c r="J1305" s="627" t="s">
        <v>3724</v>
      </c>
      <c r="K1305" s="627"/>
      <c r="L1305" s="627"/>
      <c r="M1305" s="627"/>
      <c r="N1305" s="627"/>
    </row>
    <row r="1306" spans="1:14" ht="15" hidden="1" customHeight="1" x14ac:dyDescent="0.15">
      <c r="A1306" s="627">
        <v>1</v>
      </c>
      <c r="B1306" s="627" t="s">
        <v>3725</v>
      </c>
      <c r="C1306" s="627" t="s">
        <v>1033</v>
      </c>
      <c r="D1306" s="627" t="s">
        <v>1007</v>
      </c>
      <c r="E1306" s="627" t="s">
        <v>1008</v>
      </c>
      <c r="F1306" s="627" t="s">
        <v>1007</v>
      </c>
      <c r="G1306" s="627" t="s">
        <v>3726</v>
      </c>
      <c r="H1306" s="627"/>
      <c r="I1306" s="627"/>
      <c r="J1306" s="627" t="s">
        <v>559</v>
      </c>
      <c r="K1306" s="627"/>
      <c r="L1306" s="627">
        <v>1</v>
      </c>
      <c r="M1306" s="627" t="s">
        <v>3727</v>
      </c>
      <c r="N1306" s="627" t="s">
        <v>3728</v>
      </c>
    </row>
    <row r="1307" spans="1:14" ht="15" hidden="1" customHeight="1" x14ac:dyDescent="0.15">
      <c r="A1307" s="627">
        <v>2</v>
      </c>
      <c r="B1307" s="628">
        <v>1210000000</v>
      </c>
      <c r="C1307" s="628" t="s">
        <v>1033</v>
      </c>
      <c r="D1307" s="628" t="s">
        <v>2703</v>
      </c>
      <c r="E1307" s="627" t="s">
        <v>1008</v>
      </c>
      <c r="F1307" s="627" t="s">
        <v>1007</v>
      </c>
      <c r="G1307" s="627" t="s">
        <v>3726</v>
      </c>
      <c r="H1307" s="627" t="s">
        <v>3728</v>
      </c>
      <c r="I1307" s="627"/>
      <c r="J1307" s="627" t="s">
        <v>2704</v>
      </c>
      <c r="K1307" s="627"/>
      <c r="L1307" s="627">
        <v>2</v>
      </c>
      <c r="M1307" s="627"/>
      <c r="N1307" s="627" t="s">
        <v>3729</v>
      </c>
    </row>
    <row r="1308" spans="1:14" ht="15" hidden="1" customHeight="1" x14ac:dyDescent="0.15">
      <c r="A1308" s="627">
        <v>3</v>
      </c>
      <c r="B1308" s="627" t="s">
        <v>3730</v>
      </c>
      <c r="C1308" s="627" t="s">
        <v>1033</v>
      </c>
      <c r="D1308" s="627" t="s">
        <v>2707</v>
      </c>
      <c r="E1308" s="627" t="s">
        <v>1008</v>
      </c>
      <c r="F1308" s="627" t="s">
        <v>1007</v>
      </c>
      <c r="G1308" s="627" t="s">
        <v>3726</v>
      </c>
      <c r="H1308" s="627" t="s">
        <v>3729</v>
      </c>
      <c r="I1308" s="627"/>
      <c r="J1308" s="627" t="s">
        <v>2708</v>
      </c>
      <c r="K1308" s="627"/>
      <c r="L1308" s="627">
        <v>3</v>
      </c>
      <c r="M1308" s="627"/>
      <c r="N1308" s="627" t="s">
        <v>3731</v>
      </c>
    </row>
    <row r="1309" spans="1:14" ht="15" hidden="1" customHeight="1" x14ac:dyDescent="0.15">
      <c r="A1309" s="627">
        <v>4</v>
      </c>
      <c r="B1309" s="627" t="s">
        <v>3732</v>
      </c>
      <c r="C1309" s="627" t="s">
        <v>1033</v>
      </c>
      <c r="D1309" s="627" t="s">
        <v>2707</v>
      </c>
      <c r="E1309" s="627" t="s">
        <v>1012</v>
      </c>
      <c r="F1309" s="627" t="s">
        <v>1007</v>
      </c>
      <c r="G1309" s="627" t="s">
        <v>3726</v>
      </c>
      <c r="H1309" s="627" t="s">
        <v>3729</v>
      </c>
      <c r="I1309" s="627" t="s">
        <v>3733</v>
      </c>
      <c r="J1309" s="627" t="s">
        <v>2712</v>
      </c>
      <c r="K1309" s="627"/>
      <c r="L1309" s="627">
        <v>4</v>
      </c>
      <c r="M1309" s="627"/>
      <c r="N1309" s="627" t="s">
        <v>3734</v>
      </c>
    </row>
    <row r="1310" spans="1:14" ht="15" hidden="1" customHeight="1" x14ac:dyDescent="0.15">
      <c r="A1310" s="627">
        <v>5</v>
      </c>
      <c r="B1310" s="627" t="s">
        <v>3735</v>
      </c>
      <c r="C1310" s="627" t="s">
        <v>1033</v>
      </c>
      <c r="D1310" s="627" t="s">
        <v>2707</v>
      </c>
      <c r="E1310" s="627" t="s">
        <v>1014</v>
      </c>
      <c r="F1310" s="627" t="s">
        <v>1007</v>
      </c>
      <c r="G1310" s="627" t="s">
        <v>3726</v>
      </c>
      <c r="H1310" s="627" t="s">
        <v>3729</v>
      </c>
      <c r="I1310" s="627" t="s">
        <v>3736</v>
      </c>
      <c r="J1310" s="627" t="s">
        <v>2716</v>
      </c>
      <c r="K1310" s="627"/>
      <c r="L1310" s="627">
        <v>5</v>
      </c>
      <c r="M1310" s="627"/>
      <c r="N1310" s="627" t="s">
        <v>3737</v>
      </c>
    </row>
    <row r="1311" spans="1:14" ht="15" hidden="1" customHeight="1" x14ac:dyDescent="0.15">
      <c r="A1311" s="627">
        <v>6</v>
      </c>
      <c r="B1311" s="627" t="s">
        <v>3738</v>
      </c>
      <c r="C1311" s="627" t="s">
        <v>1033</v>
      </c>
      <c r="D1311" s="627" t="s">
        <v>2727</v>
      </c>
      <c r="E1311" s="627" t="s">
        <v>1008</v>
      </c>
      <c r="F1311" s="627" t="s">
        <v>1007</v>
      </c>
      <c r="G1311" s="627" t="s">
        <v>3726</v>
      </c>
      <c r="H1311" s="627" t="s">
        <v>3731</v>
      </c>
      <c r="I1311" s="627"/>
      <c r="J1311" s="627" t="s">
        <v>2728</v>
      </c>
      <c r="K1311" s="627"/>
      <c r="L1311" s="627">
        <v>6</v>
      </c>
      <c r="M1311" s="627"/>
      <c r="N1311" s="627" t="s">
        <v>3739</v>
      </c>
    </row>
    <row r="1312" spans="1:14" ht="15" hidden="1" customHeight="1" x14ac:dyDescent="0.15">
      <c r="A1312" s="627">
        <v>7</v>
      </c>
      <c r="B1312" s="627" t="s">
        <v>3740</v>
      </c>
      <c r="C1312" s="627" t="s">
        <v>1033</v>
      </c>
      <c r="D1312" s="627" t="s">
        <v>2727</v>
      </c>
      <c r="E1312" s="627" t="s">
        <v>1012</v>
      </c>
      <c r="F1312" s="627" t="s">
        <v>1007</v>
      </c>
      <c r="G1312" s="627" t="s">
        <v>3726</v>
      </c>
      <c r="H1312" s="627" t="s">
        <v>3731</v>
      </c>
      <c r="I1312" s="627" t="s">
        <v>3741</v>
      </c>
      <c r="J1312" s="627" t="s">
        <v>3742</v>
      </c>
      <c r="K1312" s="627"/>
      <c r="L1312" s="627">
        <v>7</v>
      </c>
      <c r="M1312" s="627"/>
      <c r="N1312" s="627" t="s">
        <v>3743</v>
      </c>
    </row>
    <row r="1313" spans="1:14" ht="15" hidden="1" customHeight="1" x14ac:dyDescent="0.15">
      <c r="A1313" s="627">
        <v>8</v>
      </c>
      <c r="B1313" s="627" t="s">
        <v>3744</v>
      </c>
      <c r="C1313" s="627" t="s">
        <v>1033</v>
      </c>
      <c r="D1313" s="627" t="s">
        <v>2727</v>
      </c>
      <c r="E1313" s="627" t="s">
        <v>1014</v>
      </c>
      <c r="F1313" s="627" t="s">
        <v>1007</v>
      </c>
      <c r="G1313" s="627" t="s">
        <v>3726</v>
      </c>
      <c r="H1313" s="627" t="s">
        <v>3731</v>
      </c>
      <c r="I1313" s="627" t="s">
        <v>3745</v>
      </c>
      <c r="J1313" s="627" t="s">
        <v>3746</v>
      </c>
      <c r="K1313" s="627"/>
      <c r="L1313" s="627">
        <v>8</v>
      </c>
      <c r="M1313" s="627"/>
      <c r="N1313" s="627" t="s">
        <v>3747</v>
      </c>
    </row>
    <row r="1314" spans="1:14" ht="15" hidden="1" customHeight="1" x14ac:dyDescent="0.15">
      <c r="A1314" s="627">
        <v>9</v>
      </c>
      <c r="B1314" s="627" t="s">
        <v>3748</v>
      </c>
      <c r="C1314" s="627" t="s">
        <v>1033</v>
      </c>
      <c r="D1314" s="627" t="s">
        <v>2727</v>
      </c>
      <c r="E1314" s="627" t="s">
        <v>1016</v>
      </c>
      <c r="F1314" s="627" t="s">
        <v>1007</v>
      </c>
      <c r="G1314" s="627" t="s">
        <v>3726</v>
      </c>
      <c r="H1314" s="627" t="s">
        <v>3731</v>
      </c>
      <c r="I1314" s="627" t="s">
        <v>3749</v>
      </c>
      <c r="J1314" s="627" t="s">
        <v>3750</v>
      </c>
      <c r="K1314" s="627"/>
      <c r="L1314" s="627">
        <v>9</v>
      </c>
      <c r="M1314" s="627"/>
      <c r="N1314" s="627" t="s">
        <v>3751</v>
      </c>
    </row>
    <row r="1315" spans="1:14" ht="15" hidden="1" customHeight="1" x14ac:dyDescent="0.15">
      <c r="A1315" s="627">
        <v>10</v>
      </c>
      <c r="B1315" s="627" t="s">
        <v>3752</v>
      </c>
      <c r="C1315" s="627" t="s">
        <v>1033</v>
      </c>
      <c r="D1315" s="627" t="s">
        <v>2727</v>
      </c>
      <c r="E1315" s="627" t="s">
        <v>1018</v>
      </c>
      <c r="F1315" s="627" t="s">
        <v>1007</v>
      </c>
      <c r="G1315" s="627" t="s">
        <v>3726</v>
      </c>
      <c r="H1315" s="627" t="s">
        <v>3731</v>
      </c>
      <c r="I1315" s="627" t="s">
        <v>3753</v>
      </c>
      <c r="J1315" s="627" t="s">
        <v>3754</v>
      </c>
      <c r="K1315" s="627"/>
      <c r="L1315" s="627">
        <v>10</v>
      </c>
      <c r="M1315" s="627"/>
      <c r="N1315" s="627" t="s">
        <v>3755</v>
      </c>
    </row>
    <row r="1316" spans="1:14" ht="15" hidden="1" customHeight="1" x14ac:dyDescent="0.15">
      <c r="A1316" s="627">
        <v>11</v>
      </c>
      <c r="B1316" s="627" t="s">
        <v>3756</v>
      </c>
      <c r="C1316" s="627" t="s">
        <v>1033</v>
      </c>
      <c r="D1316" s="627" t="s">
        <v>2731</v>
      </c>
      <c r="E1316" s="627" t="s">
        <v>1008</v>
      </c>
      <c r="F1316" s="627" t="s">
        <v>1007</v>
      </c>
      <c r="G1316" s="627" t="s">
        <v>3726</v>
      </c>
      <c r="H1316" s="627" t="s">
        <v>3734</v>
      </c>
      <c r="I1316" s="627"/>
      <c r="J1316" s="627" t="s">
        <v>2732</v>
      </c>
      <c r="K1316" s="627"/>
      <c r="L1316" s="627">
        <v>11</v>
      </c>
      <c r="M1316" s="627"/>
      <c r="N1316" s="627" t="s">
        <v>3757</v>
      </c>
    </row>
    <row r="1317" spans="1:14" ht="15" hidden="1" customHeight="1" x14ac:dyDescent="0.15">
      <c r="A1317" s="627">
        <v>12</v>
      </c>
      <c r="B1317" s="627" t="s">
        <v>3758</v>
      </c>
      <c r="C1317" s="627" t="s">
        <v>1033</v>
      </c>
      <c r="D1317" s="627" t="s">
        <v>2731</v>
      </c>
      <c r="E1317" s="627" t="s">
        <v>1012</v>
      </c>
      <c r="F1317" s="627" t="s">
        <v>1007</v>
      </c>
      <c r="G1317" s="627" t="s">
        <v>3726</v>
      </c>
      <c r="H1317" s="627" t="s">
        <v>3734</v>
      </c>
      <c r="I1317" s="627" t="s">
        <v>3759</v>
      </c>
      <c r="J1317" s="627" t="s">
        <v>2736</v>
      </c>
      <c r="K1317" s="627"/>
      <c r="L1317" s="627">
        <v>12</v>
      </c>
      <c r="M1317" s="627"/>
      <c r="N1317" s="627" t="s">
        <v>3760</v>
      </c>
    </row>
    <row r="1318" spans="1:14" ht="15" hidden="1" customHeight="1" x14ac:dyDescent="0.15">
      <c r="A1318" s="627">
        <v>13</v>
      </c>
      <c r="B1318" s="627" t="s">
        <v>3761</v>
      </c>
      <c r="C1318" s="627" t="s">
        <v>1033</v>
      </c>
      <c r="D1318" s="627" t="s">
        <v>2731</v>
      </c>
      <c r="E1318" s="627" t="s">
        <v>1014</v>
      </c>
      <c r="F1318" s="627" t="s">
        <v>1007</v>
      </c>
      <c r="G1318" s="627" t="s">
        <v>3726</v>
      </c>
      <c r="H1318" s="627" t="s">
        <v>3734</v>
      </c>
      <c r="I1318" s="627" t="s">
        <v>3762</v>
      </c>
      <c r="J1318" s="627" t="s">
        <v>2740</v>
      </c>
      <c r="K1318" s="627"/>
      <c r="L1318" s="627">
        <v>13</v>
      </c>
      <c r="M1318" s="627"/>
      <c r="N1318" s="627" t="s">
        <v>3763</v>
      </c>
    </row>
    <row r="1319" spans="1:14" ht="15" hidden="1" customHeight="1" x14ac:dyDescent="0.15">
      <c r="A1319" s="627">
        <v>14</v>
      </c>
      <c r="B1319" s="627" t="s">
        <v>3764</v>
      </c>
      <c r="C1319" s="627" t="s">
        <v>1033</v>
      </c>
      <c r="D1319" s="627" t="s">
        <v>2743</v>
      </c>
      <c r="E1319" s="627" t="s">
        <v>1008</v>
      </c>
      <c r="F1319" s="627" t="s">
        <v>1007</v>
      </c>
      <c r="G1319" s="627" t="s">
        <v>3726</v>
      </c>
      <c r="H1319" s="627" t="s">
        <v>3737</v>
      </c>
      <c r="I1319" s="627"/>
      <c r="J1319" s="627" t="s">
        <v>2744</v>
      </c>
      <c r="K1319" s="627"/>
      <c r="L1319" s="627">
        <v>14</v>
      </c>
      <c r="M1319" s="627"/>
      <c r="N1319" s="627" t="s">
        <v>3765</v>
      </c>
    </row>
    <row r="1320" spans="1:14" ht="15" hidden="1" customHeight="1" x14ac:dyDescent="0.15">
      <c r="A1320" s="627">
        <v>15</v>
      </c>
      <c r="B1320" s="627" t="s">
        <v>3766</v>
      </c>
      <c r="C1320" s="627" t="s">
        <v>1033</v>
      </c>
      <c r="D1320" s="627" t="s">
        <v>2743</v>
      </c>
      <c r="E1320" s="627" t="s">
        <v>1012</v>
      </c>
      <c r="F1320" s="627" t="s">
        <v>1007</v>
      </c>
      <c r="G1320" s="627" t="s">
        <v>3726</v>
      </c>
      <c r="H1320" s="627" t="s">
        <v>3737</v>
      </c>
      <c r="I1320" s="627" t="s">
        <v>3767</v>
      </c>
      <c r="J1320" s="627" t="s">
        <v>2748</v>
      </c>
      <c r="K1320" s="627"/>
      <c r="L1320" s="627">
        <v>15</v>
      </c>
      <c r="M1320" s="627"/>
      <c r="N1320" s="627" t="s">
        <v>3768</v>
      </c>
    </row>
    <row r="1321" spans="1:14" ht="15" hidden="1" customHeight="1" x14ac:dyDescent="0.15">
      <c r="A1321" s="627">
        <v>16</v>
      </c>
      <c r="B1321" s="627" t="s">
        <v>3769</v>
      </c>
      <c r="C1321" s="627" t="s">
        <v>1033</v>
      </c>
      <c r="D1321" s="627" t="s">
        <v>2743</v>
      </c>
      <c r="E1321" s="627" t="s">
        <v>1014</v>
      </c>
      <c r="F1321" s="627" t="s">
        <v>1007</v>
      </c>
      <c r="G1321" s="627" t="s">
        <v>3726</v>
      </c>
      <c r="H1321" s="627" t="s">
        <v>3737</v>
      </c>
      <c r="I1321" s="627" t="s">
        <v>3770</v>
      </c>
      <c r="J1321" s="627" t="s">
        <v>2752</v>
      </c>
      <c r="K1321" s="627"/>
      <c r="L1321" s="627">
        <v>16</v>
      </c>
      <c r="M1321" s="627"/>
      <c r="N1321" s="627" t="s">
        <v>3771</v>
      </c>
    </row>
    <row r="1322" spans="1:14" ht="15" hidden="1" customHeight="1" x14ac:dyDescent="0.15">
      <c r="A1322" s="627">
        <v>17</v>
      </c>
      <c r="B1322" s="627" t="s">
        <v>3772</v>
      </c>
      <c r="C1322" s="627" t="s">
        <v>1033</v>
      </c>
      <c r="D1322" s="627" t="s">
        <v>2743</v>
      </c>
      <c r="E1322" s="627" t="s">
        <v>1016</v>
      </c>
      <c r="F1322" s="627" t="s">
        <v>1007</v>
      </c>
      <c r="G1322" s="627" t="s">
        <v>3726</v>
      </c>
      <c r="H1322" s="627" t="s">
        <v>3737</v>
      </c>
      <c r="I1322" s="627" t="s">
        <v>3773</v>
      </c>
      <c r="J1322" s="627" t="s">
        <v>2756</v>
      </c>
      <c r="K1322" s="627"/>
      <c r="L1322" s="627">
        <v>17</v>
      </c>
      <c r="M1322" s="627"/>
      <c r="N1322" s="627" t="s">
        <v>3774</v>
      </c>
    </row>
    <row r="1323" spans="1:14" ht="15" hidden="1" customHeight="1" x14ac:dyDescent="0.15">
      <c r="A1323" s="627">
        <v>18</v>
      </c>
      <c r="B1323" s="627" t="s">
        <v>3775</v>
      </c>
      <c r="C1323" s="627" t="s">
        <v>1033</v>
      </c>
      <c r="D1323" s="627" t="s">
        <v>2763</v>
      </c>
      <c r="E1323" s="627" t="s">
        <v>1008</v>
      </c>
      <c r="F1323" s="627" t="s">
        <v>1007</v>
      </c>
      <c r="G1323" s="627" t="s">
        <v>3726</v>
      </c>
      <c r="H1323" s="627" t="s">
        <v>3739</v>
      </c>
      <c r="I1323" s="627"/>
      <c r="J1323" s="627" t="s">
        <v>2764</v>
      </c>
      <c r="K1323" s="627"/>
      <c r="L1323" s="627">
        <v>18</v>
      </c>
      <c r="M1323" s="627"/>
      <c r="N1323" s="627" t="s">
        <v>3776</v>
      </c>
    </row>
    <row r="1324" spans="1:14" ht="15" hidden="1" customHeight="1" x14ac:dyDescent="0.15">
      <c r="A1324" s="627">
        <v>19</v>
      </c>
      <c r="B1324" s="627" t="s">
        <v>3777</v>
      </c>
      <c r="C1324" s="627" t="s">
        <v>1033</v>
      </c>
      <c r="D1324" s="627" t="s">
        <v>2763</v>
      </c>
      <c r="E1324" s="627" t="s">
        <v>1012</v>
      </c>
      <c r="F1324" s="627" t="s">
        <v>1007</v>
      </c>
      <c r="G1324" s="627" t="s">
        <v>3726</v>
      </c>
      <c r="H1324" s="627" t="s">
        <v>3739</v>
      </c>
      <c r="I1324" s="627" t="s">
        <v>3778</v>
      </c>
      <c r="J1324" s="627" t="s">
        <v>3779</v>
      </c>
      <c r="K1324" s="627"/>
      <c r="L1324" s="627">
        <v>19</v>
      </c>
      <c r="M1324" s="627"/>
      <c r="N1324" s="627" t="s">
        <v>3780</v>
      </c>
    </row>
    <row r="1325" spans="1:14" ht="15" hidden="1" customHeight="1" x14ac:dyDescent="0.15">
      <c r="A1325" s="627">
        <v>20</v>
      </c>
      <c r="B1325" s="627" t="s">
        <v>3781</v>
      </c>
      <c r="C1325" s="627" t="s">
        <v>1033</v>
      </c>
      <c r="D1325" s="627" t="s">
        <v>2763</v>
      </c>
      <c r="E1325" s="627" t="s">
        <v>1014</v>
      </c>
      <c r="F1325" s="627" t="s">
        <v>1007</v>
      </c>
      <c r="G1325" s="627" t="s">
        <v>3726</v>
      </c>
      <c r="H1325" s="627" t="s">
        <v>3739</v>
      </c>
      <c r="I1325" s="627" t="s">
        <v>3782</v>
      </c>
      <c r="J1325" s="627" t="s">
        <v>3783</v>
      </c>
      <c r="K1325" s="627"/>
      <c r="L1325" s="627">
        <v>20</v>
      </c>
      <c r="M1325" s="627"/>
      <c r="N1325" s="627" t="s">
        <v>3784</v>
      </c>
    </row>
    <row r="1326" spans="1:14" ht="15" hidden="1" customHeight="1" x14ac:dyDescent="0.15">
      <c r="A1326" s="627">
        <v>21</v>
      </c>
      <c r="B1326" s="627" t="s">
        <v>3785</v>
      </c>
      <c r="C1326" s="627" t="s">
        <v>1033</v>
      </c>
      <c r="D1326" s="627" t="s">
        <v>2763</v>
      </c>
      <c r="E1326" s="627" t="s">
        <v>1016</v>
      </c>
      <c r="F1326" s="627" t="s">
        <v>1007</v>
      </c>
      <c r="G1326" s="627" t="s">
        <v>3726</v>
      </c>
      <c r="H1326" s="627" t="s">
        <v>3739</v>
      </c>
      <c r="I1326" s="627" t="s">
        <v>267</v>
      </c>
      <c r="J1326" s="627" t="s">
        <v>3786</v>
      </c>
      <c r="K1326" s="627"/>
      <c r="L1326" s="627">
        <v>21</v>
      </c>
      <c r="M1326" s="627"/>
      <c r="N1326" s="627" t="s">
        <v>3787</v>
      </c>
    </row>
    <row r="1327" spans="1:14" ht="15" hidden="1" customHeight="1" x14ac:dyDescent="0.15">
      <c r="A1327" s="627">
        <v>22</v>
      </c>
      <c r="B1327" s="627" t="s">
        <v>3788</v>
      </c>
      <c r="C1327" s="627" t="s">
        <v>1033</v>
      </c>
      <c r="D1327" s="627" t="s">
        <v>2763</v>
      </c>
      <c r="E1327" s="627" t="s">
        <v>1018</v>
      </c>
      <c r="F1327" s="627" t="s">
        <v>1007</v>
      </c>
      <c r="G1327" s="627" t="s">
        <v>3726</v>
      </c>
      <c r="H1327" s="627" t="s">
        <v>3739</v>
      </c>
      <c r="I1327" s="627" t="s">
        <v>3789</v>
      </c>
      <c r="J1327" s="627" t="s">
        <v>3790</v>
      </c>
      <c r="K1327" s="627"/>
      <c r="L1327" s="627">
        <v>22</v>
      </c>
      <c r="M1327" s="627"/>
      <c r="N1327" s="627" t="s">
        <v>3791</v>
      </c>
    </row>
    <row r="1328" spans="1:14" ht="15" hidden="1" customHeight="1" x14ac:dyDescent="0.15">
      <c r="A1328" s="627">
        <v>23</v>
      </c>
      <c r="B1328" s="627" t="s">
        <v>3792</v>
      </c>
      <c r="C1328" s="627" t="s">
        <v>1033</v>
      </c>
      <c r="D1328" s="627" t="s">
        <v>2763</v>
      </c>
      <c r="E1328" s="627" t="s">
        <v>1020</v>
      </c>
      <c r="F1328" s="627" t="s">
        <v>1007</v>
      </c>
      <c r="G1328" s="627" t="s">
        <v>3726</v>
      </c>
      <c r="H1328" s="627" t="s">
        <v>3739</v>
      </c>
      <c r="I1328" s="627" t="s">
        <v>3793</v>
      </c>
      <c r="J1328" s="627" t="s">
        <v>3794</v>
      </c>
      <c r="K1328" s="627"/>
      <c r="L1328" s="627">
        <v>23</v>
      </c>
      <c r="M1328" s="627"/>
      <c r="N1328" s="627" t="s">
        <v>3795</v>
      </c>
    </row>
    <row r="1329" spans="1:14" ht="15" hidden="1" customHeight="1" x14ac:dyDescent="0.15">
      <c r="A1329" s="627">
        <v>24</v>
      </c>
      <c r="B1329" s="627" t="s">
        <v>3796</v>
      </c>
      <c r="C1329" s="627" t="s">
        <v>1033</v>
      </c>
      <c r="D1329" s="627" t="s">
        <v>2767</v>
      </c>
      <c r="E1329" s="627" t="s">
        <v>1008</v>
      </c>
      <c r="F1329" s="627" t="s">
        <v>1007</v>
      </c>
      <c r="G1329" s="627" t="s">
        <v>3726</v>
      </c>
      <c r="H1329" s="627" t="s">
        <v>3743</v>
      </c>
      <c r="I1329" s="627"/>
      <c r="J1329" s="627" t="s">
        <v>2768</v>
      </c>
      <c r="K1329" s="627"/>
      <c r="L1329" s="627">
        <v>24</v>
      </c>
      <c r="M1329" s="627"/>
      <c r="N1329" s="627" t="s">
        <v>3797</v>
      </c>
    </row>
    <row r="1330" spans="1:14" ht="15" hidden="1" customHeight="1" x14ac:dyDescent="0.15">
      <c r="A1330" s="627">
        <v>25</v>
      </c>
      <c r="B1330" s="627" t="s">
        <v>3798</v>
      </c>
      <c r="C1330" s="627" t="s">
        <v>1033</v>
      </c>
      <c r="D1330" s="627" t="s">
        <v>1047</v>
      </c>
      <c r="E1330" s="627" t="s">
        <v>1008</v>
      </c>
      <c r="F1330" s="627" t="s">
        <v>1007</v>
      </c>
      <c r="G1330" s="627" t="s">
        <v>3726</v>
      </c>
      <c r="H1330" s="627" t="s">
        <v>3747</v>
      </c>
      <c r="I1330" s="627"/>
      <c r="J1330" s="627" t="s">
        <v>580</v>
      </c>
      <c r="K1330" s="627"/>
      <c r="L1330" s="627">
        <v>25</v>
      </c>
      <c r="M1330" s="627"/>
      <c r="N1330" s="627" t="s">
        <v>3799</v>
      </c>
    </row>
    <row r="1331" spans="1:14" ht="15" hidden="1" customHeight="1" x14ac:dyDescent="0.15">
      <c r="A1331" s="627">
        <v>26</v>
      </c>
      <c r="B1331" s="627" t="s">
        <v>3800</v>
      </c>
      <c r="C1331" s="627" t="s">
        <v>1033</v>
      </c>
      <c r="D1331" s="627" t="s">
        <v>1047</v>
      </c>
      <c r="E1331" s="627" t="s">
        <v>1012</v>
      </c>
      <c r="F1331" s="627" t="s">
        <v>1007</v>
      </c>
      <c r="G1331" s="627" t="s">
        <v>3726</v>
      </c>
      <c r="H1331" s="627" t="s">
        <v>3747</v>
      </c>
      <c r="I1331" s="627" t="s">
        <v>3747</v>
      </c>
      <c r="J1331" s="627" t="s">
        <v>581</v>
      </c>
      <c r="K1331" s="627"/>
      <c r="L1331" s="627">
        <v>26</v>
      </c>
      <c r="M1331" s="627"/>
      <c r="N1331" s="627" t="s">
        <v>3801</v>
      </c>
    </row>
    <row r="1332" spans="1:14" ht="15" hidden="1" customHeight="1" x14ac:dyDescent="0.15">
      <c r="A1332" s="627">
        <v>27</v>
      </c>
      <c r="B1332" s="627" t="s">
        <v>3802</v>
      </c>
      <c r="C1332" s="627" t="s">
        <v>1033</v>
      </c>
      <c r="D1332" s="627" t="s">
        <v>1047</v>
      </c>
      <c r="E1332" s="627" t="s">
        <v>1014</v>
      </c>
      <c r="F1332" s="627" t="s">
        <v>1007</v>
      </c>
      <c r="G1332" s="627" t="s">
        <v>3726</v>
      </c>
      <c r="H1332" s="627" t="s">
        <v>3747</v>
      </c>
      <c r="I1332" s="627" t="s">
        <v>3803</v>
      </c>
      <c r="J1332" s="627" t="s">
        <v>582</v>
      </c>
      <c r="K1332" s="627"/>
      <c r="L1332" s="627">
        <v>27</v>
      </c>
      <c r="M1332" s="627"/>
      <c r="N1332" s="627" t="s">
        <v>3804</v>
      </c>
    </row>
    <row r="1333" spans="1:14" ht="15" hidden="1" customHeight="1" x14ac:dyDescent="0.15">
      <c r="A1333" s="627">
        <v>28</v>
      </c>
      <c r="B1333" s="627" t="s">
        <v>3805</v>
      </c>
      <c r="C1333" s="627" t="s">
        <v>1033</v>
      </c>
      <c r="D1333" s="627" t="s">
        <v>1047</v>
      </c>
      <c r="E1333" s="627" t="s">
        <v>1016</v>
      </c>
      <c r="F1333" s="627" t="s">
        <v>1007</v>
      </c>
      <c r="G1333" s="627" t="s">
        <v>3726</v>
      </c>
      <c r="H1333" s="627" t="s">
        <v>3747</v>
      </c>
      <c r="I1333" s="627" t="s">
        <v>3806</v>
      </c>
      <c r="J1333" s="627" t="s">
        <v>583</v>
      </c>
      <c r="K1333" s="627"/>
      <c r="L1333" s="627">
        <v>28</v>
      </c>
      <c r="M1333" s="627"/>
      <c r="N1333" s="627" t="s">
        <v>3807</v>
      </c>
    </row>
    <row r="1334" spans="1:14" ht="15" hidden="1" customHeight="1" x14ac:dyDescent="0.15">
      <c r="A1334" s="627">
        <v>29</v>
      </c>
      <c r="B1334" s="627" t="s">
        <v>3808</v>
      </c>
      <c r="C1334" s="627" t="s">
        <v>1033</v>
      </c>
      <c r="D1334" s="627" t="s">
        <v>1047</v>
      </c>
      <c r="E1334" s="627" t="s">
        <v>1018</v>
      </c>
      <c r="F1334" s="627" t="s">
        <v>1007</v>
      </c>
      <c r="G1334" s="627" t="s">
        <v>3726</v>
      </c>
      <c r="H1334" s="627" t="s">
        <v>3747</v>
      </c>
      <c r="I1334" s="627" t="s">
        <v>3809</v>
      </c>
      <c r="J1334" s="627" t="s">
        <v>584</v>
      </c>
      <c r="K1334" s="627"/>
      <c r="L1334" s="627">
        <v>29</v>
      </c>
      <c r="M1334" s="627"/>
      <c r="N1334" s="627" t="s">
        <v>3810</v>
      </c>
    </row>
    <row r="1335" spans="1:14" ht="15" hidden="1" customHeight="1" x14ac:dyDescent="0.15">
      <c r="A1335" s="627">
        <v>30</v>
      </c>
      <c r="B1335" s="627" t="s">
        <v>3811</v>
      </c>
      <c r="C1335" s="627" t="s">
        <v>1033</v>
      </c>
      <c r="D1335" s="627" t="s">
        <v>1047</v>
      </c>
      <c r="E1335" s="627" t="s">
        <v>1020</v>
      </c>
      <c r="F1335" s="627" t="s">
        <v>1007</v>
      </c>
      <c r="G1335" s="627" t="s">
        <v>3726</v>
      </c>
      <c r="H1335" s="627" t="s">
        <v>3747</v>
      </c>
      <c r="I1335" s="627" t="s">
        <v>3812</v>
      </c>
      <c r="J1335" s="627" t="s">
        <v>585</v>
      </c>
      <c r="K1335" s="627"/>
      <c r="L1335" s="627">
        <v>30</v>
      </c>
      <c r="M1335" s="627"/>
      <c r="N1335" s="627" t="s">
        <v>3813</v>
      </c>
    </row>
    <row r="1336" spans="1:14" ht="15" hidden="1" customHeight="1" x14ac:dyDescent="0.15">
      <c r="A1336" s="627">
        <v>31</v>
      </c>
      <c r="B1336" s="627" t="s">
        <v>3814</v>
      </c>
      <c r="C1336" s="627" t="s">
        <v>1033</v>
      </c>
      <c r="D1336" s="627" t="s">
        <v>1047</v>
      </c>
      <c r="E1336" s="627" t="s">
        <v>1022</v>
      </c>
      <c r="F1336" s="627" t="s">
        <v>1007</v>
      </c>
      <c r="G1336" s="627" t="s">
        <v>3726</v>
      </c>
      <c r="H1336" s="627" t="s">
        <v>3747</v>
      </c>
      <c r="I1336" s="627" t="s">
        <v>3713</v>
      </c>
      <c r="J1336" s="627" t="s">
        <v>586</v>
      </c>
      <c r="K1336" s="627"/>
      <c r="L1336" s="627">
        <v>31</v>
      </c>
      <c r="M1336" s="627"/>
      <c r="N1336" s="627" t="s">
        <v>3815</v>
      </c>
    </row>
    <row r="1337" spans="1:14" ht="15" hidden="1" customHeight="1" x14ac:dyDescent="0.15">
      <c r="A1337" s="627">
        <v>32</v>
      </c>
      <c r="B1337" s="627" t="s">
        <v>3816</v>
      </c>
      <c r="C1337" s="627" t="s">
        <v>1033</v>
      </c>
      <c r="D1337" s="627" t="s">
        <v>1059</v>
      </c>
      <c r="E1337" s="627" t="s">
        <v>1008</v>
      </c>
      <c r="F1337" s="627" t="s">
        <v>1007</v>
      </c>
      <c r="G1337" s="627" t="s">
        <v>3726</v>
      </c>
      <c r="H1337" s="627" t="s">
        <v>3751</v>
      </c>
      <c r="I1337" s="627"/>
      <c r="J1337" s="627" t="s">
        <v>591</v>
      </c>
      <c r="K1337" s="627"/>
      <c r="L1337" s="627">
        <v>32</v>
      </c>
      <c r="M1337" s="627"/>
      <c r="N1337" s="627" t="s">
        <v>3817</v>
      </c>
    </row>
    <row r="1338" spans="1:14" ht="15" hidden="1" customHeight="1" x14ac:dyDescent="0.15">
      <c r="A1338" s="627">
        <v>33</v>
      </c>
      <c r="B1338" s="627" t="s">
        <v>3818</v>
      </c>
      <c r="C1338" s="627" t="s">
        <v>1033</v>
      </c>
      <c r="D1338" s="627" t="s">
        <v>1059</v>
      </c>
      <c r="E1338" s="627" t="s">
        <v>1012</v>
      </c>
      <c r="F1338" s="627" t="s">
        <v>1007</v>
      </c>
      <c r="G1338" s="627" t="s">
        <v>3726</v>
      </c>
      <c r="H1338" s="627" t="s">
        <v>3751</v>
      </c>
      <c r="I1338" s="627" t="s">
        <v>3751</v>
      </c>
      <c r="J1338" s="627" t="s">
        <v>592</v>
      </c>
      <c r="K1338" s="627"/>
      <c r="L1338" s="627">
        <v>33</v>
      </c>
      <c r="M1338" s="627"/>
      <c r="N1338" s="627" t="s">
        <v>3819</v>
      </c>
    </row>
    <row r="1339" spans="1:14" ht="15" hidden="1" customHeight="1" x14ac:dyDescent="0.15">
      <c r="A1339" s="627">
        <v>34</v>
      </c>
      <c r="B1339" s="627" t="s">
        <v>3820</v>
      </c>
      <c r="C1339" s="627" t="s">
        <v>1033</v>
      </c>
      <c r="D1339" s="627" t="s">
        <v>1059</v>
      </c>
      <c r="E1339" s="627" t="s">
        <v>1014</v>
      </c>
      <c r="F1339" s="627" t="s">
        <v>1007</v>
      </c>
      <c r="G1339" s="627" t="s">
        <v>3726</v>
      </c>
      <c r="H1339" s="627" t="s">
        <v>3751</v>
      </c>
      <c r="I1339" s="627" t="s">
        <v>3821</v>
      </c>
      <c r="J1339" s="627" t="s">
        <v>593</v>
      </c>
      <c r="K1339" s="627"/>
      <c r="L1339" s="627">
        <v>34</v>
      </c>
      <c r="M1339" s="627"/>
      <c r="N1339" s="627" t="s">
        <v>3822</v>
      </c>
    </row>
    <row r="1340" spans="1:14" ht="15" hidden="1" customHeight="1" x14ac:dyDescent="0.15">
      <c r="A1340" s="627">
        <v>35</v>
      </c>
      <c r="B1340" s="627" t="s">
        <v>3823</v>
      </c>
      <c r="C1340" s="627" t="s">
        <v>1033</v>
      </c>
      <c r="D1340" s="627" t="s">
        <v>1059</v>
      </c>
      <c r="E1340" s="627" t="s">
        <v>1016</v>
      </c>
      <c r="F1340" s="627" t="s">
        <v>1007</v>
      </c>
      <c r="G1340" s="627" t="s">
        <v>3726</v>
      </c>
      <c r="H1340" s="627" t="s">
        <v>3751</v>
      </c>
      <c r="I1340" s="627" t="s">
        <v>3824</v>
      </c>
      <c r="J1340" s="627" t="s">
        <v>594</v>
      </c>
      <c r="K1340" s="627"/>
      <c r="L1340" s="627">
        <v>35</v>
      </c>
      <c r="M1340" s="627"/>
      <c r="N1340" s="627" t="s">
        <v>3825</v>
      </c>
    </row>
    <row r="1341" spans="1:14" ht="15" hidden="1" customHeight="1" x14ac:dyDescent="0.15">
      <c r="A1341" s="627">
        <v>36</v>
      </c>
      <c r="B1341" s="627" t="s">
        <v>3826</v>
      </c>
      <c r="C1341" s="627" t="s">
        <v>1033</v>
      </c>
      <c r="D1341" s="627" t="s">
        <v>1066</v>
      </c>
      <c r="E1341" s="627" t="s">
        <v>1008</v>
      </c>
      <c r="F1341" s="627" t="s">
        <v>1007</v>
      </c>
      <c r="G1341" s="627" t="s">
        <v>3726</v>
      </c>
      <c r="H1341" s="627" t="s">
        <v>3755</v>
      </c>
      <c r="I1341" s="627"/>
      <c r="J1341" s="627" t="s">
        <v>597</v>
      </c>
      <c r="K1341" s="627"/>
      <c r="L1341" s="627">
        <v>36</v>
      </c>
      <c r="M1341" s="627"/>
      <c r="N1341" s="627" t="s">
        <v>3827</v>
      </c>
    </row>
    <row r="1342" spans="1:14" ht="15" hidden="1" customHeight="1" x14ac:dyDescent="0.15">
      <c r="A1342" s="627">
        <v>37</v>
      </c>
      <c r="B1342" s="627" t="s">
        <v>3828</v>
      </c>
      <c r="C1342" s="627" t="s">
        <v>1033</v>
      </c>
      <c r="D1342" s="627" t="s">
        <v>1066</v>
      </c>
      <c r="E1342" s="627" t="s">
        <v>1012</v>
      </c>
      <c r="F1342" s="627" t="s">
        <v>1007</v>
      </c>
      <c r="G1342" s="627" t="s">
        <v>3726</v>
      </c>
      <c r="H1342" s="627" t="s">
        <v>3755</v>
      </c>
      <c r="I1342" s="627" t="s">
        <v>3755</v>
      </c>
      <c r="J1342" s="627" t="s">
        <v>598</v>
      </c>
      <c r="K1342" s="627"/>
      <c r="L1342" s="627">
        <v>37</v>
      </c>
      <c r="M1342" s="627"/>
      <c r="N1342" s="627" t="s">
        <v>3829</v>
      </c>
    </row>
    <row r="1343" spans="1:14" ht="15" hidden="1" customHeight="1" x14ac:dyDescent="0.15">
      <c r="A1343" s="627">
        <v>38</v>
      </c>
      <c r="B1343" s="627" t="s">
        <v>3830</v>
      </c>
      <c r="C1343" s="627" t="s">
        <v>1033</v>
      </c>
      <c r="D1343" s="627" t="s">
        <v>1066</v>
      </c>
      <c r="E1343" s="627" t="s">
        <v>1014</v>
      </c>
      <c r="F1343" s="627" t="s">
        <v>1007</v>
      </c>
      <c r="G1343" s="627" t="s">
        <v>3726</v>
      </c>
      <c r="H1343" s="627" t="s">
        <v>3755</v>
      </c>
      <c r="I1343" s="627" t="s">
        <v>3831</v>
      </c>
      <c r="J1343" s="627" t="s">
        <v>599</v>
      </c>
      <c r="K1343" s="627"/>
      <c r="L1343" s="627">
        <v>38</v>
      </c>
      <c r="M1343" s="627"/>
      <c r="N1343" s="627" t="s">
        <v>3832</v>
      </c>
    </row>
    <row r="1344" spans="1:14" ht="15" hidden="1" customHeight="1" x14ac:dyDescent="0.15">
      <c r="A1344" s="627">
        <v>39</v>
      </c>
      <c r="B1344" s="627" t="s">
        <v>3833</v>
      </c>
      <c r="C1344" s="627" t="s">
        <v>1033</v>
      </c>
      <c r="D1344" s="627" t="s">
        <v>1066</v>
      </c>
      <c r="E1344" s="627" t="s">
        <v>1016</v>
      </c>
      <c r="F1344" s="627" t="s">
        <v>1007</v>
      </c>
      <c r="G1344" s="627" t="s">
        <v>3726</v>
      </c>
      <c r="H1344" s="627" t="s">
        <v>3755</v>
      </c>
      <c r="I1344" s="627" t="s">
        <v>3834</v>
      </c>
      <c r="J1344" s="627" t="s">
        <v>600</v>
      </c>
      <c r="K1344" s="627"/>
      <c r="L1344" s="627">
        <v>39</v>
      </c>
      <c r="M1344" s="627"/>
      <c r="N1344" s="627" t="s">
        <v>3835</v>
      </c>
    </row>
    <row r="1345" spans="1:14" ht="15" hidden="1" customHeight="1" x14ac:dyDescent="0.15">
      <c r="A1345" s="627">
        <v>40</v>
      </c>
      <c r="B1345" s="627" t="s">
        <v>3836</v>
      </c>
      <c r="C1345" s="627" t="s">
        <v>1033</v>
      </c>
      <c r="D1345" s="627" t="s">
        <v>1077</v>
      </c>
      <c r="E1345" s="627" t="s">
        <v>1008</v>
      </c>
      <c r="F1345" s="627" t="s">
        <v>1007</v>
      </c>
      <c r="G1345" s="627" t="s">
        <v>3726</v>
      </c>
      <c r="H1345" s="627" t="s">
        <v>3757</v>
      </c>
      <c r="I1345" s="627"/>
      <c r="J1345" s="627" t="s">
        <v>607</v>
      </c>
      <c r="K1345" s="627"/>
      <c r="L1345" s="627">
        <v>40</v>
      </c>
      <c r="M1345" s="627"/>
      <c r="N1345" s="627" t="s">
        <v>3837</v>
      </c>
    </row>
    <row r="1346" spans="1:14" ht="15" hidden="1" customHeight="1" x14ac:dyDescent="0.15">
      <c r="A1346" s="627">
        <v>41</v>
      </c>
      <c r="B1346" s="627" t="s">
        <v>3838</v>
      </c>
      <c r="C1346" s="627" t="s">
        <v>1033</v>
      </c>
      <c r="D1346" s="627" t="s">
        <v>1077</v>
      </c>
      <c r="E1346" s="627" t="s">
        <v>1012</v>
      </c>
      <c r="F1346" s="627" t="s">
        <v>1007</v>
      </c>
      <c r="G1346" s="627" t="s">
        <v>3726</v>
      </c>
      <c r="H1346" s="627" t="s">
        <v>3757</v>
      </c>
      <c r="I1346" s="627" t="s">
        <v>3757</v>
      </c>
      <c r="J1346" s="627" t="s">
        <v>608</v>
      </c>
      <c r="K1346" s="627"/>
      <c r="L1346" s="627">
        <v>41</v>
      </c>
      <c r="M1346" s="627"/>
      <c r="N1346" s="627" t="s">
        <v>3839</v>
      </c>
    </row>
    <row r="1347" spans="1:14" ht="15" hidden="1" customHeight="1" x14ac:dyDescent="0.15">
      <c r="A1347" s="627">
        <v>42</v>
      </c>
      <c r="B1347" s="627" t="s">
        <v>3840</v>
      </c>
      <c r="C1347" s="627" t="s">
        <v>1033</v>
      </c>
      <c r="D1347" s="627" t="s">
        <v>1077</v>
      </c>
      <c r="E1347" s="627" t="s">
        <v>1014</v>
      </c>
      <c r="F1347" s="627" t="s">
        <v>1007</v>
      </c>
      <c r="G1347" s="627" t="s">
        <v>3726</v>
      </c>
      <c r="H1347" s="627" t="s">
        <v>3757</v>
      </c>
      <c r="I1347" s="627" t="s">
        <v>3841</v>
      </c>
      <c r="J1347" s="627" t="s">
        <v>609</v>
      </c>
      <c r="K1347" s="627"/>
      <c r="L1347" s="627">
        <v>42</v>
      </c>
      <c r="M1347" s="627"/>
      <c r="N1347" s="627" t="s">
        <v>3842</v>
      </c>
    </row>
    <row r="1348" spans="1:14" ht="15" hidden="1" customHeight="1" x14ac:dyDescent="0.15">
      <c r="A1348" s="627">
        <v>43</v>
      </c>
      <c r="B1348" s="627" t="s">
        <v>3843</v>
      </c>
      <c r="C1348" s="627" t="s">
        <v>1033</v>
      </c>
      <c r="D1348" s="627" t="s">
        <v>1077</v>
      </c>
      <c r="E1348" s="627" t="s">
        <v>1016</v>
      </c>
      <c r="F1348" s="627" t="s">
        <v>1007</v>
      </c>
      <c r="G1348" s="627" t="s">
        <v>3726</v>
      </c>
      <c r="H1348" s="627" t="s">
        <v>3757</v>
      </c>
      <c r="I1348" s="627" t="s">
        <v>3844</v>
      </c>
      <c r="J1348" s="627" t="s">
        <v>610</v>
      </c>
      <c r="K1348" s="627"/>
      <c r="L1348" s="627">
        <v>43</v>
      </c>
      <c r="M1348" s="627"/>
      <c r="N1348" s="627" t="s">
        <v>3845</v>
      </c>
    </row>
    <row r="1349" spans="1:14" ht="15" hidden="1" customHeight="1" x14ac:dyDescent="0.15">
      <c r="A1349" s="627">
        <v>44</v>
      </c>
      <c r="B1349" s="627" t="s">
        <v>3846</v>
      </c>
      <c r="C1349" s="627" t="s">
        <v>1033</v>
      </c>
      <c r="D1349" s="627" t="s">
        <v>1077</v>
      </c>
      <c r="E1349" s="627" t="s">
        <v>1018</v>
      </c>
      <c r="F1349" s="627" t="s">
        <v>1007</v>
      </c>
      <c r="G1349" s="627" t="s">
        <v>3726</v>
      </c>
      <c r="H1349" s="627" t="s">
        <v>3757</v>
      </c>
      <c r="I1349" s="627" t="s">
        <v>3847</v>
      </c>
      <c r="J1349" s="627" t="s">
        <v>611</v>
      </c>
      <c r="K1349" s="627"/>
      <c r="L1349" s="627">
        <v>44</v>
      </c>
      <c r="M1349" s="627"/>
      <c r="N1349" s="627" t="s">
        <v>3848</v>
      </c>
    </row>
    <row r="1350" spans="1:14" ht="15" hidden="1" customHeight="1" x14ac:dyDescent="0.15">
      <c r="A1350" s="627">
        <v>45</v>
      </c>
      <c r="B1350" s="627" t="s">
        <v>3849</v>
      </c>
      <c r="C1350" s="627" t="s">
        <v>1033</v>
      </c>
      <c r="D1350" s="627" t="s">
        <v>1077</v>
      </c>
      <c r="E1350" s="627" t="s">
        <v>1020</v>
      </c>
      <c r="F1350" s="627" t="s">
        <v>1007</v>
      </c>
      <c r="G1350" s="627" t="s">
        <v>3726</v>
      </c>
      <c r="H1350" s="627" t="s">
        <v>3757</v>
      </c>
      <c r="I1350" s="627" t="s">
        <v>3850</v>
      </c>
      <c r="J1350" s="627" t="s">
        <v>612</v>
      </c>
      <c r="K1350" s="627"/>
      <c r="L1350" s="627">
        <v>45</v>
      </c>
      <c r="M1350" s="627"/>
      <c r="N1350" s="627" t="s">
        <v>3851</v>
      </c>
    </row>
    <row r="1351" spans="1:14" ht="15" hidden="1" customHeight="1" x14ac:dyDescent="0.15">
      <c r="A1351" s="627">
        <v>46</v>
      </c>
      <c r="B1351" s="627" t="s">
        <v>3852</v>
      </c>
      <c r="C1351" s="627" t="s">
        <v>1033</v>
      </c>
      <c r="D1351" s="627" t="s">
        <v>1077</v>
      </c>
      <c r="E1351" s="627" t="s">
        <v>1022</v>
      </c>
      <c r="F1351" s="627" t="s">
        <v>1007</v>
      </c>
      <c r="G1351" s="627" t="s">
        <v>3726</v>
      </c>
      <c r="H1351" s="627" t="s">
        <v>3757</v>
      </c>
      <c r="I1351" s="627" t="s">
        <v>3853</v>
      </c>
      <c r="J1351" s="627" t="s">
        <v>613</v>
      </c>
      <c r="K1351" s="627"/>
      <c r="L1351" s="627">
        <v>46</v>
      </c>
      <c r="M1351" s="627"/>
      <c r="N1351" s="627" t="s">
        <v>3854</v>
      </c>
    </row>
    <row r="1352" spans="1:14" ht="15" hidden="1" customHeight="1" x14ac:dyDescent="0.15">
      <c r="A1352" s="627">
        <v>47</v>
      </c>
      <c r="B1352" s="627" t="s">
        <v>3855</v>
      </c>
      <c r="C1352" s="627" t="s">
        <v>1033</v>
      </c>
      <c r="D1352" s="627" t="s">
        <v>1077</v>
      </c>
      <c r="E1352" s="627" t="s">
        <v>1024</v>
      </c>
      <c r="F1352" s="627" t="s">
        <v>1007</v>
      </c>
      <c r="G1352" s="627" t="s">
        <v>3726</v>
      </c>
      <c r="H1352" s="627" t="s">
        <v>3757</v>
      </c>
      <c r="I1352" s="627" t="s">
        <v>315</v>
      </c>
      <c r="J1352" s="627" t="s">
        <v>614</v>
      </c>
      <c r="K1352" s="627"/>
      <c r="L1352" s="627">
        <v>47</v>
      </c>
      <c r="M1352" s="627"/>
      <c r="N1352" s="627" t="s">
        <v>3856</v>
      </c>
    </row>
    <row r="1353" spans="1:14" ht="15" hidden="1" customHeight="1" x14ac:dyDescent="0.15">
      <c r="A1353" s="627">
        <v>48</v>
      </c>
      <c r="B1353" s="627" t="s">
        <v>3857</v>
      </c>
      <c r="C1353" s="627" t="s">
        <v>1033</v>
      </c>
      <c r="D1353" s="627" t="s">
        <v>1839</v>
      </c>
      <c r="E1353" s="627" t="s">
        <v>1008</v>
      </c>
      <c r="F1353" s="627" t="s">
        <v>1007</v>
      </c>
      <c r="G1353" s="627" t="s">
        <v>3726</v>
      </c>
      <c r="H1353" s="627" t="s">
        <v>3760</v>
      </c>
      <c r="I1353" s="627"/>
      <c r="J1353" s="627" t="s">
        <v>1840</v>
      </c>
      <c r="K1353" s="627"/>
      <c r="L1353" s="627">
        <v>48</v>
      </c>
      <c r="M1353" s="627"/>
      <c r="N1353" s="627" t="s">
        <v>3858</v>
      </c>
    </row>
    <row r="1354" spans="1:14" ht="15" hidden="1" customHeight="1" x14ac:dyDescent="0.15">
      <c r="A1354" s="627">
        <v>49</v>
      </c>
      <c r="B1354" s="627" t="s">
        <v>3859</v>
      </c>
      <c r="C1354" s="627" t="s">
        <v>1033</v>
      </c>
      <c r="D1354" s="627" t="s">
        <v>1839</v>
      </c>
      <c r="E1354" s="627" t="s">
        <v>1012</v>
      </c>
      <c r="F1354" s="627" t="s">
        <v>1007</v>
      </c>
      <c r="G1354" s="627" t="s">
        <v>3726</v>
      </c>
      <c r="H1354" s="627" t="s">
        <v>3760</v>
      </c>
      <c r="I1354" s="627" t="s">
        <v>3760</v>
      </c>
      <c r="J1354" s="627" t="s">
        <v>1843</v>
      </c>
      <c r="K1354" s="627"/>
      <c r="L1354" s="627">
        <v>49</v>
      </c>
      <c r="M1354" s="627"/>
      <c r="N1354" s="627" t="s">
        <v>3860</v>
      </c>
    </row>
    <row r="1355" spans="1:14" ht="15" hidden="1" customHeight="1" x14ac:dyDescent="0.15">
      <c r="A1355" s="627">
        <v>50</v>
      </c>
      <c r="B1355" s="627" t="s">
        <v>3861</v>
      </c>
      <c r="C1355" s="627" t="s">
        <v>1033</v>
      </c>
      <c r="D1355" s="627" t="s">
        <v>1839</v>
      </c>
      <c r="E1355" s="627" t="s">
        <v>1014</v>
      </c>
      <c r="F1355" s="627" t="s">
        <v>1007</v>
      </c>
      <c r="G1355" s="627" t="s">
        <v>3726</v>
      </c>
      <c r="H1355" s="627" t="s">
        <v>3760</v>
      </c>
      <c r="I1355" s="627" t="s">
        <v>1928</v>
      </c>
      <c r="J1355" s="627" t="s">
        <v>1846</v>
      </c>
      <c r="K1355" s="627"/>
      <c r="L1355" s="627">
        <v>50</v>
      </c>
      <c r="M1355" s="627"/>
      <c r="N1355" s="627" t="s">
        <v>3862</v>
      </c>
    </row>
    <row r="1356" spans="1:14" ht="15" hidden="1" customHeight="1" x14ac:dyDescent="0.15">
      <c r="A1356" s="627">
        <v>51</v>
      </c>
      <c r="B1356" s="627" t="s">
        <v>3863</v>
      </c>
      <c r="C1356" s="627" t="s">
        <v>1033</v>
      </c>
      <c r="D1356" s="627" t="s">
        <v>1839</v>
      </c>
      <c r="E1356" s="627" t="s">
        <v>1016</v>
      </c>
      <c r="F1356" s="627" t="s">
        <v>1007</v>
      </c>
      <c r="G1356" s="627" t="s">
        <v>3726</v>
      </c>
      <c r="H1356" s="627" t="s">
        <v>3760</v>
      </c>
      <c r="I1356" s="627" t="s">
        <v>3864</v>
      </c>
      <c r="J1356" s="627" t="s">
        <v>1849</v>
      </c>
      <c r="K1356" s="627"/>
      <c r="L1356" s="627">
        <v>51</v>
      </c>
      <c r="M1356" s="627"/>
      <c r="N1356" s="627" t="s">
        <v>3865</v>
      </c>
    </row>
    <row r="1357" spans="1:14" ht="15" hidden="1" customHeight="1" x14ac:dyDescent="0.15">
      <c r="A1357" s="627">
        <v>52</v>
      </c>
      <c r="B1357" s="627" t="s">
        <v>3866</v>
      </c>
      <c r="C1357" s="627" t="s">
        <v>1033</v>
      </c>
      <c r="D1357" s="627" t="s">
        <v>1839</v>
      </c>
      <c r="E1357" s="627" t="s">
        <v>1018</v>
      </c>
      <c r="F1357" s="627" t="s">
        <v>1007</v>
      </c>
      <c r="G1357" s="627" t="s">
        <v>3726</v>
      </c>
      <c r="H1357" s="627" t="s">
        <v>3760</v>
      </c>
      <c r="I1357" s="627" t="s">
        <v>3867</v>
      </c>
      <c r="J1357" s="627" t="s">
        <v>1852</v>
      </c>
      <c r="K1357" s="627"/>
      <c r="L1357" s="627">
        <v>52</v>
      </c>
      <c r="M1357" s="627"/>
      <c r="N1357" s="627" t="s">
        <v>3868</v>
      </c>
    </row>
    <row r="1358" spans="1:14" ht="15" hidden="1" customHeight="1" x14ac:dyDescent="0.15">
      <c r="A1358" s="627">
        <v>53</v>
      </c>
      <c r="B1358" s="627" t="s">
        <v>3869</v>
      </c>
      <c r="C1358" s="627" t="s">
        <v>1033</v>
      </c>
      <c r="D1358" s="627" t="s">
        <v>1839</v>
      </c>
      <c r="E1358" s="627" t="s">
        <v>1020</v>
      </c>
      <c r="F1358" s="627" t="s">
        <v>1007</v>
      </c>
      <c r="G1358" s="627" t="s">
        <v>3726</v>
      </c>
      <c r="H1358" s="627" t="s">
        <v>3760</v>
      </c>
      <c r="I1358" s="627" t="s">
        <v>3870</v>
      </c>
      <c r="J1358" s="627" t="s">
        <v>1855</v>
      </c>
      <c r="K1358" s="627"/>
      <c r="L1358" s="627">
        <v>53</v>
      </c>
      <c r="M1358" s="627"/>
      <c r="N1358" s="627" t="s">
        <v>3871</v>
      </c>
    </row>
    <row r="1359" spans="1:14" ht="15" hidden="1" customHeight="1" x14ac:dyDescent="0.15">
      <c r="A1359" s="627">
        <v>54</v>
      </c>
      <c r="B1359" s="627" t="s">
        <v>3872</v>
      </c>
      <c r="C1359" s="627" t="s">
        <v>1033</v>
      </c>
      <c r="D1359" s="627" t="s">
        <v>1839</v>
      </c>
      <c r="E1359" s="627" t="s">
        <v>1022</v>
      </c>
      <c r="F1359" s="627" t="s">
        <v>1007</v>
      </c>
      <c r="G1359" s="627" t="s">
        <v>3726</v>
      </c>
      <c r="H1359" s="627" t="s">
        <v>3760</v>
      </c>
      <c r="I1359" s="627" t="s">
        <v>3873</v>
      </c>
      <c r="J1359" s="627" t="s">
        <v>1857</v>
      </c>
      <c r="K1359" s="627"/>
      <c r="L1359" s="627">
        <v>54</v>
      </c>
      <c r="M1359" s="627"/>
      <c r="N1359" s="627" t="s">
        <v>3874</v>
      </c>
    </row>
    <row r="1360" spans="1:14" ht="15" hidden="1" customHeight="1" x14ac:dyDescent="0.15">
      <c r="A1360" s="627">
        <v>55</v>
      </c>
      <c r="B1360" s="627" t="s">
        <v>3875</v>
      </c>
      <c r="C1360" s="627" t="s">
        <v>1033</v>
      </c>
      <c r="D1360" s="627" t="s">
        <v>1091</v>
      </c>
      <c r="E1360" s="627" t="s">
        <v>1008</v>
      </c>
      <c r="F1360" s="627" t="s">
        <v>1007</v>
      </c>
      <c r="G1360" s="627" t="s">
        <v>3726</v>
      </c>
      <c r="H1360" s="627" t="s">
        <v>3763</v>
      </c>
      <c r="I1360" s="627"/>
      <c r="J1360" s="627" t="s">
        <v>620</v>
      </c>
      <c r="K1360" s="627"/>
      <c r="L1360" s="627">
        <v>55</v>
      </c>
      <c r="M1360" s="627"/>
      <c r="N1360" s="627" t="s">
        <v>3876</v>
      </c>
    </row>
    <row r="1361" spans="1:14" ht="15" hidden="1" customHeight="1" x14ac:dyDescent="0.15">
      <c r="A1361" s="627">
        <v>56</v>
      </c>
      <c r="B1361" s="627" t="s">
        <v>3877</v>
      </c>
      <c r="C1361" s="627" t="s">
        <v>1033</v>
      </c>
      <c r="D1361" s="627" t="s">
        <v>1091</v>
      </c>
      <c r="E1361" s="627" t="s">
        <v>1012</v>
      </c>
      <c r="F1361" s="627" t="s">
        <v>1007</v>
      </c>
      <c r="G1361" s="627" t="s">
        <v>3726</v>
      </c>
      <c r="H1361" s="627" t="s">
        <v>3763</v>
      </c>
      <c r="I1361" s="627" t="s">
        <v>3763</v>
      </c>
      <c r="J1361" s="627" t="s">
        <v>621</v>
      </c>
      <c r="K1361" s="627"/>
      <c r="L1361" s="627">
        <v>56</v>
      </c>
      <c r="M1361" s="627"/>
      <c r="N1361" s="627" t="s">
        <v>3878</v>
      </c>
    </row>
    <row r="1362" spans="1:14" ht="15" hidden="1" customHeight="1" x14ac:dyDescent="0.15">
      <c r="A1362" s="627">
        <v>57</v>
      </c>
      <c r="B1362" s="627" t="s">
        <v>3879</v>
      </c>
      <c r="C1362" s="627" t="s">
        <v>1033</v>
      </c>
      <c r="D1362" s="627" t="s">
        <v>1091</v>
      </c>
      <c r="E1362" s="627" t="s">
        <v>1014</v>
      </c>
      <c r="F1362" s="627" t="s">
        <v>1007</v>
      </c>
      <c r="G1362" s="627" t="s">
        <v>3726</v>
      </c>
      <c r="H1362" s="627" t="s">
        <v>3763</v>
      </c>
      <c r="I1362" s="627" t="s">
        <v>3880</v>
      </c>
      <c r="J1362" s="627" t="s">
        <v>622</v>
      </c>
      <c r="K1362" s="627"/>
      <c r="L1362" s="627">
        <v>57</v>
      </c>
      <c r="M1362" s="627"/>
      <c r="N1362" s="627" t="s">
        <v>3881</v>
      </c>
    </row>
    <row r="1363" spans="1:14" ht="15" hidden="1" customHeight="1" x14ac:dyDescent="0.15">
      <c r="A1363" s="627">
        <v>58</v>
      </c>
      <c r="B1363" s="627" t="s">
        <v>3882</v>
      </c>
      <c r="C1363" s="627" t="s">
        <v>1033</v>
      </c>
      <c r="D1363" s="627" t="s">
        <v>1091</v>
      </c>
      <c r="E1363" s="627" t="s">
        <v>1016</v>
      </c>
      <c r="F1363" s="627" t="s">
        <v>1007</v>
      </c>
      <c r="G1363" s="627" t="s">
        <v>3726</v>
      </c>
      <c r="H1363" s="627" t="s">
        <v>3763</v>
      </c>
      <c r="I1363" s="627" t="s">
        <v>3883</v>
      </c>
      <c r="J1363" s="627" t="s">
        <v>623</v>
      </c>
      <c r="K1363" s="627"/>
      <c r="L1363" s="627">
        <v>58</v>
      </c>
      <c r="M1363" s="627"/>
      <c r="N1363" s="627" t="s">
        <v>3884</v>
      </c>
    </row>
    <row r="1364" spans="1:14" ht="15" hidden="1" customHeight="1" x14ac:dyDescent="0.15">
      <c r="A1364" s="627">
        <v>59</v>
      </c>
      <c r="B1364" s="627" t="s">
        <v>3885</v>
      </c>
      <c r="C1364" s="627" t="s">
        <v>1033</v>
      </c>
      <c r="D1364" s="627" t="s">
        <v>1098</v>
      </c>
      <c r="E1364" s="627" t="s">
        <v>1008</v>
      </c>
      <c r="F1364" s="627" t="s">
        <v>1007</v>
      </c>
      <c r="G1364" s="627" t="s">
        <v>3726</v>
      </c>
      <c r="H1364" s="627" t="s">
        <v>3765</v>
      </c>
      <c r="I1364" s="627"/>
      <c r="J1364" s="627" t="s">
        <v>626</v>
      </c>
      <c r="K1364" s="627"/>
      <c r="L1364" s="627">
        <v>59</v>
      </c>
      <c r="M1364" s="627"/>
      <c r="N1364" s="627" t="s">
        <v>3886</v>
      </c>
    </row>
    <row r="1365" spans="1:14" ht="15" hidden="1" customHeight="1" x14ac:dyDescent="0.15">
      <c r="A1365" s="627">
        <v>60</v>
      </c>
      <c r="B1365" s="627" t="s">
        <v>3887</v>
      </c>
      <c r="C1365" s="627" t="s">
        <v>1033</v>
      </c>
      <c r="D1365" s="627" t="s">
        <v>1098</v>
      </c>
      <c r="E1365" s="627" t="s">
        <v>1012</v>
      </c>
      <c r="F1365" s="627" t="s">
        <v>1007</v>
      </c>
      <c r="G1365" s="627" t="s">
        <v>3726</v>
      </c>
      <c r="H1365" s="627" t="s">
        <v>3765</v>
      </c>
      <c r="I1365" s="627" t="s">
        <v>3512</v>
      </c>
      <c r="J1365" s="627" t="s">
        <v>627</v>
      </c>
      <c r="K1365" s="627"/>
      <c r="L1365" s="627">
        <v>60</v>
      </c>
      <c r="M1365" s="627"/>
      <c r="N1365" s="627" t="s">
        <v>3888</v>
      </c>
    </row>
    <row r="1366" spans="1:14" ht="15" hidden="1" customHeight="1" x14ac:dyDescent="0.15">
      <c r="A1366" s="627">
        <v>61</v>
      </c>
      <c r="B1366" s="627" t="s">
        <v>3889</v>
      </c>
      <c r="C1366" s="627" t="s">
        <v>1033</v>
      </c>
      <c r="D1366" s="627" t="s">
        <v>1098</v>
      </c>
      <c r="E1366" s="627" t="s">
        <v>1014</v>
      </c>
      <c r="F1366" s="627" t="s">
        <v>1007</v>
      </c>
      <c r="G1366" s="627" t="s">
        <v>3726</v>
      </c>
      <c r="H1366" s="627" t="s">
        <v>3765</v>
      </c>
      <c r="I1366" s="627" t="s">
        <v>3890</v>
      </c>
      <c r="J1366" s="627" t="s">
        <v>628</v>
      </c>
      <c r="K1366" s="627"/>
      <c r="L1366" s="627"/>
      <c r="M1366" s="627"/>
      <c r="N1366" s="627"/>
    </row>
    <row r="1367" spans="1:14" ht="15" hidden="1" customHeight="1" x14ac:dyDescent="0.15">
      <c r="A1367" s="627">
        <v>62</v>
      </c>
      <c r="B1367" s="627" t="s">
        <v>3891</v>
      </c>
      <c r="C1367" s="627" t="s">
        <v>1033</v>
      </c>
      <c r="D1367" s="627" t="s">
        <v>1098</v>
      </c>
      <c r="E1367" s="627" t="s">
        <v>1016</v>
      </c>
      <c r="F1367" s="627" t="s">
        <v>1007</v>
      </c>
      <c r="G1367" s="627" t="s">
        <v>3726</v>
      </c>
      <c r="H1367" s="627" t="s">
        <v>3765</v>
      </c>
      <c r="I1367" s="627" t="s">
        <v>3892</v>
      </c>
      <c r="J1367" s="627" t="s">
        <v>629</v>
      </c>
      <c r="K1367" s="627"/>
      <c r="L1367" s="627"/>
      <c r="M1367" s="627"/>
      <c r="N1367" s="627"/>
    </row>
    <row r="1368" spans="1:14" ht="15" hidden="1" customHeight="1" x14ac:dyDescent="0.15">
      <c r="A1368" s="627">
        <v>63</v>
      </c>
      <c r="B1368" s="627" t="s">
        <v>3893</v>
      </c>
      <c r="C1368" s="627" t="s">
        <v>1033</v>
      </c>
      <c r="D1368" s="627" t="s">
        <v>1098</v>
      </c>
      <c r="E1368" s="627" t="s">
        <v>1018</v>
      </c>
      <c r="F1368" s="627" t="s">
        <v>1007</v>
      </c>
      <c r="G1368" s="627" t="s">
        <v>3726</v>
      </c>
      <c r="H1368" s="627" t="s">
        <v>3765</v>
      </c>
      <c r="I1368" s="627" t="s">
        <v>3064</v>
      </c>
      <c r="J1368" s="627" t="s">
        <v>630</v>
      </c>
      <c r="K1368" s="627"/>
      <c r="L1368" s="627"/>
      <c r="M1368" s="627"/>
      <c r="N1368" s="627"/>
    </row>
    <row r="1369" spans="1:14" ht="15" hidden="1" customHeight="1" x14ac:dyDescent="0.15">
      <c r="A1369" s="627">
        <v>64</v>
      </c>
      <c r="B1369" s="627" t="s">
        <v>3894</v>
      </c>
      <c r="C1369" s="627" t="s">
        <v>1033</v>
      </c>
      <c r="D1369" s="627" t="s">
        <v>1098</v>
      </c>
      <c r="E1369" s="627" t="s">
        <v>1020</v>
      </c>
      <c r="F1369" s="627" t="s">
        <v>1007</v>
      </c>
      <c r="G1369" s="627" t="s">
        <v>3726</v>
      </c>
      <c r="H1369" s="627" t="s">
        <v>3765</v>
      </c>
      <c r="I1369" s="627" t="s">
        <v>3895</v>
      </c>
      <c r="J1369" s="627" t="s">
        <v>631</v>
      </c>
      <c r="K1369" s="627"/>
      <c r="L1369" s="627"/>
      <c r="M1369" s="627"/>
      <c r="N1369" s="627"/>
    </row>
    <row r="1370" spans="1:14" ht="15" hidden="1" customHeight="1" x14ac:dyDescent="0.15">
      <c r="A1370" s="627">
        <v>65</v>
      </c>
      <c r="B1370" s="627" t="s">
        <v>3896</v>
      </c>
      <c r="C1370" s="627" t="s">
        <v>1033</v>
      </c>
      <c r="D1370" s="627" t="s">
        <v>1098</v>
      </c>
      <c r="E1370" s="627" t="s">
        <v>1022</v>
      </c>
      <c r="F1370" s="627" t="s">
        <v>1007</v>
      </c>
      <c r="G1370" s="627" t="s">
        <v>3726</v>
      </c>
      <c r="H1370" s="627" t="s">
        <v>3765</v>
      </c>
      <c r="I1370" s="627" t="s">
        <v>3897</v>
      </c>
      <c r="J1370" s="627" t="s">
        <v>632</v>
      </c>
      <c r="K1370" s="627"/>
      <c r="L1370" s="627"/>
      <c r="M1370" s="627"/>
      <c r="N1370" s="627"/>
    </row>
    <row r="1371" spans="1:14" ht="15" hidden="1" customHeight="1" x14ac:dyDescent="0.15">
      <c r="A1371" s="627">
        <v>66</v>
      </c>
      <c r="B1371" s="627" t="s">
        <v>3898</v>
      </c>
      <c r="C1371" s="627" t="s">
        <v>1033</v>
      </c>
      <c r="D1371" s="627" t="s">
        <v>1098</v>
      </c>
      <c r="E1371" s="627" t="s">
        <v>1024</v>
      </c>
      <c r="F1371" s="627" t="s">
        <v>1007</v>
      </c>
      <c r="G1371" s="627" t="s">
        <v>3726</v>
      </c>
      <c r="H1371" s="627" t="s">
        <v>3765</v>
      </c>
      <c r="I1371" s="627" t="s">
        <v>3899</v>
      </c>
      <c r="J1371" s="627" t="s">
        <v>633</v>
      </c>
      <c r="K1371" s="627"/>
      <c r="L1371" s="627"/>
      <c r="M1371" s="627"/>
      <c r="N1371" s="627"/>
    </row>
    <row r="1372" spans="1:14" ht="15" hidden="1" customHeight="1" x14ac:dyDescent="0.15">
      <c r="A1372" s="627">
        <v>67</v>
      </c>
      <c r="B1372" s="627" t="s">
        <v>3900</v>
      </c>
      <c r="C1372" s="627" t="s">
        <v>1033</v>
      </c>
      <c r="D1372" s="627" t="s">
        <v>1098</v>
      </c>
      <c r="E1372" s="627" t="s">
        <v>1006</v>
      </c>
      <c r="F1372" s="627" t="s">
        <v>1007</v>
      </c>
      <c r="G1372" s="627" t="s">
        <v>3726</v>
      </c>
      <c r="H1372" s="627" t="s">
        <v>3765</v>
      </c>
      <c r="I1372" s="627" t="s">
        <v>3901</v>
      </c>
      <c r="J1372" s="627" t="s">
        <v>634</v>
      </c>
      <c r="K1372" s="627"/>
      <c r="L1372" s="627"/>
      <c r="M1372" s="627"/>
      <c r="N1372" s="627"/>
    </row>
    <row r="1373" spans="1:14" ht="15" hidden="1" customHeight="1" x14ac:dyDescent="0.15">
      <c r="A1373" s="627">
        <v>68</v>
      </c>
      <c r="B1373" s="627" t="s">
        <v>3902</v>
      </c>
      <c r="C1373" s="627" t="s">
        <v>1033</v>
      </c>
      <c r="D1373" s="627" t="s">
        <v>1098</v>
      </c>
      <c r="E1373" s="627" t="s">
        <v>1027</v>
      </c>
      <c r="F1373" s="627" t="s">
        <v>1007</v>
      </c>
      <c r="G1373" s="627" t="s">
        <v>3726</v>
      </c>
      <c r="H1373" s="627" t="s">
        <v>3765</v>
      </c>
      <c r="I1373" s="627" t="s">
        <v>3903</v>
      </c>
      <c r="J1373" s="627" t="s">
        <v>1892</v>
      </c>
      <c r="K1373" s="627"/>
      <c r="L1373" s="627"/>
      <c r="M1373" s="627"/>
      <c r="N1373" s="627"/>
    </row>
    <row r="1374" spans="1:14" ht="15" hidden="1" customHeight="1" x14ac:dyDescent="0.15">
      <c r="A1374" s="627">
        <v>69</v>
      </c>
      <c r="B1374" s="627" t="s">
        <v>3904</v>
      </c>
      <c r="C1374" s="627" t="s">
        <v>1033</v>
      </c>
      <c r="D1374" s="627" t="s">
        <v>1109</v>
      </c>
      <c r="E1374" s="627" t="s">
        <v>1008</v>
      </c>
      <c r="F1374" s="627" t="s">
        <v>1007</v>
      </c>
      <c r="G1374" s="627" t="s">
        <v>3726</v>
      </c>
      <c r="H1374" s="627" t="s">
        <v>3768</v>
      </c>
      <c r="I1374" s="627"/>
      <c r="J1374" s="627" t="s">
        <v>635</v>
      </c>
      <c r="K1374" s="627"/>
      <c r="L1374" s="627"/>
      <c r="M1374" s="627"/>
      <c r="N1374" s="627"/>
    </row>
    <row r="1375" spans="1:14" ht="15" hidden="1" customHeight="1" x14ac:dyDescent="0.15">
      <c r="A1375" s="627">
        <v>70</v>
      </c>
      <c r="B1375" s="627" t="s">
        <v>3905</v>
      </c>
      <c r="C1375" s="627" t="s">
        <v>1033</v>
      </c>
      <c r="D1375" s="627" t="s">
        <v>1109</v>
      </c>
      <c r="E1375" s="627" t="s">
        <v>1012</v>
      </c>
      <c r="F1375" s="627" t="s">
        <v>1007</v>
      </c>
      <c r="G1375" s="627" t="s">
        <v>3726</v>
      </c>
      <c r="H1375" s="627" t="s">
        <v>3768</v>
      </c>
      <c r="I1375" s="627" t="s">
        <v>3906</v>
      </c>
      <c r="J1375" s="627" t="s">
        <v>636</v>
      </c>
      <c r="K1375" s="627"/>
      <c r="L1375" s="627"/>
      <c r="M1375" s="627"/>
      <c r="N1375" s="627"/>
    </row>
    <row r="1376" spans="1:14" ht="15" hidden="1" customHeight="1" x14ac:dyDescent="0.15">
      <c r="A1376" s="627">
        <v>71</v>
      </c>
      <c r="B1376" s="627" t="s">
        <v>3907</v>
      </c>
      <c r="C1376" s="627" t="s">
        <v>1033</v>
      </c>
      <c r="D1376" s="627" t="s">
        <v>1109</v>
      </c>
      <c r="E1376" s="627" t="s">
        <v>1014</v>
      </c>
      <c r="F1376" s="627" t="s">
        <v>1007</v>
      </c>
      <c r="G1376" s="627" t="s">
        <v>3726</v>
      </c>
      <c r="H1376" s="627" t="s">
        <v>3768</v>
      </c>
      <c r="I1376" s="627" t="s">
        <v>115</v>
      </c>
      <c r="J1376" s="627" t="s">
        <v>637</v>
      </c>
      <c r="K1376" s="627"/>
      <c r="L1376" s="627"/>
      <c r="M1376" s="627"/>
      <c r="N1376" s="627"/>
    </row>
    <row r="1377" spans="1:14" ht="15" hidden="1" customHeight="1" x14ac:dyDescent="0.15">
      <c r="A1377" s="627">
        <v>72</v>
      </c>
      <c r="B1377" s="627" t="s">
        <v>3908</v>
      </c>
      <c r="C1377" s="627" t="s">
        <v>1033</v>
      </c>
      <c r="D1377" s="627" t="s">
        <v>1109</v>
      </c>
      <c r="E1377" s="627" t="s">
        <v>1016</v>
      </c>
      <c r="F1377" s="627" t="s">
        <v>1007</v>
      </c>
      <c r="G1377" s="627" t="s">
        <v>3726</v>
      </c>
      <c r="H1377" s="627" t="s">
        <v>3768</v>
      </c>
      <c r="I1377" s="627" t="s">
        <v>3909</v>
      </c>
      <c r="J1377" s="627" t="s">
        <v>638</v>
      </c>
      <c r="K1377" s="627"/>
      <c r="L1377" s="627"/>
      <c r="M1377" s="627"/>
      <c r="N1377" s="627"/>
    </row>
    <row r="1378" spans="1:14" ht="15" hidden="1" customHeight="1" x14ac:dyDescent="0.15">
      <c r="A1378" s="627">
        <v>73</v>
      </c>
      <c r="B1378" s="627" t="s">
        <v>3910</v>
      </c>
      <c r="C1378" s="627" t="s">
        <v>1033</v>
      </c>
      <c r="D1378" s="627" t="s">
        <v>1109</v>
      </c>
      <c r="E1378" s="627" t="s">
        <v>1018</v>
      </c>
      <c r="F1378" s="627" t="s">
        <v>1007</v>
      </c>
      <c r="G1378" s="627" t="s">
        <v>3726</v>
      </c>
      <c r="H1378" s="627" t="s">
        <v>3768</v>
      </c>
      <c r="I1378" s="627" t="s">
        <v>3911</v>
      </c>
      <c r="J1378" s="627" t="s">
        <v>639</v>
      </c>
      <c r="K1378" s="627"/>
      <c r="L1378" s="627"/>
      <c r="M1378" s="627"/>
      <c r="N1378" s="627"/>
    </row>
    <row r="1379" spans="1:14" ht="15" hidden="1" customHeight="1" x14ac:dyDescent="0.15">
      <c r="A1379" s="627">
        <v>74</v>
      </c>
      <c r="B1379" s="627" t="s">
        <v>3912</v>
      </c>
      <c r="C1379" s="627" t="s">
        <v>1033</v>
      </c>
      <c r="D1379" s="627" t="s">
        <v>1109</v>
      </c>
      <c r="E1379" s="627" t="s">
        <v>1020</v>
      </c>
      <c r="F1379" s="627" t="s">
        <v>1007</v>
      </c>
      <c r="G1379" s="627" t="s">
        <v>3726</v>
      </c>
      <c r="H1379" s="627" t="s">
        <v>3768</v>
      </c>
      <c r="I1379" s="627" t="s">
        <v>3913</v>
      </c>
      <c r="J1379" s="627" t="s">
        <v>640</v>
      </c>
      <c r="K1379" s="627"/>
      <c r="L1379" s="627"/>
      <c r="M1379" s="627"/>
      <c r="N1379" s="627"/>
    </row>
    <row r="1380" spans="1:14" ht="15" hidden="1" customHeight="1" x14ac:dyDescent="0.15">
      <c r="A1380" s="627">
        <v>75</v>
      </c>
      <c r="B1380" s="627" t="s">
        <v>3914</v>
      </c>
      <c r="C1380" s="627" t="s">
        <v>1033</v>
      </c>
      <c r="D1380" s="627" t="s">
        <v>1109</v>
      </c>
      <c r="E1380" s="627" t="s">
        <v>1022</v>
      </c>
      <c r="F1380" s="627" t="s">
        <v>1007</v>
      </c>
      <c r="G1380" s="627" t="s">
        <v>3726</v>
      </c>
      <c r="H1380" s="627" t="s">
        <v>3768</v>
      </c>
      <c r="I1380" s="627" t="s">
        <v>3915</v>
      </c>
      <c r="J1380" s="627" t="s">
        <v>641</v>
      </c>
      <c r="K1380" s="627"/>
      <c r="L1380" s="627"/>
      <c r="M1380" s="627"/>
      <c r="N1380" s="627"/>
    </row>
    <row r="1381" spans="1:14" ht="15" hidden="1" customHeight="1" x14ac:dyDescent="0.15">
      <c r="A1381" s="627">
        <v>76</v>
      </c>
      <c r="B1381" s="627" t="s">
        <v>3916</v>
      </c>
      <c r="C1381" s="627" t="s">
        <v>1033</v>
      </c>
      <c r="D1381" s="627" t="s">
        <v>1109</v>
      </c>
      <c r="E1381" s="627" t="s">
        <v>1024</v>
      </c>
      <c r="F1381" s="627" t="s">
        <v>1007</v>
      </c>
      <c r="G1381" s="627" t="s">
        <v>3726</v>
      </c>
      <c r="H1381" s="627" t="s">
        <v>3768</v>
      </c>
      <c r="I1381" s="627" t="s">
        <v>3917</v>
      </c>
      <c r="J1381" s="627" t="s">
        <v>642</v>
      </c>
      <c r="K1381" s="627"/>
      <c r="L1381" s="627"/>
      <c r="M1381" s="627"/>
      <c r="N1381" s="627"/>
    </row>
    <row r="1382" spans="1:14" ht="15" hidden="1" customHeight="1" x14ac:dyDescent="0.15">
      <c r="A1382" s="627">
        <v>77</v>
      </c>
      <c r="B1382" s="627" t="s">
        <v>3918</v>
      </c>
      <c r="C1382" s="627" t="s">
        <v>1033</v>
      </c>
      <c r="D1382" s="627" t="s">
        <v>1109</v>
      </c>
      <c r="E1382" s="627" t="s">
        <v>1006</v>
      </c>
      <c r="F1382" s="627" t="s">
        <v>1007</v>
      </c>
      <c r="G1382" s="627" t="s">
        <v>3726</v>
      </c>
      <c r="H1382" s="627" t="s">
        <v>3768</v>
      </c>
      <c r="I1382" s="627" t="s">
        <v>3713</v>
      </c>
      <c r="J1382" s="627" t="s">
        <v>643</v>
      </c>
      <c r="K1382" s="627"/>
      <c r="L1382" s="627"/>
      <c r="M1382" s="627"/>
      <c r="N1382" s="627"/>
    </row>
    <row r="1383" spans="1:14" ht="15" hidden="1" customHeight="1" x14ac:dyDescent="0.15">
      <c r="A1383" s="627">
        <v>78</v>
      </c>
      <c r="B1383" s="627" t="s">
        <v>3919</v>
      </c>
      <c r="C1383" s="627" t="s">
        <v>1033</v>
      </c>
      <c r="D1383" s="627" t="s">
        <v>1109</v>
      </c>
      <c r="E1383" s="627" t="s">
        <v>1027</v>
      </c>
      <c r="F1383" s="627" t="s">
        <v>1007</v>
      </c>
      <c r="G1383" s="627" t="s">
        <v>3726</v>
      </c>
      <c r="H1383" s="627" t="s">
        <v>3768</v>
      </c>
      <c r="I1383" s="627" t="s">
        <v>3920</v>
      </c>
      <c r="J1383" s="627" t="s">
        <v>644</v>
      </c>
      <c r="K1383" s="627"/>
      <c r="L1383" s="627"/>
      <c r="M1383" s="627"/>
      <c r="N1383" s="627"/>
    </row>
    <row r="1384" spans="1:14" ht="15" hidden="1" customHeight="1" x14ac:dyDescent="0.15">
      <c r="A1384" s="627">
        <v>79</v>
      </c>
      <c r="B1384" s="627" t="s">
        <v>3921</v>
      </c>
      <c r="C1384" s="627" t="s">
        <v>1033</v>
      </c>
      <c r="D1384" s="627" t="s">
        <v>1109</v>
      </c>
      <c r="E1384" s="627" t="s">
        <v>1029</v>
      </c>
      <c r="F1384" s="627" t="s">
        <v>1007</v>
      </c>
      <c r="G1384" s="627" t="s">
        <v>3726</v>
      </c>
      <c r="H1384" s="627" t="s">
        <v>3768</v>
      </c>
      <c r="I1384" s="627" t="s">
        <v>832</v>
      </c>
      <c r="J1384" s="627" t="s">
        <v>645</v>
      </c>
      <c r="K1384" s="627"/>
      <c r="L1384" s="627"/>
      <c r="M1384" s="627"/>
      <c r="N1384" s="627"/>
    </row>
    <row r="1385" spans="1:14" ht="15" hidden="1" customHeight="1" x14ac:dyDescent="0.15">
      <c r="A1385" s="627">
        <v>80</v>
      </c>
      <c r="B1385" s="627" t="s">
        <v>3922</v>
      </c>
      <c r="C1385" s="627" t="s">
        <v>1033</v>
      </c>
      <c r="D1385" s="627" t="s">
        <v>1122</v>
      </c>
      <c r="E1385" s="627" t="s">
        <v>1008</v>
      </c>
      <c r="F1385" s="627" t="s">
        <v>1007</v>
      </c>
      <c r="G1385" s="627" t="s">
        <v>3726</v>
      </c>
      <c r="H1385" s="627" t="s">
        <v>3771</v>
      </c>
      <c r="I1385" s="627"/>
      <c r="J1385" s="627" t="s">
        <v>647</v>
      </c>
      <c r="K1385" s="627"/>
      <c r="L1385" s="627"/>
      <c r="M1385" s="627"/>
      <c r="N1385" s="627"/>
    </row>
    <row r="1386" spans="1:14" ht="15" hidden="1" customHeight="1" x14ac:dyDescent="0.15">
      <c r="A1386" s="627">
        <v>81</v>
      </c>
      <c r="B1386" s="627" t="s">
        <v>3923</v>
      </c>
      <c r="C1386" s="627" t="s">
        <v>1033</v>
      </c>
      <c r="D1386" s="627" t="s">
        <v>1122</v>
      </c>
      <c r="E1386" s="627" t="s">
        <v>1012</v>
      </c>
      <c r="F1386" s="627" t="s">
        <v>1007</v>
      </c>
      <c r="G1386" s="627" t="s">
        <v>3726</v>
      </c>
      <c r="H1386" s="627" t="s">
        <v>3771</v>
      </c>
      <c r="I1386" s="627" t="s">
        <v>3924</v>
      </c>
      <c r="J1386" s="627" t="s">
        <v>648</v>
      </c>
      <c r="K1386" s="627"/>
      <c r="L1386" s="627"/>
      <c r="M1386" s="627"/>
      <c r="N1386" s="627"/>
    </row>
    <row r="1387" spans="1:14" ht="15" hidden="1" customHeight="1" x14ac:dyDescent="0.15">
      <c r="A1387" s="627">
        <v>82</v>
      </c>
      <c r="B1387" s="627" t="s">
        <v>3925</v>
      </c>
      <c r="C1387" s="627" t="s">
        <v>1033</v>
      </c>
      <c r="D1387" s="627" t="s">
        <v>1122</v>
      </c>
      <c r="E1387" s="627" t="s">
        <v>1014</v>
      </c>
      <c r="F1387" s="627" t="s">
        <v>1007</v>
      </c>
      <c r="G1387" s="627" t="s">
        <v>3726</v>
      </c>
      <c r="H1387" s="627" t="s">
        <v>3771</v>
      </c>
      <c r="I1387" s="627" t="s">
        <v>3926</v>
      </c>
      <c r="J1387" s="627" t="s">
        <v>649</v>
      </c>
      <c r="K1387" s="627"/>
      <c r="L1387" s="627"/>
      <c r="M1387" s="627"/>
      <c r="N1387" s="627"/>
    </row>
    <row r="1388" spans="1:14" ht="15" hidden="1" customHeight="1" x14ac:dyDescent="0.15">
      <c r="A1388" s="627">
        <v>83</v>
      </c>
      <c r="B1388" s="627" t="s">
        <v>3927</v>
      </c>
      <c r="C1388" s="627" t="s">
        <v>1033</v>
      </c>
      <c r="D1388" s="627" t="s">
        <v>1122</v>
      </c>
      <c r="E1388" s="627" t="s">
        <v>1016</v>
      </c>
      <c r="F1388" s="627" t="s">
        <v>1007</v>
      </c>
      <c r="G1388" s="627" t="s">
        <v>3726</v>
      </c>
      <c r="H1388" s="627" t="s">
        <v>3771</v>
      </c>
      <c r="I1388" s="627" t="s">
        <v>3928</v>
      </c>
      <c r="J1388" s="627" t="s">
        <v>650</v>
      </c>
      <c r="K1388" s="627"/>
      <c r="L1388" s="627"/>
      <c r="M1388" s="627"/>
      <c r="N1388" s="627"/>
    </row>
    <row r="1389" spans="1:14" ht="15" hidden="1" customHeight="1" x14ac:dyDescent="0.15">
      <c r="A1389" s="627">
        <v>84</v>
      </c>
      <c r="B1389" s="627" t="s">
        <v>3929</v>
      </c>
      <c r="C1389" s="627" t="s">
        <v>1033</v>
      </c>
      <c r="D1389" s="627" t="s">
        <v>1122</v>
      </c>
      <c r="E1389" s="627" t="s">
        <v>1018</v>
      </c>
      <c r="F1389" s="627" t="s">
        <v>1007</v>
      </c>
      <c r="G1389" s="627" t="s">
        <v>3726</v>
      </c>
      <c r="H1389" s="627" t="s">
        <v>3771</v>
      </c>
      <c r="I1389" s="627" t="s">
        <v>3930</v>
      </c>
      <c r="J1389" s="627" t="s">
        <v>651</v>
      </c>
      <c r="K1389" s="627"/>
      <c r="L1389" s="627"/>
      <c r="M1389" s="627"/>
      <c r="N1389" s="627"/>
    </row>
    <row r="1390" spans="1:14" ht="15" hidden="1" customHeight="1" x14ac:dyDescent="0.15">
      <c r="A1390" s="627">
        <v>85</v>
      </c>
      <c r="B1390" s="627" t="s">
        <v>3931</v>
      </c>
      <c r="C1390" s="627" t="s">
        <v>1033</v>
      </c>
      <c r="D1390" s="627" t="s">
        <v>1122</v>
      </c>
      <c r="E1390" s="627" t="s">
        <v>1020</v>
      </c>
      <c r="F1390" s="627" t="s">
        <v>1007</v>
      </c>
      <c r="G1390" s="627" t="s">
        <v>3726</v>
      </c>
      <c r="H1390" s="627" t="s">
        <v>3771</v>
      </c>
      <c r="I1390" s="627" t="s">
        <v>3864</v>
      </c>
      <c r="J1390" s="627" t="s">
        <v>652</v>
      </c>
      <c r="K1390" s="627"/>
      <c r="L1390" s="627"/>
      <c r="M1390" s="627"/>
      <c r="N1390" s="627"/>
    </row>
    <row r="1391" spans="1:14" ht="15" hidden="1" customHeight="1" x14ac:dyDescent="0.15">
      <c r="A1391" s="627">
        <v>86</v>
      </c>
      <c r="B1391" s="627" t="s">
        <v>3932</v>
      </c>
      <c r="C1391" s="627" t="s">
        <v>1033</v>
      </c>
      <c r="D1391" s="627" t="s">
        <v>1122</v>
      </c>
      <c r="E1391" s="627" t="s">
        <v>1022</v>
      </c>
      <c r="F1391" s="627" t="s">
        <v>1007</v>
      </c>
      <c r="G1391" s="627" t="s">
        <v>3726</v>
      </c>
      <c r="H1391" s="627" t="s">
        <v>3771</v>
      </c>
      <c r="I1391" s="627" t="s">
        <v>3933</v>
      </c>
      <c r="J1391" s="627" t="s">
        <v>653</v>
      </c>
      <c r="K1391" s="627"/>
      <c r="L1391" s="627"/>
      <c r="M1391" s="627"/>
      <c r="N1391" s="627"/>
    </row>
    <row r="1392" spans="1:14" ht="15" hidden="1" customHeight="1" x14ac:dyDescent="0.15">
      <c r="A1392" s="627">
        <v>87</v>
      </c>
      <c r="B1392" s="627" t="s">
        <v>3934</v>
      </c>
      <c r="C1392" s="627" t="s">
        <v>1033</v>
      </c>
      <c r="D1392" s="627" t="s">
        <v>1122</v>
      </c>
      <c r="E1392" s="627" t="s">
        <v>1024</v>
      </c>
      <c r="F1392" s="627" t="s">
        <v>1007</v>
      </c>
      <c r="G1392" s="627" t="s">
        <v>3726</v>
      </c>
      <c r="H1392" s="627" t="s">
        <v>3771</v>
      </c>
      <c r="I1392" s="627" t="s">
        <v>3935</v>
      </c>
      <c r="J1392" s="627" t="s">
        <v>654</v>
      </c>
      <c r="K1392" s="627"/>
      <c r="L1392" s="627"/>
      <c r="M1392" s="627"/>
      <c r="N1392" s="627"/>
    </row>
    <row r="1393" spans="1:14" ht="15" hidden="1" customHeight="1" x14ac:dyDescent="0.15">
      <c r="A1393" s="627">
        <v>88</v>
      </c>
      <c r="B1393" s="627" t="s">
        <v>3936</v>
      </c>
      <c r="C1393" s="627" t="s">
        <v>1033</v>
      </c>
      <c r="D1393" s="627" t="s">
        <v>1122</v>
      </c>
      <c r="E1393" s="627" t="s">
        <v>1006</v>
      </c>
      <c r="F1393" s="627" t="s">
        <v>1007</v>
      </c>
      <c r="G1393" s="627" t="s">
        <v>3726</v>
      </c>
      <c r="H1393" s="627" t="s">
        <v>3771</v>
      </c>
      <c r="I1393" s="627" t="s">
        <v>3937</v>
      </c>
      <c r="J1393" s="627" t="s">
        <v>655</v>
      </c>
      <c r="K1393" s="627"/>
      <c r="L1393" s="627"/>
      <c r="M1393" s="627"/>
      <c r="N1393" s="627"/>
    </row>
    <row r="1394" spans="1:14" ht="15" hidden="1" customHeight="1" x14ac:dyDescent="0.15">
      <c r="A1394" s="627">
        <v>89</v>
      </c>
      <c r="B1394" s="627" t="s">
        <v>3938</v>
      </c>
      <c r="C1394" s="627" t="s">
        <v>1033</v>
      </c>
      <c r="D1394" s="627" t="s">
        <v>1122</v>
      </c>
      <c r="E1394" s="627" t="s">
        <v>1027</v>
      </c>
      <c r="F1394" s="627" t="s">
        <v>1007</v>
      </c>
      <c r="G1394" s="627" t="s">
        <v>3726</v>
      </c>
      <c r="H1394" s="627" t="s">
        <v>3771</v>
      </c>
      <c r="I1394" s="627" t="s">
        <v>3939</v>
      </c>
      <c r="J1394" s="627" t="s">
        <v>656</v>
      </c>
      <c r="K1394" s="627"/>
      <c r="L1394" s="627"/>
      <c r="M1394" s="627"/>
      <c r="N1394" s="627"/>
    </row>
    <row r="1395" spans="1:14" ht="15" hidden="1" customHeight="1" x14ac:dyDescent="0.15">
      <c r="A1395" s="627">
        <v>90</v>
      </c>
      <c r="B1395" s="627" t="s">
        <v>3940</v>
      </c>
      <c r="C1395" s="627" t="s">
        <v>1033</v>
      </c>
      <c r="D1395" s="627" t="s">
        <v>1122</v>
      </c>
      <c r="E1395" s="627" t="s">
        <v>1029</v>
      </c>
      <c r="F1395" s="627" t="s">
        <v>1007</v>
      </c>
      <c r="G1395" s="627" t="s">
        <v>3726</v>
      </c>
      <c r="H1395" s="627" t="s">
        <v>3771</v>
      </c>
      <c r="I1395" s="627" t="s">
        <v>282</v>
      </c>
      <c r="J1395" s="627" t="s">
        <v>657</v>
      </c>
      <c r="K1395" s="627"/>
      <c r="L1395" s="627"/>
      <c r="M1395" s="627"/>
      <c r="N1395" s="627"/>
    </row>
    <row r="1396" spans="1:14" ht="15" hidden="1" customHeight="1" x14ac:dyDescent="0.15">
      <c r="A1396" s="627">
        <v>91</v>
      </c>
      <c r="B1396" s="627" t="s">
        <v>3941</v>
      </c>
      <c r="C1396" s="627" t="s">
        <v>1033</v>
      </c>
      <c r="D1396" s="627" t="s">
        <v>1122</v>
      </c>
      <c r="E1396" s="627" t="s">
        <v>1031</v>
      </c>
      <c r="F1396" s="627" t="s">
        <v>1007</v>
      </c>
      <c r="G1396" s="627" t="s">
        <v>3726</v>
      </c>
      <c r="H1396" s="627" t="s">
        <v>3771</v>
      </c>
      <c r="I1396" s="627" t="s">
        <v>414</v>
      </c>
      <c r="J1396" s="627" t="s">
        <v>658</v>
      </c>
      <c r="K1396" s="627"/>
      <c r="L1396" s="627"/>
      <c r="M1396" s="627"/>
      <c r="N1396" s="627"/>
    </row>
    <row r="1397" spans="1:14" ht="15" hidden="1" customHeight="1" x14ac:dyDescent="0.15">
      <c r="A1397" s="627">
        <v>92</v>
      </c>
      <c r="B1397" s="627" t="s">
        <v>3942</v>
      </c>
      <c r="C1397" s="627" t="s">
        <v>1033</v>
      </c>
      <c r="D1397" s="627" t="s">
        <v>1122</v>
      </c>
      <c r="E1397" s="627" t="s">
        <v>1033</v>
      </c>
      <c r="F1397" s="627" t="s">
        <v>1007</v>
      </c>
      <c r="G1397" s="627" t="s">
        <v>3726</v>
      </c>
      <c r="H1397" s="627" t="s">
        <v>3771</v>
      </c>
      <c r="I1397" s="627" t="s">
        <v>3943</v>
      </c>
      <c r="J1397" s="627" t="s">
        <v>659</v>
      </c>
      <c r="K1397" s="627"/>
      <c r="L1397" s="627"/>
      <c r="M1397" s="627"/>
      <c r="N1397" s="627"/>
    </row>
    <row r="1398" spans="1:14" ht="15" hidden="1" customHeight="1" x14ac:dyDescent="0.15">
      <c r="A1398" s="627">
        <v>93</v>
      </c>
      <c r="B1398" s="627" t="s">
        <v>3944</v>
      </c>
      <c r="C1398" s="627" t="s">
        <v>1033</v>
      </c>
      <c r="D1398" s="627" t="s">
        <v>1141</v>
      </c>
      <c r="E1398" s="627" t="s">
        <v>1008</v>
      </c>
      <c r="F1398" s="627" t="s">
        <v>1007</v>
      </c>
      <c r="G1398" s="627" t="s">
        <v>3726</v>
      </c>
      <c r="H1398" s="627" t="s">
        <v>3774</v>
      </c>
      <c r="I1398" s="627"/>
      <c r="J1398" s="627" t="s">
        <v>666</v>
      </c>
      <c r="K1398" s="627"/>
      <c r="L1398" s="627"/>
      <c r="M1398" s="627"/>
      <c r="N1398" s="627"/>
    </row>
    <row r="1399" spans="1:14" ht="15" hidden="1" customHeight="1" x14ac:dyDescent="0.15">
      <c r="A1399" s="627">
        <v>94</v>
      </c>
      <c r="B1399" s="627" t="s">
        <v>3945</v>
      </c>
      <c r="C1399" s="627" t="s">
        <v>1033</v>
      </c>
      <c r="D1399" s="627" t="s">
        <v>1141</v>
      </c>
      <c r="E1399" s="627" t="s">
        <v>1012</v>
      </c>
      <c r="F1399" s="627" t="s">
        <v>1007</v>
      </c>
      <c r="G1399" s="627" t="s">
        <v>3726</v>
      </c>
      <c r="H1399" s="627" t="s">
        <v>3774</v>
      </c>
      <c r="I1399" s="627" t="s">
        <v>3946</v>
      </c>
      <c r="J1399" s="627" t="s">
        <v>667</v>
      </c>
      <c r="K1399" s="627"/>
      <c r="L1399" s="627"/>
      <c r="M1399" s="627"/>
      <c r="N1399" s="627"/>
    </row>
    <row r="1400" spans="1:14" ht="15" hidden="1" customHeight="1" x14ac:dyDescent="0.15">
      <c r="A1400" s="627">
        <v>95</v>
      </c>
      <c r="B1400" s="627" t="s">
        <v>3947</v>
      </c>
      <c r="C1400" s="627" t="s">
        <v>1033</v>
      </c>
      <c r="D1400" s="627" t="s">
        <v>1141</v>
      </c>
      <c r="E1400" s="627" t="s">
        <v>1014</v>
      </c>
      <c r="F1400" s="627" t="s">
        <v>1007</v>
      </c>
      <c r="G1400" s="627" t="s">
        <v>3726</v>
      </c>
      <c r="H1400" s="627" t="s">
        <v>3774</v>
      </c>
      <c r="I1400" s="627" t="s">
        <v>1601</v>
      </c>
      <c r="J1400" s="627" t="s">
        <v>668</v>
      </c>
      <c r="K1400" s="627"/>
      <c r="L1400" s="627"/>
      <c r="M1400" s="627"/>
      <c r="N1400" s="627"/>
    </row>
    <row r="1401" spans="1:14" ht="15" hidden="1" customHeight="1" x14ac:dyDescent="0.15">
      <c r="A1401" s="627">
        <v>96</v>
      </c>
      <c r="B1401" s="627" t="s">
        <v>3948</v>
      </c>
      <c r="C1401" s="627" t="s">
        <v>1033</v>
      </c>
      <c r="D1401" s="627" t="s">
        <v>1141</v>
      </c>
      <c r="E1401" s="627" t="s">
        <v>1016</v>
      </c>
      <c r="F1401" s="627" t="s">
        <v>1007</v>
      </c>
      <c r="G1401" s="627" t="s">
        <v>3726</v>
      </c>
      <c r="H1401" s="627" t="s">
        <v>3774</v>
      </c>
      <c r="I1401" s="627" t="s">
        <v>3949</v>
      </c>
      <c r="J1401" s="627" t="s">
        <v>669</v>
      </c>
      <c r="K1401" s="627"/>
      <c r="L1401" s="627"/>
      <c r="M1401" s="627"/>
      <c r="N1401" s="627"/>
    </row>
    <row r="1402" spans="1:14" ht="15" hidden="1" customHeight="1" x14ac:dyDescent="0.15">
      <c r="A1402" s="627">
        <v>97</v>
      </c>
      <c r="B1402" s="627" t="s">
        <v>3950</v>
      </c>
      <c r="C1402" s="627" t="s">
        <v>1033</v>
      </c>
      <c r="D1402" s="627" t="s">
        <v>1141</v>
      </c>
      <c r="E1402" s="627" t="s">
        <v>1018</v>
      </c>
      <c r="F1402" s="627" t="s">
        <v>1007</v>
      </c>
      <c r="G1402" s="627" t="s">
        <v>3726</v>
      </c>
      <c r="H1402" s="627" t="s">
        <v>3774</v>
      </c>
      <c r="I1402" s="627" t="s">
        <v>3951</v>
      </c>
      <c r="J1402" s="627" t="s">
        <v>670</v>
      </c>
      <c r="K1402" s="627"/>
      <c r="L1402" s="627"/>
      <c r="M1402" s="627"/>
      <c r="N1402" s="627"/>
    </row>
    <row r="1403" spans="1:14" ht="15" hidden="1" customHeight="1" x14ac:dyDescent="0.15">
      <c r="A1403" s="627">
        <v>98</v>
      </c>
      <c r="B1403" s="627" t="s">
        <v>3952</v>
      </c>
      <c r="C1403" s="627" t="s">
        <v>1033</v>
      </c>
      <c r="D1403" s="627" t="s">
        <v>1141</v>
      </c>
      <c r="E1403" s="627" t="s">
        <v>1020</v>
      </c>
      <c r="F1403" s="627" t="s">
        <v>1007</v>
      </c>
      <c r="G1403" s="627" t="s">
        <v>3726</v>
      </c>
      <c r="H1403" s="627" t="s">
        <v>3774</v>
      </c>
      <c r="I1403" s="627" t="s">
        <v>3953</v>
      </c>
      <c r="J1403" s="627" t="s">
        <v>671</v>
      </c>
      <c r="K1403" s="627"/>
      <c r="L1403" s="627"/>
      <c r="M1403" s="627"/>
      <c r="N1403" s="627"/>
    </row>
    <row r="1404" spans="1:14" ht="15" hidden="1" customHeight="1" x14ac:dyDescent="0.15">
      <c r="A1404" s="627">
        <v>99</v>
      </c>
      <c r="B1404" s="627" t="s">
        <v>3954</v>
      </c>
      <c r="C1404" s="627" t="s">
        <v>1033</v>
      </c>
      <c r="D1404" s="627" t="s">
        <v>1141</v>
      </c>
      <c r="E1404" s="627" t="s">
        <v>1022</v>
      </c>
      <c r="F1404" s="627" t="s">
        <v>1007</v>
      </c>
      <c r="G1404" s="627" t="s">
        <v>3726</v>
      </c>
      <c r="H1404" s="627" t="s">
        <v>3774</v>
      </c>
      <c r="I1404" s="627" t="s">
        <v>3955</v>
      </c>
      <c r="J1404" s="627" t="s">
        <v>672</v>
      </c>
      <c r="K1404" s="627"/>
      <c r="L1404" s="627"/>
      <c r="M1404" s="627"/>
      <c r="N1404" s="627"/>
    </row>
    <row r="1405" spans="1:14" ht="15" hidden="1" customHeight="1" x14ac:dyDescent="0.15">
      <c r="A1405" s="627">
        <v>100</v>
      </c>
      <c r="B1405" s="627" t="s">
        <v>3956</v>
      </c>
      <c r="C1405" s="627" t="s">
        <v>1033</v>
      </c>
      <c r="D1405" s="627" t="s">
        <v>1141</v>
      </c>
      <c r="E1405" s="627" t="s">
        <v>1024</v>
      </c>
      <c r="F1405" s="627" t="s">
        <v>1007</v>
      </c>
      <c r="G1405" s="627" t="s">
        <v>3726</v>
      </c>
      <c r="H1405" s="627" t="s">
        <v>3774</v>
      </c>
      <c r="I1405" s="627" t="s">
        <v>3957</v>
      </c>
      <c r="J1405" s="627" t="s">
        <v>673</v>
      </c>
      <c r="K1405" s="627"/>
      <c r="L1405" s="627"/>
      <c r="M1405" s="627"/>
      <c r="N1405" s="627"/>
    </row>
    <row r="1406" spans="1:14" ht="15" hidden="1" customHeight="1" x14ac:dyDescent="0.15">
      <c r="A1406" s="627">
        <v>101</v>
      </c>
      <c r="B1406" s="627" t="s">
        <v>3958</v>
      </c>
      <c r="C1406" s="627" t="s">
        <v>1033</v>
      </c>
      <c r="D1406" s="627" t="s">
        <v>1141</v>
      </c>
      <c r="E1406" s="627" t="s">
        <v>1006</v>
      </c>
      <c r="F1406" s="627" t="s">
        <v>1007</v>
      </c>
      <c r="G1406" s="627" t="s">
        <v>3726</v>
      </c>
      <c r="H1406" s="627" t="s">
        <v>3774</v>
      </c>
      <c r="I1406" s="627" t="s">
        <v>2482</v>
      </c>
      <c r="J1406" s="627" t="s">
        <v>674</v>
      </c>
      <c r="K1406" s="627"/>
      <c r="L1406" s="627"/>
      <c r="M1406" s="627"/>
      <c r="N1406" s="627"/>
    </row>
    <row r="1407" spans="1:14" ht="15" hidden="1" customHeight="1" x14ac:dyDescent="0.15">
      <c r="A1407" s="627">
        <v>102</v>
      </c>
      <c r="B1407" s="627" t="s">
        <v>3959</v>
      </c>
      <c r="C1407" s="627" t="s">
        <v>1033</v>
      </c>
      <c r="D1407" s="627" t="s">
        <v>1951</v>
      </c>
      <c r="E1407" s="627" t="s">
        <v>1008</v>
      </c>
      <c r="F1407" s="627" t="s">
        <v>1007</v>
      </c>
      <c r="G1407" s="627" t="s">
        <v>3726</v>
      </c>
      <c r="H1407" s="627" t="s">
        <v>3776</v>
      </c>
      <c r="I1407" s="627"/>
      <c r="J1407" s="627" t="s">
        <v>1952</v>
      </c>
      <c r="K1407" s="627"/>
      <c r="L1407" s="627"/>
      <c r="M1407" s="627"/>
      <c r="N1407" s="627"/>
    </row>
    <row r="1408" spans="1:14" ht="15" hidden="1" customHeight="1" x14ac:dyDescent="0.15">
      <c r="A1408" s="627">
        <v>103</v>
      </c>
      <c r="B1408" s="627" t="s">
        <v>3960</v>
      </c>
      <c r="C1408" s="627" t="s">
        <v>1033</v>
      </c>
      <c r="D1408" s="627" t="s">
        <v>1951</v>
      </c>
      <c r="E1408" s="627" t="s">
        <v>1012</v>
      </c>
      <c r="F1408" s="627" t="s">
        <v>1007</v>
      </c>
      <c r="G1408" s="627" t="s">
        <v>3726</v>
      </c>
      <c r="H1408" s="627" t="s">
        <v>3776</v>
      </c>
      <c r="I1408" s="627" t="s">
        <v>3961</v>
      </c>
      <c r="J1408" s="627" t="s">
        <v>1955</v>
      </c>
      <c r="K1408" s="627"/>
      <c r="L1408" s="627"/>
      <c r="M1408" s="627"/>
      <c r="N1408" s="627"/>
    </row>
    <row r="1409" spans="1:14" ht="15" hidden="1" customHeight="1" x14ac:dyDescent="0.15">
      <c r="A1409" s="627">
        <v>104</v>
      </c>
      <c r="B1409" s="627" t="s">
        <v>3962</v>
      </c>
      <c r="C1409" s="627" t="s">
        <v>1033</v>
      </c>
      <c r="D1409" s="627" t="s">
        <v>1951</v>
      </c>
      <c r="E1409" s="627" t="s">
        <v>1014</v>
      </c>
      <c r="F1409" s="627" t="s">
        <v>1007</v>
      </c>
      <c r="G1409" s="627" t="s">
        <v>3726</v>
      </c>
      <c r="H1409" s="627" t="s">
        <v>3776</v>
      </c>
      <c r="I1409" s="627" t="s">
        <v>3963</v>
      </c>
      <c r="J1409" s="627" t="s">
        <v>1958</v>
      </c>
      <c r="K1409" s="627"/>
      <c r="L1409" s="627"/>
      <c r="M1409" s="627"/>
      <c r="N1409" s="627"/>
    </row>
    <row r="1410" spans="1:14" ht="15" hidden="1" customHeight="1" x14ac:dyDescent="0.15">
      <c r="A1410" s="627">
        <v>105</v>
      </c>
      <c r="B1410" s="627" t="s">
        <v>3964</v>
      </c>
      <c r="C1410" s="627" t="s">
        <v>1033</v>
      </c>
      <c r="D1410" s="627" t="s">
        <v>1951</v>
      </c>
      <c r="E1410" s="627" t="s">
        <v>1016</v>
      </c>
      <c r="F1410" s="627" t="s">
        <v>1007</v>
      </c>
      <c r="G1410" s="627" t="s">
        <v>3726</v>
      </c>
      <c r="H1410" s="627" t="s">
        <v>3776</v>
      </c>
      <c r="I1410" s="627" t="s">
        <v>3965</v>
      </c>
      <c r="J1410" s="627" t="s">
        <v>1961</v>
      </c>
      <c r="K1410" s="627"/>
      <c r="L1410" s="627"/>
      <c r="M1410" s="627"/>
      <c r="N1410" s="627"/>
    </row>
    <row r="1411" spans="1:14" ht="15" hidden="1" customHeight="1" x14ac:dyDescent="0.15">
      <c r="A1411" s="627">
        <v>106</v>
      </c>
      <c r="B1411" s="627" t="s">
        <v>3966</v>
      </c>
      <c r="C1411" s="627" t="s">
        <v>1033</v>
      </c>
      <c r="D1411" s="627" t="s">
        <v>1951</v>
      </c>
      <c r="E1411" s="627" t="s">
        <v>1018</v>
      </c>
      <c r="F1411" s="627" t="s">
        <v>1007</v>
      </c>
      <c r="G1411" s="627" t="s">
        <v>3726</v>
      </c>
      <c r="H1411" s="627" t="s">
        <v>3776</v>
      </c>
      <c r="I1411" s="627" t="s">
        <v>3967</v>
      </c>
      <c r="J1411" s="627" t="s">
        <v>1964</v>
      </c>
      <c r="K1411" s="627"/>
      <c r="L1411" s="627"/>
      <c r="M1411" s="627"/>
      <c r="N1411" s="627"/>
    </row>
    <row r="1412" spans="1:14" ht="15" hidden="1" customHeight="1" x14ac:dyDescent="0.15">
      <c r="A1412" s="627">
        <v>107</v>
      </c>
      <c r="B1412" s="627" t="s">
        <v>3968</v>
      </c>
      <c r="C1412" s="627" t="s">
        <v>1033</v>
      </c>
      <c r="D1412" s="627" t="s">
        <v>1951</v>
      </c>
      <c r="E1412" s="627" t="s">
        <v>1020</v>
      </c>
      <c r="F1412" s="627" t="s">
        <v>1007</v>
      </c>
      <c r="G1412" s="627" t="s">
        <v>3726</v>
      </c>
      <c r="H1412" s="627" t="s">
        <v>3776</v>
      </c>
      <c r="I1412" s="627" t="s">
        <v>3969</v>
      </c>
      <c r="J1412" s="627" t="s">
        <v>1967</v>
      </c>
      <c r="K1412" s="627"/>
      <c r="L1412" s="627"/>
      <c r="M1412" s="627"/>
      <c r="N1412" s="627"/>
    </row>
    <row r="1413" spans="1:14" ht="15" hidden="1" customHeight="1" x14ac:dyDescent="0.15">
      <c r="A1413" s="627">
        <v>108</v>
      </c>
      <c r="B1413" s="627" t="s">
        <v>3970</v>
      </c>
      <c r="C1413" s="627" t="s">
        <v>1033</v>
      </c>
      <c r="D1413" s="627" t="s">
        <v>1951</v>
      </c>
      <c r="E1413" s="627" t="s">
        <v>1022</v>
      </c>
      <c r="F1413" s="627" t="s">
        <v>1007</v>
      </c>
      <c r="G1413" s="627" t="s">
        <v>3726</v>
      </c>
      <c r="H1413" s="627" t="s">
        <v>3776</v>
      </c>
      <c r="I1413" s="627" t="s">
        <v>3971</v>
      </c>
      <c r="J1413" s="627" t="s">
        <v>1970</v>
      </c>
      <c r="K1413" s="627"/>
      <c r="L1413" s="627"/>
      <c r="M1413" s="627"/>
      <c r="N1413" s="627"/>
    </row>
    <row r="1414" spans="1:14" ht="15" hidden="1" customHeight="1" x14ac:dyDescent="0.15">
      <c r="A1414" s="627">
        <v>109</v>
      </c>
      <c r="B1414" s="627" t="s">
        <v>3972</v>
      </c>
      <c r="C1414" s="627" t="s">
        <v>1033</v>
      </c>
      <c r="D1414" s="627" t="s">
        <v>1951</v>
      </c>
      <c r="E1414" s="627" t="s">
        <v>1024</v>
      </c>
      <c r="F1414" s="627" t="s">
        <v>1007</v>
      </c>
      <c r="G1414" s="627" t="s">
        <v>3726</v>
      </c>
      <c r="H1414" s="627" t="s">
        <v>3776</v>
      </c>
      <c r="I1414" s="627" t="s">
        <v>3973</v>
      </c>
      <c r="J1414" s="627" t="s">
        <v>1973</v>
      </c>
      <c r="K1414" s="627"/>
      <c r="L1414" s="627"/>
      <c r="M1414" s="627"/>
      <c r="N1414" s="627"/>
    </row>
    <row r="1415" spans="1:14" ht="15" hidden="1" customHeight="1" x14ac:dyDescent="0.15">
      <c r="A1415" s="627">
        <v>110</v>
      </c>
      <c r="B1415" s="627" t="s">
        <v>3974</v>
      </c>
      <c r="C1415" s="627" t="s">
        <v>1033</v>
      </c>
      <c r="D1415" s="627" t="s">
        <v>1951</v>
      </c>
      <c r="E1415" s="627" t="s">
        <v>1006</v>
      </c>
      <c r="F1415" s="627" t="s">
        <v>1007</v>
      </c>
      <c r="G1415" s="627" t="s">
        <v>3726</v>
      </c>
      <c r="H1415" s="627" t="s">
        <v>3776</v>
      </c>
      <c r="I1415" s="627" t="s">
        <v>3975</v>
      </c>
      <c r="J1415" s="627" t="s">
        <v>1976</v>
      </c>
      <c r="K1415" s="627"/>
      <c r="L1415" s="627"/>
      <c r="M1415" s="627"/>
      <c r="N1415" s="627"/>
    </row>
    <row r="1416" spans="1:14" ht="15" hidden="1" customHeight="1" x14ac:dyDescent="0.15">
      <c r="A1416" s="627">
        <v>111</v>
      </c>
      <c r="B1416" s="627" t="s">
        <v>3976</v>
      </c>
      <c r="C1416" s="627" t="s">
        <v>1033</v>
      </c>
      <c r="D1416" s="627" t="s">
        <v>1171</v>
      </c>
      <c r="E1416" s="627" t="s">
        <v>1008</v>
      </c>
      <c r="F1416" s="627" t="s">
        <v>1007</v>
      </c>
      <c r="G1416" s="627" t="s">
        <v>3726</v>
      </c>
      <c r="H1416" s="627" t="s">
        <v>3780</v>
      </c>
      <c r="I1416" s="627"/>
      <c r="J1416" s="627" t="s">
        <v>692</v>
      </c>
      <c r="K1416" s="627"/>
      <c r="L1416" s="627"/>
      <c r="M1416" s="627"/>
      <c r="N1416" s="627"/>
    </row>
    <row r="1417" spans="1:14" ht="15" hidden="1" customHeight="1" x14ac:dyDescent="0.15">
      <c r="A1417" s="627">
        <v>112</v>
      </c>
      <c r="B1417" s="627" t="s">
        <v>3977</v>
      </c>
      <c r="C1417" s="627" t="s">
        <v>1033</v>
      </c>
      <c r="D1417" s="627" t="s">
        <v>1171</v>
      </c>
      <c r="E1417" s="627" t="s">
        <v>1012</v>
      </c>
      <c r="F1417" s="627" t="s">
        <v>1007</v>
      </c>
      <c r="G1417" s="627" t="s">
        <v>3726</v>
      </c>
      <c r="H1417" s="627" t="s">
        <v>3780</v>
      </c>
      <c r="I1417" s="627" t="s">
        <v>3978</v>
      </c>
      <c r="J1417" s="627" t="s">
        <v>693</v>
      </c>
      <c r="K1417" s="627"/>
      <c r="L1417" s="627"/>
      <c r="M1417" s="627"/>
      <c r="N1417" s="627"/>
    </row>
    <row r="1418" spans="1:14" ht="15" hidden="1" customHeight="1" x14ac:dyDescent="0.15">
      <c r="A1418" s="627">
        <v>113</v>
      </c>
      <c r="B1418" s="627" t="s">
        <v>3979</v>
      </c>
      <c r="C1418" s="627" t="s">
        <v>1033</v>
      </c>
      <c r="D1418" s="627" t="s">
        <v>1171</v>
      </c>
      <c r="E1418" s="627" t="s">
        <v>1014</v>
      </c>
      <c r="F1418" s="627" t="s">
        <v>1007</v>
      </c>
      <c r="G1418" s="627" t="s">
        <v>3726</v>
      </c>
      <c r="H1418" s="627" t="s">
        <v>3780</v>
      </c>
      <c r="I1418" s="627" t="s">
        <v>3980</v>
      </c>
      <c r="J1418" s="627" t="s">
        <v>694</v>
      </c>
      <c r="K1418" s="627"/>
      <c r="L1418" s="627"/>
      <c r="M1418" s="627"/>
      <c r="N1418" s="627"/>
    </row>
    <row r="1419" spans="1:14" ht="15" hidden="1" customHeight="1" x14ac:dyDescent="0.15">
      <c r="A1419" s="627">
        <v>114</v>
      </c>
      <c r="B1419" s="627" t="s">
        <v>3981</v>
      </c>
      <c r="C1419" s="627" t="s">
        <v>1033</v>
      </c>
      <c r="D1419" s="627" t="s">
        <v>1171</v>
      </c>
      <c r="E1419" s="627" t="s">
        <v>1016</v>
      </c>
      <c r="F1419" s="627" t="s">
        <v>1007</v>
      </c>
      <c r="G1419" s="627" t="s">
        <v>3726</v>
      </c>
      <c r="H1419" s="627" t="s">
        <v>3780</v>
      </c>
      <c r="I1419" s="627" t="s">
        <v>3982</v>
      </c>
      <c r="J1419" s="627" t="s">
        <v>695</v>
      </c>
      <c r="K1419" s="627"/>
      <c r="L1419" s="627"/>
      <c r="M1419" s="627"/>
      <c r="N1419" s="627"/>
    </row>
    <row r="1420" spans="1:14" ht="15" hidden="1" customHeight="1" x14ac:dyDescent="0.15">
      <c r="A1420" s="627">
        <v>115</v>
      </c>
      <c r="B1420" s="627" t="s">
        <v>3983</v>
      </c>
      <c r="C1420" s="627" t="s">
        <v>1033</v>
      </c>
      <c r="D1420" s="627" t="s">
        <v>1171</v>
      </c>
      <c r="E1420" s="627" t="s">
        <v>1018</v>
      </c>
      <c r="F1420" s="627" t="s">
        <v>1007</v>
      </c>
      <c r="G1420" s="627" t="s">
        <v>3726</v>
      </c>
      <c r="H1420" s="627" t="s">
        <v>3780</v>
      </c>
      <c r="I1420" s="627" t="s">
        <v>3984</v>
      </c>
      <c r="J1420" s="627" t="s">
        <v>696</v>
      </c>
      <c r="K1420" s="627"/>
      <c r="L1420" s="627"/>
      <c r="M1420" s="627"/>
      <c r="N1420" s="627"/>
    </row>
    <row r="1421" spans="1:14" ht="15" hidden="1" customHeight="1" x14ac:dyDescent="0.15">
      <c r="A1421" s="627">
        <v>116</v>
      </c>
      <c r="B1421" s="627" t="s">
        <v>3985</v>
      </c>
      <c r="C1421" s="627" t="s">
        <v>1033</v>
      </c>
      <c r="D1421" s="627" t="s">
        <v>1171</v>
      </c>
      <c r="E1421" s="627" t="s">
        <v>1020</v>
      </c>
      <c r="F1421" s="627" t="s">
        <v>1007</v>
      </c>
      <c r="G1421" s="627" t="s">
        <v>3726</v>
      </c>
      <c r="H1421" s="627" t="s">
        <v>3780</v>
      </c>
      <c r="I1421" s="627" t="s">
        <v>3174</v>
      </c>
      <c r="J1421" s="627" t="s">
        <v>697</v>
      </c>
      <c r="K1421" s="627"/>
      <c r="L1421" s="627"/>
      <c r="M1421" s="627"/>
      <c r="N1421" s="627"/>
    </row>
    <row r="1422" spans="1:14" ht="15" hidden="1" customHeight="1" x14ac:dyDescent="0.15">
      <c r="A1422" s="627">
        <v>117</v>
      </c>
      <c r="B1422" s="627" t="s">
        <v>3986</v>
      </c>
      <c r="C1422" s="627" t="s">
        <v>1033</v>
      </c>
      <c r="D1422" s="627" t="s">
        <v>1171</v>
      </c>
      <c r="E1422" s="627" t="s">
        <v>1022</v>
      </c>
      <c r="F1422" s="627" t="s">
        <v>1007</v>
      </c>
      <c r="G1422" s="627" t="s">
        <v>3726</v>
      </c>
      <c r="H1422" s="627" t="s">
        <v>3780</v>
      </c>
      <c r="I1422" s="627" t="s">
        <v>3987</v>
      </c>
      <c r="J1422" s="627" t="s">
        <v>698</v>
      </c>
      <c r="K1422" s="627"/>
      <c r="L1422" s="627"/>
      <c r="M1422" s="627"/>
      <c r="N1422" s="627"/>
    </row>
    <row r="1423" spans="1:14" ht="15" hidden="1" customHeight="1" x14ac:dyDescent="0.15">
      <c r="A1423" s="627">
        <v>118</v>
      </c>
      <c r="B1423" s="627" t="s">
        <v>3988</v>
      </c>
      <c r="C1423" s="627" t="s">
        <v>1033</v>
      </c>
      <c r="D1423" s="627" t="s">
        <v>1171</v>
      </c>
      <c r="E1423" s="627" t="s">
        <v>1024</v>
      </c>
      <c r="F1423" s="627" t="s">
        <v>1007</v>
      </c>
      <c r="G1423" s="627" t="s">
        <v>3726</v>
      </c>
      <c r="H1423" s="627" t="s">
        <v>3780</v>
      </c>
      <c r="I1423" s="627" t="s">
        <v>3989</v>
      </c>
      <c r="J1423" s="627" t="s">
        <v>699</v>
      </c>
      <c r="K1423" s="627"/>
      <c r="L1423" s="627"/>
      <c r="M1423" s="627"/>
      <c r="N1423" s="627"/>
    </row>
    <row r="1424" spans="1:14" ht="15" hidden="1" customHeight="1" x14ac:dyDescent="0.15">
      <c r="A1424" s="627">
        <v>119</v>
      </c>
      <c r="B1424" s="627" t="s">
        <v>3990</v>
      </c>
      <c r="C1424" s="627" t="s">
        <v>1033</v>
      </c>
      <c r="D1424" s="627" t="s">
        <v>1171</v>
      </c>
      <c r="E1424" s="627" t="s">
        <v>1006</v>
      </c>
      <c r="F1424" s="627" t="s">
        <v>1007</v>
      </c>
      <c r="G1424" s="627" t="s">
        <v>3726</v>
      </c>
      <c r="H1424" s="627" t="s">
        <v>3780</v>
      </c>
      <c r="I1424" s="627" t="s">
        <v>3991</v>
      </c>
      <c r="J1424" s="627" t="s">
        <v>3992</v>
      </c>
      <c r="K1424" s="627"/>
      <c r="L1424" s="627"/>
      <c r="M1424" s="627"/>
      <c r="N1424" s="627"/>
    </row>
    <row r="1425" spans="1:14" ht="15" hidden="1" customHeight="1" x14ac:dyDescent="0.15">
      <c r="A1425" s="627">
        <v>120</v>
      </c>
      <c r="B1425" s="627" t="s">
        <v>3993</v>
      </c>
      <c r="C1425" s="627" t="s">
        <v>1033</v>
      </c>
      <c r="D1425" s="627" t="s">
        <v>1171</v>
      </c>
      <c r="E1425" s="627" t="s">
        <v>1027</v>
      </c>
      <c r="F1425" s="627" t="s">
        <v>1007</v>
      </c>
      <c r="G1425" s="627" t="s">
        <v>3726</v>
      </c>
      <c r="H1425" s="627" t="s">
        <v>3780</v>
      </c>
      <c r="I1425" s="627" t="s">
        <v>3994</v>
      </c>
      <c r="J1425" s="627" t="s">
        <v>3995</v>
      </c>
      <c r="K1425" s="627"/>
      <c r="L1425" s="627"/>
      <c r="M1425" s="627"/>
      <c r="N1425" s="627"/>
    </row>
    <row r="1426" spans="1:14" ht="15" hidden="1" customHeight="1" x14ac:dyDescent="0.15">
      <c r="A1426" s="627">
        <v>121</v>
      </c>
      <c r="B1426" s="627" t="s">
        <v>3996</v>
      </c>
      <c r="C1426" s="627" t="s">
        <v>1033</v>
      </c>
      <c r="D1426" s="627" t="s">
        <v>1171</v>
      </c>
      <c r="E1426" s="627" t="s">
        <v>1029</v>
      </c>
      <c r="F1426" s="627" t="s">
        <v>1007</v>
      </c>
      <c r="G1426" s="627" t="s">
        <v>3726</v>
      </c>
      <c r="H1426" s="627" t="s">
        <v>3780</v>
      </c>
      <c r="I1426" s="627" t="s">
        <v>3997</v>
      </c>
      <c r="J1426" s="627" t="s">
        <v>3998</v>
      </c>
      <c r="K1426" s="627"/>
      <c r="L1426" s="627"/>
      <c r="M1426" s="627"/>
      <c r="N1426" s="627"/>
    </row>
    <row r="1427" spans="1:14" ht="15" hidden="1" customHeight="1" x14ac:dyDescent="0.15">
      <c r="A1427" s="627">
        <v>122</v>
      </c>
      <c r="B1427" s="627" t="s">
        <v>3999</v>
      </c>
      <c r="C1427" s="627" t="s">
        <v>1033</v>
      </c>
      <c r="D1427" s="627" t="s">
        <v>1171</v>
      </c>
      <c r="E1427" s="627" t="s">
        <v>1031</v>
      </c>
      <c r="F1427" s="627" t="s">
        <v>1007</v>
      </c>
      <c r="G1427" s="627" t="s">
        <v>3726</v>
      </c>
      <c r="H1427" s="627" t="s">
        <v>3780</v>
      </c>
      <c r="I1427" s="627" t="s">
        <v>4000</v>
      </c>
      <c r="J1427" s="627" t="s">
        <v>4001</v>
      </c>
      <c r="K1427" s="627"/>
      <c r="L1427" s="627"/>
      <c r="M1427" s="627"/>
      <c r="N1427" s="627"/>
    </row>
    <row r="1428" spans="1:14" ht="15" hidden="1" customHeight="1" x14ac:dyDescent="0.15">
      <c r="A1428" s="627">
        <v>123</v>
      </c>
      <c r="B1428" s="627" t="s">
        <v>4002</v>
      </c>
      <c r="C1428" s="627" t="s">
        <v>1033</v>
      </c>
      <c r="D1428" s="627" t="s">
        <v>1171</v>
      </c>
      <c r="E1428" s="627" t="s">
        <v>1033</v>
      </c>
      <c r="F1428" s="627" t="s">
        <v>1007</v>
      </c>
      <c r="G1428" s="627" t="s">
        <v>3726</v>
      </c>
      <c r="H1428" s="627" t="s">
        <v>3780</v>
      </c>
      <c r="I1428" s="627" t="s">
        <v>4003</v>
      </c>
      <c r="J1428" s="627" t="s">
        <v>4004</v>
      </c>
      <c r="K1428" s="627"/>
      <c r="L1428" s="627"/>
      <c r="M1428" s="627"/>
      <c r="N1428" s="627"/>
    </row>
    <row r="1429" spans="1:14" ht="15" hidden="1" customHeight="1" x14ac:dyDescent="0.15">
      <c r="A1429" s="627">
        <v>124</v>
      </c>
      <c r="B1429" s="627" t="s">
        <v>4005</v>
      </c>
      <c r="C1429" s="627" t="s">
        <v>1033</v>
      </c>
      <c r="D1429" s="627" t="s">
        <v>1171</v>
      </c>
      <c r="E1429" s="627" t="s">
        <v>1035</v>
      </c>
      <c r="F1429" s="627" t="s">
        <v>1007</v>
      </c>
      <c r="G1429" s="627" t="s">
        <v>3726</v>
      </c>
      <c r="H1429" s="627" t="s">
        <v>3780</v>
      </c>
      <c r="I1429" s="627" t="s">
        <v>4006</v>
      </c>
      <c r="J1429" s="627" t="s">
        <v>4007</v>
      </c>
      <c r="K1429" s="627"/>
      <c r="L1429" s="627"/>
      <c r="M1429" s="627"/>
      <c r="N1429" s="627"/>
    </row>
    <row r="1430" spans="1:14" ht="15" hidden="1" customHeight="1" x14ac:dyDescent="0.15">
      <c r="A1430" s="627">
        <v>125</v>
      </c>
      <c r="B1430" s="627" t="s">
        <v>4008</v>
      </c>
      <c r="C1430" s="627" t="s">
        <v>1033</v>
      </c>
      <c r="D1430" s="627" t="s">
        <v>1171</v>
      </c>
      <c r="E1430" s="627" t="s">
        <v>1037</v>
      </c>
      <c r="F1430" s="627" t="s">
        <v>1007</v>
      </c>
      <c r="G1430" s="627" t="s">
        <v>3726</v>
      </c>
      <c r="H1430" s="627" t="s">
        <v>3780</v>
      </c>
      <c r="I1430" s="627" t="s">
        <v>4009</v>
      </c>
      <c r="J1430" s="627" t="s">
        <v>4010</v>
      </c>
      <c r="K1430" s="627"/>
      <c r="L1430" s="627"/>
      <c r="M1430" s="627"/>
      <c r="N1430" s="627"/>
    </row>
    <row r="1431" spans="1:14" ht="15" hidden="1" customHeight="1" x14ac:dyDescent="0.15">
      <c r="A1431" s="627">
        <v>126</v>
      </c>
      <c r="B1431" s="627" t="s">
        <v>4011</v>
      </c>
      <c r="C1431" s="627" t="s">
        <v>1033</v>
      </c>
      <c r="D1431" s="627" t="s">
        <v>1171</v>
      </c>
      <c r="E1431" s="627" t="s">
        <v>1039</v>
      </c>
      <c r="F1431" s="627" t="s">
        <v>1007</v>
      </c>
      <c r="G1431" s="627" t="s">
        <v>3726</v>
      </c>
      <c r="H1431" s="627" t="s">
        <v>3780</v>
      </c>
      <c r="I1431" s="627" t="s">
        <v>4012</v>
      </c>
      <c r="J1431" s="627" t="s">
        <v>4013</v>
      </c>
      <c r="K1431" s="627"/>
      <c r="L1431" s="627"/>
      <c r="M1431" s="627"/>
      <c r="N1431" s="627"/>
    </row>
    <row r="1432" spans="1:14" ht="15" hidden="1" customHeight="1" x14ac:dyDescent="0.15">
      <c r="A1432" s="627">
        <v>127</v>
      </c>
      <c r="B1432" s="627" t="s">
        <v>4014</v>
      </c>
      <c r="C1432" s="627" t="s">
        <v>1033</v>
      </c>
      <c r="D1432" s="627" t="s">
        <v>1171</v>
      </c>
      <c r="E1432" s="627" t="s">
        <v>1041</v>
      </c>
      <c r="F1432" s="627" t="s">
        <v>1007</v>
      </c>
      <c r="G1432" s="627" t="s">
        <v>3726</v>
      </c>
      <c r="H1432" s="627" t="s">
        <v>3780</v>
      </c>
      <c r="I1432" s="627" t="s">
        <v>3441</v>
      </c>
      <c r="J1432" s="627" t="s">
        <v>4015</v>
      </c>
      <c r="K1432" s="627"/>
      <c r="L1432" s="627"/>
      <c r="M1432" s="627"/>
      <c r="N1432" s="627"/>
    </row>
    <row r="1433" spans="1:14" ht="15" hidden="1" customHeight="1" x14ac:dyDescent="0.15">
      <c r="A1433" s="627">
        <v>128</v>
      </c>
      <c r="B1433" s="627" t="s">
        <v>4016</v>
      </c>
      <c r="C1433" s="627" t="s">
        <v>1033</v>
      </c>
      <c r="D1433" s="627" t="s">
        <v>1180</v>
      </c>
      <c r="E1433" s="627" t="s">
        <v>1008</v>
      </c>
      <c r="F1433" s="627" t="s">
        <v>1007</v>
      </c>
      <c r="G1433" s="627" t="s">
        <v>3726</v>
      </c>
      <c r="H1433" s="627" t="s">
        <v>3784</v>
      </c>
      <c r="I1433" s="627"/>
      <c r="J1433" s="627" t="s">
        <v>700</v>
      </c>
      <c r="K1433" s="627"/>
      <c r="L1433" s="627"/>
      <c r="M1433" s="627"/>
      <c r="N1433" s="627"/>
    </row>
    <row r="1434" spans="1:14" ht="15" hidden="1" customHeight="1" x14ac:dyDescent="0.15">
      <c r="A1434" s="627">
        <v>129</v>
      </c>
      <c r="B1434" s="627" t="s">
        <v>4017</v>
      </c>
      <c r="C1434" s="627" t="s">
        <v>1033</v>
      </c>
      <c r="D1434" s="627" t="s">
        <v>1180</v>
      </c>
      <c r="E1434" s="627" t="s">
        <v>1012</v>
      </c>
      <c r="F1434" s="627" t="s">
        <v>1007</v>
      </c>
      <c r="G1434" s="627" t="s">
        <v>3726</v>
      </c>
      <c r="H1434" s="627" t="s">
        <v>3784</v>
      </c>
      <c r="I1434" s="627" t="s">
        <v>4018</v>
      </c>
      <c r="J1434" s="627" t="s">
        <v>701</v>
      </c>
      <c r="K1434" s="627"/>
      <c r="L1434" s="627"/>
      <c r="M1434" s="627"/>
      <c r="N1434" s="627"/>
    </row>
    <row r="1435" spans="1:14" ht="15" hidden="1" customHeight="1" x14ac:dyDescent="0.15">
      <c r="A1435" s="627">
        <v>130</v>
      </c>
      <c r="B1435" s="627" t="s">
        <v>4019</v>
      </c>
      <c r="C1435" s="627" t="s">
        <v>1033</v>
      </c>
      <c r="D1435" s="627" t="s">
        <v>1180</v>
      </c>
      <c r="E1435" s="627" t="s">
        <v>1014</v>
      </c>
      <c r="F1435" s="627" t="s">
        <v>1007</v>
      </c>
      <c r="G1435" s="627" t="s">
        <v>3726</v>
      </c>
      <c r="H1435" s="627" t="s">
        <v>3784</v>
      </c>
      <c r="I1435" s="627" t="s">
        <v>4020</v>
      </c>
      <c r="J1435" s="627" t="s">
        <v>702</v>
      </c>
      <c r="K1435" s="627"/>
      <c r="L1435" s="627"/>
      <c r="M1435" s="627"/>
      <c r="N1435" s="627"/>
    </row>
    <row r="1436" spans="1:14" ht="15" hidden="1" customHeight="1" x14ac:dyDescent="0.15">
      <c r="A1436" s="627">
        <v>131</v>
      </c>
      <c r="B1436" s="627" t="s">
        <v>4021</v>
      </c>
      <c r="C1436" s="627" t="s">
        <v>1033</v>
      </c>
      <c r="D1436" s="627" t="s">
        <v>1180</v>
      </c>
      <c r="E1436" s="627" t="s">
        <v>1016</v>
      </c>
      <c r="F1436" s="627" t="s">
        <v>1007</v>
      </c>
      <c r="G1436" s="627" t="s">
        <v>3726</v>
      </c>
      <c r="H1436" s="627" t="s">
        <v>3784</v>
      </c>
      <c r="I1436" s="627" t="s">
        <v>4022</v>
      </c>
      <c r="J1436" s="627" t="s">
        <v>703</v>
      </c>
      <c r="K1436" s="627"/>
      <c r="L1436" s="627"/>
      <c r="M1436" s="627"/>
      <c r="N1436" s="627"/>
    </row>
    <row r="1437" spans="1:14" ht="15" hidden="1" customHeight="1" x14ac:dyDescent="0.15">
      <c r="A1437" s="627">
        <v>132</v>
      </c>
      <c r="B1437" s="627" t="s">
        <v>4023</v>
      </c>
      <c r="C1437" s="627" t="s">
        <v>1033</v>
      </c>
      <c r="D1437" s="627" t="s">
        <v>1193</v>
      </c>
      <c r="E1437" s="627" t="s">
        <v>1008</v>
      </c>
      <c r="F1437" s="627" t="s">
        <v>1007</v>
      </c>
      <c r="G1437" s="627" t="s">
        <v>3726</v>
      </c>
      <c r="H1437" s="627" t="s">
        <v>3787</v>
      </c>
      <c r="I1437" s="627"/>
      <c r="J1437" s="627" t="s">
        <v>712</v>
      </c>
      <c r="K1437" s="627"/>
      <c r="L1437" s="627"/>
      <c r="M1437" s="627"/>
      <c r="N1437" s="627"/>
    </row>
    <row r="1438" spans="1:14" ht="15" hidden="1" customHeight="1" x14ac:dyDescent="0.15">
      <c r="A1438" s="627">
        <v>133</v>
      </c>
      <c r="B1438" s="627" t="s">
        <v>4024</v>
      </c>
      <c r="C1438" s="627" t="s">
        <v>1033</v>
      </c>
      <c r="D1438" s="627" t="s">
        <v>1193</v>
      </c>
      <c r="E1438" s="627" t="s">
        <v>1012</v>
      </c>
      <c r="F1438" s="627" t="s">
        <v>1007</v>
      </c>
      <c r="G1438" s="627" t="s">
        <v>3726</v>
      </c>
      <c r="H1438" s="627" t="s">
        <v>3787</v>
      </c>
      <c r="I1438" s="627" t="s">
        <v>4025</v>
      </c>
      <c r="J1438" s="627" t="s">
        <v>713</v>
      </c>
      <c r="K1438" s="627"/>
      <c r="L1438" s="627"/>
      <c r="M1438" s="627"/>
      <c r="N1438" s="627"/>
    </row>
    <row r="1439" spans="1:14" ht="15" hidden="1" customHeight="1" x14ac:dyDescent="0.15">
      <c r="A1439" s="627">
        <v>134</v>
      </c>
      <c r="B1439" s="627" t="s">
        <v>4026</v>
      </c>
      <c r="C1439" s="627" t="s">
        <v>1033</v>
      </c>
      <c r="D1439" s="627" t="s">
        <v>1193</v>
      </c>
      <c r="E1439" s="627" t="s">
        <v>1014</v>
      </c>
      <c r="F1439" s="627" t="s">
        <v>1007</v>
      </c>
      <c r="G1439" s="627" t="s">
        <v>3726</v>
      </c>
      <c r="H1439" s="627" t="s">
        <v>3787</v>
      </c>
      <c r="I1439" s="627" t="s">
        <v>4027</v>
      </c>
      <c r="J1439" s="627" t="s">
        <v>714</v>
      </c>
      <c r="K1439" s="627"/>
      <c r="L1439" s="627"/>
      <c r="M1439" s="627"/>
      <c r="N1439" s="627"/>
    </row>
    <row r="1440" spans="1:14" ht="15" hidden="1" customHeight="1" x14ac:dyDescent="0.15">
      <c r="A1440" s="627">
        <v>135</v>
      </c>
      <c r="B1440" s="627" t="s">
        <v>4028</v>
      </c>
      <c r="C1440" s="627" t="s">
        <v>1033</v>
      </c>
      <c r="D1440" s="627" t="s">
        <v>1193</v>
      </c>
      <c r="E1440" s="627" t="s">
        <v>1016</v>
      </c>
      <c r="F1440" s="627" t="s">
        <v>1007</v>
      </c>
      <c r="G1440" s="627" t="s">
        <v>3726</v>
      </c>
      <c r="H1440" s="627" t="s">
        <v>3787</v>
      </c>
      <c r="I1440" s="627" t="s">
        <v>4029</v>
      </c>
      <c r="J1440" s="627" t="s">
        <v>715</v>
      </c>
      <c r="K1440" s="627"/>
      <c r="L1440" s="627"/>
      <c r="M1440" s="627"/>
      <c r="N1440" s="627"/>
    </row>
    <row r="1441" spans="1:14" ht="15" hidden="1" customHeight="1" x14ac:dyDescent="0.15">
      <c r="A1441" s="627">
        <v>136</v>
      </c>
      <c r="B1441" s="627" t="s">
        <v>4030</v>
      </c>
      <c r="C1441" s="627" t="s">
        <v>1033</v>
      </c>
      <c r="D1441" s="627" t="s">
        <v>1193</v>
      </c>
      <c r="E1441" s="627" t="s">
        <v>1018</v>
      </c>
      <c r="F1441" s="627" t="s">
        <v>1007</v>
      </c>
      <c r="G1441" s="627" t="s">
        <v>3726</v>
      </c>
      <c r="H1441" s="627" t="s">
        <v>3787</v>
      </c>
      <c r="I1441" s="627" t="s">
        <v>4031</v>
      </c>
      <c r="J1441" s="627" t="s">
        <v>716</v>
      </c>
      <c r="K1441" s="627"/>
      <c r="L1441" s="627"/>
      <c r="M1441" s="627"/>
      <c r="N1441" s="627"/>
    </row>
    <row r="1442" spans="1:14" ht="15" hidden="1" customHeight="1" x14ac:dyDescent="0.15">
      <c r="A1442" s="627">
        <v>137</v>
      </c>
      <c r="B1442" s="627" t="s">
        <v>4032</v>
      </c>
      <c r="C1442" s="627" t="s">
        <v>1033</v>
      </c>
      <c r="D1442" s="627" t="s">
        <v>1193</v>
      </c>
      <c r="E1442" s="627" t="s">
        <v>1020</v>
      </c>
      <c r="F1442" s="627" t="s">
        <v>1007</v>
      </c>
      <c r="G1442" s="627" t="s">
        <v>3726</v>
      </c>
      <c r="H1442" s="627" t="s">
        <v>3787</v>
      </c>
      <c r="I1442" s="627" t="s">
        <v>4033</v>
      </c>
      <c r="J1442" s="627" t="s">
        <v>717</v>
      </c>
      <c r="K1442" s="627"/>
      <c r="L1442" s="627"/>
      <c r="M1442" s="627"/>
      <c r="N1442" s="627"/>
    </row>
    <row r="1443" spans="1:14" ht="15" hidden="1" customHeight="1" x14ac:dyDescent="0.15">
      <c r="A1443" s="627">
        <v>138</v>
      </c>
      <c r="B1443" s="627" t="s">
        <v>4034</v>
      </c>
      <c r="C1443" s="627" t="s">
        <v>1033</v>
      </c>
      <c r="D1443" s="627" t="s">
        <v>1193</v>
      </c>
      <c r="E1443" s="627" t="s">
        <v>1022</v>
      </c>
      <c r="F1443" s="627" t="s">
        <v>1007</v>
      </c>
      <c r="G1443" s="627" t="s">
        <v>3726</v>
      </c>
      <c r="H1443" s="627" t="s">
        <v>3787</v>
      </c>
      <c r="I1443" s="627" t="s">
        <v>450</v>
      </c>
      <c r="J1443" s="627" t="s">
        <v>718</v>
      </c>
      <c r="K1443" s="627"/>
      <c r="L1443" s="627"/>
      <c r="M1443" s="627"/>
      <c r="N1443" s="627"/>
    </row>
    <row r="1444" spans="1:14" ht="15" hidden="1" customHeight="1" x14ac:dyDescent="0.15">
      <c r="A1444" s="627">
        <v>139</v>
      </c>
      <c r="B1444" s="627" t="s">
        <v>4035</v>
      </c>
      <c r="C1444" s="627" t="s">
        <v>1033</v>
      </c>
      <c r="D1444" s="627" t="s">
        <v>3177</v>
      </c>
      <c r="E1444" s="627" t="s">
        <v>1008</v>
      </c>
      <c r="F1444" s="627" t="s">
        <v>1007</v>
      </c>
      <c r="G1444" s="627" t="s">
        <v>3726</v>
      </c>
      <c r="H1444" s="627" t="s">
        <v>3791</v>
      </c>
      <c r="I1444" s="627"/>
      <c r="J1444" s="627" t="s">
        <v>3178</v>
      </c>
      <c r="K1444" s="627"/>
      <c r="L1444" s="627"/>
      <c r="M1444" s="627"/>
      <c r="N1444" s="627"/>
    </row>
    <row r="1445" spans="1:14" ht="15" hidden="1" customHeight="1" x14ac:dyDescent="0.15">
      <c r="A1445" s="627">
        <v>140</v>
      </c>
      <c r="B1445" s="627" t="s">
        <v>4036</v>
      </c>
      <c r="C1445" s="627" t="s">
        <v>1033</v>
      </c>
      <c r="D1445" s="627" t="s">
        <v>3177</v>
      </c>
      <c r="E1445" s="627" t="s">
        <v>1012</v>
      </c>
      <c r="F1445" s="627" t="s">
        <v>1007</v>
      </c>
      <c r="G1445" s="627" t="s">
        <v>3726</v>
      </c>
      <c r="H1445" s="627" t="s">
        <v>3791</v>
      </c>
      <c r="I1445" s="627" t="s">
        <v>783</v>
      </c>
      <c r="J1445" s="627" t="s">
        <v>3181</v>
      </c>
      <c r="K1445" s="627"/>
      <c r="L1445" s="627"/>
      <c r="M1445" s="627"/>
      <c r="N1445" s="627"/>
    </row>
    <row r="1446" spans="1:14" ht="15" hidden="1" customHeight="1" x14ac:dyDescent="0.15">
      <c r="A1446" s="627">
        <v>141</v>
      </c>
      <c r="B1446" s="627" t="s">
        <v>4037</v>
      </c>
      <c r="C1446" s="627" t="s">
        <v>1033</v>
      </c>
      <c r="D1446" s="627" t="s">
        <v>3177</v>
      </c>
      <c r="E1446" s="627" t="s">
        <v>1014</v>
      </c>
      <c r="F1446" s="627" t="s">
        <v>1007</v>
      </c>
      <c r="G1446" s="627" t="s">
        <v>3726</v>
      </c>
      <c r="H1446" s="627" t="s">
        <v>3791</v>
      </c>
      <c r="I1446" s="627" t="s">
        <v>4038</v>
      </c>
      <c r="J1446" s="627" t="s">
        <v>3183</v>
      </c>
      <c r="K1446" s="627"/>
      <c r="L1446" s="627"/>
      <c r="M1446" s="627"/>
      <c r="N1446" s="627"/>
    </row>
    <row r="1447" spans="1:14" ht="15" hidden="1" customHeight="1" x14ac:dyDescent="0.15">
      <c r="A1447" s="627">
        <v>142</v>
      </c>
      <c r="B1447" s="627" t="s">
        <v>4039</v>
      </c>
      <c r="C1447" s="627" t="s">
        <v>1033</v>
      </c>
      <c r="D1447" s="627" t="s">
        <v>3177</v>
      </c>
      <c r="E1447" s="627" t="s">
        <v>1016</v>
      </c>
      <c r="F1447" s="627" t="s">
        <v>1007</v>
      </c>
      <c r="G1447" s="627" t="s">
        <v>3726</v>
      </c>
      <c r="H1447" s="627" t="s">
        <v>3791</v>
      </c>
      <c r="I1447" s="627" t="s">
        <v>4040</v>
      </c>
      <c r="J1447" s="627" t="s">
        <v>3186</v>
      </c>
      <c r="K1447" s="627"/>
      <c r="L1447" s="627"/>
      <c r="M1447" s="627"/>
      <c r="N1447" s="627"/>
    </row>
    <row r="1448" spans="1:14" ht="15" hidden="1" customHeight="1" x14ac:dyDescent="0.15">
      <c r="A1448" s="627">
        <v>143</v>
      </c>
      <c r="B1448" s="627" t="s">
        <v>4041</v>
      </c>
      <c r="C1448" s="627" t="s">
        <v>1033</v>
      </c>
      <c r="D1448" s="627" t="s">
        <v>3177</v>
      </c>
      <c r="E1448" s="627" t="s">
        <v>1018</v>
      </c>
      <c r="F1448" s="627" t="s">
        <v>1007</v>
      </c>
      <c r="G1448" s="627" t="s">
        <v>3726</v>
      </c>
      <c r="H1448" s="627" t="s">
        <v>3791</v>
      </c>
      <c r="I1448" s="627" t="s">
        <v>4042</v>
      </c>
      <c r="J1448" s="627" t="s">
        <v>3189</v>
      </c>
      <c r="K1448" s="627"/>
      <c r="L1448" s="627"/>
      <c r="M1448" s="627"/>
      <c r="N1448" s="627"/>
    </row>
    <row r="1449" spans="1:14" ht="15" hidden="1" customHeight="1" x14ac:dyDescent="0.15">
      <c r="A1449" s="627">
        <v>144</v>
      </c>
      <c r="B1449" s="627" t="s">
        <v>4043</v>
      </c>
      <c r="C1449" s="627" t="s">
        <v>1033</v>
      </c>
      <c r="D1449" s="627" t="s">
        <v>1205</v>
      </c>
      <c r="E1449" s="627" t="s">
        <v>1008</v>
      </c>
      <c r="F1449" s="627" t="s">
        <v>1007</v>
      </c>
      <c r="G1449" s="627" t="s">
        <v>3726</v>
      </c>
      <c r="H1449" s="627" t="s">
        <v>3795</v>
      </c>
      <c r="I1449" s="627"/>
      <c r="J1449" s="627" t="s">
        <v>723</v>
      </c>
      <c r="K1449" s="627"/>
      <c r="L1449" s="627"/>
      <c r="M1449" s="627"/>
      <c r="N1449" s="627"/>
    </row>
    <row r="1450" spans="1:14" ht="15" hidden="1" customHeight="1" x14ac:dyDescent="0.15">
      <c r="A1450" s="627">
        <v>145</v>
      </c>
      <c r="B1450" s="627" t="s">
        <v>4044</v>
      </c>
      <c r="C1450" s="627" t="s">
        <v>1033</v>
      </c>
      <c r="D1450" s="627" t="s">
        <v>1205</v>
      </c>
      <c r="E1450" s="627" t="s">
        <v>1012</v>
      </c>
      <c r="F1450" s="627" t="s">
        <v>1007</v>
      </c>
      <c r="G1450" s="627" t="s">
        <v>3726</v>
      </c>
      <c r="H1450" s="627" t="s">
        <v>3795</v>
      </c>
      <c r="I1450" s="627" t="s">
        <v>4045</v>
      </c>
      <c r="J1450" s="627" t="s">
        <v>724</v>
      </c>
      <c r="K1450" s="627"/>
      <c r="L1450" s="627"/>
      <c r="M1450" s="627"/>
      <c r="N1450" s="627"/>
    </row>
    <row r="1451" spans="1:14" ht="15" hidden="1" customHeight="1" x14ac:dyDescent="0.15">
      <c r="A1451" s="627">
        <v>146</v>
      </c>
      <c r="B1451" s="627" t="s">
        <v>4046</v>
      </c>
      <c r="C1451" s="627" t="s">
        <v>1033</v>
      </c>
      <c r="D1451" s="627" t="s">
        <v>1205</v>
      </c>
      <c r="E1451" s="627" t="s">
        <v>1014</v>
      </c>
      <c r="F1451" s="627" t="s">
        <v>1007</v>
      </c>
      <c r="G1451" s="627" t="s">
        <v>3726</v>
      </c>
      <c r="H1451" s="627" t="s">
        <v>3795</v>
      </c>
      <c r="I1451" s="627" t="s">
        <v>4047</v>
      </c>
      <c r="J1451" s="627" t="s">
        <v>725</v>
      </c>
      <c r="K1451" s="627"/>
      <c r="L1451" s="627"/>
      <c r="M1451" s="627"/>
      <c r="N1451" s="627"/>
    </row>
    <row r="1452" spans="1:14" ht="15" hidden="1" customHeight="1" x14ac:dyDescent="0.15">
      <c r="A1452" s="627">
        <v>147</v>
      </c>
      <c r="B1452" s="627" t="s">
        <v>4048</v>
      </c>
      <c r="C1452" s="627" t="s">
        <v>1033</v>
      </c>
      <c r="D1452" s="627" t="s">
        <v>1205</v>
      </c>
      <c r="E1452" s="627" t="s">
        <v>1016</v>
      </c>
      <c r="F1452" s="627" t="s">
        <v>1007</v>
      </c>
      <c r="G1452" s="627" t="s">
        <v>3726</v>
      </c>
      <c r="H1452" s="627" t="s">
        <v>3795</v>
      </c>
      <c r="I1452" s="627" t="s">
        <v>4049</v>
      </c>
      <c r="J1452" s="627" t="s">
        <v>726</v>
      </c>
      <c r="K1452" s="627"/>
      <c r="L1452" s="627"/>
      <c r="M1452" s="627"/>
      <c r="N1452" s="627"/>
    </row>
    <row r="1453" spans="1:14" ht="15" hidden="1" customHeight="1" x14ac:dyDescent="0.15">
      <c r="A1453" s="627">
        <v>148</v>
      </c>
      <c r="B1453" s="627" t="s">
        <v>4050</v>
      </c>
      <c r="C1453" s="627" t="s">
        <v>1033</v>
      </c>
      <c r="D1453" s="627" t="s">
        <v>1205</v>
      </c>
      <c r="E1453" s="627" t="s">
        <v>1018</v>
      </c>
      <c r="F1453" s="627" t="s">
        <v>1007</v>
      </c>
      <c r="G1453" s="627" t="s">
        <v>3726</v>
      </c>
      <c r="H1453" s="627" t="s">
        <v>3795</v>
      </c>
      <c r="I1453" s="627" t="s">
        <v>4051</v>
      </c>
      <c r="J1453" s="627" t="s">
        <v>3233</v>
      </c>
      <c r="K1453" s="627"/>
      <c r="L1453" s="627"/>
      <c r="M1453" s="627"/>
      <c r="N1453" s="627"/>
    </row>
    <row r="1454" spans="1:14" ht="15" hidden="1" customHeight="1" x14ac:dyDescent="0.15">
      <c r="A1454" s="627">
        <v>149</v>
      </c>
      <c r="B1454" s="627" t="s">
        <v>4052</v>
      </c>
      <c r="C1454" s="627" t="s">
        <v>1033</v>
      </c>
      <c r="D1454" s="627" t="s">
        <v>1205</v>
      </c>
      <c r="E1454" s="627" t="s">
        <v>1020</v>
      </c>
      <c r="F1454" s="627" t="s">
        <v>1007</v>
      </c>
      <c r="G1454" s="627" t="s">
        <v>3726</v>
      </c>
      <c r="H1454" s="627" t="s">
        <v>3795</v>
      </c>
      <c r="I1454" s="627" t="s">
        <v>4053</v>
      </c>
      <c r="J1454" s="627" t="s">
        <v>3235</v>
      </c>
      <c r="K1454" s="627"/>
      <c r="L1454" s="627"/>
      <c r="M1454" s="627"/>
      <c r="N1454" s="627"/>
    </row>
    <row r="1455" spans="1:14" ht="15" hidden="1" customHeight="1" x14ac:dyDescent="0.15">
      <c r="A1455" s="627">
        <v>150</v>
      </c>
      <c r="B1455" s="627" t="s">
        <v>4054</v>
      </c>
      <c r="C1455" s="627" t="s">
        <v>1033</v>
      </c>
      <c r="D1455" s="627" t="s">
        <v>1205</v>
      </c>
      <c r="E1455" s="627" t="s">
        <v>1022</v>
      </c>
      <c r="F1455" s="627" t="s">
        <v>1007</v>
      </c>
      <c r="G1455" s="627" t="s">
        <v>3726</v>
      </c>
      <c r="H1455" s="627" t="s">
        <v>3795</v>
      </c>
      <c r="I1455" s="627" t="s">
        <v>491</v>
      </c>
      <c r="J1455" s="627" t="s">
        <v>3238</v>
      </c>
      <c r="K1455" s="627"/>
      <c r="L1455" s="627"/>
      <c r="M1455" s="627"/>
      <c r="N1455" s="627"/>
    </row>
    <row r="1456" spans="1:14" ht="15" hidden="1" customHeight="1" x14ac:dyDescent="0.15">
      <c r="A1456" s="627">
        <v>151</v>
      </c>
      <c r="B1456" s="627" t="s">
        <v>4055</v>
      </c>
      <c r="C1456" s="627" t="s">
        <v>1033</v>
      </c>
      <c r="D1456" s="627" t="s">
        <v>1205</v>
      </c>
      <c r="E1456" s="627" t="s">
        <v>1024</v>
      </c>
      <c r="F1456" s="627" t="s">
        <v>1007</v>
      </c>
      <c r="G1456" s="627" t="s">
        <v>3726</v>
      </c>
      <c r="H1456" s="627" t="s">
        <v>3795</v>
      </c>
      <c r="I1456" s="627" t="s">
        <v>4056</v>
      </c>
      <c r="J1456" s="627" t="s">
        <v>4057</v>
      </c>
      <c r="K1456" s="627"/>
      <c r="L1456" s="627"/>
      <c r="M1456" s="627"/>
      <c r="N1456" s="627"/>
    </row>
    <row r="1457" spans="1:14" ht="15" hidden="1" customHeight="1" x14ac:dyDescent="0.15">
      <c r="A1457" s="627">
        <v>152</v>
      </c>
      <c r="B1457" s="627" t="s">
        <v>4058</v>
      </c>
      <c r="C1457" s="627" t="s">
        <v>1033</v>
      </c>
      <c r="D1457" s="627" t="s">
        <v>1205</v>
      </c>
      <c r="E1457" s="627" t="s">
        <v>1006</v>
      </c>
      <c r="F1457" s="627" t="s">
        <v>1007</v>
      </c>
      <c r="G1457" s="627" t="s">
        <v>3726</v>
      </c>
      <c r="H1457" s="627" t="s">
        <v>3795</v>
      </c>
      <c r="I1457" s="627" t="s">
        <v>4059</v>
      </c>
      <c r="J1457" s="627" t="s">
        <v>4060</v>
      </c>
      <c r="K1457" s="627"/>
      <c r="L1457" s="627"/>
      <c r="M1457" s="627"/>
      <c r="N1457" s="627"/>
    </row>
    <row r="1458" spans="1:14" ht="15" hidden="1" customHeight="1" x14ac:dyDescent="0.15">
      <c r="A1458" s="627">
        <v>153</v>
      </c>
      <c r="B1458" s="627" t="s">
        <v>4061</v>
      </c>
      <c r="C1458" s="627" t="s">
        <v>1033</v>
      </c>
      <c r="D1458" s="627" t="s">
        <v>1205</v>
      </c>
      <c r="E1458" s="627" t="s">
        <v>1027</v>
      </c>
      <c r="F1458" s="627" t="s">
        <v>1007</v>
      </c>
      <c r="G1458" s="627" t="s">
        <v>3726</v>
      </c>
      <c r="H1458" s="627" t="s">
        <v>3795</v>
      </c>
      <c r="I1458" s="627" t="s">
        <v>4062</v>
      </c>
      <c r="J1458" s="627" t="s">
        <v>4063</v>
      </c>
      <c r="K1458" s="627"/>
      <c r="L1458" s="627"/>
      <c r="M1458" s="627"/>
      <c r="N1458" s="627"/>
    </row>
    <row r="1459" spans="1:14" ht="15" hidden="1" customHeight="1" x14ac:dyDescent="0.15">
      <c r="A1459" s="627">
        <v>154</v>
      </c>
      <c r="B1459" s="627" t="s">
        <v>4064</v>
      </c>
      <c r="C1459" s="627" t="s">
        <v>1033</v>
      </c>
      <c r="D1459" s="627" t="s">
        <v>1205</v>
      </c>
      <c r="E1459" s="627" t="s">
        <v>1029</v>
      </c>
      <c r="F1459" s="627" t="s">
        <v>1007</v>
      </c>
      <c r="G1459" s="627" t="s">
        <v>3726</v>
      </c>
      <c r="H1459" s="627" t="s">
        <v>3795</v>
      </c>
      <c r="I1459" s="627" t="s">
        <v>4065</v>
      </c>
      <c r="J1459" s="627" t="s">
        <v>4066</v>
      </c>
      <c r="K1459" s="627"/>
      <c r="L1459" s="627"/>
      <c r="M1459" s="627"/>
      <c r="N1459" s="627"/>
    </row>
    <row r="1460" spans="1:14" ht="15" hidden="1" customHeight="1" x14ac:dyDescent="0.15">
      <c r="A1460" s="627">
        <v>155</v>
      </c>
      <c r="B1460" s="627" t="s">
        <v>4067</v>
      </c>
      <c r="C1460" s="627" t="s">
        <v>1033</v>
      </c>
      <c r="D1460" s="627" t="s">
        <v>1205</v>
      </c>
      <c r="E1460" s="627" t="s">
        <v>1031</v>
      </c>
      <c r="F1460" s="627" t="s">
        <v>1007</v>
      </c>
      <c r="G1460" s="627" t="s">
        <v>3726</v>
      </c>
      <c r="H1460" s="627" t="s">
        <v>3795</v>
      </c>
      <c r="I1460" s="627" t="s">
        <v>4068</v>
      </c>
      <c r="J1460" s="627" t="s">
        <v>4069</v>
      </c>
      <c r="K1460" s="627"/>
      <c r="L1460" s="627"/>
      <c r="M1460" s="627"/>
      <c r="N1460" s="627"/>
    </row>
    <row r="1461" spans="1:14" ht="15" hidden="1" customHeight="1" x14ac:dyDescent="0.15">
      <c r="A1461" s="627">
        <v>156</v>
      </c>
      <c r="B1461" s="627" t="s">
        <v>4070</v>
      </c>
      <c r="C1461" s="627" t="s">
        <v>1033</v>
      </c>
      <c r="D1461" s="627" t="s">
        <v>1205</v>
      </c>
      <c r="E1461" s="627" t="s">
        <v>1033</v>
      </c>
      <c r="F1461" s="627" t="s">
        <v>1007</v>
      </c>
      <c r="G1461" s="627" t="s">
        <v>3726</v>
      </c>
      <c r="H1461" s="627" t="s">
        <v>3795</v>
      </c>
      <c r="I1461" s="627" t="s">
        <v>4071</v>
      </c>
      <c r="J1461" s="627" t="s">
        <v>4072</v>
      </c>
      <c r="K1461" s="627"/>
      <c r="L1461" s="627"/>
      <c r="M1461" s="627"/>
      <c r="N1461" s="627"/>
    </row>
    <row r="1462" spans="1:14" ht="15" hidden="1" customHeight="1" x14ac:dyDescent="0.15">
      <c r="A1462" s="627">
        <v>157</v>
      </c>
      <c r="B1462" s="627" t="s">
        <v>4073</v>
      </c>
      <c r="C1462" s="627" t="s">
        <v>1033</v>
      </c>
      <c r="D1462" s="627" t="s">
        <v>1205</v>
      </c>
      <c r="E1462" s="627" t="s">
        <v>1035</v>
      </c>
      <c r="F1462" s="627" t="s">
        <v>1007</v>
      </c>
      <c r="G1462" s="627" t="s">
        <v>3726</v>
      </c>
      <c r="H1462" s="627" t="s">
        <v>3795</v>
      </c>
      <c r="I1462" s="627" t="s">
        <v>4074</v>
      </c>
      <c r="J1462" s="627" t="s">
        <v>4075</v>
      </c>
      <c r="K1462" s="627"/>
      <c r="L1462" s="627"/>
      <c r="M1462" s="627"/>
      <c r="N1462" s="627"/>
    </row>
    <row r="1463" spans="1:14" ht="15" hidden="1" customHeight="1" x14ac:dyDescent="0.15">
      <c r="A1463" s="627">
        <v>158</v>
      </c>
      <c r="B1463" s="627" t="s">
        <v>4076</v>
      </c>
      <c r="C1463" s="627" t="s">
        <v>1033</v>
      </c>
      <c r="D1463" s="627" t="s">
        <v>1205</v>
      </c>
      <c r="E1463" s="627" t="s">
        <v>1037</v>
      </c>
      <c r="F1463" s="627" t="s">
        <v>1007</v>
      </c>
      <c r="G1463" s="627" t="s">
        <v>3726</v>
      </c>
      <c r="H1463" s="627" t="s">
        <v>3795</v>
      </c>
      <c r="I1463" s="627" t="s">
        <v>311</v>
      </c>
      <c r="J1463" s="627" t="s">
        <v>4077</v>
      </c>
      <c r="K1463" s="627"/>
      <c r="L1463" s="627"/>
      <c r="M1463" s="627"/>
      <c r="N1463" s="627"/>
    </row>
    <row r="1464" spans="1:14" ht="15" hidden="1" customHeight="1" x14ac:dyDescent="0.15">
      <c r="A1464" s="627">
        <v>159</v>
      </c>
      <c r="B1464" s="627" t="s">
        <v>4078</v>
      </c>
      <c r="C1464" s="627" t="s">
        <v>1033</v>
      </c>
      <c r="D1464" s="627" t="s">
        <v>1205</v>
      </c>
      <c r="E1464" s="627" t="s">
        <v>1039</v>
      </c>
      <c r="F1464" s="627" t="s">
        <v>1007</v>
      </c>
      <c r="G1464" s="627" t="s">
        <v>3726</v>
      </c>
      <c r="H1464" s="627" t="s">
        <v>3795</v>
      </c>
      <c r="I1464" s="627" t="s">
        <v>4079</v>
      </c>
      <c r="J1464" s="627" t="s">
        <v>4080</v>
      </c>
      <c r="K1464" s="627"/>
      <c r="L1464" s="627"/>
      <c r="M1464" s="627"/>
      <c r="N1464" s="627"/>
    </row>
    <row r="1465" spans="1:14" ht="15" hidden="1" customHeight="1" x14ac:dyDescent="0.15">
      <c r="A1465" s="627">
        <v>160</v>
      </c>
      <c r="B1465" s="627" t="s">
        <v>4081</v>
      </c>
      <c r="C1465" s="627" t="s">
        <v>1033</v>
      </c>
      <c r="D1465" s="627" t="s">
        <v>1205</v>
      </c>
      <c r="E1465" s="627" t="s">
        <v>1041</v>
      </c>
      <c r="F1465" s="627" t="s">
        <v>1007</v>
      </c>
      <c r="G1465" s="627" t="s">
        <v>3726</v>
      </c>
      <c r="H1465" s="627" t="s">
        <v>3795</v>
      </c>
      <c r="I1465" s="627" t="s">
        <v>4082</v>
      </c>
      <c r="J1465" s="627" t="s">
        <v>4083</v>
      </c>
      <c r="K1465" s="627"/>
      <c r="L1465" s="627"/>
      <c r="M1465" s="627"/>
      <c r="N1465" s="627"/>
    </row>
    <row r="1466" spans="1:14" ht="15" hidden="1" customHeight="1" x14ac:dyDescent="0.15">
      <c r="A1466" s="627">
        <v>161</v>
      </c>
      <c r="B1466" s="627" t="s">
        <v>4084</v>
      </c>
      <c r="C1466" s="627" t="s">
        <v>1033</v>
      </c>
      <c r="D1466" s="627" t="s">
        <v>1205</v>
      </c>
      <c r="E1466" s="627" t="s">
        <v>1043</v>
      </c>
      <c r="F1466" s="627" t="s">
        <v>1007</v>
      </c>
      <c r="G1466" s="627" t="s">
        <v>3726</v>
      </c>
      <c r="H1466" s="627" t="s">
        <v>3795</v>
      </c>
      <c r="I1466" s="627" t="s">
        <v>4085</v>
      </c>
      <c r="J1466" s="627" t="s">
        <v>4086</v>
      </c>
      <c r="K1466" s="627"/>
      <c r="L1466" s="627"/>
      <c r="M1466" s="627"/>
      <c r="N1466" s="627"/>
    </row>
    <row r="1467" spans="1:14" ht="15" hidden="1" customHeight="1" x14ac:dyDescent="0.15">
      <c r="A1467" s="627">
        <v>162</v>
      </c>
      <c r="B1467" s="627" t="s">
        <v>4087</v>
      </c>
      <c r="C1467" s="627" t="s">
        <v>1033</v>
      </c>
      <c r="D1467" s="627" t="s">
        <v>1205</v>
      </c>
      <c r="E1467" s="627" t="s">
        <v>1045</v>
      </c>
      <c r="F1467" s="627" t="s">
        <v>1007</v>
      </c>
      <c r="G1467" s="627" t="s">
        <v>3726</v>
      </c>
      <c r="H1467" s="627" t="s">
        <v>3795</v>
      </c>
      <c r="I1467" s="627" t="s">
        <v>4088</v>
      </c>
      <c r="J1467" s="627" t="s">
        <v>4089</v>
      </c>
      <c r="K1467" s="627"/>
      <c r="L1467" s="627"/>
      <c r="M1467" s="627"/>
      <c r="N1467" s="627"/>
    </row>
    <row r="1468" spans="1:14" ht="15" hidden="1" customHeight="1" x14ac:dyDescent="0.15">
      <c r="A1468" s="627">
        <v>163</v>
      </c>
      <c r="B1468" s="627" t="s">
        <v>4090</v>
      </c>
      <c r="C1468" s="627" t="s">
        <v>1033</v>
      </c>
      <c r="D1468" s="627" t="s">
        <v>1205</v>
      </c>
      <c r="E1468" s="627" t="s">
        <v>1161</v>
      </c>
      <c r="F1468" s="627" t="s">
        <v>1007</v>
      </c>
      <c r="G1468" s="627" t="s">
        <v>3726</v>
      </c>
      <c r="H1468" s="627" t="s">
        <v>3795</v>
      </c>
      <c r="I1468" s="627" t="s">
        <v>1747</v>
      </c>
      <c r="J1468" s="627" t="s">
        <v>4091</v>
      </c>
      <c r="K1468" s="627"/>
      <c r="L1468" s="627"/>
      <c r="M1468" s="627"/>
      <c r="N1468" s="627"/>
    </row>
    <row r="1469" spans="1:14" ht="15" hidden="1" customHeight="1" x14ac:dyDescent="0.15">
      <c r="A1469" s="627">
        <v>164</v>
      </c>
      <c r="B1469" s="627" t="s">
        <v>4092</v>
      </c>
      <c r="C1469" s="627" t="s">
        <v>1033</v>
      </c>
      <c r="D1469" s="627" t="s">
        <v>1205</v>
      </c>
      <c r="E1469" s="627" t="s">
        <v>1163</v>
      </c>
      <c r="F1469" s="627" t="s">
        <v>1007</v>
      </c>
      <c r="G1469" s="627" t="s">
        <v>3726</v>
      </c>
      <c r="H1469" s="627" t="s">
        <v>3795</v>
      </c>
      <c r="I1469" s="627" t="s">
        <v>2273</v>
      </c>
      <c r="J1469" s="627" t="s">
        <v>4093</v>
      </c>
      <c r="K1469" s="627"/>
      <c r="L1469" s="627"/>
      <c r="M1469" s="627"/>
      <c r="N1469" s="627"/>
    </row>
    <row r="1470" spans="1:14" ht="15" hidden="1" customHeight="1" x14ac:dyDescent="0.15">
      <c r="A1470" s="627">
        <v>165</v>
      </c>
      <c r="B1470" s="627" t="s">
        <v>4094</v>
      </c>
      <c r="C1470" s="627" t="s">
        <v>1033</v>
      </c>
      <c r="D1470" s="627" t="s">
        <v>1205</v>
      </c>
      <c r="E1470" s="627" t="s">
        <v>1233</v>
      </c>
      <c r="F1470" s="627" t="s">
        <v>1007</v>
      </c>
      <c r="G1470" s="627" t="s">
        <v>3726</v>
      </c>
      <c r="H1470" s="627" t="s">
        <v>3795</v>
      </c>
      <c r="I1470" s="627" t="s">
        <v>458</v>
      </c>
      <c r="J1470" s="627" t="s">
        <v>4095</v>
      </c>
      <c r="K1470" s="627"/>
      <c r="L1470" s="627"/>
      <c r="M1470" s="627"/>
      <c r="N1470" s="627"/>
    </row>
    <row r="1471" spans="1:14" ht="15" hidden="1" customHeight="1" x14ac:dyDescent="0.15">
      <c r="A1471" s="627">
        <v>166</v>
      </c>
      <c r="B1471" s="627" t="s">
        <v>4096</v>
      </c>
      <c r="C1471" s="627" t="s">
        <v>1033</v>
      </c>
      <c r="D1471" s="627" t="s">
        <v>1210</v>
      </c>
      <c r="E1471" s="627" t="s">
        <v>1008</v>
      </c>
      <c r="F1471" s="627" t="s">
        <v>1007</v>
      </c>
      <c r="G1471" s="627" t="s">
        <v>3726</v>
      </c>
      <c r="H1471" s="627" t="s">
        <v>3797</v>
      </c>
      <c r="I1471" s="627"/>
      <c r="J1471" s="627" t="s">
        <v>727</v>
      </c>
      <c r="K1471" s="627"/>
      <c r="L1471" s="627"/>
      <c r="M1471" s="627"/>
      <c r="N1471" s="627"/>
    </row>
    <row r="1472" spans="1:14" ht="15" hidden="1" customHeight="1" x14ac:dyDescent="0.15">
      <c r="A1472" s="627">
        <v>167</v>
      </c>
      <c r="B1472" s="627" t="s">
        <v>4097</v>
      </c>
      <c r="C1472" s="627" t="s">
        <v>1033</v>
      </c>
      <c r="D1472" s="627" t="s">
        <v>1210</v>
      </c>
      <c r="E1472" s="627" t="s">
        <v>1012</v>
      </c>
      <c r="F1472" s="627" t="s">
        <v>1007</v>
      </c>
      <c r="G1472" s="627" t="s">
        <v>3726</v>
      </c>
      <c r="H1472" s="627" t="s">
        <v>3797</v>
      </c>
      <c r="I1472" s="627" t="s">
        <v>4098</v>
      </c>
      <c r="J1472" s="627" t="s">
        <v>728</v>
      </c>
      <c r="K1472" s="627"/>
      <c r="L1472" s="627"/>
      <c r="M1472" s="627"/>
      <c r="N1472" s="627"/>
    </row>
    <row r="1473" spans="1:14" ht="15" hidden="1" customHeight="1" x14ac:dyDescent="0.15">
      <c r="A1473" s="627">
        <v>168</v>
      </c>
      <c r="B1473" s="627" t="s">
        <v>4099</v>
      </c>
      <c r="C1473" s="627" t="s">
        <v>1033</v>
      </c>
      <c r="D1473" s="627" t="s">
        <v>1210</v>
      </c>
      <c r="E1473" s="627" t="s">
        <v>1014</v>
      </c>
      <c r="F1473" s="627" t="s">
        <v>1007</v>
      </c>
      <c r="G1473" s="627" t="s">
        <v>3726</v>
      </c>
      <c r="H1473" s="627" t="s">
        <v>3797</v>
      </c>
      <c r="I1473" s="627" t="s">
        <v>4100</v>
      </c>
      <c r="J1473" s="627" t="s">
        <v>729</v>
      </c>
      <c r="K1473" s="627"/>
      <c r="L1473" s="627"/>
      <c r="M1473" s="627"/>
      <c r="N1473" s="627"/>
    </row>
    <row r="1474" spans="1:14" ht="15" hidden="1" customHeight="1" x14ac:dyDescent="0.15">
      <c r="A1474" s="627">
        <v>169</v>
      </c>
      <c r="B1474" s="627" t="s">
        <v>4101</v>
      </c>
      <c r="C1474" s="627" t="s">
        <v>1033</v>
      </c>
      <c r="D1474" s="627" t="s">
        <v>1210</v>
      </c>
      <c r="E1474" s="627" t="s">
        <v>1016</v>
      </c>
      <c r="F1474" s="627" t="s">
        <v>1007</v>
      </c>
      <c r="G1474" s="627" t="s">
        <v>3726</v>
      </c>
      <c r="H1474" s="627" t="s">
        <v>3797</v>
      </c>
      <c r="I1474" s="627" t="s">
        <v>4102</v>
      </c>
      <c r="J1474" s="627" t="s">
        <v>730</v>
      </c>
      <c r="K1474" s="627"/>
      <c r="L1474" s="627"/>
      <c r="M1474" s="627"/>
      <c r="N1474" s="627"/>
    </row>
    <row r="1475" spans="1:14" ht="15" hidden="1" customHeight="1" x14ac:dyDescent="0.15">
      <c r="A1475" s="627">
        <v>170</v>
      </c>
      <c r="B1475" s="627" t="s">
        <v>4103</v>
      </c>
      <c r="C1475" s="627" t="s">
        <v>1033</v>
      </c>
      <c r="D1475" s="627" t="s">
        <v>1239</v>
      </c>
      <c r="E1475" s="627" t="s">
        <v>1008</v>
      </c>
      <c r="F1475" s="627" t="s">
        <v>1007</v>
      </c>
      <c r="G1475" s="627" t="s">
        <v>3726</v>
      </c>
      <c r="H1475" s="627" t="s">
        <v>3799</v>
      </c>
      <c r="I1475" s="627"/>
      <c r="J1475" s="627" t="s">
        <v>751</v>
      </c>
      <c r="K1475" s="627"/>
      <c r="L1475" s="627"/>
      <c r="M1475" s="627"/>
      <c r="N1475" s="627"/>
    </row>
    <row r="1476" spans="1:14" ht="15" hidden="1" customHeight="1" x14ac:dyDescent="0.15">
      <c r="A1476" s="627">
        <v>171</v>
      </c>
      <c r="B1476" s="627" t="s">
        <v>4104</v>
      </c>
      <c r="C1476" s="627" t="s">
        <v>1033</v>
      </c>
      <c r="D1476" s="627" t="s">
        <v>1239</v>
      </c>
      <c r="E1476" s="627" t="s">
        <v>1012</v>
      </c>
      <c r="F1476" s="627" t="s">
        <v>1007</v>
      </c>
      <c r="G1476" s="627" t="s">
        <v>3726</v>
      </c>
      <c r="H1476" s="627" t="s">
        <v>3799</v>
      </c>
      <c r="I1476" s="627" t="s">
        <v>3311</v>
      </c>
      <c r="J1476" s="627" t="s">
        <v>752</v>
      </c>
      <c r="K1476" s="627"/>
      <c r="L1476" s="627"/>
      <c r="M1476" s="627"/>
      <c r="N1476" s="627"/>
    </row>
    <row r="1477" spans="1:14" ht="15" hidden="1" customHeight="1" x14ac:dyDescent="0.15">
      <c r="A1477" s="627">
        <v>172</v>
      </c>
      <c r="B1477" s="627" t="s">
        <v>4105</v>
      </c>
      <c r="C1477" s="627" t="s">
        <v>1033</v>
      </c>
      <c r="D1477" s="627" t="s">
        <v>1239</v>
      </c>
      <c r="E1477" s="627" t="s">
        <v>1014</v>
      </c>
      <c r="F1477" s="627" t="s">
        <v>1007</v>
      </c>
      <c r="G1477" s="627" t="s">
        <v>3726</v>
      </c>
      <c r="H1477" s="627" t="s">
        <v>3799</v>
      </c>
      <c r="I1477" s="627" t="s">
        <v>4106</v>
      </c>
      <c r="J1477" s="627" t="s">
        <v>753</v>
      </c>
      <c r="K1477" s="627"/>
      <c r="L1477" s="627"/>
      <c r="M1477" s="627"/>
      <c r="N1477" s="627"/>
    </row>
    <row r="1478" spans="1:14" ht="15" hidden="1" customHeight="1" x14ac:dyDescent="0.15">
      <c r="A1478" s="627">
        <v>173</v>
      </c>
      <c r="B1478" s="627" t="s">
        <v>4107</v>
      </c>
      <c r="C1478" s="627" t="s">
        <v>1033</v>
      </c>
      <c r="D1478" s="627" t="s">
        <v>1239</v>
      </c>
      <c r="E1478" s="627" t="s">
        <v>1016</v>
      </c>
      <c r="F1478" s="627" t="s">
        <v>1007</v>
      </c>
      <c r="G1478" s="627" t="s">
        <v>3726</v>
      </c>
      <c r="H1478" s="627" t="s">
        <v>3799</v>
      </c>
      <c r="I1478" s="627" t="s">
        <v>4108</v>
      </c>
      <c r="J1478" s="627" t="s">
        <v>754</v>
      </c>
      <c r="K1478" s="627"/>
      <c r="L1478" s="627"/>
      <c r="M1478" s="627"/>
      <c r="N1478" s="627"/>
    </row>
    <row r="1479" spans="1:14" ht="15" hidden="1" customHeight="1" x14ac:dyDescent="0.15">
      <c r="A1479" s="627">
        <v>174</v>
      </c>
      <c r="B1479" s="627" t="s">
        <v>4109</v>
      </c>
      <c r="C1479" s="627" t="s">
        <v>1033</v>
      </c>
      <c r="D1479" s="627" t="s">
        <v>1247</v>
      </c>
      <c r="E1479" s="627" t="s">
        <v>1008</v>
      </c>
      <c r="F1479" s="627" t="s">
        <v>1007</v>
      </c>
      <c r="G1479" s="627" t="s">
        <v>3726</v>
      </c>
      <c r="H1479" s="627" t="s">
        <v>3801</v>
      </c>
      <c r="I1479" s="627"/>
      <c r="J1479" s="627" t="s">
        <v>758</v>
      </c>
      <c r="K1479" s="627"/>
      <c r="L1479" s="627"/>
      <c r="M1479" s="627"/>
      <c r="N1479" s="627"/>
    </row>
    <row r="1480" spans="1:14" ht="15" hidden="1" customHeight="1" x14ac:dyDescent="0.15">
      <c r="A1480" s="627">
        <v>175</v>
      </c>
      <c r="B1480" s="627" t="s">
        <v>4110</v>
      </c>
      <c r="C1480" s="627" t="s">
        <v>1033</v>
      </c>
      <c r="D1480" s="627" t="s">
        <v>1247</v>
      </c>
      <c r="E1480" s="627" t="s">
        <v>1012</v>
      </c>
      <c r="F1480" s="627" t="s">
        <v>1007</v>
      </c>
      <c r="G1480" s="627" t="s">
        <v>3726</v>
      </c>
      <c r="H1480" s="627" t="s">
        <v>3801</v>
      </c>
      <c r="I1480" s="627" t="s">
        <v>4111</v>
      </c>
      <c r="J1480" s="627" t="s">
        <v>759</v>
      </c>
      <c r="K1480" s="627"/>
      <c r="L1480" s="627"/>
      <c r="M1480" s="627"/>
      <c r="N1480" s="627"/>
    </row>
    <row r="1481" spans="1:14" ht="15" hidden="1" customHeight="1" x14ac:dyDescent="0.15">
      <c r="A1481" s="627">
        <v>176</v>
      </c>
      <c r="B1481" s="627" t="s">
        <v>4112</v>
      </c>
      <c r="C1481" s="627" t="s">
        <v>1033</v>
      </c>
      <c r="D1481" s="627" t="s">
        <v>1247</v>
      </c>
      <c r="E1481" s="627" t="s">
        <v>1014</v>
      </c>
      <c r="F1481" s="627" t="s">
        <v>1007</v>
      </c>
      <c r="G1481" s="627" t="s">
        <v>3726</v>
      </c>
      <c r="H1481" s="627" t="s">
        <v>3801</v>
      </c>
      <c r="I1481" s="627" t="s">
        <v>4113</v>
      </c>
      <c r="J1481" s="627" t="s">
        <v>760</v>
      </c>
      <c r="K1481" s="627"/>
      <c r="L1481" s="627"/>
      <c r="M1481" s="627"/>
      <c r="N1481" s="627"/>
    </row>
    <row r="1482" spans="1:14" ht="15" hidden="1" customHeight="1" x14ac:dyDescent="0.15">
      <c r="A1482" s="627">
        <v>177</v>
      </c>
      <c r="B1482" s="627" t="s">
        <v>4114</v>
      </c>
      <c r="C1482" s="627" t="s">
        <v>1033</v>
      </c>
      <c r="D1482" s="627" t="s">
        <v>1247</v>
      </c>
      <c r="E1482" s="627" t="s">
        <v>1016</v>
      </c>
      <c r="F1482" s="627" t="s">
        <v>1007</v>
      </c>
      <c r="G1482" s="627" t="s">
        <v>3726</v>
      </c>
      <c r="H1482" s="627" t="s">
        <v>3801</v>
      </c>
      <c r="I1482" s="627" t="s">
        <v>4115</v>
      </c>
      <c r="J1482" s="627" t="s">
        <v>761</v>
      </c>
      <c r="K1482" s="627"/>
      <c r="L1482" s="627"/>
      <c r="M1482" s="627"/>
      <c r="N1482" s="627"/>
    </row>
    <row r="1483" spans="1:14" ht="15" hidden="1" customHeight="1" x14ac:dyDescent="0.15">
      <c r="A1483" s="627">
        <v>178</v>
      </c>
      <c r="B1483" s="627" t="s">
        <v>4116</v>
      </c>
      <c r="C1483" s="627" t="s">
        <v>1033</v>
      </c>
      <c r="D1483" s="627" t="s">
        <v>1247</v>
      </c>
      <c r="E1483" s="627" t="s">
        <v>1018</v>
      </c>
      <c r="F1483" s="627" t="s">
        <v>1007</v>
      </c>
      <c r="G1483" s="627" t="s">
        <v>3726</v>
      </c>
      <c r="H1483" s="627" t="s">
        <v>3801</v>
      </c>
      <c r="I1483" s="627" t="s">
        <v>4117</v>
      </c>
      <c r="J1483" s="627" t="s">
        <v>762</v>
      </c>
      <c r="K1483" s="627"/>
      <c r="L1483" s="627"/>
      <c r="M1483" s="627"/>
      <c r="N1483" s="627"/>
    </row>
    <row r="1484" spans="1:14" ht="15" hidden="1" customHeight="1" x14ac:dyDescent="0.15">
      <c r="A1484" s="627">
        <v>179</v>
      </c>
      <c r="B1484" s="627" t="s">
        <v>4118</v>
      </c>
      <c r="C1484" s="627" t="s">
        <v>1033</v>
      </c>
      <c r="D1484" s="627" t="s">
        <v>1256</v>
      </c>
      <c r="E1484" s="627" t="s">
        <v>1008</v>
      </c>
      <c r="F1484" s="627" t="s">
        <v>1007</v>
      </c>
      <c r="G1484" s="627" t="s">
        <v>3726</v>
      </c>
      <c r="H1484" s="627" t="s">
        <v>3804</v>
      </c>
      <c r="I1484" s="627"/>
      <c r="J1484" s="627" t="s">
        <v>766</v>
      </c>
      <c r="K1484" s="627"/>
      <c r="L1484" s="627"/>
      <c r="M1484" s="627"/>
      <c r="N1484" s="627"/>
    </row>
    <row r="1485" spans="1:14" ht="15" hidden="1" customHeight="1" x14ac:dyDescent="0.15">
      <c r="A1485" s="627">
        <v>180</v>
      </c>
      <c r="B1485" s="627" t="s">
        <v>4119</v>
      </c>
      <c r="C1485" s="627" t="s">
        <v>1033</v>
      </c>
      <c r="D1485" s="627" t="s">
        <v>1256</v>
      </c>
      <c r="E1485" s="627" t="s">
        <v>1012</v>
      </c>
      <c r="F1485" s="627" t="s">
        <v>1007</v>
      </c>
      <c r="G1485" s="627" t="s">
        <v>3726</v>
      </c>
      <c r="H1485" s="627" t="s">
        <v>3804</v>
      </c>
      <c r="I1485" s="627" t="s">
        <v>4120</v>
      </c>
      <c r="J1485" s="627" t="s">
        <v>767</v>
      </c>
      <c r="K1485" s="627"/>
      <c r="L1485" s="627"/>
      <c r="M1485" s="627"/>
      <c r="N1485" s="627"/>
    </row>
    <row r="1486" spans="1:14" ht="15" hidden="1" customHeight="1" x14ac:dyDescent="0.15">
      <c r="A1486" s="627">
        <v>181</v>
      </c>
      <c r="B1486" s="627" t="s">
        <v>4121</v>
      </c>
      <c r="C1486" s="627" t="s">
        <v>1033</v>
      </c>
      <c r="D1486" s="627" t="s">
        <v>1256</v>
      </c>
      <c r="E1486" s="627" t="s">
        <v>1014</v>
      </c>
      <c r="F1486" s="627" t="s">
        <v>1007</v>
      </c>
      <c r="G1486" s="627" t="s">
        <v>3726</v>
      </c>
      <c r="H1486" s="627" t="s">
        <v>3804</v>
      </c>
      <c r="I1486" s="627" t="s">
        <v>4122</v>
      </c>
      <c r="J1486" s="627" t="s">
        <v>768</v>
      </c>
      <c r="K1486" s="627"/>
      <c r="L1486" s="627"/>
      <c r="M1486" s="627"/>
      <c r="N1486" s="627"/>
    </row>
    <row r="1487" spans="1:14" ht="15" hidden="1" customHeight="1" x14ac:dyDescent="0.15">
      <c r="A1487" s="627">
        <v>182</v>
      </c>
      <c r="B1487" s="627" t="s">
        <v>4123</v>
      </c>
      <c r="C1487" s="627" t="s">
        <v>1033</v>
      </c>
      <c r="D1487" s="627" t="s">
        <v>1256</v>
      </c>
      <c r="E1487" s="627" t="s">
        <v>1016</v>
      </c>
      <c r="F1487" s="627" t="s">
        <v>1007</v>
      </c>
      <c r="G1487" s="627" t="s">
        <v>3726</v>
      </c>
      <c r="H1487" s="627" t="s">
        <v>3804</v>
      </c>
      <c r="I1487" s="627" t="s">
        <v>4124</v>
      </c>
      <c r="J1487" s="627" t="s">
        <v>769</v>
      </c>
      <c r="K1487" s="627"/>
      <c r="L1487" s="627"/>
      <c r="M1487" s="627"/>
      <c r="N1487" s="627"/>
    </row>
    <row r="1488" spans="1:14" ht="15" hidden="1" customHeight="1" x14ac:dyDescent="0.15">
      <c r="A1488" s="627">
        <v>183</v>
      </c>
      <c r="B1488" s="627" t="s">
        <v>4125</v>
      </c>
      <c r="C1488" s="627" t="s">
        <v>1033</v>
      </c>
      <c r="D1488" s="627" t="s">
        <v>1256</v>
      </c>
      <c r="E1488" s="627" t="s">
        <v>1018</v>
      </c>
      <c r="F1488" s="627" t="s">
        <v>1007</v>
      </c>
      <c r="G1488" s="627" t="s">
        <v>3726</v>
      </c>
      <c r="H1488" s="627" t="s">
        <v>3804</v>
      </c>
      <c r="I1488" s="627" t="s">
        <v>4126</v>
      </c>
      <c r="J1488" s="627" t="s">
        <v>770</v>
      </c>
      <c r="K1488" s="627"/>
      <c r="L1488" s="627"/>
      <c r="M1488" s="627"/>
      <c r="N1488" s="627"/>
    </row>
    <row r="1489" spans="1:14" ht="15" hidden="1" customHeight="1" x14ac:dyDescent="0.15">
      <c r="A1489" s="627">
        <v>184</v>
      </c>
      <c r="B1489" s="627" t="s">
        <v>4127</v>
      </c>
      <c r="C1489" s="627" t="s">
        <v>1033</v>
      </c>
      <c r="D1489" s="627" t="s">
        <v>1256</v>
      </c>
      <c r="E1489" s="627" t="s">
        <v>1020</v>
      </c>
      <c r="F1489" s="627" t="s">
        <v>1007</v>
      </c>
      <c r="G1489" s="627" t="s">
        <v>3726</v>
      </c>
      <c r="H1489" s="627" t="s">
        <v>3804</v>
      </c>
      <c r="I1489" s="627" t="s">
        <v>4128</v>
      </c>
      <c r="J1489" s="627" t="s">
        <v>771</v>
      </c>
      <c r="K1489" s="627"/>
      <c r="L1489" s="627"/>
      <c r="M1489" s="627"/>
      <c r="N1489" s="627"/>
    </row>
    <row r="1490" spans="1:14" ht="15" hidden="1" customHeight="1" x14ac:dyDescent="0.15">
      <c r="A1490" s="627">
        <v>185</v>
      </c>
      <c r="B1490" s="627" t="s">
        <v>4129</v>
      </c>
      <c r="C1490" s="627" t="s">
        <v>1033</v>
      </c>
      <c r="D1490" s="627" t="s">
        <v>1256</v>
      </c>
      <c r="E1490" s="627" t="s">
        <v>1022</v>
      </c>
      <c r="F1490" s="627" t="s">
        <v>1007</v>
      </c>
      <c r="G1490" s="627" t="s">
        <v>3726</v>
      </c>
      <c r="H1490" s="627" t="s">
        <v>3804</v>
      </c>
      <c r="I1490" s="627" t="s">
        <v>4130</v>
      </c>
      <c r="J1490" s="627" t="s">
        <v>772</v>
      </c>
      <c r="K1490" s="627"/>
      <c r="L1490" s="627"/>
      <c r="M1490" s="627"/>
      <c r="N1490" s="627"/>
    </row>
    <row r="1491" spans="1:14" ht="15" hidden="1" customHeight="1" x14ac:dyDescent="0.15">
      <c r="A1491" s="627">
        <v>186</v>
      </c>
      <c r="B1491" s="627" t="s">
        <v>4131</v>
      </c>
      <c r="C1491" s="627" t="s">
        <v>1033</v>
      </c>
      <c r="D1491" s="627" t="s">
        <v>1256</v>
      </c>
      <c r="E1491" s="627" t="s">
        <v>1024</v>
      </c>
      <c r="F1491" s="627" t="s">
        <v>1007</v>
      </c>
      <c r="G1491" s="627" t="s">
        <v>3726</v>
      </c>
      <c r="H1491" s="627" t="s">
        <v>3804</v>
      </c>
      <c r="I1491" s="627" t="s">
        <v>1681</v>
      </c>
      <c r="J1491" s="627" t="s">
        <v>4132</v>
      </c>
      <c r="K1491" s="627"/>
      <c r="L1491" s="627"/>
      <c r="M1491" s="627"/>
      <c r="N1491" s="627"/>
    </row>
    <row r="1492" spans="1:14" ht="15" hidden="1" customHeight="1" x14ac:dyDescent="0.15">
      <c r="A1492" s="627">
        <v>187</v>
      </c>
      <c r="B1492" s="627" t="s">
        <v>4133</v>
      </c>
      <c r="C1492" s="627" t="s">
        <v>1033</v>
      </c>
      <c r="D1492" s="627" t="s">
        <v>1256</v>
      </c>
      <c r="E1492" s="627" t="s">
        <v>1006</v>
      </c>
      <c r="F1492" s="627" t="s">
        <v>1007</v>
      </c>
      <c r="G1492" s="627" t="s">
        <v>3726</v>
      </c>
      <c r="H1492" s="627" t="s">
        <v>3804</v>
      </c>
      <c r="I1492" s="627" t="s">
        <v>4134</v>
      </c>
      <c r="J1492" s="627" t="s">
        <v>4135</v>
      </c>
      <c r="K1492" s="627"/>
      <c r="L1492" s="627"/>
      <c r="M1492" s="627"/>
      <c r="N1492" s="627"/>
    </row>
    <row r="1493" spans="1:14" ht="15" hidden="1" customHeight="1" x14ac:dyDescent="0.15">
      <c r="A1493" s="627">
        <v>188</v>
      </c>
      <c r="B1493" s="627" t="s">
        <v>4136</v>
      </c>
      <c r="C1493" s="627" t="s">
        <v>1033</v>
      </c>
      <c r="D1493" s="627" t="s">
        <v>1256</v>
      </c>
      <c r="E1493" s="627" t="s">
        <v>1027</v>
      </c>
      <c r="F1493" s="627" t="s">
        <v>1007</v>
      </c>
      <c r="G1493" s="627" t="s">
        <v>3726</v>
      </c>
      <c r="H1493" s="627" t="s">
        <v>3804</v>
      </c>
      <c r="I1493" s="627" t="s">
        <v>4137</v>
      </c>
      <c r="J1493" s="627" t="s">
        <v>4138</v>
      </c>
      <c r="K1493" s="627"/>
      <c r="L1493" s="627"/>
      <c r="M1493" s="627"/>
      <c r="N1493" s="627"/>
    </row>
    <row r="1494" spans="1:14" ht="15" hidden="1" customHeight="1" x14ac:dyDescent="0.15">
      <c r="A1494" s="627">
        <v>189</v>
      </c>
      <c r="B1494" s="627" t="s">
        <v>4139</v>
      </c>
      <c r="C1494" s="627" t="s">
        <v>1033</v>
      </c>
      <c r="D1494" s="627" t="s">
        <v>1256</v>
      </c>
      <c r="E1494" s="627" t="s">
        <v>1029</v>
      </c>
      <c r="F1494" s="627" t="s">
        <v>1007</v>
      </c>
      <c r="G1494" s="627" t="s">
        <v>3726</v>
      </c>
      <c r="H1494" s="627" t="s">
        <v>3804</v>
      </c>
      <c r="I1494" s="627" t="s">
        <v>4140</v>
      </c>
      <c r="J1494" s="627" t="s">
        <v>4141</v>
      </c>
      <c r="K1494" s="627"/>
      <c r="L1494" s="627"/>
      <c r="M1494" s="627"/>
      <c r="N1494" s="627"/>
    </row>
    <row r="1495" spans="1:14" ht="15" hidden="1" customHeight="1" x14ac:dyDescent="0.15">
      <c r="A1495" s="627">
        <v>190</v>
      </c>
      <c r="B1495" s="627" t="s">
        <v>4142</v>
      </c>
      <c r="C1495" s="627" t="s">
        <v>1033</v>
      </c>
      <c r="D1495" s="627" t="s">
        <v>1256</v>
      </c>
      <c r="E1495" s="627" t="s">
        <v>1031</v>
      </c>
      <c r="F1495" s="627" t="s">
        <v>1007</v>
      </c>
      <c r="G1495" s="627" t="s">
        <v>3726</v>
      </c>
      <c r="H1495" s="627" t="s">
        <v>3804</v>
      </c>
      <c r="I1495" s="627" t="s">
        <v>4143</v>
      </c>
      <c r="J1495" s="627" t="s">
        <v>4144</v>
      </c>
      <c r="K1495" s="627"/>
      <c r="L1495" s="627"/>
      <c r="M1495" s="627"/>
      <c r="N1495" s="627"/>
    </row>
    <row r="1496" spans="1:14" ht="15" hidden="1" customHeight="1" x14ac:dyDescent="0.15">
      <c r="A1496" s="627">
        <v>191</v>
      </c>
      <c r="B1496" s="627" t="s">
        <v>4145</v>
      </c>
      <c r="C1496" s="627" t="s">
        <v>1033</v>
      </c>
      <c r="D1496" s="627" t="s">
        <v>1256</v>
      </c>
      <c r="E1496" s="627" t="s">
        <v>1033</v>
      </c>
      <c r="F1496" s="627" t="s">
        <v>1007</v>
      </c>
      <c r="G1496" s="627" t="s">
        <v>3726</v>
      </c>
      <c r="H1496" s="627" t="s">
        <v>3804</v>
      </c>
      <c r="I1496" s="627" t="s">
        <v>4146</v>
      </c>
      <c r="J1496" s="627" t="s">
        <v>4147</v>
      </c>
      <c r="K1496" s="627"/>
      <c r="L1496" s="627"/>
      <c r="M1496" s="627"/>
      <c r="N1496" s="627"/>
    </row>
    <row r="1497" spans="1:14" ht="15" hidden="1" customHeight="1" x14ac:dyDescent="0.15">
      <c r="A1497" s="627">
        <v>192</v>
      </c>
      <c r="B1497" s="627" t="s">
        <v>4148</v>
      </c>
      <c r="C1497" s="627" t="s">
        <v>1033</v>
      </c>
      <c r="D1497" s="627" t="s">
        <v>1256</v>
      </c>
      <c r="E1497" s="627" t="s">
        <v>1035</v>
      </c>
      <c r="F1497" s="627" t="s">
        <v>1007</v>
      </c>
      <c r="G1497" s="627" t="s">
        <v>3726</v>
      </c>
      <c r="H1497" s="627" t="s">
        <v>3804</v>
      </c>
      <c r="I1497" s="627" t="s">
        <v>4149</v>
      </c>
      <c r="J1497" s="627" t="s">
        <v>4150</v>
      </c>
      <c r="K1497" s="627"/>
      <c r="L1497" s="627"/>
      <c r="M1497" s="627"/>
      <c r="N1497" s="627"/>
    </row>
    <row r="1498" spans="1:14" ht="15" hidden="1" customHeight="1" x14ac:dyDescent="0.15">
      <c r="A1498" s="627">
        <v>193</v>
      </c>
      <c r="B1498" s="627" t="s">
        <v>4151</v>
      </c>
      <c r="C1498" s="627" t="s">
        <v>1033</v>
      </c>
      <c r="D1498" s="627" t="s">
        <v>1264</v>
      </c>
      <c r="E1498" s="627" t="s">
        <v>1008</v>
      </c>
      <c r="F1498" s="627" t="s">
        <v>1007</v>
      </c>
      <c r="G1498" s="627" t="s">
        <v>3726</v>
      </c>
      <c r="H1498" s="627" t="s">
        <v>3807</v>
      </c>
      <c r="I1498" s="627"/>
      <c r="J1498" s="627" t="s">
        <v>773</v>
      </c>
      <c r="K1498" s="627"/>
      <c r="L1498" s="627"/>
      <c r="M1498" s="627"/>
      <c r="N1498" s="627"/>
    </row>
    <row r="1499" spans="1:14" ht="15" hidden="1" customHeight="1" x14ac:dyDescent="0.15">
      <c r="A1499" s="627">
        <v>194</v>
      </c>
      <c r="B1499" s="627" t="s">
        <v>4152</v>
      </c>
      <c r="C1499" s="627" t="s">
        <v>1033</v>
      </c>
      <c r="D1499" s="627" t="s">
        <v>1271</v>
      </c>
      <c r="E1499" s="627" t="s">
        <v>1008</v>
      </c>
      <c r="F1499" s="627" t="s">
        <v>1007</v>
      </c>
      <c r="G1499" s="627" t="s">
        <v>3726</v>
      </c>
      <c r="H1499" s="627" t="s">
        <v>3810</v>
      </c>
      <c r="I1499" s="627"/>
      <c r="J1499" s="627" t="s">
        <v>779</v>
      </c>
      <c r="K1499" s="627"/>
      <c r="L1499" s="627"/>
      <c r="M1499" s="627"/>
      <c r="N1499" s="627"/>
    </row>
    <row r="1500" spans="1:14" ht="15" hidden="1" customHeight="1" x14ac:dyDescent="0.15">
      <c r="A1500" s="627">
        <v>195</v>
      </c>
      <c r="B1500" s="627" t="s">
        <v>4153</v>
      </c>
      <c r="C1500" s="627" t="s">
        <v>1033</v>
      </c>
      <c r="D1500" s="627" t="s">
        <v>1271</v>
      </c>
      <c r="E1500" s="627" t="s">
        <v>1012</v>
      </c>
      <c r="F1500" s="627" t="s">
        <v>1007</v>
      </c>
      <c r="G1500" s="627" t="s">
        <v>3726</v>
      </c>
      <c r="H1500" s="627" t="s">
        <v>3810</v>
      </c>
      <c r="I1500" s="627" t="s">
        <v>4154</v>
      </c>
      <c r="J1500" s="627" t="s">
        <v>780</v>
      </c>
      <c r="K1500" s="627"/>
      <c r="L1500" s="627"/>
      <c r="M1500" s="627"/>
      <c r="N1500" s="627"/>
    </row>
    <row r="1501" spans="1:14" ht="15" hidden="1" customHeight="1" x14ac:dyDescent="0.15">
      <c r="A1501" s="627">
        <v>196</v>
      </c>
      <c r="B1501" s="627" t="s">
        <v>4155</v>
      </c>
      <c r="C1501" s="627" t="s">
        <v>1033</v>
      </c>
      <c r="D1501" s="627" t="s">
        <v>1271</v>
      </c>
      <c r="E1501" s="627" t="s">
        <v>1014</v>
      </c>
      <c r="F1501" s="627" t="s">
        <v>1007</v>
      </c>
      <c r="G1501" s="627" t="s">
        <v>3726</v>
      </c>
      <c r="H1501" s="627" t="s">
        <v>3810</v>
      </c>
      <c r="I1501" s="627" t="s">
        <v>4156</v>
      </c>
      <c r="J1501" s="627" t="s">
        <v>781</v>
      </c>
      <c r="K1501" s="627"/>
      <c r="L1501" s="627"/>
      <c r="M1501" s="627"/>
      <c r="N1501" s="627"/>
    </row>
    <row r="1502" spans="1:14" ht="15" hidden="1" customHeight="1" x14ac:dyDescent="0.15">
      <c r="A1502" s="627">
        <v>197</v>
      </c>
      <c r="B1502" s="627" t="s">
        <v>4157</v>
      </c>
      <c r="C1502" s="627" t="s">
        <v>1033</v>
      </c>
      <c r="D1502" s="627" t="s">
        <v>1271</v>
      </c>
      <c r="E1502" s="627" t="s">
        <v>1016</v>
      </c>
      <c r="F1502" s="627" t="s">
        <v>1007</v>
      </c>
      <c r="G1502" s="627" t="s">
        <v>3726</v>
      </c>
      <c r="H1502" s="627" t="s">
        <v>3810</v>
      </c>
      <c r="I1502" s="627" t="s">
        <v>4158</v>
      </c>
      <c r="J1502" s="627" t="s">
        <v>782</v>
      </c>
      <c r="K1502" s="627"/>
      <c r="L1502" s="627"/>
      <c r="M1502" s="627"/>
      <c r="N1502" s="627"/>
    </row>
    <row r="1503" spans="1:14" ht="15" hidden="1" customHeight="1" x14ac:dyDescent="0.15">
      <c r="A1503" s="627">
        <v>198</v>
      </c>
      <c r="B1503" s="627" t="s">
        <v>4159</v>
      </c>
      <c r="C1503" s="627" t="s">
        <v>1033</v>
      </c>
      <c r="D1503" s="627" t="s">
        <v>1271</v>
      </c>
      <c r="E1503" s="627" t="s">
        <v>1018</v>
      </c>
      <c r="F1503" s="627" t="s">
        <v>1007</v>
      </c>
      <c r="G1503" s="627" t="s">
        <v>3726</v>
      </c>
      <c r="H1503" s="627" t="s">
        <v>3810</v>
      </c>
      <c r="I1503" s="627" t="s">
        <v>4160</v>
      </c>
      <c r="J1503" s="627" t="s">
        <v>784</v>
      </c>
      <c r="K1503" s="627"/>
      <c r="L1503" s="627"/>
      <c r="M1503" s="627"/>
      <c r="N1503" s="627"/>
    </row>
    <row r="1504" spans="1:14" ht="15" hidden="1" customHeight="1" x14ac:dyDescent="0.15">
      <c r="A1504" s="627">
        <v>199</v>
      </c>
      <c r="B1504" s="627" t="s">
        <v>4161</v>
      </c>
      <c r="C1504" s="627" t="s">
        <v>1033</v>
      </c>
      <c r="D1504" s="627" t="s">
        <v>1271</v>
      </c>
      <c r="E1504" s="627" t="s">
        <v>1020</v>
      </c>
      <c r="F1504" s="627" t="s">
        <v>1007</v>
      </c>
      <c r="G1504" s="627" t="s">
        <v>3726</v>
      </c>
      <c r="H1504" s="627" t="s">
        <v>3810</v>
      </c>
      <c r="I1504" s="627" t="s">
        <v>4162</v>
      </c>
      <c r="J1504" s="627" t="s">
        <v>785</v>
      </c>
      <c r="K1504" s="627"/>
      <c r="L1504" s="627"/>
      <c r="M1504" s="627"/>
      <c r="N1504" s="627"/>
    </row>
    <row r="1505" spans="1:14" ht="15" hidden="1" customHeight="1" x14ac:dyDescent="0.15">
      <c r="A1505" s="627">
        <v>200</v>
      </c>
      <c r="B1505" s="627" t="s">
        <v>4163</v>
      </c>
      <c r="C1505" s="627" t="s">
        <v>1033</v>
      </c>
      <c r="D1505" s="627" t="s">
        <v>1271</v>
      </c>
      <c r="E1505" s="627" t="s">
        <v>1022</v>
      </c>
      <c r="F1505" s="627" t="s">
        <v>1007</v>
      </c>
      <c r="G1505" s="627" t="s">
        <v>3726</v>
      </c>
      <c r="H1505" s="627" t="s">
        <v>3810</v>
      </c>
      <c r="I1505" s="627" t="s">
        <v>4164</v>
      </c>
      <c r="J1505" s="627" t="s">
        <v>786</v>
      </c>
      <c r="K1505" s="627"/>
      <c r="L1505" s="627"/>
      <c r="M1505" s="627"/>
      <c r="N1505" s="627"/>
    </row>
    <row r="1506" spans="1:14" ht="15" hidden="1" customHeight="1" x14ac:dyDescent="0.15">
      <c r="A1506" s="627">
        <v>201</v>
      </c>
      <c r="B1506" s="627" t="s">
        <v>4165</v>
      </c>
      <c r="C1506" s="627" t="s">
        <v>1033</v>
      </c>
      <c r="D1506" s="627" t="s">
        <v>1271</v>
      </c>
      <c r="E1506" s="627" t="s">
        <v>1024</v>
      </c>
      <c r="F1506" s="627" t="s">
        <v>1007</v>
      </c>
      <c r="G1506" s="627" t="s">
        <v>3726</v>
      </c>
      <c r="H1506" s="627" t="s">
        <v>3810</v>
      </c>
      <c r="I1506" s="627" t="s">
        <v>4166</v>
      </c>
      <c r="J1506" s="627" t="s">
        <v>787</v>
      </c>
      <c r="K1506" s="627"/>
      <c r="L1506" s="627"/>
      <c r="M1506" s="627"/>
      <c r="N1506" s="627"/>
    </row>
    <row r="1507" spans="1:14" ht="15" hidden="1" customHeight="1" x14ac:dyDescent="0.15">
      <c r="A1507" s="627">
        <v>202</v>
      </c>
      <c r="B1507" s="627" t="s">
        <v>4167</v>
      </c>
      <c r="C1507" s="627" t="s">
        <v>1033</v>
      </c>
      <c r="D1507" s="627" t="s">
        <v>1271</v>
      </c>
      <c r="E1507" s="627" t="s">
        <v>1006</v>
      </c>
      <c r="F1507" s="627" t="s">
        <v>1007</v>
      </c>
      <c r="G1507" s="627" t="s">
        <v>3726</v>
      </c>
      <c r="H1507" s="627" t="s">
        <v>3810</v>
      </c>
      <c r="I1507" s="627" t="s">
        <v>113</v>
      </c>
      <c r="J1507" s="627" t="s">
        <v>788</v>
      </c>
      <c r="K1507" s="627"/>
      <c r="L1507" s="627"/>
      <c r="M1507" s="627"/>
      <c r="N1507" s="627"/>
    </row>
    <row r="1508" spans="1:14" ht="15" hidden="1" customHeight="1" x14ac:dyDescent="0.15">
      <c r="A1508" s="627">
        <v>203</v>
      </c>
      <c r="B1508" s="627" t="s">
        <v>4168</v>
      </c>
      <c r="C1508" s="627" t="s">
        <v>1033</v>
      </c>
      <c r="D1508" s="627" t="s">
        <v>1271</v>
      </c>
      <c r="E1508" s="627" t="s">
        <v>1027</v>
      </c>
      <c r="F1508" s="627" t="s">
        <v>1007</v>
      </c>
      <c r="G1508" s="627" t="s">
        <v>3726</v>
      </c>
      <c r="H1508" s="627" t="s">
        <v>3810</v>
      </c>
      <c r="I1508" s="627" t="s">
        <v>4169</v>
      </c>
      <c r="J1508" s="627" t="s">
        <v>789</v>
      </c>
      <c r="K1508" s="627"/>
      <c r="L1508" s="627"/>
      <c r="M1508" s="627"/>
      <c r="N1508" s="627"/>
    </row>
    <row r="1509" spans="1:14" ht="15" hidden="1" customHeight="1" x14ac:dyDescent="0.15">
      <c r="A1509" s="627">
        <v>204</v>
      </c>
      <c r="B1509" s="627" t="s">
        <v>4170</v>
      </c>
      <c r="C1509" s="627" t="s">
        <v>1033</v>
      </c>
      <c r="D1509" s="627" t="s">
        <v>1271</v>
      </c>
      <c r="E1509" s="627" t="s">
        <v>1029</v>
      </c>
      <c r="F1509" s="627" t="s">
        <v>1007</v>
      </c>
      <c r="G1509" s="627" t="s">
        <v>3726</v>
      </c>
      <c r="H1509" s="627" t="s">
        <v>3810</v>
      </c>
      <c r="I1509" s="627" t="s">
        <v>4171</v>
      </c>
      <c r="J1509" s="627" t="s">
        <v>790</v>
      </c>
      <c r="K1509" s="627"/>
      <c r="L1509" s="627"/>
      <c r="M1509" s="627"/>
      <c r="N1509" s="627"/>
    </row>
    <row r="1510" spans="1:14" ht="15" hidden="1" customHeight="1" x14ac:dyDescent="0.15">
      <c r="A1510" s="627">
        <v>205</v>
      </c>
      <c r="B1510" s="627" t="s">
        <v>4172</v>
      </c>
      <c r="C1510" s="627" t="s">
        <v>1033</v>
      </c>
      <c r="D1510" s="627" t="s">
        <v>1271</v>
      </c>
      <c r="E1510" s="627" t="s">
        <v>1031</v>
      </c>
      <c r="F1510" s="627" t="s">
        <v>1007</v>
      </c>
      <c r="G1510" s="627" t="s">
        <v>3726</v>
      </c>
      <c r="H1510" s="627" t="s">
        <v>3810</v>
      </c>
      <c r="I1510" s="627" t="s">
        <v>463</v>
      </c>
      <c r="J1510" s="627" t="s">
        <v>791</v>
      </c>
      <c r="K1510" s="627"/>
      <c r="L1510" s="627"/>
      <c r="M1510" s="627"/>
      <c r="N1510" s="627"/>
    </row>
    <row r="1511" spans="1:14" ht="15" hidden="1" customHeight="1" x14ac:dyDescent="0.15">
      <c r="A1511" s="627">
        <v>206</v>
      </c>
      <c r="B1511" s="627" t="s">
        <v>4173</v>
      </c>
      <c r="C1511" s="627" t="s">
        <v>1033</v>
      </c>
      <c r="D1511" s="627" t="s">
        <v>1293</v>
      </c>
      <c r="E1511" s="627" t="s">
        <v>1008</v>
      </c>
      <c r="F1511" s="627" t="s">
        <v>1007</v>
      </c>
      <c r="G1511" s="627" t="s">
        <v>3726</v>
      </c>
      <c r="H1511" s="627" t="s">
        <v>3813</v>
      </c>
      <c r="I1511" s="627"/>
      <c r="J1511" s="627" t="s">
        <v>801</v>
      </c>
      <c r="K1511" s="627"/>
      <c r="L1511" s="627"/>
      <c r="M1511" s="627"/>
      <c r="N1511" s="627"/>
    </row>
    <row r="1512" spans="1:14" ht="15" hidden="1" customHeight="1" x14ac:dyDescent="0.15">
      <c r="A1512" s="627">
        <v>207</v>
      </c>
      <c r="B1512" s="627" t="s">
        <v>4174</v>
      </c>
      <c r="C1512" s="627" t="s">
        <v>1033</v>
      </c>
      <c r="D1512" s="627" t="s">
        <v>1293</v>
      </c>
      <c r="E1512" s="627" t="s">
        <v>1012</v>
      </c>
      <c r="F1512" s="627" t="s">
        <v>1007</v>
      </c>
      <c r="G1512" s="627" t="s">
        <v>3726</v>
      </c>
      <c r="H1512" s="627" t="s">
        <v>3813</v>
      </c>
      <c r="I1512" s="627" t="s">
        <v>4175</v>
      </c>
      <c r="J1512" s="627" t="s">
        <v>802</v>
      </c>
      <c r="K1512" s="627"/>
      <c r="L1512" s="627"/>
      <c r="M1512" s="627"/>
      <c r="N1512" s="627"/>
    </row>
    <row r="1513" spans="1:14" ht="15" hidden="1" customHeight="1" x14ac:dyDescent="0.15">
      <c r="A1513" s="627">
        <v>208</v>
      </c>
      <c r="B1513" s="627" t="s">
        <v>4176</v>
      </c>
      <c r="C1513" s="627" t="s">
        <v>1033</v>
      </c>
      <c r="D1513" s="627" t="s">
        <v>1293</v>
      </c>
      <c r="E1513" s="627" t="s">
        <v>1014</v>
      </c>
      <c r="F1513" s="627" t="s">
        <v>1007</v>
      </c>
      <c r="G1513" s="627" t="s">
        <v>3726</v>
      </c>
      <c r="H1513" s="627" t="s">
        <v>3813</v>
      </c>
      <c r="I1513" s="627" t="s">
        <v>4177</v>
      </c>
      <c r="J1513" s="627" t="s">
        <v>803</v>
      </c>
      <c r="K1513" s="627"/>
      <c r="L1513" s="627"/>
      <c r="M1513" s="627"/>
      <c r="N1513" s="627"/>
    </row>
    <row r="1514" spans="1:14" ht="15" hidden="1" customHeight="1" x14ac:dyDescent="0.15">
      <c r="A1514" s="627">
        <v>209</v>
      </c>
      <c r="B1514" s="627" t="s">
        <v>4178</v>
      </c>
      <c r="C1514" s="627" t="s">
        <v>1033</v>
      </c>
      <c r="D1514" s="627" t="s">
        <v>1293</v>
      </c>
      <c r="E1514" s="627" t="s">
        <v>1016</v>
      </c>
      <c r="F1514" s="627" t="s">
        <v>1007</v>
      </c>
      <c r="G1514" s="627" t="s">
        <v>3726</v>
      </c>
      <c r="H1514" s="627" t="s">
        <v>3813</v>
      </c>
      <c r="I1514" s="627" t="s">
        <v>4179</v>
      </c>
      <c r="J1514" s="627" t="s">
        <v>804</v>
      </c>
      <c r="K1514" s="627"/>
      <c r="L1514" s="627"/>
      <c r="M1514" s="627"/>
      <c r="N1514" s="627"/>
    </row>
    <row r="1515" spans="1:14" ht="15" hidden="1" customHeight="1" x14ac:dyDescent="0.15">
      <c r="A1515" s="627">
        <v>210</v>
      </c>
      <c r="B1515" s="627" t="s">
        <v>4180</v>
      </c>
      <c r="C1515" s="627" t="s">
        <v>1033</v>
      </c>
      <c r="D1515" s="627" t="s">
        <v>1293</v>
      </c>
      <c r="E1515" s="627" t="s">
        <v>1018</v>
      </c>
      <c r="F1515" s="627" t="s">
        <v>1007</v>
      </c>
      <c r="G1515" s="627" t="s">
        <v>3726</v>
      </c>
      <c r="H1515" s="627" t="s">
        <v>3813</v>
      </c>
      <c r="I1515" s="627" t="s">
        <v>483</v>
      </c>
      <c r="J1515" s="627" t="s">
        <v>805</v>
      </c>
      <c r="K1515" s="627"/>
      <c r="L1515" s="627"/>
      <c r="M1515" s="627"/>
      <c r="N1515" s="627"/>
    </row>
    <row r="1516" spans="1:14" ht="15" hidden="1" customHeight="1" x14ac:dyDescent="0.15">
      <c r="A1516" s="627">
        <v>211</v>
      </c>
      <c r="B1516" s="627" t="s">
        <v>4181</v>
      </c>
      <c r="C1516" s="627" t="s">
        <v>1033</v>
      </c>
      <c r="D1516" s="627" t="s">
        <v>1293</v>
      </c>
      <c r="E1516" s="627" t="s">
        <v>1020</v>
      </c>
      <c r="F1516" s="627" t="s">
        <v>1007</v>
      </c>
      <c r="G1516" s="627" t="s">
        <v>3726</v>
      </c>
      <c r="H1516" s="627" t="s">
        <v>3813</v>
      </c>
      <c r="I1516" s="627" t="s">
        <v>4182</v>
      </c>
      <c r="J1516" s="627" t="s">
        <v>806</v>
      </c>
      <c r="K1516" s="627"/>
      <c r="L1516" s="627"/>
      <c r="M1516" s="627"/>
      <c r="N1516" s="627"/>
    </row>
    <row r="1517" spans="1:14" ht="15" hidden="1" customHeight="1" x14ac:dyDescent="0.15">
      <c r="A1517" s="627">
        <v>212</v>
      </c>
      <c r="B1517" s="627" t="s">
        <v>4183</v>
      </c>
      <c r="C1517" s="627" t="s">
        <v>1033</v>
      </c>
      <c r="D1517" s="627" t="s">
        <v>1293</v>
      </c>
      <c r="E1517" s="627" t="s">
        <v>1022</v>
      </c>
      <c r="F1517" s="627" t="s">
        <v>1007</v>
      </c>
      <c r="G1517" s="627" t="s">
        <v>3726</v>
      </c>
      <c r="H1517" s="627" t="s">
        <v>3813</v>
      </c>
      <c r="I1517" s="627" t="s">
        <v>4184</v>
      </c>
      <c r="J1517" s="627" t="s">
        <v>807</v>
      </c>
      <c r="K1517" s="627"/>
      <c r="L1517" s="627"/>
      <c r="M1517" s="627"/>
      <c r="N1517" s="627"/>
    </row>
    <row r="1518" spans="1:14" ht="15" hidden="1" customHeight="1" x14ac:dyDescent="0.15">
      <c r="A1518" s="627">
        <v>213</v>
      </c>
      <c r="B1518" s="627" t="s">
        <v>4185</v>
      </c>
      <c r="C1518" s="627" t="s">
        <v>1033</v>
      </c>
      <c r="D1518" s="627" t="s">
        <v>1293</v>
      </c>
      <c r="E1518" s="627" t="s">
        <v>1024</v>
      </c>
      <c r="F1518" s="627" t="s">
        <v>1007</v>
      </c>
      <c r="G1518" s="627" t="s">
        <v>3726</v>
      </c>
      <c r="H1518" s="627" t="s">
        <v>3813</v>
      </c>
      <c r="I1518" s="627" t="s">
        <v>4186</v>
      </c>
      <c r="J1518" s="627" t="s">
        <v>808</v>
      </c>
      <c r="K1518" s="627"/>
      <c r="L1518" s="627"/>
      <c r="M1518" s="627"/>
      <c r="N1518" s="627"/>
    </row>
    <row r="1519" spans="1:14" ht="15" hidden="1" customHeight="1" x14ac:dyDescent="0.15">
      <c r="A1519" s="627">
        <v>214</v>
      </c>
      <c r="B1519" s="627" t="s">
        <v>4187</v>
      </c>
      <c r="C1519" s="627" t="s">
        <v>1033</v>
      </c>
      <c r="D1519" s="627" t="s">
        <v>1293</v>
      </c>
      <c r="E1519" s="627" t="s">
        <v>1006</v>
      </c>
      <c r="F1519" s="627" t="s">
        <v>1007</v>
      </c>
      <c r="G1519" s="627" t="s">
        <v>3726</v>
      </c>
      <c r="H1519" s="627" t="s">
        <v>3813</v>
      </c>
      <c r="I1519" s="627" t="s">
        <v>4188</v>
      </c>
      <c r="J1519" s="627" t="s">
        <v>809</v>
      </c>
      <c r="K1519" s="627"/>
      <c r="L1519" s="627"/>
      <c r="M1519" s="627"/>
      <c r="N1519" s="627"/>
    </row>
    <row r="1520" spans="1:14" ht="15" hidden="1" customHeight="1" x14ac:dyDescent="0.15">
      <c r="A1520" s="627">
        <v>215</v>
      </c>
      <c r="B1520" s="627" t="s">
        <v>4189</v>
      </c>
      <c r="C1520" s="627" t="s">
        <v>1033</v>
      </c>
      <c r="D1520" s="627" t="s">
        <v>1293</v>
      </c>
      <c r="E1520" s="627" t="s">
        <v>1027</v>
      </c>
      <c r="F1520" s="627" t="s">
        <v>1007</v>
      </c>
      <c r="G1520" s="627" t="s">
        <v>3726</v>
      </c>
      <c r="H1520" s="627" t="s">
        <v>3813</v>
      </c>
      <c r="I1520" s="627" t="s">
        <v>4190</v>
      </c>
      <c r="J1520" s="627" t="s">
        <v>810</v>
      </c>
      <c r="K1520" s="627"/>
      <c r="L1520" s="627"/>
      <c r="M1520" s="627"/>
      <c r="N1520" s="627"/>
    </row>
    <row r="1521" spans="1:14" ht="15" hidden="1" customHeight="1" x14ac:dyDescent="0.15">
      <c r="A1521" s="627">
        <v>216</v>
      </c>
      <c r="B1521" s="627" t="s">
        <v>4191</v>
      </c>
      <c r="C1521" s="627" t="s">
        <v>1033</v>
      </c>
      <c r="D1521" s="627" t="s">
        <v>1293</v>
      </c>
      <c r="E1521" s="627" t="s">
        <v>1029</v>
      </c>
      <c r="F1521" s="627" t="s">
        <v>1007</v>
      </c>
      <c r="G1521" s="627" t="s">
        <v>3726</v>
      </c>
      <c r="H1521" s="627" t="s">
        <v>3813</v>
      </c>
      <c r="I1521" s="627" t="s">
        <v>4192</v>
      </c>
      <c r="J1521" s="627" t="s">
        <v>811</v>
      </c>
      <c r="K1521" s="627"/>
      <c r="L1521" s="627"/>
      <c r="M1521" s="627"/>
      <c r="N1521" s="627"/>
    </row>
    <row r="1522" spans="1:14" ht="15" hidden="1" customHeight="1" x14ac:dyDescent="0.15">
      <c r="A1522" s="627">
        <v>217</v>
      </c>
      <c r="B1522" s="627" t="s">
        <v>4193</v>
      </c>
      <c r="C1522" s="627" t="s">
        <v>1033</v>
      </c>
      <c r="D1522" s="627" t="s">
        <v>1293</v>
      </c>
      <c r="E1522" s="627" t="s">
        <v>1031</v>
      </c>
      <c r="F1522" s="627" t="s">
        <v>1007</v>
      </c>
      <c r="G1522" s="627" t="s">
        <v>3726</v>
      </c>
      <c r="H1522" s="627" t="s">
        <v>3813</v>
      </c>
      <c r="I1522" s="627" t="s">
        <v>4194</v>
      </c>
      <c r="J1522" s="627" t="s">
        <v>4195</v>
      </c>
      <c r="K1522" s="627"/>
      <c r="L1522" s="627"/>
      <c r="M1522" s="627"/>
      <c r="N1522" s="627"/>
    </row>
    <row r="1523" spans="1:14" ht="15" hidden="1" customHeight="1" x14ac:dyDescent="0.15">
      <c r="A1523" s="627">
        <v>218</v>
      </c>
      <c r="B1523" s="627" t="s">
        <v>4196</v>
      </c>
      <c r="C1523" s="627" t="s">
        <v>1033</v>
      </c>
      <c r="D1523" s="627" t="s">
        <v>1305</v>
      </c>
      <c r="E1523" s="627" t="s">
        <v>1008</v>
      </c>
      <c r="F1523" s="627" t="s">
        <v>1007</v>
      </c>
      <c r="G1523" s="627" t="s">
        <v>3726</v>
      </c>
      <c r="H1523" s="627" t="s">
        <v>3815</v>
      </c>
      <c r="I1523" s="627"/>
      <c r="J1523" s="627" t="s">
        <v>812</v>
      </c>
      <c r="K1523" s="627"/>
      <c r="L1523" s="627"/>
      <c r="M1523" s="627"/>
      <c r="N1523" s="627"/>
    </row>
    <row r="1524" spans="1:14" ht="15" hidden="1" customHeight="1" x14ac:dyDescent="0.15">
      <c r="A1524" s="627">
        <v>219</v>
      </c>
      <c r="B1524" s="627" t="s">
        <v>4197</v>
      </c>
      <c r="C1524" s="627" t="s">
        <v>1033</v>
      </c>
      <c r="D1524" s="627" t="s">
        <v>1327</v>
      </c>
      <c r="E1524" s="627" t="s">
        <v>1008</v>
      </c>
      <c r="F1524" s="627" t="s">
        <v>1007</v>
      </c>
      <c r="G1524" s="627" t="s">
        <v>3726</v>
      </c>
      <c r="H1524" s="627" t="s">
        <v>3817</v>
      </c>
      <c r="I1524" s="627"/>
      <c r="J1524" s="627" t="s">
        <v>834</v>
      </c>
      <c r="K1524" s="627"/>
      <c r="L1524" s="627"/>
      <c r="M1524" s="627"/>
      <c r="N1524" s="627"/>
    </row>
    <row r="1525" spans="1:14" ht="15" hidden="1" customHeight="1" x14ac:dyDescent="0.15">
      <c r="A1525" s="627">
        <v>220</v>
      </c>
      <c r="B1525" s="627" t="s">
        <v>4198</v>
      </c>
      <c r="C1525" s="627" t="s">
        <v>1033</v>
      </c>
      <c r="D1525" s="627" t="s">
        <v>1327</v>
      </c>
      <c r="E1525" s="627" t="s">
        <v>1012</v>
      </c>
      <c r="F1525" s="627" t="s">
        <v>1007</v>
      </c>
      <c r="G1525" s="627" t="s">
        <v>3726</v>
      </c>
      <c r="H1525" s="627" t="s">
        <v>3817</v>
      </c>
      <c r="I1525" s="627" t="s">
        <v>4199</v>
      </c>
      <c r="J1525" s="627" t="s">
        <v>835</v>
      </c>
      <c r="K1525" s="627"/>
      <c r="L1525" s="627"/>
      <c r="M1525" s="627"/>
      <c r="N1525" s="627"/>
    </row>
    <row r="1526" spans="1:14" ht="15" hidden="1" customHeight="1" x14ac:dyDescent="0.15">
      <c r="A1526" s="627">
        <v>221</v>
      </c>
      <c r="B1526" s="627" t="s">
        <v>4200</v>
      </c>
      <c r="C1526" s="627" t="s">
        <v>1033</v>
      </c>
      <c r="D1526" s="627" t="s">
        <v>1327</v>
      </c>
      <c r="E1526" s="627" t="s">
        <v>1014</v>
      </c>
      <c r="F1526" s="627" t="s">
        <v>1007</v>
      </c>
      <c r="G1526" s="627" t="s">
        <v>3726</v>
      </c>
      <c r="H1526" s="627" t="s">
        <v>3817</v>
      </c>
      <c r="I1526" s="627" t="s">
        <v>1597</v>
      </c>
      <c r="J1526" s="627" t="s">
        <v>836</v>
      </c>
      <c r="K1526" s="627"/>
      <c r="L1526" s="627"/>
      <c r="M1526" s="627"/>
      <c r="N1526" s="627"/>
    </row>
    <row r="1527" spans="1:14" ht="15" hidden="1" customHeight="1" x14ac:dyDescent="0.15">
      <c r="A1527" s="627">
        <v>222</v>
      </c>
      <c r="B1527" s="627" t="s">
        <v>4201</v>
      </c>
      <c r="C1527" s="627" t="s">
        <v>1033</v>
      </c>
      <c r="D1527" s="627" t="s">
        <v>1340</v>
      </c>
      <c r="E1527" s="627" t="s">
        <v>1008</v>
      </c>
      <c r="F1527" s="627" t="s">
        <v>1007</v>
      </c>
      <c r="G1527" s="627" t="s">
        <v>3726</v>
      </c>
      <c r="H1527" s="627" t="s">
        <v>3819</v>
      </c>
      <c r="I1527" s="627"/>
      <c r="J1527" s="627" t="s">
        <v>846</v>
      </c>
      <c r="K1527" s="627"/>
      <c r="L1527" s="627"/>
      <c r="M1527" s="627"/>
      <c r="N1527" s="627"/>
    </row>
    <row r="1528" spans="1:14" ht="15" hidden="1" customHeight="1" x14ac:dyDescent="0.15">
      <c r="A1528" s="627">
        <v>223</v>
      </c>
      <c r="B1528" s="627" t="s">
        <v>4202</v>
      </c>
      <c r="C1528" s="627" t="s">
        <v>1033</v>
      </c>
      <c r="D1528" s="627" t="s">
        <v>1340</v>
      </c>
      <c r="E1528" s="627" t="s">
        <v>1012</v>
      </c>
      <c r="F1528" s="627" t="s">
        <v>1007</v>
      </c>
      <c r="G1528" s="627" t="s">
        <v>3726</v>
      </c>
      <c r="H1528" s="627" t="s">
        <v>3819</v>
      </c>
      <c r="I1528" s="627" t="s">
        <v>4203</v>
      </c>
      <c r="J1528" s="627" t="s">
        <v>847</v>
      </c>
      <c r="K1528" s="627"/>
      <c r="L1528" s="627"/>
      <c r="M1528" s="627"/>
      <c r="N1528" s="627"/>
    </row>
    <row r="1529" spans="1:14" ht="15" hidden="1" customHeight="1" x14ac:dyDescent="0.15">
      <c r="A1529" s="627">
        <v>224</v>
      </c>
      <c r="B1529" s="627" t="s">
        <v>4204</v>
      </c>
      <c r="C1529" s="627" t="s">
        <v>1033</v>
      </c>
      <c r="D1529" s="627" t="s">
        <v>1340</v>
      </c>
      <c r="E1529" s="627" t="s">
        <v>1014</v>
      </c>
      <c r="F1529" s="627" t="s">
        <v>1007</v>
      </c>
      <c r="G1529" s="627" t="s">
        <v>3726</v>
      </c>
      <c r="H1529" s="627" t="s">
        <v>3819</v>
      </c>
      <c r="I1529" s="627" t="s">
        <v>4205</v>
      </c>
      <c r="J1529" s="627" t="s">
        <v>848</v>
      </c>
      <c r="K1529" s="627"/>
      <c r="L1529" s="627"/>
      <c r="M1529" s="627"/>
      <c r="N1529" s="627"/>
    </row>
    <row r="1530" spans="1:14" ht="15" hidden="1" customHeight="1" x14ac:dyDescent="0.15">
      <c r="A1530" s="627">
        <v>225</v>
      </c>
      <c r="B1530" s="627" t="s">
        <v>4206</v>
      </c>
      <c r="C1530" s="627" t="s">
        <v>1033</v>
      </c>
      <c r="D1530" s="627" t="s">
        <v>1340</v>
      </c>
      <c r="E1530" s="627" t="s">
        <v>1016</v>
      </c>
      <c r="F1530" s="627" t="s">
        <v>1007</v>
      </c>
      <c r="G1530" s="627" t="s">
        <v>3726</v>
      </c>
      <c r="H1530" s="627" t="s">
        <v>3819</v>
      </c>
      <c r="I1530" s="627" t="s">
        <v>4207</v>
      </c>
      <c r="J1530" s="627" t="s">
        <v>849</v>
      </c>
      <c r="K1530" s="627"/>
      <c r="L1530" s="627"/>
      <c r="M1530" s="627"/>
      <c r="N1530" s="627"/>
    </row>
    <row r="1531" spans="1:14" ht="15" hidden="1" customHeight="1" x14ac:dyDescent="0.15">
      <c r="A1531" s="627">
        <v>226</v>
      </c>
      <c r="B1531" s="627" t="s">
        <v>4208</v>
      </c>
      <c r="C1531" s="627" t="s">
        <v>1033</v>
      </c>
      <c r="D1531" s="627" t="s">
        <v>1340</v>
      </c>
      <c r="E1531" s="627" t="s">
        <v>1018</v>
      </c>
      <c r="F1531" s="627" t="s">
        <v>1007</v>
      </c>
      <c r="G1531" s="627" t="s">
        <v>3726</v>
      </c>
      <c r="H1531" s="627" t="s">
        <v>3819</v>
      </c>
      <c r="I1531" s="627" t="s">
        <v>4209</v>
      </c>
      <c r="J1531" s="627" t="s">
        <v>850</v>
      </c>
      <c r="K1531" s="627"/>
      <c r="L1531" s="627"/>
      <c r="M1531" s="627"/>
      <c r="N1531" s="627"/>
    </row>
    <row r="1532" spans="1:14" ht="15" hidden="1" customHeight="1" x14ac:dyDescent="0.15">
      <c r="A1532" s="627">
        <v>227</v>
      </c>
      <c r="B1532" s="627" t="s">
        <v>4210</v>
      </c>
      <c r="C1532" s="627" t="s">
        <v>1033</v>
      </c>
      <c r="D1532" s="627" t="s">
        <v>1340</v>
      </c>
      <c r="E1532" s="627" t="s">
        <v>1020</v>
      </c>
      <c r="F1532" s="627" t="s">
        <v>1007</v>
      </c>
      <c r="G1532" s="627" t="s">
        <v>3726</v>
      </c>
      <c r="H1532" s="627" t="s">
        <v>3819</v>
      </c>
      <c r="I1532" s="627" t="s">
        <v>396</v>
      </c>
      <c r="J1532" s="627" t="s">
        <v>851</v>
      </c>
      <c r="K1532" s="627"/>
      <c r="L1532" s="627"/>
      <c r="M1532" s="627"/>
      <c r="N1532" s="627"/>
    </row>
    <row r="1533" spans="1:14" ht="15" hidden="1" customHeight="1" x14ac:dyDescent="0.15">
      <c r="A1533" s="627">
        <v>228</v>
      </c>
      <c r="B1533" s="627" t="s">
        <v>4211</v>
      </c>
      <c r="C1533" s="627" t="s">
        <v>1033</v>
      </c>
      <c r="D1533" s="627" t="s">
        <v>1340</v>
      </c>
      <c r="E1533" s="627" t="s">
        <v>1022</v>
      </c>
      <c r="F1533" s="627" t="s">
        <v>1007</v>
      </c>
      <c r="G1533" s="627" t="s">
        <v>3726</v>
      </c>
      <c r="H1533" s="627" t="s">
        <v>3819</v>
      </c>
      <c r="I1533" s="627" t="s">
        <v>4212</v>
      </c>
      <c r="J1533" s="627" t="s">
        <v>852</v>
      </c>
      <c r="K1533" s="627"/>
      <c r="L1533" s="627"/>
      <c r="M1533" s="627"/>
      <c r="N1533" s="627"/>
    </row>
    <row r="1534" spans="1:14" ht="15" hidden="1" customHeight="1" x14ac:dyDescent="0.15">
      <c r="A1534" s="627">
        <v>229</v>
      </c>
      <c r="B1534" s="627" t="s">
        <v>4213</v>
      </c>
      <c r="C1534" s="627" t="s">
        <v>1033</v>
      </c>
      <c r="D1534" s="627" t="s">
        <v>1357</v>
      </c>
      <c r="E1534" s="627" t="s">
        <v>1008</v>
      </c>
      <c r="F1534" s="627" t="s">
        <v>1007</v>
      </c>
      <c r="G1534" s="627" t="s">
        <v>3726</v>
      </c>
      <c r="H1534" s="627" t="s">
        <v>3822</v>
      </c>
      <c r="I1534" s="627"/>
      <c r="J1534" s="627" t="s">
        <v>863</v>
      </c>
      <c r="K1534" s="627"/>
      <c r="L1534" s="627"/>
      <c r="M1534" s="627"/>
      <c r="N1534" s="627"/>
    </row>
    <row r="1535" spans="1:14" ht="15" hidden="1" customHeight="1" x14ac:dyDescent="0.15">
      <c r="A1535" s="627">
        <v>230</v>
      </c>
      <c r="B1535" s="627" t="s">
        <v>4214</v>
      </c>
      <c r="C1535" s="627" t="s">
        <v>1033</v>
      </c>
      <c r="D1535" s="627" t="s">
        <v>1357</v>
      </c>
      <c r="E1535" s="627" t="s">
        <v>1012</v>
      </c>
      <c r="F1535" s="627" t="s">
        <v>1007</v>
      </c>
      <c r="G1535" s="627" t="s">
        <v>3726</v>
      </c>
      <c r="H1535" s="627" t="s">
        <v>3822</v>
      </c>
      <c r="I1535" s="627" t="s">
        <v>4215</v>
      </c>
      <c r="J1535" s="627" t="s">
        <v>864</v>
      </c>
      <c r="K1535" s="627"/>
      <c r="L1535" s="627"/>
      <c r="M1535" s="627"/>
      <c r="N1535" s="627"/>
    </row>
    <row r="1536" spans="1:14" ht="15" hidden="1" customHeight="1" x14ac:dyDescent="0.15">
      <c r="A1536" s="627">
        <v>231</v>
      </c>
      <c r="B1536" s="627" t="s">
        <v>4216</v>
      </c>
      <c r="C1536" s="627" t="s">
        <v>1033</v>
      </c>
      <c r="D1536" s="627" t="s">
        <v>1357</v>
      </c>
      <c r="E1536" s="627" t="s">
        <v>1014</v>
      </c>
      <c r="F1536" s="627" t="s">
        <v>1007</v>
      </c>
      <c r="G1536" s="627" t="s">
        <v>3726</v>
      </c>
      <c r="H1536" s="627" t="s">
        <v>3822</v>
      </c>
      <c r="I1536" s="627" t="s">
        <v>4217</v>
      </c>
      <c r="J1536" s="627" t="s">
        <v>865</v>
      </c>
      <c r="K1536" s="627"/>
      <c r="L1536" s="627"/>
      <c r="M1536" s="627"/>
      <c r="N1536" s="627"/>
    </row>
    <row r="1537" spans="1:14" ht="15" hidden="1" customHeight="1" x14ac:dyDescent="0.15">
      <c r="A1537" s="627">
        <v>232</v>
      </c>
      <c r="B1537" s="627" t="s">
        <v>4218</v>
      </c>
      <c r="C1537" s="627" t="s">
        <v>1033</v>
      </c>
      <c r="D1537" s="627" t="s">
        <v>1357</v>
      </c>
      <c r="E1537" s="627" t="s">
        <v>1016</v>
      </c>
      <c r="F1537" s="627" t="s">
        <v>1007</v>
      </c>
      <c r="G1537" s="627" t="s">
        <v>3726</v>
      </c>
      <c r="H1537" s="627" t="s">
        <v>3822</v>
      </c>
      <c r="I1537" s="627" t="s">
        <v>4219</v>
      </c>
      <c r="J1537" s="627" t="s">
        <v>866</v>
      </c>
      <c r="K1537" s="627"/>
      <c r="L1537" s="627"/>
      <c r="M1537" s="627"/>
      <c r="N1537" s="627"/>
    </row>
    <row r="1538" spans="1:14" ht="15" hidden="1" customHeight="1" x14ac:dyDescent="0.15">
      <c r="A1538" s="627">
        <v>233</v>
      </c>
      <c r="B1538" s="627" t="s">
        <v>4220</v>
      </c>
      <c r="C1538" s="627" t="s">
        <v>1033</v>
      </c>
      <c r="D1538" s="627" t="s">
        <v>1368</v>
      </c>
      <c r="E1538" s="627" t="s">
        <v>1008</v>
      </c>
      <c r="F1538" s="627" t="s">
        <v>1007</v>
      </c>
      <c r="G1538" s="627" t="s">
        <v>3726</v>
      </c>
      <c r="H1538" s="627" t="s">
        <v>3825</v>
      </c>
      <c r="I1538" s="627"/>
      <c r="J1538" s="627" t="s">
        <v>874</v>
      </c>
      <c r="K1538" s="627"/>
      <c r="L1538" s="627"/>
      <c r="M1538" s="627"/>
      <c r="N1538" s="627"/>
    </row>
    <row r="1539" spans="1:14" ht="15" hidden="1" customHeight="1" x14ac:dyDescent="0.15">
      <c r="A1539" s="627">
        <v>234</v>
      </c>
      <c r="B1539" s="627" t="s">
        <v>4221</v>
      </c>
      <c r="C1539" s="627" t="s">
        <v>1033</v>
      </c>
      <c r="D1539" s="627" t="s">
        <v>1368</v>
      </c>
      <c r="E1539" s="627" t="s">
        <v>1012</v>
      </c>
      <c r="F1539" s="627" t="s">
        <v>1007</v>
      </c>
      <c r="G1539" s="627" t="s">
        <v>3726</v>
      </c>
      <c r="H1539" s="627" t="s">
        <v>3825</v>
      </c>
      <c r="I1539" s="627" t="s">
        <v>4222</v>
      </c>
      <c r="J1539" s="627" t="s">
        <v>875</v>
      </c>
      <c r="K1539" s="627"/>
      <c r="L1539" s="627"/>
      <c r="M1539" s="627"/>
      <c r="N1539" s="627"/>
    </row>
    <row r="1540" spans="1:14" ht="15" hidden="1" customHeight="1" x14ac:dyDescent="0.15">
      <c r="A1540" s="627">
        <v>235</v>
      </c>
      <c r="B1540" s="627" t="s">
        <v>4223</v>
      </c>
      <c r="C1540" s="627" t="s">
        <v>1033</v>
      </c>
      <c r="D1540" s="627" t="s">
        <v>1368</v>
      </c>
      <c r="E1540" s="627" t="s">
        <v>1014</v>
      </c>
      <c r="F1540" s="627" t="s">
        <v>1007</v>
      </c>
      <c r="G1540" s="627" t="s">
        <v>3726</v>
      </c>
      <c r="H1540" s="627" t="s">
        <v>3825</v>
      </c>
      <c r="I1540" s="627" t="s">
        <v>4224</v>
      </c>
      <c r="J1540" s="627" t="s">
        <v>876</v>
      </c>
      <c r="K1540" s="627"/>
      <c r="L1540" s="627"/>
      <c r="M1540" s="627"/>
      <c r="N1540" s="627"/>
    </row>
    <row r="1541" spans="1:14" ht="15" hidden="1" customHeight="1" x14ac:dyDescent="0.15">
      <c r="A1541" s="627">
        <v>236</v>
      </c>
      <c r="B1541" s="627" t="s">
        <v>4225</v>
      </c>
      <c r="C1541" s="627" t="s">
        <v>1033</v>
      </c>
      <c r="D1541" s="627" t="s">
        <v>1368</v>
      </c>
      <c r="E1541" s="627" t="s">
        <v>1016</v>
      </c>
      <c r="F1541" s="627" t="s">
        <v>1007</v>
      </c>
      <c r="G1541" s="627" t="s">
        <v>3726</v>
      </c>
      <c r="H1541" s="627" t="s">
        <v>3825</v>
      </c>
      <c r="I1541" s="627" t="s">
        <v>4226</v>
      </c>
      <c r="J1541" s="627" t="s">
        <v>877</v>
      </c>
      <c r="K1541" s="627"/>
      <c r="L1541" s="627"/>
      <c r="M1541" s="627"/>
      <c r="N1541" s="627"/>
    </row>
    <row r="1542" spans="1:14" ht="15" hidden="1" customHeight="1" x14ac:dyDescent="0.15">
      <c r="A1542" s="627">
        <v>237</v>
      </c>
      <c r="B1542" s="627" t="s">
        <v>4227</v>
      </c>
      <c r="C1542" s="627" t="s">
        <v>1033</v>
      </c>
      <c r="D1542" s="627" t="s">
        <v>1368</v>
      </c>
      <c r="E1542" s="627" t="s">
        <v>1018</v>
      </c>
      <c r="F1542" s="627" t="s">
        <v>1007</v>
      </c>
      <c r="G1542" s="627" t="s">
        <v>3726</v>
      </c>
      <c r="H1542" s="627" t="s">
        <v>3825</v>
      </c>
      <c r="I1542" s="627" t="s">
        <v>4228</v>
      </c>
      <c r="J1542" s="627" t="s">
        <v>878</v>
      </c>
      <c r="K1542" s="627"/>
      <c r="L1542" s="627"/>
      <c r="M1542" s="627"/>
      <c r="N1542" s="627"/>
    </row>
    <row r="1543" spans="1:14" ht="15" hidden="1" customHeight="1" x14ac:dyDescent="0.15">
      <c r="A1543" s="627">
        <v>238</v>
      </c>
      <c r="B1543" s="627" t="s">
        <v>4229</v>
      </c>
      <c r="C1543" s="627" t="s">
        <v>1033</v>
      </c>
      <c r="D1543" s="627" t="s">
        <v>1368</v>
      </c>
      <c r="E1543" s="627" t="s">
        <v>1020</v>
      </c>
      <c r="F1543" s="627" t="s">
        <v>1007</v>
      </c>
      <c r="G1543" s="627" t="s">
        <v>3726</v>
      </c>
      <c r="H1543" s="627" t="s">
        <v>3825</v>
      </c>
      <c r="I1543" s="627" t="s">
        <v>2576</v>
      </c>
      <c r="J1543" s="627" t="s">
        <v>879</v>
      </c>
      <c r="K1543" s="627"/>
      <c r="L1543" s="627"/>
      <c r="M1543" s="627"/>
      <c r="N1543" s="627"/>
    </row>
    <row r="1544" spans="1:14" ht="15" hidden="1" customHeight="1" x14ac:dyDescent="0.15">
      <c r="A1544" s="627">
        <v>239</v>
      </c>
      <c r="B1544" s="627" t="s">
        <v>4230</v>
      </c>
      <c r="C1544" s="627" t="s">
        <v>1033</v>
      </c>
      <c r="D1544" s="627" t="s">
        <v>1368</v>
      </c>
      <c r="E1544" s="627" t="s">
        <v>1022</v>
      </c>
      <c r="F1544" s="627" t="s">
        <v>1007</v>
      </c>
      <c r="G1544" s="627" t="s">
        <v>3726</v>
      </c>
      <c r="H1544" s="627" t="s">
        <v>3825</v>
      </c>
      <c r="I1544" s="627" t="s">
        <v>4231</v>
      </c>
      <c r="J1544" s="627" t="s">
        <v>880</v>
      </c>
      <c r="K1544" s="627"/>
      <c r="L1544" s="627"/>
      <c r="M1544" s="627"/>
      <c r="N1544" s="627"/>
    </row>
    <row r="1545" spans="1:14" ht="15" hidden="1" customHeight="1" x14ac:dyDescent="0.15">
      <c r="A1545" s="627">
        <v>240</v>
      </c>
      <c r="B1545" s="627" t="s">
        <v>4232</v>
      </c>
      <c r="C1545" s="627" t="s">
        <v>1033</v>
      </c>
      <c r="D1545" s="627" t="s">
        <v>1368</v>
      </c>
      <c r="E1545" s="627" t="s">
        <v>1024</v>
      </c>
      <c r="F1545" s="627" t="s">
        <v>1007</v>
      </c>
      <c r="G1545" s="627" t="s">
        <v>3726</v>
      </c>
      <c r="H1545" s="627" t="s">
        <v>3825</v>
      </c>
      <c r="I1545" s="627" t="s">
        <v>4233</v>
      </c>
      <c r="J1545" s="627" t="s">
        <v>881</v>
      </c>
      <c r="K1545" s="627"/>
      <c r="L1545" s="627"/>
      <c r="M1545" s="627"/>
      <c r="N1545" s="627"/>
    </row>
    <row r="1546" spans="1:14" ht="15" hidden="1" customHeight="1" x14ac:dyDescent="0.15">
      <c r="A1546" s="627">
        <v>241</v>
      </c>
      <c r="B1546" s="627" t="s">
        <v>4234</v>
      </c>
      <c r="C1546" s="627" t="s">
        <v>1033</v>
      </c>
      <c r="D1546" s="627" t="s">
        <v>1380</v>
      </c>
      <c r="E1546" s="627" t="s">
        <v>1008</v>
      </c>
      <c r="F1546" s="627" t="s">
        <v>1007</v>
      </c>
      <c r="G1546" s="627" t="s">
        <v>3726</v>
      </c>
      <c r="H1546" s="627" t="s">
        <v>3827</v>
      </c>
      <c r="I1546" s="627"/>
      <c r="J1546" s="627" t="s">
        <v>885</v>
      </c>
      <c r="K1546" s="627"/>
      <c r="L1546" s="627"/>
      <c r="M1546" s="627"/>
      <c r="N1546" s="627"/>
    </row>
    <row r="1547" spans="1:14" ht="15" hidden="1" customHeight="1" x14ac:dyDescent="0.15">
      <c r="A1547" s="627">
        <v>242</v>
      </c>
      <c r="B1547" s="627" t="s">
        <v>4235</v>
      </c>
      <c r="C1547" s="627" t="s">
        <v>1033</v>
      </c>
      <c r="D1547" s="627" t="s">
        <v>1380</v>
      </c>
      <c r="E1547" s="627" t="s">
        <v>1012</v>
      </c>
      <c r="F1547" s="627" t="s">
        <v>1007</v>
      </c>
      <c r="G1547" s="627" t="s">
        <v>3726</v>
      </c>
      <c r="H1547" s="627" t="s">
        <v>3827</v>
      </c>
      <c r="I1547" s="627" t="s">
        <v>3770</v>
      </c>
      <c r="J1547" s="627" t="s">
        <v>886</v>
      </c>
      <c r="K1547" s="627"/>
      <c r="L1547" s="627"/>
      <c r="M1547" s="627"/>
      <c r="N1547" s="627"/>
    </row>
    <row r="1548" spans="1:14" ht="15" hidden="1" customHeight="1" x14ac:dyDescent="0.15">
      <c r="A1548" s="627">
        <v>243</v>
      </c>
      <c r="B1548" s="627" t="s">
        <v>4236</v>
      </c>
      <c r="C1548" s="627" t="s">
        <v>1033</v>
      </c>
      <c r="D1548" s="627" t="s">
        <v>1380</v>
      </c>
      <c r="E1548" s="627" t="s">
        <v>1014</v>
      </c>
      <c r="F1548" s="627" t="s">
        <v>1007</v>
      </c>
      <c r="G1548" s="627" t="s">
        <v>3726</v>
      </c>
      <c r="H1548" s="627" t="s">
        <v>3827</v>
      </c>
      <c r="I1548" s="627" t="s">
        <v>4237</v>
      </c>
      <c r="J1548" s="627" t="s">
        <v>887</v>
      </c>
      <c r="K1548" s="627"/>
      <c r="L1548" s="627"/>
      <c r="M1548" s="627"/>
      <c r="N1548" s="627"/>
    </row>
    <row r="1549" spans="1:14" ht="15" hidden="1" customHeight="1" x14ac:dyDescent="0.15">
      <c r="A1549" s="627">
        <v>244</v>
      </c>
      <c r="B1549" s="627" t="s">
        <v>4238</v>
      </c>
      <c r="C1549" s="627" t="s">
        <v>1033</v>
      </c>
      <c r="D1549" s="627" t="s">
        <v>1388</v>
      </c>
      <c r="E1549" s="627" t="s">
        <v>1008</v>
      </c>
      <c r="F1549" s="627" t="s">
        <v>1007</v>
      </c>
      <c r="G1549" s="627" t="s">
        <v>3726</v>
      </c>
      <c r="H1549" s="627" t="s">
        <v>3829</v>
      </c>
      <c r="I1549" s="627"/>
      <c r="J1549" s="627" t="s">
        <v>892</v>
      </c>
      <c r="K1549" s="627"/>
      <c r="L1549" s="627"/>
      <c r="M1549" s="627"/>
      <c r="N1549" s="627"/>
    </row>
    <row r="1550" spans="1:14" ht="15" hidden="1" customHeight="1" x14ac:dyDescent="0.15">
      <c r="A1550" s="627">
        <v>245</v>
      </c>
      <c r="B1550" s="627" t="s">
        <v>4239</v>
      </c>
      <c r="C1550" s="627" t="s">
        <v>1033</v>
      </c>
      <c r="D1550" s="627" t="s">
        <v>1403</v>
      </c>
      <c r="E1550" s="627" t="s">
        <v>1008</v>
      </c>
      <c r="F1550" s="627" t="s">
        <v>1007</v>
      </c>
      <c r="G1550" s="627" t="s">
        <v>3726</v>
      </c>
      <c r="H1550" s="627" t="s">
        <v>3832</v>
      </c>
      <c r="I1550" s="627"/>
      <c r="J1550" s="627" t="s">
        <v>906</v>
      </c>
      <c r="K1550" s="627"/>
      <c r="L1550" s="627"/>
      <c r="M1550" s="627"/>
      <c r="N1550" s="627"/>
    </row>
    <row r="1551" spans="1:14" ht="15" hidden="1" customHeight="1" x14ac:dyDescent="0.15">
      <c r="A1551" s="627">
        <v>246</v>
      </c>
      <c r="B1551" s="627" t="s">
        <v>4240</v>
      </c>
      <c r="C1551" s="627" t="s">
        <v>1033</v>
      </c>
      <c r="D1551" s="627" t="s">
        <v>1403</v>
      </c>
      <c r="E1551" s="627" t="s">
        <v>1012</v>
      </c>
      <c r="F1551" s="627" t="s">
        <v>1007</v>
      </c>
      <c r="G1551" s="627" t="s">
        <v>3726</v>
      </c>
      <c r="H1551" s="627" t="s">
        <v>3832</v>
      </c>
      <c r="I1551" s="627" t="s">
        <v>4241</v>
      </c>
      <c r="J1551" s="627" t="s">
        <v>907</v>
      </c>
      <c r="K1551" s="627"/>
      <c r="L1551" s="627"/>
      <c r="M1551" s="627"/>
      <c r="N1551" s="627"/>
    </row>
    <row r="1552" spans="1:14" ht="15" hidden="1" customHeight="1" x14ac:dyDescent="0.15">
      <c r="A1552" s="627">
        <v>247</v>
      </c>
      <c r="B1552" s="627" t="s">
        <v>4242</v>
      </c>
      <c r="C1552" s="627" t="s">
        <v>1033</v>
      </c>
      <c r="D1552" s="627" t="s">
        <v>1403</v>
      </c>
      <c r="E1552" s="627" t="s">
        <v>1014</v>
      </c>
      <c r="F1552" s="627" t="s">
        <v>1007</v>
      </c>
      <c r="G1552" s="627" t="s">
        <v>3726</v>
      </c>
      <c r="H1552" s="627" t="s">
        <v>3832</v>
      </c>
      <c r="I1552" s="627" t="s">
        <v>4243</v>
      </c>
      <c r="J1552" s="627" t="s">
        <v>908</v>
      </c>
      <c r="K1552" s="627"/>
      <c r="L1552" s="627"/>
      <c r="M1552" s="627"/>
      <c r="N1552" s="627"/>
    </row>
    <row r="1553" spans="1:14" ht="15" hidden="1" customHeight="1" x14ac:dyDescent="0.15">
      <c r="A1553" s="627">
        <v>248</v>
      </c>
      <c r="B1553" s="627" t="s">
        <v>4244</v>
      </c>
      <c r="C1553" s="627" t="s">
        <v>1033</v>
      </c>
      <c r="D1553" s="627" t="s">
        <v>1403</v>
      </c>
      <c r="E1553" s="627" t="s">
        <v>1016</v>
      </c>
      <c r="F1553" s="627" t="s">
        <v>1007</v>
      </c>
      <c r="G1553" s="627" t="s">
        <v>3726</v>
      </c>
      <c r="H1553" s="627" t="s">
        <v>3832</v>
      </c>
      <c r="I1553" s="627" t="s">
        <v>391</v>
      </c>
      <c r="J1553" s="627" t="s">
        <v>909</v>
      </c>
      <c r="K1553" s="627"/>
      <c r="L1553" s="627"/>
      <c r="M1553" s="627"/>
      <c r="N1553" s="627"/>
    </row>
    <row r="1554" spans="1:14" ht="15" hidden="1" customHeight="1" x14ac:dyDescent="0.15">
      <c r="A1554" s="627">
        <v>249</v>
      </c>
      <c r="B1554" s="627" t="s">
        <v>4245</v>
      </c>
      <c r="C1554" s="627" t="s">
        <v>1033</v>
      </c>
      <c r="D1554" s="627" t="s">
        <v>1403</v>
      </c>
      <c r="E1554" s="627" t="s">
        <v>1018</v>
      </c>
      <c r="F1554" s="627" t="s">
        <v>1007</v>
      </c>
      <c r="G1554" s="627" t="s">
        <v>3726</v>
      </c>
      <c r="H1554" s="627" t="s">
        <v>3832</v>
      </c>
      <c r="I1554" s="627" t="s">
        <v>4246</v>
      </c>
      <c r="J1554" s="627" t="s">
        <v>910</v>
      </c>
      <c r="K1554" s="627"/>
      <c r="L1554" s="627"/>
      <c r="M1554" s="627"/>
      <c r="N1554" s="627"/>
    </row>
    <row r="1555" spans="1:14" ht="15" hidden="1" customHeight="1" x14ac:dyDescent="0.15">
      <c r="A1555" s="627">
        <v>250</v>
      </c>
      <c r="B1555" s="627" t="s">
        <v>4247</v>
      </c>
      <c r="C1555" s="627" t="s">
        <v>1033</v>
      </c>
      <c r="D1555" s="627" t="s">
        <v>1403</v>
      </c>
      <c r="E1555" s="627" t="s">
        <v>1020</v>
      </c>
      <c r="F1555" s="627" t="s">
        <v>1007</v>
      </c>
      <c r="G1555" s="627" t="s">
        <v>3726</v>
      </c>
      <c r="H1555" s="627" t="s">
        <v>3832</v>
      </c>
      <c r="I1555" s="627" t="s">
        <v>4248</v>
      </c>
      <c r="J1555" s="627" t="s">
        <v>911</v>
      </c>
      <c r="K1555" s="627"/>
      <c r="L1555" s="627"/>
      <c r="M1555" s="627"/>
      <c r="N1555" s="627"/>
    </row>
    <row r="1556" spans="1:14" ht="15" hidden="1" customHeight="1" x14ac:dyDescent="0.15">
      <c r="A1556" s="627">
        <v>251</v>
      </c>
      <c r="B1556" s="627" t="s">
        <v>4249</v>
      </c>
      <c r="C1556" s="627" t="s">
        <v>1033</v>
      </c>
      <c r="D1556" s="627" t="s">
        <v>1403</v>
      </c>
      <c r="E1556" s="627" t="s">
        <v>1022</v>
      </c>
      <c r="F1556" s="627" t="s">
        <v>1007</v>
      </c>
      <c r="G1556" s="627" t="s">
        <v>3726</v>
      </c>
      <c r="H1556" s="627" t="s">
        <v>3832</v>
      </c>
      <c r="I1556" s="627" t="s">
        <v>4250</v>
      </c>
      <c r="J1556" s="627" t="s">
        <v>912</v>
      </c>
      <c r="K1556" s="627"/>
      <c r="L1556" s="627"/>
      <c r="M1556" s="627"/>
      <c r="N1556" s="627"/>
    </row>
    <row r="1557" spans="1:14" ht="15" hidden="1" customHeight="1" x14ac:dyDescent="0.15">
      <c r="A1557" s="627">
        <v>252</v>
      </c>
      <c r="B1557" s="627" t="s">
        <v>4251</v>
      </c>
      <c r="C1557" s="627" t="s">
        <v>1033</v>
      </c>
      <c r="D1557" s="627" t="s">
        <v>1403</v>
      </c>
      <c r="E1557" s="627" t="s">
        <v>1024</v>
      </c>
      <c r="F1557" s="627" t="s">
        <v>1007</v>
      </c>
      <c r="G1557" s="627" t="s">
        <v>3726</v>
      </c>
      <c r="H1557" s="627" t="s">
        <v>3832</v>
      </c>
      <c r="I1557" s="627" t="s">
        <v>1734</v>
      </c>
      <c r="J1557" s="627" t="s">
        <v>913</v>
      </c>
      <c r="K1557" s="627"/>
      <c r="L1557" s="627"/>
      <c r="M1557" s="627"/>
      <c r="N1557" s="627"/>
    </row>
    <row r="1558" spans="1:14" ht="15" hidden="1" customHeight="1" x14ac:dyDescent="0.15">
      <c r="A1558" s="627">
        <v>253</v>
      </c>
      <c r="B1558" s="627" t="s">
        <v>4252</v>
      </c>
      <c r="C1558" s="627" t="s">
        <v>1033</v>
      </c>
      <c r="D1558" s="627" t="s">
        <v>1403</v>
      </c>
      <c r="E1558" s="627" t="s">
        <v>1006</v>
      </c>
      <c r="F1558" s="627" t="s">
        <v>1007</v>
      </c>
      <c r="G1558" s="627" t="s">
        <v>3726</v>
      </c>
      <c r="H1558" s="627" t="s">
        <v>3832</v>
      </c>
      <c r="I1558" s="627" t="s">
        <v>4253</v>
      </c>
      <c r="J1558" s="627" t="s">
        <v>914</v>
      </c>
      <c r="K1558" s="627"/>
      <c r="L1558" s="627"/>
      <c r="M1558" s="627"/>
      <c r="N1558" s="627"/>
    </row>
    <row r="1559" spans="1:14" ht="15" hidden="1" customHeight="1" x14ac:dyDescent="0.15">
      <c r="A1559" s="627">
        <v>254</v>
      </c>
      <c r="B1559" s="627" t="s">
        <v>4254</v>
      </c>
      <c r="C1559" s="627" t="s">
        <v>1033</v>
      </c>
      <c r="D1559" s="627" t="s">
        <v>1403</v>
      </c>
      <c r="E1559" s="627" t="s">
        <v>1027</v>
      </c>
      <c r="F1559" s="627" t="s">
        <v>1007</v>
      </c>
      <c r="G1559" s="627" t="s">
        <v>3726</v>
      </c>
      <c r="H1559" s="627" t="s">
        <v>3832</v>
      </c>
      <c r="I1559" s="627" t="s">
        <v>2411</v>
      </c>
      <c r="J1559" s="627" t="s">
        <v>915</v>
      </c>
      <c r="K1559" s="627"/>
      <c r="L1559" s="627"/>
      <c r="M1559" s="627"/>
      <c r="N1559" s="627"/>
    </row>
    <row r="1560" spans="1:14" ht="15" hidden="1" customHeight="1" x14ac:dyDescent="0.15">
      <c r="A1560" s="627">
        <v>255</v>
      </c>
      <c r="B1560" s="627" t="s">
        <v>4255</v>
      </c>
      <c r="C1560" s="627" t="s">
        <v>1033</v>
      </c>
      <c r="D1560" s="627" t="s">
        <v>1403</v>
      </c>
      <c r="E1560" s="627" t="s">
        <v>1029</v>
      </c>
      <c r="F1560" s="627" t="s">
        <v>1007</v>
      </c>
      <c r="G1560" s="627" t="s">
        <v>3726</v>
      </c>
      <c r="H1560" s="627" t="s">
        <v>3832</v>
      </c>
      <c r="I1560" s="627" t="s">
        <v>4256</v>
      </c>
      <c r="J1560" s="627" t="s">
        <v>916</v>
      </c>
      <c r="K1560" s="627"/>
      <c r="L1560" s="627"/>
      <c r="M1560" s="627"/>
      <c r="N1560" s="627"/>
    </row>
    <row r="1561" spans="1:14" ht="15" hidden="1" customHeight="1" x14ac:dyDescent="0.15">
      <c r="A1561" s="627">
        <v>256</v>
      </c>
      <c r="B1561" s="627" t="s">
        <v>4257</v>
      </c>
      <c r="C1561" s="627" t="s">
        <v>1033</v>
      </c>
      <c r="D1561" s="627" t="s">
        <v>1403</v>
      </c>
      <c r="E1561" s="627" t="s">
        <v>1031</v>
      </c>
      <c r="F1561" s="627" t="s">
        <v>1007</v>
      </c>
      <c r="G1561" s="627" t="s">
        <v>3726</v>
      </c>
      <c r="H1561" s="627" t="s">
        <v>3832</v>
      </c>
      <c r="I1561" s="627" t="s">
        <v>4258</v>
      </c>
      <c r="J1561" s="627" t="s">
        <v>917</v>
      </c>
      <c r="K1561" s="627"/>
      <c r="L1561" s="627"/>
      <c r="M1561" s="627"/>
      <c r="N1561" s="627"/>
    </row>
    <row r="1562" spans="1:14" ht="15" hidden="1" customHeight="1" x14ac:dyDescent="0.15">
      <c r="A1562" s="627">
        <v>257</v>
      </c>
      <c r="B1562" s="627" t="s">
        <v>4259</v>
      </c>
      <c r="C1562" s="627" t="s">
        <v>1033</v>
      </c>
      <c r="D1562" s="627" t="s">
        <v>1403</v>
      </c>
      <c r="E1562" s="627" t="s">
        <v>1033</v>
      </c>
      <c r="F1562" s="627" t="s">
        <v>1007</v>
      </c>
      <c r="G1562" s="627" t="s">
        <v>3726</v>
      </c>
      <c r="H1562" s="627" t="s">
        <v>3832</v>
      </c>
      <c r="I1562" s="627" t="s">
        <v>4260</v>
      </c>
      <c r="J1562" s="627" t="s">
        <v>4261</v>
      </c>
      <c r="K1562" s="627"/>
      <c r="L1562" s="627"/>
      <c r="M1562" s="627"/>
      <c r="N1562" s="627"/>
    </row>
    <row r="1563" spans="1:14" ht="15" hidden="1" customHeight="1" x14ac:dyDescent="0.15">
      <c r="A1563" s="627">
        <v>258</v>
      </c>
      <c r="B1563" s="627" t="s">
        <v>4262</v>
      </c>
      <c r="C1563" s="627" t="s">
        <v>1033</v>
      </c>
      <c r="D1563" s="627" t="s">
        <v>1403</v>
      </c>
      <c r="E1563" s="627" t="s">
        <v>1035</v>
      </c>
      <c r="F1563" s="627" t="s">
        <v>1007</v>
      </c>
      <c r="G1563" s="627" t="s">
        <v>3726</v>
      </c>
      <c r="H1563" s="627" t="s">
        <v>3832</v>
      </c>
      <c r="I1563" s="627" t="s">
        <v>4263</v>
      </c>
      <c r="J1563" s="627" t="s">
        <v>4264</v>
      </c>
      <c r="K1563" s="627"/>
      <c r="L1563" s="627"/>
      <c r="M1563" s="627"/>
      <c r="N1563" s="627"/>
    </row>
    <row r="1564" spans="1:14" ht="15" hidden="1" customHeight="1" x14ac:dyDescent="0.15">
      <c r="A1564" s="627">
        <v>259</v>
      </c>
      <c r="B1564" s="627" t="s">
        <v>4265</v>
      </c>
      <c r="C1564" s="627" t="s">
        <v>1033</v>
      </c>
      <c r="D1564" s="627" t="s">
        <v>1403</v>
      </c>
      <c r="E1564" s="627" t="s">
        <v>1037</v>
      </c>
      <c r="F1564" s="627" t="s">
        <v>1007</v>
      </c>
      <c r="G1564" s="627" t="s">
        <v>3726</v>
      </c>
      <c r="H1564" s="627" t="s">
        <v>3832</v>
      </c>
      <c r="I1564" s="627" t="s">
        <v>4266</v>
      </c>
      <c r="J1564" s="627" t="s">
        <v>4267</v>
      </c>
      <c r="K1564" s="627"/>
      <c r="L1564" s="627"/>
      <c r="M1564" s="627"/>
      <c r="N1564" s="627"/>
    </row>
    <row r="1565" spans="1:14" ht="15" hidden="1" customHeight="1" x14ac:dyDescent="0.15">
      <c r="A1565" s="627">
        <v>260</v>
      </c>
      <c r="B1565" s="627" t="s">
        <v>4268</v>
      </c>
      <c r="C1565" s="627" t="s">
        <v>1033</v>
      </c>
      <c r="D1565" s="627" t="s">
        <v>1403</v>
      </c>
      <c r="E1565" s="627" t="s">
        <v>1039</v>
      </c>
      <c r="F1565" s="627" t="s">
        <v>1007</v>
      </c>
      <c r="G1565" s="627" t="s">
        <v>3726</v>
      </c>
      <c r="H1565" s="627" t="s">
        <v>3832</v>
      </c>
      <c r="I1565" s="627" t="s">
        <v>115</v>
      </c>
      <c r="J1565" s="627" t="s">
        <v>4269</v>
      </c>
      <c r="K1565" s="627"/>
      <c r="L1565" s="627"/>
      <c r="M1565" s="627"/>
      <c r="N1565" s="627"/>
    </row>
    <row r="1566" spans="1:14" ht="15" hidden="1" customHeight="1" x14ac:dyDescent="0.15">
      <c r="A1566" s="627">
        <v>261</v>
      </c>
      <c r="B1566" s="627" t="s">
        <v>4270</v>
      </c>
      <c r="C1566" s="627" t="s">
        <v>1033</v>
      </c>
      <c r="D1566" s="627" t="s">
        <v>1403</v>
      </c>
      <c r="E1566" s="627" t="s">
        <v>1041</v>
      </c>
      <c r="F1566" s="627" t="s">
        <v>1007</v>
      </c>
      <c r="G1566" s="627" t="s">
        <v>3726</v>
      </c>
      <c r="H1566" s="627" t="s">
        <v>3832</v>
      </c>
      <c r="I1566" s="627" t="s">
        <v>4271</v>
      </c>
      <c r="J1566" s="627" t="s">
        <v>4272</v>
      </c>
      <c r="K1566" s="627"/>
      <c r="L1566" s="627"/>
      <c r="M1566" s="627"/>
      <c r="N1566" s="627"/>
    </row>
    <row r="1567" spans="1:14" ht="15" hidden="1" customHeight="1" x14ac:dyDescent="0.15">
      <c r="A1567" s="627">
        <v>262</v>
      </c>
      <c r="B1567" s="627" t="s">
        <v>4273</v>
      </c>
      <c r="C1567" s="627" t="s">
        <v>1033</v>
      </c>
      <c r="D1567" s="627" t="s">
        <v>1403</v>
      </c>
      <c r="E1567" s="627" t="s">
        <v>1043</v>
      </c>
      <c r="F1567" s="627" t="s">
        <v>1007</v>
      </c>
      <c r="G1567" s="627" t="s">
        <v>3726</v>
      </c>
      <c r="H1567" s="627" t="s">
        <v>3832</v>
      </c>
      <c r="I1567" s="627" t="s">
        <v>4274</v>
      </c>
      <c r="J1567" s="627" t="s">
        <v>4275</v>
      </c>
      <c r="K1567" s="627"/>
      <c r="L1567" s="627"/>
      <c r="M1567" s="627"/>
      <c r="N1567" s="627"/>
    </row>
    <row r="1568" spans="1:14" ht="15" hidden="1" customHeight="1" x14ac:dyDescent="0.15">
      <c r="A1568" s="627">
        <v>263</v>
      </c>
      <c r="B1568" s="627" t="s">
        <v>4276</v>
      </c>
      <c r="C1568" s="627" t="s">
        <v>1033</v>
      </c>
      <c r="D1568" s="627" t="s">
        <v>1403</v>
      </c>
      <c r="E1568" s="627" t="s">
        <v>1045</v>
      </c>
      <c r="F1568" s="627" t="s">
        <v>1007</v>
      </c>
      <c r="G1568" s="627" t="s">
        <v>3726</v>
      </c>
      <c r="H1568" s="627" t="s">
        <v>3832</v>
      </c>
      <c r="I1568" s="627" t="s">
        <v>4277</v>
      </c>
      <c r="J1568" s="627" t="s">
        <v>4278</v>
      </c>
      <c r="K1568" s="627"/>
      <c r="L1568" s="627"/>
      <c r="M1568" s="627"/>
      <c r="N1568" s="627"/>
    </row>
    <row r="1569" spans="1:14" ht="15" hidden="1" customHeight="1" x14ac:dyDescent="0.15">
      <c r="A1569" s="627">
        <v>264</v>
      </c>
      <c r="B1569" s="627" t="s">
        <v>4279</v>
      </c>
      <c r="C1569" s="627" t="s">
        <v>1033</v>
      </c>
      <c r="D1569" s="627" t="s">
        <v>1403</v>
      </c>
      <c r="E1569" s="627" t="s">
        <v>1161</v>
      </c>
      <c r="F1569" s="627" t="s">
        <v>1007</v>
      </c>
      <c r="G1569" s="627" t="s">
        <v>3726</v>
      </c>
      <c r="H1569" s="627" t="s">
        <v>3832</v>
      </c>
      <c r="I1569" s="627" t="s">
        <v>4280</v>
      </c>
      <c r="J1569" s="627" t="s">
        <v>4281</v>
      </c>
      <c r="K1569" s="627"/>
      <c r="L1569" s="627"/>
      <c r="M1569" s="627"/>
      <c r="N1569" s="627"/>
    </row>
    <row r="1570" spans="1:14" ht="15" hidden="1" customHeight="1" x14ac:dyDescent="0.15">
      <c r="A1570" s="627">
        <v>265</v>
      </c>
      <c r="B1570" s="627" t="s">
        <v>4282</v>
      </c>
      <c r="C1570" s="627" t="s">
        <v>1033</v>
      </c>
      <c r="D1570" s="627" t="s">
        <v>1403</v>
      </c>
      <c r="E1570" s="627" t="s">
        <v>1163</v>
      </c>
      <c r="F1570" s="627" t="s">
        <v>1007</v>
      </c>
      <c r="G1570" s="627" t="s">
        <v>3726</v>
      </c>
      <c r="H1570" s="627" t="s">
        <v>3832</v>
      </c>
      <c r="I1570" s="627" t="s">
        <v>4283</v>
      </c>
      <c r="J1570" s="627" t="s">
        <v>4284</v>
      </c>
      <c r="K1570" s="627"/>
      <c r="L1570" s="627"/>
      <c r="M1570" s="627"/>
      <c r="N1570" s="627"/>
    </row>
    <row r="1571" spans="1:14" ht="15" hidden="1" customHeight="1" x14ac:dyDescent="0.15">
      <c r="A1571" s="627">
        <v>266</v>
      </c>
      <c r="B1571" s="627" t="s">
        <v>4285</v>
      </c>
      <c r="C1571" s="627" t="s">
        <v>1033</v>
      </c>
      <c r="D1571" s="627" t="s">
        <v>1416</v>
      </c>
      <c r="E1571" s="627" t="s">
        <v>1008</v>
      </c>
      <c r="F1571" s="627" t="s">
        <v>1007</v>
      </c>
      <c r="G1571" s="627" t="s">
        <v>3726</v>
      </c>
      <c r="H1571" s="627" t="s">
        <v>3835</v>
      </c>
      <c r="I1571" s="627"/>
      <c r="J1571" s="627" t="s">
        <v>918</v>
      </c>
      <c r="K1571" s="627"/>
      <c r="L1571" s="627"/>
      <c r="M1571" s="627"/>
      <c r="N1571" s="627"/>
    </row>
    <row r="1572" spans="1:14" ht="15" hidden="1" customHeight="1" x14ac:dyDescent="0.15">
      <c r="A1572" s="627">
        <v>267</v>
      </c>
      <c r="B1572" s="627" t="s">
        <v>4286</v>
      </c>
      <c r="C1572" s="627" t="s">
        <v>1033</v>
      </c>
      <c r="D1572" s="627" t="s">
        <v>1416</v>
      </c>
      <c r="E1572" s="627" t="s">
        <v>1012</v>
      </c>
      <c r="F1572" s="627" t="s">
        <v>1007</v>
      </c>
      <c r="G1572" s="627" t="s">
        <v>3726</v>
      </c>
      <c r="H1572" s="627" t="s">
        <v>3835</v>
      </c>
      <c r="I1572" s="627" t="s">
        <v>4287</v>
      </c>
      <c r="J1572" s="627" t="s">
        <v>919</v>
      </c>
      <c r="K1572" s="627"/>
      <c r="L1572" s="627"/>
      <c r="M1572" s="627"/>
      <c r="N1572" s="627"/>
    </row>
    <row r="1573" spans="1:14" ht="15" hidden="1" customHeight="1" x14ac:dyDescent="0.15">
      <c r="A1573" s="627">
        <v>268</v>
      </c>
      <c r="B1573" s="627" t="s">
        <v>4288</v>
      </c>
      <c r="C1573" s="627" t="s">
        <v>1033</v>
      </c>
      <c r="D1573" s="627" t="s">
        <v>1416</v>
      </c>
      <c r="E1573" s="627" t="s">
        <v>1014</v>
      </c>
      <c r="F1573" s="627" t="s">
        <v>1007</v>
      </c>
      <c r="G1573" s="627" t="s">
        <v>3726</v>
      </c>
      <c r="H1573" s="627" t="s">
        <v>3835</v>
      </c>
      <c r="I1573" s="627" t="s">
        <v>4289</v>
      </c>
      <c r="J1573" s="627" t="s">
        <v>920</v>
      </c>
      <c r="K1573" s="627"/>
      <c r="L1573" s="627"/>
      <c r="M1573" s="627"/>
      <c r="N1573" s="627"/>
    </row>
    <row r="1574" spans="1:14" ht="15" hidden="1" customHeight="1" x14ac:dyDescent="0.15">
      <c r="A1574" s="627">
        <v>269</v>
      </c>
      <c r="B1574" s="627" t="s">
        <v>4290</v>
      </c>
      <c r="C1574" s="627" t="s">
        <v>1033</v>
      </c>
      <c r="D1574" s="627" t="s">
        <v>1416</v>
      </c>
      <c r="E1574" s="627" t="s">
        <v>1016</v>
      </c>
      <c r="F1574" s="627" t="s">
        <v>1007</v>
      </c>
      <c r="G1574" s="627" t="s">
        <v>3726</v>
      </c>
      <c r="H1574" s="627" t="s">
        <v>3835</v>
      </c>
      <c r="I1574" s="627" t="s">
        <v>4291</v>
      </c>
      <c r="J1574" s="627" t="s">
        <v>921</v>
      </c>
      <c r="K1574" s="627"/>
      <c r="L1574" s="627"/>
      <c r="M1574" s="627"/>
      <c r="N1574" s="627"/>
    </row>
    <row r="1575" spans="1:14" ht="15" hidden="1" customHeight="1" x14ac:dyDescent="0.15">
      <c r="A1575" s="627">
        <v>270</v>
      </c>
      <c r="B1575" s="627" t="s">
        <v>4292</v>
      </c>
      <c r="C1575" s="627" t="s">
        <v>1033</v>
      </c>
      <c r="D1575" s="627" t="s">
        <v>1416</v>
      </c>
      <c r="E1575" s="627" t="s">
        <v>1018</v>
      </c>
      <c r="F1575" s="627" t="s">
        <v>1007</v>
      </c>
      <c r="G1575" s="627" t="s">
        <v>3726</v>
      </c>
      <c r="H1575" s="627" t="s">
        <v>3835</v>
      </c>
      <c r="I1575" s="627" t="s">
        <v>4293</v>
      </c>
      <c r="J1575" s="627" t="s">
        <v>922</v>
      </c>
      <c r="K1575" s="627"/>
      <c r="L1575" s="627"/>
      <c r="M1575" s="627"/>
      <c r="N1575" s="627"/>
    </row>
    <row r="1576" spans="1:14" ht="15" hidden="1" customHeight="1" x14ac:dyDescent="0.15">
      <c r="A1576" s="627">
        <v>271</v>
      </c>
      <c r="B1576" s="627" t="s">
        <v>4294</v>
      </c>
      <c r="C1576" s="627" t="s">
        <v>1033</v>
      </c>
      <c r="D1576" s="627" t="s">
        <v>1416</v>
      </c>
      <c r="E1576" s="627" t="s">
        <v>1020</v>
      </c>
      <c r="F1576" s="627" t="s">
        <v>1007</v>
      </c>
      <c r="G1576" s="627" t="s">
        <v>3726</v>
      </c>
      <c r="H1576" s="627" t="s">
        <v>3835</v>
      </c>
      <c r="I1576" s="627" t="s">
        <v>4295</v>
      </c>
      <c r="J1576" s="627" t="s">
        <v>923</v>
      </c>
      <c r="K1576" s="627"/>
      <c r="L1576" s="627"/>
      <c r="M1576" s="627"/>
      <c r="N1576" s="627"/>
    </row>
    <row r="1577" spans="1:14" ht="15" hidden="1" customHeight="1" x14ac:dyDescent="0.15">
      <c r="A1577" s="627">
        <v>272</v>
      </c>
      <c r="B1577" s="627" t="s">
        <v>4296</v>
      </c>
      <c r="C1577" s="627" t="s">
        <v>1033</v>
      </c>
      <c r="D1577" s="627" t="s">
        <v>1416</v>
      </c>
      <c r="E1577" s="627" t="s">
        <v>1022</v>
      </c>
      <c r="F1577" s="627" t="s">
        <v>1007</v>
      </c>
      <c r="G1577" s="627" t="s">
        <v>3726</v>
      </c>
      <c r="H1577" s="627" t="s">
        <v>3835</v>
      </c>
      <c r="I1577" s="627" t="s">
        <v>3698</v>
      </c>
      <c r="J1577" s="627" t="s">
        <v>924</v>
      </c>
      <c r="K1577" s="627"/>
      <c r="L1577" s="627"/>
      <c r="M1577" s="627"/>
      <c r="N1577" s="627"/>
    </row>
    <row r="1578" spans="1:14" ht="15" hidden="1" customHeight="1" x14ac:dyDescent="0.15">
      <c r="A1578" s="627">
        <v>273</v>
      </c>
      <c r="B1578" s="627" t="s">
        <v>4297</v>
      </c>
      <c r="C1578" s="627" t="s">
        <v>1033</v>
      </c>
      <c r="D1578" s="627" t="s">
        <v>1416</v>
      </c>
      <c r="E1578" s="627" t="s">
        <v>1024</v>
      </c>
      <c r="F1578" s="627" t="s">
        <v>1007</v>
      </c>
      <c r="G1578" s="627" t="s">
        <v>3726</v>
      </c>
      <c r="H1578" s="627" t="s">
        <v>3835</v>
      </c>
      <c r="I1578" s="627" t="s">
        <v>4298</v>
      </c>
      <c r="J1578" s="627" t="s">
        <v>925</v>
      </c>
      <c r="K1578" s="627"/>
      <c r="L1578" s="627"/>
      <c r="M1578" s="627"/>
      <c r="N1578" s="627"/>
    </row>
    <row r="1579" spans="1:14" ht="15" hidden="1" customHeight="1" x14ac:dyDescent="0.15">
      <c r="A1579" s="627">
        <v>274</v>
      </c>
      <c r="B1579" s="627" t="s">
        <v>4299</v>
      </c>
      <c r="C1579" s="627" t="s">
        <v>1033</v>
      </c>
      <c r="D1579" s="627" t="s">
        <v>1416</v>
      </c>
      <c r="E1579" s="627" t="s">
        <v>1006</v>
      </c>
      <c r="F1579" s="627" t="s">
        <v>1007</v>
      </c>
      <c r="G1579" s="627" t="s">
        <v>3726</v>
      </c>
      <c r="H1579" s="627" t="s">
        <v>3835</v>
      </c>
      <c r="I1579" s="627" t="s">
        <v>178</v>
      </c>
      <c r="J1579" s="627" t="s">
        <v>926</v>
      </c>
      <c r="K1579" s="627"/>
      <c r="L1579" s="627"/>
      <c r="M1579" s="627"/>
      <c r="N1579" s="627"/>
    </row>
    <row r="1580" spans="1:14" ht="15" hidden="1" customHeight="1" x14ac:dyDescent="0.15">
      <c r="A1580" s="627">
        <v>275</v>
      </c>
      <c r="B1580" s="627" t="s">
        <v>4300</v>
      </c>
      <c r="C1580" s="627" t="s">
        <v>1033</v>
      </c>
      <c r="D1580" s="627" t="s">
        <v>1416</v>
      </c>
      <c r="E1580" s="627" t="s">
        <v>1027</v>
      </c>
      <c r="F1580" s="627" t="s">
        <v>1007</v>
      </c>
      <c r="G1580" s="627" t="s">
        <v>3726</v>
      </c>
      <c r="H1580" s="627" t="s">
        <v>3835</v>
      </c>
      <c r="I1580" s="627" t="s">
        <v>4301</v>
      </c>
      <c r="J1580" s="627" t="s">
        <v>927</v>
      </c>
      <c r="K1580" s="627"/>
      <c r="L1580" s="627"/>
      <c r="M1580" s="627"/>
      <c r="N1580" s="627"/>
    </row>
    <row r="1581" spans="1:14" ht="15" hidden="1" customHeight="1" x14ac:dyDescent="0.15">
      <c r="A1581" s="627">
        <v>276</v>
      </c>
      <c r="B1581" s="627" t="s">
        <v>4302</v>
      </c>
      <c r="C1581" s="627" t="s">
        <v>1033</v>
      </c>
      <c r="D1581" s="627" t="s">
        <v>1416</v>
      </c>
      <c r="E1581" s="627" t="s">
        <v>1029</v>
      </c>
      <c r="F1581" s="627" t="s">
        <v>1007</v>
      </c>
      <c r="G1581" s="627" t="s">
        <v>3726</v>
      </c>
      <c r="H1581" s="627" t="s">
        <v>3835</v>
      </c>
      <c r="I1581" s="627" t="s">
        <v>4303</v>
      </c>
      <c r="J1581" s="627" t="s">
        <v>928</v>
      </c>
      <c r="K1581" s="627"/>
      <c r="L1581" s="627"/>
      <c r="M1581" s="627"/>
      <c r="N1581" s="627"/>
    </row>
    <row r="1582" spans="1:14" ht="15" hidden="1" customHeight="1" x14ac:dyDescent="0.15">
      <c r="A1582" s="627">
        <v>277</v>
      </c>
      <c r="B1582" s="627" t="s">
        <v>4304</v>
      </c>
      <c r="C1582" s="627" t="s">
        <v>1033</v>
      </c>
      <c r="D1582" s="627" t="s">
        <v>1416</v>
      </c>
      <c r="E1582" s="627" t="s">
        <v>1031</v>
      </c>
      <c r="F1582" s="627" t="s">
        <v>1007</v>
      </c>
      <c r="G1582" s="627" t="s">
        <v>3726</v>
      </c>
      <c r="H1582" s="627" t="s">
        <v>3835</v>
      </c>
      <c r="I1582" s="627" t="s">
        <v>314</v>
      </c>
      <c r="J1582" s="627" t="s">
        <v>4305</v>
      </c>
      <c r="K1582" s="627"/>
      <c r="L1582" s="627"/>
      <c r="M1582" s="627"/>
      <c r="N1582" s="627"/>
    </row>
    <row r="1583" spans="1:14" ht="15" hidden="1" customHeight="1" x14ac:dyDescent="0.15">
      <c r="A1583" s="627">
        <v>278</v>
      </c>
      <c r="B1583" s="627" t="s">
        <v>4306</v>
      </c>
      <c r="C1583" s="627" t="s">
        <v>1033</v>
      </c>
      <c r="D1583" s="627" t="s">
        <v>1416</v>
      </c>
      <c r="E1583" s="627" t="s">
        <v>1033</v>
      </c>
      <c r="F1583" s="627" t="s">
        <v>1007</v>
      </c>
      <c r="G1583" s="627" t="s">
        <v>3726</v>
      </c>
      <c r="H1583" s="627" t="s">
        <v>3835</v>
      </c>
      <c r="I1583" s="627" t="s">
        <v>2811</v>
      </c>
      <c r="J1583" s="627" t="s">
        <v>4307</v>
      </c>
      <c r="K1583" s="627"/>
      <c r="L1583" s="627"/>
      <c r="M1583" s="627"/>
      <c r="N1583" s="627"/>
    </row>
    <row r="1584" spans="1:14" ht="15" hidden="1" customHeight="1" x14ac:dyDescent="0.15">
      <c r="A1584" s="627">
        <v>279</v>
      </c>
      <c r="B1584" s="627" t="s">
        <v>4308</v>
      </c>
      <c r="C1584" s="627" t="s">
        <v>1033</v>
      </c>
      <c r="D1584" s="627" t="s">
        <v>1428</v>
      </c>
      <c r="E1584" s="627" t="s">
        <v>1008</v>
      </c>
      <c r="F1584" s="627" t="s">
        <v>1007</v>
      </c>
      <c r="G1584" s="627" t="s">
        <v>3726</v>
      </c>
      <c r="H1584" s="627" t="s">
        <v>3837</v>
      </c>
      <c r="I1584" s="627"/>
      <c r="J1584" s="627" t="s">
        <v>929</v>
      </c>
      <c r="K1584" s="627"/>
      <c r="L1584" s="627"/>
      <c r="M1584" s="627"/>
      <c r="N1584" s="627"/>
    </row>
    <row r="1585" spans="1:14" ht="15" hidden="1" customHeight="1" x14ac:dyDescent="0.15">
      <c r="A1585" s="627">
        <v>280</v>
      </c>
      <c r="B1585" s="627" t="s">
        <v>4309</v>
      </c>
      <c r="C1585" s="627" t="s">
        <v>1033</v>
      </c>
      <c r="D1585" s="627" t="s">
        <v>1428</v>
      </c>
      <c r="E1585" s="627" t="s">
        <v>1012</v>
      </c>
      <c r="F1585" s="627" t="s">
        <v>1007</v>
      </c>
      <c r="G1585" s="627" t="s">
        <v>3726</v>
      </c>
      <c r="H1585" s="627" t="s">
        <v>3837</v>
      </c>
      <c r="I1585" s="627" t="s">
        <v>510</v>
      </c>
      <c r="J1585" s="627" t="s">
        <v>930</v>
      </c>
      <c r="K1585" s="627"/>
      <c r="L1585" s="627"/>
      <c r="M1585" s="627"/>
      <c r="N1585" s="627"/>
    </row>
    <row r="1586" spans="1:14" ht="15" hidden="1" customHeight="1" x14ac:dyDescent="0.15">
      <c r="A1586" s="627">
        <v>281</v>
      </c>
      <c r="B1586" s="627" t="s">
        <v>4310</v>
      </c>
      <c r="C1586" s="627" t="s">
        <v>1033</v>
      </c>
      <c r="D1586" s="627" t="s">
        <v>1428</v>
      </c>
      <c r="E1586" s="627" t="s">
        <v>1014</v>
      </c>
      <c r="F1586" s="627" t="s">
        <v>1007</v>
      </c>
      <c r="G1586" s="627" t="s">
        <v>3726</v>
      </c>
      <c r="H1586" s="627" t="s">
        <v>3837</v>
      </c>
      <c r="I1586" s="627" t="s">
        <v>4311</v>
      </c>
      <c r="J1586" s="627" t="s">
        <v>931</v>
      </c>
      <c r="K1586" s="627"/>
      <c r="L1586" s="627"/>
      <c r="M1586" s="627"/>
      <c r="N1586" s="627"/>
    </row>
    <row r="1587" spans="1:14" ht="15" hidden="1" customHeight="1" x14ac:dyDescent="0.15">
      <c r="A1587" s="627">
        <v>282</v>
      </c>
      <c r="B1587" s="627" t="s">
        <v>4312</v>
      </c>
      <c r="C1587" s="627" t="s">
        <v>1033</v>
      </c>
      <c r="D1587" s="627" t="s">
        <v>1428</v>
      </c>
      <c r="E1587" s="627" t="s">
        <v>1016</v>
      </c>
      <c r="F1587" s="627" t="s">
        <v>1007</v>
      </c>
      <c r="G1587" s="627" t="s">
        <v>3726</v>
      </c>
      <c r="H1587" s="627" t="s">
        <v>3837</v>
      </c>
      <c r="I1587" s="627" t="s">
        <v>4313</v>
      </c>
      <c r="J1587" s="627" t="s">
        <v>932</v>
      </c>
      <c r="K1587" s="627"/>
      <c r="L1587" s="627"/>
      <c r="M1587" s="627"/>
      <c r="N1587" s="627"/>
    </row>
    <row r="1588" spans="1:14" ht="15" hidden="1" customHeight="1" x14ac:dyDescent="0.15">
      <c r="A1588" s="627">
        <v>283</v>
      </c>
      <c r="B1588" s="627" t="s">
        <v>4314</v>
      </c>
      <c r="C1588" s="627" t="s">
        <v>1033</v>
      </c>
      <c r="D1588" s="627" t="s">
        <v>1428</v>
      </c>
      <c r="E1588" s="627" t="s">
        <v>1018</v>
      </c>
      <c r="F1588" s="627" t="s">
        <v>1007</v>
      </c>
      <c r="G1588" s="627" t="s">
        <v>3726</v>
      </c>
      <c r="H1588" s="627" t="s">
        <v>3837</v>
      </c>
      <c r="I1588" s="627" t="s">
        <v>4315</v>
      </c>
      <c r="J1588" s="627" t="s">
        <v>933</v>
      </c>
      <c r="K1588" s="627"/>
      <c r="L1588" s="627"/>
      <c r="M1588" s="627"/>
      <c r="N1588" s="627"/>
    </row>
    <row r="1589" spans="1:14" ht="15" hidden="1" customHeight="1" x14ac:dyDescent="0.15">
      <c r="A1589" s="627">
        <v>284</v>
      </c>
      <c r="B1589" s="627" t="s">
        <v>4316</v>
      </c>
      <c r="C1589" s="627" t="s">
        <v>1033</v>
      </c>
      <c r="D1589" s="627" t="s">
        <v>1428</v>
      </c>
      <c r="E1589" s="627" t="s">
        <v>1020</v>
      </c>
      <c r="F1589" s="627" t="s">
        <v>1007</v>
      </c>
      <c r="G1589" s="627" t="s">
        <v>3726</v>
      </c>
      <c r="H1589" s="627" t="s">
        <v>3837</v>
      </c>
      <c r="I1589" s="627" t="s">
        <v>4317</v>
      </c>
      <c r="J1589" s="627" t="s">
        <v>934</v>
      </c>
      <c r="K1589" s="627"/>
      <c r="L1589" s="627"/>
      <c r="M1589" s="627"/>
      <c r="N1589" s="627"/>
    </row>
    <row r="1590" spans="1:14" ht="15" hidden="1" customHeight="1" x14ac:dyDescent="0.15">
      <c r="A1590" s="627">
        <v>285</v>
      </c>
      <c r="B1590" s="627" t="s">
        <v>4318</v>
      </c>
      <c r="C1590" s="627" t="s">
        <v>1033</v>
      </c>
      <c r="D1590" s="627" t="s">
        <v>1428</v>
      </c>
      <c r="E1590" s="627" t="s">
        <v>1022</v>
      </c>
      <c r="F1590" s="627" t="s">
        <v>1007</v>
      </c>
      <c r="G1590" s="627" t="s">
        <v>3726</v>
      </c>
      <c r="H1590" s="627" t="s">
        <v>3837</v>
      </c>
      <c r="I1590" s="627" t="s">
        <v>4319</v>
      </c>
      <c r="J1590" s="627" t="s">
        <v>935</v>
      </c>
      <c r="K1590" s="627"/>
      <c r="L1590" s="627"/>
      <c r="M1590" s="627"/>
      <c r="N1590" s="627"/>
    </row>
    <row r="1591" spans="1:14" ht="15" hidden="1" customHeight="1" x14ac:dyDescent="0.15">
      <c r="A1591" s="627">
        <v>286</v>
      </c>
      <c r="B1591" s="627" t="s">
        <v>4320</v>
      </c>
      <c r="C1591" s="627" t="s">
        <v>1033</v>
      </c>
      <c r="D1591" s="627" t="s">
        <v>1428</v>
      </c>
      <c r="E1591" s="627" t="s">
        <v>1024</v>
      </c>
      <c r="F1591" s="627" t="s">
        <v>1007</v>
      </c>
      <c r="G1591" s="627" t="s">
        <v>3726</v>
      </c>
      <c r="H1591" s="627" t="s">
        <v>3837</v>
      </c>
      <c r="I1591" s="627" t="s">
        <v>4321</v>
      </c>
      <c r="J1591" s="627" t="s">
        <v>936</v>
      </c>
      <c r="K1591" s="627"/>
      <c r="L1591" s="627"/>
      <c r="M1591" s="627"/>
      <c r="N1591" s="627"/>
    </row>
    <row r="1592" spans="1:14" ht="15" hidden="1" customHeight="1" x14ac:dyDescent="0.15">
      <c r="A1592" s="627">
        <v>287</v>
      </c>
      <c r="B1592" s="627" t="s">
        <v>4322</v>
      </c>
      <c r="C1592" s="627" t="s">
        <v>1033</v>
      </c>
      <c r="D1592" s="627" t="s">
        <v>1428</v>
      </c>
      <c r="E1592" s="627" t="s">
        <v>1006</v>
      </c>
      <c r="F1592" s="627" t="s">
        <v>1007</v>
      </c>
      <c r="G1592" s="627" t="s">
        <v>3726</v>
      </c>
      <c r="H1592" s="627" t="s">
        <v>3837</v>
      </c>
      <c r="I1592" s="627" t="s">
        <v>4323</v>
      </c>
      <c r="J1592" s="627" t="s">
        <v>4324</v>
      </c>
      <c r="K1592" s="627"/>
      <c r="L1592" s="627"/>
      <c r="M1592" s="627"/>
      <c r="N1592" s="627"/>
    </row>
    <row r="1593" spans="1:14" ht="15" hidden="1" customHeight="1" x14ac:dyDescent="0.15">
      <c r="A1593" s="627">
        <v>288</v>
      </c>
      <c r="B1593" s="627" t="s">
        <v>4325</v>
      </c>
      <c r="C1593" s="627" t="s">
        <v>1033</v>
      </c>
      <c r="D1593" s="627" t="s">
        <v>1428</v>
      </c>
      <c r="E1593" s="627" t="s">
        <v>1027</v>
      </c>
      <c r="F1593" s="627" t="s">
        <v>1007</v>
      </c>
      <c r="G1593" s="627" t="s">
        <v>3726</v>
      </c>
      <c r="H1593" s="627" t="s">
        <v>3837</v>
      </c>
      <c r="I1593" s="627" t="s">
        <v>4326</v>
      </c>
      <c r="J1593" s="627" t="s">
        <v>4327</v>
      </c>
      <c r="K1593" s="627"/>
      <c r="L1593" s="627"/>
      <c r="M1593" s="627"/>
      <c r="N1593" s="627"/>
    </row>
    <row r="1594" spans="1:14" ht="15" hidden="1" customHeight="1" x14ac:dyDescent="0.15">
      <c r="A1594" s="627">
        <v>289</v>
      </c>
      <c r="B1594" s="627" t="s">
        <v>4328</v>
      </c>
      <c r="C1594" s="627" t="s">
        <v>1033</v>
      </c>
      <c r="D1594" s="627" t="s">
        <v>1428</v>
      </c>
      <c r="E1594" s="627" t="s">
        <v>1029</v>
      </c>
      <c r="F1594" s="627" t="s">
        <v>1007</v>
      </c>
      <c r="G1594" s="627" t="s">
        <v>3726</v>
      </c>
      <c r="H1594" s="627" t="s">
        <v>3837</v>
      </c>
      <c r="I1594" s="627" t="s">
        <v>4329</v>
      </c>
      <c r="J1594" s="627" t="s">
        <v>4330</v>
      </c>
      <c r="K1594" s="627"/>
      <c r="L1594" s="627"/>
      <c r="M1594" s="627"/>
      <c r="N1594" s="627"/>
    </row>
    <row r="1595" spans="1:14" ht="15" hidden="1" customHeight="1" x14ac:dyDescent="0.15">
      <c r="A1595" s="627">
        <v>290</v>
      </c>
      <c r="B1595" s="627" t="s">
        <v>4331</v>
      </c>
      <c r="C1595" s="627" t="s">
        <v>1033</v>
      </c>
      <c r="D1595" s="627" t="s">
        <v>1428</v>
      </c>
      <c r="E1595" s="627" t="s">
        <v>1031</v>
      </c>
      <c r="F1595" s="627" t="s">
        <v>1007</v>
      </c>
      <c r="G1595" s="627" t="s">
        <v>3726</v>
      </c>
      <c r="H1595" s="627" t="s">
        <v>3837</v>
      </c>
      <c r="I1595" s="627" t="s">
        <v>4332</v>
      </c>
      <c r="J1595" s="627" t="s">
        <v>4333</v>
      </c>
      <c r="K1595" s="627"/>
      <c r="L1595" s="627"/>
      <c r="M1595" s="627"/>
      <c r="N1595" s="627"/>
    </row>
    <row r="1596" spans="1:14" ht="15" hidden="1" customHeight="1" x14ac:dyDescent="0.15">
      <c r="A1596" s="627">
        <v>291</v>
      </c>
      <c r="B1596" s="627" t="s">
        <v>4334</v>
      </c>
      <c r="C1596" s="627" t="s">
        <v>1033</v>
      </c>
      <c r="D1596" s="627" t="s">
        <v>1428</v>
      </c>
      <c r="E1596" s="627" t="s">
        <v>1033</v>
      </c>
      <c r="F1596" s="627" t="s">
        <v>1007</v>
      </c>
      <c r="G1596" s="627" t="s">
        <v>3726</v>
      </c>
      <c r="H1596" s="627" t="s">
        <v>3837</v>
      </c>
      <c r="I1596" s="627" t="s">
        <v>4335</v>
      </c>
      <c r="J1596" s="627" t="s">
        <v>4336</v>
      </c>
      <c r="K1596" s="627"/>
      <c r="L1596" s="627"/>
      <c r="M1596" s="627"/>
      <c r="N1596" s="627"/>
    </row>
    <row r="1597" spans="1:14" ht="15" hidden="1" customHeight="1" x14ac:dyDescent="0.15">
      <c r="A1597" s="627">
        <v>292</v>
      </c>
      <c r="B1597" s="627" t="s">
        <v>4337</v>
      </c>
      <c r="C1597" s="627" t="s">
        <v>1033</v>
      </c>
      <c r="D1597" s="627" t="s">
        <v>1428</v>
      </c>
      <c r="E1597" s="627" t="s">
        <v>1035</v>
      </c>
      <c r="F1597" s="627" t="s">
        <v>1007</v>
      </c>
      <c r="G1597" s="627" t="s">
        <v>3726</v>
      </c>
      <c r="H1597" s="627" t="s">
        <v>3837</v>
      </c>
      <c r="I1597" s="627" t="s">
        <v>4338</v>
      </c>
      <c r="J1597" s="627" t="s">
        <v>4339</v>
      </c>
      <c r="K1597" s="627"/>
      <c r="L1597" s="627"/>
      <c r="M1597" s="627"/>
      <c r="N1597" s="627"/>
    </row>
    <row r="1598" spans="1:14" ht="15" hidden="1" customHeight="1" x14ac:dyDescent="0.15">
      <c r="A1598" s="627">
        <v>293</v>
      </c>
      <c r="B1598" s="627" t="s">
        <v>4340</v>
      </c>
      <c r="C1598" s="627" t="s">
        <v>1033</v>
      </c>
      <c r="D1598" s="627" t="s">
        <v>1428</v>
      </c>
      <c r="E1598" s="627" t="s">
        <v>1037</v>
      </c>
      <c r="F1598" s="627" t="s">
        <v>1007</v>
      </c>
      <c r="G1598" s="627" t="s">
        <v>3726</v>
      </c>
      <c r="H1598" s="627" t="s">
        <v>3837</v>
      </c>
      <c r="I1598" s="627" t="s">
        <v>4341</v>
      </c>
      <c r="J1598" s="627" t="s">
        <v>4342</v>
      </c>
      <c r="K1598" s="627"/>
      <c r="L1598" s="627"/>
      <c r="M1598" s="627"/>
      <c r="N1598" s="627"/>
    </row>
    <row r="1599" spans="1:14" ht="15" hidden="1" customHeight="1" x14ac:dyDescent="0.15">
      <c r="A1599" s="627">
        <v>294</v>
      </c>
      <c r="B1599" s="627" t="s">
        <v>4343</v>
      </c>
      <c r="C1599" s="627" t="s">
        <v>1033</v>
      </c>
      <c r="D1599" s="627" t="s">
        <v>1428</v>
      </c>
      <c r="E1599" s="627" t="s">
        <v>1039</v>
      </c>
      <c r="F1599" s="627" t="s">
        <v>1007</v>
      </c>
      <c r="G1599" s="627" t="s">
        <v>3726</v>
      </c>
      <c r="H1599" s="627" t="s">
        <v>3837</v>
      </c>
      <c r="I1599" s="627" t="s">
        <v>4344</v>
      </c>
      <c r="J1599" s="627" t="s">
        <v>4345</v>
      </c>
      <c r="K1599" s="627"/>
      <c r="L1599" s="627"/>
      <c r="M1599" s="627"/>
      <c r="N1599" s="627"/>
    </row>
    <row r="1600" spans="1:14" ht="15" hidden="1" customHeight="1" x14ac:dyDescent="0.15">
      <c r="A1600" s="627">
        <v>295</v>
      </c>
      <c r="B1600" s="627" t="s">
        <v>4346</v>
      </c>
      <c r="C1600" s="627" t="s">
        <v>1033</v>
      </c>
      <c r="D1600" s="627" t="s">
        <v>1428</v>
      </c>
      <c r="E1600" s="627" t="s">
        <v>1041</v>
      </c>
      <c r="F1600" s="627" t="s">
        <v>1007</v>
      </c>
      <c r="G1600" s="627" t="s">
        <v>3726</v>
      </c>
      <c r="H1600" s="627" t="s">
        <v>3837</v>
      </c>
      <c r="I1600" s="627" t="s">
        <v>4347</v>
      </c>
      <c r="J1600" s="627" t="s">
        <v>4348</v>
      </c>
      <c r="K1600" s="627"/>
      <c r="L1600" s="627"/>
      <c r="M1600" s="627"/>
      <c r="N1600" s="627"/>
    </row>
    <row r="1601" spans="1:14" ht="15" hidden="1" customHeight="1" x14ac:dyDescent="0.15">
      <c r="A1601" s="627">
        <v>296</v>
      </c>
      <c r="B1601" s="627" t="s">
        <v>4349</v>
      </c>
      <c r="C1601" s="627" t="s">
        <v>1033</v>
      </c>
      <c r="D1601" s="627" t="s">
        <v>1428</v>
      </c>
      <c r="E1601" s="627" t="s">
        <v>1043</v>
      </c>
      <c r="F1601" s="627" t="s">
        <v>1007</v>
      </c>
      <c r="G1601" s="627" t="s">
        <v>3726</v>
      </c>
      <c r="H1601" s="627" t="s">
        <v>3837</v>
      </c>
      <c r="I1601" s="627" t="s">
        <v>4350</v>
      </c>
      <c r="J1601" s="627" t="s">
        <v>4351</v>
      </c>
      <c r="K1601" s="627"/>
      <c r="L1601" s="627"/>
      <c r="M1601" s="627"/>
      <c r="N1601" s="627"/>
    </row>
    <row r="1602" spans="1:14" ht="15" hidden="1" customHeight="1" x14ac:dyDescent="0.15">
      <c r="A1602" s="627">
        <v>297</v>
      </c>
      <c r="B1602" s="627" t="s">
        <v>4352</v>
      </c>
      <c r="C1602" s="627" t="s">
        <v>1033</v>
      </c>
      <c r="D1602" s="627" t="s">
        <v>3373</v>
      </c>
      <c r="E1602" s="627" t="s">
        <v>1008</v>
      </c>
      <c r="F1602" s="627" t="s">
        <v>1007</v>
      </c>
      <c r="G1602" s="627" t="s">
        <v>3726</v>
      </c>
      <c r="H1602" s="627" t="s">
        <v>3839</v>
      </c>
      <c r="I1602" s="627"/>
      <c r="J1602" s="627" t="s">
        <v>3374</v>
      </c>
      <c r="K1602" s="627"/>
      <c r="L1602" s="627"/>
      <c r="M1602" s="627"/>
      <c r="N1602" s="627"/>
    </row>
    <row r="1603" spans="1:14" ht="15" hidden="1" customHeight="1" x14ac:dyDescent="0.15">
      <c r="A1603" s="627">
        <v>298</v>
      </c>
      <c r="B1603" s="627" t="s">
        <v>4353</v>
      </c>
      <c r="C1603" s="627" t="s">
        <v>1033</v>
      </c>
      <c r="D1603" s="627" t="s">
        <v>3373</v>
      </c>
      <c r="E1603" s="627" t="s">
        <v>1012</v>
      </c>
      <c r="F1603" s="627" t="s">
        <v>1007</v>
      </c>
      <c r="G1603" s="627" t="s">
        <v>3726</v>
      </c>
      <c r="H1603" s="627" t="s">
        <v>3839</v>
      </c>
      <c r="I1603" s="627" t="s">
        <v>4354</v>
      </c>
      <c r="J1603" s="627" t="s">
        <v>3377</v>
      </c>
      <c r="K1603" s="627"/>
      <c r="L1603" s="627"/>
      <c r="M1603" s="627"/>
      <c r="N1603" s="627"/>
    </row>
    <row r="1604" spans="1:14" ht="15" hidden="1" customHeight="1" x14ac:dyDescent="0.15">
      <c r="A1604" s="627">
        <v>299</v>
      </c>
      <c r="B1604" s="627" t="s">
        <v>4355</v>
      </c>
      <c r="C1604" s="627" t="s">
        <v>1033</v>
      </c>
      <c r="D1604" s="627" t="s">
        <v>3373</v>
      </c>
      <c r="E1604" s="627" t="s">
        <v>1014</v>
      </c>
      <c r="F1604" s="627" t="s">
        <v>1007</v>
      </c>
      <c r="G1604" s="627" t="s">
        <v>3726</v>
      </c>
      <c r="H1604" s="627" t="s">
        <v>3839</v>
      </c>
      <c r="I1604" s="627" t="s">
        <v>4356</v>
      </c>
      <c r="J1604" s="627" t="s">
        <v>3380</v>
      </c>
      <c r="K1604" s="627"/>
      <c r="L1604" s="627"/>
      <c r="M1604" s="627"/>
      <c r="N1604" s="627"/>
    </row>
    <row r="1605" spans="1:14" ht="15" hidden="1" customHeight="1" x14ac:dyDescent="0.15">
      <c r="A1605" s="627">
        <v>300</v>
      </c>
      <c r="B1605" s="627" t="s">
        <v>4357</v>
      </c>
      <c r="C1605" s="627" t="s">
        <v>1033</v>
      </c>
      <c r="D1605" s="627" t="s">
        <v>3373</v>
      </c>
      <c r="E1605" s="627" t="s">
        <v>1016</v>
      </c>
      <c r="F1605" s="627" t="s">
        <v>1007</v>
      </c>
      <c r="G1605" s="627" t="s">
        <v>3726</v>
      </c>
      <c r="H1605" s="627" t="s">
        <v>3839</v>
      </c>
      <c r="I1605" s="627" t="s">
        <v>4358</v>
      </c>
      <c r="J1605" s="627" t="s">
        <v>3383</v>
      </c>
      <c r="K1605" s="627"/>
      <c r="L1605" s="627"/>
      <c r="M1605" s="627"/>
      <c r="N1605" s="627"/>
    </row>
    <row r="1606" spans="1:14" ht="15" hidden="1" customHeight="1" x14ac:dyDescent="0.15">
      <c r="A1606" s="627">
        <v>301</v>
      </c>
      <c r="B1606" s="627" t="s">
        <v>4359</v>
      </c>
      <c r="C1606" s="627" t="s">
        <v>1033</v>
      </c>
      <c r="D1606" s="627" t="s">
        <v>3373</v>
      </c>
      <c r="E1606" s="627" t="s">
        <v>1018</v>
      </c>
      <c r="F1606" s="627" t="s">
        <v>1007</v>
      </c>
      <c r="G1606" s="627" t="s">
        <v>3726</v>
      </c>
      <c r="H1606" s="627" t="s">
        <v>3839</v>
      </c>
      <c r="I1606" s="627" t="s">
        <v>4360</v>
      </c>
      <c r="J1606" s="627" t="s">
        <v>4361</v>
      </c>
      <c r="K1606" s="627"/>
      <c r="L1606" s="627"/>
      <c r="M1606" s="627"/>
      <c r="N1606" s="627"/>
    </row>
    <row r="1607" spans="1:14" ht="15" hidden="1" customHeight="1" x14ac:dyDescent="0.15">
      <c r="A1607" s="627">
        <v>302</v>
      </c>
      <c r="B1607" s="627" t="s">
        <v>4362</v>
      </c>
      <c r="C1607" s="627" t="s">
        <v>1033</v>
      </c>
      <c r="D1607" s="627" t="s">
        <v>3373</v>
      </c>
      <c r="E1607" s="627" t="s">
        <v>1020</v>
      </c>
      <c r="F1607" s="627" t="s">
        <v>1007</v>
      </c>
      <c r="G1607" s="627" t="s">
        <v>3726</v>
      </c>
      <c r="H1607" s="627" t="s">
        <v>3839</v>
      </c>
      <c r="I1607" s="627" t="s">
        <v>4363</v>
      </c>
      <c r="J1607" s="627" t="s">
        <v>4364</v>
      </c>
      <c r="K1607" s="627"/>
      <c r="L1607" s="627"/>
      <c r="M1607" s="627"/>
      <c r="N1607" s="627"/>
    </row>
    <row r="1608" spans="1:14" ht="15" hidden="1" customHeight="1" x14ac:dyDescent="0.15">
      <c r="A1608" s="627">
        <v>303</v>
      </c>
      <c r="B1608" s="627" t="s">
        <v>4365</v>
      </c>
      <c r="C1608" s="627" t="s">
        <v>1033</v>
      </c>
      <c r="D1608" s="627" t="s">
        <v>3373</v>
      </c>
      <c r="E1608" s="627" t="s">
        <v>1022</v>
      </c>
      <c r="F1608" s="627" t="s">
        <v>1007</v>
      </c>
      <c r="G1608" s="627" t="s">
        <v>3726</v>
      </c>
      <c r="H1608" s="627" t="s">
        <v>3839</v>
      </c>
      <c r="I1608" s="627" t="s">
        <v>4366</v>
      </c>
      <c r="J1608" s="627" t="s">
        <v>4367</v>
      </c>
      <c r="K1608" s="627"/>
      <c r="L1608" s="627"/>
      <c r="M1608" s="627"/>
      <c r="N1608" s="627"/>
    </row>
    <row r="1609" spans="1:14" ht="15" hidden="1" customHeight="1" x14ac:dyDescent="0.15">
      <c r="A1609" s="627">
        <v>304</v>
      </c>
      <c r="B1609" s="627" t="s">
        <v>4368</v>
      </c>
      <c r="C1609" s="627" t="s">
        <v>1033</v>
      </c>
      <c r="D1609" s="627" t="s">
        <v>3373</v>
      </c>
      <c r="E1609" s="627" t="s">
        <v>1024</v>
      </c>
      <c r="F1609" s="627" t="s">
        <v>1007</v>
      </c>
      <c r="G1609" s="627" t="s">
        <v>3726</v>
      </c>
      <c r="H1609" s="627" t="s">
        <v>3839</v>
      </c>
      <c r="I1609" s="627" t="s">
        <v>4369</v>
      </c>
      <c r="J1609" s="627" t="s">
        <v>4370</v>
      </c>
      <c r="K1609" s="627"/>
      <c r="L1609" s="627"/>
      <c r="M1609" s="627"/>
      <c r="N1609" s="627"/>
    </row>
    <row r="1610" spans="1:14" ht="15" hidden="1" customHeight="1" x14ac:dyDescent="0.15">
      <c r="A1610" s="627">
        <v>305</v>
      </c>
      <c r="B1610" s="627" t="s">
        <v>4371</v>
      </c>
      <c r="C1610" s="627" t="s">
        <v>1033</v>
      </c>
      <c r="D1610" s="627" t="s">
        <v>3373</v>
      </c>
      <c r="E1610" s="627" t="s">
        <v>1006</v>
      </c>
      <c r="F1610" s="627" t="s">
        <v>1007</v>
      </c>
      <c r="G1610" s="627" t="s">
        <v>3726</v>
      </c>
      <c r="H1610" s="627" t="s">
        <v>3839</v>
      </c>
      <c r="I1610" s="627" t="s">
        <v>4372</v>
      </c>
      <c r="J1610" s="627" t="s">
        <v>4373</v>
      </c>
      <c r="K1610" s="627"/>
      <c r="L1610" s="627"/>
      <c r="M1610" s="627"/>
      <c r="N1610" s="627"/>
    </row>
    <row r="1611" spans="1:14" ht="15" hidden="1" customHeight="1" x14ac:dyDescent="0.15">
      <c r="A1611" s="627">
        <v>306</v>
      </c>
      <c r="B1611" s="627" t="s">
        <v>4374</v>
      </c>
      <c r="C1611" s="627" t="s">
        <v>1033</v>
      </c>
      <c r="D1611" s="627" t="s">
        <v>3373</v>
      </c>
      <c r="E1611" s="627" t="s">
        <v>1027</v>
      </c>
      <c r="F1611" s="627" t="s">
        <v>1007</v>
      </c>
      <c r="G1611" s="627" t="s">
        <v>3726</v>
      </c>
      <c r="H1611" s="627" t="s">
        <v>3839</v>
      </c>
      <c r="I1611" s="627" t="s">
        <v>4375</v>
      </c>
      <c r="J1611" s="627" t="s">
        <v>4376</v>
      </c>
      <c r="K1611" s="627"/>
      <c r="L1611" s="627"/>
      <c r="M1611" s="627"/>
      <c r="N1611" s="627"/>
    </row>
    <row r="1612" spans="1:14" ht="15" hidden="1" customHeight="1" x14ac:dyDescent="0.15">
      <c r="A1612" s="627">
        <v>307</v>
      </c>
      <c r="B1612" s="627" t="s">
        <v>4377</v>
      </c>
      <c r="C1612" s="627" t="s">
        <v>1033</v>
      </c>
      <c r="D1612" s="627" t="s">
        <v>3373</v>
      </c>
      <c r="E1612" s="627" t="s">
        <v>1029</v>
      </c>
      <c r="F1612" s="627" t="s">
        <v>1007</v>
      </c>
      <c r="G1612" s="627" t="s">
        <v>3726</v>
      </c>
      <c r="H1612" s="627" t="s">
        <v>3839</v>
      </c>
      <c r="I1612" s="627" t="s">
        <v>4378</v>
      </c>
      <c r="J1612" s="627" t="s">
        <v>4379</v>
      </c>
      <c r="K1612" s="627"/>
      <c r="L1612" s="627"/>
      <c r="M1612" s="627"/>
      <c r="N1612" s="627"/>
    </row>
    <row r="1613" spans="1:14" ht="15" hidden="1" customHeight="1" x14ac:dyDescent="0.15">
      <c r="A1613" s="627">
        <v>308</v>
      </c>
      <c r="B1613" s="627" t="s">
        <v>4380</v>
      </c>
      <c r="C1613" s="627" t="s">
        <v>1033</v>
      </c>
      <c r="D1613" s="627" t="s">
        <v>3373</v>
      </c>
      <c r="E1613" s="627" t="s">
        <v>1031</v>
      </c>
      <c r="F1613" s="627" t="s">
        <v>1007</v>
      </c>
      <c r="G1613" s="627" t="s">
        <v>3726</v>
      </c>
      <c r="H1613" s="627" t="s">
        <v>3839</v>
      </c>
      <c r="I1613" s="627" t="s">
        <v>4381</v>
      </c>
      <c r="J1613" s="627" t="s">
        <v>4382</v>
      </c>
      <c r="K1613" s="627"/>
      <c r="L1613" s="627"/>
      <c r="M1613" s="627"/>
      <c r="N1613" s="627"/>
    </row>
    <row r="1614" spans="1:14" ht="15" hidden="1" customHeight="1" x14ac:dyDescent="0.15">
      <c r="A1614" s="627">
        <v>309</v>
      </c>
      <c r="B1614" s="627" t="s">
        <v>4383</v>
      </c>
      <c r="C1614" s="627" t="s">
        <v>1033</v>
      </c>
      <c r="D1614" s="627" t="s">
        <v>3373</v>
      </c>
      <c r="E1614" s="627" t="s">
        <v>1033</v>
      </c>
      <c r="F1614" s="627" t="s">
        <v>1007</v>
      </c>
      <c r="G1614" s="627" t="s">
        <v>3726</v>
      </c>
      <c r="H1614" s="627" t="s">
        <v>3839</v>
      </c>
      <c r="I1614" s="627" t="s">
        <v>4384</v>
      </c>
      <c r="J1614" s="627" t="s">
        <v>4385</v>
      </c>
      <c r="K1614" s="627"/>
      <c r="L1614" s="627"/>
      <c r="M1614" s="627"/>
      <c r="N1614" s="627"/>
    </row>
    <row r="1615" spans="1:14" ht="15" hidden="1" customHeight="1" x14ac:dyDescent="0.15">
      <c r="A1615" s="627">
        <v>310</v>
      </c>
      <c r="B1615" s="627" t="s">
        <v>4386</v>
      </c>
      <c r="C1615" s="627" t="s">
        <v>1033</v>
      </c>
      <c r="D1615" s="627" t="s">
        <v>3373</v>
      </c>
      <c r="E1615" s="627" t="s">
        <v>1035</v>
      </c>
      <c r="F1615" s="627" t="s">
        <v>1007</v>
      </c>
      <c r="G1615" s="627" t="s">
        <v>3726</v>
      </c>
      <c r="H1615" s="627" t="s">
        <v>3839</v>
      </c>
      <c r="I1615" s="627" t="s">
        <v>250</v>
      </c>
      <c r="J1615" s="627" t="s">
        <v>4387</v>
      </c>
      <c r="K1615" s="627"/>
      <c r="L1615" s="627"/>
      <c r="M1615" s="627"/>
      <c r="N1615" s="627"/>
    </row>
    <row r="1616" spans="1:14" ht="15" hidden="1" customHeight="1" x14ac:dyDescent="0.15">
      <c r="A1616" s="627">
        <v>311</v>
      </c>
      <c r="B1616" s="627" t="s">
        <v>4388</v>
      </c>
      <c r="C1616" s="627" t="s">
        <v>1033</v>
      </c>
      <c r="D1616" s="627" t="s">
        <v>3385</v>
      </c>
      <c r="E1616" s="627" t="s">
        <v>1008</v>
      </c>
      <c r="F1616" s="627" t="s">
        <v>1007</v>
      </c>
      <c r="G1616" s="627" t="s">
        <v>3726</v>
      </c>
      <c r="H1616" s="627" t="s">
        <v>3842</v>
      </c>
      <c r="I1616" s="627"/>
      <c r="J1616" s="627" t="s">
        <v>3386</v>
      </c>
      <c r="K1616" s="627"/>
      <c r="L1616" s="627"/>
      <c r="M1616" s="627"/>
      <c r="N1616" s="627"/>
    </row>
    <row r="1617" spans="1:14" ht="15" hidden="1" customHeight="1" x14ac:dyDescent="0.15">
      <c r="A1617" s="627">
        <v>312</v>
      </c>
      <c r="B1617" s="627" t="s">
        <v>4389</v>
      </c>
      <c r="C1617" s="627" t="s">
        <v>1033</v>
      </c>
      <c r="D1617" s="627" t="s">
        <v>3385</v>
      </c>
      <c r="E1617" s="627" t="s">
        <v>1012</v>
      </c>
      <c r="F1617" s="627" t="s">
        <v>1007</v>
      </c>
      <c r="G1617" s="627" t="s">
        <v>3726</v>
      </c>
      <c r="H1617" s="627" t="s">
        <v>3842</v>
      </c>
      <c r="I1617" s="627" t="s">
        <v>4390</v>
      </c>
      <c r="J1617" s="627" t="s">
        <v>3389</v>
      </c>
      <c r="K1617" s="627"/>
      <c r="L1617" s="627"/>
      <c r="M1617" s="627"/>
      <c r="N1617" s="627"/>
    </row>
    <row r="1618" spans="1:14" ht="15" hidden="1" customHeight="1" x14ac:dyDescent="0.15">
      <c r="A1618" s="627">
        <v>313</v>
      </c>
      <c r="B1618" s="627" t="s">
        <v>4391</v>
      </c>
      <c r="C1618" s="627" t="s">
        <v>1033</v>
      </c>
      <c r="D1618" s="627" t="s">
        <v>3385</v>
      </c>
      <c r="E1618" s="627" t="s">
        <v>1014</v>
      </c>
      <c r="F1618" s="627" t="s">
        <v>1007</v>
      </c>
      <c r="G1618" s="627" t="s">
        <v>3726</v>
      </c>
      <c r="H1618" s="627" t="s">
        <v>3842</v>
      </c>
      <c r="I1618" s="627" t="s">
        <v>4392</v>
      </c>
      <c r="J1618" s="627" t="s">
        <v>3392</v>
      </c>
      <c r="K1618" s="627"/>
      <c r="L1618" s="627"/>
      <c r="M1618" s="627"/>
      <c r="N1618" s="627"/>
    </row>
    <row r="1619" spans="1:14" ht="15" hidden="1" customHeight="1" x14ac:dyDescent="0.15">
      <c r="A1619" s="627">
        <v>314</v>
      </c>
      <c r="B1619" s="627" t="s">
        <v>4393</v>
      </c>
      <c r="C1619" s="627" t="s">
        <v>1033</v>
      </c>
      <c r="D1619" s="627" t="s">
        <v>3385</v>
      </c>
      <c r="E1619" s="627" t="s">
        <v>1016</v>
      </c>
      <c r="F1619" s="627" t="s">
        <v>1007</v>
      </c>
      <c r="G1619" s="627" t="s">
        <v>3726</v>
      </c>
      <c r="H1619" s="627" t="s">
        <v>3842</v>
      </c>
      <c r="I1619" s="627" t="s">
        <v>396</v>
      </c>
      <c r="J1619" s="627" t="s">
        <v>3395</v>
      </c>
      <c r="K1619" s="627"/>
      <c r="L1619" s="627"/>
      <c r="M1619" s="627"/>
      <c r="N1619" s="627"/>
    </row>
    <row r="1620" spans="1:14" ht="15" hidden="1" customHeight="1" x14ac:dyDescent="0.15">
      <c r="A1620" s="627">
        <v>315</v>
      </c>
      <c r="B1620" s="627" t="s">
        <v>4394</v>
      </c>
      <c r="C1620" s="627" t="s">
        <v>1033</v>
      </c>
      <c r="D1620" s="627" t="s">
        <v>3385</v>
      </c>
      <c r="E1620" s="627" t="s">
        <v>1018</v>
      </c>
      <c r="F1620" s="627" t="s">
        <v>1007</v>
      </c>
      <c r="G1620" s="627" t="s">
        <v>3726</v>
      </c>
      <c r="H1620" s="627" t="s">
        <v>3842</v>
      </c>
      <c r="I1620" s="627" t="s">
        <v>2165</v>
      </c>
      <c r="J1620" s="627" t="s">
        <v>3398</v>
      </c>
      <c r="K1620" s="627"/>
      <c r="L1620" s="627"/>
      <c r="M1620" s="627"/>
      <c r="N1620" s="627"/>
    </row>
    <row r="1621" spans="1:14" ht="15" hidden="1" customHeight="1" x14ac:dyDescent="0.15">
      <c r="A1621" s="627">
        <v>316</v>
      </c>
      <c r="B1621" s="627" t="s">
        <v>4395</v>
      </c>
      <c r="C1621" s="627" t="s">
        <v>1033</v>
      </c>
      <c r="D1621" s="627" t="s">
        <v>3385</v>
      </c>
      <c r="E1621" s="627" t="s">
        <v>1020</v>
      </c>
      <c r="F1621" s="627" t="s">
        <v>1007</v>
      </c>
      <c r="G1621" s="627" t="s">
        <v>3726</v>
      </c>
      <c r="H1621" s="627" t="s">
        <v>3842</v>
      </c>
      <c r="I1621" s="627" t="s">
        <v>4396</v>
      </c>
      <c r="J1621" s="627" t="s">
        <v>4397</v>
      </c>
      <c r="K1621" s="627"/>
      <c r="L1621" s="627"/>
      <c r="M1621" s="627"/>
      <c r="N1621" s="627"/>
    </row>
    <row r="1622" spans="1:14" ht="15" hidden="1" customHeight="1" x14ac:dyDescent="0.15">
      <c r="A1622" s="627">
        <v>317</v>
      </c>
      <c r="B1622" s="627" t="s">
        <v>4398</v>
      </c>
      <c r="C1622" s="627" t="s">
        <v>1033</v>
      </c>
      <c r="D1622" s="627" t="s">
        <v>3385</v>
      </c>
      <c r="E1622" s="627" t="s">
        <v>1022</v>
      </c>
      <c r="F1622" s="627" t="s">
        <v>1007</v>
      </c>
      <c r="G1622" s="627" t="s">
        <v>3726</v>
      </c>
      <c r="H1622" s="627" t="s">
        <v>3842</v>
      </c>
      <c r="I1622" s="627" t="s">
        <v>4399</v>
      </c>
      <c r="J1622" s="627" t="s">
        <v>4400</v>
      </c>
      <c r="K1622" s="627"/>
      <c r="L1622" s="627"/>
      <c r="M1622" s="627"/>
      <c r="N1622" s="627"/>
    </row>
    <row r="1623" spans="1:14" ht="15" hidden="1" customHeight="1" x14ac:dyDescent="0.15">
      <c r="A1623" s="627">
        <v>318</v>
      </c>
      <c r="B1623" s="627" t="s">
        <v>4401</v>
      </c>
      <c r="C1623" s="627" t="s">
        <v>1033</v>
      </c>
      <c r="D1623" s="627" t="s">
        <v>3385</v>
      </c>
      <c r="E1623" s="627" t="s">
        <v>1024</v>
      </c>
      <c r="F1623" s="627" t="s">
        <v>1007</v>
      </c>
      <c r="G1623" s="627" t="s">
        <v>3726</v>
      </c>
      <c r="H1623" s="627" t="s">
        <v>3842</v>
      </c>
      <c r="I1623" s="627" t="s">
        <v>4402</v>
      </c>
      <c r="J1623" s="627" t="s">
        <v>4403</v>
      </c>
      <c r="K1623" s="627"/>
      <c r="L1623" s="627"/>
      <c r="M1623" s="627"/>
      <c r="N1623" s="627"/>
    </row>
    <row r="1624" spans="1:14" ht="15" hidden="1" customHeight="1" x14ac:dyDescent="0.15">
      <c r="A1624" s="627">
        <v>319</v>
      </c>
      <c r="B1624" s="627" t="s">
        <v>4404</v>
      </c>
      <c r="C1624" s="627" t="s">
        <v>1033</v>
      </c>
      <c r="D1624" s="627" t="s">
        <v>3385</v>
      </c>
      <c r="E1624" s="627" t="s">
        <v>1006</v>
      </c>
      <c r="F1624" s="627" t="s">
        <v>1007</v>
      </c>
      <c r="G1624" s="627" t="s">
        <v>3726</v>
      </c>
      <c r="H1624" s="627" t="s">
        <v>3842</v>
      </c>
      <c r="I1624" s="627" t="s">
        <v>491</v>
      </c>
      <c r="J1624" s="627" t="s">
        <v>4405</v>
      </c>
      <c r="K1624" s="627"/>
      <c r="L1624" s="627"/>
      <c r="M1624" s="627"/>
      <c r="N1624" s="627"/>
    </row>
    <row r="1625" spans="1:14" ht="15" hidden="1" customHeight="1" x14ac:dyDescent="0.15">
      <c r="A1625" s="627">
        <v>320</v>
      </c>
      <c r="B1625" s="627" t="s">
        <v>4406</v>
      </c>
      <c r="C1625" s="627" t="s">
        <v>1033</v>
      </c>
      <c r="D1625" s="627" t="s">
        <v>3385</v>
      </c>
      <c r="E1625" s="627" t="s">
        <v>1027</v>
      </c>
      <c r="F1625" s="627" t="s">
        <v>1007</v>
      </c>
      <c r="G1625" s="627" t="s">
        <v>3726</v>
      </c>
      <c r="H1625" s="627" t="s">
        <v>3842</v>
      </c>
      <c r="I1625" s="627" t="s">
        <v>4407</v>
      </c>
      <c r="J1625" s="627" t="s">
        <v>4408</v>
      </c>
      <c r="K1625" s="627"/>
      <c r="L1625" s="627"/>
      <c r="M1625" s="627"/>
      <c r="N1625" s="627"/>
    </row>
    <row r="1626" spans="1:14" ht="15" hidden="1" customHeight="1" x14ac:dyDescent="0.15">
      <c r="A1626" s="627">
        <v>321</v>
      </c>
      <c r="B1626" s="627" t="s">
        <v>4409</v>
      </c>
      <c r="C1626" s="627" t="s">
        <v>1033</v>
      </c>
      <c r="D1626" s="627" t="s">
        <v>3385</v>
      </c>
      <c r="E1626" s="627" t="s">
        <v>1029</v>
      </c>
      <c r="F1626" s="627" t="s">
        <v>1007</v>
      </c>
      <c r="G1626" s="627" t="s">
        <v>3726</v>
      </c>
      <c r="H1626" s="627" t="s">
        <v>3842</v>
      </c>
      <c r="I1626" s="627" t="s">
        <v>4410</v>
      </c>
      <c r="J1626" s="627" t="s">
        <v>4411</v>
      </c>
      <c r="K1626" s="627"/>
      <c r="L1626" s="627"/>
      <c r="M1626" s="627"/>
      <c r="N1626" s="627"/>
    </row>
    <row r="1627" spans="1:14" ht="15" hidden="1" customHeight="1" x14ac:dyDescent="0.15">
      <c r="A1627" s="627">
        <v>322</v>
      </c>
      <c r="B1627" s="627" t="s">
        <v>4412</v>
      </c>
      <c r="C1627" s="627" t="s">
        <v>1033</v>
      </c>
      <c r="D1627" s="627" t="s">
        <v>3385</v>
      </c>
      <c r="E1627" s="627" t="s">
        <v>1031</v>
      </c>
      <c r="F1627" s="627" t="s">
        <v>1007</v>
      </c>
      <c r="G1627" s="627" t="s">
        <v>3726</v>
      </c>
      <c r="H1627" s="627" t="s">
        <v>3842</v>
      </c>
      <c r="I1627" s="627" t="s">
        <v>4413</v>
      </c>
      <c r="J1627" s="627" t="s">
        <v>4414</v>
      </c>
      <c r="K1627" s="627"/>
      <c r="L1627" s="627"/>
      <c r="M1627" s="627"/>
      <c r="N1627" s="627"/>
    </row>
    <row r="1628" spans="1:14" ht="15" hidden="1" customHeight="1" x14ac:dyDescent="0.15">
      <c r="A1628" s="627">
        <v>323</v>
      </c>
      <c r="B1628" s="627" t="s">
        <v>4415</v>
      </c>
      <c r="C1628" s="627" t="s">
        <v>1033</v>
      </c>
      <c r="D1628" s="627" t="s">
        <v>3385</v>
      </c>
      <c r="E1628" s="627" t="s">
        <v>1033</v>
      </c>
      <c r="F1628" s="627" t="s">
        <v>1007</v>
      </c>
      <c r="G1628" s="627" t="s">
        <v>3726</v>
      </c>
      <c r="H1628" s="627" t="s">
        <v>3842</v>
      </c>
      <c r="I1628" s="627" t="s">
        <v>4416</v>
      </c>
      <c r="J1628" s="627" t="s">
        <v>4417</v>
      </c>
      <c r="K1628" s="627"/>
      <c r="L1628" s="627"/>
      <c r="M1628" s="627"/>
      <c r="N1628" s="627"/>
    </row>
    <row r="1629" spans="1:14" ht="15" hidden="1" customHeight="1" x14ac:dyDescent="0.15">
      <c r="A1629" s="627">
        <v>324</v>
      </c>
      <c r="B1629" s="627" t="s">
        <v>4418</v>
      </c>
      <c r="C1629" s="627" t="s">
        <v>1033</v>
      </c>
      <c r="D1629" s="627" t="s">
        <v>3400</v>
      </c>
      <c r="E1629" s="627" t="s">
        <v>1008</v>
      </c>
      <c r="F1629" s="627" t="s">
        <v>1007</v>
      </c>
      <c r="G1629" s="627" t="s">
        <v>3726</v>
      </c>
      <c r="H1629" s="627" t="s">
        <v>3845</v>
      </c>
      <c r="I1629" s="627"/>
      <c r="J1629" s="627" t="s">
        <v>3401</v>
      </c>
      <c r="K1629" s="627"/>
      <c r="L1629" s="627"/>
      <c r="M1629" s="627"/>
      <c r="N1629" s="627"/>
    </row>
    <row r="1630" spans="1:14" ht="15" hidden="1" customHeight="1" x14ac:dyDescent="0.15">
      <c r="A1630" s="627">
        <v>325</v>
      </c>
      <c r="B1630" s="627" t="s">
        <v>4419</v>
      </c>
      <c r="C1630" s="627" t="s">
        <v>1033</v>
      </c>
      <c r="D1630" s="627" t="s">
        <v>3400</v>
      </c>
      <c r="E1630" s="627" t="s">
        <v>1012</v>
      </c>
      <c r="F1630" s="627" t="s">
        <v>1007</v>
      </c>
      <c r="G1630" s="627" t="s">
        <v>3726</v>
      </c>
      <c r="H1630" s="627" t="s">
        <v>3845</v>
      </c>
      <c r="I1630" s="627" t="s">
        <v>4420</v>
      </c>
      <c r="J1630" s="627" t="s">
        <v>3404</v>
      </c>
      <c r="K1630" s="627"/>
      <c r="L1630" s="627"/>
      <c r="M1630" s="627"/>
      <c r="N1630" s="627"/>
    </row>
    <row r="1631" spans="1:14" ht="15" hidden="1" customHeight="1" x14ac:dyDescent="0.15">
      <c r="A1631" s="627">
        <v>326</v>
      </c>
      <c r="B1631" s="627" t="s">
        <v>4421</v>
      </c>
      <c r="C1631" s="627" t="s">
        <v>1033</v>
      </c>
      <c r="D1631" s="627" t="s">
        <v>3400</v>
      </c>
      <c r="E1631" s="627" t="s">
        <v>1014</v>
      </c>
      <c r="F1631" s="627" t="s">
        <v>1007</v>
      </c>
      <c r="G1631" s="627" t="s">
        <v>3726</v>
      </c>
      <c r="H1631" s="627" t="s">
        <v>3845</v>
      </c>
      <c r="I1631" s="627" t="s">
        <v>510</v>
      </c>
      <c r="J1631" s="627" t="s">
        <v>3407</v>
      </c>
      <c r="K1631" s="627"/>
      <c r="L1631" s="627"/>
      <c r="M1631" s="627"/>
      <c r="N1631" s="627"/>
    </row>
    <row r="1632" spans="1:14" ht="15" hidden="1" customHeight="1" x14ac:dyDescent="0.15">
      <c r="A1632" s="627">
        <v>327</v>
      </c>
      <c r="B1632" s="627" t="s">
        <v>4422</v>
      </c>
      <c r="C1632" s="627" t="s">
        <v>1033</v>
      </c>
      <c r="D1632" s="627" t="s">
        <v>3400</v>
      </c>
      <c r="E1632" s="627" t="s">
        <v>1016</v>
      </c>
      <c r="F1632" s="627" t="s">
        <v>1007</v>
      </c>
      <c r="G1632" s="627" t="s">
        <v>3726</v>
      </c>
      <c r="H1632" s="627" t="s">
        <v>3845</v>
      </c>
      <c r="I1632" s="627" t="s">
        <v>4423</v>
      </c>
      <c r="J1632" s="627" t="s">
        <v>3410</v>
      </c>
      <c r="K1632" s="627"/>
      <c r="L1632" s="627"/>
      <c r="M1632" s="627"/>
      <c r="N1632" s="627"/>
    </row>
    <row r="1633" spans="1:14" ht="15" hidden="1" customHeight="1" x14ac:dyDescent="0.15">
      <c r="A1633" s="627">
        <v>328</v>
      </c>
      <c r="B1633" s="627" t="s">
        <v>4424</v>
      </c>
      <c r="C1633" s="627" t="s">
        <v>1033</v>
      </c>
      <c r="D1633" s="627" t="s">
        <v>3400</v>
      </c>
      <c r="E1633" s="627" t="s">
        <v>1018</v>
      </c>
      <c r="F1633" s="627" t="s">
        <v>1007</v>
      </c>
      <c r="G1633" s="627" t="s">
        <v>3726</v>
      </c>
      <c r="H1633" s="627" t="s">
        <v>3845</v>
      </c>
      <c r="I1633" s="627" t="s">
        <v>4425</v>
      </c>
      <c r="J1633" s="627" t="s">
        <v>3413</v>
      </c>
      <c r="K1633" s="627"/>
      <c r="L1633" s="627"/>
      <c r="M1633" s="627"/>
      <c r="N1633" s="627"/>
    </row>
    <row r="1634" spans="1:14" ht="15" hidden="1" customHeight="1" x14ac:dyDescent="0.15">
      <c r="A1634" s="627">
        <v>329</v>
      </c>
      <c r="B1634" s="627" t="s">
        <v>4426</v>
      </c>
      <c r="C1634" s="627" t="s">
        <v>1033</v>
      </c>
      <c r="D1634" s="627" t="s">
        <v>3400</v>
      </c>
      <c r="E1634" s="627" t="s">
        <v>1020</v>
      </c>
      <c r="F1634" s="627" t="s">
        <v>1007</v>
      </c>
      <c r="G1634" s="627" t="s">
        <v>3726</v>
      </c>
      <c r="H1634" s="627" t="s">
        <v>3845</v>
      </c>
      <c r="I1634" s="627" t="s">
        <v>4427</v>
      </c>
      <c r="J1634" s="627" t="s">
        <v>3416</v>
      </c>
      <c r="K1634" s="627"/>
      <c r="L1634" s="627"/>
      <c r="M1634" s="627"/>
      <c r="N1634" s="627"/>
    </row>
    <row r="1635" spans="1:14" ht="15" hidden="1" customHeight="1" x14ac:dyDescent="0.15">
      <c r="A1635" s="627">
        <v>330</v>
      </c>
      <c r="B1635" s="627" t="s">
        <v>4428</v>
      </c>
      <c r="C1635" s="627" t="s">
        <v>1033</v>
      </c>
      <c r="D1635" s="627" t="s">
        <v>3400</v>
      </c>
      <c r="E1635" s="627" t="s">
        <v>1022</v>
      </c>
      <c r="F1635" s="627" t="s">
        <v>1007</v>
      </c>
      <c r="G1635" s="627" t="s">
        <v>3726</v>
      </c>
      <c r="H1635" s="627" t="s">
        <v>3845</v>
      </c>
      <c r="I1635" s="627" t="s">
        <v>4429</v>
      </c>
      <c r="J1635" s="627" t="s">
        <v>4430</v>
      </c>
      <c r="K1635" s="627"/>
      <c r="L1635" s="627"/>
      <c r="M1635" s="627"/>
      <c r="N1635" s="627"/>
    </row>
    <row r="1636" spans="1:14" ht="15" hidden="1" customHeight="1" x14ac:dyDescent="0.15">
      <c r="A1636" s="627">
        <v>331</v>
      </c>
      <c r="B1636" s="627" t="s">
        <v>4431</v>
      </c>
      <c r="C1636" s="627" t="s">
        <v>1033</v>
      </c>
      <c r="D1636" s="627" t="s">
        <v>3400</v>
      </c>
      <c r="E1636" s="627" t="s">
        <v>1024</v>
      </c>
      <c r="F1636" s="627" t="s">
        <v>1007</v>
      </c>
      <c r="G1636" s="627" t="s">
        <v>3726</v>
      </c>
      <c r="H1636" s="627" t="s">
        <v>3845</v>
      </c>
      <c r="I1636" s="627" t="s">
        <v>4432</v>
      </c>
      <c r="J1636" s="627" t="s">
        <v>4433</v>
      </c>
      <c r="K1636" s="627"/>
      <c r="L1636" s="627"/>
      <c r="M1636" s="627"/>
      <c r="N1636" s="627"/>
    </row>
    <row r="1637" spans="1:14" ht="15" hidden="1" customHeight="1" x14ac:dyDescent="0.15">
      <c r="A1637" s="627">
        <v>332</v>
      </c>
      <c r="B1637" s="627" t="s">
        <v>4434</v>
      </c>
      <c r="C1637" s="627" t="s">
        <v>1033</v>
      </c>
      <c r="D1637" s="627" t="s">
        <v>3400</v>
      </c>
      <c r="E1637" s="627" t="s">
        <v>1006</v>
      </c>
      <c r="F1637" s="627" t="s">
        <v>1007</v>
      </c>
      <c r="G1637" s="627" t="s">
        <v>3726</v>
      </c>
      <c r="H1637" s="627" t="s">
        <v>3845</v>
      </c>
      <c r="I1637" s="627" t="s">
        <v>3441</v>
      </c>
      <c r="J1637" s="627" t="s">
        <v>4435</v>
      </c>
      <c r="K1637" s="627"/>
      <c r="L1637" s="627"/>
      <c r="M1637" s="627"/>
      <c r="N1637" s="627"/>
    </row>
    <row r="1638" spans="1:14" ht="15" hidden="1" customHeight="1" x14ac:dyDescent="0.15">
      <c r="A1638" s="627">
        <v>333</v>
      </c>
      <c r="B1638" s="627" t="s">
        <v>4436</v>
      </c>
      <c r="C1638" s="627" t="s">
        <v>1033</v>
      </c>
      <c r="D1638" s="627" t="s">
        <v>4437</v>
      </c>
      <c r="E1638" s="627" t="s">
        <v>1008</v>
      </c>
      <c r="F1638" s="627" t="s">
        <v>1007</v>
      </c>
      <c r="G1638" s="627" t="s">
        <v>3726</v>
      </c>
      <c r="H1638" s="627" t="s">
        <v>3848</v>
      </c>
      <c r="I1638" s="627"/>
      <c r="J1638" s="627" t="s">
        <v>4438</v>
      </c>
      <c r="K1638" s="627"/>
      <c r="L1638" s="627"/>
      <c r="M1638" s="627"/>
      <c r="N1638" s="627"/>
    </row>
    <row r="1639" spans="1:14" ht="15" hidden="1" customHeight="1" x14ac:dyDescent="0.15">
      <c r="A1639" s="627">
        <v>334</v>
      </c>
      <c r="B1639" s="627" t="s">
        <v>4439</v>
      </c>
      <c r="C1639" s="627" t="s">
        <v>1033</v>
      </c>
      <c r="D1639" s="627" t="s">
        <v>4440</v>
      </c>
      <c r="E1639" s="627" t="s">
        <v>1008</v>
      </c>
      <c r="F1639" s="627" t="s">
        <v>1007</v>
      </c>
      <c r="G1639" s="627" t="s">
        <v>3726</v>
      </c>
      <c r="H1639" s="627" t="s">
        <v>3851</v>
      </c>
      <c r="I1639" s="627"/>
      <c r="J1639" s="627" t="s">
        <v>4441</v>
      </c>
      <c r="K1639" s="627"/>
      <c r="L1639" s="627"/>
      <c r="M1639" s="627"/>
      <c r="N1639" s="627"/>
    </row>
    <row r="1640" spans="1:14" ht="15" hidden="1" customHeight="1" x14ac:dyDescent="0.15">
      <c r="A1640" s="627">
        <v>335</v>
      </c>
      <c r="B1640" s="627" t="s">
        <v>4442</v>
      </c>
      <c r="C1640" s="627" t="s">
        <v>1033</v>
      </c>
      <c r="D1640" s="627" t="s">
        <v>4440</v>
      </c>
      <c r="E1640" s="627" t="s">
        <v>1012</v>
      </c>
      <c r="F1640" s="627" t="s">
        <v>1007</v>
      </c>
      <c r="G1640" s="627" t="s">
        <v>3726</v>
      </c>
      <c r="H1640" s="627" t="s">
        <v>3851</v>
      </c>
      <c r="I1640" s="627" t="s">
        <v>4443</v>
      </c>
      <c r="J1640" s="627" t="s">
        <v>4444</v>
      </c>
      <c r="K1640" s="627"/>
      <c r="L1640" s="627"/>
      <c r="M1640" s="627"/>
      <c r="N1640" s="627"/>
    </row>
    <row r="1641" spans="1:14" ht="15" hidden="1" customHeight="1" x14ac:dyDescent="0.15">
      <c r="A1641" s="627">
        <v>336</v>
      </c>
      <c r="B1641" s="627" t="s">
        <v>4445</v>
      </c>
      <c r="C1641" s="627" t="s">
        <v>1033</v>
      </c>
      <c r="D1641" s="627" t="s">
        <v>4440</v>
      </c>
      <c r="E1641" s="627" t="s">
        <v>1014</v>
      </c>
      <c r="F1641" s="627" t="s">
        <v>1007</v>
      </c>
      <c r="G1641" s="627" t="s">
        <v>3726</v>
      </c>
      <c r="H1641" s="627" t="s">
        <v>3851</v>
      </c>
      <c r="I1641" s="627" t="s">
        <v>4446</v>
      </c>
      <c r="J1641" s="627" t="s">
        <v>4447</v>
      </c>
      <c r="K1641" s="627"/>
      <c r="L1641" s="627"/>
      <c r="M1641" s="627"/>
      <c r="N1641" s="627"/>
    </row>
    <row r="1642" spans="1:14" ht="15" hidden="1" customHeight="1" x14ac:dyDescent="0.15">
      <c r="A1642" s="627">
        <v>337</v>
      </c>
      <c r="B1642" s="627" t="s">
        <v>4448</v>
      </c>
      <c r="C1642" s="627" t="s">
        <v>1033</v>
      </c>
      <c r="D1642" s="627" t="s">
        <v>4440</v>
      </c>
      <c r="E1642" s="627" t="s">
        <v>1016</v>
      </c>
      <c r="F1642" s="627" t="s">
        <v>1007</v>
      </c>
      <c r="G1642" s="627" t="s">
        <v>3726</v>
      </c>
      <c r="H1642" s="627" t="s">
        <v>3851</v>
      </c>
      <c r="I1642" s="627" t="s">
        <v>4449</v>
      </c>
      <c r="J1642" s="627" t="s">
        <v>4450</v>
      </c>
      <c r="K1642" s="627"/>
      <c r="L1642" s="627"/>
      <c r="M1642" s="627"/>
      <c r="N1642" s="627"/>
    </row>
    <row r="1643" spans="1:14" ht="15" hidden="1" customHeight="1" x14ac:dyDescent="0.15">
      <c r="A1643" s="627">
        <v>338</v>
      </c>
      <c r="B1643" s="627" t="s">
        <v>4451</v>
      </c>
      <c r="C1643" s="627" t="s">
        <v>1033</v>
      </c>
      <c r="D1643" s="627" t="s">
        <v>4440</v>
      </c>
      <c r="E1643" s="627" t="s">
        <v>1018</v>
      </c>
      <c r="F1643" s="627" t="s">
        <v>1007</v>
      </c>
      <c r="G1643" s="627" t="s">
        <v>3726</v>
      </c>
      <c r="H1643" s="627" t="s">
        <v>3851</v>
      </c>
      <c r="I1643" s="627" t="s">
        <v>4452</v>
      </c>
      <c r="J1643" s="627" t="s">
        <v>4453</v>
      </c>
      <c r="K1643" s="627"/>
      <c r="L1643" s="627"/>
      <c r="M1643" s="627"/>
      <c r="N1643" s="627"/>
    </row>
    <row r="1644" spans="1:14" ht="15" hidden="1" customHeight="1" x14ac:dyDescent="0.15">
      <c r="A1644" s="627">
        <v>339</v>
      </c>
      <c r="B1644" s="627" t="s">
        <v>4454</v>
      </c>
      <c r="C1644" s="627" t="s">
        <v>1033</v>
      </c>
      <c r="D1644" s="627" t="s">
        <v>2027</v>
      </c>
      <c r="E1644" s="627" t="s">
        <v>1008</v>
      </c>
      <c r="F1644" s="627" t="s">
        <v>1007</v>
      </c>
      <c r="G1644" s="627" t="s">
        <v>3726</v>
      </c>
      <c r="H1644" s="627" t="s">
        <v>3854</v>
      </c>
      <c r="I1644" s="627"/>
      <c r="J1644" s="627" t="s">
        <v>2028</v>
      </c>
      <c r="K1644" s="627"/>
      <c r="L1644" s="627"/>
      <c r="M1644" s="627"/>
      <c r="N1644" s="627"/>
    </row>
    <row r="1645" spans="1:14" ht="15" hidden="1" customHeight="1" x14ac:dyDescent="0.15">
      <c r="A1645" s="627">
        <v>340</v>
      </c>
      <c r="B1645" s="627" t="s">
        <v>4455</v>
      </c>
      <c r="C1645" s="627" t="s">
        <v>1033</v>
      </c>
      <c r="D1645" s="627" t="s">
        <v>2027</v>
      </c>
      <c r="E1645" s="627" t="s">
        <v>1012</v>
      </c>
      <c r="F1645" s="627" t="s">
        <v>1007</v>
      </c>
      <c r="G1645" s="627" t="s">
        <v>3726</v>
      </c>
      <c r="H1645" s="627" t="s">
        <v>3854</v>
      </c>
      <c r="I1645" s="627" t="s">
        <v>3854</v>
      </c>
      <c r="J1645" s="627" t="s">
        <v>2030</v>
      </c>
      <c r="K1645" s="627"/>
      <c r="L1645" s="627"/>
      <c r="M1645" s="627"/>
      <c r="N1645" s="627"/>
    </row>
    <row r="1646" spans="1:14" ht="15" hidden="1" customHeight="1" x14ac:dyDescent="0.15">
      <c r="A1646" s="627">
        <v>341</v>
      </c>
      <c r="B1646" s="627" t="s">
        <v>4456</v>
      </c>
      <c r="C1646" s="627" t="s">
        <v>1033</v>
      </c>
      <c r="D1646" s="627" t="s">
        <v>2027</v>
      </c>
      <c r="E1646" s="627" t="s">
        <v>1014</v>
      </c>
      <c r="F1646" s="627" t="s">
        <v>1007</v>
      </c>
      <c r="G1646" s="627" t="s">
        <v>3726</v>
      </c>
      <c r="H1646" s="627" t="s">
        <v>3854</v>
      </c>
      <c r="I1646" s="627" t="s">
        <v>4457</v>
      </c>
      <c r="J1646" s="627" t="s">
        <v>2033</v>
      </c>
      <c r="K1646" s="627"/>
      <c r="L1646" s="627"/>
      <c r="M1646" s="627"/>
      <c r="N1646" s="627"/>
    </row>
    <row r="1647" spans="1:14" ht="15" hidden="1" customHeight="1" x14ac:dyDescent="0.15">
      <c r="A1647" s="627">
        <v>342</v>
      </c>
      <c r="B1647" s="627" t="s">
        <v>4458</v>
      </c>
      <c r="C1647" s="627" t="s">
        <v>1033</v>
      </c>
      <c r="D1647" s="627" t="s">
        <v>2027</v>
      </c>
      <c r="E1647" s="627" t="s">
        <v>1016</v>
      </c>
      <c r="F1647" s="627" t="s">
        <v>1007</v>
      </c>
      <c r="G1647" s="627" t="s">
        <v>3726</v>
      </c>
      <c r="H1647" s="627" t="s">
        <v>3854</v>
      </c>
      <c r="I1647" s="627" t="s">
        <v>4459</v>
      </c>
      <c r="J1647" s="627" t="s">
        <v>2036</v>
      </c>
      <c r="K1647" s="627"/>
      <c r="L1647" s="627"/>
      <c r="M1647" s="627"/>
      <c r="N1647" s="627"/>
    </row>
    <row r="1648" spans="1:14" ht="15" hidden="1" customHeight="1" x14ac:dyDescent="0.15">
      <c r="A1648" s="627">
        <v>343</v>
      </c>
      <c r="B1648" s="627" t="s">
        <v>4460</v>
      </c>
      <c r="C1648" s="627" t="s">
        <v>1033</v>
      </c>
      <c r="D1648" s="627" t="s">
        <v>3552</v>
      </c>
      <c r="E1648" s="627" t="s">
        <v>1008</v>
      </c>
      <c r="F1648" s="627" t="s">
        <v>1007</v>
      </c>
      <c r="G1648" s="627" t="s">
        <v>3726</v>
      </c>
      <c r="H1648" s="627" t="s">
        <v>3856</v>
      </c>
      <c r="I1648" s="627"/>
      <c r="J1648" s="627" t="s">
        <v>3553</v>
      </c>
      <c r="K1648" s="627"/>
      <c r="L1648" s="627"/>
      <c r="M1648" s="627"/>
      <c r="N1648" s="627"/>
    </row>
    <row r="1649" spans="1:14" ht="15" hidden="1" customHeight="1" x14ac:dyDescent="0.15">
      <c r="A1649" s="627">
        <v>344</v>
      </c>
      <c r="B1649" s="627" t="s">
        <v>4461</v>
      </c>
      <c r="C1649" s="627" t="s">
        <v>1033</v>
      </c>
      <c r="D1649" s="627" t="s">
        <v>3552</v>
      </c>
      <c r="E1649" s="627" t="s">
        <v>1012</v>
      </c>
      <c r="F1649" s="627" t="s">
        <v>1007</v>
      </c>
      <c r="G1649" s="627" t="s">
        <v>3726</v>
      </c>
      <c r="H1649" s="627" t="s">
        <v>3856</v>
      </c>
      <c r="I1649" s="627" t="s">
        <v>4462</v>
      </c>
      <c r="J1649" s="627" t="s">
        <v>3556</v>
      </c>
      <c r="K1649" s="627"/>
      <c r="L1649" s="627"/>
      <c r="M1649" s="627"/>
      <c r="N1649" s="627"/>
    </row>
    <row r="1650" spans="1:14" ht="15" hidden="1" customHeight="1" x14ac:dyDescent="0.15">
      <c r="A1650" s="627">
        <v>345</v>
      </c>
      <c r="B1650" s="627" t="s">
        <v>4463</v>
      </c>
      <c r="C1650" s="627" t="s">
        <v>1033</v>
      </c>
      <c r="D1650" s="627" t="s">
        <v>3552</v>
      </c>
      <c r="E1650" s="627" t="s">
        <v>1014</v>
      </c>
      <c r="F1650" s="627" t="s">
        <v>1007</v>
      </c>
      <c r="G1650" s="627" t="s">
        <v>3726</v>
      </c>
      <c r="H1650" s="627" t="s">
        <v>3856</v>
      </c>
      <c r="I1650" s="627" t="s">
        <v>4464</v>
      </c>
      <c r="J1650" s="627" t="s">
        <v>3559</v>
      </c>
      <c r="K1650" s="627"/>
      <c r="L1650" s="627"/>
      <c r="M1650" s="627"/>
      <c r="N1650" s="627"/>
    </row>
    <row r="1651" spans="1:14" ht="15" hidden="1" customHeight="1" x14ac:dyDescent="0.15">
      <c r="A1651" s="627">
        <v>346</v>
      </c>
      <c r="B1651" s="627" t="s">
        <v>4465</v>
      </c>
      <c r="C1651" s="627" t="s">
        <v>1033</v>
      </c>
      <c r="D1651" s="627" t="s">
        <v>3552</v>
      </c>
      <c r="E1651" s="627" t="s">
        <v>1016</v>
      </c>
      <c r="F1651" s="627" t="s">
        <v>1007</v>
      </c>
      <c r="G1651" s="627" t="s">
        <v>3726</v>
      </c>
      <c r="H1651" s="627" t="s">
        <v>3856</v>
      </c>
      <c r="I1651" s="627" t="s">
        <v>3856</v>
      </c>
      <c r="J1651" s="627" t="s">
        <v>3562</v>
      </c>
      <c r="K1651" s="627"/>
      <c r="L1651" s="627"/>
      <c r="M1651" s="627"/>
      <c r="N1651" s="627"/>
    </row>
    <row r="1652" spans="1:14" ht="15" hidden="1" customHeight="1" x14ac:dyDescent="0.15">
      <c r="A1652" s="627">
        <v>347</v>
      </c>
      <c r="B1652" s="627" t="s">
        <v>4466</v>
      </c>
      <c r="C1652" s="627" t="s">
        <v>1033</v>
      </c>
      <c r="D1652" s="627" t="s">
        <v>3552</v>
      </c>
      <c r="E1652" s="627" t="s">
        <v>1018</v>
      </c>
      <c r="F1652" s="627" t="s">
        <v>1007</v>
      </c>
      <c r="G1652" s="627" t="s">
        <v>3726</v>
      </c>
      <c r="H1652" s="627" t="s">
        <v>3856</v>
      </c>
      <c r="I1652" s="627" t="s">
        <v>4140</v>
      </c>
      <c r="J1652" s="627" t="s">
        <v>3565</v>
      </c>
      <c r="K1652" s="627"/>
      <c r="L1652" s="627"/>
      <c r="M1652" s="627"/>
      <c r="N1652" s="627"/>
    </row>
    <row r="1653" spans="1:14" ht="15" hidden="1" customHeight="1" x14ac:dyDescent="0.15">
      <c r="A1653" s="627">
        <v>348</v>
      </c>
      <c r="B1653" s="627" t="s">
        <v>4467</v>
      </c>
      <c r="C1653" s="627" t="s">
        <v>1033</v>
      </c>
      <c r="D1653" s="627" t="s">
        <v>3552</v>
      </c>
      <c r="E1653" s="627" t="s">
        <v>1020</v>
      </c>
      <c r="F1653" s="627" t="s">
        <v>1007</v>
      </c>
      <c r="G1653" s="627" t="s">
        <v>3726</v>
      </c>
      <c r="H1653" s="627" t="s">
        <v>3856</v>
      </c>
      <c r="I1653" s="627" t="s">
        <v>113</v>
      </c>
      <c r="J1653" s="627" t="s">
        <v>4468</v>
      </c>
      <c r="K1653" s="627"/>
      <c r="L1653" s="627"/>
      <c r="M1653" s="627"/>
      <c r="N1653" s="627"/>
    </row>
    <row r="1654" spans="1:14" ht="15" hidden="1" customHeight="1" x14ac:dyDescent="0.15">
      <c r="A1654" s="627">
        <v>349</v>
      </c>
      <c r="B1654" s="627" t="s">
        <v>4469</v>
      </c>
      <c r="C1654" s="627" t="s">
        <v>1033</v>
      </c>
      <c r="D1654" s="627" t="s">
        <v>3576</v>
      </c>
      <c r="E1654" s="627" t="s">
        <v>1008</v>
      </c>
      <c r="F1654" s="627" t="s">
        <v>1007</v>
      </c>
      <c r="G1654" s="627" t="s">
        <v>3726</v>
      </c>
      <c r="H1654" s="627" t="s">
        <v>3858</v>
      </c>
      <c r="I1654" s="627"/>
      <c r="J1654" s="627" t="s">
        <v>3577</v>
      </c>
      <c r="K1654" s="627"/>
      <c r="L1654" s="627"/>
      <c r="M1654" s="627"/>
      <c r="N1654" s="627"/>
    </row>
    <row r="1655" spans="1:14" ht="15" hidden="1" customHeight="1" x14ac:dyDescent="0.15">
      <c r="A1655" s="627">
        <v>350</v>
      </c>
      <c r="B1655" s="627" t="s">
        <v>4470</v>
      </c>
      <c r="C1655" s="627" t="s">
        <v>1033</v>
      </c>
      <c r="D1655" s="627" t="s">
        <v>3576</v>
      </c>
      <c r="E1655" s="627" t="s">
        <v>1012</v>
      </c>
      <c r="F1655" s="627" t="s">
        <v>1007</v>
      </c>
      <c r="G1655" s="627" t="s">
        <v>3726</v>
      </c>
      <c r="H1655" s="627" t="s">
        <v>3858</v>
      </c>
      <c r="I1655" s="627" t="s">
        <v>4471</v>
      </c>
      <c r="J1655" s="627" t="s">
        <v>3580</v>
      </c>
      <c r="K1655" s="627"/>
      <c r="L1655" s="627"/>
      <c r="M1655" s="627"/>
      <c r="N1655" s="627"/>
    </row>
    <row r="1656" spans="1:14" ht="15" hidden="1" customHeight="1" x14ac:dyDescent="0.15">
      <c r="A1656" s="627">
        <v>351</v>
      </c>
      <c r="B1656" s="627" t="s">
        <v>4472</v>
      </c>
      <c r="C1656" s="627" t="s">
        <v>1033</v>
      </c>
      <c r="D1656" s="627" t="s">
        <v>3576</v>
      </c>
      <c r="E1656" s="627" t="s">
        <v>1014</v>
      </c>
      <c r="F1656" s="627" t="s">
        <v>1007</v>
      </c>
      <c r="G1656" s="627" t="s">
        <v>3726</v>
      </c>
      <c r="H1656" s="627" t="s">
        <v>3858</v>
      </c>
      <c r="I1656" s="627" t="s">
        <v>4473</v>
      </c>
      <c r="J1656" s="627" t="s">
        <v>3583</v>
      </c>
      <c r="K1656" s="627"/>
      <c r="L1656" s="627"/>
      <c r="M1656" s="627"/>
      <c r="N1656" s="627"/>
    </row>
    <row r="1657" spans="1:14" ht="15" hidden="1" customHeight="1" x14ac:dyDescent="0.15">
      <c r="A1657" s="627">
        <v>352</v>
      </c>
      <c r="B1657" s="627" t="s">
        <v>4474</v>
      </c>
      <c r="C1657" s="627" t="s">
        <v>1033</v>
      </c>
      <c r="D1657" s="627" t="s">
        <v>3576</v>
      </c>
      <c r="E1657" s="627" t="s">
        <v>1016</v>
      </c>
      <c r="F1657" s="627" t="s">
        <v>1007</v>
      </c>
      <c r="G1657" s="627" t="s">
        <v>3726</v>
      </c>
      <c r="H1657" s="627" t="s">
        <v>3858</v>
      </c>
      <c r="I1657" s="627" t="s">
        <v>114</v>
      </c>
      <c r="J1657" s="627" t="s">
        <v>3586</v>
      </c>
      <c r="K1657" s="627"/>
      <c r="L1657" s="627"/>
      <c r="M1657" s="627"/>
      <c r="N1657" s="627"/>
    </row>
    <row r="1658" spans="1:14" ht="15" hidden="1" customHeight="1" x14ac:dyDescent="0.15">
      <c r="A1658" s="627">
        <v>353</v>
      </c>
      <c r="B1658" s="627" t="s">
        <v>4475</v>
      </c>
      <c r="C1658" s="627" t="s">
        <v>1033</v>
      </c>
      <c r="D1658" s="627" t="s">
        <v>3576</v>
      </c>
      <c r="E1658" s="627" t="s">
        <v>1018</v>
      </c>
      <c r="F1658" s="627" t="s">
        <v>1007</v>
      </c>
      <c r="G1658" s="627" t="s">
        <v>3726</v>
      </c>
      <c r="H1658" s="627" t="s">
        <v>3858</v>
      </c>
      <c r="I1658" s="627" t="s">
        <v>4476</v>
      </c>
      <c r="J1658" s="627" t="s">
        <v>3588</v>
      </c>
      <c r="K1658" s="627"/>
      <c r="L1658" s="627"/>
      <c r="M1658" s="627"/>
      <c r="N1658" s="627"/>
    </row>
    <row r="1659" spans="1:14" ht="15" hidden="1" customHeight="1" x14ac:dyDescent="0.15">
      <c r="A1659" s="627">
        <v>354</v>
      </c>
      <c r="B1659" s="627" t="s">
        <v>4477</v>
      </c>
      <c r="C1659" s="627" t="s">
        <v>1033</v>
      </c>
      <c r="D1659" s="627" t="s">
        <v>4478</v>
      </c>
      <c r="E1659" s="627" t="s">
        <v>1008</v>
      </c>
      <c r="F1659" s="627" t="s">
        <v>1007</v>
      </c>
      <c r="G1659" s="627" t="s">
        <v>3726</v>
      </c>
      <c r="H1659" s="627" t="s">
        <v>3860</v>
      </c>
      <c r="I1659" s="627"/>
      <c r="J1659" s="627" t="s">
        <v>4479</v>
      </c>
      <c r="K1659" s="627"/>
      <c r="L1659" s="627"/>
      <c r="M1659" s="627"/>
      <c r="N1659" s="627"/>
    </row>
    <row r="1660" spans="1:14" ht="15" hidden="1" customHeight="1" x14ac:dyDescent="0.15">
      <c r="A1660" s="627">
        <v>355</v>
      </c>
      <c r="B1660" s="627" t="s">
        <v>4480</v>
      </c>
      <c r="C1660" s="627" t="s">
        <v>1033</v>
      </c>
      <c r="D1660" s="627" t="s">
        <v>4478</v>
      </c>
      <c r="E1660" s="627" t="s">
        <v>1012</v>
      </c>
      <c r="F1660" s="627" t="s">
        <v>1007</v>
      </c>
      <c r="G1660" s="627" t="s">
        <v>3726</v>
      </c>
      <c r="H1660" s="627" t="s">
        <v>3860</v>
      </c>
      <c r="I1660" s="627" t="s">
        <v>4481</v>
      </c>
      <c r="J1660" s="627" t="s">
        <v>4482</v>
      </c>
      <c r="K1660" s="627"/>
      <c r="L1660" s="627"/>
      <c r="M1660" s="627"/>
      <c r="N1660" s="627"/>
    </row>
    <row r="1661" spans="1:14" ht="15" hidden="1" customHeight="1" x14ac:dyDescent="0.15">
      <c r="A1661" s="627">
        <v>356</v>
      </c>
      <c r="B1661" s="627" t="s">
        <v>4483</v>
      </c>
      <c r="C1661" s="627" t="s">
        <v>1033</v>
      </c>
      <c r="D1661" s="627" t="s">
        <v>4478</v>
      </c>
      <c r="E1661" s="627" t="s">
        <v>1014</v>
      </c>
      <c r="F1661" s="627" t="s">
        <v>1007</v>
      </c>
      <c r="G1661" s="627" t="s">
        <v>3726</v>
      </c>
      <c r="H1661" s="627" t="s">
        <v>3860</v>
      </c>
      <c r="I1661" s="627" t="s">
        <v>4484</v>
      </c>
      <c r="J1661" s="627" t="s">
        <v>4485</v>
      </c>
      <c r="K1661" s="627"/>
      <c r="L1661" s="627"/>
      <c r="M1661" s="627"/>
      <c r="N1661" s="627"/>
    </row>
    <row r="1662" spans="1:14" ht="15" hidden="1" customHeight="1" x14ac:dyDescent="0.15">
      <c r="A1662" s="627">
        <v>357</v>
      </c>
      <c r="B1662" s="627" t="s">
        <v>4486</v>
      </c>
      <c r="C1662" s="627" t="s">
        <v>1033</v>
      </c>
      <c r="D1662" s="627" t="s">
        <v>4478</v>
      </c>
      <c r="E1662" s="627" t="s">
        <v>1016</v>
      </c>
      <c r="F1662" s="627" t="s">
        <v>1007</v>
      </c>
      <c r="G1662" s="627" t="s">
        <v>3726</v>
      </c>
      <c r="H1662" s="627" t="s">
        <v>3860</v>
      </c>
      <c r="I1662" s="627" t="s">
        <v>4487</v>
      </c>
      <c r="J1662" s="627" t="s">
        <v>4488</v>
      </c>
      <c r="K1662" s="627"/>
      <c r="L1662" s="627"/>
      <c r="M1662" s="627"/>
      <c r="N1662" s="627"/>
    </row>
    <row r="1663" spans="1:14" ht="15" hidden="1" customHeight="1" x14ac:dyDescent="0.15">
      <c r="A1663" s="627">
        <v>358</v>
      </c>
      <c r="B1663" s="627" t="s">
        <v>4489</v>
      </c>
      <c r="C1663" s="627" t="s">
        <v>1033</v>
      </c>
      <c r="D1663" s="627" t="s">
        <v>4490</v>
      </c>
      <c r="E1663" s="627" t="s">
        <v>1008</v>
      </c>
      <c r="F1663" s="627" t="s">
        <v>1007</v>
      </c>
      <c r="G1663" s="627" t="s">
        <v>3726</v>
      </c>
      <c r="H1663" s="627" t="s">
        <v>3862</v>
      </c>
      <c r="I1663" s="627"/>
      <c r="J1663" s="627" t="s">
        <v>4491</v>
      </c>
      <c r="K1663" s="627"/>
      <c r="L1663" s="627"/>
      <c r="M1663" s="627"/>
      <c r="N1663" s="627"/>
    </row>
    <row r="1664" spans="1:14" ht="15" hidden="1" customHeight="1" x14ac:dyDescent="0.15">
      <c r="A1664" s="627">
        <v>359</v>
      </c>
      <c r="B1664" s="627" t="s">
        <v>4492</v>
      </c>
      <c r="C1664" s="627" t="s">
        <v>1033</v>
      </c>
      <c r="D1664" s="627" t="s">
        <v>4490</v>
      </c>
      <c r="E1664" s="627" t="s">
        <v>1012</v>
      </c>
      <c r="F1664" s="627" t="s">
        <v>1007</v>
      </c>
      <c r="G1664" s="627" t="s">
        <v>3726</v>
      </c>
      <c r="H1664" s="627" t="s">
        <v>3862</v>
      </c>
      <c r="I1664" s="627" t="s">
        <v>3901</v>
      </c>
      <c r="J1664" s="627" t="s">
        <v>4493</v>
      </c>
      <c r="K1664" s="627"/>
      <c r="L1664" s="627"/>
      <c r="M1664" s="627"/>
      <c r="N1664" s="627"/>
    </row>
    <row r="1665" spans="1:14" ht="15" hidden="1" customHeight="1" x14ac:dyDescent="0.15">
      <c r="A1665" s="627">
        <v>360</v>
      </c>
      <c r="B1665" s="627" t="s">
        <v>4494</v>
      </c>
      <c r="C1665" s="627" t="s">
        <v>1033</v>
      </c>
      <c r="D1665" s="627" t="s">
        <v>4490</v>
      </c>
      <c r="E1665" s="627" t="s">
        <v>1014</v>
      </c>
      <c r="F1665" s="627" t="s">
        <v>1007</v>
      </c>
      <c r="G1665" s="627" t="s">
        <v>3726</v>
      </c>
      <c r="H1665" s="627" t="s">
        <v>3862</v>
      </c>
      <c r="I1665" s="627" t="s">
        <v>4495</v>
      </c>
      <c r="J1665" s="627" t="s">
        <v>4496</v>
      </c>
      <c r="K1665" s="627"/>
      <c r="L1665" s="627"/>
      <c r="M1665" s="627"/>
      <c r="N1665" s="627"/>
    </row>
    <row r="1666" spans="1:14" ht="15" hidden="1" customHeight="1" x14ac:dyDescent="0.15">
      <c r="A1666" s="627">
        <v>361</v>
      </c>
      <c r="B1666" s="627" t="s">
        <v>4497</v>
      </c>
      <c r="C1666" s="627" t="s">
        <v>1033</v>
      </c>
      <c r="D1666" s="627" t="s">
        <v>4498</v>
      </c>
      <c r="E1666" s="627" t="s">
        <v>1008</v>
      </c>
      <c r="F1666" s="627" t="s">
        <v>1007</v>
      </c>
      <c r="G1666" s="627" t="s">
        <v>3726</v>
      </c>
      <c r="H1666" s="627" t="s">
        <v>3865</v>
      </c>
      <c r="I1666" s="627"/>
      <c r="J1666" s="627" t="s">
        <v>4499</v>
      </c>
      <c r="K1666" s="627"/>
      <c r="L1666" s="627"/>
      <c r="M1666" s="627"/>
      <c r="N1666" s="627"/>
    </row>
    <row r="1667" spans="1:14" ht="15" hidden="1" customHeight="1" x14ac:dyDescent="0.15">
      <c r="A1667" s="627">
        <v>362</v>
      </c>
      <c r="B1667" s="627" t="s">
        <v>4500</v>
      </c>
      <c r="C1667" s="627" t="s">
        <v>1033</v>
      </c>
      <c r="D1667" s="627" t="s">
        <v>4498</v>
      </c>
      <c r="E1667" s="627" t="s">
        <v>1012</v>
      </c>
      <c r="F1667" s="627" t="s">
        <v>1007</v>
      </c>
      <c r="G1667" s="627" t="s">
        <v>3726</v>
      </c>
      <c r="H1667" s="627" t="s">
        <v>3865</v>
      </c>
      <c r="I1667" s="627" t="s">
        <v>4501</v>
      </c>
      <c r="J1667" s="627" t="s">
        <v>4502</v>
      </c>
      <c r="K1667" s="627"/>
      <c r="L1667" s="627"/>
      <c r="M1667" s="627"/>
      <c r="N1667" s="627"/>
    </row>
    <row r="1668" spans="1:14" ht="15" hidden="1" customHeight="1" x14ac:dyDescent="0.15">
      <c r="A1668" s="627">
        <v>363</v>
      </c>
      <c r="B1668" s="627" t="s">
        <v>4503</v>
      </c>
      <c r="C1668" s="627" t="s">
        <v>1033</v>
      </c>
      <c r="D1668" s="627" t="s">
        <v>4498</v>
      </c>
      <c r="E1668" s="627" t="s">
        <v>1014</v>
      </c>
      <c r="F1668" s="627" t="s">
        <v>1007</v>
      </c>
      <c r="G1668" s="627" t="s">
        <v>3726</v>
      </c>
      <c r="H1668" s="627" t="s">
        <v>3865</v>
      </c>
      <c r="I1668" s="627" t="s">
        <v>4504</v>
      </c>
      <c r="J1668" s="627" t="s">
        <v>4505</v>
      </c>
      <c r="K1668" s="627"/>
      <c r="L1668" s="627"/>
      <c r="M1668" s="627"/>
      <c r="N1668" s="627"/>
    </row>
    <row r="1669" spans="1:14" ht="15" hidden="1" customHeight="1" x14ac:dyDescent="0.15">
      <c r="A1669" s="627">
        <v>364</v>
      </c>
      <c r="B1669" s="627" t="s">
        <v>4506</v>
      </c>
      <c r="C1669" s="627" t="s">
        <v>1033</v>
      </c>
      <c r="D1669" s="627" t="s">
        <v>4498</v>
      </c>
      <c r="E1669" s="627" t="s">
        <v>1016</v>
      </c>
      <c r="F1669" s="627" t="s">
        <v>1007</v>
      </c>
      <c r="G1669" s="627" t="s">
        <v>3726</v>
      </c>
      <c r="H1669" s="627" t="s">
        <v>3865</v>
      </c>
      <c r="I1669" s="627" t="s">
        <v>4507</v>
      </c>
      <c r="J1669" s="627" t="s">
        <v>4508</v>
      </c>
      <c r="K1669" s="627"/>
      <c r="L1669" s="627"/>
      <c r="M1669" s="627"/>
      <c r="N1669" s="627"/>
    </row>
    <row r="1670" spans="1:14" ht="15" hidden="1" customHeight="1" x14ac:dyDescent="0.15">
      <c r="A1670" s="627">
        <v>365</v>
      </c>
      <c r="B1670" s="627" t="s">
        <v>4509</v>
      </c>
      <c r="C1670" s="627" t="s">
        <v>1033</v>
      </c>
      <c r="D1670" s="627" t="s">
        <v>4498</v>
      </c>
      <c r="E1670" s="627" t="s">
        <v>1018</v>
      </c>
      <c r="F1670" s="627" t="s">
        <v>1007</v>
      </c>
      <c r="G1670" s="627" t="s">
        <v>3726</v>
      </c>
      <c r="H1670" s="627" t="s">
        <v>3865</v>
      </c>
      <c r="I1670" s="627" t="s">
        <v>4510</v>
      </c>
      <c r="J1670" s="627" t="s">
        <v>4511</v>
      </c>
      <c r="K1670" s="627"/>
      <c r="L1670" s="627"/>
      <c r="M1670" s="627"/>
      <c r="N1670" s="627"/>
    </row>
    <row r="1671" spans="1:14" ht="15" hidden="1" customHeight="1" x14ac:dyDescent="0.15">
      <c r="A1671" s="627">
        <v>366</v>
      </c>
      <c r="B1671" s="627" t="s">
        <v>4512</v>
      </c>
      <c r="C1671" s="627" t="s">
        <v>1033</v>
      </c>
      <c r="D1671" s="627" t="s">
        <v>4498</v>
      </c>
      <c r="E1671" s="627" t="s">
        <v>1020</v>
      </c>
      <c r="F1671" s="627" t="s">
        <v>1007</v>
      </c>
      <c r="G1671" s="627" t="s">
        <v>3726</v>
      </c>
      <c r="H1671" s="627" t="s">
        <v>3865</v>
      </c>
      <c r="I1671" s="627" t="s">
        <v>4513</v>
      </c>
      <c r="J1671" s="627" t="s">
        <v>4514</v>
      </c>
      <c r="K1671" s="627"/>
      <c r="L1671" s="627"/>
      <c r="M1671" s="627"/>
      <c r="N1671" s="627"/>
    </row>
    <row r="1672" spans="1:14" ht="15" hidden="1" customHeight="1" x14ac:dyDescent="0.15">
      <c r="A1672" s="627">
        <v>367</v>
      </c>
      <c r="B1672" s="627" t="s">
        <v>4515</v>
      </c>
      <c r="C1672" s="627" t="s">
        <v>1033</v>
      </c>
      <c r="D1672" s="627" t="s">
        <v>4498</v>
      </c>
      <c r="E1672" s="627" t="s">
        <v>1022</v>
      </c>
      <c r="F1672" s="627" t="s">
        <v>1007</v>
      </c>
      <c r="G1672" s="627" t="s">
        <v>3726</v>
      </c>
      <c r="H1672" s="627" t="s">
        <v>3865</v>
      </c>
      <c r="I1672" s="627" t="s">
        <v>4516</v>
      </c>
      <c r="J1672" s="627" t="s">
        <v>4517</v>
      </c>
      <c r="K1672" s="627"/>
      <c r="L1672" s="627"/>
      <c r="M1672" s="627"/>
      <c r="N1672" s="627"/>
    </row>
    <row r="1673" spans="1:14" ht="15" hidden="1" customHeight="1" x14ac:dyDescent="0.15">
      <c r="A1673" s="627">
        <v>368</v>
      </c>
      <c r="B1673" s="627" t="s">
        <v>4518</v>
      </c>
      <c r="C1673" s="627" t="s">
        <v>1033</v>
      </c>
      <c r="D1673" s="627" t="s">
        <v>4498</v>
      </c>
      <c r="E1673" s="627" t="s">
        <v>1024</v>
      </c>
      <c r="F1673" s="627" t="s">
        <v>1007</v>
      </c>
      <c r="G1673" s="627" t="s">
        <v>3726</v>
      </c>
      <c r="H1673" s="627" t="s">
        <v>3865</v>
      </c>
      <c r="I1673" s="627" t="s">
        <v>4519</v>
      </c>
      <c r="J1673" s="627" t="s">
        <v>4520</v>
      </c>
      <c r="K1673" s="627"/>
      <c r="L1673" s="627"/>
      <c r="M1673" s="627"/>
      <c r="N1673" s="627"/>
    </row>
    <row r="1674" spans="1:14" ht="15" hidden="1" customHeight="1" x14ac:dyDescent="0.15">
      <c r="A1674" s="627">
        <v>369</v>
      </c>
      <c r="B1674" s="627" t="s">
        <v>4521</v>
      </c>
      <c r="C1674" s="627" t="s">
        <v>1033</v>
      </c>
      <c r="D1674" s="627" t="s">
        <v>2562</v>
      </c>
      <c r="E1674" s="627" t="s">
        <v>1008</v>
      </c>
      <c r="F1674" s="627" t="s">
        <v>1007</v>
      </c>
      <c r="G1674" s="627" t="s">
        <v>3726</v>
      </c>
      <c r="H1674" s="627" t="s">
        <v>3868</v>
      </c>
      <c r="I1674" s="627"/>
      <c r="J1674" s="627" t="s">
        <v>2563</v>
      </c>
      <c r="K1674" s="627"/>
      <c r="L1674" s="627"/>
      <c r="M1674" s="627"/>
      <c r="N1674" s="627"/>
    </row>
    <row r="1675" spans="1:14" ht="15" hidden="1" customHeight="1" x14ac:dyDescent="0.15">
      <c r="A1675" s="627">
        <v>370</v>
      </c>
      <c r="B1675" s="627" t="s">
        <v>4522</v>
      </c>
      <c r="C1675" s="627" t="s">
        <v>1033</v>
      </c>
      <c r="D1675" s="627" t="s">
        <v>2562</v>
      </c>
      <c r="E1675" s="627" t="s">
        <v>1012</v>
      </c>
      <c r="F1675" s="627" t="s">
        <v>1007</v>
      </c>
      <c r="G1675" s="627" t="s">
        <v>3726</v>
      </c>
      <c r="H1675" s="627" t="s">
        <v>3868</v>
      </c>
      <c r="I1675" s="627" t="s">
        <v>4523</v>
      </c>
      <c r="J1675" s="627" t="s">
        <v>2565</v>
      </c>
      <c r="K1675" s="627"/>
      <c r="L1675" s="627"/>
      <c r="M1675" s="627"/>
      <c r="N1675" s="627"/>
    </row>
    <row r="1676" spans="1:14" ht="15" hidden="1" customHeight="1" x14ac:dyDescent="0.15">
      <c r="A1676" s="627">
        <v>371</v>
      </c>
      <c r="B1676" s="627" t="s">
        <v>4524</v>
      </c>
      <c r="C1676" s="627" t="s">
        <v>1033</v>
      </c>
      <c r="D1676" s="627" t="s">
        <v>2562</v>
      </c>
      <c r="E1676" s="627" t="s">
        <v>1014</v>
      </c>
      <c r="F1676" s="627" t="s">
        <v>1007</v>
      </c>
      <c r="G1676" s="627" t="s">
        <v>3726</v>
      </c>
      <c r="H1676" s="627" t="s">
        <v>3868</v>
      </c>
      <c r="I1676" s="627" t="s">
        <v>3868</v>
      </c>
      <c r="J1676" s="627" t="s">
        <v>2568</v>
      </c>
      <c r="K1676" s="627"/>
      <c r="L1676" s="627"/>
      <c r="M1676" s="627"/>
      <c r="N1676" s="627"/>
    </row>
    <row r="1677" spans="1:14" ht="15" hidden="1" customHeight="1" x14ac:dyDescent="0.15">
      <c r="A1677" s="627">
        <v>372</v>
      </c>
      <c r="B1677" s="627" t="s">
        <v>4525</v>
      </c>
      <c r="C1677" s="627" t="s">
        <v>1033</v>
      </c>
      <c r="D1677" s="627" t="s">
        <v>2562</v>
      </c>
      <c r="E1677" s="627" t="s">
        <v>1016</v>
      </c>
      <c r="F1677" s="627" t="s">
        <v>1007</v>
      </c>
      <c r="G1677" s="627" t="s">
        <v>3726</v>
      </c>
      <c r="H1677" s="627" t="s">
        <v>3868</v>
      </c>
      <c r="I1677" s="627" t="s">
        <v>4526</v>
      </c>
      <c r="J1677" s="627" t="s">
        <v>2571</v>
      </c>
      <c r="K1677" s="627"/>
      <c r="L1677" s="627"/>
      <c r="M1677" s="627"/>
      <c r="N1677" s="627"/>
    </row>
    <row r="1678" spans="1:14" ht="15" hidden="1" customHeight="1" x14ac:dyDescent="0.15">
      <c r="A1678" s="627">
        <v>373</v>
      </c>
      <c r="B1678" s="627" t="s">
        <v>4527</v>
      </c>
      <c r="C1678" s="627" t="s">
        <v>1033</v>
      </c>
      <c r="D1678" s="627" t="s">
        <v>2562</v>
      </c>
      <c r="E1678" s="627" t="s">
        <v>1018</v>
      </c>
      <c r="F1678" s="627" t="s">
        <v>1007</v>
      </c>
      <c r="G1678" s="627" t="s">
        <v>3726</v>
      </c>
      <c r="H1678" s="627" t="s">
        <v>3868</v>
      </c>
      <c r="I1678" s="627" t="s">
        <v>4528</v>
      </c>
      <c r="J1678" s="627" t="s">
        <v>2574</v>
      </c>
      <c r="K1678" s="627"/>
      <c r="L1678" s="627"/>
      <c r="M1678" s="627"/>
      <c r="N1678" s="627"/>
    </row>
    <row r="1679" spans="1:14" ht="15" hidden="1" customHeight="1" x14ac:dyDescent="0.15">
      <c r="A1679" s="627">
        <v>374</v>
      </c>
      <c r="B1679" s="627" t="s">
        <v>4529</v>
      </c>
      <c r="C1679" s="627" t="s">
        <v>1033</v>
      </c>
      <c r="D1679" s="627" t="s">
        <v>4530</v>
      </c>
      <c r="E1679" s="627" t="s">
        <v>1008</v>
      </c>
      <c r="F1679" s="627" t="s">
        <v>1007</v>
      </c>
      <c r="G1679" s="627" t="s">
        <v>3726</v>
      </c>
      <c r="H1679" s="627" t="s">
        <v>3871</v>
      </c>
      <c r="I1679" s="627"/>
      <c r="J1679" s="627" t="s">
        <v>4531</v>
      </c>
      <c r="K1679" s="627"/>
      <c r="L1679" s="627"/>
      <c r="M1679" s="627"/>
      <c r="N1679" s="627"/>
    </row>
    <row r="1680" spans="1:14" ht="15" hidden="1" customHeight="1" x14ac:dyDescent="0.15">
      <c r="A1680" s="627">
        <v>375</v>
      </c>
      <c r="B1680" s="627" t="s">
        <v>4532</v>
      </c>
      <c r="C1680" s="627" t="s">
        <v>1033</v>
      </c>
      <c r="D1680" s="627" t="s">
        <v>4530</v>
      </c>
      <c r="E1680" s="627" t="s">
        <v>1012</v>
      </c>
      <c r="F1680" s="627" t="s">
        <v>1007</v>
      </c>
      <c r="G1680" s="627" t="s">
        <v>3726</v>
      </c>
      <c r="H1680" s="627" t="s">
        <v>3871</v>
      </c>
      <c r="I1680" s="627" t="s">
        <v>4533</v>
      </c>
      <c r="J1680" s="627" t="s">
        <v>4534</v>
      </c>
      <c r="K1680" s="627"/>
      <c r="L1680" s="627"/>
      <c r="M1680" s="627"/>
      <c r="N1680" s="627"/>
    </row>
    <row r="1681" spans="1:14" ht="15" hidden="1" customHeight="1" x14ac:dyDescent="0.15">
      <c r="A1681" s="627">
        <v>376</v>
      </c>
      <c r="B1681" s="627" t="s">
        <v>4535</v>
      </c>
      <c r="C1681" s="627" t="s">
        <v>1033</v>
      </c>
      <c r="D1681" s="627" t="s">
        <v>4530</v>
      </c>
      <c r="E1681" s="627" t="s">
        <v>1014</v>
      </c>
      <c r="F1681" s="627" t="s">
        <v>1007</v>
      </c>
      <c r="G1681" s="627" t="s">
        <v>3726</v>
      </c>
      <c r="H1681" s="627" t="s">
        <v>3871</v>
      </c>
      <c r="I1681" s="627" t="s">
        <v>4536</v>
      </c>
      <c r="J1681" s="627" t="s">
        <v>4537</v>
      </c>
      <c r="K1681" s="627"/>
      <c r="L1681" s="627"/>
      <c r="M1681" s="627"/>
      <c r="N1681" s="627"/>
    </row>
    <row r="1682" spans="1:14" ht="15" hidden="1" customHeight="1" x14ac:dyDescent="0.15">
      <c r="A1682" s="627">
        <v>377</v>
      </c>
      <c r="B1682" s="627" t="s">
        <v>4538</v>
      </c>
      <c r="C1682" s="627" t="s">
        <v>1033</v>
      </c>
      <c r="D1682" s="627" t="s">
        <v>4530</v>
      </c>
      <c r="E1682" s="627" t="s">
        <v>1016</v>
      </c>
      <c r="F1682" s="627" t="s">
        <v>1007</v>
      </c>
      <c r="G1682" s="627" t="s">
        <v>3726</v>
      </c>
      <c r="H1682" s="627" t="s">
        <v>3871</v>
      </c>
      <c r="I1682" s="627" t="s">
        <v>4539</v>
      </c>
      <c r="J1682" s="627" t="s">
        <v>4540</v>
      </c>
      <c r="K1682" s="627"/>
      <c r="L1682" s="627"/>
      <c r="M1682" s="627"/>
      <c r="N1682" s="627"/>
    </row>
    <row r="1683" spans="1:14" ht="15" hidden="1" customHeight="1" x14ac:dyDescent="0.15">
      <c r="A1683" s="627">
        <v>378</v>
      </c>
      <c r="B1683" s="627" t="s">
        <v>4541</v>
      </c>
      <c r="C1683" s="627" t="s">
        <v>1033</v>
      </c>
      <c r="D1683" s="627" t="s">
        <v>4542</v>
      </c>
      <c r="E1683" s="627" t="s">
        <v>1008</v>
      </c>
      <c r="F1683" s="627" t="s">
        <v>1007</v>
      </c>
      <c r="G1683" s="627" t="s">
        <v>3726</v>
      </c>
      <c r="H1683" s="627" t="s">
        <v>3874</v>
      </c>
      <c r="I1683" s="627"/>
      <c r="J1683" s="627" t="s">
        <v>4543</v>
      </c>
      <c r="K1683" s="627"/>
      <c r="L1683" s="627"/>
      <c r="M1683" s="627"/>
      <c r="N1683" s="627"/>
    </row>
    <row r="1684" spans="1:14" ht="15" hidden="1" customHeight="1" x14ac:dyDescent="0.15">
      <c r="A1684" s="627">
        <v>379</v>
      </c>
      <c r="B1684" s="627" t="s">
        <v>4544</v>
      </c>
      <c r="C1684" s="627" t="s">
        <v>1033</v>
      </c>
      <c r="D1684" s="627" t="s">
        <v>4542</v>
      </c>
      <c r="E1684" s="627" t="s">
        <v>1012</v>
      </c>
      <c r="F1684" s="627" t="s">
        <v>1007</v>
      </c>
      <c r="G1684" s="627" t="s">
        <v>3726</v>
      </c>
      <c r="H1684" s="627" t="s">
        <v>3874</v>
      </c>
      <c r="I1684" s="627" t="s">
        <v>4545</v>
      </c>
      <c r="J1684" s="627" t="s">
        <v>4546</v>
      </c>
      <c r="K1684" s="627"/>
      <c r="L1684" s="627"/>
      <c r="M1684" s="627"/>
      <c r="N1684" s="627"/>
    </row>
    <row r="1685" spans="1:14" ht="15" hidden="1" customHeight="1" x14ac:dyDescent="0.15">
      <c r="A1685" s="627">
        <v>380</v>
      </c>
      <c r="B1685" s="627" t="s">
        <v>4547</v>
      </c>
      <c r="C1685" s="627" t="s">
        <v>1033</v>
      </c>
      <c r="D1685" s="627" t="s">
        <v>4542</v>
      </c>
      <c r="E1685" s="627" t="s">
        <v>1014</v>
      </c>
      <c r="F1685" s="627" t="s">
        <v>1007</v>
      </c>
      <c r="G1685" s="627" t="s">
        <v>3726</v>
      </c>
      <c r="H1685" s="627" t="s">
        <v>3874</v>
      </c>
      <c r="I1685" s="627" t="s">
        <v>4548</v>
      </c>
      <c r="J1685" s="627" t="s">
        <v>4549</v>
      </c>
      <c r="K1685" s="627"/>
      <c r="L1685" s="627"/>
      <c r="M1685" s="627"/>
      <c r="N1685" s="627"/>
    </row>
    <row r="1686" spans="1:14" ht="15" hidden="1" customHeight="1" x14ac:dyDescent="0.15">
      <c r="A1686" s="627">
        <v>381</v>
      </c>
      <c r="B1686" s="627" t="s">
        <v>4550</v>
      </c>
      <c r="C1686" s="627" t="s">
        <v>1033</v>
      </c>
      <c r="D1686" s="627" t="s">
        <v>4542</v>
      </c>
      <c r="E1686" s="627" t="s">
        <v>1016</v>
      </c>
      <c r="F1686" s="627" t="s">
        <v>1007</v>
      </c>
      <c r="G1686" s="627" t="s">
        <v>3726</v>
      </c>
      <c r="H1686" s="627" t="s">
        <v>3874</v>
      </c>
      <c r="I1686" s="627" t="s">
        <v>4551</v>
      </c>
      <c r="J1686" s="627" t="s">
        <v>4552</v>
      </c>
      <c r="K1686" s="627"/>
      <c r="L1686" s="627"/>
      <c r="M1686" s="627"/>
      <c r="N1686" s="627"/>
    </row>
    <row r="1687" spans="1:14" ht="15" hidden="1" customHeight="1" x14ac:dyDescent="0.15">
      <c r="A1687" s="627">
        <v>382</v>
      </c>
      <c r="B1687" s="627" t="s">
        <v>4553</v>
      </c>
      <c r="C1687" s="627" t="s">
        <v>1033</v>
      </c>
      <c r="D1687" s="627" t="s">
        <v>2579</v>
      </c>
      <c r="E1687" s="627" t="s">
        <v>1008</v>
      </c>
      <c r="F1687" s="627" t="s">
        <v>1007</v>
      </c>
      <c r="G1687" s="627" t="s">
        <v>3726</v>
      </c>
      <c r="H1687" s="627" t="s">
        <v>3876</v>
      </c>
      <c r="I1687" s="627"/>
      <c r="J1687" s="627" t="s">
        <v>2580</v>
      </c>
      <c r="K1687" s="627"/>
      <c r="L1687" s="627"/>
      <c r="M1687" s="627"/>
      <c r="N1687" s="627"/>
    </row>
    <row r="1688" spans="1:14" ht="15" hidden="1" customHeight="1" x14ac:dyDescent="0.15">
      <c r="A1688" s="627">
        <v>383</v>
      </c>
      <c r="B1688" s="627" t="s">
        <v>4554</v>
      </c>
      <c r="C1688" s="627" t="s">
        <v>1033</v>
      </c>
      <c r="D1688" s="627" t="s">
        <v>2579</v>
      </c>
      <c r="E1688" s="627" t="s">
        <v>1012</v>
      </c>
      <c r="F1688" s="627" t="s">
        <v>1007</v>
      </c>
      <c r="G1688" s="627" t="s">
        <v>3726</v>
      </c>
      <c r="H1688" s="627" t="s">
        <v>3876</v>
      </c>
      <c r="I1688" s="627" t="s">
        <v>4555</v>
      </c>
      <c r="J1688" s="627" t="s">
        <v>4556</v>
      </c>
      <c r="K1688" s="627"/>
      <c r="L1688" s="627"/>
      <c r="M1688" s="627"/>
      <c r="N1688" s="627"/>
    </row>
    <row r="1689" spans="1:14" ht="15" hidden="1" customHeight="1" x14ac:dyDescent="0.15">
      <c r="A1689" s="627">
        <v>384</v>
      </c>
      <c r="B1689" s="627" t="s">
        <v>4557</v>
      </c>
      <c r="C1689" s="627" t="s">
        <v>1033</v>
      </c>
      <c r="D1689" s="627" t="s">
        <v>2579</v>
      </c>
      <c r="E1689" s="627" t="s">
        <v>1014</v>
      </c>
      <c r="F1689" s="627" t="s">
        <v>1007</v>
      </c>
      <c r="G1689" s="627" t="s">
        <v>3726</v>
      </c>
      <c r="H1689" s="627" t="s">
        <v>3876</v>
      </c>
      <c r="I1689" s="627" t="s">
        <v>4558</v>
      </c>
      <c r="J1689" s="627" t="s">
        <v>4559</v>
      </c>
      <c r="K1689" s="627"/>
      <c r="L1689" s="627"/>
      <c r="M1689" s="627"/>
      <c r="N1689" s="627"/>
    </row>
    <row r="1690" spans="1:14" ht="15" hidden="1" customHeight="1" x14ac:dyDescent="0.15">
      <c r="A1690" s="627">
        <v>385</v>
      </c>
      <c r="B1690" s="627" t="s">
        <v>4560</v>
      </c>
      <c r="C1690" s="627" t="s">
        <v>1033</v>
      </c>
      <c r="D1690" s="627" t="s">
        <v>2579</v>
      </c>
      <c r="E1690" s="627" t="s">
        <v>1016</v>
      </c>
      <c r="F1690" s="627" t="s">
        <v>1007</v>
      </c>
      <c r="G1690" s="627" t="s">
        <v>3726</v>
      </c>
      <c r="H1690" s="627" t="s">
        <v>3876</v>
      </c>
      <c r="I1690" s="627" t="s">
        <v>4561</v>
      </c>
      <c r="J1690" s="627" t="s">
        <v>4562</v>
      </c>
      <c r="K1690" s="627"/>
      <c r="L1690" s="627"/>
      <c r="M1690" s="627"/>
      <c r="N1690" s="627"/>
    </row>
    <row r="1691" spans="1:14" ht="15" hidden="1" customHeight="1" x14ac:dyDescent="0.15">
      <c r="A1691" s="627">
        <v>386</v>
      </c>
      <c r="B1691" s="627" t="s">
        <v>4563</v>
      </c>
      <c r="C1691" s="627" t="s">
        <v>1033</v>
      </c>
      <c r="D1691" s="627" t="s">
        <v>2585</v>
      </c>
      <c r="E1691" s="627" t="s">
        <v>1008</v>
      </c>
      <c r="F1691" s="627" t="s">
        <v>1007</v>
      </c>
      <c r="G1691" s="627" t="s">
        <v>3726</v>
      </c>
      <c r="H1691" s="627" t="s">
        <v>3878</v>
      </c>
      <c r="I1691" s="627"/>
      <c r="J1691" s="627" t="s">
        <v>2586</v>
      </c>
      <c r="K1691" s="627"/>
      <c r="L1691" s="627"/>
      <c r="M1691" s="627"/>
      <c r="N1691" s="627"/>
    </row>
    <row r="1692" spans="1:14" ht="15" hidden="1" customHeight="1" x14ac:dyDescent="0.15">
      <c r="A1692" s="627">
        <v>387</v>
      </c>
      <c r="B1692" s="627" t="s">
        <v>4564</v>
      </c>
      <c r="C1692" s="627" t="s">
        <v>1033</v>
      </c>
      <c r="D1692" s="627" t="s">
        <v>2585</v>
      </c>
      <c r="E1692" s="627" t="s">
        <v>1012</v>
      </c>
      <c r="F1692" s="627" t="s">
        <v>1007</v>
      </c>
      <c r="G1692" s="627" t="s">
        <v>3726</v>
      </c>
      <c r="H1692" s="627" t="s">
        <v>3878</v>
      </c>
      <c r="I1692" s="627" t="s">
        <v>2696</v>
      </c>
      <c r="J1692" s="627" t="s">
        <v>4565</v>
      </c>
      <c r="K1692" s="627"/>
      <c r="L1692" s="627"/>
      <c r="M1692" s="627"/>
      <c r="N1692" s="627"/>
    </row>
    <row r="1693" spans="1:14" ht="15" hidden="1" customHeight="1" x14ac:dyDescent="0.15">
      <c r="A1693" s="627">
        <v>388</v>
      </c>
      <c r="B1693" s="627" t="s">
        <v>4566</v>
      </c>
      <c r="C1693" s="627" t="s">
        <v>1033</v>
      </c>
      <c r="D1693" s="627" t="s">
        <v>2585</v>
      </c>
      <c r="E1693" s="627" t="s">
        <v>1014</v>
      </c>
      <c r="F1693" s="627" t="s">
        <v>1007</v>
      </c>
      <c r="G1693" s="627" t="s">
        <v>3726</v>
      </c>
      <c r="H1693" s="627" t="s">
        <v>3878</v>
      </c>
      <c r="I1693" s="627" t="s">
        <v>4510</v>
      </c>
      <c r="J1693" s="627" t="s">
        <v>4567</v>
      </c>
      <c r="K1693" s="627"/>
      <c r="L1693" s="627"/>
      <c r="M1693" s="627"/>
      <c r="N1693" s="627"/>
    </row>
    <row r="1694" spans="1:14" ht="15" hidden="1" customHeight="1" x14ac:dyDescent="0.15">
      <c r="A1694" s="627">
        <v>389</v>
      </c>
      <c r="B1694" s="627" t="s">
        <v>4568</v>
      </c>
      <c r="C1694" s="627" t="s">
        <v>1033</v>
      </c>
      <c r="D1694" s="627" t="s">
        <v>2585</v>
      </c>
      <c r="E1694" s="627" t="s">
        <v>1016</v>
      </c>
      <c r="F1694" s="627" t="s">
        <v>1007</v>
      </c>
      <c r="G1694" s="627" t="s">
        <v>3726</v>
      </c>
      <c r="H1694" s="627" t="s">
        <v>3878</v>
      </c>
      <c r="I1694" s="627" t="s">
        <v>4569</v>
      </c>
      <c r="J1694" s="627" t="s">
        <v>4570</v>
      </c>
      <c r="K1694" s="627"/>
      <c r="L1694" s="627"/>
      <c r="M1694" s="627"/>
      <c r="N1694" s="627"/>
    </row>
    <row r="1695" spans="1:14" ht="15" hidden="1" customHeight="1" x14ac:dyDescent="0.15">
      <c r="A1695" s="627">
        <v>390</v>
      </c>
      <c r="B1695" s="627" t="s">
        <v>4571</v>
      </c>
      <c r="C1695" s="627" t="s">
        <v>1033</v>
      </c>
      <c r="D1695" s="627" t="s">
        <v>4572</v>
      </c>
      <c r="E1695" s="627" t="s">
        <v>1008</v>
      </c>
      <c r="F1695" s="627" t="s">
        <v>1007</v>
      </c>
      <c r="G1695" s="627" t="s">
        <v>3726</v>
      </c>
      <c r="H1695" s="627" t="s">
        <v>3881</v>
      </c>
      <c r="I1695" s="627"/>
      <c r="J1695" s="627" t="s">
        <v>4573</v>
      </c>
      <c r="K1695" s="627"/>
      <c r="L1695" s="627"/>
      <c r="M1695" s="627"/>
      <c r="N1695" s="627"/>
    </row>
    <row r="1696" spans="1:14" ht="15" hidden="1" customHeight="1" x14ac:dyDescent="0.15">
      <c r="A1696" s="627">
        <v>391</v>
      </c>
      <c r="B1696" s="627" t="s">
        <v>4574</v>
      </c>
      <c r="C1696" s="627" t="s">
        <v>1033</v>
      </c>
      <c r="D1696" s="627" t="s">
        <v>4572</v>
      </c>
      <c r="E1696" s="627" t="s">
        <v>1012</v>
      </c>
      <c r="F1696" s="627" t="s">
        <v>1007</v>
      </c>
      <c r="G1696" s="627" t="s">
        <v>3726</v>
      </c>
      <c r="H1696" s="627" t="s">
        <v>3881</v>
      </c>
      <c r="I1696" s="627" t="s">
        <v>4575</v>
      </c>
      <c r="J1696" s="627" t="s">
        <v>4576</v>
      </c>
      <c r="K1696" s="627"/>
      <c r="L1696" s="627"/>
      <c r="M1696" s="627"/>
      <c r="N1696" s="627"/>
    </row>
    <row r="1697" spans="1:14" ht="15" hidden="1" customHeight="1" x14ac:dyDescent="0.15">
      <c r="A1697" s="627">
        <v>392</v>
      </c>
      <c r="B1697" s="627" t="s">
        <v>4577</v>
      </c>
      <c r="C1697" s="627" t="s">
        <v>1033</v>
      </c>
      <c r="D1697" s="627" t="s">
        <v>4572</v>
      </c>
      <c r="E1697" s="627" t="s">
        <v>1014</v>
      </c>
      <c r="F1697" s="627" t="s">
        <v>1007</v>
      </c>
      <c r="G1697" s="627" t="s">
        <v>3726</v>
      </c>
      <c r="H1697" s="627" t="s">
        <v>3881</v>
      </c>
      <c r="I1697" s="627" t="s">
        <v>4578</v>
      </c>
      <c r="J1697" s="627" t="s">
        <v>4579</v>
      </c>
      <c r="K1697" s="627"/>
      <c r="L1697" s="627"/>
      <c r="M1697" s="627"/>
      <c r="N1697" s="627"/>
    </row>
    <row r="1698" spans="1:14" ht="15" hidden="1" customHeight="1" x14ac:dyDescent="0.15">
      <c r="A1698" s="627">
        <v>393</v>
      </c>
      <c r="B1698" s="627" t="s">
        <v>4580</v>
      </c>
      <c r="C1698" s="627" t="s">
        <v>1033</v>
      </c>
      <c r="D1698" s="627" t="s">
        <v>4572</v>
      </c>
      <c r="E1698" s="627" t="s">
        <v>1016</v>
      </c>
      <c r="F1698" s="627" t="s">
        <v>1007</v>
      </c>
      <c r="G1698" s="627" t="s">
        <v>3726</v>
      </c>
      <c r="H1698" s="627" t="s">
        <v>3881</v>
      </c>
      <c r="I1698" s="627" t="s">
        <v>4581</v>
      </c>
      <c r="J1698" s="627" t="s">
        <v>4582</v>
      </c>
      <c r="K1698" s="627"/>
      <c r="L1698" s="627"/>
      <c r="M1698" s="627"/>
      <c r="N1698" s="627"/>
    </row>
    <row r="1699" spans="1:14" ht="15" hidden="1" customHeight="1" x14ac:dyDescent="0.15">
      <c r="A1699" s="627">
        <v>394</v>
      </c>
      <c r="B1699" s="627" t="s">
        <v>4583</v>
      </c>
      <c r="C1699" s="627" t="s">
        <v>1033</v>
      </c>
      <c r="D1699" s="627" t="s">
        <v>4572</v>
      </c>
      <c r="E1699" s="627" t="s">
        <v>1018</v>
      </c>
      <c r="F1699" s="627" t="s">
        <v>1007</v>
      </c>
      <c r="G1699" s="627" t="s">
        <v>3726</v>
      </c>
      <c r="H1699" s="627" t="s">
        <v>3881</v>
      </c>
      <c r="I1699" s="627" t="s">
        <v>4584</v>
      </c>
      <c r="J1699" s="627" t="s">
        <v>4585</v>
      </c>
      <c r="K1699" s="627"/>
      <c r="L1699" s="627"/>
      <c r="M1699" s="627"/>
      <c r="N1699" s="627"/>
    </row>
    <row r="1700" spans="1:14" ht="15" hidden="1" customHeight="1" x14ac:dyDescent="0.15">
      <c r="A1700" s="627">
        <v>395</v>
      </c>
      <c r="B1700" s="627" t="s">
        <v>4586</v>
      </c>
      <c r="C1700" s="627" t="s">
        <v>1033</v>
      </c>
      <c r="D1700" s="627" t="s">
        <v>4572</v>
      </c>
      <c r="E1700" s="627" t="s">
        <v>1020</v>
      </c>
      <c r="F1700" s="627" t="s">
        <v>1007</v>
      </c>
      <c r="G1700" s="627" t="s">
        <v>3726</v>
      </c>
      <c r="H1700" s="627" t="s">
        <v>3881</v>
      </c>
      <c r="I1700" s="627" t="s">
        <v>4587</v>
      </c>
      <c r="J1700" s="627" t="s">
        <v>4588</v>
      </c>
      <c r="K1700" s="627"/>
      <c r="L1700" s="627"/>
      <c r="M1700" s="627"/>
      <c r="N1700" s="627"/>
    </row>
    <row r="1701" spans="1:14" ht="15" hidden="1" customHeight="1" x14ac:dyDescent="0.15">
      <c r="A1701" s="627">
        <v>396</v>
      </c>
      <c r="B1701" s="627" t="s">
        <v>4589</v>
      </c>
      <c r="C1701" s="627" t="s">
        <v>1033</v>
      </c>
      <c r="D1701" s="627" t="s">
        <v>4590</v>
      </c>
      <c r="E1701" s="627" t="s">
        <v>1008</v>
      </c>
      <c r="F1701" s="627" t="s">
        <v>1007</v>
      </c>
      <c r="G1701" s="627" t="s">
        <v>3726</v>
      </c>
      <c r="H1701" s="627" t="s">
        <v>3884</v>
      </c>
      <c r="I1701" s="627"/>
      <c r="J1701" s="627" t="s">
        <v>4591</v>
      </c>
      <c r="K1701" s="627"/>
      <c r="L1701" s="627"/>
      <c r="M1701" s="627"/>
      <c r="N1701" s="627"/>
    </row>
    <row r="1702" spans="1:14" ht="15" hidden="1" customHeight="1" x14ac:dyDescent="0.15">
      <c r="A1702" s="627">
        <v>397</v>
      </c>
      <c r="B1702" s="627" t="s">
        <v>4592</v>
      </c>
      <c r="C1702" s="627" t="s">
        <v>1033</v>
      </c>
      <c r="D1702" s="627" t="s">
        <v>4590</v>
      </c>
      <c r="E1702" s="627" t="s">
        <v>1012</v>
      </c>
      <c r="F1702" s="627" t="s">
        <v>1007</v>
      </c>
      <c r="G1702" s="627" t="s">
        <v>3726</v>
      </c>
      <c r="H1702" s="627" t="s">
        <v>3884</v>
      </c>
      <c r="I1702" s="627" t="s">
        <v>4593</v>
      </c>
      <c r="J1702" s="627" t="s">
        <v>4594</v>
      </c>
      <c r="K1702" s="627"/>
      <c r="L1702" s="627"/>
      <c r="M1702" s="627"/>
      <c r="N1702" s="627"/>
    </row>
    <row r="1703" spans="1:14" ht="15" hidden="1" customHeight="1" x14ac:dyDescent="0.15">
      <c r="A1703" s="627">
        <v>398</v>
      </c>
      <c r="B1703" s="627" t="s">
        <v>4595</v>
      </c>
      <c r="C1703" s="627" t="s">
        <v>1033</v>
      </c>
      <c r="D1703" s="627" t="s">
        <v>4590</v>
      </c>
      <c r="E1703" s="627" t="s">
        <v>1014</v>
      </c>
      <c r="F1703" s="627" t="s">
        <v>1007</v>
      </c>
      <c r="G1703" s="627" t="s">
        <v>3726</v>
      </c>
      <c r="H1703" s="627" t="s">
        <v>3884</v>
      </c>
      <c r="I1703" s="627" t="s">
        <v>4596</v>
      </c>
      <c r="J1703" s="627" t="s">
        <v>4597</v>
      </c>
      <c r="K1703" s="627"/>
      <c r="L1703" s="627"/>
      <c r="M1703" s="627"/>
      <c r="N1703" s="627"/>
    </row>
    <row r="1704" spans="1:14" ht="15" hidden="1" customHeight="1" x14ac:dyDescent="0.15">
      <c r="A1704" s="627">
        <v>399</v>
      </c>
      <c r="B1704" s="627" t="s">
        <v>4598</v>
      </c>
      <c r="C1704" s="627" t="s">
        <v>1033</v>
      </c>
      <c r="D1704" s="627" t="s">
        <v>4590</v>
      </c>
      <c r="E1704" s="627" t="s">
        <v>1016</v>
      </c>
      <c r="F1704" s="627" t="s">
        <v>1007</v>
      </c>
      <c r="G1704" s="627" t="s">
        <v>3726</v>
      </c>
      <c r="H1704" s="627" t="s">
        <v>3884</v>
      </c>
      <c r="I1704" s="627" t="s">
        <v>4599</v>
      </c>
      <c r="J1704" s="627" t="s">
        <v>4600</v>
      </c>
      <c r="K1704" s="627"/>
      <c r="L1704" s="627"/>
      <c r="M1704" s="627"/>
      <c r="N1704" s="627"/>
    </row>
    <row r="1705" spans="1:14" ht="15" hidden="1" customHeight="1" x14ac:dyDescent="0.15">
      <c r="A1705" s="627">
        <v>400</v>
      </c>
      <c r="B1705" s="627" t="s">
        <v>4601</v>
      </c>
      <c r="C1705" s="627" t="s">
        <v>1033</v>
      </c>
      <c r="D1705" s="627" t="s">
        <v>4590</v>
      </c>
      <c r="E1705" s="627" t="s">
        <v>1018</v>
      </c>
      <c r="F1705" s="627" t="s">
        <v>1007</v>
      </c>
      <c r="G1705" s="627" t="s">
        <v>3726</v>
      </c>
      <c r="H1705" s="627" t="s">
        <v>3884</v>
      </c>
      <c r="I1705" s="627" t="s">
        <v>3884</v>
      </c>
      <c r="J1705" s="627" t="s">
        <v>4602</v>
      </c>
      <c r="K1705" s="627"/>
      <c r="L1705" s="627"/>
      <c r="M1705" s="627"/>
      <c r="N1705" s="627"/>
    </row>
    <row r="1706" spans="1:14" ht="15" hidden="1" customHeight="1" x14ac:dyDescent="0.15">
      <c r="A1706" s="627">
        <v>401</v>
      </c>
      <c r="B1706" s="627" t="s">
        <v>4603</v>
      </c>
      <c r="C1706" s="627" t="s">
        <v>1033</v>
      </c>
      <c r="D1706" s="627" t="s">
        <v>4590</v>
      </c>
      <c r="E1706" s="627" t="s">
        <v>1020</v>
      </c>
      <c r="F1706" s="627" t="s">
        <v>1007</v>
      </c>
      <c r="G1706" s="627" t="s">
        <v>3726</v>
      </c>
      <c r="H1706" s="627" t="s">
        <v>3884</v>
      </c>
      <c r="I1706" s="627" t="s">
        <v>4604</v>
      </c>
      <c r="J1706" s="627" t="s">
        <v>4605</v>
      </c>
      <c r="K1706" s="627"/>
      <c r="L1706" s="627"/>
      <c r="M1706" s="627"/>
      <c r="N1706" s="627"/>
    </row>
    <row r="1707" spans="1:14" ht="15" hidden="1" customHeight="1" x14ac:dyDescent="0.15">
      <c r="A1707" s="627">
        <v>402</v>
      </c>
      <c r="B1707" s="627" t="s">
        <v>4606</v>
      </c>
      <c r="C1707" s="627" t="s">
        <v>1033</v>
      </c>
      <c r="D1707" s="627" t="s">
        <v>1480</v>
      </c>
      <c r="E1707" s="627" t="s">
        <v>1008</v>
      </c>
      <c r="F1707" s="627" t="s">
        <v>1007</v>
      </c>
      <c r="G1707" s="627" t="s">
        <v>3726</v>
      </c>
      <c r="H1707" s="627" t="s">
        <v>3886</v>
      </c>
      <c r="I1707" s="627"/>
      <c r="J1707" s="627" t="s">
        <v>974</v>
      </c>
      <c r="K1707" s="627"/>
      <c r="L1707" s="627"/>
      <c r="M1707" s="627"/>
      <c r="N1707" s="627"/>
    </row>
    <row r="1708" spans="1:14" ht="15" hidden="1" customHeight="1" x14ac:dyDescent="0.15">
      <c r="A1708" s="627">
        <v>403</v>
      </c>
      <c r="B1708" s="627" t="s">
        <v>4607</v>
      </c>
      <c r="C1708" s="627" t="s">
        <v>1033</v>
      </c>
      <c r="D1708" s="627" t="s">
        <v>1480</v>
      </c>
      <c r="E1708" s="627" t="s">
        <v>1012</v>
      </c>
      <c r="F1708" s="627" t="s">
        <v>1007</v>
      </c>
      <c r="G1708" s="627" t="s">
        <v>3726</v>
      </c>
      <c r="H1708" s="627" t="s">
        <v>3886</v>
      </c>
      <c r="I1708" s="627" t="s">
        <v>4608</v>
      </c>
      <c r="J1708" s="627" t="s">
        <v>975</v>
      </c>
      <c r="K1708" s="627"/>
      <c r="L1708" s="627"/>
      <c r="M1708" s="627"/>
      <c r="N1708" s="627"/>
    </row>
    <row r="1709" spans="1:14" ht="15" hidden="1" customHeight="1" x14ac:dyDescent="0.15">
      <c r="A1709" s="627">
        <v>404</v>
      </c>
      <c r="B1709" s="627" t="s">
        <v>4609</v>
      </c>
      <c r="C1709" s="627" t="s">
        <v>1033</v>
      </c>
      <c r="D1709" s="627" t="s">
        <v>1480</v>
      </c>
      <c r="E1709" s="627" t="s">
        <v>1014</v>
      </c>
      <c r="F1709" s="627" t="s">
        <v>1007</v>
      </c>
      <c r="G1709" s="627" t="s">
        <v>3726</v>
      </c>
      <c r="H1709" s="627" t="s">
        <v>3886</v>
      </c>
      <c r="I1709" s="627" t="s">
        <v>3886</v>
      </c>
      <c r="J1709" s="627" t="s">
        <v>976</v>
      </c>
      <c r="K1709" s="627"/>
      <c r="L1709" s="627"/>
      <c r="M1709" s="627"/>
      <c r="N1709" s="627"/>
    </row>
    <row r="1710" spans="1:14" ht="15" hidden="1" customHeight="1" x14ac:dyDescent="0.15">
      <c r="A1710" s="627">
        <v>405</v>
      </c>
      <c r="B1710" s="627" t="s">
        <v>4610</v>
      </c>
      <c r="C1710" s="627" t="s">
        <v>1033</v>
      </c>
      <c r="D1710" s="627" t="s">
        <v>1480</v>
      </c>
      <c r="E1710" s="627" t="s">
        <v>1016</v>
      </c>
      <c r="F1710" s="627" t="s">
        <v>1007</v>
      </c>
      <c r="G1710" s="627" t="s">
        <v>3726</v>
      </c>
      <c r="H1710" s="627" t="s">
        <v>3886</v>
      </c>
      <c r="I1710" s="627" t="s">
        <v>4611</v>
      </c>
      <c r="J1710" s="627" t="s">
        <v>977</v>
      </c>
      <c r="K1710" s="627"/>
      <c r="L1710" s="627"/>
      <c r="M1710" s="627"/>
      <c r="N1710" s="627"/>
    </row>
    <row r="1711" spans="1:14" ht="15" hidden="1" customHeight="1" x14ac:dyDescent="0.15">
      <c r="A1711" s="627">
        <v>406</v>
      </c>
      <c r="B1711" s="627" t="s">
        <v>4612</v>
      </c>
      <c r="C1711" s="627" t="s">
        <v>1033</v>
      </c>
      <c r="D1711" s="627" t="s">
        <v>4613</v>
      </c>
      <c r="E1711" s="627" t="s">
        <v>1008</v>
      </c>
      <c r="F1711" s="627" t="s">
        <v>1007</v>
      </c>
      <c r="G1711" s="627" t="s">
        <v>3726</v>
      </c>
      <c r="H1711" s="627" t="s">
        <v>4614</v>
      </c>
      <c r="I1711" s="627"/>
      <c r="J1711" s="627" t="s">
        <v>4615</v>
      </c>
      <c r="K1711" s="627"/>
      <c r="L1711" s="627"/>
      <c r="M1711" s="627"/>
      <c r="N1711" s="627"/>
    </row>
    <row r="1712" spans="1:14" ht="15" hidden="1" customHeight="1" x14ac:dyDescent="0.15">
      <c r="A1712" s="627">
        <v>407</v>
      </c>
      <c r="B1712" s="627" t="s">
        <v>4616</v>
      </c>
      <c r="C1712" s="627" t="s">
        <v>1033</v>
      </c>
      <c r="D1712" s="627" t="s">
        <v>4613</v>
      </c>
      <c r="E1712" s="627" t="s">
        <v>1012</v>
      </c>
      <c r="F1712" s="627" t="s">
        <v>1007</v>
      </c>
      <c r="G1712" s="627" t="s">
        <v>3726</v>
      </c>
      <c r="H1712" s="627" t="s">
        <v>4614</v>
      </c>
      <c r="I1712" s="627" t="s">
        <v>4617</v>
      </c>
      <c r="J1712" s="627" t="s">
        <v>4618</v>
      </c>
      <c r="K1712" s="627"/>
      <c r="L1712" s="627"/>
      <c r="M1712" s="627"/>
      <c r="N1712" s="627"/>
    </row>
    <row r="1713" spans="1:14" ht="15" hidden="1" customHeight="1" x14ac:dyDescent="0.15">
      <c r="A1713" s="627">
        <v>408</v>
      </c>
      <c r="B1713" s="627" t="s">
        <v>4619</v>
      </c>
      <c r="C1713" s="627" t="s">
        <v>1033</v>
      </c>
      <c r="D1713" s="627" t="s">
        <v>4613</v>
      </c>
      <c r="E1713" s="627" t="s">
        <v>1014</v>
      </c>
      <c r="F1713" s="627" t="s">
        <v>1007</v>
      </c>
      <c r="G1713" s="627" t="s">
        <v>3726</v>
      </c>
      <c r="H1713" s="627" t="s">
        <v>4614</v>
      </c>
      <c r="I1713" s="627" t="s">
        <v>4620</v>
      </c>
      <c r="J1713" s="627" t="s">
        <v>4621</v>
      </c>
      <c r="K1713" s="627"/>
      <c r="L1713" s="627"/>
      <c r="M1713" s="627"/>
      <c r="N1713" s="627"/>
    </row>
    <row r="1714" spans="1:14" ht="15" hidden="1" customHeight="1" x14ac:dyDescent="0.15">
      <c r="A1714" s="627">
        <v>409</v>
      </c>
      <c r="B1714" s="627" t="s">
        <v>4622</v>
      </c>
      <c r="C1714" s="627" t="s">
        <v>1033</v>
      </c>
      <c r="D1714" s="627" t="s">
        <v>4613</v>
      </c>
      <c r="E1714" s="627" t="s">
        <v>1016</v>
      </c>
      <c r="F1714" s="627" t="s">
        <v>1007</v>
      </c>
      <c r="G1714" s="627" t="s">
        <v>3726</v>
      </c>
      <c r="H1714" s="627" t="s">
        <v>4614</v>
      </c>
      <c r="I1714" s="627" t="s">
        <v>4623</v>
      </c>
      <c r="J1714" s="627" t="s">
        <v>4624</v>
      </c>
      <c r="K1714" s="627"/>
      <c r="L1714" s="627"/>
      <c r="M1714" s="627"/>
      <c r="N1714" s="627"/>
    </row>
    <row r="1715" spans="1:14" ht="15" hidden="1" customHeight="1" x14ac:dyDescent="0.15">
      <c r="A1715" s="627">
        <v>1</v>
      </c>
      <c r="B1715" s="627" t="s">
        <v>4625</v>
      </c>
      <c r="C1715" s="627" t="s">
        <v>1035</v>
      </c>
      <c r="D1715" s="627" t="s">
        <v>1007</v>
      </c>
      <c r="E1715" s="627" t="s">
        <v>1008</v>
      </c>
      <c r="F1715" s="627" t="s">
        <v>1007</v>
      </c>
      <c r="G1715" s="627" t="s">
        <v>4626</v>
      </c>
      <c r="H1715" s="627"/>
      <c r="I1715" s="627"/>
      <c r="J1715" s="627" t="s">
        <v>559</v>
      </c>
      <c r="K1715" s="627"/>
      <c r="L1715" s="627">
        <v>1</v>
      </c>
      <c r="M1715" s="627" t="s">
        <v>4627</v>
      </c>
      <c r="N1715" s="627" t="s">
        <v>4628</v>
      </c>
    </row>
    <row r="1716" spans="1:14" ht="15" hidden="1" customHeight="1" x14ac:dyDescent="0.15">
      <c r="A1716" s="627">
        <v>2</v>
      </c>
      <c r="B1716" s="627" t="s">
        <v>4629</v>
      </c>
      <c r="C1716" s="627" t="s">
        <v>1035</v>
      </c>
      <c r="D1716" s="627" t="s">
        <v>2707</v>
      </c>
      <c r="E1716" s="627" t="s">
        <v>1008</v>
      </c>
      <c r="F1716" s="627" t="s">
        <v>1007</v>
      </c>
      <c r="G1716" s="627" t="s">
        <v>4626</v>
      </c>
      <c r="H1716" s="627" t="s">
        <v>4628</v>
      </c>
      <c r="I1716" s="627"/>
      <c r="J1716" s="627" t="s">
        <v>2708</v>
      </c>
      <c r="K1716" s="627"/>
      <c r="L1716" s="627">
        <v>2</v>
      </c>
      <c r="M1716" s="627"/>
      <c r="N1716" s="627" t="s">
        <v>4630</v>
      </c>
    </row>
    <row r="1717" spans="1:14" ht="15" hidden="1" customHeight="1" x14ac:dyDescent="0.15">
      <c r="A1717" s="627">
        <v>3</v>
      </c>
      <c r="B1717" s="627" t="s">
        <v>4631</v>
      </c>
      <c r="C1717" s="627" t="s">
        <v>1035</v>
      </c>
      <c r="D1717" s="627" t="s">
        <v>2727</v>
      </c>
      <c r="E1717" s="627" t="s">
        <v>1008</v>
      </c>
      <c r="F1717" s="627" t="s">
        <v>1007</v>
      </c>
      <c r="G1717" s="627" t="s">
        <v>4626</v>
      </c>
      <c r="H1717" s="627" t="s">
        <v>4630</v>
      </c>
      <c r="I1717" s="627"/>
      <c r="J1717" s="627" t="s">
        <v>2728</v>
      </c>
      <c r="K1717" s="627"/>
      <c r="L1717" s="627">
        <v>3</v>
      </c>
      <c r="M1717" s="627"/>
      <c r="N1717" s="627" t="s">
        <v>4632</v>
      </c>
    </row>
    <row r="1718" spans="1:14" ht="15" hidden="1" customHeight="1" x14ac:dyDescent="0.15">
      <c r="A1718" s="627">
        <v>4</v>
      </c>
      <c r="B1718" s="627" t="s">
        <v>4633</v>
      </c>
      <c r="C1718" s="627" t="s">
        <v>1035</v>
      </c>
      <c r="D1718" s="627" t="s">
        <v>2731</v>
      </c>
      <c r="E1718" s="627" t="s">
        <v>1008</v>
      </c>
      <c r="F1718" s="627" t="s">
        <v>1007</v>
      </c>
      <c r="G1718" s="627" t="s">
        <v>4626</v>
      </c>
      <c r="H1718" s="627" t="s">
        <v>4632</v>
      </c>
      <c r="I1718" s="627"/>
      <c r="J1718" s="627" t="s">
        <v>2732</v>
      </c>
      <c r="K1718" s="627"/>
      <c r="L1718" s="627">
        <v>4</v>
      </c>
      <c r="M1718" s="627"/>
      <c r="N1718" s="627" t="s">
        <v>4634</v>
      </c>
    </row>
    <row r="1719" spans="1:14" ht="15" hidden="1" customHeight="1" x14ac:dyDescent="0.15">
      <c r="A1719" s="627">
        <v>5</v>
      </c>
      <c r="B1719" s="627" t="s">
        <v>4635</v>
      </c>
      <c r="C1719" s="627" t="s">
        <v>1035</v>
      </c>
      <c r="D1719" s="627" t="s">
        <v>2743</v>
      </c>
      <c r="E1719" s="627" t="s">
        <v>1008</v>
      </c>
      <c r="F1719" s="627" t="s">
        <v>1007</v>
      </c>
      <c r="G1719" s="627" t="s">
        <v>4626</v>
      </c>
      <c r="H1719" s="627" t="s">
        <v>4634</v>
      </c>
      <c r="I1719" s="627"/>
      <c r="J1719" s="627" t="s">
        <v>2744</v>
      </c>
      <c r="K1719" s="627"/>
      <c r="L1719" s="627">
        <v>5</v>
      </c>
      <c r="M1719" s="627"/>
      <c r="N1719" s="627" t="s">
        <v>4636</v>
      </c>
    </row>
    <row r="1720" spans="1:14" ht="15" hidden="1" customHeight="1" x14ac:dyDescent="0.15">
      <c r="A1720" s="627">
        <v>6</v>
      </c>
      <c r="B1720" s="627" t="s">
        <v>4637</v>
      </c>
      <c r="C1720" s="627" t="s">
        <v>1035</v>
      </c>
      <c r="D1720" s="627" t="s">
        <v>2763</v>
      </c>
      <c r="E1720" s="627" t="s">
        <v>1008</v>
      </c>
      <c r="F1720" s="627" t="s">
        <v>1007</v>
      </c>
      <c r="G1720" s="627" t="s">
        <v>4626</v>
      </c>
      <c r="H1720" s="627" t="s">
        <v>4636</v>
      </c>
      <c r="I1720" s="627"/>
      <c r="J1720" s="627" t="s">
        <v>2764</v>
      </c>
      <c r="K1720" s="627"/>
      <c r="L1720" s="627">
        <v>6</v>
      </c>
      <c r="M1720" s="627"/>
      <c r="N1720" s="627" t="s">
        <v>4638</v>
      </c>
    </row>
    <row r="1721" spans="1:14" ht="15" hidden="1" customHeight="1" x14ac:dyDescent="0.15">
      <c r="A1721" s="627">
        <v>7</v>
      </c>
      <c r="B1721" s="627" t="s">
        <v>4639</v>
      </c>
      <c r="C1721" s="627" t="s">
        <v>1035</v>
      </c>
      <c r="D1721" s="627" t="s">
        <v>2767</v>
      </c>
      <c r="E1721" s="627" t="s">
        <v>1008</v>
      </c>
      <c r="F1721" s="627" t="s">
        <v>1007</v>
      </c>
      <c r="G1721" s="627" t="s">
        <v>4626</v>
      </c>
      <c r="H1721" s="627" t="s">
        <v>4638</v>
      </c>
      <c r="I1721" s="627"/>
      <c r="J1721" s="627" t="s">
        <v>2768</v>
      </c>
      <c r="K1721" s="627"/>
      <c r="L1721" s="627">
        <v>7</v>
      </c>
      <c r="M1721" s="627"/>
      <c r="N1721" s="627" t="s">
        <v>4640</v>
      </c>
    </row>
    <row r="1722" spans="1:14" ht="15" hidden="1" customHeight="1" x14ac:dyDescent="0.15">
      <c r="A1722" s="627">
        <v>8</v>
      </c>
      <c r="B1722" s="627" t="s">
        <v>4641</v>
      </c>
      <c r="C1722" s="627" t="s">
        <v>1035</v>
      </c>
      <c r="D1722" s="627" t="s">
        <v>2779</v>
      </c>
      <c r="E1722" s="627" t="s">
        <v>1008</v>
      </c>
      <c r="F1722" s="627" t="s">
        <v>1007</v>
      </c>
      <c r="G1722" s="627" t="s">
        <v>4626</v>
      </c>
      <c r="H1722" s="627" t="s">
        <v>4640</v>
      </c>
      <c r="I1722" s="627"/>
      <c r="J1722" s="627" t="s">
        <v>2780</v>
      </c>
      <c r="K1722" s="627"/>
      <c r="L1722" s="627">
        <v>8</v>
      </c>
      <c r="M1722" s="627"/>
      <c r="N1722" s="627" t="s">
        <v>4642</v>
      </c>
    </row>
    <row r="1723" spans="1:14" ht="15" hidden="1" customHeight="1" x14ac:dyDescent="0.15">
      <c r="A1723" s="627">
        <v>9</v>
      </c>
      <c r="B1723" s="627" t="s">
        <v>4643</v>
      </c>
      <c r="C1723" s="627" t="s">
        <v>1035</v>
      </c>
      <c r="D1723" s="627" t="s">
        <v>2783</v>
      </c>
      <c r="E1723" s="627" t="s">
        <v>1008</v>
      </c>
      <c r="F1723" s="627" t="s">
        <v>1007</v>
      </c>
      <c r="G1723" s="627" t="s">
        <v>4626</v>
      </c>
      <c r="H1723" s="627" t="s">
        <v>4642</v>
      </c>
      <c r="I1723" s="627"/>
      <c r="J1723" s="627" t="s">
        <v>2784</v>
      </c>
      <c r="K1723" s="627"/>
      <c r="L1723" s="627">
        <v>9</v>
      </c>
      <c r="M1723" s="627"/>
      <c r="N1723" s="627" t="s">
        <v>4644</v>
      </c>
    </row>
    <row r="1724" spans="1:14" ht="15" hidden="1" customHeight="1" x14ac:dyDescent="0.15">
      <c r="A1724" s="627">
        <v>10</v>
      </c>
      <c r="B1724" s="627" t="s">
        <v>4645</v>
      </c>
      <c r="C1724" s="627" t="s">
        <v>1035</v>
      </c>
      <c r="D1724" s="627" t="s">
        <v>2799</v>
      </c>
      <c r="E1724" s="627" t="s">
        <v>1008</v>
      </c>
      <c r="F1724" s="627" t="s">
        <v>1007</v>
      </c>
      <c r="G1724" s="627" t="s">
        <v>4626</v>
      </c>
      <c r="H1724" s="627" t="s">
        <v>4644</v>
      </c>
      <c r="I1724" s="627"/>
      <c r="J1724" s="627" t="s">
        <v>2800</v>
      </c>
      <c r="K1724" s="627"/>
      <c r="L1724" s="627">
        <v>10</v>
      </c>
      <c r="M1724" s="627"/>
      <c r="N1724" s="627" t="s">
        <v>4646</v>
      </c>
    </row>
    <row r="1725" spans="1:14" ht="15" hidden="1" customHeight="1" x14ac:dyDescent="0.15">
      <c r="A1725" s="627">
        <v>11</v>
      </c>
      <c r="B1725" s="627" t="s">
        <v>4647</v>
      </c>
      <c r="C1725" s="627" t="s">
        <v>1035</v>
      </c>
      <c r="D1725" s="627" t="s">
        <v>2815</v>
      </c>
      <c r="E1725" s="627" t="s">
        <v>1008</v>
      </c>
      <c r="F1725" s="627" t="s">
        <v>1007</v>
      </c>
      <c r="G1725" s="627" t="s">
        <v>4626</v>
      </c>
      <c r="H1725" s="627" t="s">
        <v>4646</v>
      </c>
      <c r="I1725" s="627"/>
      <c r="J1725" s="627" t="s">
        <v>2816</v>
      </c>
      <c r="K1725" s="627"/>
      <c r="L1725" s="627">
        <v>11</v>
      </c>
      <c r="M1725" s="627"/>
      <c r="N1725" s="627" t="s">
        <v>4648</v>
      </c>
    </row>
    <row r="1726" spans="1:14" ht="15" hidden="1" customHeight="1" x14ac:dyDescent="0.15">
      <c r="A1726" s="627">
        <v>12</v>
      </c>
      <c r="B1726" s="627" t="s">
        <v>4649</v>
      </c>
      <c r="C1726" s="627" t="s">
        <v>1035</v>
      </c>
      <c r="D1726" s="627" t="s">
        <v>4650</v>
      </c>
      <c r="E1726" s="627" t="s">
        <v>1008</v>
      </c>
      <c r="F1726" s="627" t="s">
        <v>1007</v>
      </c>
      <c r="G1726" s="627" t="s">
        <v>4626</v>
      </c>
      <c r="H1726" s="627" t="s">
        <v>4648</v>
      </c>
      <c r="I1726" s="627"/>
      <c r="J1726" s="627" t="s">
        <v>4651</v>
      </c>
      <c r="K1726" s="627"/>
      <c r="L1726" s="627">
        <v>12</v>
      </c>
      <c r="M1726" s="627"/>
      <c r="N1726" s="627" t="s">
        <v>4652</v>
      </c>
    </row>
    <row r="1727" spans="1:14" ht="15" hidden="1" customHeight="1" x14ac:dyDescent="0.15">
      <c r="A1727" s="627">
        <v>13</v>
      </c>
      <c r="B1727" s="627" t="s">
        <v>4653</v>
      </c>
      <c r="C1727" s="627" t="s">
        <v>1035</v>
      </c>
      <c r="D1727" s="627" t="s">
        <v>4654</v>
      </c>
      <c r="E1727" s="627" t="s">
        <v>1008</v>
      </c>
      <c r="F1727" s="627" t="s">
        <v>1007</v>
      </c>
      <c r="G1727" s="627" t="s">
        <v>4626</v>
      </c>
      <c r="H1727" s="627" t="s">
        <v>4652</v>
      </c>
      <c r="I1727" s="627"/>
      <c r="J1727" s="627" t="s">
        <v>4655</v>
      </c>
      <c r="K1727" s="627"/>
      <c r="L1727" s="627">
        <v>14</v>
      </c>
      <c r="M1727" s="627"/>
      <c r="N1727" s="627" t="s">
        <v>4656</v>
      </c>
    </row>
    <row r="1728" spans="1:14" ht="15" hidden="1" customHeight="1" x14ac:dyDescent="0.15">
      <c r="A1728" s="627">
        <v>14</v>
      </c>
      <c r="B1728" s="627" t="s">
        <v>4657</v>
      </c>
      <c r="C1728" s="627" t="s">
        <v>1035</v>
      </c>
      <c r="D1728" s="627" t="s">
        <v>4658</v>
      </c>
      <c r="E1728" s="627" t="s">
        <v>1008</v>
      </c>
      <c r="F1728" s="627" t="s">
        <v>1007</v>
      </c>
      <c r="G1728" s="627" t="s">
        <v>4626</v>
      </c>
      <c r="H1728" s="627" t="s">
        <v>4656</v>
      </c>
      <c r="I1728" s="627"/>
      <c r="J1728" s="627" t="s">
        <v>4659</v>
      </c>
      <c r="K1728" s="627"/>
      <c r="L1728" s="627">
        <v>15</v>
      </c>
      <c r="M1728" s="627"/>
      <c r="N1728" s="627" t="s">
        <v>4660</v>
      </c>
    </row>
    <row r="1729" spans="1:14" ht="15" hidden="1" customHeight="1" x14ac:dyDescent="0.15">
      <c r="A1729" s="627">
        <v>15</v>
      </c>
      <c r="B1729" s="627" t="s">
        <v>4661</v>
      </c>
      <c r="C1729" s="627" t="s">
        <v>1035</v>
      </c>
      <c r="D1729" s="627" t="s">
        <v>4662</v>
      </c>
      <c r="E1729" s="627" t="s">
        <v>1008</v>
      </c>
      <c r="F1729" s="627" t="s">
        <v>1007</v>
      </c>
      <c r="G1729" s="627" t="s">
        <v>4626</v>
      </c>
      <c r="H1729" s="627" t="s">
        <v>4660</v>
      </c>
      <c r="I1729" s="627"/>
      <c r="J1729" s="627" t="s">
        <v>4663</v>
      </c>
      <c r="K1729" s="627"/>
      <c r="L1729" s="627">
        <v>16</v>
      </c>
      <c r="M1729" s="627"/>
      <c r="N1729" s="627" t="s">
        <v>4664</v>
      </c>
    </row>
    <row r="1730" spans="1:14" ht="15" hidden="1" customHeight="1" x14ac:dyDescent="0.15">
      <c r="A1730" s="627">
        <v>16</v>
      </c>
      <c r="B1730" s="627" t="s">
        <v>4665</v>
      </c>
      <c r="C1730" s="627" t="s">
        <v>1035</v>
      </c>
      <c r="D1730" s="627" t="s">
        <v>4666</v>
      </c>
      <c r="E1730" s="627" t="s">
        <v>1008</v>
      </c>
      <c r="F1730" s="627" t="s">
        <v>1007</v>
      </c>
      <c r="G1730" s="627" t="s">
        <v>4626</v>
      </c>
      <c r="H1730" s="627" t="s">
        <v>4664</v>
      </c>
      <c r="I1730" s="627"/>
      <c r="J1730" s="627" t="s">
        <v>4667</v>
      </c>
      <c r="K1730" s="627"/>
      <c r="L1730" s="627">
        <v>17</v>
      </c>
      <c r="M1730" s="627"/>
      <c r="N1730" s="627" t="s">
        <v>4668</v>
      </c>
    </row>
    <row r="1731" spans="1:14" ht="15" hidden="1" customHeight="1" x14ac:dyDescent="0.15">
      <c r="A1731" s="627">
        <v>17</v>
      </c>
      <c r="B1731" s="627" t="s">
        <v>4669</v>
      </c>
      <c r="C1731" s="627" t="s">
        <v>1035</v>
      </c>
      <c r="D1731" s="627" t="s">
        <v>4670</v>
      </c>
      <c r="E1731" s="627" t="s">
        <v>1008</v>
      </c>
      <c r="F1731" s="627" t="s">
        <v>1007</v>
      </c>
      <c r="G1731" s="627" t="s">
        <v>4626</v>
      </c>
      <c r="H1731" s="627" t="s">
        <v>4668</v>
      </c>
      <c r="I1731" s="627"/>
      <c r="J1731" s="627" t="s">
        <v>4671</v>
      </c>
      <c r="K1731" s="627"/>
      <c r="L1731" s="627">
        <v>18</v>
      </c>
      <c r="M1731" s="627"/>
      <c r="N1731" s="627" t="s">
        <v>4672</v>
      </c>
    </row>
    <row r="1732" spans="1:14" ht="15" hidden="1" customHeight="1" x14ac:dyDescent="0.15">
      <c r="A1732" s="627">
        <v>18</v>
      </c>
      <c r="B1732" s="627" t="s">
        <v>4673</v>
      </c>
      <c r="C1732" s="627" t="s">
        <v>1035</v>
      </c>
      <c r="D1732" s="627" t="s">
        <v>4674</v>
      </c>
      <c r="E1732" s="627" t="s">
        <v>1008</v>
      </c>
      <c r="F1732" s="627" t="s">
        <v>1007</v>
      </c>
      <c r="G1732" s="627" t="s">
        <v>4626</v>
      </c>
      <c r="H1732" s="627" t="s">
        <v>4672</v>
      </c>
      <c r="I1732" s="627"/>
      <c r="J1732" s="627" t="s">
        <v>4675</v>
      </c>
      <c r="K1732" s="627"/>
      <c r="L1732" s="627">
        <v>19</v>
      </c>
      <c r="M1732" s="627"/>
      <c r="N1732" s="627" t="s">
        <v>4676</v>
      </c>
    </row>
    <row r="1733" spans="1:14" ht="15" hidden="1" customHeight="1" x14ac:dyDescent="0.15">
      <c r="A1733" s="627">
        <v>19</v>
      </c>
      <c r="B1733" s="627" t="s">
        <v>4677</v>
      </c>
      <c r="C1733" s="627" t="s">
        <v>1035</v>
      </c>
      <c r="D1733" s="627" t="s">
        <v>4678</v>
      </c>
      <c r="E1733" s="627" t="s">
        <v>1008</v>
      </c>
      <c r="F1733" s="627" t="s">
        <v>1007</v>
      </c>
      <c r="G1733" s="627" t="s">
        <v>4626</v>
      </c>
      <c r="H1733" s="627" t="s">
        <v>4676</v>
      </c>
      <c r="I1733" s="627"/>
      <c r="J1733" s="627" t="s">
        <v>4679</v>
      </c>
      <c r="K1733" s="627"/>
      <c r="L1733" s="627">
        <v>20</v>
      </c>
      <c r="M1733" s="627"/>
      <c r="N1733" s="627" t="s">
        <v>4680</v>
      </c>
    </row>
    <row r="1734" spans="1:14" ht="15" hidden="1" customHeight="1" x14ac:dyDescent="0.15">
      <c r="A1734" s="627">
        <v>20</v>
      </c>
      <c r="B1734" s="627" t="s">
        <v>4681</v>
      </c>
      <c r="C1734" s="627" t="s">
        <v>1035</v>
      </c>
      <c r="D1734" s="627" t="s">
        <v>4682</v>
      </c>
      <c r="E1734" s="627" t="s">
        <v>1008</v>
      </c>
      <c r="F1734" s="627" t="s">
        <v>1007</v>
      </c>
      <c r="G1734" s="627" t="s">
        <v>4626</v>
      </c>
      <c r="H1734" s="627" t="s">
        <v>4680</v>
      </c>
      <c r="I1734" s="627"/>
      <c r="J1734" s="627" t="s">
        <v>4683</v>
      </c>
      <c r="K1734" s="627"/>
      <c r="L1734" s="627">
        <v>21</v>
      </c>
      <c r="M1734" s="627"/>
      <c r="N1734" s="627" t="s">
        <v>4684</v>
      </c>
    </row>
    <row r="1735" spans="1:14" ht="15" hidden="1" customHeight="1" x14ac:dyDescent="0.15">
      <c r="A1735" s="627">
        <v>21</v>
      </c>
      <c r="B1735" s="627" t="s">
        <v>4685</v>
      </c>
      <c r="C1735" s="627" t="s">
        <v>1035</v>
      </c>
      <c r="D1735" s="627" t="s">
        <v>4686</v>
      </c>
      <c r="E1735" s="627" t="s">
        <v>1008</v>
      </c>
      <c r="F1735" s="627" t="s">
        <v>1007</v>
      </c>
      <c r="G1735" s="627" t="s">
        <v>4626</v>
      </c>
      <c r="H1735" s="627" t="s">
        <v>4684</v>
      </c>
      <c r="I1735" s="627"/>
      <c r="J1735" s="627" t="s">
        <v>4687</v>
      </c>
      <c r="K1735" s="627"/>
      <c r="L1735" s="627">
        <v>22</v>
      </c>
      <c r="M1735" s="627"/>
      <c r="N1735" s="627" t="s">
        <v>4688</v>
      </c>
    </row>
    <row r="1736" spans="1:14" ht="15" hidden="1" customHeight="1" x14ac:dyDescent="0.15">
      <c r="A1736" s="627">
        <v>22</v>
      </c>
      <c r="B1736" s="627" t="s">
        <v>4689</v>
      </c>
      <c r="C1736" s="627" t="s">
        <v>1035</v>
      </c>
      <c r="D1736" s="627" t="s">
        <v>4690</v>
      </c>
      <c r="E1736" s="627" t="s">
        <v>1008</v>
      </c>
      <c r="F1736" s="627" t="s">
        <v>1007</v>
      </c>
      <c r="G1736" s="627" t="s">
        <v>4626</v>
      </c>
      <c r="H1736" s="627" t="s">
        <v>4688</v>
      </c>
      <c r="I1736" s="627"/>
      <c r="J1736" s="627" t="s">
        <v>4691</v>
      </c>
      <c r="K1736" s="627"/>
      <c r="L1736" s="627">
        <v>23</v>
      </c>
      <c r="M1736" s="627"/>
      <c r="N1736" s="627" t="s">
        <v>4692</v>
      </c>
    </row>
    <row r="1737" spans="1:14" ht="15" hidden="1" customHeight="1" x14ac:dyDescent="0.15">
      <c r="A1737" s="627">
        <v>23</v>
      </c>
      <c r="B1737" s="627" t="s">
        <v>4693</v>
      </c>
      <c r="C1737" s="627" t="s">
        <v>1035</v>
      </c>
      <c r="D1737" s="627" t="s">
        <v>4694</v>
      </c>
      <c r="E1737" s="627" t="s">
        <v>1008</v>
      </c>
      <c r="F1737" s="627" t="s">
        <v>1007</v>
      </c>
      <c r="G1737" s="627" t="s">
        <v>4626</v>
      </c>
      <c r="H1737" s="627" t="s">
        <v>4692</v>
      </c>
      <c r="I1737" s="627"/>
      <c r="J1737" s="627" t="s">
        <v>4695</v>
      </c>
      <c r="K1737" s="627"/>
      <c r="L1737" s="627">
        <v>24</v>
      </c>
      <c r="M1737" s="627"/>
      <c r="N1737" s="627" t="s">
        <v>4696</v>
      </c>
    </row>
    <row r="1738" spans="1:14" ht="15" hidden="1" customHeight="1" x14ac:dyDescent="0.15">
      <c r="A1738" s="627">
        <v>24</v>
      </c>
      <c r="B1738" s="627" t="s">
        <v>4697</v>
      </c>
      <c r="C1738" s="627" t="s">
        <v>1035</v>
      </c>
      <c r="D1738" s="627" t="s">
        <v>4698</v>
      </c>
      <c r="E1738" s="627" t="s">
        <v>1008</v>
      </c>
      <c r="F1738" s="627" t="s">
        <v>1007</v>
      </c>
      <c r="G1738" s="627" t="s">
        <v>4626</v>
      </c>
      <c r="H1738" s="627" t="s">
        <v>4696</v>
      </c>
      <c r="I1738" s="627"/>
      <c r="J1738" s="627" t="s">
        <v>4699</v>
      </c>
      <c r="K1738" s="627"/>
      <c r="L1738" s="627">
        <v>25</v>
      </c>
      <c r="M1738" s="627"/>
      <c r="N1738" s="627" t="s">
        <v>4700</v>
      </c>
    </row>
    <row r="1739" spans="1:14" ht="15" hidden="1" customHeight="1" x14ac:dyDescent="0.15">
      <c r="A1739" s="627">
        <v>25</v>
      </c>
      <c r="B1739" s="627" t="s">
        <v>4701</v>
      </c>
      <c r="C1739" s="627" t="s">
        <v>1035</v>
      </c>
      <c r="D1739" s="627" t="s">
        <v>1010</v>
      </c>
      <c r="E1739" s="627" t="s">
        <v>1008</v>
      </c>
      <c r="F1739" s="627" t="s">
        <v>1007</v>
      </c>
      <c r="G1739" s="627" t="s">
        <v>4626</v>
      </c>
      <c r="H1739" s="627" t="s">
        <v>4700</v>
      </c>
      <c r="I1739" s="627"/>
      <c r="J1739" s="627" t="s">
        <v>560</v>
      </c>
      <c r="K1739" s="627"/>
      <c r="L1739" s="627">
        <v>26</v>
      </c>
      <c r="M1739" s="627"/>
      <c r="N1739" s="627" t="s">
        <v>4702</v>
      </c>
    </row>
    <row r="1740" spans="1:14" ht="15" hidden="1" customHeight="1" x14ac:dyDescent="0.15">
      <c r="A1740" s="627">
        <v>26</v>
      </c>
      <c r="B1740" s="627" t="s">
        <v>4703</v>
      </c>
      <c r="C1740" s="627" t="s">
        <v>1035</v>
      </c>
      <c r="D1740" s="627" t="s">
        <v>1010</v>
      </c>
      <c r="E1740" s="627" t="s">
        <v>1012</v>
      </c>
      <c r="F1740" s="627" t="s">
        <v>1007</v>
      </c>
      <c r="G1740" s="627" t="s">
        <v>4626</v>
      </c>
      <c r="H1740" s="627" t="s">
        <v>4700</v>
      </c>
      <c r="I1740" s="627" t="s">
        <v>4700</v>
      </c>
      <c r="J1740" s="627" t="s">
        <v>561</v>
      </c>
      <c r="K1740" s="627"/>
      <c r="L1740" s="627">
        <v>27</v>
      </c>
      <c r="M1740" s="627"/>
      <c r="N1740" s="627" t="s">
        <v>4704</v>
      </c>
    </row>
    <row r="1741" spans="1:14" ht="15" hidden="1" customHeight="1" x14ac:dyDescent="0.15">
      <c r="A1741" s="627">
        <v>27</v>
      </c>
      <c r="B1741" s="627" t="s">
        <v>4705</v>
      </c>
      <c r="C1741" s="627" t="s">
        <v>1035</v>
      </c>
      <c r="D1741" s="627" t="s">
        <v>1010</v>
      </c>
      <c r="E1741" s="627" t="s">
        <v>1014</v>
      </c>
      <c r="F1741" s="627" t="s">
        <v>1007</v>
      </c>
      <c r="G1741" s="627" t="s">
        <v>4626</v>
      </c>
      <c r="H1741" s="627" t="s">
        <v>4700</v>
      </c>
      <c r="I1741" s="627" t="s">
        <v>4706</v>
      </c>
      <c r="J1741" s="627" t="s">
        <v>562</v>
      </c>
      <c r="K1741" s="627"/>
      <c r="L1741" s="627">
        <v>28</v>
      </c>
      <c r="M1741" s="627"/>
      <c r="N1741" s="627" t="s">
        <v>4707</v>
      </c>
    </row>
    <row r="1742" spans="1:14" ht="15" hidden="1" customHeight="1" x14ac:dyDescent="0.15">
      <c r="A1742" s="627">
        <v>28</v>
      </c>
      <c r="B1742" s="627" t="s">
        <v>4708</v>
      </c>
      <c r="C1742" s="627" t="s">
        <v>1035</v>
      </c>
      <c r="D1742" s="627" t="s">
        <v>1010</v>
      </c>
      <c r="E1742" s="627" t="s">
        <v>1016</v>
      </c>
      <c r="F1742" s="627" t="s">
        <v>1007</v>
      </c>
      <c r="G1742" s="627" t="s">
        <v>4626</v>
      </c>
      <c r="H1742" s="627" t="s">
        <v>4700</v>
      </c>
      <c r="I1742" s="627" t="s">
        <v>4709</v>
      </c>
      <c r="J1742" s="627" t="s">
        <v>563</v>
      </c>
      <c r="K1742" s="627"/>
      <c r="L1742" s="627">
        <v>29</v>
      </c>
      <c r="M1742" s="627"/>
      <c r="N1742" s="627" t="s">
        <v>4710</v>
      </c>
    </row>
    <row r="1743" spans="1:14" ht="15" hidden="1" customHeight="1" x14ac:dyDescent="0.15">
      <c r="A1743" s="627">
        <v>29</v>
      </c>
      <c r="B1743" s="627" t="s">
        <v>4711</v>
      </c>
      <c r="C1743" s="627" t="s">
        <v>1035</v>
      </c>
      <c r="D1743" s="627" t="s">
        <v>1010</v>
      </c>
      <c r="E1743" s="627" t="s">
        <v>1018</v>
      </c>
      <c r="F1743" s="627" t="s">
        <v>1007</v>
      </c>
      <c r="G1743" s="627" t="s">
        <v>4626</v>
      </c>
      <c r="H1743" s="627" t="s">
        <v>4700</v>
      </c>
      <c r="I1743" s="627" t="s">
        <v>4712</v>
      </c>
      <c r="J1743" s="627" t="s">
        <v>564</v>
      </c>
      <c r="K1743" s="627"/>
      <c r="L1743" s="627">
        <v>30</v>
      </c>
      <c r="M1743" s="627"/>
      <c r="N1743" s="627" t="s">
        <v>4713</v>
      </c>
    </row>
    <row r="1744" spans="1:14" ht="15" hidden="1" customHeight="1" x14ac:dyDescent="0.15">
      <c r="A1744" s="627">
        <v>30</v>
      </c>
      <c r="B1744" s="627" t="s">
        <v>4714</v>
      </c>
      <c r="C1744" s="627" t="s">
        <v>1035</v>
      </c>
      <c r="D1744" s="627" t="s">
        <v>1010</v>
      </c>
      <c r="E1744" s="627" t="s">
        <v>1020</v>
      </c>
      <c r="F1744" s="627" t="s">
        <v>1007</v>
      </c>
      <c r="G1744" s="627" t="s">
        <v>4626</v>
      </c>
      <c r="H1744" s="627" t="s">
        <v>4700</v>
      </c>
      <c r="I1744" s="627" t="s">
        <v>4715</v>
      </c>
      <c r="J1744" s="627" t="s">
        <v>565</v>
      </c>
      <c r="K1744" s="627"/>
      <c r="L1744" s="627">
        <v>31</v>
      </c>
      <c r="M1744" s="627"/>
      <c r="N1744" s="627" t="s">
        <v>4716</v>
      </c>
    </row>
    <row r="1745" spans="1:14" ht="15" hidden="1" customHeight="1" x14ac:dyDescent="0.15">
      <c r="A1745" s="627">
        <v>31</v>
      </c>
      <c r="B1745" s="627" t="s">
        <v>4717</v>
      </c>
      <c r="C1745" s="627" t="s">
        <v>1035</v>
      </c>
      <c r="D1745" s="627" t="s">
        <v>1010</v>
      </c>
      <c r="E1745" s="627" t="s">
        <v>1022</v>
      </c>
      <c r="F1745" s="627" t="s">
        <v>1007</v>
      </c>
      <c r="G1745" s="627" t="s">
        <v>4626</v>
      </c>
      <c r="H1745" s="627" t="s">
        <v>4700</v>
      </c>
      <c r="I1745" s="627" t="s">
        <v>4718</v>
      </c>
      <c r="J1745" s="627" t="s">
        <v>566</v>
      </c>
      <c r="K1745" s="627"/>
      <c r="L1745" s="627">
        <v>32</v>
      </c>
      <c r="M1745" s="627"/>
      <c r="N1745" s="627" t="s">
        <v>4719</v>
      </c>
    </row>
    <row r="1746" spans="1:14" ht="15" hidden="1" customHeight="1" x14ac:dyDescent="0.15">
      <c r="A1746" s="627">
        <v>32</v>
      </c>
      <c r="B1746" s="627" t="s">
        <v>4720</v>
      </c>
      <c r="C1746" s="627" t="s">
        <v>1035</v>
      </c>
      <c r="D1746" s="627" t="s">
        <v>1010</v>
      </c>
      <c r="E1746" s="627" t="s">
        <v>1024</v>
      </c>
      <c r="F1746" s="627" t="s">
        <v>1007</v>
      </c>
      <c r="G1746" s="627" t="s">
        <v>4626</v>
      </c>
      <c r="H1746" s="627" t="s">
        <v>4700</v>
      </c>
      <c r="I1746" s="627" t="s">
        <v>4721</v>
      </c>
      <c r="J1746" s="627" t="s">
        <v>567</v>
      </c>
      <c r="K1746" s="627"/>
      <c r="L1746" s="627">
        <v>33</v>
      </c>
      <c r="M1746" s="627"/>
      <c r="N1746" s="627" t="s">
        <v>4722</v>
      </c>
    </row>
    <row r="1747" spans="1:14" ht="15" hidden="1" customHeight="1" x14ac:dyDescent="0.15">
      <c r="A1747" s="627">
        <v>33</v>
      </c>
      <c r="B1747" s="627" t="s">
        <v>4723</v>
      </c>
      <c r="C1747" s="627" t="s">
        <v>1035</v>
      </c>
      <c r="D1747" s="627" t="s">
        <v>1010</v>
      </c>
      <c r="E1747" s="627" t="s">
        <v>1006</v>
      </c>
      <c r="F1747" s="627" t="s">
        <v>1007</v>
      </c>
      <c r="G1747" s="627" t="s">
        <v>4626</v>
      </c>
      <c r="H1747" s="627" t="s">
        <v>4700</v>
      </c>
      <c r="I1747" s="627" t="s">
        <v>4724</v>
      </c>
      <c r="J1747" s="627" t="s">
        <v>568</v>
      </c>
      <c r="K1747" s="627"/>
      <c r="L1747" s="627">
        <v>34</v>
      </c>
      <c r="M1747" s="627"/>
      <c r="N1747" s="627" t="s">
        <v>4725</v>
      </c>
    </row>
    <row r="1748" spans="1:14" ht="15" hidden="1" customHeight="1" x14ac:dyDescent="0.15">
      <c r="A1748" s="627">
        <v>34</v>
      </c>
      <c r="B1748" s="627" t="s">
        <v>4726</v>
      </c>
      <c r="C1748" s="627" t="s">
        <v>1035</v>
      </c>
      <c r="D1748" s="627" t="s">
        <v>1010</v>
      </c>
      <c r="E1748" s="627" t="s">
        <v>1027</v>
      </c>
      <c r="F1748" s="627" t="s">
        <v>1007</v>
      </c>
      <c r="G1748" s="627" t="s">
        <v>4626</v>
      </c>
      <c r="H1748" s="627" t="s">
        <v>4700</v>
      </c>
      <c r="I1748" s="627" t="s">
        <v>4727</v>
      </c>
      <c r="J1748" s="627" t="s">
        <v>569</v>
      </c>
      <c r="K1748" s="627"/>
      <c r="L1748" s="627">
        <v>35</v>
      </c>
      <c r="M1748" s="627"/>
      <c r="N1748" s="627" t="s">
        <v>4728</v>
      </c>
    </row>
    <row r="1749" spans="1:14" ht="15" hidden="1" customHeight="1" x14ac:dyDescent="0.15">
      <c r="A1749" s="627">
        <v>35</v>
      </c>
      <c r="B1749" s="627" t="s">
        <v>4729</v>
      </c>
      <c r="C1749" s="627" t="s">
        <v>1035</v>
      </c>
      <c r="D1749" s="627" t="s">
        <v>1047</v>
      </c>
      <c r="E1749" s="627" t="s">
        <v>1008</v>
      </c>
      <c r="F1749" s="627" t="s">
        <v>1007</v>
      </c>
      <c r="G1749" s="627" t="s">
        <v>4626</v>
      </c>
      <c r="H1749" s="627" t="s">
        <v>4702</v>
      </c>
      <c r="I1749" s="627"/>
      <c r="J1749" s="627" t="s">
        <v>580</v>
      </c>
      <c r="K1749" s="627"/>
      <c r="L1749" s="627">
        <v>36</v>
      </c>
      <c r="M1749" s="627"/>
      <c r="N1749" s="627" t="s">
        <v>4730</v>
      </c>
    </row>
    <row r="1750" spans="1:14" ht="15" hidden="1" customHeight="1" x14ac:dyDescent="0.15">
      <c r="A1750" s="627">
        <v>36</v>
      </c>
      <c r="B1750" s="627" t="s">
        <v>4731</v>
      </c>
      <c r="C1750" s="627" t="s">
        <v>1035</v>
      </c>
      <c r="D1750" s="627" t="s">
        <v>1047</v>
      </c>
      <c r="E1750" s="627" t="s">
        <v>1012</v>
      </c>
      <c r="F1750" s="627" t="s">
        <v>1007</v>
      </c>
      <c r="G1750" s="627" t="s">
        <v>4626</v>
      </c>
      <c r="H1750" s="627" t="s">
        <v>4702</v>
      </c>
      <c r="I1750" s="627" t="s">
        <v>4702</v>
      </c>
      <c r="J1750" s="627" t="s">
        <v>581</v>
      </c>
      <c r="K1750" s="627"/>
      <c r="L1750" s="627">
        <v>37</v>
      </c>
      <c r="M1750" s="627"/>
      <c r="N1750" s="627" t="s">
        <v>4732</v>
      </c>
    </row>
    <row r="1751" spans="1:14" ht="15" hidden="1" customHeight="1" x14ac:dyDescent="0.15">
      <c r="A1751" s="627">
        <v>37</v>
      </c>
      <c r="B1751" s="627" t="s">
        <v>4733</v>
      </c>
      <c r="C1751" s="627" t="s">
        <v>1035</v>
      </c>
      <c r="D1751" s="627" t="s">
        <v>1047</v>
      </c>
      <c r="E1751" s="627" t="s">
        <v>1014</v>
      </c>
      <c r="F1751" s="627" t="s">
        <v>1007</v>
      </c>
      <c r="G1751" s="627" t="s">
        <v>4626</v>
      </c>
      <c r="H1751" s="627" t="s">
        <v>4702</v>
      </c>
      <c r="I1751" s="627" t="s">
        <v>4734</v>
      </c>
      <c r="J1751" s="627" t="s">
        <v>582</v>
      </c>
      <c r="K1751" s="627"/>
      <c r="L1751" s="627">
        <v>38</v>
      </c>
      <c r="M1751" s="627"/>
      <c r="N1751" s="627" t="s">
        <v>4735</v>
      </c>
    </row>
    <row r="1752" spans="1:14" ht="15" hidden="1" customHeight="1" x14ac:dyDescent="0.15">
      <c r="A1752" s="627">
        <v>38</v>
      </c>
      <c r="B1752" s="627" t="s">
        <v>4736</v>
      </c>
      <c r="C1752" s="627" t="s">
        <v>1035</v>
      </c>
      <c r="D1752" s="627" t="s">
        <v>1059</v>
      </c>
      <c r="E1752" s="627" t="s">
        <v>1008</v>
      </c>
      <c r="F1752" s="627" t="s">
        <v>1007</v>
      </c>
      <c r="G1752" s="627" t="s">
        <v>4626</v>
      </c>
      <c r="H1752" s="627" t="s">
        <v>4704</v>
      </c>
      <c r="I1752" s="627"/>
      <c r="J1752" s="627" t="s">
        <v>591</v>
      </c>
      <c r="K1752" s="627"/>
      <c r="L1752" s="627">
        <v>39</v>
      </c>
      <c r="M1752" s="627"/>
      <c r="N1752" s="627" t="s">
        <v>4737</v>
      </c>
    </row>
    <row r="1753" spans="1:14" ht="15" hidden="1" customHeight="1" x14ac:dyDescent="0.15">
      <c r="A1753" s="627">
        <v>39</v>
      </c>
      <c r="B1753" s="627" t="s">
        <v>4738</v>
      </c>
      <c r="C1753" s="627" t="s">
        <v>1035</v>
      </c>
      <c r="D1753" s="627" t="s">
        <v>1066</v>
      </c>
      <c r="E1753" s="627" t="s">
        <v>1008</v>
      </c>
      <c r="F1753" s="627" t="s">
        <v>1007</v>
      </c>
      <c r="G1753" s="627" t="s">
        <v>4626</v>
      </c>
      <c r="H1753" s="627" t="s">
        <v>4707</v>
      </c>
      <c r="I1753" s="627"/>
      <c r="J1753" s="627" t="s">
        <v>597</v>
      </c>
      <c r="K1753" s="627"/>
      <c r="L1753" s="627">
        <v>40</v>
      </c>
      <c r="M1753" s="627"/>
      <c r="N1753" s="627" t="s">
        <v>4739</v>
      </c>
    </row>
    <row r="1754" spans="1:14" ht="15" hidden="1" customHeight="1" x14ac:dyDescent="0.15">
      <c r="A1754" s="627">
        <v>40</v>
      </c>
      <c r="B1754" s="627" t="s">
        <v>4740</v>
      </c>
      <c r="C1754" s="627" t="s">
        <v>1035</v>
      </c>
      <c r="D1754" s="627" t="s">
        <v>1077</v>
      </c>
      <c r="E1754" s="627" t="s">
        <v>1008</v>
      </c>
      <c r="F1754" s="627" t="s">
        <v>1007</v>
      </c>
      <c r="G1754" s="627" t="s">
        <v>4626</v>
      </c>
      <c r="H1754" s="627" t="s">
        <v>4710</v>
      </c>
      <c r="I1754" s="627"/>
      <c r="J1754" s="627" t="s">
        <v>607</v>
      </c>
      <c r="K1754" s="627"/>
      <c r="L1754" s="627">
        <v>41</v>
      </c>
      <c r="M1754" s="627"/>
      <c r="N1754" s="627" t="s">
        <v>4741</v>
      </c>
    </row>
    <row r="1755" spans="1:14" ht="15" hidden="1" customHeight="1" x14ac:dyDescent="0.15">
      <c r="A1755" s="627">
        <v>41</v>
      </c>
      <c r="B1755" s="627" t="s">
        <v>4742</v>
      </c>
      <c r="C1755" s="627" t="s">
        <v>1035</v>
      </c>
      <c r="D1755" s="627" t="s">
        <v>1077</v>
      </c>
      <c r="E1755" s="627" t="s">
        <v>1012</v>
      </c>
      <c r="F1755" s="627" t="s">
        <v>1007</v>
      </c>
      <c r="G1755" s="627" t="s">
        <v>4626</v>
      </c>
      <c r="H1755" s="627" t="s">
        <v>4710</v>
      </c>
      <c r="I1755" s="627" t="s">
        <v>4743</v>
      </c>
      <c r="J1755" s="627" t="s">
        <v>608</v>
      </c>
      <c r="K1755" s="627"/>
      <c r="L1755" s="627">
        <v>42</v>
      </c>
      <c r="M1755" s="627"/>
      <c r="N1755" s="627" t="s">
        <v>4744</v>
      </c>
    </row>
    <row r="1756" spans="1:14" ht="15" hidden="1" customHeight="1" x14ac:dyDescent="0.15">
      <c r="A1756" s="627">
        <v>42</v>
      </c>
      <c r="B1756" s="627" t="s">
        <v>4745</v>
      </c>
      <c r="C1756" s="627" t="s">
        <v>1035</v>
      </c>
      <c r="D1756" s="627" t="s">
        <v>1077</v>
      </c>
      <c r="E1756" s="627" t="s">
        <v>1014</v>
      </c>
      <c r="F1756" s="627" t="s">
        <v>1007</v>
      </c>
      <c r="G1756" s="627" t="s">
        <v>4626</v>
      </c>
      <c r="H1756" s="627" t="s">
        <v>4710</v>
      </c>
      <c r="I1756" s="627" t="s">
        <v>4746</v>
      </c>
      <c r="J1756" s="627" t="s">
        <v>609</v>
      </c>
      <c r="K1756" s="627"/>
      <c r="L1756" s="627">
        <v>43</v>
      </c>
      <c r="M1756" s="627"/>
      <c r="N1756" s="627" t="s">
        <v>4747</v>
      </c>
    </row>
    <row r="1757" spans="1:14" ht="15" hidden="1" customHeight="1" x14ac:dyDescent="0.15">
      <c r="A1757" s="627">
        <v>43</v>
      </c>
      <c r="B1757" s="627" t="s">
        <v>4748</v>
      </c>
      <c r="C1757" s="627" t="s">
        <v>1035</v>
      </c>
      <c r="D1757" s="627" t="s">
        <v>1077</v>
      </c>
      <c r="E1757" s="627" t="s">
        <v>1016</v>
      </c>
      <c r="F1757" s="627" t="s">
        <v>1007</v>
      </c>
      <c r="G1757" s="627" t="s">
        <v>4626</v>
      </c>
      <c r="H1757" s="627" t="s">
        <v>4710</v>
      </c>
      <c r="I1757" s="627" t="s">
        <v>4749</v>
      </c>
      <c r="J1757" s="627" t="s">
        <v>610</v>
      </c>
      <c r="K1757" s="627"/>
      <c r="L1757" s="627">
        <v>44</v>
      </c>
      <c r="M1757" s="627"/>
      <c r="N1757" s="627" t="s">
        <v>4750</v>
      </c>
    </row>
    <row r="1758" spans="1:14" ht="15" hidden="1" customHeight="1" x14ac:dyDescent="0.15">
      <c r="A1758" s="627">
        <v>44</v>
      </c>
      <c r="B1758" s="627" t="s">
        <v>4751</v>
      </c>
      <c r="C1758" s="627" t="s">
        <v>1035</v>
      </c>
      <c r="D1758" s="627" t="s">
        <v>1077</v>
      </c>
      <c r="E1758" s="627" t="s">
        <v>1018</v>
      </c>
      <c r="F1758" s="627" t="s">
        <v>1007</v>
      </c>
      <c r="G1758" s="627" t="s">
        <v>4626</v>
      </c>
      <c r="H1758" s="627" t="s">
        <v>4710</v>
      </c>
      <c r="I1758" s="627" t="s">
        <v>4752</v>
      </c>
      <c r="J1758" s="627" t="s">
        <v>611</v>
      </c>
      <c r="K1758" s="627"/>
      <c r="L1758" s="627">
        <v>45</v>
      </c>
      <c r="M1758" s="627"/>
      <c r="N1758" s="627" t="s">
        <v>4753</v>
      </c>
    </row>
    <row r="1759" spans="1:14" ht="15" hidden="1" customHeight="1" x14ac:dyDescent="0.15">
      <c r="A1759" s="627">
        <v>45</v>
      </c>
      <c r="B1759" s="627" t="s">
        <v>4754</v>
      </c>
      <c r="C1759" s="627" t="s">
        <v>1035</v>
      </c>
      <c r="D1759" s="627" t="s">
        <v>1077</v>
      </c>
      <c r="E1759" s="627" t="s">
        <v>1020</v>
      </c>
      <c r="F1759" s="627" t="s">
        <v>1007</v>
      </c>
      <c r="G1759" s="627" t="s">
        <v>4626</v>
      </c>
      <c r="H1759" s="627" t="s">
        <v>4710</v>
      </c>
      <c r="I1759" s="627" t="s">
        <v>4755</v>
      </c>
      <c r="J1759" s="627" t="s">
        <v>612</v>
      </c>
      <c r="K1759" s="627"/>
      <c r="L1759" s="627">
        <v>46</v>
      </c>
      <c r="M1759" s="627"/>
      <c r="N1759" s="627" t="s">
        <v>4756</v>
      </c>
    </row>
    <row r="1760" spans="1:14" ht="15" hidden="1" customHeight="1" x14ac:dyDescent="0.15">
      <c r="A1760" s="627">
        <v>46</v>
      </c>
      <c r="B1760" s="627" t="s">
        <v>4757</v>
      </c>
      <c r="C1760" s="627" t="s">
        <v>1035</v>
      </c>
      <c r="D1760" s="627" t="s">
        <v>1077</v>
      </c>
      <c r="E1760" s="627" t="s">
        <v>1022</v>
      </c>
      <c r="F1760" s="627" t="s">
        <v>1007</v>
      </c>
      <c r="G1760" s="627" t="s">
        <v>4626</v>
      </c>
      <c r="H1760" s="627" t="s">
        <v>4710</v>
      </c>
      <c r="I1760" s="627" t="s">
        <v>4758</v>
      </c>
      <c r="J1760" s="627" t="s">
        <v>613</v>
      </c>
      <c r="K1760" s="627"/>
      <c r="L1760" s="627">
        <v>47</v>
      </c>
      <c r="M1760" s="627"/>
      <c r="N1760" s="627" t="s">
        <v>4759</v>
      </c>
    </row>
    <row r="1761" spans="1:14" ht="15" hidden="1" customHeight="1" x14ac:dyDescent="0.15">
      <c r="A1761" s="627">
        <v>47</v>
      </c>
      <c r="B1761" s="627" t="s">
        <v>4760</v>
      </c>
      <c r="C1761" s="627" t="s">
        <v>1035</v>
      </c>
      <c r="D1761" s="627" t="s">
        <v>1077</v>
      </c>
      <c r="E1761" s="627" t="s">
        <v>1024</v>
      </c>
      <c r="F1761" s="627" t="s">
        <v>1007</v>
      </c>
      <c r="G1761" s="627" t="s">
        <v>4626</v>
      </c>
      <c r="H1761" s="627" t="s">
        <v>4710</v>
      </c>
      <c r="I1761" s="627" t="s">
        <v>4761</v>
      </c>
      <c r="J1761" s="627" t="s">
        <v>614</v>
      </c>
      <c r="K1761" s="627"/>
      <c r="L1761" s="627">
        <v>48</v>
      </c>
      <c r="M1761" s="627"/>
      <c r="N1761" s="627" t="s">
        <v>4762</v>
      </c>
    </row>
    <row r="1762" spans="1:14" ht="15" hidden="1" customHeight="1" x14ac:dyDescent="0.15">
      <c r="A1762" s="627">
        <v>48</v>
      </c>
      <c r="B1762" s="627" t="s">
        <v>4763</v>
      </c>
      <c r="C1762" s="627" t="s">
        <v>1035</v>
      </c>
      <c r="D1762" s="627" t="s">
        <v>1839</v>
      </c>
      <c r="E1762" s="627" t="s">
        <v>1008</v>
      </c>
      <c r="F1762" s="627" t="s">
        <v>1007</v>
      </c>
      <c r="G1762" s="627" t="s">
        <v>4626</v>
      </c>
      <c r="H1762" s="627" t="s">
        <v>4713</v>
      </c>
      <c r="I1762" s="627"/>
      <c r="J1762" s="627" t="s">
        <v>1840</v>
      </c>
      <c r="K1762" s="627"/>
      <c r="L1762" s="627">
        <v>49</v>
      </c>
      <c r="M1762" s="627"/>
      <c r="N1762" s="627" t="s">
        <v>4764</v>
      </c>
    </row>
    <row r="1763" spans="1:14" ht="15" hidden="1" customHeight="1" x14ac:dyDescent="0.15">
      <c r="A1763" s="627">
        <v>49</v>
      </c>
      <c r="B1763" s="627" t="s">
        <v>4765</v>
      </c>
      <c r="C1763" s="627" t="s">
        <v>1035</v>
      </c>
      <c r="D1763" s="627" t="s">
        <v>1839</v>
      </c>
      <c r="E1763" s="627" t="s">
        <v>1012</v>
      </c>
      <c r="F1763" s="627" t="s">
        <v>1007</v>
      </c>
      <c r="G1763" s="627" t="s">
        <v>4626</v>
      </c>
      <c r="H1763" s="627" t="s">
        <v>4713</v>
      </c>
      <c r="I1763" s="627" t="s">
        <v>4766</v>
      </c>
      <c r="J1763" s="627" t="s">
        <v>1843</v>
      </c>
      <c r="K1763" s="627"/>
      <c r="L1763" s="627">
        <v>50</v>
      </c>
      <c r="M1763" s="627"/>
      <c r="N1763" s="627" t="s">
        <v>4767</v>
      </c>
    </row>
    <row r="1764" spans="1:14" ht="15" hidden="1" customHeight="1" x14ac:dyDescent="0.15">
      <c r="A1764" s="627">
        <v>50</v>
      </c>
      <c r="B1764" s="627" t="s">
        <v>4768</v>
      </c>
      <c r="C1764" s="627" t="s">
        <v>1035</v>
      </c>
      <c r="D1764" s="627" t="s">
        <v>1839</v>
      </c>
      <c r="E1764" s="627" t="s">
        <v>1014</v>
      </c>
      <c r="F1764" s="627" t="s">
        <v>1007</v>
      </c>
      <c r="G1764" s="627" t="s">
        <v>4626</v>
      </c>
      <c r="H1764" s="627" t="s">
        <v>4713</v>
      </c>
      <c r="I1764" s="627" t="s">
        <v>4769</v>
      </c>
      <c r="J1764" s="627" t="s">
        <v>1846</v>
      </c>
      <c r="K1764" s="627"/>
      <c r="L1764" s="627">
        <v>51</v>
      </c>
      <c r="M1764" s="627"/>
      <c r="N1764" s="627" t="s">
        <v>4770</v>
      </c>
    </row>
    <row r="1765" spans="1:14" ht="15" hidden="1" customHeight="1" x14ac:dyDescent="0.15">
      <c r="A1765" s="627">
        <v>51</v>
      </c>
      <c r="B1765" s="627" t="s">
        <v>4771</v>
      </c>
      <c r="C1765" s="627" t="s">
        <v>1035</v>
      </c>
      <c r="D1765" s="627" t="s">
        <v>1839</v>
      </c>
      <c r="E1765" s="627" t="s">
        <v>1016</v>
      </c>
      <c r="F1765" s="627" t="s">
        <v>1007</v>
      </c>
      <c r="G1765" s="627" t="s">
        <v>4626</v>
      </c>
      <c r="H1765" s="627" t="s">
        <v>4713</v>
      </c>
      <c r="I1765" s="627" t="s">
        <v>4772</v>
      </c>
      <c r="J1765" s="627" t="s">
        <v>1849</v>
      </c>
      <c r="K1765" s="627"/>
      <c r="L1765" s="627">
        <v>52</v>
      </c>
      <c r="M1765" s="627"/>
      <c r="N1765" s="627" t="s">
        <v>4773</v>
      </c>
    </row>
    <row r="1766" spans="1:14" ht="15" hidden="1" customHeight="1" x14ac:dyDescent="0.15">
      <c r="A1766" s="627">
        <v>52</v>
      </c>
      <c r="B1766" s="627" t="s">
        <v>4774</v>
      </c>
      <c r="C1766" s="627" t="s">
        <v>1035</v>
      </c>
      <c r="D1766" s="627" t="s">
        <v>1091</v>
      </c>
      <c r="E1766" s="627" t="s">
        <v>1008</v>
      </c>
      <c r="F1766" s="627" t="s">
        <v>1007</v>
      </c>
      <c r="G1766" s="627" t="s">
        <v>4626</v>
      </c>
      <c r="H1766" s="627" t="s">
        <v>4716</v>
      </c>
      <c r="I1766" s="627"/>
      <c r="J1766" s="627" t="s">
        <v>620</v>
      </c>
      <c r="K1766" s="627"/>
      <c r="L1766" s="627">
        <v>53</v>
      </c>
      <c r="M1766" s="627"/>
      <c r="N1766" s="627" t="s">
        <v>4775</v>
      </c>
    </row>
    <row r="1767" spans="1:14" ht="15" hidden="1" customHeight="1" x14ac:dyDescent="0.15">
      <c r="A1767" s="627">
        <v>53</v>
      </c>
      <c r="B1767" s="627" t="s">
        <v>4776</v>
      </c>
      <c r="C1767" s="627" t="s">
        <v>1035</v>
      </c>
      <c r="D1767" s="627" t="s">
        <v>1091</v>
      </c>
      <c r="E1767" s="627" t="s">
        <v>1012</v>
      </c>
      <c r="F1767" s="627" t="s">
        <v>1007</v>
      </c>
      <c r="G1767" s="627" t="s">
        <v>4626</v>
      </c>
      <c r="H1767" s="627" t="s">
        <v>4716</v>
      </c>
      <c r="I1767" s="627" t="s">
        <v>4203</v>
      </c>
      <c r="J1767" s="627" t="s">
        <v>621</v>
      </c>
      <c r="K1767" s="627"/>
      <c r="L1767" s="627">
        <v>54</v>
      </c>
      <c r="M1767" s="627"/>
      <c r="N1767" s="627" t="s">
        <v>4777</v>
      </c>
    </row>
    <row r="1768" spans="1:14" ht="15" hidden="1" customHeight="1" x14ac:dyDescent="0.15">
      <c r="A1768" s="627">
        <v>54</v>
      </c>
      <c r="B1768" s="627" t="s">
        <v>4778</v>
      </c>
      <c r="C1768" s="627" t="s">
        <v>1035</v>
      </c>
      <c r="D1768" s="627" t="s">
        <v>1091</v>
      </c>
      <c r="E1768" s="627" t="s">
        <v>1014</v>
      </c>
      <c r="F1768" s="627" t="s">
        <v>1007</v>
      </c>
      <c r="G1768" s="627" t="s">
        <v>4626</v>
      </c>
      <c r="H1768" s="627" t="s">
        <v>4716</v>
      </c>
      <c r="I1768" s="627" t="s">
        <v>4779</v>
      </c>
      <c r="J1768" s="627" t="s">
        <v>622</v>
      </c>
      <c r="K1768" s="627"/>
      <c r="L1768" s="627">
        <v>55</v>
      </c>
      <c r="M1768" s="627"/>
      <c r="N1768" s="627" t="s">
        <v>4780</v>
      </c>
    </row>
    <row r="1769" spans="1:14" ht="15" hidden="1" customHeight="1" x14ac:dyDescent="0.15">
      <c r="A1769" s="627">
        <v>55</v>
      </c>
      <c r="B1769" s="627" t="s">
        <v>4781</v>
      </c>
      <c r="C1769" s="627" t="s">
        <v>1035</v>
      </c>
      <c r="D1769" s="627" t="s">
        <v>1098</v>
      </c>
      <c r="E1769" s="627" t="s">
        <v>1008</v>
      </c>
      <c r="F1769" s="627" t="s">
        <v>1007</v>
      </c>
      <c r="G1769" s="627" t="s">
        <v>4626</v>
      </c>
      <c r="H1769" s="627" t="s">
        <v>4719</v>
      </c>
      <c r="I1769" s="627"/>
      <c r="J1769" s="627" t="s">
        <v>626</v>
      </c>
      <c r="K1769" s="627"/>
      <c r="L1769" s="627">
        <v>56</v>
      </c>
      <c r="M1769" s="627"/>
      <c r="N1769" s="627" t="s">
        <v>3043</v>
      </c>
    </row>
    <row r="1770" spans="1:14" ht="15" hidden="1" customHeight="1" x14ac:dyDescent="0.15">
      <c r="A1770" s="627">
        <v>56</v>
      </c>
      <c r="B1770" s="627" t="s">
        <v>4782</v>
      </c>
      <c r="C1770" s="627" t="s">
        <v>1035</v>
      </c>
      <c r="D1770" s="627" t="s">
        <v>1098</v>
      </c>
      <c r="E1770" s="627" t="s">
        <v>1012</v>
      </c>
      <c r="F1770" s="627" t="s">
        <v>1007</v>
      </c>
      <c r="G1770" s="627" t="s">
        <v>4626</v>
      </c>
      <c r="H1770" s="627" t="s">
        <v>4719</v>
      </c>
      <c r="I1770" s="627" t="s">
        <v>4783</v>
      </c>
      <c r="J1770" s="627" t="s">
        <v>627</v>
      </c>
      <c r="K1770" s="627"/>
      <c r="L1770" s="627">
        <v>57</v>
      </c>
      <c r="M1770" s="627"/>
      <c r="N1770" s="627" t="s">
        <v>4311</v>
      </c>
    </row>
    <row r="1771" spans="1:14" ht="15" hidden="1" customHeight="1" x14ac:dyDescent="0.15">
      <c r="A1771" s="627">
        <v>57</v>
      </c>
      <c r="B1771" s="627" t="s">
        <v>4784</v>
      </c>
      <c r="C1771" s="627" t="s">
        <v>1035</v>
      </c>
      <c r="D1771" s="627" t="s">
        <v>1098</v>
      </c>
      <c r="E1771" s="627" t="s">
        <v>1014</v>
      </c>
      <c r="F1771" s="627" t="s">
        <v>1007</v>
      </c>
      <c r="G1771" s="627" t="s">
        <v>4626</v>
      </c>
      <c r="H1771" s="627" t="s">
        <v>4719</v>
      </c>
      <c r="I1771" s="627" t="s">
        <v>4785</v>
      </c>
      <c r="J1771" s="627" t="s">
        <v>628</v>
      </c>
      <c r="K1771" s="627"/>
      <c r="L1771" s="627">
        <v>58</v>
      </c>
      <c r="M1771" s="627"/>
      <c r="N1771" s="627" t="s">
        <v>4786</v>
      </c>
    </row>
    <row r="1772" spans="1:14" ht="15" hidden="1" customHeight="1" x14ac:dyDescent="0.15">
      <c r="A1772" s="627">
        <v>58</v>
      </c>
      <c r="B1772" s="627" t="s">
        <v>4787</v>
      </c>
      <c r="C1772" s="627" t="s">
        <v>1035</v>
      </c>
      <c r="D1772" s="627" t="s">
        <v>1897</v>
      </c>
      <c r="E1772" s="627" t="s">
        <v>1008</v>
      </c>
      <c r="F1772" s="627" t="s">
        <v>1007</v>
      </c>
      <c r="G1772" s="627" t="s">
        <v>4626</v>
      </c>
      <c r="H1772" s="627" t="s">
        <v>4722</v>
      </c>
      <c r="I1772" s="627"/>
      <c r="J1772" s="627" t="s">
        <v>1898</v>
      </c>
      <c r="K1772" s="627"/>
      <c r="L1772" s="627">
        <v>59</v>
      </c>
      <c r="M1772" s="627"/>
      <c r="N1772" s="627" t="s">
        <v>4788</v>
      </c>
    </row>
    <row r="1773" spans="1:14" ht="15" hidden="1" customHeight="1" x14ac:dyDescent="0.15">
      <c r="A1773" s="627">
        <v>59</v>
      </c>
      <c r="B1773" s="627" t="s">
        <v>4789</v>
      </c>
      <c r="C1773" s="627" t="s">
        <v>1035</v>
      </c>
      <c r="D1773" s="627" t="s">
        <v>1897</v>
      </c>
      <c r="E1773" s="627" t="s">
        <v>1012</v>
      </c>
      <c r="F1773" s="627" t="s">
        <v>1007</v>
      </c>
      <c r="G1773" s="627" t="s">
        <v>4626</v>
      </c>
      <c r="H1773" s="627" t="s">
        <v>4722</v>
      </c>
      <c r="I1773" s="627" t="s">
        <v>4790</v>
      </c>
      <c r="J1773" s="627" t="s">
        <v>1901</v>
      </c>
      <c r="K1773" s="627"/>
      <c r="L1773" s="627">
        <v>60</v>
      </c>
      <c r="M1773" s="627"/>
      <c r="N1773" s="627" t="s">
        <v>4791</v>
      </c>
    </row>
    <row r="1774" spans="1:14" ht="15" hidden="1" customHeight="1" x14ac:dyDescent="0.15">
      <c r="A1774" s="627">
        <v>60</v>
      </c>
      <c r="B1774" s="627" t="s">
        <v>4792</v>
      </c>
      <c r="C1774" s="627" t="s">
        <v>1035</v>
      </c>
      <c r="D1774" s="627" t="s">
        <v>1897</v>
      </c>
      <c r="E1774" s="627" t="s">
        <v>1014</v>
      </c>
      <c r="F1774" s="627" t="s">
        <v>1007</v>
      </c>
      <c r="G1774" s="627" t="s">
        <v>4626</v>
      </c>
      <c r="H1774" s="627" t="s">
        <v>4722</v>
      </c>
      <c r="I1774" s="627" t="s">
        <v>4793</v>
      </c>
      <c r="J1774" s="627" t="s">
        <v>1904</v>
      </c>
      <c r="K1774" s="627"/>
      <c r="L1774" s="627">
        <v>61</v>
      </c>
      <c r="M1774" s="627"/>
      <c r="N1774" s="627" t="s">
        <v>4794</v>
      </c>
    </row>
    <row r="1775" spans="1:14" ht="15" hidden="1" customHeight="1" x14ac:dyDescent="0.15">
      <c r="A1775" s="627">
        <v>61</v>
      </c>
      <c r="B1775" s="627" t="s">
        <v>4795</v>
      </c>
      <c r="C1775" s="627" t="s">
        <v>1035</v>
      </c>
      <c r="D1775" s="627" t="s">
        <v>1897</v>
      </c>
      <c r="E1775" s="627" t="s">
        <v>1016</v>
      </c>
      <c r="F1775" s="627" t="s">
        <v>1007</v>
      </c>
      <c r="G1775" s="627" t="s">
        <v>4626</v>
      </c>
      <c r="H1775" s="627" t="s">
        <v>4722</v>
      </c>
      <c r="I1775" s="627" t="s">
        <v>4796</v>
      </c>
      <c r="J1775" s="627" t="s">
        <v>1906</v>
      </c>
      <c r="K1775" s="627"/>
      <c r="L1775" s="627">
        <v>62</v>
      </c>
      <c r="M1775" s="627"/>
      <c r="N1775" s="627" t="s">
        <v>4797</v>
      </c>
    </row>
    <row r="1776" spans="1:14" ht="15" hidden="1" customHeight="1" x14ac:dyDescent="0.15">
      <c r="A1776" s="627">
        <v>62</v>
      </c>
      <c r="B1776" s="627" t="s">
        <v>4798</v>
      </c>
      <c r="C1776" s="627" t="s">
        <v>1035</v>
      </c>
      <c r="D1776" s="627" t="s">
        <v>1897</v>
      </c>
      <c r="E1776" s="627" t="s">
        <v>1018</v>
      </c>
      <c r="F1776" s="627" t="s">
        <v>1007</v>
      </c>
      <c r="G1776" s="627" t="s">
        <v>4626</v>
      </c>
      <c r="H1776" s="627" t="s">
        <v>4722</v>
      </c>
      <c r="I1776" s="627" t="s">
        <v>4799</v>
      </c>
      <c r="J1776" s="627" t="s">
        <v>1908</v>
      </c>
      <c r="K1776" s="627"/>
      <c r="L1776" s="627">
        <v>63</v>
      </c>
      <c r="M1776" s="627"/>
      <c r="N1776" s="627" t="s">
        <v>4800</v>
      </c>
    </row>
    <row r="1777" spans="1:14" ht="15" hidden="1" customHeight="1" x14ac:dyDescent="0.15">
      <c r="A1777" s="627">
        <v>63</v>
      </c>
      <c r="B1777" s="627" t="s">
        <v>4801</v>
      </c>
      <c r="C1777" s="627" t="s">
        <v>1035</v>
      </c>
      <c r="D1777" s="627" t="s">
        <v>1897</v>
      </c>
      <c r="E1777" s="627" t="s">
        <v>1020</v>
      </c>
      <c r="F1777" s="627" t="s">
        <v>1007</v>
      </c>
      <c r="G1777" s="627" t="s">
        <v>4626</v>
      </c>
      <c r="H1777" s="627" t="s">
        <v>4722</v>
      </c>
      <c r="I1777" s="627" t="s">
        <v>4802</v>
      </c>
      <c r="J1777" s="627" t="s">
        <v>1911</v>
      </c>
      <c r="K1777" s="627"/>
      <c r="L1777" s="627"/>
      <c r="M1777" s="627"/>
      <c r="N1777" s="627"/>
    </row>
    <row r="1778" spans="1:14" ht="15" hidden="1" customHeight="1" x14ac:dyDescent="0.15">
      <c r="A1778" s="627">
        <v>64</v>
      </c>
      <c r="B1778" s="627" t="s">
        <v>4803</v>
      </c>
      <c r="C1778" s="627" t="s">
        <v>1035</v>
      </c>
      <c r="D1778" s="627" t="s">
        <v>1109</v>
      </c>
      <c r="E1778" s="627" t="s">
        <v>1008</v>
      </c>
      <c r="F1778" s="627" t="s">
        <v>1007</v>
      </c>
      <c r="G1778" s="627" t="s">
        <v>4626</v>
      </c>
      <c r="H1778" s="627" t="s">
        <v>4725</v>
      </c>
      <c r="I1778" s="627"/>
      <c r="J1778" s="627" t="s">
        <v>635</v>
      </c>
      <c r="K1778" s="627"/>
      <c r="L1778" s="627"/>
      <c r="M1778" s="627"/>
      <c r="N1778" s="627"/>
    </row>
    <row r="1779" spans="1:14" ht="15" hidden="1" customHeight="1" x14ac:dyDescent="0.15">
      <c r="A1779" s="627">
        <v>65</v>
      </c>
      <c r="B1779" s="627" t="s">
        <v>4804</v>
      </c>
      <c r="C1779" s="627" t="s">
        <v>1035</v>
      </c>
      <c r="D1779" s="627" t="s">
        <v>1122</v>
      </c>
      <c r="E1779" s="627" t="s">
        <v>1008</v>
      </c>
      <c r="F1779" s="627" t="s">
        <v>1007</v>
      </c>
      <c r="G1779" s="627" t="s">
        <v>4626</v>
      </c>
      <c r="H1779" s="627" t="s">
        <v>4728</v>
      </c>
      <c r="I1779" s="627"/>
      <c r="J1779" s="627" t="s">
        <v>647</v>
      </c>
      <c r="K1779" s="627"/>
      <c r="L1779" s="627"/>
      <c r="M1779" s="627"/>
      <c r="N1779" s="627"/>
    </row>
    <row r="1780" spans="1:14" ht="15" hidden="1" customHeight="1" x14ac:dyDescent="0.15">
      <c r="A1780" s="627">
        <v>66</v>
      </c>
      <c r="B1780" s="627" t="s">
        <v>4805</v>
      </c>
      <c r="C1780" s="627" t="s">
        <v>1035</v>
      </c>
      <c r="D1780" s="627" t="s">
        <v>1141</v>
      </c>
      <c r="E1780" s="627" t="s">
        <v>1008</v>
      </c>
      <c r="F1780" s="627" t="s">
        <v>1007</v>
      </c>
      <c r="G1780" s="627" t="s">
        <v>4626</v>
      </c>
      <c r="H1780" s="627" t="s">
        <v>4730</v>
      </c>
      <c r="I1780" s="627"/>
      <c r="J1780" s="627" t="s">
        <v>666</v>
      </c>
      <c r="K1780" s="627"/>
      <c r="L1780" s="627"/>
      <c r="M1780" s="627"/>
      <c r="N1780" s="627"/>
    </row>
    <row r="1781" spans="1:14" ht="15" hidden="1" customHeight="1" x14ac:dyDescent="0.15">
      <c r="A1781" s="627">
        <v>67</v>
      </c>
      <c r="B1781" s="627" t="s">
        <v>4806</v>
      </c>
      <c r="C1781" s="627" t="s">
        <v>1035</v>
      </c>
      <c r="D1781" s="627" t="s">
        <v>1141</v>
      </c>
      <c r="E1781" s="627" t="s">
        <v>1012</v>
      </c>
      <c r="F1781" s="627" t="s">
        <v>1007</v>
      </c>
      <c r="G1781" s="627" t="s">
        <v>4626</v>
      </c>
      <c r="H1781" s="627" t="s">
        <v>4730</v>
      </c>
      <c r="I1781" s="627" t="s">
        <v>4807</v>
      </c>
      <c r="J1781" s="627" t="s">
        <v>667</v>
      </c>
      <c r="K1781" s="627"/>
      <c r="L1781" s="627"/>
      <c r="M1781" s="627"/>
      <c r="N1781" s="627"/>
    </row>
    <row r="1782" spans="1:14" ht="15" hidden="1" customHeight="1" x14ac:dyDescent="0.15">
      <c r="A1782" s="627">
        <v>68</v>
      </c>
      <c r="B1782" s="627" t="s">
        <v>4808</v>
      </c>
      <c r="C1782" s="627" t="s">
        <v>1035</v>
      </c>
      <c r="D1782" s="627" t="s">
        <v>1141</v>
      </c>
      <c r="E1782" s="627" t="s">
        <v>1014</v>
      </c>
      <c r="F1782" s="627" t="s">
        <v>1007</v>
      </c>
      <c r="G1782" s="627" t="s">
        <v>4626</v>
      </c>
      <c r="H1782" s="627" t="s">
        <v>4730</v>
      </c>
      <c r="I1782" s="627" t="s">
        <v>4809</v>
      </c>
      <c r="J1782" s="627" t="s">
        <v>668</v>
      </c>
      <c r="K1782" s="627"/>
      <c r="L1782" s="627"/>
      <c r="M1782" s="627"/>
      <c r="N1782" s="627"/>
    </row>
    <row r="1783" spans="1:14" ht="15" hidden="1" customHeight="1" x14ac:dyDescent="0.15">
      <c r="A1783" s="627">
        <v>69</v>
      </c>
      <c r="B1783" s="627" t="s">
        <v>4810</v>
      </c>
      <c r="C1783" s="627" t="s">
        <v>1035</v>
      </c>
      <c r="D1783" s="627" t="s">
        <v>1951</v>
      </c>
      <c r="E1783" s="627" t="s">
        <v>1008</v>
      </c>
      <c r="F1783" s="627" t="s">
        <v>1007</v>
      </c>
      <c r="G1783" s="627" t="s">
        <v>4626</v>
      </c>
      <c r="H1783" s="627" t="s">
        <v>4732</v>
      </c>
      <c r="I1783" s="627"/>
      <c r="J1783" s="627" t="s">
        <v>1952</v>
      </c>
      <c r="K1783" s="627"/>
      <c r="L1783" s="627"/>
      <c r="M1783" s="627"/>
      <c r="N1783" s="627"/>
    </row>
    <row r="1784" spans="1:14" ht="15" hidden="1" customHeight="1" x14ac:dyDescent="0.15">
      <c r="A1784" s="627">
        <v>70</v>
      </c>
      <c r="B1784" s="627" t="s">
        <v>4811</v>
      </c>
      <c r="C1784" s="627" t="s">
        <v>1035</v>
      </c>
      <c r="D1784" s="627" t="s">
        <v>1165</v>
      </c>
      <c r="E1784" s="627" t="s">
        <v>1008</v>
      </c>
      <c r="F1784" s="627" t="s">
        <v>1007</v>
      </c>
      <c r="G1784" s="627" t="s">
        <v>4626</v>
      </c>
      <c r="H1784" s="627" t="s">
        <v>4735</v>
      </c>
      <c r="I1784" s="627"/>
      <c r="J1784" s="627" t="s">
        <v>687</v>
      </c>
      <c r="K1784" s="627"/>
      <c r="L1784" s="627"/>
      <c r="M1784" s="627"/>
      <c r="N1784" s="627"/>
    </row>
    <row r="1785" spans="1:14" ht="15" hidden="1" customHeight="1" x14ac:dyDescent="0.15">
      <c r="A1785" s="627">
        <v>71</v>
      </c>
      <c r="B1785" s="627" t="s">
        <v>4812</v>
      </c>
      <c r="C1785" s="627" t="s">
        <v>1035</v>
      </c>
      <c r="D1785" s="627" t="s">
        <v>1171</v>
      </c>
      <c r="E1785" s="627" t="s">
        <v>1008</v>
      </c>
      <c r="F1785" s="627" t="s">
        <v>1007</v>
      </c>
      <c r="G1785" s="627" t="s">
        <v>4626</v>
      </c>
      <c r="H1785" s="627" t="s">
        <v>4737</v>
      </c>
      <c r="I1785" s="627"/>
      <c r="J1785" s="627" t="s">
        <v>692</v>
      </c>
      <c r="K1785" s="627"/>
      <c r="L1785" s="627"/>
      <c r="M1785" s="627"/>
      <c r="N1785" s="627"/>
    </row>
    <row r="1786" spans="1:14" ht="15" hidden="1" customHeight="1" x14ac:dyDescent="0.15">
      <c r="A1786" s="627">
        <v>72</v>
      </c>
      <c r="B1786" s="627" t="s">
        <v>4813</v>
      </c>
      <c r="C1786" s="627" t="s">
        <v>1035</v>
      </c>
      <c r="D1786" s="627" t="s">
        <v>3177</v>
      </c>
      <c r="E1786" s="627" t="s">
        <v>1008</v>
      </c>
      <c r="F1786" s="627" t="s">
        <v>1007</v>
      </c>
      <c r="G1786" s="627" t="s">
        <v>4626</v>
      </c>
      <c r="H1786" s="627" t="s">
        <v>4739</v>
      </c>
      <c r="I1786" s="627"/>
      <c r="J1786" s="627" t="s">
        <v>3178</v>
      </c>
      <c r="K1786" s="627"/>
      <c r="L1786" s="627"/>
      <c r="M1786" s="627"/>
      <c r="N1786" s="627"/>
    </row>
    <row r="1787" spans="1:14" ht="15" hidden="1" customHeight="1" x14ac:dyDescent="0.15">
      <c r="A1787" s="627">
        <v>73</v>
      </c>
      <c r="B1787" s="627" t="s">
        <v>4814</v>
      </c>
      <c r="C1787" s="627" t="s">
        <v>1035</v>
      </c>
      <c r="D1787" s="627" t="s">
        <v>1205</v>
      </c>
      <c r="E1787" s="627" t="s">
        <v>1008</v>
      </c>
      <c r="F1787" s="627" t="s">
        <v>1007</v>
      </c>
      <c r="G1787" s="627" t="s">
        <v>4626</v>
      </c>
      <c r="H1787" s="627" t="s">
        <v>4741</v>
      </c>
      <c r="I1787" s="627"/>
      <c r="J1787" s="627" t="s">
        <v>723</v>
      </c>
      <c r="K1787" s="627"/>
      <c r="L1787" s="627"/>
      <c r="M1787" s="627"/>
      <c r="N1787" s="627"/>
    </row>
    <row r="1788" spans="1:14" ht="15" hidden="1" customHeight="1" x14ac:dyDescent="0.15">
      <c r="A1788" s="627">
        <v>74</v>
      </c>
      <c r="B1788" s="627" t="s">
        <v>4815</v>
      </c>
      <c r="C1788" s="627" t="s">
        <v>1035</v>
      </c>
      <c r="D1788" s="627" t="s">
        <v>1210</v>
      </c>
      <c r="E1788" s="627" t="s">
        <v>1008</v>
      </c>
      <c r="F1788" s="627" t="s">
        <v>1007</v>
      </c>
      <c r="G1788" s="627" t="s">
        <v>4626</v>
      </c>
      <c r="H1788" s="627" t="s">
        <v>4744</v>
      </c>
      <c r="I1788" s="627"/>
      <c r="J1788" s="627" t="s">
        <v>727</v>
      </c>
      <c r="K1788" s="627"/>
      <c r="L1788" s="627"/>
      <c r="M1788" s="627"/>
      <c r="N1788" s="627"/>
    </row>
    <row r="1789" spans="1:14" ht="15" hidden="1" customHeight="1" x14ac:dyDescent="0.15">
      <c r="A1789" s="627">
        <v>75</v>
      </c>
      <c r="B1789" s="627" t="s">
        <v>4816</v>
      </c>
      <c r="C1789" s="627" t="s">
        <v>1035</v>
      </c>
      <c r="D1789" s="627" t="s">
        <v>1239</v>
      </c>
      <c r="E1789" s="627" t="s">
        <v>1008</v>
      </c>
      <c r="F1789" s="627" t="s">
        <v>1007</v>
      </c>
      <c r="G1789" s="627" t="s">
        <v>4626</v>
      </c>
      <c r="H1789" s="627" t="s">
        <v>4747</v>
      </c>
      <c r="I1789" s="627"/>
      <c r="J1789" s="627" t="s">
        <v>751</v>
      </c>
      <c r="K1789" s="627"/>
      <c r="L1789" s="627"/>
      <c r="M1789" s="627"/>
      <c r="N1789" s="627"/>
    </row>
    <row r="1790" spans="1:14" ht="15" hidden="1" customHeight="1" x14ac:dyDescent="0.15">
      <c r="A1790" s="627">
        <v>76</v>
      </c>
      <c r="B1790" s="627" t="s">
        <v>4817</v>
      </c>
      <c r="C1790" s="627" t="s">
        <v>1035</v>
      </c>
      <c r="D1790" s="627" t="s">
        <v>1247</v>
      </c>
      <c r="E1790" s="627" t="s">
        <v>1008</v>
      </c>
      <c r="F1790" s="627" t="s">
        <v>1007</v>
      </c>
      <c r="G1790" s="627" t="s">
        <v>4626</v>
      </c>
      <c r="H1790" s="627" t="s">
        <v>4750</v>
      </c>
      <c r="I1790" s="627"/>
      <c r="J1790" s="627" t="s">
        <v>758</v>
      </c>
      <c r="K1790" s="627"/>
      <c r="L1790" s="627"/>
      <c r="M1790" s="627"/>
      <c r="N1790" s="627"/>
    </row>
    <row r="1791" spans="1:14" ht="15" hidden="1" customHeight="1" x14ac:dyDescent="0.15">
      <c r="A1791" s="627">
        <v>77</v>
      </c>
      <c r="B1791" s="627" t="s">
        <v>4818</v>
      </c>
      <c r="C1791" s="627" t="s">
        <v>1035</v>
      </c>
      <c r="D1791" s="627" t="s">
        <v>1256</v>
      </c>
      <c r="E1791" s="627" t="s">
        <v>1008</v>
      </c>
      <c r="F1791" s="627" t="s">
        <v>1007</v>
      </c>
      <c r="G1791" s="627" t="s">
        <v>4626</v>
      </c>
      <c r="H1791" s="627" t="s">
        <v>4753</v>
      </c>
      <c r="I1791" s="627"/>
      <c r="J1791" s="627" t="s">
        <v>766</v>
      </c>
      <c r="K1791" s="627"/>
      <c r="L1791" s="627"/>
      <c r="M1791" s="627"/>
      <c r="N1791" s="627"/>
    </row>
    <row r="1792" spans="1:14" ht="15" hidden="1" customHeight="1" x14ac:dyDescent="0.15">
      <c r="A1792" s="627">
        <v>78</v>
      </c>
      <c r="B1792" s="627" t="s">
        <v>4819</v>
      </c>
      <c r="C1792" s="627" t="s">
        <v>1035</v>
      </c>
      <c r="D1792" s="627" t="s">
        <v>1264</v>
      </c>
      <c r="E1792" s="627" t="s">
        <v>1008</v>
      </c>
      <c r="F1792" s="627" t="s">
        <v>1007</v>
      </c>
      <c r="G1792" s="627" t="s">
        <v>4626</v>
      </c>
      <c r="H1792" s="627" t="s">
        <v>4756</v>
      </c>
      <c r="I1792" s="627"/>
      <c r="J1792" s="627" t="s">
        <v>773</v>
      </c>
      <c r="K1792" s="627"/>
      <c r="L1792" s="627"/>
      <c r="M1792" s="627"/>
      <c r="N1792" s="627"/>
    </row>
    <row r="1793" spans="1:14" ht="15" hidden="1" customHeight="1" x14ac:dyDescent="0.15">
      <c r="A1793" s="627">
        <v>79</v>
      </c>
      <c r="B1793" s="627" t="s">
        <v>4820</v>
      </c>
      <c r="C1793" s="627" t="s">
        <v>1035</v>
      </c>
      <c r="D1793" s="627" t="s">
        <v>1264</v>
      </c>
      <c r="E1793" s="627" t="s">
        <v>1012</v>
      </c>
      <c r="F1793" s="627" t="s">
        <v>1007</v>
      </c>
      <c r="G1793" s="627" t="s">
        <v>4626</v>
      </c>
      <c r="H1793" s="627" t="s">
        <v>4756</v>
      </c>
      <c r="I1793" s="627" t="s">
        <v>4821</v>
      </c>
      <c r="J1793" s="627" t="s">
        <v>774</v>
      </c>
      <c r="K1793" s="627"/>
      <c r="L1793" s="627"/>
      <c r="M1793" s="627"/>
      <c r="N1793" s="627"/>
    </row>
    <row r="1794" spans="1:14" ht="15" hidden="1" customHeight="1" x14ac:dyDescent="0.15">
      <c r="A1794" s="627">
        <v>80</v>
      </c>
      <c r="B1794" s="627" t="s">
        <v>4822</v>
      </c>
      <c r="C1794" s="627" t="s">
        <v>1035</v>
      </c>
      <c r="D1794" s="627" t="s">
        <v>1264</v>
      </c>
      <c r="E1794" s="627" t="s">
        <v>1014</v>
      </c>
      <c r="F1794" s="627" t="s">
        <v>1007</v>
      </c>
      <c r="G1794" s="627" t="s">
        <v>4626</v>
      </c>
      <c r="H1794" s="627" t="s">
        <v>4756</v>
      </c>
      <c r="I1794" s="627" t="s">
        <v>4823</v>
      </c>
      <c r="J1794" s="627" t="s">
        <v>775</v>
      </c>
      <c r="K1794" s="627"/>
      <c r="L1794" s="627"/>
      <c r="M1794" s="627"/>
      <c r="N1794" s="627"/>
    </row>
    <row r="1795" spans="1:14" ht="15" hidden="1" customHeight="1" x14ac:dyDescent="0.15">
      <c r="A1795" s="627">
        <v>81</v>
      </c>
      <c r="B1795" s="627" t="s">
        <v>4824</v>
      </c>
      <c r="C1795" s="627" t="s">
        <v>1035</v>
      </c>
      <c r="D1795" s="627" t="s">
        <v>1271</v>
      </c>
      <c r="E1795" s="627" t="s">
        <v>1008</v>
      </c>
      <c r="F1795" s="627" t="s">
        <v>1007</v>
      </c>
      <c r="G1795" s="627" t="s">
        <v>4626</v>
      </c>
      <c r="H1795" s="627" t="s">
        <v>4759</v>
      </c>
      <c r="I1795" s="627"/>
      <c r="J1795" s="627" t="s">
        <v>779</v>
      </c>
      <c r="K1795" s="627"/>
      <c r="L1795" s="627"/>
      <c r="M1795" s="627"/>
      <c r="N1795" s="627"/>
    </row>
    <row r="1796" spans="1:14" ht="15" hidden="1" customHeight="1" x14ac:dyDescent="0.15">
      <c r="A1796" s="627">
        <v>82</v>
      </c>
      <c r="B1796" s="627" t="s">
        <v>4825</v>
      </c>
      <c r="C1796" s="627" t="s">
        <v>1035</v>
      </c>
      <c r="D1796" s="627" t="s">
        <v>1305</v>
      </c>
      <c r="E1796" s="627" t="s">
        <v>1008</v>
      </c>
      <c r="F1796" s="627" t="s">
        <v>1007</v>
      </c>
      <c r="G1796" s="627" t="s">
        <v>4626</v>
      </c>
      <c r="H1796" s="627" t="s">
        <v>4762</v>
      </c>
      <c r="I1796" s="627"/>
      <c r="J1796" s="627" t="s">
        <v>812</v>
      </c>
      <c r="K1796" s="627"/>
      <c r="L1796" s="627"/>
      <c r="M1796" s="627"/>
      <c r="N1796" s="627"/>
    </row>
    <row r="1797" spans="1:14" ht="15" hidden="1" customHeight="1" x14ac:dyDescent="0.15">
      <c r="A1797" s="627">
        <v>83</v>
      </c>
      <c r="B1797" s="627" t="s">
        <v>4826</v>
      </c>
      <c r="C1797" s="627" t="s">
        <v>1035</v>
      </c>
      <c r="D1797" s="627" t="s">
        <v>1327</v>
      </c>
      <c r="E1797" s="627" t="s">
        <v>1008</v>
      </c>
      <c r="F1797" s="627" t="s">
        <v>1007</v>
      </c>
      <c r="G1797" s="627" t="s">
        <v>4626</v>
      </c>
      <c r="H1797" s="627" t="s">
        <v>4764</v>
      </c>
      <c r="I1797" s="627"/>
      <c r="J1797" s="627" t="s">
        <v>834</v>
      </c>
      <c r="K1797" s="627"/>
      <c r="L1797" s="627"/>
      <c r="M1797" s="627"/>
      <c r="N1797" s="627"/>
    </row>
    <row r="1798" spans="1:14" ht="15" hidden="1" customHeight="1" x14ac:dyDescent="0.15">
      <c r="A1798" s="627">
        <v>84</v>
      </c>
      <c r="B1798" s="627" t="s">
        <v>4827</v>
      </c>
      <c r="C1798" s="627" t="s">
        <v>1035</v>
      </c>
      <c r="D1798" s="627" t="s">
        <v>1327</v>
      </c>
      <c r="E1798" s="627" t="s">
        <v>1012</v>
      </c>
      <c r="F1798" s="627" t="s">
        <v>1007</v>
      </c>
      <c r="G1798" s="627" t="s">
        <v>4626</v>
      </c>
      <c r="H1798" s="627" t="s">
        <v>4764</v>
      </c>
      <c r="I1798" s="627" t="s">
        <v>4828</v>
      </c>
      <c r="J1798" s="627" t="s">
        <v>835</v>
      </c>
      <c r="K1798" s="627"/>
      <c r="L1798" s="627"/>
      <c r="M1798" s="627"/>
      <c r="N1798" s="627"/>
    </row>
    <row r="1799" spans="1:14" ht="15" hidden="1" customHeight="1" x14ac:dyDescent="0.15">
      <c r="A1799" s="627">
        <v>85</v>
      </c>
      <c r="B1799" s="627" t="s">
        <v>4829</v>
      </c>
      <c r="C1799" s="627" t="s">
        <v>1035</v>
      </c>
      <c r="D1799" s="627" t="s">
        <v>1327</v>
      </c>
      <c r="E1799" s="627" t="s">
        <v>1014</v>
      </c>
      <c r="F1799" s="627" t="s">
        <v>1007</v>
      </c>
      <c r="G1799" s="627" t="s">
        <v>4626</v>
      </c>
      <c r="H1799" s="627" t="s">
        <v>4764</v>
      </c>
      <c r="I1799" s="627" t="s">
        <v>4830</v>
      </c>
      <c r="J1799" s="627" t="s">
        <v>836</v>
      </c>
      <c r="K1799" s="627"/>
      <c r="L1799" s="627"/>
      <c r="M1799" s="627"/>
      <c r="N1799" s="627"/>
    </row>
    <row r="1800" spans="1:14" ht="15" hidden="1" customHeight="1" x14ac:dyDescent="0.15">
      <c r="A1800" s="627">
        <v>86</v>
      </c>
      <c r="B1800" s="627" t="s">
        <v>4831</v>
      </c>
      <c r="C1800" s="627" t="s">
        <v>1035</v>
      </c>
      <c r="D1800" s="627" t="s">
        <v>1327</v>
      </c>
      <c r="E1800" s="627" t="s">
        <v>1016</v>
      </c>
      <c r="F1800" s="627" t="s">
        <v>1007</v>
      </c>
      <c r="G1800" s="627" t="s">
        <v>4626</v>
      </c>
      <c r="H1800" s="627" t="s">
        <v>4764</v>
      </c>
      <c r="I1800" s="627" t="s">
        <v>4832</v>
      </c>
      <c r="J1800" s="627" t="s">
        <v>837</v>
      </c>
      <c r="K1800" s="627"/>
      <c r="L1800" s="627"/>
      <c r="M1800" s="627"/>
      <c r="N1800" s="627"/>
    </row>
    <row r="1801" spans="1:14" ht="15" hidden="1" customHeight="1" x14ac:dyDescent="0.15">
      <c r="A1801" s="627">
        <v>87</v>
      </c>
      <c r="B1801" s="627" t="s">
        <v>4833</v>
      </c>
      <c r="C1801" s="627" t="s">
        <v>1035</v>
      </c>
      <c r="D1801" s="627" t="s">
        <v>1327</v>
      </c>
      <c r="E1801" s="627" t="s">
        <v>1018</v>
      </c>
      <c r="F1801" s="627" t="s">
        <v>1007</v>
      </c>
      <c r="G1801" s="627" t="s">
        <v>4626</v>
      </c>
      <c r="H1801" s="627" t="s">
        <v>4764</v>
      </c>
      <c r="I1801" s="627" t="s">
        <v>4834</v>
      </c>
      <c r="J1801" s="627" t="s">
        <v>838</v>
      </c>
      <c r="K1801" s="627"/>
      <c r="L1801" s="627"/>
      <c r="M1801" s="627"/>
      <c r="N1801" s="627"/>
    </row>
    <row r="1802" spans="1:14" ht="15" hidden="1" customHeight="1" x14ac:dyDescent="0.15">
      <c r="A1802" s="627">
        <v>88</v>
      </c>
      <c r="B1802" s="627" t="s">
        <v>4835</v>
      </c>
      <c r="C1802" s="627" t="s">
        <v>1035</v>
      </c>
      <c r="D1802" s="627" t="s">
        <v>1327</v>
      </c>
      <c r="E1802" s="627" t="s">
        <v>1020</v>
      </c>
      <c r="F1802" s="627" t="s">
        <v>1007</v>
      </c>
      <c r="G1802" s="627" t="s">
        <v>4626</v>
      </c>
      <c r="H1802" s="627" t="s">
        <v>4764</v>
      </c>
      <c r="I1802" s="627" t="s">
        <v>4836</v>
      </c>
      <c r="J1802" s="627" t="s">
        <v>839</v>
      </c>
      <c r="K1802" s="627"/>
      <c r="L1802" s="627"/>
      <c r="M1802" s="627"/>
      <c r="N1802" s="627"/>
    </row>
    <row r="1803" spans="1:14" ht="15" hidden="1" customHeight="1" x14ac:dyDescent="0.15">
      <c r="A1803" s="627">
        <v>89</v>
      </c>
      <c r="B1803" s="627" t="s">
        <v>4837</v>
      </c>
      <c r="C1803" s="627" t="s">
        <v>1035</v>
      </c>
      <c r="D1803" s="627" t="s">
        <v>1327</v>
      </c>
      <c r="E1803" s="627" t="s">
        <v>1022</v>
      </c>
      <c r="F1803" s="627" t="s">
        <v>1007</v>
      </c>
      <c r="G1803" s="627" t="s">
        <v>4626</v>
      </c>
      <c r="H1803" s="627" t="s">
        <v>4764</v>
      </c>
      <c r="I1803" s="627" t="s">
        <v>4838</v>
      </c>
      <c r="J1803" s="627" t="s">
        <v>840</v>
      </c>
      <c r="K1803" s="627"/>
      <c r="L1803" s="627"/>
      <c r="M1803" s="627"/>
      <c r="N1803" s="627"/>
    </row>
    <row r="1804" spans="1:14" ht="15" hidden="1" customHeight="1" x14ac:dyDescent="0.15">
      <c r="A1804" s="627">
        <v>90</v>
      </c>
      <c r="B1804" s="627" t="s">
        <v>4839</v>
      </c>
      <c r="C1804" s="627" t="s">
        <v>1035</v>
      </c>
      <c r="D1804" s="627" t="s">
        <v>1327</v>
      </c>
      <c r="E1804" s="627" t="s">
        <v>1024</v>
      </c>
      <c r="F1804" s="627" t="s">
        <v>1007</v>
      </c>
      <c r="G1804" s="627" t="s">
        <v>4626</v>
      </c>
      <c r="H1804" s="627" t="s">
        <v>4764</v>
      </c>
      <c r="I1804" s="627" t="s">
        <v>4840</v>
      </c>
      <c r="J1804" s="627" t="s">
        <v>841</v>
      </c>
      <c r="K1804" s="627"/>
      <c r="L1804" s="627"/>
      <c r="M1804" s="627"/>
      <c r="N1804" s="627"/>
    </row>
    <row r="1805" spans="1:14" ht="15" hidden="1" customHeight="1" x14ac:dyDescent="0.15">
      <c r="A1805" s="627">
        <v>91</v>
      </c>
      <c r="B1805" s="627" t="s">
        <v>4841</v>
      </c>
      <c r="C1805" s="627" t="s">
        <v>1035</v>
      </c>
      <c r="D1805" s="627" t="s">
        <v>1327</v>
      </c>
      <c r="E1805" s="627" t="s">
        <v>1006</v>
      </c>
      <c r="F1805" s="627" t="s">
        <v>1007</v>
      </c>
      <c r="G1805" s="627" t="s">
        <v>4626</v>
      </c>
      <c r="H1805" s="627" t="s">
        <v>4764</v>
      </c>
      <c r="I1805" s="627" t="s">
        <v>4842</v>
      </c>
      <c r="J1805" s="627" t="s">
        <v>842</v>
      </c>
      <c r="K1805" s="627"/>
      <c r="L1805" s="627"/>
      <c r="M1805" s="627"/>
      <c r="N1805" s="627"/>
    </row>
    <row r="1806" spans="1:14" ht="15" hidden="1" customHeight="1" x14ac:dyDescent="0.15">
      <c r="A1806" s="627">
        <v>92</v>
      </c>
      <c r="B1806" s="627" t="s">
        <v>4843</v>
      </c>
      <c r="C1806" s="627" t="s">
        <v>1035</v>
      </c>
      <c r="D1806" s="627" t="s">
        <v>1340</v>
      </c>
      <c r="E1806" s="627" t="s">
        <v>1008</v>
      </c>
      <c r="F1806" s="627" t="s">
        <v>1007</v>
      </c>
      <c r="G1806" s="627" t="s">
        <v>4626</v>
      </c>
      <c r="H1806" s="627" t="s">
        <v>4767</v>
      </c>
      <c r="I1806" s="627"/>
      <c r="J1806" s="627" t="s">
        <v>846</v>
      </c>
      <c r="K1806" s="627"/>
      <c r="L1806" s="627"/>
      <c r="M1806" s="627"/>
      <c r="N1806" s="627"/>
    </row>
    <row r="1807" spans="1:14" ht="15" hidden="1" customHeight="1" x14ac:dyDescent="0.15">
      <c r="A1807" s="627">
        <v>93</v>
      </c>
      <c r="B1807" s="627" t="s">
        <v>4844</v>
      </c>
      <c r="C1807" s="627" t="s">
        <v>1035</v>
      </c>
      <c r="D1807" s="627" t="s">
        <v>1340</v>
      </c>
      <c r="E1807" s="627" t="s">
        <v>1012</v>
      </c>
      <c r="F1807" s="627" t="s">
        <v>1007</v>
      </c>
      <c r="G1807" s="627" t="s">
        <v>4626</v>
      </c>
      <c r="H1807" s="627" t="s">
        <v>4767</v>
      </c>
      <c r="I1807" s="627" t="s">
        <v>4845</v>
      </c>
      <c r="J1807" s="627" t="s">
        <v>847</v>
      </c>
      <c r="K1807" s="627"/>
      <c r="L1807" s="627"/>
      <c r="M1807" s="627"/>
      <c r="N1807" s="627"/>
    </row>
    <row r="1808" spans="1:14" ht="15" hidden="1" customHeight="1" x14ac:dyDescent="0.15">
      <c r="A1808" s="627">
        <v>94</v>
      </c>
      <c r="B1808" s="627" t="s">
        <v>4846</v>
      </c>
      <c r="C1808" s="627" t="s">
        <v>1035</v>
      </c>
      <c r="D1808" s="627" t="s">
        <v>1340</v>
      </c>
      <c r="E1808" s="627" t="s">
        <v>1014</v>
      </c>
      <c r="F1808" s="627" t="s">
        <v>1007</v>
      </c>
      <c r="G1808" s="627" t="s">
        <v>4626</v>
      </c>
      <c r="H1808" s="627" t="s">
        <v>4767</v>
      </c>
      <c r="I1808" s="627" t="s">
        <v>4847</v>
      </c>
      <c r="J1808" s="627" t="s">
        <v>848</v>
      </c>
      <c r="K1808" s="627"/>
      <c r="L1808" s="627"/>
      <c r="M1808" s="627"/>
      <c r="N1808" s="627"/>
    </row>
    <row r="1809" spans="1:14" ht="15" hidden="1" customHeight="1" x14ac:dyDescent="0.15">
      <c r="A1809" s="627">
        <v>95</v>
      </c>
      <c r="B1809" s="627" t="s">
        <v>4848</v>
      </c>
      <c r="C1809" s="627" t="s">
        <v>1035</v>
      </c>
      <c r="D1809" s="627" t="s">
        <v>4849</v>
      </c>
      <c r="E1809" s="627" t="s">
        <v>1008</v>
      </c>
      <c r="F1809" s="627" t="s">
        <v>1007</v>
      </c>
      <c r="G1809" s="627" t="s">
        <v>4626</v>
      </c>
      <c r="H1809" s="627" t="s">
        <v>4770</v>
      </c>
      <c r="I1809" s="627"/>
      <c r="J1809" s="627" t="s">
        <v>4850</v>
      </c>
      <c r="K1809" s="627"/>
      <c r="L1809" s="627"/>
      <c r="M1809" s="627"/>
      <c r="N1809" s="627"/>
    </row>
    <row r="1810" spans="1:14" ht="15" hidden="1" customHeight="1" x14ac:dyDescent="0.15">
      <c r="A1810" s="627">
        <v>96</v>
      </c>
      <c r="B1810" s="627" t="s">
        <v>4851</v>
      </c>
      <c r="C1810" s="627" t="s">
        <v>1035</v>
      </c>
      <c r="D1810" s="627" t="s">
        <v>4849</v>
      </c>
      <c r="E1810" s="627" t="s">
        <v>1012</v>
      </c>
      <c r="F1810" s="627" t="s">
        <v>1007</v>
      </c>
      <c r="G1810" s="627" t="s">
        <v>4626</v>
      </c>
      <c r="H1810" s="627" t="s">
        <v>4770</v>
      </c>
      <c r="I1810" s="627" t="s">
        <v>4770</v>
      </c>
      <c r="J1810" s="627" t="s">
        <v>4852</v>
      </c>
      <c r="K1810" s="627"/>
      <c r="L1810" s="627"/>
      <c r="M1810" s="627"/>
      <c r="N1810" s="627"/>
    </row>
    <row r="1811" spans="1:14" ht="15" hidden="1" customHeight="1" x14ac:dyDescent="0.15">
      <c r="A1811" s="627">
        <v>97</v>
      </c>
      <c r="B1811" s="627" t="s">
        <v>4853</v>
      </c>
      <c r="C1811" s="627" t="s">
        <v>1035</v>
      </c>
      <c r="D1811" s="627" t="s">
        <v>4849</v>
      </c>
      <c r="E1811" s="627" t="s">
        <v>1014</v>
      </c>
      <c r="F1811" s="627" t="s">
        <v>1007</v>
      </c>
      <c r="G1811" s="627" t="s">
        <v>4626</v>
      </c>
      <c r="H1811" s="627" t="s">
        <v>4770</v>
      </c>
      <c r="I1811" s="627" t="s">
        <v>4854</v>
      </c>
      <c r="J1811" s="627" t="s">
        <v>4855</v>
      </c>
      <c r="K1811" s="627"/>
      <c r="L1811" s="627"/>
      <c r="M1811" s="627"/>
      <c r="N1811" s="627"/>
    </row>
    <row r="1812" spans="1:14" ht="15" hidden="1" customHeight="1" x14ac:dyDescent="0.15">
      <c r="A1812" s="627">
        <v>98</v>
      </c>
      <c r="B1812" s="627" t="s">
        <v>4856</v>
      </c>
      <c r="C1812" s="627" t="s">
        <v>1035</v>
      </c>
      <c r="D1812" s="627" t="s">
        <v>4857</v>
      </c>
      <c r="E1812" s="627" t="s">
        <v>1008</v>
      </c>
      <c r="F1812" s="627" t="s">
        <v>1007</v>
      </c>
      <c r="G1812" s="627" t="s">
        <v>4626</v>
      </c>
      <c r="H1812" s="627" t="s">
        <v>4773</v>
      </c>
      <c r="I1812" s="627"/>
      <c r="J1812" s="627" t="s">
        <v>4858</v>
      </c>
      <c r="K1812" s="627"/>
      <c r="L1812" s="627"/>
      <c r="M1812" s="627"/>
      <c r="N1812" s="627"/>
    </row>
    <row r="1813" spans="1:14" ht="15" hidden="1" customHeight="1" x14ac:dyDescent="0.15">
      <c r="A1813" s="627">
        <v>99</v>
      </c>
      <c r="B1813" s="627" t="s">
        <v>4859</v>
      </c>
      <c r="C1813" s="627" t="s">
        <v>1035</v>
      </c>
      <c r="D1813" s="627" t="s">
        <v>4857</v>
      </c>
      <c r="E1813" s="627" t="s">
        <v>1012</v>
      </c>
      <c r="F1813" s="627" t="s">
        <v>1007</v>
      </c>
      <c r="G1813" s="627" t="s">
        <v>4626</v>
      </c>
      <c r="H1813" s="627" t="s">
        <v>4773</v>
      </c>
      <c r="I1813" s="627" t="s">
        <v>2430</v>
      </c>
      <c r="J1813" s="627" t="s">
        <v>4860</v>
      </c>
      <c r="K1813" s="627"/>
      <c r="L1813" s="627"/>
      <c r="M1813" s="627"/>
      <c r="N1813" s="627"/>
    </row>
    <row r="1814" spans="1:14" ht="15" hidden="1" customHeight="1" x14ac:dyDescent="0.15">
      <c r="A1814" s="627">
        <v>100</v>
      </c>
      <c r="B1814" s="627" t="s">
        <v>4861</v>
      </c>
      <c r="C1814" s="627" t="s">
        <v>1035</v>
      </c>
      <c r="D1814" s="627" t="s">
        <v>4857</v>
      </c>
      <c r="E1814" s="627" t="s">
        <v>1014</v>
      </c>
      <c r="F1814" s="627" t="s">
        <v>1007</v>
      </c>
      <c r="G1814" s="627" t="s">
        <v>4626</v>
      </c>
      <c r="H1814" s="627" t="s">
        <v>4773</v>
      </c>
      <c r="I1814" s="627" t="s">
        <v>4862</v>
      </c>
      <c r="J1814" s="627" t="s">
        <v>4863</v>
      </c>
      <c r="K1814" s="627"/>
      <c r="L1814" s="627"/>
      <c r="M1814" s="627"/>
      <c r="N1814" s="627"/>
    </row>
    <row r="1815" spans="1:14" ht="15" hidden="1" customHeight="1" x14ac:dyDescent="0.15">
      <c r="A1815" s="627">
        <v>101</v>
      </c>
      <c r="B1815" s="627" t="s">
        <v>4864</v>
      </c>
      <c r="C1815" s="627" t="s">
        <v>1035</v>
      </c>
      <c r="D1815" s="627" t="s">
        <v>4865</v>
      </c>
      <c r="E1815" s="627" t="s">
        <v>1008</v>
      </c>
      <c r="F1815" s="627" t="s">
        <v>1007</v>
      </c>
      <c r="G1815" s="627" t="s">
        <v>4626</v>
      </c>
      <c r="H1815" s="627" t="s">
        <v>4775</v>
      </c>
      <c r="I1815" s="627"/>
      <c r="J1815" s="627" t="s">
        <v>4866</v>
      </c>
      <c r="K1815" s="627"/>
      <c r="L1815" s="627"/>
      <c r="M1815" s="627"/>
      <c r="N1815" s="627"/>
    </row>
    <row r="1816" spans="1:14" ht="15" hidden="1" customHeight="1" x14ac:dyDescent="0.15">
      <c r="A1816" s="627">
        <v>102</v>
      </c>
      <c r="B1816" s="627" t="s">
        <v>4867</v>
      </c>
      <c r="C1816" s="627" t="s">
        <v>1035</v>
      </c>
      <c r="D1816" s="627" t="s">
        <v>4868</v>
      </c>
      <c r="E1816" s="627" t="s">
        <v>1008</v>
      </c>
      <c r="F1816" s="627" t="s">
        <v>1007</v>
      </c>
      <c r="G1816" s="627" t="s">
        <v>4626</v>
      </c>
      <c r="H1816" s="627" t="s">
        <v>4777</v>
      </c>
      <c r="I1816" s="627"/>
      <c r="J1816" s="627" t="s">
        <v>4869</v>
      </c>
      <c r="K1816" s="627"/>
      <c r="L1816" s="627"/>
      <c r="M1816" s="627"/>
      <c r="N1816" s="627"/>
    </row>
    <row r="1817" spans="1:14" ht="15" hidden="1" customHeight="1" x14ac:dyDescent="0.15">
      <c r="A1817" s="627">
        <v>103</v>
      </c>
      <c r="B1817" s="627" t="s">
        <v>4870</v>
      </c>
      <c r="C1817" s="627" t="s">
        <v>1035</v>
      </c>
      <c r="D1817" s="627" t="s">
        <v>4868</v>
      </c>
      <c r="E1817" s="627" t="s">
        <v>1012</v>
      </c>
      <c r="F1817" s="627" t="s">
        <v>1007</v>
      </c>
      <c r="G1817" s="627" t="s">
        <v>4626</v>
      </c>
      <c r="H1817" s="627" t="s">
        <v>4777</v>
      </c>
      <c r="I1817" s="627" t="s">
        <v>389</v>
      </c>
      <c r="J1817" s="627" t="s">
        <v>4871</v>
      </c>
      <c r="K1817" s="627"/>
      <c r="L1817" s="627"/>
      <c r="M1817" s="627"/>
      <c r="N1817" s="627"/>
    </row>
    <row r="1818" spans="1:14" ht="15" hidden="1" customHeight="1" x14ac:dyDescent="0.15">
      <c r="A1818" s="627">
        <v>104</v>
      </c>
      <c r="B1818" s="627" t="s">
        <v>4872</v>
      </c>
      <c r="C1818" s="627" t="s">
        <v>1035</v>
      </c>
      <c r="D1818" s="627" t="s">
        <v>4868</v>
      </c>
      <c r="E1818" s="627" t="s">
        <v>1014</v>
      </c>
      <c r="F1818" s="627" t="s">
        <v>1007</v>
      </c>
      <c r="G1818" s="627" t="s">
        <v>4626</v>
      </c>
      <c r="H1818" s="627" t="s">
        <v>4777</v>
      </c>
      <c r="I1818" s="627" t="s">
        <v>4873</v>
      </c>
      <c r="J1818" s="627" t="s">
        <v>4874</v>
      </c>
      <c r="K1818" s="627"/>
      <c r="L1818" s="627"/>
      <c r="M1818" s="627"/>
      <c r="N1818" s="627"/>
    </row>
    <row r="1819" spans="1:14" ht="15" hidden="1" customHeight="1" x14ac:dyDescent="0.15">
      <c r="A1819" s="627">
        <v>105</v>
      </c>
      <c r="B1819" s="627" t="s">
        <v>4875</v>
      </c>
      <c r="C1819" s="627" t="s">
        <v>1035</v>
      </c>
      <c r="D1819" s="627" t="s">
        <v>4868</v>
      </c>
      <c r="E1819" s="627" t="s">
        <v>1016</v>
      </c>
      <c r="F1819" s="627" t="s">
        <v>1007</v>
      </c>
      <c r="G1819" s="627" t="s">
        <v>4626</v>
      </c>
      <c r="H1819" s="627" t="s">
        <v>4777</v>
      </c>
      <c r="I1819" s="627" t="s">
        <v>4876</v>
      </c>
      <c r="J1819" s="627" t="s">
        <v>4877</v>
      </c>
      <c r="K1819" s="627"/>
      <c r="L1819" s="627"/>
      <c r="M1819" s="627"/>
      <c r="N1819" s="627"/>
    </row>
    <row r="1820" spans="1:14" ht="15" hidden="1" customHeight="1" x14ac:dyDescent="0.15">
      <c r="A1820" s="627">
        <v>106</v>
      </c>
      <c r="B1820" s="627" t="s">
        <v>4878</v>
      </c>
      <c r="C1820" s="627" t="s">
        <v>1035</v>
      </c>
      <c r="D1820" s="627" t="s">
        <v>2072</v>
      </c>
      <c r="E1820" s="627" t="s">
        <v>1008</v>
      </c>
      <c r="F1820" s="627" t="s">
        <v>1007</v>
      </c>
      <c r="G1820" s="627" t="s">
        <v>4626</v>
      </c>
      <c r="H1820" s="627" t="s">
        <v>4780</v>
      </c>
      <c r="I1820" s="627"/>
      <c r="J1820" s="627" t="s">
        <v>2073</v>
      </c>
      <c r="K1820" s="627"/>
      <c r="L1820" s="627"/>
      <c r="M1820" s="627"/>
      <c r="N1820" s="627"/>
    </row>
    <row r="1821" spans="1:14" ht="15" hidden="1" customHeight="1" x14ac:dyDescent="0.15">
      <c r="A1821" s="627">
        <v>107</v>
      </c>
      <c r="B1821" s="627" t="s">
        <v>4879</v>
      </c>
      <c r="C1821" s="627" t="s">
        <v>1035</v>
      </c>
      <c r="D1821" s="627" t="s">
        <v>2072</v>
      </c>
      <c r="E1821" s="627" t="s">
        <v>1012</v>
      </c>
      <c r="F1821" s="627" t="s">
        <v>1007</v>
      </c>
      <c r="G1821" s="627" t="s">
        <v>4626</v>
      </c>
      <c r="H1821" s="627" t="s">
        <v>4780</v>
      </c>
      <c r="I1821" s="627" t="s">
        <v>4880</v>
      </c>
      <c r="J1821" s="627" t="s">
        <v>2075</v>
      </c>
      <c r="K1821" s="627"/>
      <c r="L1821" s="627"/>
      <c r="M1821" s="627"/>
      <c r="N1821" s="627"/>
    </row>
    <row r="1822" spans="1:14" ht="15" hidden="1" customHeight="1" x14ac:dyDescent="0.15">
      <c r="A1822" s="627">
        <v>108</v>
      </c>
      <c r="B1822" s="627" t="s">
        <v>4881</v>
      </c>
      <c r="C1822" s="627" t="s">
        <v>1035</v>
      </c>
      <c r="D1822" s="627" t="s">
        <v>2072</v>
      </c>
      <c r="E1822" s="627" t="s">
        <v>1014</v>
      </c>
      <c r="F1822" s="627" t="s">
        <v>1007</v>
      </c>
      <c r="G1822" s="627" t="s">
        <v>4626</v>
      </c>
      <c r="H1822" s="627" t="s">
        <v>4780</v>
      </c>
      <c r="I1822" s="627" t="s">
        <v>663</v>
      </c>
      <c r="J1822" s="627" t="s">
        <v>2078</v>
      </c>
      <c r="K1822" s="627"/>
      <c r="L1822" s="627"/>
      <c r="M1822" s="627"/>
      <c r="N1822" s="627"/>
    </row>
    <row r="1823" spans="1:14" ht="15" hidden="1" customHeight="1" x14ac:dyDescent="0.15">
      <c r="A1823" s="627">
        <v>109</v>
      </c>
      <c r="B1823" s="627" t="s">
        <v>4882</v>
      </c>
      <c r="C1823" s="627" t="s">
        <v>1035</v>
      </c>
      <c r="D1823" s="627" t="s">
        <v>2072</v>
      </c>
      <c r="E1823" s="627" t="s">
        <v>1016</v>
      </c>
      <c r="F1823" s="627" t="s">
        <v>1007</v>
      </c>
      <c r="G1823" s="627" t="s">
        <v>4626</v>
      </c>
      <c r="H1823" s="627" t="s">
        <v>4780</v>
      </c>
      <c r="I1823" s="627" t="s">
        <v>4883</v>
      </c>
      <c r="J1823" s="627" t="s">
        <v>2081</v>
      </c>
      <c r="K1823" s="627"/>
      <c r="L1823" s="627"/>
      <c r="M1823" s="627"/>
      <c r="N1823" s="627"/>
    </row>
    <row r="1824" spans="1:14" ht="15" hidden="1" customHeight="1" x14ac:dyDescent="0.15">
      <c r="A1824" s="627">
        <v>110</v>
      </c>
      <c r="B1824" s="627" t="s">
        <v>4884</v>
      </c>
      <c r="C1824" s="627" t="s">
        <v>1035</v>
      </c>
      <c r="D1824" s="627" t="s">
        <v>2072</v>
      </c>
      <c r="E1824" s="627" t="s">
        <v>1018</v>
      </c>
      <c r="F1824" s="627" t="s">
        <v>1007</v>
      </c>
      <c r="G1824" s="627" t="s">
        <v>4626</v>
      </c>
      <c r="H1824" s="627" t="s">
        <v>4780</v>
      </c>
      <c r="I1824" s="627" t="s">
        <v>4885</v>
      </c>
      <c r="J1824" s="627" t="s">
        <v>4886</v>
      </c>
      <c r="K1824" s="627"/>
      <c r="L1824" s="627"/>
      <c r="M1824" s="627"/>
      <c r="N1824" s="627"/>
    </row>
    <row r="1825" spans="1:14" ht="15" hidden="1" customHeight="1" x14ac:dyDescent="0.15">
      <c r="A1825" s="627">
        <v>111</v>
      </c>
      <c r="B1825" s="627" t="s">
        <v>4887</v>
      </c>
      <c r="C1825" s="627" t="s">
        <v>1035</v>
      </c>
      <c r="D1825" s="627" t="s">
        <v>2072</v>
      </c>
      <c r="E1825" s="627" t="s">
        <v>1020</v>
      </c>
      <c r="F1825" s="627" t="s">
        <v>1007</v>
      </c>
      <c r="G1825" s="627" t="s">
        <v>4626</v>
      </c>
      <c r="H1825" s="627" t="s">
        <v>4780</v>
      </c>
      <c r="I1825" s="627" t="s">
        <v>4888</v>
      </c>
      <c r="J1825" s="627" t="s">
        <v>4889</v>
      </c>
      <c r="K1825" s="627"/>
      <c r="L1825" s="627"/>
      <c r="M1825" s="627"/>
      <c r="N1825" s="627"/>
    </row>
    <row r="1826" spans="1:14" ht="15" hidden="1" customHeight="1" x14ac:dyDescent="0.15">
      <c r="A1826" s="627">
        <v>112</v>
      </c>
      <c r="B1826" s="627" t="s">
        <v>4890</v>
      </c>
      <c r="C1826" s="627" t="s">
        <v>1035</v>
      </c>
      <c r="D1826" s="627" t="s">
        <v>2072</v>
      </c>
      <c r="E1826" s="627" t="s">
        <v>1022</v>
      </c>
      <c r="F1826" s="627" t="s">
        <v>1007</v>
      </c>
      <c r="G1826" s="627" t="s">
        <v>4626</v>
      </c>
      <c r="H1826" s="627" t="s">
        <v>4780</v>
      </c>
      <c r="I1826" s="627" t="s">
        <v>4891</v>
      </c>
      <c r="J1826" s="627" t="s">
        <v>4892</v>
      </c>
      <c r="K1826" s="627"/>
      <c r="L1826" s="627"/>
      <c r="M1826" s="627"/>
      <c r="N1826" s="627"/>
    </row>
    <row r="1827" spans="1:14" ht="15" hidden="1" customHeight="1" x14ac:dyDescent="0.15">
      <c r="A1827" s="627">
        <v>113</v>
      </c>
      <c r="B1827" s="627" t="s">
        <v>4893</v>
      </c>
      <c r="C1827" s="627" t="s">
        <v>1035</v>
      </c>
      <c r="D1827" s="627" t="s">
        <v>3595</v>
      </c>
      <c r="E1827" s="627" t="s">
        <v>1008</v>
      </c>
      <c r="F1827" s="627" t="s">
        <v>1007</v>
      </c>
      <c r="G1827" s="627" t="s">
        <v>4626</v>
      </c>
      <c r="H1827" s="627" t="s">
        <v>3043</v>
      </c>
      <c r="I1827" s="627"/>
      <c r="J1827" s="627" t="s">
        <v>3596</v>
      </c>
      <c r="K1827" s="627"/>
      <c r="L1827" s="627"/>
      <c r="M1827" s="627"/>
      <c r="N1827" s="627"/>
    </row>
    <row r="1828" spans="1:14" ht="15" hidden="1" customHeight="1" x14ac:dyDescent="0.15">
      <c r="A1828" s="627">
        <v>114</v>
      </c>
      <c r="B1828" s="627" t="s">
        <v>4894</v>
      </c>
      <c r="C1828" s="627" t="s">
        <v>1035</v>
      </c>
      <c r="D1828" s="627" t="s">
        <v>3612</v>
      </c>
      <c r="E1828" s="627" t="s">
        <v>1008</v>
      </c>
      <c r="F1828" s="627" t="s">
        <v>1007</v>
      </c>
      <c r="G1828" s="627" t="s">
        <v>4626</v>
      </c>
      <c r="H1828" s="627" t="s">
        <v>4311</v>
      </c>
      <c r="I1828" s="627"/>
      <c r="J1828" s="627" t="s">
        <v>3613</v>
      </c>
      <c r="K1828" s="627"/>
      <c r="L1828" s="627"/>
      <c r="M1828" s="627"/>
      <c r="N1828" s="627"/>
    </row>
    <row r="1829" spans="1:14" ht="15" hidden="1" customHeight="1" x14ac:dyDescent="0.15">
      <c r="A1829" s="627">
        <v>115</v>
      </c>
      <c r="B1829" s="627" t="s">
        <v>4895</v>
      </c>
      <c r="C1829" s="627" t="s">
        <v>1035</v>
      </c>
      <c r="D1829" s="627" t="s">
        <v>3612</v>
      </c>
      <c r="E1829" s="627" t="s">
        <v>1012</v>
      </c>
      <c r="F1829" s="627" t="s">
        <v>1007</v>
      </c>
      <c r="G1829" s="627" t="s">
        <v>4626</v>
      </c>
      <c r="H1829" s="627" t="s">
        <v>4311</v>
      </c>
      <c r="I1829" s="627" t="s">
        <v>4896</v>
      </c>
      <c r="J1829" s="627" t="s">
        <v>4897</v>
      </c>
      <c r="K1829" s="627"/>
      <c r="L1829" s="627"/>
      <c r="M1829" s="627"/>
      <c r="N1829" s="627"/>
    </row>
    <row r="1830" spans="1:14" ht="15" hidden="1" customHeight="1" x14ac:dyDescent="0.15">
      <c r="A1830" s="627">
        <v>116</v>
      </c>
      <c r="B1830" s="627" t="s">
        <v>4898</v>
      </c>
      <c r="C1830" s="627" t="s">
        <v>1035</v>
      </c>
      <c r="D1830" s="627" t="s">
        <v>3612</v>
      </c>
      <c r="E1830" s="627" t="s">
        <v>1014</v>
      </c>
      <c r="F1830" s="627" t="s">
        <v>1007</v>
      </c>
      <c r="G1830" s="627" t="s">
        <v>4626</v>
      </c>
      <c r="H1830" s="627" t="s">
        <v>4311</v>
      </c>
      <c r="I1830" s="627" t="s">
        <v>4899</v>
      </c>
      <c r="J1830" s="627" t="s">
        <v>4900</v>
      </c>
      <c r="K1830" s="627"/>
      <c r="L1830" s="627"/>
      <c r="M1830" s="627"/>
      <c r="N1830" s="627"/>
    </row>
    <row r="1831" spans="1:14" ht="15" hidden="1" customHeight="1" x14ac:dyDescent="0.15">
      <c r="A1831" s="627">
        <v>117</v>
      </c>
      <c r="B1831" s="627" t="s">
        <v>4901</v>
      </c>
      <c r="C1831" s="627" t="s">
        <v>1035</v>
      </c>
      <c r="D1831" s="627" t="s">
        <v>1463</v>
      </c>
      <c r="E1831" s="627" t="s">
        <v>1008</v>
      </c>
      <c r="F1831" s="627" t="s">
        <v>1007</v>
      </c>
      <c r="G1831" s="627" t="s">
        <v>4626</v>
      </c>
      <c r="H1831" s="627" t="s">
        <v>4786</v>
      </c>
      <c r="I1831" s="627"/>
      <c r="J1831" s="627" t="s">
        <v>959</v>
      </c>
      <c r="K1831" s="627"/>
      <c r="L1831" s="627"/>
      <c r="M1831" s="627"/>
      <c r="N1831" s="627"/>
    </row>
    <row r="1832" spans="1:14" ht="15" hidden="1" customHeight="1" x14ac:dyDescent="0.15">
      <c r="A1832" s="627">
        <v>118</v>
      </c>
      <c r="B1832" s="627" t="s">
        <v>4902</v>
      </c>
      <c r="C1832" s="627" t="s">
        <v>1035</v>
      </c>
      <c r="D1832" s="627" t="s">
        <v>3641</v>
      </c>
      <c r="E1832" s="627" t="s">
        <v>1008</v>
      </c>
      <c r="F1832" s="627" t="s">
        <v>1007</v>
      </c>
      <c r="G1832" s="627" t="s">
        <v>4626</v>
      </c>
      <c r="H1832" s="627" t="s">
        <v>4788</v>
      </c>
      <c r="I1832" s="627"/>
      <c r="J1832" s="627" t="s">
        <v>3642</v>
      </c>
      <c r="K1832" s="627"/>
      <c r="L1832" s="627"/>
      <c r="M1832" s="627"/>
      <c r="N1832" s="627"/>
    </row>
    <row r="1833" spans="1:14" ht="15" hidden="1" customHeight="1" x14ac:dyDescent="0.15">
      <c r="A1833" s="627">
        <v>119</v>
      </c>
      <c r="B1833" s="627" t="s">
        <v>4903</v>
      </c>
      <c r="C1833" s="627" t="s">
        <v>1035</v>
      </c>
      <c r="D1833" s="627" t="s">
        <v>3641</v>
      </c>
      <c r="E1833" s="627" t="s">
        <v>1012</v>
      </c>
      <c r="F1833" s="627" t="s">
        <v>1007</v>
      </c>
      <c r="G1833" s="627" t="s">
        <v>4626</v>
      </c>
      <c r="H1833" s="627" t="s">
        <v>4788</v>
      </c>
      <c r="I1833" s="627" t="s">
        <v>4788</v>
      </c>
      <c r="J1833" s="627" t="s">
        <v>3645</v>
      </c>
      <c r="K1833" s="627"/>
      <c r="L1833" s="627"/>
      <c r="M1833" s="627"/>
      <c r="N1833" s="627"/>
    </row>
    <row r="1834" spans="1:14" ht="15" hidden="1" customHeight="1" x14ac:dyDescent="0.15">
      <c r="A1834" s="627">
        <v>120</v>
      </c>
      <c r="B1834" s="627" t="s">
        <v>4904</v>
      </c>
      <c r="C1834" s="627" t="s">
        <v>1035</v>
      </c>
      <c r="D1834" s="627" t="s">
        <v>3641</v>
      </c>
      <c r="E1834" s="627" t="s">
        <v>1014</v>
      </c>
      <c r="F1834" s="627" t="s">
        <v>1007</v>
      </c>
      <c r="G1834" s="627" t="s">
        <v>4626</v>
      </c>
      <c r="H1834" s="627" t="s">
        <v>4788</v>
      </c>
      <c r="I1834" s="627" t="s">
        <v>4905</v>
      </c>
      <c r="J1834" s="627" t="s">
        <v>3648</v>
      </c>
      <c r="K1834" s="627"/>
      <c r="L1834" s="627"/>
      <c r="M1834" s="627"/>
      <c r="N1834" s="627"/>
    </row>
    <row r="1835" spans="1:14" ht="15" hidden="1" customHeight="1" x14ac:dyDescent="0.15">
      <c r="A1835" s="627">
        <v>121</v>
      </c>
      <c r="B1835" s="627" t="s">
        <v>4906</v>
      </c>
      <c r="C1835" s="627" t="s">
        <v>1035</v>
      </c>
      <c r="D1835" s="627" t="s">
        <v>3641</v>
      </c>
      <c r="E1835" s="627" t="s">
        <v>1016</v>
      </c>
      <c r="F1835" s="627" t="s">
        <v>1007</v>
      </c>
      <c r="G1835" s="627" t="s">
        <v>4626</v>
      </c>
      <c r="H1835" s="627" t="s">
        <v>4788</v>
      </c>
      <c r="I1835" s="627" t="s">
        <v>4907</v>
      </c>
      <c r="J1835" s="627" t="s">
        <v>3650</v>
      </c>
      <c r="K1835" s="627"/>
      <c r="L1835" s="627"/>
      <c r="M1835" s="627"/>
      <c r="N1835" s="627"/>
    </row>
    <row r="1836" spans="1:14" ht="15" hidden="1" customHeight="1" x14ac:dyDescent="0.15">
      <c r="A1836" s="627">
        <v>122</v>
      </c>
      <c r="B1836" s="627" t="s">
        <v>4908</v>
      </c>
      <c r="C1836" s="627" t="s">
        <v>1035</v>
      </c>
      <c r="D1836" s="627" t="s">
        <v>2523</v>
      </c>
      <c r="E1836" s="627" t="s">
        <v>1008</v>
      </c>
      <c r="F1836" s="627" t="s">
        <v>1007</v>
      </c>
      <c r="G1836" s="627" t="s">
        <v>4626</v>
      </c>
      <c r="H1836" s="627" t="s">
        <v>4791</v>
      </c>
      <c r="I1836" s="627"/>
      <c r="J1836" s="627" t="s">
        <v>2524</v>
      </c>
      <c r="K1836" s="627"/>
      <c r="L1836" s="627"/>
      <c r="M1836" s="627"/>
      <c r="N1836" s="627"/>
    </row>
    <row r="1837" spans="1:14" ht="15" hidden="1" customHeight="1" x14ac:dyDescent="0.15">
      <c r="A1837" s="627">
        <v>123</v>
      </c>
      <c r="B1837" s="627" t="s">
        <v>4909</v>
      </c>
      <c r="C1837" s="627" t="s">
        <v>1035</v>
      </c>
      <c r="D1837" s="627" t="s">
        <v>4910</v>
      </c>
      <c r="E1837" s="627" t="s">
        <v>1008</v>
      </c>
      <c r="F1837" s="627" t="s">
        <v>1007</v>
      </c>
      <c r="G1837" s="627" t="s">
        <v>4626</v>
      </c>
      <c r="H1837" s="627" t="s">
        <v>4794</v>
      </c>
      <c r="I1837" s="627"/>
      <c r="J1837" s="627" t="s">
        <v>4911</v>
      </c>
      <c r="K1837" s="627"/>
      <c r="L1837" s="627"/>
      <c r="M1837" s="627"/>
      <c r="N1837" s="627"/>
    </row>
    <row r="1838" spans="1:14" ht="15" hidden="1" customHeight="1" x14ac:dyDescent="0.15">
      <c r="A1838" s="627">
        <v>124</v>
      </c>
      <c r="B1838" s="627" t="s">
        <v>4912</v>
      </c>
      <c r="C1838" s="627" t="s">
        <v>1035</v>
      </c>
      <c r="D1838" s="627" t="s">
        <v>4910</v>
      </c>
      <c r="E1838" s="627" t="s">
        <v>1012</v>
      </c>
      <c r="F1838" s="627" t="s">
        <v>1007</v>
      </c>
      <c r="G1838" s="627" t="s">
        <v>4626</v>
      </c>
      <c r="H1838" s="627" t="s">
        <v>4794</v>
      </c>
      <c r="I1838" s="627" t="s">
        <v>4913</v>
      </c>
      <c r="J1838" s="627" t="s">
        <v>4914</v>
      </c>
      <c r="K1838" s="627"/>
      <c r="L1838" s="627"/>
      <c r="M1838" s="627"/>
      <c r="N1838" s="627"/>
    </row>
    <row r="1839" spans="1:14" ht="15" hidden="1" customHeight="1" x14ac:dyDescent="0.15">
      <c r="A1839" s="627">
        <v>125</v>
      </c>
      <c r="B1839" s="627" t="s">
        <v>4915</v>
      </c>
      <c r="C1839" s="627" t="s">
        <v>1035</v>
      </c>
      <c r="D1839" s="627" t="s">
        <v>4910</v>
      </c>
      <c r="E1839" s="627" t="s">
        <v>1014</v>
      </c>
      <c r="F1839" s="627" t="s">
        <v>1007</v>
      </c>
      <c r="G1839" s="627" t="s">
        <v>4626</v>
      </c>
      <c r="H1839" s="627" t="s">
        <v>4794</v>
      </c>
      <c r="I1839" s="627" t="s">
        <v>4916</v>
      </c>
      <c r="J1839" s="627" t="s">
        <v>4917</v>
      </c>
      <c r="K1839" s="627"/>
      <c r="L1839" s="627"/>
      <c r="M1839" s="627"/>
      <c r="N1839" s="627"/>
    </row>
    <row r="1840" spans="1:14" ht="15" hidden="1" customHeight="1" x14ac:dyDescent="0.15">
      <c r="A1840" s="627">
        <v>126</v>
      </c>
      <c r="B1840" s="627" t="s">
        <v>4918</v>
      </c>
      <c r="C1840" s="627" t="s">
        <v>1035</v>
      </c>
      <c r="D1840" s="627" t="s">
        <v>4910</v>
      </c>
      <c r="E1840" s="627" t="s">
        <v>1016</v>
      </c>
      <c r="F1840" s="627" t="s">
        <v>1007</v>
      </c>
      <c r="G1840" s="627" t="s">
        <v>4626</v>
      </c>
      <c r="H1840" s="627" t="s">
        <v>4794</v>
      </c>
      <c r="I1840" s="627" t="s">
        <v>4919</v>
      </c>
      <c r="J1840" s="627" t="s">
        <v>4920</v>
      </c>
      <c r="K1840" s="627"/>
      <c r="L1840" s="627"/>
      <c r="M1840" s="627"/>
      <c r="N1840" s="627"/>
    </row>
    <row r="1841" spans="1:14" ht="15" hidden="1" customHeight="1" x14ac:dyDescent="0.15">
      <c r="A1841" s="627">
        <v>127</v>
      </c>
      <c r="B1841" s="627" t="s">
        <v>4921</v>
      </c>
      <c r="C1841" s="627" t="s">
        <v>1035</v>
      </c>
      <c r="D1841" s="627" t="s">
        <v>4910</v>
      </c>
      <c r="E1841" s="627" t="s">
        <v>1018</v>
      </c>
      <c r="F1841" s="627" t="s">
        <v>1007</v>
      </c>
      <c r="G1841" s="627" t="s">
        <v>4626</v>
      </c>
      <c r="H1841" s="627" t="s">
        <v>4794</v>
      </c>
      <c r="I1841" s="627" t="s">
        <v>4922</v>
      </c>
      <c r="J1841" s="627" t="s">
        <v>4923</v>
      </c>
      <c r="K1841" s="627"/>
      <c r="L1841" s="627"/>
      <c r="M1841" s="627"/>
      <c r="N1841" s="627"/>
    </row>
    <row r="1842" spans="1:14" ht="15" hidden="1" customHeight="1" x14ac:dyDescent="0.15">
      <c r="A1842" s="627">
        <v>128</v>
      </c>
      <c r="B1842" s="627" t="s">
        <v>4924</v>
      </c>
      <c r="C1842" s="627" t="s">
        <v>1035</v>
      </c>
      <c r="D1842" s="627" t="s">
        <v>4910</v>
      </c>
      <c r="E1842" s="627" t="s">
        <v>1020</v>
      </c>
      <c r="F1842" s="627" t="s">
        <v>1007</v>
      </c>
      <c r="G1842" s="627" t="s">
        <v>4626</v>
      </c>
      <c r="H1842" s="627" t="s">
        <v>4794</v>
      </c>
      <c r="I1842" s="627" t="s">
        <v>4925</v>
      </c>
      <c r="J1842" s="627" t="s">
        <v>4926</v>
      </c>
      <c r="K1842" s="627"/>
      <c r="L1842" s="627"/>
      <c r="M1842" s="627"/>
      <c r="N1842" s="627"/>
    </row>
    <row r="1843" spans="1:14" ht="15" hidden="1" customHeight="1" x14ac:dyDescent="0.15">
      <c r="A1843" s="627">
        <v>129</v>
      </c>
      <c r="B1843" s="627" t="s">
        <v>4927</v>
      </c>
      <c r="C1843" s="627" t="s">
        <v>1035</v>
      </c>
      <c r="D1843" s="627" t="s">
        <v>4928</v>
      </c>
      <c r="E1843" s="627" t="s">
        <v>1008</v>
      </c>
      <c r="F1843" s="627" t="s">
        <v>1007</v>
      </c>
      <c r="G1843" s="627" t="s">
        <v>4626</v>
      </c>
      <c r="H1843" s="627" t="s">
        <v>4797</v>
      </c>
      <c r="I1843" s="627"/>
      <c r="J1843" s="627" t="s">
        <v>4929</v>
      </c>
      <c r="K1843" s="627"/>
      <c r="L1843" s="627"/>
      <c r="M1843" s="627"/>
      <c r="N1843" s="627"/>
    </row>
    <row r="1844" spans="1:14" ht="15" hidden="1" customHeight="1" x14ac:dyDescent="0.15">
      <c r="A1844" s="627">
        <v>130</v>
      </c>
      <c r="B1844" s="627" t="s">
        <v>4930</v>
      </c>
      <c r="C1844" s="627" t="s">
        <v>1035</v>
      </c>
      <c r="D1844" s="627" t="s">
        <v>2562</v>
      </c>
      <c r="E1844" s="627" t="s">
        <v>1008</v>
      </c>
      <c r="F1844" s="627" t="s">
        <v>1007</v>
      </c>
      <c r="G1844" s="627" t="s">
        <v>4626</v>
      </c>
      <c r="H1844" s="627" t="s">
        <v>4931</v>
      </c>
      <c r="I1844" s="627"/>
      <c r="J1844" s="627" t="s">
        <v>2563</v>
      </c>
      <c r="K1844" s="627"/>
      <c r="L1844" s="627"/>
      <c r="M1844" s="627"/>
      <c r="N1844" s="627"/>
    </row>
    <row r="1845" spans="1:14" ht="15" hidden="1" customHeight="1" x14ac:dyDescent="0.15">
      <c r="A1845" s="627">
        <v>1</v>
      </c>
      <c r="B1845" s="627">
        <v>1400000000</v>
      </c>
      <c r="C1845" s="627" t="s">
        <v>1037</v>
      </c>
      <c r="D1845" s="627" t="s">
        <v>1007</v>
      </c>
      <c r="E1845" s="627" t="s">
        <v>1008</v>
      </c>
      <c r="F1845" s="627" t="s">
        <v>1007</v>
      </c>
      <c r="G1845" s="627" t="s">
        <v>4932</v>
      </c>
      <c r="H1845" s="627"/>
      <c r="I1845" s="627"/>
      <c r="J1845" s="627" t="s">
        <v>559</v>
      </c>
      <c r="K1845" s="627"/>
      <c r="L1845" s="627">
        <v>1</v>
      </c>
      <c r="M1845" s="627" t="s">
        <v>4933</v>
      </c>
      <c r="N1845" s="627" t="s">
        <v>4934</v>
      </c>
    </row>
    <row r="1846" spans="1:14" ht="15" hidden="1" customHeight="1" x14ac:dyDescent="0.15">
      <c r="A1846" s="627">
        <v>2</v>
      </c>
      <c r="B1846" s="627">
        <v>1410000000</v>
      </c>
      <c r="C1846" s="627" t="s">
        <v>1037</v>
      </c>
      <c r="D1846" s="627" t="s">
        <v>4935</v>
      </c>
      <c r="E1846" s="627" t="s">
        <v>1008</v>
      </c>
      <c r="F1846" s="627" t="s">
        <v>1007</v>
      </c>
      <c r="G1846" s="627" t="s">
        <v>4932</v>
      </c>
      <c r="H1846" s="627" t="s">
        <v>4934</v>
      </c>
      <c r="I1846" s="627"/>
      <c r="J1846" s="627" t="s">
        <v>2704</v>
      </c>
      <c r="K1846" s="627"/>
      <c r="L1846" s="627">
        <v>2</v>
      </c>
      <c r="M1846" s="627"/>
      <c r="N1846" s="627" t="s">
        <v>4936</v>
      </c>
    </row>
    <row r="1847" spans="1:14" ht="15" hidden="1" customHeight="1" x14ac:dyDescent="0.15">
      <c r="A1847" s="627">
        <v>3</v>
      </c>
      <c r="B1847" s="627">
        <v>1410100000</v>
      </c>
      <c r="C1847" s="627" t="s">
        <v>1037</v>
      </c>
      <c r="D1847" s="627" t="s">
        <v>2707</v>
      </c>
      <c r="E1847" s="627" t="s">
        <v>1008</v>
      </c>
      <c r="F1847" s="627" t="s">
        <v>1007</v>
      </c>
      <c r="G1847" s="627" t="s">
        <v>4932</v>
      </c>
      <c r="H1847" s="627" t="s">
        <v>4936</v>
      </c>
      <c r="I1847" s="627"/>
      <c r="J1847" s="627" t="s">
        <v>2708</v>
      </c>
      <c r="K1847" s="627"/>
      <c r="L1847" s="627">
        <v>3</v>
      </c>
      <c r="M1847" s="627"/>
      <c r="N1847" s="627" t="s">
        <v>4937</v>
      </c>
    </row>
    <row r="1848" spans="1:14" ht="15" hidden="1" customHeight="1" x14ac:dyDescent="0.15">
      <c r="A1848" s="627">
        <v>4</v>
      </c>
      <c r="B1848" s="627">
        <v>1410200000</v>
      </c>
      <c r="C1848" s="627" t="s">
        <v>1037</v>
      </c>
      <c r="D1848" s="627" t="s">
        <v>2727</v>
      </c>
      <c r="E1848" s="627" t="s">
        <v>1008</v>
      </c>
      <c r="F1848" s="627" t="s">
        <v>1007</v>
      </c>
      <c r="G1848" s="627" t="s">
        <v>4932</v>
      </c>
      <c r="H1848" s="627" t="s">
        <v>4937</v>
      </c>
      <c r="I1848" s="627"/>
      <c r="J1848" s="627" t="s">
        <v>2728</v>
      </c>
      <c r="K1848" s="627"/>
      <c r="L1848" s="627">
        <v>4</v>
      </c>
      <c r="M1848" s="627"/>
      <c r="N1848" s="627" t="s">
        <v>4938</v>
      </c>
    </row>
    <row r="1849" spans="1:14" ht="15" hidden="1" customHeight="1" x14ac:dyDescent="0.15">
      <c r="A1849" s="627">
        <v>5</v>
      </c>
      <c r="B1849" s="627">
        <v>1410300000</v>
      </c>
      <c r="C1849" s="627" t="s">
        <v>1037</v>
      </c>
      <c r="D1849" s="627" t="s">
        <v>2731</v>
      </c>
      <c r="E1849" s="627" t="s">
        <v>1008</v>
      </c>
      <c r="F1849" s="627" t="s">
        <v>1007</v>
      </c>
      <c r="G1849" s="627" t="s">
        <v>4932</v>
      </c>
      <c r="H1849" s="627" t="s">
        <v>4938</v>
      </c>
      <c r="I1849" s="627"/>
      <c r="J1849" s="627" t="s">
        <v>2732</v>
      </c>
      <c r="K1849" s="627"/>
      <c r="L1849" s="627">
        <v>5</v>
      </c>
      <c r="M1849" s="627"/>
      <c r="N1849" s="627" t="s">
        <v>4939</v>
      </c>
    </row>
    <row r="1850" spans="1:14" ht="15" hidden="1" customHeight="1" x14ac:dyDescent="0.15">
      <c r="A1850" s="627">
        <v>6</v>
      </c>
      <c r="B1850" s="627">
        <v>1410400000</v>
      </c>
      <c r="C1850" s="627" t="s">
        <v>1037</v>
      </c>
      <c r="D1850" s="627" t="s">
        <v>2743</v>
      </c>
      <c r="E1850" s="627" t="s">
        <v>1008</v>
      </c>
      <c r="F1850" s="627" t="s">
        <v>1007</v>
      </c>
      <c r="G1850" s="627" t="s">
        <v>4932</v>
      </c>
      <c r="H1850" s="627" t="s">
        <v>4939</v>
      </c>
      <c r="I1850" s="627"/>
      <c r="J1850" s="627" t="s">
        <v>2744</v>
      </c>
      <c r="K1850" s="627"/>
      <c r="L1850" s="627">
        <v>6</v>
      </c>
      <c r="M1850" s="627"/>
      <c r="N1850" s="627" t="s">
        <v>4940</v>
      </c>
    </row>
    <row r="1851" spans="1:14" ht="15" hidden="1" customHeight="1" x14ac:dyDescent="0.15">
      <c r="A1851" s="627">
        <v>7</v>
      </c>
      <c r="B1851" s="627">
        <v>1410500000</v>
      </c>
      <c r="C1851" s="627" t="s">
        <v>1037</v>
      </c>
      <c r="D1851" s="627" t="s">
        <v>2763</v>
      </c>
      <c r="E1851" s="627" t="s">
        <v>1008</v>
      </c>
      <c r="F1851" s="627" t="s">
        <v>1007</v>
      </c>
      <c r="G1851" s="627" t="s">
        <v>4932</v>
      </c>
      <c r="H1851" s="627" t="s">
        <v>4940</v>
      </c>
      <c r="I1851" s="627"/>
      <c r="J1851" s="627" t="s">
        <v>2764</v>
      </c>
      <c r="K1851" s="627"/>
      <c r="L1851" s="627">
        <v>7</v>
      </c>
      <c r="M1851" s="627"/>
      <c r="N1851" s="627" t="s">
        <v>4941</v>
      </c>
    </row>
    <row r="1852" spans="1:14" ht="15" hidden="1" customHeight="1" x14ac:dyDescent="0.15">
      <c r="A1852" s="627">
        <v>8</v>
      </c>
      <c r="B1852" s="627">
        <v>1410600000</v>
      </c>
      <c r="C1852" s="627" t="s">
        <v>1037</v>
      </c>
      <c r="D1852" s="627" t="s">
        <v>2767</v>
      </c>
      <c r="E1852" s="627" t="s">
        <v>1008</v>
      </c>
      <c r="F1852" s="627" t="s">
        <v>1007</v>
      </c>
      <c r="G1852" s="627" t="s">
        <v>4932</v>
      </c>
      <c r="H1852" s="627" t="s">
        <v>4941</v>
      </c>
      <c r="I1852" s="627"/>
      <c r="J1852" s="627" t="s">
        <v>2768</v>
      </c>
      <c r="K1852" s="627"/>
      <c r="L1852" s="627">
        <v>8</v>
      </c>
      <c r="M1852" s="627"/>
      <c r="N1852" s="627" t="s">
        <v>4942</v>
      </c>
    </row>
    <row r="1853" spans="1:14" ht="15" hidden="1" customHeight="1" x14ac:dyDescent="0.15">
      <c r="A1853" s="627">
        <v>9</v>
      </c>
      <c r="B1853" s="627">
        <v>1410601000</v>
      </c>
      <c r="C1853" s="627" t="s">
        <v>1037</v>
      </c>
      <c r="D1853" s="627" t="s">
        <v>2767</v>
      </c>
      <c r="E1853" s="627" t="s">
        <v>1012</v>
      </c>
      <c r="F1853" s="627" t="s">
        <v>1007</v>
      </c>
      <c r="G1853" s="627" t="s">
        <v>4932</v>
      </c>
      <c r="H1853" s="627" t="s">
        <v>4941</v>
      </c>
      <c r="I1853" s="627" t="s">
        <v>4943</v>
      </c>
      <c r="J1853" s="627" t="s">
        <v>2772</v>
      </c>
      <c r="K1853" s="627"/>
      <c r="L1853" s="627">
        <v>9</v>
      </c>
      <c r="M1853" s="627"/>
      <c r="N1853" s="627" t="s">
        <v>4944</v>
      </c>
    </row>
    <row r="1854" spans="1:14" ht="15" hidden="1" customHeight="1" x14ac:dyDescent="0.15">
      <c r="A1854" s="627">
        <v>10</v>
      </c>
      <c r="B1854" s="627">
        <v>1410602000</v>
      </c>
      <c r="C1854" s="627" t="s">
        <v>1037</v>
      </c>
      <c r="D1854" s="627" t="s">
        <v>2767</v>
      </c>
      <c r="E1854" s="627" t="s">
        <v>1014</v>
      </c>
      <c r="F1854" s="627" t="s">
        <v>1007</v>
      </c>
      <c r="G1854" s="627" t="s">
        <v>4932</v>
      </c>
      <c r="H1854" s="627" t="s">
        <v>4941</v>
      </c>
      <c r="I1854" s="627" t="s">
        <v>4945</v>
      </c>
      <c r="J1854" s="627" t="s">
        <v>2776</v>
      </c>
      <c r="K1854" s="627"/>
      <c r="L1854" s="627">
        <v>10</v>
      </c>
      <c r="M1854" s="627"/>
      <c r="N1854" s="627" t="s">
        <v>4946</v>
      </c>
    </row>
    <row r="1855" spans="1:14" ht="15" hidden="1" customHeight="1" x14ac:dyDescent="0.15">
      <c r="A1855" s="627">
        <v>11</v>
      </c>
      <c r="B1855" s="627">
        <v>1410603000</v>
      </c>
      <c r="C1855" s="627" t="s">
        <v>1037</v>
      </c>
      <c r="D1855" s="627" t="s">
        <v>2767</v>
      </c>
      <c r="E1855" s="627" t="s">
        <v>1016</v>
      </c>
      <c r="F1855" s="627" t="s">
        <v>1007</v>
      </c>
      <c r="G1855" s="627" t="s">
        <v>4932</v>
      </c>
      <c r="H1855" s="627" t="s">
        <v>4941</v>
      </c>
      <c r="I1855" s="627" t="s">
        <v>4947</v>
      </c>
      <c r="J1855" s="627" t="s">
        <v>4948</v>
      </c>
      <c r="K1855" s="627"/>
      <c r="L1855" s="627">
        <v>11</v>
      </c>
      <c r="M1855" s="627"/>
      <c r="N1855" s="627" t="s">
        <v>4949</v>
      </c>
    </row>
    <row r="1856" spans="1:14" ht="15" hidden="1" customHeight="1" x14ac:dyDescent="0.15">
      <c r="A1856" s="627">
        <v>12</v>
      </c>
      <c r="B1856" s="627">
        <v>1410700000</v>
      </c>
      <c r="C1856" s="627" t="s">
        <v>1037</v>
      </c>
      <c r="D1856" s="627" t="s">
        <v>2779</v>
      </c>
      <c r="E1856" s="627" t="s">
        <v>1008</v>
      </c>
      <c r="F1856" s="627" t="s">
        <v>1007</v>
      </c>
      <c r="G1856" s="627" t="s">
        <v>4932</v>
      </c>
      <c r="H1856" s="627" t="s">
        <v>4942</v>
      </c>
      <c r="I1856" s="627"/>
      <c r="J1856" s="627" t="s">
        <v>2780</v>
      </c>
      <c r="K1856" s="627"/>
      <c r="L1856" s="627">
        <v>12</v>
      </c>
      <c r="M1856" s="627"/>
      <c r="N1856" s="627" t="s">
        <v>4950</v>
      </c>
    </row>
    <row r="1857" spans="1:14" ht="15" hidden="1" customHeight="1" x14ac:dyDescent="0.15">
      <c r="A1857" s="627">
        <v>13</v>
      </c>
      <c r="B1857" s="627">
        <v>1410800000</v>
      </c>
      <c r="C1857" s="627" t="s">
        <v>1037</v>
      </c>
      <c r="D1857" s="627" t="s">
        <v>2783</v>
      </c>
      <c r="E1857" s="627" t="s">
        <v>1008</v>
      </c>
      <c r="F1857" s="627" t="s">
        <v>1007</v>
      </c>
      <c r="G1857" s="627" t="s">
        <v>4932</v>
      </c>
      <c r="H1857" s="627" t="s">
        <v>4944</v>
      </c>
      <c r="I1857" s="627"/>
      <c r="J1857" s="627" t="s">
        <v>2784</v>
      </c>
      <c r="K1857" s="627"/>
      <c r="L1857" s="627">
        <v>13</v>
      </c>
      <c r="M1857" s="627"/>
      <c r="N1857" s="627" t="s">
        <v>4951</v>
      </c>
    </row>
    <row r="1858" spans="1:14" ht="15" hidden="1" customHeight="1" x14ac:dyDescent="0.15">
      <c r="A1858" s="627">
        <v>14</v>
      </c>
      <c r="B1858" s="627">
        <v>1410900000</v>
      </c>
      <c r="C1858" s="627" t="s">
        <v>1037</v>
      </c>
      <c r="D1858" s="627" t="s">
        <v>2799</v>
      </c>
      <c r="E1858" s="627" t="s">
        <v>1008</v>
      </c>
      <c r="F1858" s="627" t="s">
        <v>1007</v>
      </c>
      <c r="G1858" s="627" t="s">
        <v>4932</v>
      </c>
      <c r="H1858" s="627" t="s">
        <v>4946</v>
      </c>
      <c r="I1858" s="627"/>
      <c r="J1858" s="627" t="s">
        <v>2800</v>
      </c>
      <c r="K1858" s="627"/>
      <c r="L1858" s="627">
        <v>14</v>
      </c>
      <c r="M1858" s="627"/>
      <c r="N1858" s="627" t="s">
        <v>4952</v>
      </c>
    </row>
    <row r="1859" spans="1:14" ht="15" hidden="1" customHeight="1" x14ac:dyDescent="0.15">
      <c r="A1859" s="627">
        <v>15</v>
      </c>
      <c r="B1859" s="627">
        <v>1410901000</v>
      </c>
      <c r="C1859" s="627" t="s">
        <v>1037</v>
      </c>
      <c r="D1859" s="627" t="s">
        <v>2799</v>
      </c>
      <c r="E1859" s="627" t="s">
        <v>1012</v>
      </c>
      <c r="F1859" s="627" t="s">
        <v>1007</v>
      </c>
      <c r="G1859" s="627" t="s">
        <v>4932</v>
      </c>
      <c r="H1859" s="627" t="s">
        <v>4946</v>
      </c>
      <c r="I1859" s="627" t="s">
        <v>4953</v>
      </c>
      <c r="J1859" s="627" t="s">
        <v>2804</v>
      </c>
      <c r="K1859" s="627"/>
      <c r="L1859" s="627">
        <v>15</v>
      </c>
      <c r="M1859" s="627"/>
      <c r="N1859" s="627" t="s">
        <v>4954</v>
      </c>
    </row>
    <row r="1860" spans="1:14" ht="15" hidden="1" customHeight="1" x14ac:dyDescent="0.15">
      <c r="A1860" s="627">
        <v>16</v>
      </c>
      <c r="B1860" s="627">
        <v>1410902000</v>
      </c>
      <c r="C1860" s="627" t="s">
        <v>1037</v>
      </c>
      <c r="D1860" s="627" t="s">
        <v>2799</v>
      </c>
      <c r="E1860" s="627" t="s">
        <v>1014</v>
      </c>
      <c r="F1860" s="627" t="s">
        <v>1007</v>
      </c>
      <c r="G1860" s="627" t="s">
        <v>4932</v>
      </c>
      <c r="H1860" s="627" t="s">
        <v>4946</v>
      </c>
      <c r="I1860" s="627" t="s">
        <v>4955</v>
      </c>
      <c r="J1860" s="627" t="s">
        <v>2808</v>
      </c>
      <c r="K1860" s="627"/>
      <c r="L1860" s="627">
        <v>16</v>
      </c>
      <c r="M1860" s="627"/>
      <c r="N1860" s="627" t="s">
        <v>4956</v>
      </c>
    </row>
    <row r="1861" spans="1:14" ht="15" hidden="1" customHeight="1" x14ac:dyDescent="0.15">
      <c r="A1861" s="627">
        <v>17</v>
      </c>
      <c r="B1861" s="627">
        <v>1411000000</v>
      </c>
      <c r="C1861" s="627" t="s">
        <v>1037</v>
      </c>
      <c r="D1861" s="627" t="s">
        <v>2815</v>
      </c>
      <c r="E1861" s="627" t="s">
        <v>1008</v>
      </c>
      <c r="F1861" s="627" t="s">
        <v>1007</v>
      </c>
      <c r="G1861" s="627" t="s">
        <v>4932</v>
      </c>
      <c r="H1861" s="627" t="s">
        <v>4949</v>
      </c>
      <c r="I1861" s="627"/>
      <c r="J1861" s="627" t="s">
        <v>2816</v>
      </c>
      <c r="K1861" s="627"/>
      <c r="L1861" s="627">
        <v>17</v>
      </c>
      <c r="M1861" s="627"/>
      <c r="N1861" s="627" t="s">
        <v>4957</v>
      </c>
    </row>
    <row r="1862" spans="1:14" ht="15" hidden="1" customHeight="1" x14ac:dyDescent="0.15">
      <c r="A1862" s="627">
        <v>18</v>
      </c>
      <c r="B1862" s="627">
        <v>1411001000</v>
      </c>
      <c r="C1862" s="627" t="s">
        <v>1037</v>
      </c>
      <c r="D1862" s="627" t="s">
        <v>2815</v>
      </c>
      <c r="E1862" s="627" t="s">
        <v>1012</v>
      </c>
      <c r="F1862" s="627" t="s">
        <v>1007</v>
      </c>
      <c r="G1862" s="627" t="s">
        <v>4932</v>
      </c>
      <c r="H1862" s="627" t="s">
        <v>4949</v>
      </c>
      <c r="I1862" s="627" t="s">
        <v>4958</v>
      </c>
      <c r="J1862" s="627" t="s">
        <v>2820</v>
      </c>
      <c r="K1862" s="627"/>
      <c r="L1862" s="627">
        <v>18</v>
      </c>
      <c r="M1862" s="627"/>
      <c r="N1862" s="627" t="s">
        <v>4959</v>
      </c>
    </row>
    <row r="1863" spans="1:14" ht="15" hidden="1" customHeight="1" x14ac:dyDescent="0.15">
      <c r="A1863" s="627">
        <v>19</v>
      </c>
      <c r="B1863" s="627">
        <v>1411002000</v>
      </c>
      <c r="C1863" s="627" t="s">
        <v>1037</v>
      </c>
      <c r="D1863" s="627" t="s">
        <v>2815</v>
      </c>
      <c r="E1863" s="627" t="s">
        <v>1014</v>
      </c>
      <c r="F1863" s="627" t="s">
        <v>1007</v>
      </c>
      <c r="G1863" s="627" t="s">
        <v>4932</v>
      </c>
      <c r="H1863" s="627" t="s">
        <v>4949</v>
      </c>
      <c r="I1863" s="627" t="s">
        <v>4960</v>
      </c>
      <c r="J1863" s="627" t="s">
        <v>2824</v>
      </c>
      <c r="K1863" s="627"/>
      <c r="L1863" s="627">
        <v>19</v>
      </c>
      <c r="M1863" s="627"/>
      <c r="N1863" s="627" t="s">
        <v>4961</v>
      </c>
    </row>
    <row r="1864" spans="1:14" ht="15" hidden="1" customHeight="1" x14ac:dyDescent="0.15">
      <c r="A1864" s="627">
        <v>20</v>
      </c>
      <c r="B1864" s="627">
        <v>1411003000</v>
      </c>
      <c r="C1864" s="627" t="s">
        <v>1037</v>
      </c>
      <c r="D1864" s="627" t="s">
        <v>2815</v>
      </c>
      <c r="E1864" s="627" t="s">
        <v>1016</v>
      </c>
      <c r="F1864" s="627" t="s">
        <v>1007</v>
      </c>
      <c r="G1864" s="627" t="s">
        <v>4932</v>
      </c>
      <c r="H1864" s="627" t="s">
        <v>4949</v>
      </c>
      <c r="I1864" s="627" t="s">
        <v>4215</v>
      </c>
      <c r="J1864" s="627" t="s">
        <v>2828</v>
      </c>
      <c r="K1864" s="627"/>
      <c r="L1864" s="627">
        <v>20</v>
      </c>
      <c r="M1864" s="627"/>
      <c r="N1864" s="627" t="s">
        <v>4962</v>
      </c>
    </row>
    <row r="1865" spans="1:14" ht="15" hidden="1" customHeight="1" x14ac:dyDescent="0.15">
      <c r="A1865" s="627">
        <v>21</v>
      </c>
      <c r="B1865" s="627">
        <v>1411004000</v>
      </c>
      <c r="C1865" s="627" t="s">
        <v>1037</v>
      </c>
      <c r="D1865" s="627" t="s">
        <v>2815</v>
      </c>
      <c r="E1865" s="627" t="s">
        <v>1018</v>
      </c>
      <c r="F1865" s="627" t="s">
        <v>1007</v>
      </c>
      <c r="G1865" s="627" t="s">
        <v>4932</v>
      </c>
      <c r="H1865" s="627" t="s">
        <v>4949</v>
      </c>
      <c r="I1865" s="627" t="s">
        <v>4963</v>
      </c>
      <c r="J1865" s="627" t="s">
        <v>2832</v>
      </c>
      <c r="K1865" s="627"/>
      <c r="L1865" s="627">
        <v>21</v>
      </c>
      <c r="M1865" s="627"/>
      <c r="N1865" s="627" t="s">
        <v>4964</v>
      </c>
    </row>
    <row r="1866" spans="1:14" ht="15" hidden="1" customHeight="1" x14ac:dyDescent="0.15">
      <c r="A1866" s="627">
        <v>22</v>
      </c>
      <c r="B1866" s="627">
        <v>1411005000</v>
      </c>
      <c r="C1866" s="627" t="s">
        <v>1037</v>
      </c>
      <c r="D1866" s="627" t="s">
        <v>2815</v>
      </c>
      <c r="E1866" s="627" t="s">
        <v>1020</v>
      </c>
      <c r="F1866" s="627" t="s">
        <v>1007</v>
      </c>
      <c r="G1866" s="627" t="s">
        <v>4932</v>
      </c>
      <c r="H1866" s="627" t="s">
        <v>4949</v>
      </c>
      <c r="I1866" s="627" t="s">
        <v>4965</v>
      </c>
      <c r="J1866" s="627" t="s">
        <v>2836</v>
      </c>
      <c r="K1866" s="627"/>
      <c r="L1866" s="627">
        <v>22</v>
      </c>
      <c r="M1866" s="627"/>
      <c r="N1866" s="627" t="s">
        <v>4966</v>
      </c>
    </row>
    <row r="1867" spans="1:14" ht="15" hidden="1" customHeight="1" x14ac:dyDescent="0.15">
      <c r="A1867" s="627">
        <v>23</v>
      </c>
      <c r="B1867" s="627">
        <v>1411100000</v>
      </c>
      <c r="C1867" s="627" t="s">
        <v>1037</v>
      </c>
      <c r="D1867" s="627" t="s">
        <v>4650</v>
      </c>
      <c r="E1867" s="627" t="s">
        <v>1008</v>
      </c>
      <c r="F1867" s="627" t="s">
        <v>1007</v>
      </c>
      <c r="G1867" s="627" t="s">
        <v>4932</v>
      </c>
      <c r="H1867" s="627" t="s">
        <v>4950</v>
      </c>
      <c r="I1867" s="627"/>
      <c r="J1867" s="627" t="s">
        <v>4651</v>
      </c>
      <c r="K1867" s="627"/>
      <c r="L1867" s="627">
        <v>23</v>
      </c>
      <c r="M1867" s="627"/>
      <c r="N1867" s="627" t="s">
        <v>4967</v>
      </c>
    </row>
    <row r="1868" spans="1:14" ht="15" hidden="1" customHeight="1" x14ac:dyDescent="0.15">
      <c r="A1868" s="627">
        <v>24</v>
      </c>
      <c r="B1868" s="627">
        <v>1411200000</v>
      </c>
      <c r="C1868" s="627" t="s">
        <v>1037</v>
      </c>
      <c r="D1868" s="627" t="s">
        <v>4654</v>
      </c>
      <c r="E1868" s="627" t="s">
        <v>1008</v>
      </c>
      <c r="F1868" s="627" t="s">
        <v>1007</v>
      </c>
      <c r="G1868" s="627" t="s">
        <v>4932</v>
      </c>
      <c r="H1868" s="627" t="s">
        <v>4951</v>
      </c>
      <c r="I1868" s="627"/>
      <c r="J1868" s="627" t="s">
        <v>4655</v>
      </c>
      <c r="K1868" s="627"/>
      <c r="L1868" s="627">
        <v>24</v>
      </c>
      <c r="M1868" s="627"/>
      <c r="N1868" s="627" t="s">
        <v>4968</v>
      </c>
    </row>
    <row r="1869" spans="1:14" ht="15" hidden="1" customHeight="1" x14ac:dyDescent="0.15">
      <c r="A1869" s="627">
        <v>25</v>
      </c>
      <c r="B1869" s="627">
        <v>1411201000</v>
      </c>
      <c r="C1869" s="627" t="s">
        <v>1037</v>
      </c>
      <c r="D1869" s="627" t="s">
        <v>4654</v>
      </c>
      <c r="E1869" s="627" t="s">
        <v>1012</v>
      </c>
      <c r="F1869" s="627" t="s">
        <v>1007</v>
      </c>
      <c r="G1869" s="627" t="s">
        <v>4932</v>
      </c>
      <c r="H1869" s="627" t="s">
        <v>4951</v>
      </c>
      <c r="I1869" s="627" t="s">
        <v>4969</v>
      </c>
      <c r="J1869" s="627" t="s">
        <v>4970</v>
      </c>
      <c r="K1869" s="627"/>
      <c r="L1869" s="627">
        <v>25</v>
      </c>
      <c r="M1869" s="627"/>
      <c r="N1869" s="627" t="s">
        <v>4971</v>
      </c>
    </row>
    <row r="1870" spans="1:14" ht="15" hidden="1" customHeight="1" x14ac:dyDescent="0.15">
      <c r="A1870" s="627">
        <v>26</v>
      </c>
      <c r="B1870" s="627">
        <v>1411202000</v>
      </c>
      <c r="C1870" s="627" t="s">
        <v>1037</v>
      </c>
      <c r="D1870" s="627" t="s">
        <v>4654</v>
      </c>
      <c r="E1870" s="627" t="s">
        <v>1014</v>
      </c>
      <c r="F1870" s="627" t="s">
        <v>1007</v>
      </c>
      <c r="G1870" s="627" t="s">
        <v>4932</v>
      </c>
      <c r="H1870" s="627" t="s">
        <v>4951</v>
      </c>
      <c r="I1870" s="627" t="s">
        <v>4972</v>
      </c>
      <c r="J1870" s="627" t="s">
        <v>4973</v>
      </c>
      <c r="K1870" s="627"/>
      <c r="L1870" s="627">
        <v>26</v>
      </c>
      <c r="M1870" s="627"/>
      <c r="N1870" s="627" t="s">
        <v>4974</v>
      </c>
    </row>
    <row r="1871" spans="1:14" ht="15" hidden="1" customHeight="1" x14ac:dyDescent="0.15">
      <c r="A1871" s="627">
        <v>27</v>
      </c>
      <c r="B1871" s="627">
        <v>1411203000</v>
      </c>
      <c r="C1871" s="627" t="s">
        <v>1037</v>
      </c>
      <c r="D1871" s="627" t="s">
        <v>4654</v>
      </c>
      <c r="E1871" s="627" t="s">
        <v>1016</v>
      </c>
      <c r="F1871" s="627" t="s">
        <v>1007</v>
      </c>
      <c r="G1871" s="627" t="s">
        <v>4932</v>
      </c>
      <c r="H1871" s="627" t="s">
        <v>4951</v>
      </c>
      <c r="I1871" s="627" t="s">
        <v>4975</v>
      </c>
      <c r="J1871" s="627" t="s">
        <v>4976</v>
      </c>
      <c r="K1871" s="627"/>
      <c r="L1871" s="627">
        <v>27</v>
      </c>
      <c r="M1871" s="627"/>
      <c r="N1871" s="627" t="s">
        <v>4977</v>
      </c>
    </row>
    <row r="1872" spans="1:14" ht="15" hidden="1" customHeight="1" x14ac:dyDescent="0.15">
      <c r="A1872" s="627">
        <v>28</v>
      </c>
      <c r="B1872" s="627">
        <v>1411300000</v>
      </c>
      <c r="C1872" s="627" t="s">
        <v>1037</v>
      </c>
      <c r="D1872" s="627" t="s">
        <v>4658</v>
      </c>
      <c r="E1872" s="627" t="s">
        <v>1008</v>
      </c>
      <c r="F1872" s="627" t="s">
        <v>1007</v>
      </c>
      <c r="G1872" s="627" t="s">
        <v>4932</v>
      </c>
      <c r="H1872" s="627" t="s">
        <v>4952</v>
      </c>
      <c r="I1872" s="627"/>
      <c r="J1872" s="627" t="s">
        <v>4659</v>
      </c>
      <c r="K1872" s="627"/>
      <c r="L1872" s="627">
        <v>28</v>
      </c>
      <c r="M1872" s="627"/>
      <c r="N1872" s="627" t="s">
        <v>4978</v>
      </c>
    </row>
    <row r="1873" spans="1:14" ht="15" hidden="1" customHeight="1" x14ac:dyDescent="0.15">
      <c r="A1873" s="627">
        <v>29</v>
      </c>
      <c r="B1873" s="627">
        <v>1411301000</v>
      </c>
      <c r="C1873" s="627" t="s">
        <v>1037</v>
      </c>
      <c r="D1873" s="627" t="s">
        <v>4658</v>
      </c>
      <c r="E1873" s="627" t="s">
        <v>1012</v>
      </c>
      <c r="F1873" s="627" t="s">
        <v>1007</v>
      </c>
      <c r="G1873" s="627" t="s">
        <v>4932</v>
      </c>
      <c r="H1873" s="627" t="s">
        <v>4952</v>
      </c>
      <c r="I1873" s="627" t="s">
        <v>4979</v>
      </c>
      <c r="J1873" s="627" t="s">
        <v>4980</v>
      </c>
      <c r="K1873" s="627"/>
      <c r="L1873" s="627">
        <v>29</v>
      </c>
      <c r="M1873" s="627"/>
      <c r="N1873" s="627" t="s">
        <v>4981</v>
      </c>
    </row>
    <row r="1874" spans="1:14" ht="15" hidden="1" customHeight="1" x14ac:dyDescent="0.15">
      <c r="A1874" s="627">
        <v>30</v>
      </c>
      <c r="B1874" s="627">
        <v>1411302000</v>
      </c>
      <c r="C1874" s="627" t="s">
        <v>1037</v>
      </c>
      <c r="D1874" s="627" t="s">
        <v>4658</v>
      </c>
      <c r="E1874" s="627" t="s">
        <v>1014</v>
      </c>
      <c r="F1874" s="627" t="s">
        <v>1007</v>
      </c>
      <c r="G1874" s="627" t="s">
        <v>4932</v>
      </c>
      <c r="H1874" s="627" t="s">
        <v>4952</v>
      </c>
      <c r="I1874" s="627" t="s">
        <v>4982</v>
      </c>
      <c r="J1874" s="627" t="s">
        <v>4983</v>
      </c>
      <c r="K1874" s="627"/>
      <c r="L1874" s="627">
        <v>30</v>
      </c>
      <c r="M1874" s="627"/>
      <c r="N1874" s="627" t="s">
        <v>4984</v>
      </c>
    </row>
    <row r="1875" spans="1:14" ht="15" hidden="1" customHeight="1" x14ac:dyDescent="0.15">
      <c r="A1875" s="627">
        <v>31</v>
      </c>
      <c r="B1875" s="627">
        <v>1411303000</v>
      </c>
      <c r="C1875" s="627" t="s">
        <v>1037</v>
      </c>
      <c r="D1875" s="627" t="s">
        <v>4658</v>
      </c>
      <c r="E1875" s="627" t="s">
        <v>1016</v>
      </c>
      <c r="F1875" s="627" t="s">
        <v>1007</v>
      </c>
      <c r="G1875" s="627" t="s">
        <v>4932</v>
      </c>
      <c r="H1875" s="627" t="s">
        <v>4952</v>
      </c>
      <c r="I1875" s="627" t="s">
        <v>4985</v>
      </c>
      <c r="J1875" s="627" t="s">
        <v>4986</v>
      </c>
      <c r="K1875" s="627"/>
      <c r="L1875" s="627">
        <v>31</v>
      </c>
      <c r="M1875" s="627"/>
      <c r="N1875" s="627" t="s">
        <v>4987</v>
      </c>
    </row>
    <row r="1876" spans="1:14" ht="15" hidden="1" customHeight="1" x14ac:dyDescent="0.15">
      <c r="A1876" s="627">
        <v>32</v>
      </c>
      <c r="B1876" s="627">
        <v>1411400000</v>
      </c>
      <c r="C1876" s="627" t="s">
        <v>1037</v>
      </c>
      <c r="D1876" s="627" t="s">
        <v>4662</v>
      </c>
      <c r="E1876" s="627" t="s">
        <v>1008</v>
      </c>
      <c r="F1876" s="627" t="s">
        <v>1007</v>
      </c>
      <c r="G1876" s="627" t="s">
        <v>4932</v>
      </c>
      <c r="H1876" s="627" t="s">
        <v>4954</v>
      </c>
      <c r="I1876" s="627"/>
      <c r="J1876" s="627" t="s">
        <v>4663</v>
      </c>
      <c r="K1876" s="627"/>
      <c r="L1876" s="627">
        <v>32</v>
      </c>
      <c r="M1876" s="627"/>
      <c r="N1876" s="627" t="s">
        <v>4988</v>
      </c>
    </row>
    <row r="1877" spans="1:14" ht="15" hidden="1" customHeight="1" x14ac:dyDescent="0.15">
      <c r="A1877" s="627">
        <v>33</v>
      </c>
      <c r="B1877" s="627">
        <v>1411401000</v>
      </c>
      <c r="C1877" s="627" t="s">
        <v>1037</v>
      </c>
      <c r="D1877" s="627" t="s">
        <v>4662</v>
      </c>
      <c r="E1877" s="627" t="s">
        <v>1012</v>
      </c>
      <c r="F1877" s="627" t="s">
        <v>1007</v>
      </c>
      <c r="G1877" s="627" t="s">
        <v>4932</v>
      </c>
      <c r="H1877" s="627" t="s">
        <v>4954</v>
      </c>
      <c r="I1877" s="627" t="s">
        <v>4989</v>
      </c>
      <c r="J1877" s="627" t="s">
        <v>4990</v>
      </c>
      <c r="K1877" s="627"/>
      <c r="L1877" s="627">
        <v>33</v>
      </c>
      <c r="M1877" s="627"/>
      <c r="N1877" s="627" t="s">
        <v>4991</v>
      </c>
    </row>
    <row r="1878" spans="1:14" ht="15" hidden="1" customHeight="1" x14ac:dyDescent="0.15">
      <c r="A1878" s="627">
        <v>34</v>
      </c>
      <c r="B1878" s="627">
        <v>1411402000</v>
      </c>
      <c r="C1878" s="627" t="s">
        <v>1037</v>
      </c>
      <c r="D1878" s="627" t="s">
        <v>4662</v>
      </c>
      <c r="E1878" s="627" t="s">
        <v>1014</v>
      </c>
      <c r="F1878" s="627" t="s">
        <v>1007</v>
      </c>
      <c r="G1878" s="627" t="s">
        <v>4932</v>
      </c>
      <c r="H1878" s="627" t="s">
        <v>4954</v>
      </c>
      <c r="I1878" s="627" t="s">
        <v>4992</v>
      </c>
      <c r="J1878" s="627" t="s">
        <v>4993</v>
      </c>
      <c r="K1878" s="627"/>
      <c r="L1878" s="627">
        <v>34</v>
      </c>
      <c r="M1878" s="627"/>
      <c r="N1878" s="627" t="s">
        <v>4994</v>
      </c>
    </row>
    <row r="1879" spans="1:14" ht="15" hidden="1" customHeight="1" x14ac:dyDescent="0.15">
      <c r="A1879" s="627">
        <v>35</v>
      </c>
      <c r="B1879" s="627">
        <v>1411500000</v>
      </c>
      <c r="C1879" s="627" t="s">
        <v>1037</v>
      </c>
      <c r="D1879" s="627" t="s">
        <v>4666</v>
      </c>
      <c r="E1879" s="627" t="s">
        <v>1008</v>
      </c>
      <c r="F1879" s="627" t="s">
        <v>1007</v>
      </c>
      <c r="G1879" s="627" t="s">
        <v>4932</v>
      </c>
      <c r="H1879" s="627" t="s">
        <v>4956</v>
      </c>
      <c r="I1879" s="627"/>
      <c r="J1879" s="627" t="s">
        <v>4667</v>
      </c>
      <c r="K1879" s="627"/>
      <c r="L1879" s="627">
        <v>35</v>
      </c>
      <c r="M1879" s="627"/>
      <c r="N1879" s="627" t="s">
        <v>4995</v>
      </c>
    </row>
    <row r="1880" spans="1:14" ht="15" hidden="1" customHeight="1" x14ac:dyDescent="0.15">
      <c r="A1880" s="627">
        <v>36</v>
      </c>
      <c r="B1880" s="627">
        <v>1411501000</v>
      </c>
      <c r="C1880" s="627" t="s">
        <v>1037</v>
      </c>
      <c r="D1880" s="627" t="s">
        <v>4666</v>
      </c>
      <c r="E1880" s="627" t="s">
        <v>1012</v>
      </c>
      <c r="F1880" s="627" t="s">
        <v>1007</v>
      </c>
      <c r="G1880" s="627" t="s">
        <v>4932</v>
      </c>
      <c r="H1880" s="627" t="s">
        <v>4956</v>
      </c>
      <c r="I1880" s="627" t="s">
        <v>2021</v>
      </c>
      <c r="J1880" s="627" t="s">
        <v>4996</v>
      </c>
      <c r="K1880" s="627"/>
      <c r="L1880" s="627">
        <v>36</v>
      </c>
      <c r="M1880" s="627"/>
      <c r="N1880" s="627" t="s">
        <v>4997</v>
      </c>
    </row>
    <row r="1881" spans="1:14" ht="15" hidden="1" customHeight="1" x14ac:dyDescent="0.15">
      <c r="A1881" s="627">
        <v>37</v>
      </c>
      <c r="B1881" s="627">
        <v>1411502000</v>
      </c>
      <c r="C1881" s="627" t="s">
        <v>1037</v>
      </c>
      <c r="D1881" s="627" t="s">
        <v>4666</v>
      </c>
      <c r="E1881" s="627" t="s">
        <v>1014</v>
      </c>
      <c r="F1881" s="627" t="s">
        <v>1007</v>
      </c>
      <c r="G1881" s="627" t="s">
        <v>4932</v>
      </c>
      <c r="H1881" s="627" t="s">
        <v>4956</v>
      </c>
      <c r="I1881" s="627" t="s">
        <v>4998</v>
      </c>
      <c r="J1881" s="627" t="s">
        <v>4999</v>
      </c>
      <c r="K1881" s="627"/>
      <c r="L1881" s="627">
        <v>37</v>
      </c>
      <c r="M1881" s="627"/>
      <c r="N1881" s="627" t="s">
        <v>5000</v>
      </c>
    </row>
    <row r="1882" spans="1:14" ht="15" hidden="1" customHeight="1" x14ac:dyDescent="0.15">
      <c r="A1882" s="627">
        <v>38</v>
      </c>
      <c r="B1882" s="627">
        <v>1411600000</v>
      </c>
      <c r="C1882" s="627" t="s">
        <v>1037</v>
      </c>
      <c r="D1882" s="627" t="s">
        <v>4670</v>
      </c>
      <c r="E1882" s="627" t="s">
        <v>1008</v>
      </c>
      <c r="F1882" s="627" t="s">
        <v>1007</v>
      </c>
      <c r="G1882" s="627" t="s">
        <v>4932</v>
      </c>
      <c r="H1882" s="627" t="s">
        <v>4957</v>
      </c>
      <c r="I1882" s="627"/>
      <c r="J1882" s="627" t="s">
        <v>4671</v>
      </c>
      <c r="K1882" s="627"/>
      <c r="L1882" s="627">
        <v>38</v>
      </c>
      <c r="M1882" s="627"/>
      <c r="N1882" s="627" t="s">
        <v>5001</v>
      </c>
    </row>
    <row r="1883" spans="1:14" ht="15" hidden="1" customHeight="1" x14ac:dyDescent="0.15">
      <c r="A1883" s="627">
        <v>39</v>
      </c>
      <c r="B1883" s="627">
        <v>1411601000</v>
      </c>
      <c r="C1883" s="627" t="s">
        <v>1037</v>
      </c>
      <c r="D1883" s="627" t="s">
        <v>4670</v>
      </c>
      <c r="E1883" s="627" t="s">
        <v>1012</v>
      </c>
      <c r="F1883" s="627" t="s">
        <v>1007</v>
      </c>
      <c r="G1883" s="627" t="s">
        <v>4932</v>
      </c>
      <c r="H1883" s="627" t="s">
        <v>4957</v>
      </c>
      <c r="I1883" s="627" t="s">
        <v>5002</v>
      </c>
      <c r="J1883" s="627" t="s">
        <v>5003</v>
      </c>
      <c r="K1883" s="627"/>
      <c r="L1883" s="627">
        <v>39</v>
      </c>
      <c r="M1883" s="627"/>
      <c r="N1883" s="627" t="s">
        <v>5004</v>
      </c>
    </row>
    <row r="1884" spans="1:14" ht="15" hidden="1" customHeight="1" x14ac:dyDescent="0.15">
      <c r="A1884" s="627">
        <v>40</v>
      </c>
      <c r="B1884" s="627">
        <v>1411602000</v>
      </c>
      <c r="C1884" s="627" t="s">
        <v>1037</v>
      </c>
      <c r="D1884" s="627" t="s">
        <v>4670</v>
      </c>
      <c r="E1884" s="627" t="s">
        <v>1014</v>
      </c>
      <c r="F1884" s="627" t="s">
        <v>1007</v>
      </c>
      <c r="G1884" s="627" t="s">
        <v>4932</v>
      </c>
      <c r="H1884" s="627" t="s">
        <v>4957</v>
      </c>
      <c r="I1884" s="627" t="s">
        <v>5005</v>
      </c>
      <c r="J1884" s="627" t="s">
        <v>5006</v>
      </c>
      <c r="K1884" s="627"/>
      <c r="L1884" s="627">
        <v>40</v>
      </c>
      <c r="M1884" s="627"/>
      <c r="N1884" s="627" t="s">
        <v>5007</v>
      </c>
    </row>
    <row r="1885" spans="1:14" ht="15" hidden="1" customHeight="1" x14ac:dyDescent="0.15">
      <c r="A1885" s="627">
        <v>41</v>
      </c>
      <c r="B1885" s="627">
        <v>1411603000</v>
      </c>
      <c r="C1885" s="627" t="s">
        <v>1037</v>
      </c>
      <c r="D1885" s="627" t="s">
        <v>4670</v>
      </c>
      <c r="E1885" s="627" t="s">
        <v>1016</v>
      </c>
      <c r="F1885" s="627" t="s">
        <v>1007</v>
      </c>
      <c r="G1885" s="627" t="s">
        <v>4932</v>
      </c>
      <c r="H1885" s="627" t="s">
        <v>4957</v>
      </c>
      <c r="I1885" s="627" t="s">
        <v>5008</v>
      </c>
      <c r="J1885" s="627" t="s">
        <v>5009</v>
      </c>
      <c r="K1885" s="627"/>
      <c r="L1885" s="627">
        <v>41</v>
      </c>
      <c r="M1885" s="627"/>
      <c r="N1885" s="627" t="s">
        <v>5010</v>
      </c>
    </row>
    <row r="1886" spans="1:14" ht="15" hidden="1" customHeight="1" x14ac:dyDescent="0.15">
      <c r="A1886" s="627">
        <v>42</v>
      </c>
      <c r="B1886" s="627">
        <v>1411700000</v>
      </c>
      <c r="C1886" s="627" t="s">
        <v>1037</v>
      </c>
      <c r="D1886" s="627" t="s">
        <v>4674</v>
      </c>
      <c r="E1886" s="627" t="s">
        <v>1008</v>
      </c>
      <c r="F1886" s="627" t="s">
        <v>1007</v>
      </c>
      <c r="G1886" s="627" t="s">
        <v>4932</v>
      </c>
      <c r="H1886" s="627" t="s">
        <v>4959</v>
      </c>
      <c r="I1886" s="627"/>
      <c r="J1886" s="627" t="s">
        <v>4675</v>
      </c>
      <c r="K1886" s="627"/>
      <c r="L1886" s="627">
        <v>42</v>
      </c>
      <c r="M1886" s="627"/>
      <c r="N1886" s="627" t="s">
        <v>5011</v>
      </c>
    </row>
    <row r="1887" spans="1:14" ht="15" hidden="1" customHeight="1" x14ac:dyDescent="0.15">
      <c r="A1887" s="627">
        <v>43</v>
      </c>
      <c r="B1887" s="627">
        <v>1411701000</v>
      </c>
      <c r="C1887" s="627" t="s">
        <v>1037</v>
      </c>
      <c r="D1887" s="627" t="s">
        <v>4674</v>
      </c>
      <c r="E1887" s="627" t="s">
        <v>1012</v>
      </c>
      <c r="F1887" s="627" t="s">
        <v>1007</v>
      </c>
      <c r="G1887" s="627" t="s">
        <v>4932</v>
      </c>
      <c r="H1887" s="627" t="s">
        <v>4959</v>
      </c>
      <c r="I1887" s="627" t="s">
        <v>5012</v>
      </c>
      <c r="J1887" s="627" t="s">
        <v>5013</v>
      </c>
      <c r="K1887" s="627"/>
      <c r="L1887" s="627">
        <v>43</v>
      </c>
      <c r="M1887" s="627"/>
      <c r="N1887" s="627" t="s">
        <v>5014</v>
      </c>
    </row>
    <row r="1888" spans="1:14" ht="15" hidden="1" customHeight="1" x14ac:dyDescent="0.15">
      <c r="A1888" s="627">
        <v>44</v>
      </c>
      <c r="B1888" s="627">
        <v>1411702000</v>
      </c>
      <c r="C1888" s="627" t="s">
        <v>1037</v>
      </c>
      <c r="D1888" s="627" t="s">
        <v>4674</v>
      </c>
      <c r="E1888" s="627" t="s">
        <v>1014</v>
      </c>
      <c r="F1888" s="627" t="s">
        <v>1007</v>
      </c>
      <c r="G1888" s="627" t="s">
        <v>4932</v>
      </c>
      <c r="H1888" s="627" t="s">
        <v>4959</v>
      </c>
      <c r="I1888" s="627" t="s">
        <v>5015</v>
      </c>
      <c r="J1888" s="627" t="s">
        <v>5016</v>
      </c>
      <c r="K1888" s="627"/>
      <c r="L1888" s="627">
        <v>44</v>
      </c>
      <c r="M1888" s="627"/>
      <c r="N1888" s="627" t="s">
        <v>5017</v>
      </c>
    </row>
    <row r="1889" spans="1:14" ht="15" hidden="1" customHeight="1" x14ac:dyDescent="0.15">
      <c r="A1889" s="627">
        <v>45</v>
      </c>
      <c r="B1889" s="627">
        <v>1411703000</v>
      </c>
      <c r="C1889" s="627" t="s">
        <v>1037</v>
      </c>
      <c r="D1889" s="627" t="s">
        <v>4674</v>
      </c>
      <c r="E1889" s="627" t="s">
        <v>1016</v>
      </c>
      <c r="F1889" s="627" t="s">
        <v>1007</v>
      </c>
      <c r="G1889" s="627" t="s">
        <v>4932</v>
      </c>
      <c r="H1889" s="627" t="s">
        <v>4959</v>
      </c>
      <c r="I1889" s="627" t="s">
        <v>5018</v>
      </c>
      <c r="J1889" s="627" t="s">
        <v>5019</v>
      </c>
      <c r="K1889" s="627"/>
      <c r="L1889" s="627">
        <v>45</v>
      </c>
      <c r="M1889" s="627"/>
      <c r="N1889" s="627" t="s">
        <v>5020</v>
      </c>
    </row>
    <row r="1890" spans="1:14" ht="15" hidden="1" customHeight="1" x14ac:dyDescent="0.15">
      <c r="A1890" s="627">
        <v>46</v>
      </c>
      <c r="B1890" s="627">
        <v>1411704000</v>
      </c>
      <c r="C1890" s="627" t="s">
        <v>1037</v>
      </c>
      <c r="D1890" s="627" t="s">
        <v>4674</v>
      </c>
      <c r="E1890" s="627" t="s">
        <v>1018</v>
      </c>
      <c r="F1890" s="627" t="s">
        <v>1007</v>
      </c>
      <c r="G1890" s="627" t="s">
        <v>4932</v>
      </c>
      <c r="H1890" s="627" t="s">
        <v>4959</v>
      </c>
      <c r="I1890" s="627" t="s">
        <v>5021</v>
      </c>
      <c r="J1890" s="627" t="s">
        <v>5022</v>
      </c>
      <c r="K1890" s="627"/>
      <c r="L1890" s="627">
        <v>46</v>
      </c>
      <c r="M1890" s="627"/>
      <c r="N1890" s="627" t="s">
        <v>5023</v>
      </c>
    </row>
    <row r="1891" spans="1:14" ht="15" hidden="1" customHeight="1" x14ac:dyDescent="0.15">
      <c r="A1891" s="627">
        <v>47</v>
      </c>
      <c r="B1891" s="627">
        <v>1411705000</v>
      </c>
      <c r="C1891" s="627" t="s">
        <v>1037</v>
      </c>
      <c r="D1891" s="627" t="s">
        <v>4674</v>
      </c>
      <c r="E1891" s="627" t="s">
        <v>1020</v>
      </c>
      <c r="F1891" s="627" t="s">
        <v>1007</v>
      </c>
      <c r="G1891" s="627" t="s">
        <v>4932</v>
      </c>
      <c r="H1891" s="627" t="s">
        <v>4959</v>
      </c>
      <c r="I1891" s="627" t="s">
        <v>5024</v>
      </c>
      <c r="J1891" s="627" t="s">
        <v>5025</v>
      </c>
      <c r="K1891" s="627"/>
      <c r="L1891" s="627">
        <v>47</v>
      </c>
      <c r="M1891" s="627"/>
      <c r="N1891" s="627" t="s">
        <v>5026</v>
      </c>
    </row>
    <row r="1892" spans="1:14" ht="15" hidden="1" customHeight="1" x14ac:dyDescent="0.15">
      <c r="A1892" s="627">
        <v>48</v>
      </c>
      <c r="B1892" s="627">
        <v>1411800000</v>
      </c>
      <c r="C1892" s="627" t="s">
        <v>1037</v>
      </c>
      <c r="D1892" s="627" t="s">
        <v>4678</v>
      </c>
      <c r="E1892" s="627" t="s">
        <v>1008</v>
      </c>
      <c r="F1892" s="627" t="s">
        <v>1007</v>
      </c>
      <c r="G1892" s="627" t="s">
        <v>4932</v>
      </c>
      <c r="H1892" s="627" t="s">
        <v>4961</v>
      </c>
      <c r="I1892" s="627"/>
      <c r="J1892" s="627" t="s">
        <v>4679</v>
      </c>
      <c r="K1892" s="627"/>
      <c r="L1892" s="627">
        <v>48</v>
      </c>
      <c r="M1892" s="627"/>
      <c r="N1892" s="627" t="s">
        <v>5027</v>
      </c>
    </row>
    <row r="1893" spans="1:14" ht="15" hidden="1" customHeight="1" x14ac:dyDescent="0.15">
      <c r="A1893" s="627">
        <v>49</v>
      </c>
      <c r="B1893" s="627">
        <v>1411801000</v>
      </c>
      <c r="C1893" s="627" t="s">
        <v>1037</v>
      </c>
      <c r="D1893" s="627" t="s">
        <v>4678</v>
      </c>
      <c r="E1893" s="627" t="s">
        <v>1012</v>
      </c>
      <c r="F1893" s="627" t="s">
        <v>1007</v>
      </c>
      <c r="G1893" s="627" t="s">
        <v>4932</v>
      </c>
      <c r="H1893" s="627" t="s">
        <v>4961</v>
      </c>
      <c r="I1893" s="627" t="s">
        <v>5028</v>
      </c>
      <c r="J1893" s="627" t="s">
        <v>5029</v>
      </c>
      <c r="K1893" s="627"/>
      <c r="L1893" s="627">
        <v>49</v>
      </c>
      <c r="M1893" s="627"/>
      <c r="N1893" s="627" t="s">
        <v>5030</v>
      </c>
    </row>
    <row r="1894" spans="1:14" ht="15" hidden="1" customHeight="1" x14ac:dyDescent="0.15">
      <c r="A1894" s="627">
        <v>50</v>
      </c>
      <c r="B1894" s="627">
        <v>1411802000</v>
      </c>
      <c r="C1894" s="627" t="s">
        <v>1037</v>
      </c>
      <c r="D1894" s="627" t="s">
        <v>4678</v>
      </c>
      <c r="E1894" s="627" t="s">
        <v>1014</v>
      </c>
      <c r="F1894" s="627" t="s">
        <v>1007</v>
      </c>
      <c r="G1894" s="627" t="s">
        <v>4932</v>
      </c>
      <c r="H1894" s="627" t="s">
        <v>4961</v>
      </c>
      <c r="I1894" s="627" t="s">
        <v>5031</v>
      </c>
      <c r="J1894" s="627" t="s">
        <v>5032</v>
      </c>
      <c r="K1894" s="627"/>
      <c r="L1894" s="627">
        <v>50</v>
      </c>
      <c r="M1894" s="627"/>
      <c r="N1894" s="627" t="s">
        <v>5033</v>
      </c>
    </row>
    <row r="1895" spans="1:14" ht="15" hidden="1" customHeight="1" x14ac:dyDescent="0.15">
      <c r="A1895" s="627">
        <v>51</v>
      </c>
      <c r="B1895" s="627">
        <v>1411803000</v>
      </c>
      <c r="C1895" s="627" t="s">
        <v>1037</v>
      </c>
      <c r="D1895" s="627" t="s">
        <v>4678</v>
      </c>
      <c r="E1895" s="627" t="s">
        <v>1016</v>
      </c>
      <c r="F1895" s="627" t="s">
        <v>1007</v>
      </c>
      <c r="G1895" s="627" t="s">
        <v>4932</v>
      </c>
      <c r="H1895" s="627" t="s">
        <v>4961</v>
      </c>
      <c r="I1895" s="627" t="s">
        <v>5034</v>
      </c>
      <c r="J1895" s="627" t="s">
        <v>5035</v>
      </c>
      <c r="K1895" s="627"/>
      <c r="L1895" s="627">
        <v>51</v>
      </c>
      <c r="M1895" s="627"/>
      <c r="N1895" s="627" t="s">
        <v>5036</v>
      </c>
    </row>
    <row r="1896" spans="1:14" ht="15" hidden="1" customHeight="1" x14ac:dyDescent="0.15">
      <c r="A1896" s="627">
        <v>52</v>
      </c>
      <c r="B1896" s="627">
        <v>1411804000</v>
      </c>
      <c r="C1896" s="627" t="s">
        <v>1037</v>
      </c>
      <c r="D1896" s="627" t="s">
        <v>4678</v>
      </c>
      <c r="E1896" s="627" t="s">
        <v>1018</v>
      </c>
      <c r="F1896" s="627" t="s">
        <v>1007</v>
      </c>
      <c r="G1896" s="627" t="s">
        <v>4932</v>
      </c>
      <c r="H1896" s="627" t="s">
        <v>4961</v>
      </c>
      <c r="I1896" s="627" t="s">
        <v>5037</v>
      </c>
      <c r="J1896" s="627" t="s">
        <v>5038</v>
      </c>
      <c r="K1896" s="627"/>
      <c r="L1896" s="627">
        <v>52</v>
      </c>
      <c r="M1896" s="627"/>
      <c r="N1896" s="627" t="s">
        <v>5039</v>
      </c>
    </row>
    <row r="1897" spans="1:14" ht="15" hidden="1" customHeight="1" x14ac:dyDescent="0.15">
      <c r="A1897" s="627">
        <v>53</v>
      </c>
      <c r="B1897" s="627">
        <v>1413000000</v>
      </c>
      <c r="C1897" s="627" t="s">
        <v>1037</v>
      </c>
      <c r="D1897" s="627" t="s">
        <v>5040</v>
      </c>
      <c r="E1897" s="627" t="s">
        <v>1008</v>
      </c>
      <c r="F1897" s="627" t="s">
        <v>1007</v>
      </c>
      <c r="G1897" s="627" t="s">
        <v>4932</v>
      </c>
      <c r="H1897" s="627" t="s">
        <v>4962</v>
      </c>
      <c r="I1897" s="627"/>
      <c r="J1897" s="627" t="s">
        <v>5041</v>
      </c>
      <c r="K1897" s="627"/>
      <c r="L1897" s="627">
        <v>53</v>
      </c>
      <c r="M1897" s="627"/>
      <c r="N1897" s="627" t="s">
        <v>3476</v>
      </c>
    </row>
    <row r="1898" spans="1:14" ht="15" hidden="1" customHeight="1" x14ac:dyDescent="0.15">
      <c r="A1898" s="627">
        <v>54</v>
      </c>
      <c r="B1898" s="627">
        <v>1413100000</v>
      </c>
      <c r="C1898" s="627" t="s">
        <v>1037</v>
      </c>
      <c r="D1898" s="627" t="s">
        <v>5042</v>
      </c>
      <c r="E1898" s="627" t="s">
        <v>1008</v>
      </c>
      <c r="F1898" s="627" t="s">
        <v>1007</v>
      </c>
      <c r="G1898" s="627" t="s">
        <v>4932</v>
      </c>
      <c r="H1898" s="627" t="s">
        <v>4964</v>
      </c>
      <c r="I1898" s="627"/>
      <c r="J1898" s="627" t="s">
        <v>5043</v>
      </c>
      <c r="K1898" s="627"/>
      <c r="L1898" s="627">
        <v>54</v>
      </c>
      <c r="M1898" s="627"/>
      <c r="N1898" s="627" t="s">
        <v>5044</v>
      </c>
    </row>
    <row r="1899" spans="1:14" ht="15" hidden="1" customHeight="1" x14ac:dyDescent="0.15">
      <c r="A1899" s="627">
        <v>55</v>
      </c>
      <c r="B1899" s="627">
        <v>1413200000</v>
      </c>
      <c r="C1899" s="627" t="s">
        <v>1037</v>
      </c>
      <c r="D1899" s="627" t="s">
        <v>5045</v>
      </c>
      <c r="E1899" s="627" t="s">
        <v>1008</v>
      </c>
      <c r="F1899" s="627" t="s">
        <v>1007</v>
      </c>
      <c r="G1899" s="627" t="s">
        <v>4932</v>
      </c>
      <c r="H1899" s="627" t="s">
        <v>4966</v>
      </c>
      <c r="I1899" s="627"/>
      <c r="J1899" s="627" t="s">
        <v>5046</v>
      </c>
      <c r="K1899" s="627"/>
      <c r="L1899" s="627">
        <v>55</v>
      </c>
      <c r="M1899" s="627"/>
      <c r="N1899" s="627" t="s">
        <v>5047</v>
      </c>
    </row>
    <row r="1900" spans="1:14" ht="15" hidden="1" customHeight="1" x14ac:dyDescent="0.15">
      <c r="A1900" s="627">
        <v>56</v>
      </c>
      <c r="B1900" s="627">
        <v>1413300000</v>
      </c>
      <c r="C1900" s="627" t="s">
        <v>1037</v>
      </c>
      <c r="D1900" s="627" t="s">
        <v>5048</v>
      </c>
      <c r="E1900" s="627" t="s">
        <v>1008</v>
      </c>
      <c r="F1900" s="627" t="s">
        <v>1007</v>
      </c>
      <c r="G1900" s="627" t="s">
        <v>4932</v>
      </c>
      <c r="H1900" s="627" t="s">
        <v>4967</v>
      </c>
      <c r="I1900" s="627"/>
      <c r="J1900" s="627" t="s">
        <v>5049</v>
      </c>
      <c r="K1900" s="627"/>
      <c r="L1900" s="627">
        <v>56</v>
      </c>
      <c r="M1900" s="627"/>
      <c r="N1900" s="627" t="s">
        <v>5050</v>
      </c>
    </row>
    <row r="1901" spans="1:14" ht="15" hidden="1" customHeight="1" x14ac:dyDescent="0.15">
      <c r="A1901" s="627">
        <v>57</v>
      </c>
      <c r="B1901" s="627">
        <v>1413400000</v>
      </c>
      <c r="C1901" s="627" t="s">
        <v>1037</v>
      </c>
      <c r="D1901" s="627" t="s">
        <v>5051</v>
      </c>
      <c r="E1901" s="627" t="s">
        <v>1008</v>
      </c>
      <c r="F1901" s="627" t="s">
        <v>1007</v>
      </c>
      <c r="G1901" s="627" t="s">
        <v>4932</v>
      </c>
      <c r="H1901" s="627" t="s">
        <v>4968</v>
      </c>
      <c r="I1901" s="627"/>
      <c r="J1901" s="627" t="s">
        <v>5052</v>
      </c>
      <c r="K1901" s="627"/>
      <c r="L1901" s="627">
        <v>57</v>
      </c>
      <c r="M1901" s="627"/>
      <c r="N1901" s="627" t="s">
        <v>5053</v>
      </c>
    </row>
    <row r="1902" spans="1:14" ht="15" hidden="1" customHeight="1" x14ac:dyDescent="0.15">
      <c r="A1902" s="627">
        <v>58</v>
      </c>
      <c r="B1902" s="627">
        <v>1413401000</v>
      </c>
      <c r="C1902" s="627" t="s">
        <v>1037</v>
      </c>
      <c r="D1902" s="627" t="s">
        <v>5051</v>
      </c>
      <c r="E1902" s="627" t="s">
        <v>1012</v>
      </c>
      <c r="F1902" s="627" t="s">
        <v>1007</v>
      </c>
      <c r="G1902" s="627" t="s">
        <v>4932</v>
      </c>
      <c r="H1902" s="627" t="s">
        <v>4968</v>
      </c>
      <c r="I1902" s="627" t="s">
        <v>5054</v>
      </c>
      <c r="J1902" s="627" t="s">
        <v>5055</v>
      </c>
      <c r="K1902" s="627"/>
      <c r="L1902" s="627">
        <v>58</v>
      </c>
      <c r="M1902" s="627"/>
      <c r="N1902" s="627" t="s">
        <v>5056</v>
      </c>
    </row>
    <row r="1903" spans="1:14" ht="15" hidden="1" customHeight="1" x14ac:dyDescent="0.15">
      <c r="A1903" s="627">
        <v>59</v>
      </c>
      <c r="B1903" s="627">
        <v>1413402000</v>
      </c>
      <c r="C1903" s="627" t="s">
        <v>1037</v>
      </c>
      <c r="D1903" s="627" t="s">
        <v>5051</v>
      </c>
      <c r="E1903" s="627" t="s">
        <v>1014</v>
      </c>
      <c r="F1903" s="627" t="s">
        <v>1007</v>
      </c>
      <c r="G1903" s="627" t="s">
        <v>4932</v>
      </c>
      <c r="H1903" s="627" t="s">
        <v>4968</v>
      </c>
      <c r="I1903" s="627" t="s">
        <v>5057</v>
      </c>
      <c r="J1903" s="627" t="s">
        <v>5058</v>
      </c>
      <c r="K1903" s="627"/>
      <c r="L1903" s="627">
        <v>59</v>
      </c>
      <c r="M1903" s="627"/>
      <c r="N1903" s="627" t="s">
        <v>5059</v>
      </c>
    </row>
    <row r="1904" spans="1:14" ht="15" hidden="1" customHeight="1" x14ac:dyDescent="0.15">
      <c r="A1904" s="627">
        <v>60</v>
      </c>
      <c r="B1904" s="627">
        <v>1413403000</v>
      </c>
      <c r="C1904" s="627" t="s">
        <v>1037</v>
      </c>
      <c r="D1904" s="627" t="s">
        <v>5051</v>
      </c>
      <c r="E1904" s="627" t="s">
        <v>1016</v>
      </c>
      <c r="F1904" s="627" t="s">
        <v>1007</v>
      </c>
      <c r="G1904" s="627" t="s">
        <v>4932</v>
      </c>
      <c r="H1904" s="627" t="s">
        <v>4968</v>
      </c>
      <c r="I1904" s="627" t="s">
        <v>114</v>
      </c>
      <c r="J1904" s="627" t="s">
        <v>5060</v>
      </c>
      <c r="K1904" s="627"/>
      <c r="L1904" s="627">
        <v>60</v>
      </c>
      <c r="M1904" s="627"/>
      <c r="N1904" s="627" t="s">
        <v>5061</v>
      </c>
    </row>
    <row r="1905" spans="1:14" ht="15" hidden="1" customHeight="1" x14ac:dyDescent="0.15">
      <c r="A1905" s="627">
        <v>61</v>
      </c>
      <c r="B1905" s="627">
        <v>1413404000</v>
      </c>
      <c r="C1905" s="627" t="s">
        <v>1037</v>
      </c>
      <c r="D1905" s="627" t="s">
        <v>5051</v>
      </c>
      <c r="E1905" s="627" t="s">
        <v>1018</v>
      </c>
      <c r="F1905" s="627" t="s">
        <v>1007</v>
      </c>
      <c r="G1905" s="627" t="s">
        <v>4932</v>
      </c>
      <c r="H1905" s="627" t="s">
        <v>4968</v>
      </c>
      <c r="I1905" s="627" t="s">
        <v>5062</v>
      </c>
      <c r="J1905" s="627" t="s">
        <v>5063</v>
      </c>
      <c r="K1905" s="627"/>
      <c r="L1905" s="627">
        <v>61</v>
      </c>
      <c r="M1905" s="627"/>
      <c r="N1905" s="627" t="s">
        <v>5064</v>
      </c>
    </row>
    <row r="1906" spans="1:14" ht="15" hidden="1" customHeight="1" x14ac:dyDescent="0.15">
      <c r="A1906" s="627">
        <v>62</v>
      </c>
      <c r="B1906" s="627">
        <v>1413500000</v>
      </c>
      <c r="C1906" s="627" t="s">
        <v>1037</v>
      </c>
      <c r="D1906" s="627" t="s">
        <v>5065</v>
      </c>
      <c r="E1906" s="627" t="s">
        <v>1008</v>
      </c>
      <c r="F1906" s="627" t="s">
        <v>1007</v>
      </c>
      <c r="G1906" s="627" t="s">
        <v>4932</v>
      </c>
      <c r="H1906" s="627" t="s">
        <v>4971</v>
      </c>
      <c r="I1906" s="627"/>
      <c r="J1906" s="627" t="s">
        <v>5066</v>
      </c>
      <c r="K1906" s="627"/>
      <c r="L1906" s="627"/>
      <c r="M1906" s="627"/>
      <c r="N1906" s="627"/>
    </row>
    <row r="1907" spans="1:14" ht="15" hidden="1" customHeight="1" x14ac:dyDescent="0.15">
      <c r="A1907" s="627">
        <v>63</v>
      </c>
      <c r="B1907" s="627">
        <v>1413501000</v>
      </c>
      <c r="C1907" s="627" t="s">
        <v>1037</v>
      </c>
      <c r="D1907" s="627" t="s">
        <v>5065</v>
      </c>
      <c r="E1907" s="627" t="s">
        <v>1012</v>
      </c>
      <c r="F1907" s="627" t="s">
        <v>1007</v>
      </c>
      <c r="G1907" s="627" t="s">
        <v>4932</v>
      </c>
      <c r="H1907" s="627" t="s">
        <v>4971</v>
      </c>
      <c r="I1907" s="627" t="s">
        <v>5067</v>
      </c>
      <c r="J1907" s="627" t="s">
        <v>5068</v>
      </c>
      <c r="K1907" s="627"/>
      <c r="L1907" s="627"/>
      <c r="M1907" s="627"/>
      <c r="N1907" s="627"/>
    </row>
    <row r="1908" spans="1:14" ht="15" hidden="1" customHeight="1" x14ac:dyDescent="0.15">
      <c r="A1908" s="627">
        <v>64</v>
      </c>
      <c r="B1908" s="627">
        <v>1413502000</v>
      </c>
      <c r="C1908" s="627" t="s">
        <v>1037</v>
      </c>
      <c r="D1908" s="627" t="s">
        <v>5065</v>
      </c>
      <c r="E1908" s="627" t="s">
        <v>1014</v>
      </c>
      <c r="F1908" s="627" t="s">
        <v>1007</v>
      </c>
      <c r="G1908" s="627" t="s">
        <v>4932</v>
      </c>
      <c r="H1908" s="627" t="s">
        <v>4971</v>
      </c>
      <c r="I1908" s="627" t="s">
        <v>5069</v>
      </c>
      <c r="J1908" s="627" t="s">
        <v>5070</v>
      </c>
      <c r="K1908" s="627"/>
      <c r="L1908" s="627"/>
      <c r="M1908" s="627"/>
      <c r="N1908" s="627"/>
    </row>
    <row r="1909" spans="1:14" ht="15" hidden="1" customHeight="1" x14ac:dyDescent="0.15">
      <c r="A1909" s="627">
        <v>65</v>
      </c>
      <c r="B1909" s="627">
        <v>1413503000</v>
      </c>
      <c r="C1909" s="627" t="s">
        <v>1037</v>
      </c>
      <c r="D1909" s="627" t="s">
        <v>5065</v>
      </c>
      <c r="E1909" s="627" t="s">
        <v>1016</v>
      </c>
      <c r="F1909" s="627" t="s">
        <v>1007</v>
      </c>
      <c r="G1909" s="627" t="s">
        <v>4932</v>
      </c>
      <c r="H1909" s="627" t="s">
        <v>4971</v>
      </c>
      <c r="I1909" s="627" t="s">
        <v>5071</v>
      </c>
      <c r="J1909" s="627" t="s">
        <v>5072</v>
      </c>
      <c r="K1909" s="627"/>
      <c r="L1909" s="627"/>
      <c r="M1909" s="627"/>
      <c r="N1909" s="627"/>
    </row>
    <row r="1910" spans="1:14" ht="15" hidden="1" customHeight="1" x14ac:dyDescent="0.15">
      <c r="A1910" s="627">
        <v>66</v>
      </c>
      <c r="B1910" s="627">
        <v>1413600000</v>
      </c>
      <c r="C1910" s="627" t="s">
        <v>1037</v>
      </c>
      <c r="D1910" s="627" t="s">
        <v>5073</v>
      </c>
      <c r="E1910" s="627" t="s">
        <v>1008</v>
      </c>
      <c r="F1910" s="627" t="s">
        <v>1007</v>
      </c>
      <c r="G1910" s="627" t="s">
        <v>4932</v>
      </c>
      <c r="H1910" s="627" t="s">
        <v>4974</v>
      </c>
      <c r="I1910" s="627"/>
      <c r="J1910" s="627" t="s">
        <v>5074</v>
      </c>
      <c r="K1910" s="627"/>
      <c r="L1910" s="627"/>
      <c r="M1910" s="627"/>
      <c r="N1910" s="627"/>
    </row>
    <row r="1911" spans="1:14" ht="15" hidden="1" customHeight="1" x14ac:dyDescent="0.15">
      <c r="A1911" s="627">
        <v>67</v>
      </c>
      <c r="B1911" s="627">
        <v>1413601000</v>
      </c>
      <c r="C1911" s="627" t="s">
        <v>1037</v>
      </c>
      <c r="D1911" s="627" t="s">
        <v>5073</v>
      </c>
      <c r="E1911" s="627" t="s">
        <v>1012</v>
      </c>
      <c r="F1911" s="627" t="s">
        <v>1007</v>
      </c>
      <c r="G1911" s="627" t="s">
        <v>4932</v>
      </c>
      <c r="H1911" s="627" t="s">
        <v>4974</v>
      </c>
      <c r="I1911" s="627" t="s">
        <v>5075</v>
      </c>
      <c r="J1911" s="627" t="s">
        <v>5076</v>
      </c>
      <c r="K1911" s="627"/>
      <c r="L1911" s="627"/>
      <c r="M1911" s="627"/>
      <c r="N1911" s="627"/>
    </row>
    <row r="1912" spans="1:14" ht="15" hidden="1" customHeight="1" x14ac:dyDescent="0.15">
      <c r="A1912" s="627">
        <v>68</v>
      </c>
      <c r="B1912" s="627">
        <v>1413602000</v>
      </c>
      <c r="C1912" s="627" t="s">
        <v>1037</v>
      </c>
      <c r="D1912" s="627" t="s">
        <v>5073</v>
      </c>
      <c r="E1912" s="627" t="s">
        <v>1014</v>
      </c>
      <c r="F1912" s="627" t="s">
        <v>1007</v>
      </c>
      <c r="G1912" s="627" t="s">
        <v>4932</v>
      </c>
      <c r="H1912" s="627" t="s">
        <v>4974</v>
      </c>
      <c r="I1912" s="627" t="s">
        <v>5077</v>
      </c>
      <c r="J1912" s="627" t="s">
        <v>5078</v>
      </c>
      <c r="K1912" s="627"/>
      <c r="L1912" s="627"/>
      <c r="M1912" s="627"/>
      <c r="N1912" s="627"/>
    </row>
    <row r="1913" spans="1:14" ht="15" hidden="1" customHeight="1" x14ac:dyDescent="0.15">
      <c r="A1913" s="627">
        <v>69</v>
      </c>
      <c r="B1913" s="627">
        <v>1413700000</v>
      </c>
      <c r="C1913" s="627" t="s">
        <v>1037</v>
      </c>
      <c r="D1913" s="627" t="s">
        <v>5079</v>
      </c>
      <c r="E1913" s="627" t="s">
        <v>1008</v>
      </c>
      <c r="F1913" s="627" t="s">
        <v>1007</v>
      </c>
      <c r="G1913" s="627" t="s">
        <v>4932</v>
      </c>
      <c r="H1913" s="627" t="s">
        <v>4977</v>
      </c>
      <c r="I1913" s="627"/>
      <c r="J1913" s="627" t="s">
        <v>5080</v>
      </c>
      <c r="K1913" s="627"/>
      <c r="L1913" s="627"/>
      <c r="M1913" s="627"/>
      <c r="N1913" s="627"/>
    </row>
    <row r="1914" spans="1:14" ht="15" hidden="1" customHeight="1" x14ac:dyDescent="0.15">
      <c r="A1914" s="627">
        <v>70</v>
      </c>
      <c r="B1914" s="627">
        <v>1413701000</v>
      </c>
      <c r="C1914" s="627" t="s">
        <v>1037</v>
      </c>
      <c r="D1914" s="627" t="s">
        <v>5079</v>
      </c>
      <c r="E1914" s="627" t="s">
        <v>1012</v>
      </c>
      <c r="F1914" s="627" t="s">
        <v>1007</v>
      </c>
      <c r="G1914" s="627" t="s">
        <v>4932</v>
      </c>
      <c r="H1914" s="627" t="s">
        <v>4977</v>
      </c>
      <c r="I1914" s="627" t="s">
        <v>5081</v>
      </c>
      <c r="J1914" s="627" t="s">
        <v>5082</v>
      </c>
      <c r="K1914" s="627"/>
      <c r="L1914" s="627"/>
      <c r="M1914" s="627"/>
      <c r="N1914" s="627"/>
    </row>
    <row r="1915" spans="1:14" ht="15" hidden="1" customHeight="1" x14ac:dyDescent="0.15">
      <c r="A1915" s="627">
        <v>71</v>
      </c>
      <c r="B1915" s="627">
        <v>1413702000</v>
      </c>
      <c r="C1915" s="627" t="s">
        <v>1037</v>
      </c>
      <c r="D1915" s="627" t="s">
        <v>5079</v>
      </c>
      <c r="E1915" s="627" t="s">
        <v>1014</v>
      </c>
      <c r="F1915" s="627" t="s">
        <v>1007</v>
      </c>
      <c r="G1915" s="627" t="s">
        <v>4932</v>
      </c>
      <c r="H1915" s="627" t="s">
        <v>4977</v>
      </c>
      <c r="I1915" s="627" t="s">
        <v>5083</v>
      </c>
      <c r="J1915" s="627" t="s">
        <v>5084</v>
      </c>
      <c r="K1915" s="627"/>
      <c r="L1915" s="627"/>
      <c r="M1915" s="627"/>
      <c r="N1915" s="627"/>
    </row>
    <row r="1916" spans="1:14" ht="15" hidden="1" customHeight="1" x14ac:dyDescent="0.15">
      <c r="A1916" s="627">
        <v>72</v>
      </c>
      <c r="B1916" s="627">
        <v>1415000000</v>
      </c>
      <c r="C1916" s="627" t="s">
        <v>1037</v>
      </c>
      <c r="D1916" s="627" t="s">
        <v>5085</v>
      </c>
      <c r="E1916" s="627" t="s">
        <v>1008</v>
      </c>
      <c r="F1916" s="627" t="s">
        <v>1007</v>
      </c>
      <c r="G1916" s="627" t="s">
        <v>4932</v>
      </c>
      <c r="H1916" s="627" t="s">
        <v>4978</v>
      </c>
      <c r="I1916" s="627"/>
      <c r="J1916" s="627" t="s">
        <v>5086</v>
      </c>
      <c r="K1916" s="627"/>
      <c r="L1916" s="627"/>
      <c r="M1916" s="627"/>
      <c r="N1916" s="627"/>
    </row>
    <row r="1917" spans="1:14" ht="15" hidden="1" customHeight="1" x14ac:dyDescent="0.15">
      <c r="A1917" s="627">
        <v>73</v>
      </c>
      <c r="B1917" s="627">
        <v>1415100000</v>
      </c>
      <c r="C1917" s="627" t="s">
        <v>1037</v>
      </c>
      <c r="D1917" s="627" t="s">
        <v>5087</v>
      </c>
      <c r="E1917" s="627" t="s">
        <v>1008</v>
      </c>
      <c r="F1917" s="627" t="s">
        <v>1007</v>
      </c>
      <c r="G1917" s="627" t="s">
        <v>4932</v>
      </c>
      <c r="H1917" s="627" t="s">
        <v>4981</v>
      </c>
      <c r="I1917" s="627"/>
      <c r="J1917" s="627" t="s">
        <v>5088</v>
      </c>
      <c r="K1917" s="627"/>
      <c r="L1917" s="627"/>
      <c r="M1917" s="627"/>
      <c r="N1917" s="627"/>
    </row>
    <row r="1918" spans="1:14" ht="15" hidden="1" customHeight="1" x14ac:dyDescent="0.15">
      <c r="A1918" s="627">
        <v>74</v>
      </c>
      <c r="B1918" s="627">
        <v>1415101000</v>
      </c>
      <c r="C1918" s="627" t="s">
        <v>1037</v>
      </c>
      <c r="D1918" s="627" t="s">
        <v>5087</v>
      </c>
      <c r="E1918" s="627" t="s">
        <v>1012</v>
      </c>
      <c r="F1918" s="627" t="s">
        <v>1007</v>
      </c>
      <c r="G1918" s="627" t="s">
        <v>4932</v>
      </c>
      <c r="H1918" s="627" t="s">
        <v>4981</v>
      </c>
      <c r="I1918" s="627" t="s">
        <v>5089</v>
      </c>
      <c r="J1918" s="627" t="s">
        <v>5090</v>
      </c>
      <c r="K1918" s="627"/>
      <c r="L1918" s="627"/>
      <c r="M1918" s="627"/>
      <c r="N1918" s="627"/>
    </row>
    <row r="1919" spans="1:14" ht="15" hidden="1" customHeight="1" x14ac:dyDescent="0.15">
      <c r="A1919" s="627">
        <v>75</v>
      </c>
      <c r="B1919" s="627">
        <v>1415102000</v>
      </c>
      <c r="C1919" s="627" t="s">
        <v>1037</v>
      </c>
      <c r="D1919" s="627" t="s">
        <v>5087</v>
      </c>
      <c r="E1919" s="627" t="s">
        <v>1014</v>
      </c>
      <c r="F1919" s="627" t="s">
        <v>1007</v>
      </c>
      <c r="G1919" s="627" t="s">
        <v>4932</v>
      </c>
      <c r="H1919" s="627" t="s">
        <v>4981</v>
      </c>
      <c r="I1919" s="627" t="s">
        <v>1854</v>
      </c>
      <c r="J1919" s="627" t="s">
        <v>5091</v>
      </c>
      <c r="K1919" s="627"/>
      <c r="L1919" s="627"/>
      <c r="M1919" s="627"/>
      <c r="N1919" s="627"/>
    </row>
    <row r="1920" spans="1:14" ht="15" hidden="1" customHeight="1" x14ac:dyDescent="0.15">
      <c r="A1920" s="627">
        <v>76</v>
      </c>
      <c r="B1920" s="627">
        <v>1415103000</v>
      </c>
      <c r="C1920" s="627" t="s">
        <v>1037</v>
      </c>
      <c r="D1920" s="627" t="s">
        <v>5087</v>
      </c>
      <c r="E1920" s="627" t="s">
        <v>1016</v>
      </c>
      <c r="F1920" s="627" t="s">
        <v>1007</v>
      </c>
      <c r="G1920" s="627" t="s">
        <v>4932</v>
      </c>
      <c r="H1920" s="627" t="s">
        <v>4981</v>
      </c>
      <c r="I1920" s="627" t="s">
        <v>5092</v>
      </c>
      <c r="J1920" s="627" t="s">
        <v>5093</v>
      </c>
      <c r="K1920" s="627"/>
      <c r="L1920" s="627"/>
      <c r="M1920" s="627"/>
      <c r="N1920" s="627"/>
    </row>
    <row r="1921" spans="1:14" ht="15" hidden="1" customHeight="1" x14ac:dyDescent="0.15">
      <c r="A1921" s="627">
        <v>77</v>
      </c>
      <c r="B1921" s="627">
        <v>1415104000</v>
      </c>
      <c r="C1921" s="627" t="s">
        <v>1037</v>
      </c>
      <c r="D1921" s="627" t="s">
        <v>5087</v>
      </c>
      <c r="E1921" s="627" t="s">
        <v>1018</v>
      </c>
      <c r="F1921" s="627" t="s">
        <v>1007</v>
      </c>
      <c r="G1921" s="627" t="s">
        <v>4932</v>
      </c>
      <c r="H1921" s="627" t="s">
        <v>4981</v>
      </c>
      <c r="I1921" s="627" t="s">
        <v>5094</v>
      </c>
      <c r="J1921" s="627" t="s">
        <v>5095</v>
      </c>
      <c r="K1921" s="627"/>
      <c r="L1921" s="627"/>
      <c r="M1921" s="627"/>
      <c r="N1921" s="627"/>
    </row>
    <row r="1922" spans="1:14" ht="15" hidden="1" customHeight="1" x14ac:dyDescent="0.15">
      <c r="A1922" s="627">
        <v>78</v>
      </c>
      <c r="B1922" s="627">
        <v>1415105000</v>
      </c>
      <c r="C1922" s="627" t="s">
        <v>1037</v>
      </c>
      <c r="D1922" s="627" t="s">
        <v>5087</v>
      </c>
      <c r="E1922" s="627" t="s">
        <v>1020</v>
      </c>
      <c r="F1922" s="627" t="s">
        <v>1007</v>
      </c>
      <c r="G1922" s="627" t="s">
        <v>4932</v>
      </c>
      <c r="H1922" s="627" t="s">
        <v>4981</v>
      </c>
      <c r="I1922" s="627" t="s">
        <v>5096</v>
      </c>
      <c r="J1922" s="627" t="s">
        <v>5097</v>
      </c>
      <c r="K1922" s="627"/>
      <c r="L1922" s="627"/>
      <c r="M1922" s="627"/>
      <c r="N1922" s="627"/>
    </row>
    <row r="1923" spans="1:14" ht="15" hidden="1" customHeight="1" x14ac:dyDescent="0.15">
      <c r="A1923" s="627">
        <v>79</v>
      </c>
      <c r="B1923" s="627">
        <v>1415106000</v>
      </c>
      <c r="C1923" s="627" t="s">
        <v>1037</v>
      </c>
      <c r="D1923" s="627" t="s">
        <v>5087</v>
      </c>
      <c r="E1923" s="627" t="s">
        <v>1022</v>
      </c>
      <c r="F1923" s="627" t="s">
        <v>1007</v>
      </c>
      <c r="G1923" s="627" t="s">
        <v>4932</v>
      </c>
      <c r="H1923" s="627" t="s">
        <v>4981</v>
      </c>
      <c r="I1923" s="627" t="s">
        <v>5098</v>
      </c>
      <c r="J1923" s="627" t="s">
        <v>5099</v>
      </c>
      <c r="K1923" s="627"/>
      <c r="L1923" s="627"/>
      <c r="M1923" s="627"/>
      <c r="N1923" s="627"/>
    </row>
    <row r="1924" spans="1:14" ht="15" hidden="1" customHeight="1" x14ac:dyDescent="0.15">
      <c r="A1924" s="627">
        <v>80</v>
      </c>
      <c r="B1924" s="627">
        <v>1415107000</v>
      </c>
      <c r="C1924" s="627" t="s">
        <v>1037</v>
      </c>
      <c r="D1924" s="627" t="s">
        <v>5087</v>
      </c>
      <c r="E1924" s="627" t="s">
        <v>1024</v>
      </c>
      <c r="F1924" s="627" t="s">
        <v>1007</v>
      </c>
      <c r="G1924" s="627" t="s">
        <v>4932</v>
      </c>
      <c r="H1924" s="627" t="s">
        <v>4981</v>
      </c>
      <c r="I1924" s="627" t="s">
        <v>5100</v>
      </c>
      <c r="J1924" s="627" t="s">
        <v>5101</v>
      </c>
      <c r="K1924" s="627"/>
      <c r="L1924" s="627"/>
      <c r="M1924" s="627"/>
      <c r="N1924" s="627"/>
    </row>
    <row r="1925" spans="1:14" ht="15" hidden="1" customHeight="1" x14ac:dyDescent="0.15">
      <c r="A1925" s="627">
        <v>81</v>
      </c>
      <c r="B1925" s="627">
        <v>1415108000</v>
      </c>
      <c r="C1925" s="627" t="s">
        <v>1037</v>
      </c>
      <c r="D1925" s="627" t="s">
        <v>5087</v>
      </c>
      <c r="E1925" s="627" t="s">
        <v>1006</v>
      </c>
      <c r="F1925" s="627" t="s">
        <v>1007</v>
      </c>
      <c r="G1925" s="627" t="s">
        <v>4932</v>
      </c>
      <c r="H1925" s="627" t="s">
        <v>4981</v>
      </c>
      <c r="I1925" s="627" t="s">
        <v>5102</v>
      </c>
      <c r="J1925" s="627" t="s">
        <v>5103</v>
      </c>
      <c r="K1925" s="627"/>
      <c r="L1925" s="627"/>
      <c r="M1925" s="627"/>
      <c r="N1925" s="627"/>
    </row>
    <row r="1926" spans="1:14" ht="15" hidden="1" customHeight="1" x14ac:dyDescent="0.15">
      <c r="A1926" s="627">
        <v>82</v>
      </c>
      <c r="B1926" s="627">
        <v>1415109000</v>
      </c>
      <c r="C1926" s="627" t="s">
        <v>1037</v>
      </c>
      <c r="D1926" s="627" t="s">
        <v>5087</v>
      </c>
      <c r="E1926" s="627" t="s">
        <v>1027</v>
      </c>
      <c r="F1926" s="627" t="s">
        <v>1007</v>
      </c>
      <c r="G1926" s="627" t="s">
        <v>4932</v>
      </c>
      <c r="H1926" s="627" t="s">
        <v>4981</v>
      </c>
      <c r="I1926" s="627" t="s">
        <v>5104</v>
      </c>
      <c r="J1926" s="627" t="s">
        <v>5105</v>
      </c>
      <c r="K1926" s="627"/>
      <c r="L1926" s="627"/>
      <c r="M1926" s="627"/>
      <c r="N1926" s="627"/>
    </row>
    <row r="1927" spans="1:14" ht="15" hidden="1" customHeight="1" x14ac:dyDescent="0.15">
      <c r="A1927" s="627">
        <v>83</v>
      </c>
      <c r="B1927" s="627">
        <v>1415110000</v>
      </c>
      <c r="C1927" s="627" t="s">
        <v>1037</v>
      </c>
      <c r="D1927" s="627" t="s">
        <v>5087</v>
      </c>
      <c r="E1927" s="627" t="s">
        <v>1029</v>
      </c>
      <c r="F1927" s="627" t="s">
        <v>1007</v>
      </c>
      <c r="G1927" s="627" t="s">
        <v>4932</v>
      </c>
      <c r="H1927" s="627" t="s">
        <v>4981</v>
      </c>
      <c r="I1927" s="627" t="s">
        <v>5106</v>
      </c>
      <c r="J1927" s="627" t="s">
        <v>5107</v>
      </c>
      <c r="K1927" s="627"/>
      <c r="L1927" s="627"/>
      <c r="M1927" s="627"/>
      <c r="N1927" s="627"/>
    </row>
    <row r="1928" spans="1:14" ht="15" hidden="1" customHeight="1" x14ac:dyDescent="0.15">
      <c r="A1928" s="627">
        <v>84</v>
      </c>
      <c r="B1928" s="627">
        <v>1415111000</v>
      </c>
      <c r="C1928" s="627" t="s">
        <v>1037</v>
      </c>
      <c r="D1928" s="627" t="s">
        <v>5087</v>
      </c>
      <c r="E1928" s="627" t="s">
        <v>1031</v>
      </c>
      <c r="F1928" s="627" t="s">
        <v>1007</v>
      </c>
      <c r="G1928" s="627" t="s">
        <v>4932</v>
      </c>
      <c r="H1928" s="627" t="s">
        <v>4981</v>
      </c>
      <c r="I1928" s="627" t="s">
        <v>5108</v>
      </c>
      <c r="J1928" s="627" t="s">
        <v>5109</v>
      </c>
      <c r="K1928" s="627"/>
      <c r="L1928" s="627"/>
      <c r="M1928" s="627"/>
      <c r="N1928" s="627"/>
    </row>
    <row r="1929" spans="1:14" ht="15" hidden="1" customHeight="1" x14ac:dyDescent="0.15">
      <c r="A1929" s="627">
        <v>85</v>
      </c>
      <c r="B1929" s="627">
        <v>1415112000</v>
      </c>
      <c r="C1929" s="627" t="s">
        <v>1037</v>
      </c>
      <c r="D1929" s="627" t="s">
        <v>5087</v>
      </c>
      <c r="E1929" s="627" t="s">
        <v>1033</v>
      </c>
      <c r="F1929" s="627" t="s">
        <v>1007</v>
      </c>
      <c r="G1929" s="627" t="s">
        <v>4932</v>
      </c>
      <c r="H1929" s="627" t="s">
        <v>4981</v>
      </c>
      <c r="I1929" s="627" t="s">
        <v>5110</v>
      </c>
      <c r="J1929" s="627" t="s">
        <v>5111</v>
      </c>
      <c r="K1929" s="627"/>
      <c r="L1929" s="627"/>
      <c r="M1929" s="627"/>
      <c r="N1929" s="627"/>
    </row>
    <row r="1930" spans="1:14" ht="15" hidden="1" customHeight="1" x14ac:dyDescent="0.15">
      <c r="A1930" s="627">
        <v>86</v>
      </c>
      <c r="B1930" s="627">
        <v>1415113000</v>
      </c>
      <c r="C1930" s="627" t="s">
        <v>1037</v>
      </c>
      <c r="D1930" s="627" t="s">
        <v>5087</v>
      </c>
      <c r="E1930" s="627" t="s">
        <v>1035</v>
      </c>
      <c r="F1930" s="627" t="s">
        <v>1007</v>
      </c>
      <c r="G1930" s="627" t="s">
        <v>4932</v>
      </c>
      <c r="H1930" s="627" t="s">
        <v>4981</v>
      </c>
      <c r="I1930" s="627" t="s">
        <v>5112</v>
      </c>
      <c r="J1930" s="627" t="s">
        <v>5113</v>
      </c>
      <c r="K1930" s="627"/>
      <c r="L1930" s="627"/>
      <c r="M1930" s="627"/>
      <c r="N1930" s="627"/>
    </row>
    <row r="1931" spans="1:14" ht="15" hidden="1" customHeight="1" x14ac:dyDescent="0.15">
      <c r="A1931" s="627">
        <v>87</v>
      </c>
      <c r="B1931" s="627">
        <v>1415114000</v>
      </c>
      <c r="C1931" s="627" t="s">
        <v>1037</v>
      </c>
      <c r="D1931" s="627" t="s">
        <v>5087</v>
      </c>
      <c r="E1931" s="627" t="s">
        <v>1037</v>
      </c>
      <c r="F1931" s="627" t="s">
        <v>1007</v>
      </c>
      <c r="G1931" s="627" t="s">
        <v>4932</v>
      </c>
      <c r="H1931" s="627" t="s">
        <v>4981</v>
      </c>
      <c r="I1931" s="627" t="s">
        <v>5114</v>
      </c>
      <c r="J1931" s="627" t="s">
        <v>5115</v>
      </c>
      <c r="K1931" s="627"/>
      <c r="L1931" s="627"/>
      <c r="M1931" s="627"/>
      <c r="N1931" s="627"/>
    </row>
    <row r="1932" spans="1:14" ht="15" hidden="1" customHeight="1" x14ac:dyDescent="0.15">
      <c r="A1932" s="627">
        <v>88</v>
      </c>
      <c r="B1932" s="627">
        <v>1415115000</v>
      </c>
      <c r="C1932" s="627" t="s">
        <v>1037</v>
      </c>
      <c r="D1932" s="627" t="s">
        <v>5087</v>
      </c>
      <c r="E1932" s="627" t="s">
        <v>1039</v>
      </c>
      <c r="F1932" s="627" t="s">
        <v>1007</v>
      </c>
      <c r="G1932" s="627" t="s">
        <v>4932</v>
      </c>
      <c r="H1932" s="627" t="s">
        <v>4981</v>
      </c>
      <c r="I1932" s="627" t="s">
        <v>5116</v>
      </c>
      <c r="J1932" s="627" t="s">
        <v>5117</v>
      </c>
      <c r="K1932" s="627"/>
      <c r="L1932" s="627"/>
      <c r="M1932" s="627"/>
      <c r="N1932" s="627"/>
    </row>
    <row r="1933" spans="1:14" ht="15" hidden="1" customHeight="1" x14ac:dyDescent="0.15">
      <c r="A1933" s="627">
        <v>89</v>
      </c>
      <c r="B1933" s="627">
        <v>1415116000</v>
      </c>
      <c r="C1933" s="627" t="s">
        <v>1037</v>
      </c>
      <c r="D1933" s="627" t="s">
        <v>5087</v>
      </c>
      <c r="E1933" s="627" t="s">
        <v>1041</v>
      </c>
      <c r="F1933" s="627" t="s">
        <v>1007</v>
      </c>
      <c r="G1933" s="627" t="s">
        <v>4932</v>
      </c>
      <c r="H1933" s="627" t="s">
        <v>4981</v>
      </c>
      <c r="I1933" s="627" t="s">
        <v>5118</v>
      </c>
      <c r="J1933" s="627" t="s">
        <v>5119</v>
      </c>
      <c r="K1933" s="627"/>
      <c r="L1933" s="627"/>
      <c r="M1933" s="627"/>
      <c r="N1933" s="627"/>
    </row>
    <row r="1934" spans="1:14" ht="15" hidden="1" customHeight="1" x14ac:dyDescent="0.15">
      <c r="A1934" s="627">
        <v>90</v>
      </c>
      <c r="B1934" s="627">
        <v>1415117000</v>
      </c>
      <c r="C1934" s="627" t="s">
        <v>1037</v>
      </c>
      <c r="D1934" s="627" t="s">
        <v>5087</v>
      </c>
      <c r="E1934" s="627" t="s">
        <v>1043</v>
      </c>
      <c r="F1934" s="627" t="s">
        <v>1007</v>
      </c>
      <c r="G1934" s="627" t="s">
        <v>4932</v>
      </c>
      <c r="H1934" s="627" t="s">
        <v>4981</v>
      </c>
      <c r="I1934" s="627" t="s">
        <v>5120</v>
      </c>
      <c r="J1934" s="627" t="s">
        <v>5121</v>
      </c>
      <c r="K1934" s="627"/>
      <c r="L1934" s="627"/>
      <c r="M1934" s="627"/>
      <c r="N1934" s="627"/>
    </row>
    <row r="1935" spans="1:14" ht="15" hidden="1" customHeight="1" x14ac:dyDescent="0.15">
      <c r="A1935" s="627">
        <v>91</v>
      </c>
      <c r="B1935" s="627">
        <v>1415118000</v>
      </c>
      <c r="C1935" s="627" t="s">
        <v>1037</v>
      </c>
      <c r="D1935" s="627" t="s">
        <v>5087</v>
      </c>
      <c r="E1935" s="627" t="s">
        <v>1045</v>
      </c>
      <c r="F1935" s="627" t="s">
        <v>1007</v>
      </c>
      <c r="G1935" s="627" t="s">
        <v>4932</v>
      </c>
      <c r="H1935" s="627" t="s">
        <v>4981</v>
      </c>
      <c r="I1935" s="627" t="s">
        <v>5122</v>
      </c>
      <c r="J1935" s="627" t="s">
        <v>5123</v>
      </c>
      <c r="K1935" s="627"/>
      <c r="L1935" s="627"/>
      <c r="M1935" s="627"/>
      <c r="N1935" s="627"/>
    </row>
    <row r="1936" spans="1:14" ht="15" hidden="1" customHeight="1" x14ac:dyDescent="0.15">
      <c r="A1936" s="627">
        <v>92</v>
      </c>
      <c r="B1936" s="627">
        <v>1415119000</v>
      </c>
      <c r="C1936" s="627" t="s">
        <v>1037</v>
      </c>
      <c r="D1936" s="627" t="s">
        <v>5087</v>
      </c>
      <c r="E1936" s="627" t="s">
        <v>1161</v>
      </c>
      <c r="F1936" s="627" t="s">
        <v>1007</v>
      </c>
      <c r="G1936" s="627" t="s">
        <v>4932</v>
      </c>
      <c r="H1936" s="627" t="s">
        <v>4981</v>
      </c>
      <c r="I1936" s="627" t="s">
        <v>5124</v>
      </c>
      <c r="J1936" s="627" t="s">
        <v>5125</v>
      </c>
      <c r="K1936" s="627"/>
      <c r="L1936" s="627"/>
      <c r="M1936" s="627"/>
      <c r="N1936" s="627"/>
    </row>
    <row r="1937" spans="1:14" ht="15" hidden="1" customHeight="1" x14ac:dyDescent="0.15">
      <c r="A1937" s="627">
        <v>93</v>
      </c>
      <c r="B1937" s="627">
        <v>1415120000</v>
      </c>
      <c r="C1937" s="627" t="s">
        <v>1037</v>
      </c>
      <c r="D1937" s="627" t="s">
        <v>5087</v>
      </c>
      <c r="E1937" s="627" t="s">
        <v>1163</v>
      </c>
      <c r="F1937" s="627" t="s">
        <v>1007</v>
      </c>
      <c r="G1937" s="627" t="s">
        <v>4932</v>
      </c>
      <c r="H1937" s="627" t="s">
        <v>4981</v>
      </c>
      <c r="I1937" s="627" t="s">
        <v>5126</v>
      </c>
      <c r="J1937" s="627" t="s">
        <v>5127</v>
      </c>
      <c r="K1937" s="627"/>
      <c r="L1937" s="627"/>
      <c r="M1937" s="627"/>
      <c r="N1937" s="627"/>
    </row>
    <row r="1938" spans="1:14" ht="15" hidden="1" customHeight="1" x14ac:dyDescent="0.15">
      <c r="A1938" s="627">
        <v>94</v>
      </c>
      <c r="B1938" s="627">
        <v>1415121000</v>
      </c>
      <c r="C1938" s="627" t="s">
        <v>1037</v>
      </c>
      <c r="D1938" s="627" t="s">
        <v>5087</v>
      </c>
      <c r="E1938" s="627" t="s">
        <v>1233</v>
      </c>
      <c r="F1938" s="627" t="s">
        <v>1007</v>
      </c>
      <c r="G1938" s="627" t="s">
        <v>4932</v>
      </c>
      <c r="H1938" s="627" t="s">
        <v>4981</v>
      </c>
      <c r="I1938" s="627" t="s">
        <v>5128</v>
      </c>
      <c r="J1938" s="627" t="s">
        <v>5129</v>
      </c>
      <c r="K1938" s="627"/>
      <c r="L1938" s="627"/>
      <c r="M1938" s="627"/>
      <c r="N1938" s="627"/>
    </row>
    <row r="1939" spans="1:14" ht="15" hidden="1" customHeight="1" x14ac:dyDescent="0.15">
      <c r="A1939" s="627">
        <v>95</v>
      </c>
      <c r="B1939" s="627">
        <v>1415122000</v>
      </c>
      <c r="C1939" s="627" t="s">
        <v>1037</v>
      </c>
      <c r="D1939" s="627" t="s">
        <v>5087</v>
      </c>
      <c r="E1939" s="627" t="s">
        <v>1235</v>
      </c>
      <c r="F1939" s="627" t="s">
        <v>1007</v>
      </c>
      <c r="G1939" s="627" t="s">
        <v>4932</v>
      </c>
      <c r="H1939" s="627" t="s">
        <v>4981</v>
      </c>
      <c r="I1939" s="627" t="s">
        <v>5130</v>
      </c>
      <c r="J1939" s="627" t="s">
        <v>5131</v>
      </c>
      <c r="K1939" s="627"/>
      <c r="L1939" s="627"/>
      <c r="M1939" s="627"/>
      <c r="N1939" s="627"/>
    </row>
    <row r="1940" spans="1:14" ht="15" hidden="1" customHeight="1" x14ac:dyDescent="0.15">
      <c r="A1940" s="627">
        <v>96</v>
      </c>
      <c r="B1940" s="627">
        <v>1415123000</v>
      </c>
      <c r="C1940" s="627" t="s">
        <v>1037</v>
      </c>
      <c r="D1940" s="627" t="s">
        <v>5087</v>
      </c>
      <c r="E1940" s="627" t="s">
        <v>1237</v>
      </c>
      <c r="F1940" s="627" t="s">
        <v>1007</v>
      </c>
      <c r="G1940" s="627" t="s">
        <v>4932</v>
      </c>
      <c r="H1940" s="627" t="s">
        <v>4981</v>
      </c>
      <c r="I1940" s="627" t="s">
        <v>5132</v>
      </c>
      <c r="J1940" s="627" t="s">
        <v>5133</v>
      </c>
      <c r="K1940" s="627"/>
      <c r="L1940" s="627"/>
      <c r="M1940" s="627"/>
      <c r="N1940" s="627"/>
    </row>
    <row r="1941" spans="1:14" ht="15" hidden="1" customHeight="1" x14ac:dyDescent="0.15">
      <c r="A1941" s="627">
        <v>97</v>
      </c>
      <c r="B1941" s="627">
        <v>1415200000</v>
      </c>
      <c r="C1941" s="627" t="s">
        <v>1037</v>
      </c>
      <c r="D1941" s="627" t="s">
        <v>5134</v>
      </c>
      <c r="E1941" s="627" t="s">
        <v>1008</v>
      </c>
      <c r="F1941" s="627" t="s">
        <v>1007</v>
      </c>
      <c r="G1941" s="627" t="s">
        <v>4932</v>
      </c>
      <c r="H1941" s="627" t="s">
        <v>4984</v>
      </c>
      <c r="I1941" s="627"/>
      <c r="J1941" s="627" t="s">
        <v>5135</v>
      </c>
      <c r="K1941" s="627"/>
      <c r="L1941" s="627"/>
      <c r="M1941" s="627"/>
      <c r="N1941" s="627"/>
    </row>
    <row r="1942" spans="1:14" ht="15" hidden="1" customHeight="1" x14ac:dyDescent="0.15">
      <c r="A1942" s="627">
        <v>98</v>
      </c>
      <c r="B1942" s="627">
        <v>1415201000</v>
      </c>
      <c r="C1942" s="627" t="s">
        <v>1037</v>
      </c>
      <c r="D1942" s="627" t="s">
        <v>5134</v>
      </c>
      <c r="E1942" s="627" t="s">
        <v>1012</v>
      </c>
      <c r="F1942" s="627" t="s">
        <v>1007</v>
      </c>
      <c r="G1942" s="627" t="s">
        <v>4932</v>
      </c>
      <c r="H1942" s="627" t="s">
        <v>4984</v>
      </c>
      <c r="I1942" s="627" t="s">
        <v>5089</v>
      </c>
      <c r="J1942" s="627" t="s">
        <v>5136</v>
      </c>
      <c r="K1942" s="627"/>
      <c r="L1942" s="627"/>
      <c r="M1942" s="627"/>
      <c r="N1942" s="627"/>
    </row>
    <row r="1943" spans="1:14" ht="15" hidden="1" customHeight="1" x14ac:dyDescent="0.15">
      <c r="A1943" s="627">
        <v>99</v>
      </c>
      <c r="B1943" s="627">
        <v>1415202000</v>
      </c>
      <c r="C1943" s="627" t="s">
        <v>1037</v>
      </c>
      <c r="D1943" s="627" t="s">
        <v>5134</v>
      </c>
      <c r="E1943" s="627" t="s">
        <v>1014</v>
      </c>
      <c r="F1943" s="627" t="s">
        <v>1007</v>
      </c>
      <c r="G1943" s="627" t="s">
        <v>4932</v>
      </c>
      <c r="H1943" s="627" t="s">
        <v>4984</v>
      </c>
      <c r="I1943" s="627" t="s">
        <v>1854</v>
      </c>
      <c r="J1943" s="627" t="s">
        <v>5137</v>
      </c>
      <c r="K1943" s="627"/>
      <c r="L1943" s="627"/>
      <c r="M1943" s="627"/>
      <c r="N1943" s="627"/>
    </row>
    <row r="1944" spans="1:14" ht="15" hidden="1" customHeight="1" x14ac:dyDescent="0.15">
      <c r="A1944" s="627">
        <v>100</v>
      </c>
      <c r="B1944" s="627">
        <v>1415203000</v>
      </c>
      <c r="C1944" s="627" t="s">
        <v>1037</v>
      </c>
      <c r="D1944" s="627" t="s">
        <v>5134</v>
      </c>
      <c r="E1944" s="627" t="s">
        <v>1016</v>
      </c>
      <c r="F1944" s="627" t="s">
        <v>1007</v>
      </c>
      <c r="G1944" s="627" t="s">
        <v>4932</v>
      </c>
      <c r="H1944" s="627" t="s">
        <v>4984</v>
      </c>
      <c r="I1944" s="627" t="s">
        <v>5092</v>
      </c>
      <c r="J1944" s="627" t="s">
        <v>5138</v>
      </c>
      <c r="K1944" s="627"/>
      <c r="L1944" s="627"/>
      <c r="M1944" s="627"/>
      <c r="N1944" s="627"/>
    </row>
    <row r="1945" spans="1:14" ht="15" hidden="1" customHeight="1" x14ac:dyDescent="0.15">
      <c r="A1945" s="627">
        <v>101</v>
      </c>
      <c r="B1945" s="627">
        <v>1415204000</v>
      </c>
      <c r="C1945" s="627" t="s">
        <v>1037</v>
      </c>
      <c r="D1945" s="627" t="s">
        <v>5134</v>
      </c>
      <c r="E1945" s="627" t="s">
        <v>1018</v>
      </c>
      <c r="F1945" s="627" t="s">
        <v>1007</v>
      </c>
      <c r="G1945" s="627" t="s">
        <v>4932</v>
      </c>
      <c r="H1945" s="627" t="s">
        <v>4984</v>
      </c>
      <c r="I1945" s="627" t="s">
        <v>5139</v>
      </c>
      <c r="J1945" s="627" t="s">
        <v>5140</v>
      </c>
      <c r="K1945" s="627"/>
      <c r="L1945" s="627"/>
      <c r="M1945" s="627"/>
      <c r="N1945" s="627"/>
    </row>
    <row r="1946" spans="1:14" ht="15" hidden="1" customHeight="1" x14ac:dyDescent="0.15">
      <c r="A1946" s="627">
        <v>102</v>
      </c>
      <c r="B1946" s="627">
        <v>1415205000</v>
      </c>
      <c r="C1946" s="627" t="s">
        <v>1037</v>
      </c>
      <c r="D1946" s="627" t="s">
        <v>5134</v>
      </c>
      <c r="E1946" s="627" t="s">
        <v>1020</v>
      </c>
      <c r="F1946" s="627" t="s">
        <v>1007</v>
      </c>
      <c r="G1946" s="627" t="s">
        <v>4932</v>
      </c>
      <c r="H1946" s="627" t="s">
        <v>4984</v>
      </c>
      <c r="I1946" s="627" t="s">
        <v>5141</v>
      </c>
      <c r="J1946" s="627" t="s">
        <v>5142</v>
      </c>
      <c r="K1946" s="627"/>
      <c r="L1946" s="627"/>
      <c r="M1946" s="627"/>
      <c r="N1946" s="627"/>
    </row>
    <row r="1947" spans="1:14" ht="15" hidden="1" customHeight="1" x14ac:dyDescent="0.15">
      <c r="A1947" s="627">
        <v>103</v>
      </c>
      <c r="B1947" s="627">
        <v>1415206000</v>
      </c>
      <c r="C1947" s="627" t="s">
        <v>1037</v>
      </c>
      <c r="D1947" s="627" t="s">
        <v>5134</v>
      </c>
      <c r="E1947" s="627" t="s">
        <v>1022</v>
      </c>
      <c r="F1947" s="627" t="s">
        <v>1007</v>
      </c>
      <c r="G1947" s="627" t="s">
        <v>4932</v>
      </c>
      <c r="H1947" s="627" t="s">
        <v>4984</v>
      </c>
      <c r="I1947" s="627" t="s">
        <v>5143</v>
      </c>
      <c r="J1947" s="627" t="s">
        <v>5144</v>
      </c>
      <c r="K1947" s="627"/>
      <c r="L1947" s="627"/>
      <c r="M1947" s="627"/>
      <c r="N1947" s="627"/>
    </row>
    <row r="1948" spans="1:14" ht="15" hidden="1" customHeight="1" x14ac:dyDescent="0.15">
      <c r="A1948" s="627">
        <v>104</v>
      </c>
      <c r="B1948" s="627">
        <v>1415300000</v>
      </c>
      <c r="C1948" s="627" t="s">
        <v>1037</v>
      </c>
      <c r="D1948" s="627" t="s">
        <v>5145</v>
      </c>
      <c r="E1948" s="627" t="s">
        <v>1008</v>
      </c>
      <c r="F1948" s="627" t="s">
        <v>1007</v>
      </c>
      <c r="G1948" s="627" t="s">
        <v>4932</v>
      </c>
      <c r="H1948" s="627" t="s">
        <v>4987</v>
      </c>
      <c r="I1948" s="627"/>
      <c r="J1948" s="627" t="s">
        <v>5146</v>
      </c>
      <c r="K1948" s="627"/>
      <c r="L1948" s="627"/>
      <c r="M1948" s="627"/>
      <c r="N1948" s="627"/>
    </row>
    <row r="1949" spans="1:14" ht="15" hidden="1" customHeight="1" x14ac:dyDescent="0.15">
      <c r="A1949" s="627">
        <v>105</v>
      </c>
      <c r="B1949" s="627">
        <v>1415301000</v>
      </c>
      <c r="C1949" s="627" t="s">
        <v>1037</v>
      </c>
      <c r="D1949" s="627" t="s">
        <v>5145</v>
      </c>
      <c r="E1949" s="627" t="s">
        <v>1012</v>
      </c>
      <c r="F1949" s="627" t="s">
        <v>1007</v>
      </c>
      <c r="G1949" s="627" t="s">
        <v>4932</v>
      </c>
      <c r="H1949" s="627" t="s">
        <v>4987</v>
      </c>
      <c r="I1949" s="627" t="s">
        <v>5139</v>
      </c>
      <c r="J1949" s="627" t="s">
        <v>5147</v>
      </c>
      <c r="K1949" s="627"/>
      <c r="L1949" s="627"/>
      <c r="M1949" s="627"/>
      <c r="N1949" s="627"/>
    </row>
    <row r="1950" spans="1:14" ht="15" hidden="1" customHeight="1" x14ac:dyDescent="0.15">
      <c r="A1950" s="627">
        <v>106</v>
      </c>
      <c r="B1950" s="627">
        <v>1415302000</v>
      </c>
      <c r="C1950" s="627" t="s">
        <v>1037</v>
      </c>
      <c r="D1950" s="627" t="s">
        <v>5145</v>
      </c>
      <c r="E1950" s="627" t="s">
        <v>1014</v>
      </c>
      <c r="F1950" s="627" t="s">
        <v>1007</v>
      </c>
      <c r="G1950" s="627" t="s">
        <v>4932</v>
      </c>
      <c r="H1950" s="627" t="s">
        <v>4987</v>
      </c>
      <c r="I1950" s="627" t="s">
        <v>5141</v>
      </c>
      <c r="J1950" s="627" t="s">
        <v>5148</v>
      </c>
      <c r="K1950" s="627"/>
      <c r="L1950" s="627"/>
      <c r="M1950" s="627"/>
      <c r="N1950" s="627"/>
    </row>
    <row r="1951" spans="1:14" ht="15" hidden="1" customHeight="1" x14ac:dyDescent="0.15">
      <c r="A1951" s="627">
        <v>107</v>
      </c>
      <c r="B1951" s="627">
        <v>1415303000</v>
      </c>
      <c r="C1951" s="627" t="s">
        <v>1037</v>
      </c>
      <c r="D1951" s="627" t="s">
        <v>5145</v>
      </c>
      <c r="E1951" s="627" t="s">
        <v>1016</v>
      </c>
      <c r="F1951" s="627" t="s">
        <v>1007</v>
      </c>
      <c r="G1951" s="627" t="s">
        <v>4932</v>
      </c>
      <c r="H1951" s="627" t="s">
        <v>4987</v>
      </c>
      <c r="I1951" s="627" t="s">
        <v>5143</v>
      </c>
      <c r="J1951" s="627" t="s">
        <v>5149</v>
      </c>
      <c r="K1951" s="627"/>
      <c r="L1951" s="627"/>
      <c r="M1951" s="627"/>
      <c r="N1951" s="627"/>
    </row>
    <row r="1952" spans="1:14" ht="15" hidden="1" customHeight="1" x14ac:dyDescent="0.15">
      <c r="A1952" s="627">
        <v>108</v>
      </c>
      <c r="B1952" s="627">
        <v>1415304000</v>
      </c>
      <c r="C1952" s="627" t="s">
        <v>1037</v>
      </c>
      <c r="D1952" s="627" t="s">
        <v>5145</v>
      </c>
      <c r="E1952" s="627" t="s">
        <v>1018</v>
      </c>
      <c r="F1952" s="627" t="s">
        <v>1007</v>
      </c>
      <c r="G1952" s="627" t="s">
        <v>4932</v>
      </c>
      <c r="H1952" s="627" t="s">
        <v>4987</v>
      </c>
      <c r="I1952" s="627" t="s">
        <v>5150</v>
      </c>
      <c r="J1952" s="627" t="s">
        <v>5151</v>
      </c>
      <c r="K1952" s="627"/>
      <c r="L1952" s="627"/>
      <c r="M1952" s="627"/>
      <c r="N1952" s="627"/>
    </row>
    <row r="1953" spans="1:14" ht="15" hidden="1" customHeight="1" x14ac:dyDescent="0.15">
      <c r="A1953" s="627">
        <v>109</v>
      </c>
      <c r="B1953" s="627">
        <v>1415305000</v>
      </c>
      <c r="C1953" s="627" t="s">
        <v>1037</v>
      </c>
      <c r="D1953" s="627" t="s">
        <v>5145</v>
      </c>
      <c r="E1953" s="627" t="s">
        <v>1020</v>
      </c>
      <c r="F1953" s="627" t="s">
        <v>1007</v>
      </c>
      <c r="G1953" s="627" t="s">
        <v>4932</v>
      </c>
      <c r="H1953" s="627" t="s">
        <v>4987</v>
      </c>
      <c r="I1953" s="627" t="s">
        <v>5152</v>
      </c>
      <c r="J1953" s="627" t="s">
        <v>5153</v>
      </c>
      <c r="K1953" s="627"/>
      <c r="L1953" s="627"/>
      <c r="M1953" s="627"/>
      <c r="N1953" s="627"/>
    </row>
    <row r="1954" spans="1:14" ht="15" hidden="1" customHeight="1" x14ac:dyDescent="0.15">
      <c r="A1954" s="627">
        <v>110</v>
      </c>
      <c r="B1954" s="627">
        <v>1415306000</v>
      </c>
      <c r="C1954" s="627" t="s">
        <v>1037</v>
      </c>
      <c r="D1954" s="627" t="s">
        <v>5145</v>
      </c>
      <c r="E1954" s="627" t="s">
        <v>1022</v>
      </c>
      <c r="F1954" s="627" t="s">
        <v>1007</v>
      </c>
      <c r="G1954" s="627" t="s">
        <v>4932</v>
      </c>
      <c r="H1954" s="627" t="s">
        <v>4987</v>
      </c>
      <c r="I1954" s="627" t="s">
        <v>5154</v>
      </c>
      <c r="J1954" s="627" t="s">
        <v>5155</v>
      </c>
      <c r="K1954" s="627"/>
      <c r="L1954" s="627"/>
      <c r="M1954" s="627"/>
      <c r="N1954" s="627"/>
    </row>
    <row r="1955" spans="1:14" ht="15" hidden="1" customHeight="1" x14ac:dyDescent="0.15">
      <c r="A1955" s="627">
        <v>111</v>
      </c>
      <c r="B1955" s="627">
        <v>1420100000</v>
      </c>
      <c r="C1955" s="627" t="s">
        <v>1037</v>
      </c>
      <c r="D1955" s="627" t="s">
        <v>1010</v>
      </c>
      <c r="E1955" s="627" t="s">
        <v>1008</v>
      </c>
      <c r="F1955" s="627" t="s">
        <v>1007</v>
      </c>
      <c r="G1955" s="627" t="s">
        <v>4932</v>
      </c>
      <c r="H1955" s="627" t="s">
        <v>4988</v>
      </c>
      <c r="I1955" s="627"/>
      <c r="J1955" s="627" t="s">
        <v>560</v>
      </c>
      <c r="K1955" s="627"/>
      <c r="L1955" s="627"/>
      <c r="M1955" s="627"/>
      <c r="N1955" s="627"/>
    </row>
    <row r="1956" spans="1:14" ht="15" hidden="1" customHeight="1" x14ac:dyDescent="0.15">
      <c r="A1956" s="627">
        <v>112</v>
      </c>
      <c r="B1956" s="627">
        <v>1420101000</v>
      </c>
      <c r="C1956" s="627" t="s">
        <v>1037</v>
      </c>
      <c r="D1956" s="627" t="s">
        <v>1010</v>
      </c>
      <c r="E1956" s="627" t="s">
        <v>1012</v>
      </c>
      <c r="F1956" s="627" t="s">
        <v>1007</v>
      </c>
      <c r="G1956" s="627" t="s">
        <v>4932</v>
      </c>
      <c r="H1956" s="627" t="s">
        <v>4988</v>
      </c>
      <c r="I1956" s="627" t="s">
        <v>4988</v>
      </c>
      <c r="J1956" s="627" t="s">
        <v>561</v>
      </c>
      <c r="K1956" s="627"/>
      <c r="L1956" s="627"/>
      <c r="M1956" s="627"/>
      <c r="N1956" s="627"/>
    </row>
    <row r="1957" spans="1:14" ht="15" hidden="1" customHeight="1" x14ac:dyDescent="0.15">
      <c r="A1957" s="627">
        <v>113</v>
      </c>
      <c r="B1957" s="627">
        <v>1420102000</v>
      </c>
      <c r="C1957" s="627" t="s">
        <v>1037</v>
      </c>
      <c r="D1957" s="627" t="s">
        <v>1010</v>
      </c>
      <c r="E1957" s="627" t="s">
        <v>1014</v>
      </c>
      <c r="F1957" s="627" t="s">
        <v>1007</v>
      </c>
      <c r="G1957" s="627" t="s">
        <v>4932</v>
      </c>
      <c r="H1957" s="627" t="s">
        <v>4988</v>
      </c>
      <c r="I1957" s="627" t="s">
        <v>5156</v>
      </c>
      <c r="J1957" s="627" t="s">
        <v>562</v>
      </c>
      <c r="K1957" s="627"/>
      <c r="L1957" s="627"/>
      <c r="M1957" s="627"/>
      <c r="N1957" s="627"/>
    </row>
    <row r="1958" spans="1:14" ht="15" hidden="1" customHeight="1" x14ac:dyDescent="0.15">
      <c r="A1958" s="627">
        <v>114</v>
      </c>
      <c r="B1958" s="627">
        <v>1420103000</v>
      </c>
      <c r="C1958" s="627" t="s">
        <v>1037</v>
      </c>
      <c r="D1958" s="627" t="s">
        <v>1010</v>
      </c>
      <c r="E1958" s="627" t="s">
        <v>1016</v>
      </c>
      <c r="F1958" s="627" t="s">
        <v>1007</v>
      </c>
      <c r="G1958" s="627" t="s">
        <v>4932</v>
      </c>
      <c r="H1958" s="627" t="s">
        <v>4988</v>
      </c>
      <c r="I1958" s="627" t="s">
        <v>5157</v>
      </c>
      <c r="J1958" s="627" t="s">
        <v>563</v>
      </c>
      <c r="K1958" s="627"/>
      <c r="L1958" s="627"/>
      <c r="M1958" s="627"/>
      <c r="N1958" s="627"/>
    </row>
    <row r="1959" spans="1:14" ht="15" hidden="1" customHeight="1" x14ac:dyDescent="0.15">
      <c r="A1959" s="627">
        <v>115</v>
      </c>
      <c r="B1959" s="627">
        <v>1420104000</v>
      </c>
      <c r="C1959" s="627" t="s">
        <v>1037</v>
      </c>
      <c r="D1959" s="627" t="s">
        <v>1010</v>
      </c>
      <c r="E1959" s="627" t="s">
        <v>1018</v>
      </c>
      <c r="F1959" s="627" t="s">
        <v>1007</v>
      </c>
      <c r="G1959" s="627" t="s">
        <v>4932</v>
      </c>
      <c r="H1959" s="627" t="s">
        <v>4988</v>
      </c>
      <c r="I1959" s="627" t="s">
        <v>5158</v>
      </c>
      <c r="J1959" s="627" t="s">
        <v>564</v>
      </c>
      <c r="K1959" s="627"/>
      <c r="L1959" s="627"/>
      <c r="M1959" s="627"/>
      <c r="N1959" s="627"/>
    </row>
    <row r="1960" spans="1:14" ht="15" hidden="1" customHeight="1" x14ac:dyDescent="0.15">
      <c r="A1960" s="627">
        <v>116</v>
      </c>
      <c r="B1960" s="627">
        <v>1420105000</v>
      </c>
      <c r="C1960" s="627" t="s">
        <v>1037</v>
      </c>
      <c r="D1960" s="627" t="s">
        <v>1010</v>
      </c>
      <c r="E1960" s="627" t="s">
        <v>1020</v>
      </c>
      <c r="F1960" s="627" t="s">
        <v>1007</v>
      </c>
      <c r="G1960" s="627" t="s">
        <v>4932</v>
      </c>
      <c r="H1960" s="627" t="s">
        <v>4988</v>
      </c>
      <c r="I1960" s="627" t="s">
        <v>5159</v>
      </c>
      <c r="J1960" s="627" t="s">
        <v>565</v>
      </c>
      <c r="K1960" s="627"/>
      <c r="L1960" s="627"/>
      <c r="M1960" s="627"/>
      <c r="N1960" s="627"/>
    </row>
    <row r="1961" spans="1:14" ht="15" hidden="1" customHeight="1" x14ac:dyDescent="0.15">
      <c r="A1961" s="627">
        <v>117</v>
      </c>
      <c r="B1961" s="627">
        <v>1420106000</v>
      </c>
      <c r="C1961" s="627" t="s">
        <v>1037</v>
      </c>
      <c r="D1961" s="627" t="s">
        <v>1010</v>
      </c>
      <c r="E1961" s="627" t="s">
        <v>1022</v>
      </c>
      <c r="F1961" s="627" t="s">
        <v>1007</v>
      </c>
      <c r="G1961" s="627" t="s">
        <v>4932</v>
      </c>
      <c r="H1961" s="627" t="s">
        <v>4988</v>
      </c>
      <c r="I1961" s="627" t="s">
        <v>5160</v>
      </c>
      <c r="J1961" s="627" t="s">
        <v>566</v>
      </c>
      <c r="K1961" s="627"/>
      <c r="L1961" s="627"/>
      <c r="M1961" s="627"/>
      <c r="N1961" s="627"/>
    </row>
    <row r="1962" spans="1:14" ht="15" hidden="1" customHeight="1" x14ac:dyDescent="0.15">
      <c r="A1962" s="627">
        <v>118</v>
      </c>
      <c r="B1962" s="627">
        <v>1420107000</v>
      </c>
      <c r="C1962" s="627" t="s">
        <v>1037</v>
      </c>
      <c r="D1962" s="627" t="s">
        <v>1010</v>
      </c>
      <c r="E1962" s="627" t="s">
        <v>1024</v>
      </c>
      <c r="F1962" s="627" t="s">
        <v>1007</v>
      </c>
      <c r="G1962" s="627" t="s">
        <v>4932</v>
      </c>
      <c r="H1962" s="627" t="s">
        <v>4988</v>
      </c>
      <c r="I1962" s="627" t="s">
        <v>5161</v>
      </c>
      <c r="J1962" s="627" t="s">
        <v>567</v>
      </c>
      <c r="K1962" s="627"/>
      <c r="L1962" s="627"/>
      <c r="M1962" s="627"/>
      <c r="N1962" s="627"/>
    </row>
    <row r="1963" spans="1:14" ht="15" hidden="1" customHeight="1" x14ac:dyDescent="0.15">
      <c r="A1963" s="627">
        <v>119</v>
      </c>
      <c r="B1963" s="627">
        <v>1420108000</v>
      </c>
      <c r="C1963" s="627" t="s">
        <v>1037</v>
      </c>
      <c r="D1963" s="627" t="s">
        <v>1010</v>
      </c>
      <c r="E1963" s="627" t="s">
        <v>1006</v>
      </c>
      <c r="F1963" s="627" t="s">
        <v>1007</v>
      </c>
      <c r="G1963" s="627" t="s">
        <v>4932</v>
      </c>
      <c r="H1963" s="627" t="s">
        <v>4988</v>
      </c>
      <c r="I1963" s="627" t="s">
        <v>5162</v>
      </c>
      <c r="J1963" s="627" t="s">
        <v>568</v>
      </c>
      <c r="K1963" s="627"/>
      <c r="L1963" s="627"/>
      <c r="M1963" s="627"/>
      <c r="N1963" s="627"/>
    </row>
    <row r="1964" spans="1:14" ht="15" hidden="1" customHeight="1" x14ac:dyDescent="0.15">
      <c r="A1964" s="627">
        <v>120</v>
      </c>
      <c r="B1964" s="627">
        <v>1420109000</v>
      </c>
      <c r="C1964" s="627" t="s">
        <v>1037</v>
      </c>
      <c r="D1964" s="627" t="s">
        <v>1010</v>
      </c>
      <c r="E1964" s="627" t="s">
        <v>1027</v>
      </c>
      <c r="F1964" s="627" t="s">
        <v>1007</v>
      </c>
      <c r="G1964" s="627" t="s">
        <v>4932</v>
      </c>
      <c r="H1964" s="627" t="s">
        <v>4988</v>
      </c>
      <c r="I1964" s="627" t="s">
        <v>5163</v>
      </c>
      <c r="J1964" s="627" t="s">
        <v>569</v>
      </c>
      <c r="K1964" s="627"/>
      <c r="L1964" s="627"/>
      <c r="M1964" s="627"/>
      <c r="N1964" s="627"/>
    </row>
    <row r="1965" spans="1:14" ht="15" hidden="1" customHeight="1" x14ac:dyDescent="0.15">
      <c r="A1965" s="627">
        <v>121</v>
      </c>
      <c r="B1965" s="627">
        <v>1420300000</v>
      </c>
      <c r="C1965" s="627" t="s">
        <v>1037</v>
      </c>
      <c r="D1965" s="627" t="s">
        <v>1059</v>
      </c>
      <c r="E1965" s="627" t="s">
        <v>1008</v>
      </c>
      <c r="F1965" s="627" t="s">
        <v>1007</v>
      </c>
      <c r="G1965" s="627" t="s">
        <v>4932</v>
      </c>
      <c r="H1965" s="627" t="s">
        <v>4991</v>
      </c>
      <c r="I1965" s="627"/>
      <c r="J1965" s="627" t="s">
        <v>591</v>
      </c>
      <c r="K1965" s="627"/>
      <c r="L1965" s="627"/>
      <c r="M1965" s="627"/>
      <c r="N1965" s="627"/>
    </row>
    <row r="1966" spans="1:14" ht="15" hidden="1" customHeight="1" x14ac:dyDescent="0.15">
      <c r="A1966" s="627">
        <v>122</v>
      </c>
      <c r="B1966" s="627">
        <v>1420301000</v>
      </c>
      <c r="C1966" s="627" t="s">
        <v>1037</v>
      </c>
      <c r="D1966" s="627" t="s">
        <v>1059</v>
      </c>
      <c r="E1966" s="627" t="s">
        <v>1012</v>
      </c>
      <c r="F1966" s="627" t="s">
        <v>1007</v>
      </c>
      <c r="G1966" s="627" t="s">
        <v>4932</v>
      </c>
      <c r="H1966" s="627" t="s">
        <v>4991</v>
      </c>
      <c r="I1966" s="627" t="s">
        <v>4991</v>
      </c>
      <c r="J1966" s="627" t="s">
        <v>592</v>
      </c>
      <c r="K1966" s="627"/>
      <c r="L1966" s="627"/>
      <c r="M1966" s="627"/>
      <c r="N1966" s="627"/>
    </row>
    <row r="1967" spans="1:14" ht="15" hidden="1" customHeight="1" x14ac:dyDescent="0.15">
      <c r="A1967" s="627">
        <v>123</v>
      </c>
      <c r="B1967" s="627">
        <v>1420302000</v>
      </c>
      <c r="C1967" s="627" t="s">
        <v>1037</v>
      </c>
      <c r="D1967" s="627" t="s">
        <v>1059</v>
      </c>
      <c r="E1967" s="627" t="s">
        <v>1014</v>
      </c>
      <c r="F1967" s="627" t="s">
        <v>1007</v>
      </c>
      <c r="G1967" s="627" t="s">
        <v>4932</v>
      </c>
      <c r="H1967" s="627" t="s">
        <v>4991</v>
      </c>
      <c r="I1967" s="627" t="s">
        <v>3064</v>
      </c>
      <c r="J1967" s="627" t="s">
        <v>593</v>
      </c>
      <c r="K1967" s="627"/>
      <c r="L1967" s="627"/>
      <c r="M1967" s="627"/>
      <c r="N1967" s="627"/>
    </row>
    <row r="1968" spans="1:14" ht="15" hidden="1" customHeight="1" x14ac:dyDescent="0.15">
      <c r="A1968" s="627">
        <v>124</v>
      </c>
      <c r="B1968" s="627">
        <v>1420303000</v>
      </c>
      <c r="C1968" s="627" t="s">
        <v>1037</v>
      </c>
      <c r="D1968" s="627" t="s">
        <v>1059</v>
      </c>
      <c r="E1968" s="627" t="s">
        <v>1016</v>
      </c>
      <c r="F1968" s="627" t="s">
        <v>1007</v>
      </c>
      <c r="G1968" s="627" t="s">
        <v>4932</v>
      </c>
      <c r="H1968" s="627" t="s">
        <v>4991</v>
      </c>
      <c r="I1968" s="627" t="s">
        <v>5164</v>
      </c>
      <c r="J1968" s="627" t="s">
        <v>594</v>
      </c>
      <c r="K1968" s="627"/>
      <c r="L1968" s="627"/>
      <c r="M1968" s="627"/>
      <c r="N1968" s="627"/>
    </row>
    <row r="1969" spans="1:14" ht="15" hidden="1" customHeight="1" x14ac:dyDescent="0.15">
      <c r="A1969" s="627">
        <v>125</v>
      </c>
      <c r="B1969" s="627">
        <v>1420304000</v>
      </c>
      <c r="C1969" s="627" t="s">
        <v>1037</v>
      </c>
      <c r="D1969" s="627" t="s">
        <v>1059</v>
      </c>
      <c r="E1969" s="627" t="s">
        <v>1018</v>
      </c>
      <c r="F1969" s="627" t="s">
        <v>1007</v>
      </c>
      <c r="G1969" s="627" t="s">
        <v>4932</v>
      </c>
      <c r="H1969" s="627" t="s">
        <v>4991</v>
      </c>
      <c r="I1969" s="627" t="s">
        <v>5165</v>
      </c>
      <c r="J1969" s="627" t="s">
        <v>595</v>
      </c>
      <c r="K1969" s="627"/>
      <c r="L1969" s="627"/>
      <c r="M1969" s="627"/>
      <c r="N1969" s="627"/>
    </row>
    <row r="1970" spans="1:14" ht="15" hidden="1" customHeight="1" x14ac:dyDescent="0.15">
      <c r="A1970" s="627">
        <v>126</v>
      </c>
      <c r="B1970" s="627">
        <v>1420305000</v>
      </c>
      <c r="C1970" s="627" t="s">
        <v>1037</v>
      </c>
      <c r="D1970" s="627" t="s">
        <v>1059</v>
      </c>
      <c r="E1970" s="627" t="s">
        <v>1020</v>
      </c>
      <c r="F1970" s="627" t="s">
        <v>1007</v>
      </c>
      <c r="G1970" s="627" t="s">
        <v>4932</v>
      </c>
      <c r="H1970" s="627" t="s">
        <v>4991</v>
      </c>
      <c r="I1970" s="627" t="s">
        <v>115</v>
      </c>
      <c r="J1970" s="627" t="s">
        <v>596</v>
      </c>
      <c r="K1970" s="627"/>
      <c r="L1970" s="627"/>
      <c r="M1970" s="627"/>
      <c r="N1970" s="627"/>
    </row>
    <row r="1971" spans="1:14" ht="15" hidden="1" customHeight="1" x14ac:dyDescent="0.15">
      <c r="A1971" s="627">
        <v>127</v>
      </c>
      <c r="B1971" s="627">
        <v>1420306000</v>
      </c>
      <c r="C1971" s="627" t="s">
        <v>1037</v>
      </c>
      <c r="D1971" s="627" t="s">
        <v>1059</v>
      </c>
      <c r="E1971" s="627" t="s">
        <v>1022</v>
      </c>
      <c r="F1971" s="627" t="s">
        <v>1007</v>
      </c>
      <c r="G1971" s="627" t="s">
        <v>4932</v>
      </c>
      <c r="H1971" s="627" t="s">
        <v>4991</v>
      </c>
      <c r="I1971" s="627" t="s">
        <v>1928</v>
      </c>
      <c r="J1971" s="627" t="s">
        <v>1739</v>
      </c>
      <c r="K1971" s="627"/>
      <c r="L1971" s="627"/>
      <c r="M1971" s="627"/>
      <c r="N1971" s="627"/>
    </row>
    <row r="1972" spans="1:14" ht="15" hidden="1" customHeight="1" x14ac:dyDescent="0.15">
      <c r="A1972" s="627">
        <v>128</v>
      </c>
      <c r="B1972" s="627">
        <v>1420307000</v>
      </c>
      <c r="C1972" s="627" t="s">
        <v>1037</v>
      </c>
      <c r="D1972" s="627" t="s">
        <v>1059</v>
      </c>
      <c r="E1972" s="627" t="s">
        <v>1024</v>
      </c>
      <c r="F1972" s="627" t="s">
        <v>1007</v>
      </c>
      <c r="G1972" s="627" t="s">
        <v>4932</v>
      </c>
      <c r="H1972" s="627" t="s">
        <v>4991</v>
      </c>
      <c r="I1972" s="627" t="s">
        <v>5166</v>
      </c>
      <c r="J1972" s="627" t="s">
        <v>1742</v>
      </c>
      <c r="K1972" s="627"/>
      <c r="L1972" s="627"/>
      <c r="M1972" s="627"/>
      <c r="N1972" s="627"/>
    </row>
    <row r="1973" spans="1:14" ht="15" hidden="1" customHeight="1" x14ac:dyDescent="0.15">
      <c r="A1973" s="627">
        <v>129</v>
      </c>
      <c r="B1973" s="627">
        <v>1420308000</v>
      </c>
      <c r="C1973" s="627" t="s">
        <v>1037</v>
      </c>
      <c r="D1973" s="627" t="s">
        <v>1059</v>
      </c>
      <c r="E1973" s="627" t="s">
        <v>1006</v>
      </c>
      <c r="F1973" s="627" t="s">
        <v>1007</v>
      </c>
      <c r="G1973" s="627" t="s">
        <v>4932</v>
      </c>
      <c r="H1973" s="627" t="s">
        <v>4991</v>
      </c>
      <c r="I1973" s="627" t="s">
        <v>5167</v>
      </c>
      <c r="J1973" s="627" t="s">
        <v>1745</v>
      </c>
      <c r="K1973" s="627"/>
      <c r="L1973" s="627"/>
      <c r="M1973" s="627"/>
      <c r="N1973" s="627"/>
    </row>
    <row r="1974" spans="1:14" ht="15" hidden="1" customHeight="1" x14ac:dyDescent="0.15">
      <c r="A1974" s="627">
        <v>130</v>
      </c>
      <c r="B1974" s="627">
        <v>1420309000</v>
      </c>
      <c r="C1974" s="627" t="s">
        <v>1037</v>
      </c>
      <c r="D1974" s="627" t="s">
        <v>1059</v>
      </c>
      <c r="E1974" s="627" t="s">
        <v>1027</v>
      </c>
      <c r="F1974" s="627" t="s">
        <v>1007</v>
      </c>
      <c r="G1974" s="627" t="s">
        <v>4932</v>
      </c>
      <c r="H1974" s="627" t="s">
        <v>4991</v>
      </c>
      <c r="I1974" s="627" t="s">
        <v>5168</v>
      </c>
      <c r="J1974" s="627" t="s">
        <v>1748</v>
      </c>
      <c r="K1974" s="627"/>
      <c r="L1974" s="627"/>
      <c r="M1974" s="627"/>
      <c r="N1974" s="627"/>
    </row>
    <row r="1975" spans="1:14" ht="15" hidden="1" customHeight="1" x14ac:dyDescent="0.15">
      <c r="A1975" s="627">
        <v>131</v>
      </c>
      <c r="B1975" s="627">
        <v>1420310000</v>
      </c>
      <c r="C1975" s="627" t="s">
        <v>1037</v>
      </c>
      <c r="D1975" s="627" t="s">
        <v>1059</v>
      </c>
      <c r="E1975" s="627" t="s">
        <v>1029</v>
      </c>
      <c r="F1975" s="627" t="s">
        <v>1007</v>
      </c>
      <c r="G1975" s="627" t="s">
        <v>4932</v>
      </c>
      <c r="H1975" s="627" t="s">
        <v>4991</v>
      </c>
      <c r="I1975" s="627" t="s">
        <v>5169</v>
      </c>
      <c r="J1975" s="627" t="s">
        <v>1750</v>
      </c>
      <c r="K1975" s="627"/>
      <c r="L1975" s="627"/>
      <c r="M1975" s="627"/>
      <c r="N1975" s="627"/>
    </row>
    <row r="1976" spans="1:14" ht="15" hidden="1" customHeight="1" x14ac:dyDescent="0.15">
      <c r="A1976" s="627">
        <v>132</v>
      </c>
      <c r="B1976" s="627">
        <v>1420311000</v>
      </c>
      <c r="C1976" s="627" t="s">
        <v>1037</v>
      </c>
      <c r="D1976" s="627" t="s">
        <v>1059</v>
      </c>
      <c r="E1976" s="627" t="s">
        <v>1031</v>
      </c>
      <c r="F1976" s="627" t="s">
        <v>1007</v>
      </c>
      <c r="G1976" s="627" t="s">
        <v>4932</v>
      </c>
      <c r="H1976" s="627" t="s">
        <v>4991</v>
      </c>
      <c r="I1976" s="627" t="s">
        <v>5170</v>
      </c>
      <c r="J1976" s="627" t="s">
        <v>1753</v>
      </c>
      <c r="K1976" s="627"/>
      <c r="L1976" s="627"/>
      <c r="M1976" s="627"/>
      <c r="N1976" s="627"/>
    </row>
    <row r="1977" spans="1:14" ht="15" hidden="1" customHeight="1" x14ac:dyDescent="0.15">
      <c r="A1977" s="627">
        <v>133</v>
      </c>
      <c r="B1977" s="627">
        <v>1420400000</v>
      </c>
      <c r="C1977" s="627" t="s">
        <v>1037</v>
      </c>
      <c r="D1977" s="627" t="s">
        <v>1066</v>
      </c>
      <c r="E1977" s="627" t="s">
        <v>1008</v>
      </c>
      <c r="F1977" s="627" t="s">
        <v>1007</v>
      </c>
      <c r="G1977" s="627" t="s">
        <v>4932</v>
      </c>
      <c r="H1977" s="627" t="s">
        <v>4994</v>
      </c>
      <c r="I1977" s="627"/>
      <c r="J1977" s="627" t="s">
        <v>597</v>
      </c>
      <c r="K1977" s="627"/>
      <c r="L1977" s="627"/>
      <c r="M1977" s="627"/>
      <c r="N1977" s="627"/>
    </row>
    <row r="1978" spans="1:14" ht="15" hidden="1" customHeight="1" x14ac:dyDescent="0.15">
      <c r="A1978" s="627">
        <v>134</v>
      </c>
      <c r="B1978" s="627">
        <v>1420401000</v>
      </c>
      <c r="C1978" s="627" t="s">
        <v>1037</v>
      </c>
      <c r="D1978" s="627" t="s">
        <v>1066</v>
      </c>
      <c r="E1978" s="627" t="s">
        <v>1012</v>
      </c>
      <c r="F1978" s="627" t="s">
        <v>1007</v>
      </c>
      <c r="G1978" s="627" t="s">
        <v>4932</v>
      </c>
      <c r="H1978" s="627" t="s">
        <v>4994</v>
      </c>
      <c r="I1978" s="627" t="s">
        <v>4994</v>
      </c>
      <c r="J1978" s="627" t="s">
        <v>598</v>
      </c>
      <c r="K1978" s="627"/>
      <c r="L1978" s="627"/>
      <c r="M1978" s="627"/>
      <c r="N1978" s="627"/>
    </row>
    <row r="1979" spans="1:14" ht="15" hidden="1" customHeight="1" x14ac:dyDescent="0.15">
      <c r="A1979" s="627">
        <v>135</v>
      </c>
      <c r="B1979" s="627">
        <v>1420402000</v>
      </c>
      <c r="C1979" s="627" t="s">
        <v>1037</v>
      </c>
      <c r="D1979" s="627" t="s">
        <v>1066</v>
      </c>
      <c r="E1979" s="627" t="s">
        <v>1014</v>
      </c>
      <c r="F1979" s="627" t="s">
        <v>1007</v>
      </c>
      <c r="G1979" s="627" t="s">
        <v>4932</v>
      </c>
      <c r="H1979" s="627" t="s">
        <v>4994</v>
      </c>
      <c r="I1979" s="627" t="s">
        <v>5171</v>
      </c>
      <c r="J1979" s="627" t="s">
        <v>599</v>
      </c>
      <c r="K1979" s="627"/>
      <c r="L1979" s="627"/>
      <c r="M1979" s="627"/>
      <c r="N1979" s="627"/>
    </row>
    <row r="1980" spans="1:14" ht="15" hidden="1" customHeight="1" x14ac:dyDescent="0.15">
      <c r="A1980" s="627">
        <v>136</v>
      </c>
      <c r="B1980" s="627">
        <v>1420403000</v>
      </c>
      <c r="C1980" s="627" t="s">
        <v>1037</v>
      </c>
      <c r="D1980" s="627" t="s">
        <v>1066</v>
      </c>
      <c r="E1980" s="627" t="s">
        <v>1016</v>
      </c>
      <c r="F1980" s="627" t="s">
        <v>1007</v>
      </c>
      <c r="G1980" s="627" t="s">
        <v>4932</v>
      </c>
      <c r="H1980" s="627" t="s">
        <v>4994</v>
      </c>
      <c r="I1980" s="627" t="s">
        <v>5172</v>
      </c>
      <c r="J1980" s="627" t="s">
        <v>600</v>
      </c>
      <c r="K1980" s="627"/>
      <c r="L1980" s="627"/>
      <c r="M1980" s="627"/>
      <c r="N1980" s="627"/>
    </row>
    <row r="1981" spans="1:14" ht="15" hidden="1" customHeight="1" x14ac:dyDescent="0.15">
      <c r="A1981" s="627">
        <v>137</v>
      </c>
      <c r="B1981" s="627">
        <v>1420500000</v>
      </c>
      <c r="C1981" s="627" t="s">
        <v>1037</v>
      </c>
      <c r="D1981" s="627" t="s">
        <v>1077</v>
      </c>
      <c r="E1981" s="627" t="s">
        <v>1008</v>
      </c>
      <c r="F1981" s="627" t="s">
        <v>1007</v>
      </c>
      <c r="G1981" s="627" t="s">
        <v>4932</v>
      </c>
      <c r="H1981" s="627" t="s">
        <v>4995</v>
      </c>
      <c r="I1981" s="627"/>
      <c r="J1981" s="627" t="s">
        <v>607</v>
      </c>
      <c r="K1981" s="627"/>
      <c r="L1981" s="627"/>
      <c r="M1981" s="627"/>
      <c r="N1981" s="627"/>
    </row>
    <row r="1982" spans="1:14" ht="15" hidden="1" customHeight="1" x14ac:dyDescent="0.15">
      <c r="A1982" s="627">
        <v>138</v>
      </c>
      <c r="B1982" s="627">
        <v>1420501000</v>
      </c>
      <c r="C1982" s="627" t="s">
        <v>1037</v>
      </c>
      <c r="D1982" s="627" t="s">
        <v>1077</v>
      </c>
      <c r="E1982" s="627" t="s">
        <v>1012</v>
      </c>
      <c r="F1982" s="627" t="s">
        <v>1007</v>
      </c>
      <c r="G1982" s="627" t="s">
        <v>4932</v>
      </c>
      <c r="H1982" s="627" t="s">
        <v>4995</v>
      </c>
      <c r="I1982" s="627" t="s">
        <v>4995</v>
      </c>
      <c r="J1982" s="627" t="s">
        <v>608</v>
      </c>
      <c r="K1982" s="627"/>
      <c r="L1982" s="627"/>
      <c r="M1982" s="627"/>
      <c r="N1982" s="627"/>
    </row>
    <row r="1983" spans="1:14" ht="15" hidden="1" customHeight="1" x14ac:dyDescent="0.15">
      <c r="A1983" s="627">
        <v>139</v>
      </c>
      <c r="B1983" s="627">
        <v>1420502000</v>
      </c>
      <c r="C1983" s="627" t="s">
        <v>1037</v>
      </c>
      <c r="D1983" s="627" t="s">
        <v>1077</v>
      </c>
      <c r="E1983" s="627" t="s">
        <v>1014</v>
      </c>
      <c r="F1983" s="627" t="s">
        <v>1007</v>
      </c>
      <c r="G1983" s="627" t="s">
        <v>4932</v>
      </c>
      <c r="H1983" s="627" t="s">
        <v>4995</v>
      </c>
      <c r="I1983" s="627" t="s">
        <v>5173</v>
      </c>
      <c r="J1983" s="627" t="s">
        <v>609</v>
      </c>
      <c r="K1983" s="627"/>
      <c r="L1983" s="627"/>
      <c r="M1983" s="627"/>
      <c r="N1983" s="627"/>
    </row>
    <row r="1984" spans="1:14" ht="15" hidden="1" customHeight="1" x14ac:dyDescent="0.15">
      <c r="A1984" s="627">
        <v>140</v>
      </c>
      <c r="B1984" s="627">
        <v>1420503000</v>
      </c>
      <c r="C1984" s="627" t="s">
        <v>1037</v>
      </c>
      <c r="D1984" s="627" t="s">
        <v>1077</v>
      </c>
      <c r="E1984" s="627" t="s">
        <v>1016</v>
      </c>
      <c r="F1984" s="627" t="s">
        <v>1007</v>
      </c>
      <c r="G1984" s="627" t="s">
        <v>4932</v>
      </c>
      <c r="H1984" s="627" t="s">
        <v>4995</v>
      </c>
      <c r="I1984" s="627" t="s">
        <v>5174</v>
      </c>
      <c r="J1984" s="627" t="s">
        <v>610</v>
      </c>
      <c r="K1984" s="627"/>
      <c r="L1984" s="627"/>
      <c r="M1984" s="627"/>
      <c r="N1984" s="627"/>
    </row>
    <row r="1985" spans="1:14" ht="15" hidden="1" customHeight="1" x14ac:dyDescent="0.15">
      <c r="A1985" s="627">
        <v>141</v>
      </c>
      <c r="B1985" s="627">
        <v>1420504000</v>
      </c>
      <c r="C1985" s="627" t="s">
        <v>1037</v>
      </c>
      <c r="D1985" s="627" t="s">
        <v>1077</v>
      </c>
      <c r="E1985" s="627" t="s">
        <v>1018</v>
      </c>
      <c r="F1985" s="627" t="s">
        <v>1007</v>
      </c>
      <c r="G1985" s="627" t="s">
        <v>4932</v>
      </c>
      <c r="H1985" s="627" t="s">
        <v>4995</v>
      </c>
      <c r="I1985" s="627" t="s">
        <v>5175</v>
      </c>
      <c r="J1985" s="627" t="s">
        <v>611</v>
      </c>
      <c r="K1985" s="627"/>
      <c r="L1985" s="627"/>
      <c r="M1985" s="627"/>
      <c r="N1985" s="627"/>
    </row>
    <row r="1986" spans="1:14" ht="15" hidden="1" customHeight="1" x14ac:dyDescent="0.15">
      <c r="A1986" s="627">
        <v>142</v>
      </c>
      <c r="B1986" s="627">
        <v>1420505000</v>
      </c>
      <c r="C1986" s="627" t="s">
        <v>1037</v>
      </c>
      <c r="D1986" s="627" t="s">
        <v>1077</v>
      </c>
      <c r="E1986" s="627" t="s">
        <v>1020</v>
      </c>
      <c r="F1986" s="627" t="s">
        <v>1007</v>
      </c>
      <c r="G1986" s="627" t="s">
        <v>4932</v>
      </c>
      <c r="H1986" s="627" t="s">
        <v>4995</v>
      </c>
      <c r="I1986" s="627" t="s">
        <v>5176</v>
      </c>
      <c r="J1986" s="627" t="s">
        <v>612</v>
      </c>
      <c r="K1986" s="627"/>
      <c r="L1986" s="627"/>
      <c r="M1986" s="627"/>
      <c r="N1986" s="627"/>
    </row>
    <row r="1987" spans="1:14" ht="15" hidden="1" customHeight="1" x14ac:dyDescent="0.15">
      <c r="A1987" s="627">
        <v>143</v>
      </c>
      <c r="B1987" s="627">
        <v>1420506000</v>
      </c>
      <c r="C1987" s="627" t="s">
        <v>1037</v>
      </c>
      <c r="D1987" s="627" t="s">
        <v>1077</v>
      </c>
      <c r="E1987" s="627" t="s">
        <v>1022</v>
      </c>
      <c r="F1987" s="627" t="s">
        <v>1007</v>
      </c>
      <c r="G1987" s="627" t="s">
        <v>4932</v>
      </c>
      <c r="H1987" s="627" t="s">
        <v>4995</v>
      </c>
      <c r="I1987" s="627" t="s">
        <v>5177</v>
      </c>
      <c r="J1987" s="627" t="s">
        <v>613</v>
      </c>
      <c r="K1987" s="627"/>
      <c r="L1987" s="627"/>
      <c r="M1987" s="627"/>
      <c r="N1987" s="627"/>
    </row>
    <row r="1988" spans="1:14" ht="15" hidden="1" customHeight="1" x14ac:dyDescent="0.15">
      <c r="A1988" s="627">
        <v>144</v>
      </c>
      <c r="B1988" s="627">
        <v>1420507000</v>
      </c>
      <c r="C1988" s="627" t="s">
        <v>1037</v>
      </c>
      <c r="D1988" s="627" t="s">
        <v>1077</v>
      </c>
      <c r="E1988" s="627" t="s">
        <v>1024</v>
      </c>
      <c r="F1988" s="627" t="s">
        <v>1007</v>
      </c>
      <c r="G1988" s="627" t="s">
        <v>4932</v>
      </c>
      <c r="H1988" s="627" t="s">
        <v>4995</v>
      </c>
      <c r="I1988" s="627" t="s">
        <v>5178</v>
      </c>
      <c r="J1988" s="627" t="s">
        <v>614</v>
      </c>
      <c r="K1988" s="627"/>
      <c r="L1988" s="627"/>
      <c r="M1988" s="627"/>
      <c r="N1988" s="627"/>
    </row>
    <row r="1989" spans="1:14" ht="15" hidden="1" customHeight="1" x14ac:dyDescent="0.15">
      <c r="A1989" s="627">
        <v>145</v>
      </c>
      <c r="B1989" s="627">
        <v>1420600000</v>
      </c>
      <c r="C1989" s="627" t="s">
        <v>1037</v>
      </c>
      <c r="D1989" s="627" t="s">
        <v>1839</v>
      </c>
      <c r="E1989" s="627" t="s">
        <v>1008</v>
      </c>
      <c r="F1989" s="627" t="s">
        <v>1007</v>
      </c>
      <c r="G1989" s="627" t="s">
        <v>4932</v>
      </c>
      <c r="H1989" s="627" t="s">
        <v>4997</v>
      </c>
      <c r="I1989" s="627"/>
      <c r="J1989" s="627" t="s">
        <v>1840</v>
      </c>
      <c r="K1989" s="627"/>
      <c r="L1989" s="627"/>
      <c r="M1989" s="627"/>
      <c r="N1989" s="627"/>
    </row>
    <row r="1990" spans="1:14" ht="15" hidden="1" customHeight="1" x14ac:dyDescent="0.15">
      <c r="A1990" s="627">
        <v>146</v>
      </c>
      <c r="B1990" s="627">
        <v>1420601000</v>
      </c>
      <c r="C1990" s="627" t="s">
        <v>1037</v>
      </c>
      <c r="D1990" s="627" t="s">
        <v>1839</v>
      </c>
      <c r="E1990" s="627" t="s">
        <v>1012</v>
      </c>
      <c r="F1990" s="627" t="s">
        <v>1007</v>
      </c>
      <c r="G1990" s="627" t="s">
        <v>4932</v>
      </c>
      <c r="H1990" s="627" t="s">
        <v>4997</v>
      </c>
      <c r="I1990" s="627" t="s">
        <v>5179</v>
      </c>
      <c r="J1990" s="627" t="s">
        <v>1843</v>
      </c>
      <c r="K1990" s="627"/>
      <c r="L1990" s="627"/>
      <c r="M1990" s="627"/>
      <c r="N1990" s="627"/>
    </row>
    <row r="1991" spans="1:14" ht="15" hidden="1" customHeight="1" x14ac:dyDescent="0.15">
      <c r="A1991" s="627">
        <v>147</v>
      </c>
      <c r="B1991" s="627">
        <v>1420602000</v>
      </c>
      <c r="C1991" s="627" t="s">
        <v>1037</v>
      </c>
      <c r="D1991" s="627" t="s">
        <v>1839</v>
      </c>
      <c r="E1991" s="627" t="s">
        <v>1014</v>
      </c>
      <c r="F1991" s="627" t="s">
        <v>1007</v>
      </c>
      <c r="G1991" s="627" t="s">
        <v>4932</v>
      </c>
      <c r="H1991" s="627" t="s">
        <v>4997</v>
      </c>
      <c r="I1991" s="627" t="s">
        <v>5180</v>
      </c>
      <c r="J1991" s="627" t="s">
        <v>1846</v>
      </c>
      <c r="K1991" s="627"/>
      <c r="L1991" s="627"/>
      <c r="M1991" s="627"/>
      <c r="N1991" s="627"/>
    </row>
    <row r="1992" spans="1:14" ht="15" hidden="1" customHeight="1" x14ac:dyDescent="0.15">
      <c r="A1992" s="627">
        <v>148</v>
      </c>
      <c r="B1992" s="627">
        <v>1420603000</v>
      </c>
      <c r="C1992" s="627" t="s">
        <v>1037</v>
      </c>
      <c r="D1992" s="627" t="s">
        <v>1839</v>
      </c>
      <c r="E1992" s="627" t="s">
        <v>1016</v>
      </c>
      <c r="F1992" s="627" t="s">
        <v>1007</v>
      </c>
      <c r="G1992" s="627" t="s">
        <v>4932</v>
      </c>
      <c r="H1992" s="627" t="s">
        <v>4997</v>
      </c>
      <c r="I1992" s="627" t="s">
        <v>5181</v>
      </c>
      <c r="J1992" s="627" t="s">
        <v>1849</v>
      </c>
      <c r="K1992" s="627"/>
      <c r="L1992" s="627"/>
      <c r="M1992" s="627"/>
      <c r="N1992" s="627"/>
    </row>
    <row r="1993" spans="1:14" ht="15" hidden="1" customHeight="1" x14ac:dyDescent="0.15">
      <c r="A1993" s="627">
        <v>149</v>
      </c>
      <c r="B1993" s="627">
        <v>1420604000</v>
      </c>
      <c r="C1993" s="627" t="s">
        <v>1037</v>
      </c>
      <c r="D1993" s="627" t="s">
        <v>1839</v>
      </c>
      <c r="E1993" s="627" t="s">
        <v>1018</v>
      </c>
      <c r="F1993" s="627" t="s">
        <v>1007</v>
      </c>
      <c r="G1993" s="627" t="s">
        <v>4932</v>
      </c>
      <c r="H1993" s="627" t="s">
        <v>4997</v>
      </c>
      <c r="I1993" s="627" t="s">
        <v>5182</v>
      </c>
      <c r="J1993" s="627" t="s">
        <v>1852</v>
      </c>
      <c r="K1993" s="627"/>
      <c r="L1993" s="627"/>
      <c r="M1993" s="627"/>
      <c r="N1993" s="627"/>
    </row>
    <row r="1994" spans="1:14" ht="15" hidden="1" customHeight="1" x14ac:dyDescent="0.15">
      <c r="A1994" s="627">
        <v>150</v>
      </c>
      <c r="B1994" s="627">
        <v>1420605000</v>
      </c>
      <c r="C1994" s="627" t="s">
        <v>1037</v>
      </c>
      <c r="D1994" s="627" t="s">
        <v>1839</v>
      </c>
      <c r="E1994" s="627" t="s">
        <v>1020</v>
      </c>
      <c r="F1994" s="627" t="s">
        <v>1007</v>
      </c>
      <c r="G1994" s="627" t="s">
        <v>4932</v>
      </c>
      <c r="H1994" s="627" t="s">
        <v>4997</v>
      </c>
      <c r="I1994" s="627" t="s">
        <v>5183</v>
      </c>
      <c r="J1994" s="627" t="s">
        <v>1855</v>
      </c>
      <c r="K1994" s="627"/>
      <c r="L1994" s="627"/>
      <c r="M1994" s="627"/>
      <c r="N1994" s="627"/>
    </row>
    <row r="1995" spans="1:14" ht="15" hidden="1" customHeight="1" x14ac:dyDescent="0.15">
      <c r="A1995" s="627">
        <v>151</v>
      </c>
      <c r="B1995" s="627">
        <v>1420606000</v>
      </c>
      <c r="C1995" s="627" t="s">
        <v>1037</v>
      </c>
      <c r="D1995" s="627" t="s">
        <v>1839</v>
      </c>
      <c r="E1995" s="627" t="s">
        <v>1022</v>
      </c>
      <c r="F1995" s="627" t="s">
        <v>1007</v>
      </c>
      <c r="G1995" s="627" t="s">
        <v>4932</v>
      </c>
      <c r="H1995" s="627" t="s">
        <v>4997</v>
      </c>
      <c r="I1995" s="627" t="s">
        <v>5184</v>
      </c>
      <c r="J1995" s="627" t="s">
        <v>1857</v>
      </c>
      <c r="K1995" s="627"/>
      <c r="L1995" s="627"/>
      <c r="M1995" s="627"/>
      <c r="N1995" s="627"/>
    </row>
    <row r="1996" spans="1:14" ht="15" hidden="1" customHeight="1" x14ac:dyDescent="0.15">
      <c r="A1996" s="627">
        <v>152</v>
      </c>
      <c r="B1996" s="627">
        <v>1420607000</v>
      </c>
      <c r="C1996" s="627" t="s">
        <v>1037</v>
      </c>
      <c r="D1996" s="627" t="s">
        <v>1839</v>
      </c>
      <c r="E1996" s="627" t="s">
        <v>1024</v>
      </c>
      <c r="F1996" s="627" t="s">
        <v>1007</v>
      </c>
      <c r="G1996" s="627" t="s">
        <v>4932</v>
      </c>
      <c r="H1996" s="627" t="s">
        <v>4997</v>
      </c>
      <c r="I1996" s="627" t="s">
        <v>5185</v>
      </c>
      <c r="J1996" s="627" t="s">
        <v>1860</v>
      </c>
      <c r="K1996" s="627"/>
      <c r="L1996" s="627"/>
      <c r="M1996" s="627"/>
      <c r="N1996" s="627"/>
    </row>
    <row r="1997" spans="1:14" ht="15" hidden="1" customHeight="1" x14ac:dyDescent="0.15">
      <c r="A1997" s="627">
        <v>153</v>
      </c>
      <c r="B1997" s="627">
        <v>1420608000</v>
      </c>
      <c r="C1997" s="627" t="s">
        <v>1037</v>
      </c>
      <c r="D1997" s="627" t="s">
        <v>1839</v>
      </c>
      <c r="E1997" s="627" t="s">
        <v>1006</v>
      </c>
      <c r="F1997" s="627" t="s">
        <v>1007</v>
      </c>
      <c r="G1997" s="627" t="s">
        <v>4932</v>
      </c>
      <c r="H1997" s="627" t="s">
        <v>4997</v>
      </c>
      <c r="I1997" s="627" t="s">
        <v>5186</v>
      </c>
      <c r="J1997" s="627" t="s">
        <v>1863</v>
      </c>
      <c r="K1997" s="627"/>
      <c r="L1997" s="627"/>
      <c r="M1997" s="627"/>
      <c r="N1997" s="627"/>
    </row>
    <row r="1998" spans="1:14" ht="15" hidden="1" customHeight="1" x14ac:dyDescent="0.15">
      <c r="A1998" s="627">
        <v>154</v>
      </c>
      <c r="B1998" s="627">
        <v>1420609000</v>
      </c>
      <c r="C1998" s="627" t="s">
        <v>1037</v>
      </c>
      <c r="D1998" s="627" t="s">
        <v>1839</v>
      </c>
      <c r="E1998" s="627" t="s">
        <v>1027</v>
      </c>
      <c r="F1998" s="627" t="s">
        <v>1007</v>
      </c>
      <c r="G1998" s="627" t="s">
        <v>4932</v>
      </c>
      <c r="H1998" s="627" t="s">
        <v>4997</v>
      </c>
      <c r="I1998" s="627" t="s">
        <v>5187</v>
      </c>
      <c r="J1998" s="627" t="s">
        <v>1866</v>
      </c>
      <c r="K1998" s="627"/>
      <c r="L1998" s="627"/>
      <c r="M1998" s="627"/>
      <c r="N1998" s="627"/>
    </row>
    <row r="1999" spans="1:14" ht="15" hidden="1" customHeight="1" x14ac:dyDescent="0.15">
      <c r="A1999" s="627">
        <v>155</v>
      </c>
      <c r="B1999" s="627">
        <v>1420610000</v>
      </c>
      <c r="C1999" s="627" t="s">
        <v>1037</v>
      </c>
      <c r="D1999" s="627" t="s">
        <v>1839</v>
      </c>
      <c r="E1999" s="627" t="s">
        <v>1029</v>
      </c>
      <c r="F1999" s="627" t="s">
        <v>1007</v>
      </c>
      <c r="G1999" s="627" t="s">
        <v>4932</v>
      </c>
      <c r="H1999" s="627" t="s">
        <v>4997</v>
      </c>
      <c r="I1999" s="627" t="s">
        <v>116</v>
      </c>
      <c r="J1999" s="627" t="s">
        <v>1869</v>
      </c>
      <c r="K1999" s="627"/>
      <c r="L1999" s="627"/>
      <c r="M1999" s="627"/>
      <c r="N1999" s="627"/>
    </row>
    <row r="2000" spans="1:14" ht="15" hidden="1" customHeight="1" x14ac:dyDescent="0.15">
      <c r="A2000" s="627">
        <v>156</v>
      </c>
      <c r="B2000" s="627">
        <v>1420611000</v>
      </c>
      <c r="C2000" s="627" t="s">
        <v>1037</v>
      </c>
      <c r="D2000" s="627" t="s">
        <v>1839</v>
      </c>
      <c r="E2000" s="627" t="s">
        <v>1031</v>
      </c>
      <c r="F2000" s="627" t="s">
        <v>1007</v>
      </c>
      <c r="G2000" s="627" t="s">
        <v>4932</v>
      </c>
      <c r="H2000" s="627" t="s">
        <v>4997</v>
      </c>
      <c r="I2000" s="627" t="s">
        <v>5188</v>
      </c>
      <c r="J2000" s="627" t="s">
        <v>1872</v>
      </c>
      <c r="K2000" s="627"/>
      <c r="L2000" s="627"/>
      <c r="M2000" s="627"/>
      <c r="N2000" s="627"/>
    </row>
    <row r="2001" spans="1:14" ht="15" hidden="1" customHeight="1" x14ac:dyDescent="0.15">
      <c r="A2001" s="627">
        <v>157</v>
      </c>
      <c r="B2001" s="627">
        <v>1420612000</v>
      </c>
      <c r="C2001" s="627" t="s">
        <v>1037</v>
      </c>
      <c r="D2001" s="627" t="s">
        <v>1839</v>
      </c>
      <c r="E2001" s="627" t="s">
        <v>1033</v>
      </c>
      <c r="F2001" s="627" t="s">
        <v>1007</v>
      </c>
      <c r="G2001" s="627" t="s">
        <v>4932</v>
      </c>
      <c r="H2001" s="627" t="s">
        <v>4997</v>
      </c>
      <c r="I2001" s="627" t="s">
        <v>5189</v>
      </c>
      <c r="J2001" s="627" t="s">
        <v>1875</v>
      </c>
      <c r="K2001" s="627"/>
      <c r="L2001" s="627"/>
      <c r="M2001" s="627"/>
      <c r="N2001" s="627"/>
    </row>
    <row r="2002" spans="1:14" ht="15" hidden="1" customHeight="1" x14ac:dyDescent="0.15">
      <c r="A2002" s="627">
        <v>158</v>
      </c>
      <c r="B2002" s="627">
        <v>1420613000</v>
      </c>
      <c r="C2002" s="627" t="s">
        <v>1037</v>
      </c>
      <c r="D2002" s="627" t="s">
        <v>1839</v>
      </c>
      <c r="E2002" s="627" t="s">
        <v>1035</v>
      </c>
      <c r="F2002" s="627" t="s">
        <v>1007</v>
      </c>
      <c r="G2002" s="627" t="s">
        <v>4932</v>
      </c>
      <c r="H2002" s="627" t="s">
        <v>4997</v>
      </c>
      <c r="I2002" s="627" t="s">
        <v>5190</v>
      </c>
      <c r="J2002" s="627" t="s">
        <v>5191</v>
      </c>
      <c r="K2002" s="627"/>
      <c r="L2002" s="627"/>
      <c r="M2002" s="627"/>
      <c r="N2002" s="627"/>
    </row>
    <row r="2003" spans="1:14" ht="15" hidden="1" customHeight="1" x14ac:dyDescent="0.15">
      <c r="A2003" s="627">
        <v>159</v>
      </c>
      <c r="B2003" s="627">
        <v>1420614000</v>
      </c>
      <c r="C2003" s="627" t="s">
        <v>1037</v>
      </c>
      <c r="D2003" s="627" t="s">
        <v>1839</v>
      </c>
      <c r="E2003" s="627" t="s">
        <v>1037</v>
      </c>
      <c r="F2003" s="627" t="s">
        <v>1007</v>
      </c>
      <c r="G2003" s="627" t="s">
        <v>4932</v>
      </c>
      <c r="H2003" s="627" t="s">
        <v>4997</v>
      </c>
      <c r="I2003" s="627" t="s">
        <v>5192</v>
      </c>
      <c r="J2003" s="627" t="s">
        <v>5193</v>
      </c>
      <c r="K2003" s="627"/>
      <c r="L2003" s="627"/>
      <c r="M2003" s="627"/>
      <c r="N2003" s="627"/>
    </row>
    <row r="2004" spans="1:14" ht="15" hidden="1" customHeight="1" x14ac:dyDescent="0.15">
      <c r="A2004" s="627">
        <v>160</v>
      </c>
      <c r="B2004" s="627">
        <v>1420615000</v>
      </c>
      <c r="C2004" s="627" t="s">
        <v>1037</v>
      </c>
      <c r="D2004" s="627" t="s">
        <v>1839</v>
      </c>
      <c r="E2004" s="627" t="s">
        <v>1039</v>
      </c>
      <c r="F2004" s="627" t="s">
        <v>1007</v>
      </c>
      <c r="G2004" s="627" t="s">
        <v>4932</v>
      </c>
      <c r="H2004" s="627" t="s">
        <v>4997</v>
      </c>
      <c r="I2004" s="627" t="s">
        <v>5194</v>
      </c>
      <c r="J2004" s="627" t="s">
        <v>5195</v>
      </c>
      <c r="K2004" s="627"/>
      <c r="L2004" s="627"/>
      <c r="M2004" s="627"/>
      <c r="N2004" s="627"/>
    </row>
    <row r="2005" spans="1:14" ht="15" hidden="1" customHeight="1" x14ac:dyDescent="0.15">
      <c r="A2005" s="627">
        <v>161</v>
      </c>
      <c r="B2005" s="627">
        <v>1420616000</v>
      </c>
      <c r="C2005" s="627" t="s">
        <v>1037</v>
      </c>
      <c r="D2005" s="627" t="s">
        <v>1839</v>
      </c>
      <c r="E2005" s="627" t="s">
        <v>1041</v>
      </c>
      <c r="F2005" s="627" t="s">
        <v>1007</v>
      </c>
      <c r="G2005" s="627" t="s">
        <v>4932</v>
      </c>
      <c r="H2005" s="627" t="s">
        <v>4997</v>
      </c>
      <c r="I2005" s="627" t="s">
        <v>5196</v>
      </c>
      <c r="J2005" s="627" t="s">
        <v>5197</v>
      </c>
      <c r="K2005" s="627"/>
      <c r="L2005" s="627"/>
      <c r="M2005" s="627"/>
      <c r="N2005" s="627"/>
    </row>
    <row r="2006" spans="1:14" ht="15" hidden="1" customHeight="1" x14ac:dyDescent="0.15">
      <c r="A2006" s="627">
        <v>162</v>
      </c>
      <c r="B2006" s="627">
        <v>1420700000</v>
      </c>
      <c r="C2006" s="627" t="s">
        <v>1037</v>
      </c>
      <c r="D2006" s="627" t="s">
        <v>1091</v>
      </c>
      <c r="E2006" s="627" t="s">
        <v>1008</v>
      </c>
      <c r="F2006" s="627" t="s">
        <v>1007</v>
      </c>
      <c r="G2006" s="627" t="s">
        <v>4932</v>
      </c>
      <c r="H2006" s="627" t="s">
        <v>5000</v>
      </c>
      <c r="I2006" s="627"/>
      <c r="J2006" s="627" t="s">
        <v>620</v>
      </c>
      <c r="K2006" s="627"/>
      <c r="L2006" s="627"/>
      <c r="M2006" s="627"/>
      <c r="N2006" s="627"/>
    </row>
    <row r="2007" spans="1:14" ht="15" hidden="1" customHeight="1" x14ac:dyDescent="0.15">
      <c r="A2007" s="627">
        <v>163</v>
      </c>
      <c r="B2007" s="627">
        <v>1420701000</v>
      </c>
      <c r="C2007" s="627" t="s">
        <v>1037</v>
      </c>
      <c r="D2007" s="627" t="s">
        <v>1091</v>
      </c>
      <c r="E2007" s="627" t="s">
        <v>1012</v>
      </c>
      <c r="F2007" s="627" t="s">
        <v>1007</v>
      </c>
      <c r="G2007" s="627" t="s">
        <v>4932</v>
      </c>
      <c r="H2007" s="627" t="s">
        <v>5000</v>
      </c>
      <c r="I2007" s="627" t="s">
        <v>5198</v>
      </c>
      <c r="J2007" s="627" t="s">
        <v>621</v>
      </c>
      <c r="K2007" s="627"/>
      <c r="L2007" s="627"/>
      <c r="M2007" s="627"/>
      <c r="N2007" s="627"/>
    </row>
    <row r="2008" spans="1:14" ht="15" hidden="1" customHeight="1" x14ac:dyDescent="0.15">
      <c r="A2008" s="627">
        <v>164</v>
      </c>
      <c r="B2008" s="627">
        <v>1420702000</v>
      </c>
      <c r="C2008" s="627" t="s">
        <v>1037</v>
      </c>
      <c r="D2008" s="627" t="s">
        <v>1091</v>
      </c>
      <c r="E2008" s="627" t="s">
        <v>1014</v>
      </c>
      <c r="F2008" s="627" t="s">
        <v>1007</v>
      </c>
      <c r="G2008" s="627" t="s">
        <v>4932</v>
      </c>
      <c r="H2008" s="627" t="s">
        <v>5000</v>
      </c>
      <c r="I2008" s="627" t="s">
        <v>5199</v>
      </c>
      <c r="J2008" s="627" t="s">
        <v>622</v>
      </c>
      <c r="K2008" s="627"/>
      <c r="L2008" s="627"/>
      <c r="M2008" s="627"/>
      <c r="N2008" s="627"/>
    </row>
    <row r="2009" spans="1:14" ht="15" hidden="1" customHeight="1" x14ac:dyDescent="0.15">
      <c r="A2009" s="627">
        <v>165</v>
      </c>
      <c r="B2009" s="627">
        <v>1420703000</v>
      </c>
      <c r="C2009" s="627" t="s">
        <v>1037</v>
      </c>
      <c r="D2009" s="627" t="s">
        <v>1091</v>
      </c>
      <c r="E2009" s="627" t="s">
        <v>1016</v>
      </c>
      <c r="F2009" s="627" t="s">
        <v>1007</v>
      </c>
      <c r="G2009" s="627" t="s">
        <v>4932</v>
      </c>
      <c r="H2009" s="627" t="s">
        <v>5000</v>
      </c>
      <c r="I2009" s="627" t="s">
        <v>5200</v>
      </c>
      <c r="J2009" s="627" t="s">
        <v>623</v>
      </c>
      <c r="K2009" s="627"/>
      <c r="L2009" s="627"/>
      <c r="M2009" s="627"/>
      <c r="N2009" s="627"/>
    </row>
    <row r="2010" spans="1:14" ht="15" hidden="1" customHeight="1" x14ac:dyDescent="0.15">
      <c r="A2010" s="627">
        <v>166</v>
      </c>
      <c r="B2010" s="627">
        <v>1420704000</v>
      </c>
      <c r="C2010" s="627" t="s">
        <v>1037</v>
      </c>
      <c r="D2010" s="627" t="s">
        <v>1091</v>
      </c>
      <c r="E2010" s="627" t="s">
        <v>1018</v>
      </c>
      <c r="F2010" s="627" t="s">
        <v>1007</v>
      </c>
      <c r="G2010" s="627" t="s">
        <v>4932</v>
      </c>
      <c r="H2010" s="627" t="s">
        <v>5000</v>
      </c>
      <c r="I2010" s="627" t="s">
        <v>5201</v>
      </c>
      <c r="J2010" s="627" t="s">
        <v>624</v>
      </c>
      <c r="K2010" s="627"/>
      <c r="L2010" s="627"/>
      <c r="M2010" s="627"/>
      <c r="N2010" s="627"/>
    </row>
    <row r="2011" spans="1:14" ht="15" hidden="1" customHeight="1" x14ac:dyDescent="0.15">
      <c r="A2011" s="627">
        <v>167</v>
      </c>
      <c r="B2011" s="627">
        <v>1420800000</v>
      </c>
      <c r="C2011" s="627" t="s">
        <v>1037</v>
      </c>
      <c r="D2011" s="627" t="s">
        <v>1098</v>
      </c>
      <c r="E2011" s="627" t="s">
        <v>1008</v>
      </c>
      <c r="F2011" s="627" t="s">
        <v>1007</v>
      </c>
      <c r="G2011" s="627" t="s">
        <v>4932</v>
      </c>
      <c r="H2011" s="627" t="s">
        <v>5001</v>
      </c>
      <c r="I2011" s="627"/>
      <c r="J2011" s="627" t="s">
        <v>626</v>
      </c>
      <c r="K2011" s="627"/>
      <c r="L2011" s="627"/>
      <c r="M2011" s="627"/>
      <c r="N2011" s="627"/>
    </row>
    <row r="2012" spans="1:14" ht="15" hidden="1" customHeight="1" x14ac:dyDescent="0.15">
      <c r="A2012" s="627">
        <v>168</v>
      </c>
      <c r="B2012" s="627">
        <v>1421000000</v>
      </c>
      <c r="C2012" s="627" t="s">
        <v>1037</v>
      </c>
      <c r="D2012" s="627" t="s">
        <v>1109</v>
      </c>
      <c r="E2012" s="627" t="s">
        <v>1008</v>
      </c>
      <c r="F2012" s="627" t="s">
        <v>1007</v>
      </c>
      <c r="G2012" s="627" t="s">
        <v>4932</v>
      </c>
      <c r="H2012" s="627" t="s">
        <v>5004</v>
      </c>
      <c r="I2012" s="627"/>
      <c r="J2012" s="627" t="s">
        <v>635</v>
      </c>
      <c r="K2012" s="627"/>
      <c r="L2012" s="627"/>
      <c r="M2012" s="627"/>
      <c r="N2012" s="627"/>
    </row>
    <row r="2013" spans="1:14" ht="15" hidden="1" customHeight="1" x14ac:dyDescent="0.15">
      <c r="A2013" s="627">
        <v>169</v>
      </c>
      <c r="B2013" s="627">
        <v>1421001000</v>
      </c>
      <c r="C2013" s="627" t="s">
        <v>1037</v>
      </c>
      <c r="D2013" s="627" t="s">
        <v>1109</v>
      </c>
      <c r="E2013" s="627" t="s">
        <v>1012</v>
      </c>
      <c r="F2013" s="627" t="s">
        <v>1007</v>
      </c>
      <c r="G2013" s="627" t="s">
        <v>4932</v>
      </c>
      <c r="H2013" s="627" t="s">
        <v>5004</v>
      </c>
      <c r="I2013" s="627" t="s">
        <v>5202</v>
      </c>
      <c r="J2013" s="627" t="s">
        <v>636</v>
      </c>
      <c r="K2013" s="627"/>
      <c r="L2013" s="627"/>
      <c r="M2013" s="627"/>
      <c r="N2013" s="627"/>
    </row>
    <row r="2014" spans="1:14" ht="15" hidden="1" customHeight="1" x14ac:dyDescent="0.15">
      <c r="A2014" s="627">
        <v>170</v>
      </c>
      <c r="B2014" s="627">
        <v>1421002000</v>
      </c>
      <c r="C2014" s="627" t="s">
        <v>1037</v>
      </c>
      <c r="D2014" s="627" t="s">
        <v>1109</v>
      </c>
      <c r="E2014" s="627" t="s">
        <v>1014</v>
      </c>
      <c r="F2014" s="627" t="s">
        <v>1007</v>
      </c>
      <c r="G2014" s="627" t="s">
        <v>4932</v>
      </c>
      <c r="H2014" s="627" t="s">
        <v>5004</v>
      </c>
      <c r="I2014" s="627" t="s">
        <v>5203</v>
      </c>
      <c r="J2014" s="627" t="s">
        <v>637</v>
      </c>
      <c r="K2014" s="627"/>
      <c r="L2014" s="627"/>
      <c r="M2014" s="627"/>
      <c r="N2014" s="627"/>
    </row>
    <row r="2015" spans="1:14" ht="15" hidden="1" customHeight="1" x14ac:dyDescent="0.15">
      <c r="A2015" s="627">
        <v>171</v>
      </c>
      <c r="B2015" s="627">
        <v>1421003000</v>
      </c>
      <c r="C2015" s="627" t="s">
        <v>1037</v>
      </c>
      <c r="D2015" s="627" t="s">
        <v>1109</v>
      </c>
      <c r="E2015" s="627" t="s">
        <v>1016</v>
      </c>
      <c r="F2015" s="627" t="s">
        <v>1007</v>
      </c>
      <c r="G2015" s="627" t="s">
        <v>4932</v>
      </c>
      <c r="H2015" s="627" t="s">
        <v>5004</v>
      </c>
      <c r="I2015" s="627" t="s">
        <v>5204</v>
      </c>
      <c r="J2015" s="627" t="s">
        <v>638</v>
      </c>
      <c r="K2015" s="627"/>
      <c r="L2015" s="627"/>
      <c r="M2015" s="627"/>
      <c r="N2015" s="627"/>
    </row>
    <row r="2016" spans="1:14" ht="15" hidden="1" customHeight="1" x14ac:dyDescent="0.15">
      <c r="A2016" s="627">
        <v>172</v>
      </c>
      <c r="B2016" s="627">
        <v>1421100000</v>
      </c>
      <c r="C2016" s="627" t="s">
        <v>1037</v>
      </c>
      <c r="D2016" s="627" t="s">
        <v>1122</v>
      </c>
      <c r="E2016" s="627" t="s">
        <v>1008</v>
      </c>
      <c r="F2016" s="627" t="s">
        <v>1007</v>
      </c>
      <c r="G2016" s="627" t="s">
        <v>4932</v>
      </c>
      <c r="H2016" s="627" t="s">
        <v>5007</v>
      </c>
      <c r="I2016" s="627"/>
      <c r="J2016" s="627" t="s">
        <v>647</v>
      </c>
      <c r="K2016" s="627"/>
      <c r="L2016" s="627"/>
      <c r="M2016" s="627"/>
      <c r="N2016" s="627"/>
    </row>
    <row r="2017" spans="1:14" ht="15" hidden="1" customHeight="1" x14ac:dyDescent="0.15">
      <c r="A2017" s="627">
        <v>173</v>
      </c>
      <c r="B2017" s="627">
        <v>1421101000</v>
      </c>
      <c r="C2017" s="627" t="s">
        <v>1037</v>
      </c>
      <c r="D2017" s="627" t="s">
        <v>1122</v>
      </c>
      <c r="E2017" s="627" t="s">
        <v>1012</v>
      </c>
      <c r="F2017" s="627" t="s">
        <v>1007</v>
      </c>
      <c r="G2017" s="627" t="s">
        <v>4932</v>
      </c>
      <c r="H2017" s="627" t="s">
        <v>5007</v>
      </c>
      <c r="I2017" s="627" t="s">
        <v>5205</v>
      </c>
      <c r="J2017" s="627" t="s">
        <v>648</v>
      </c>
      <c r="K2017" s="627"/>
      <c r="L2017" s="627"/>
      <c r="M2017" s="627"/>
      <c r="N2017" s="627"/>
    </row>
    <row r="2018" spans="1:14" ht="15" hidden="1" customHeight="1" x14ac:dyDescent="0.15">
      <c r="A2018" s="627">
        <v>174</v>
      </c>
      <c r="B2018" s="627">
        <v>1421102000</v>
      </c>
      <c r="C2018" s="627" t="s">
        <v>1037</v>
      </c>
      <c r="D2018" s="627" t="s">
        <v>1122</v>
      </c>
      <c r="E2018" s="627" t="s">
        <v>1014</v>
      </c>
      <c r="F2018" s="627" t="s">
        <v>1007</v>
      </c>
      <c r="G2018" s="627" t="s">
        <v>4932</v>
      </c>
      <c r="H2018" s="627" t="s">
        <v>5007</v>
      </c>
      <c r="I2018" s="627" t="s">
        <v>5206</v>
      </c>
      <c r="J2018" s="627" t="s">
        <v>649</v>
      </c>
      <c r="K2018" s="627"/>
      <c r="L2018" s="627"/>
      <c r="M2018" s="627"/>
      <c r="N2018" s="627"/>
    </row>
    <row r="2019" spans="1:14" ht="15" hidden="1" customHeight="1" x14ac:dyDescent="0.15">
      <c r="A2019" s="627">
        <v>175</v>
      </c>
      <c r="B2019" s="627">
        <v>1421103000</v>
      </c>
      <c r="C2019" s="627" t="s">
        <v>1037</v>
      </c>
      <c r="D2019" s="627" t="s">
        <v>1122</v>
      </c>
      <c r="E2019" s="627" t="s">
        <v>1016</v>
      </c>
      <c r="F2019" s="627" t="s">
        <v>1007</v>
      </c>
      <c r="G2019" s="627" t="s">
        <v>4932</v>
      </c>
      <c r="H2019" s="627" t="s">
        <v>5007</v>
      </c>
      <c r="I2019" s="627" t="s">
        <v>5207</v>
      </c>
      <c r="J2019" s="627" t="s">
        <v>650</v>
      </c>
      <c r="K2019" s="627"/>
      <c r="L2019" s="627"/>
      <c r="M2019" s="627"/>
      <c r="N2019" s="627"/>
    </row>
    <row r="2020" spans="1:14" ht="15" hidden="1" customHeight="1" x14ac:dyDescent="0.15">
      <c r="A2020" s="627">
        <v>176</v>
      </c>
      <c r="B2020" s="627">
        <v>1421104000</v>
      </c>
      <c r="C2020" s="627" t="s">
        <v>1037</v>
      </c>
      <c r="D2020" s="627" t="s">
        <v>1122</v>
      </c>
      <c r="E2020" s="627" t="s">
        <v>1018</v>
      </c>
      <c r="F2020" s="627" t="s">
        <v>1007</v>
      </c>
      <c r="G2020" s="627" t="s">
        <v>4932</v>
      </c>
      <c r="H2020" s="627" t="s">
        <v>5007</v>
      </c>
      <c r="I2020" s="627" t="s">
        <v>5208</v>
      </c>
      <c r="J2020" s="627" t="s">
        <v>651</v>
      </c>
      <c r="K2020" s="627"/>
      <c r="L2020" s="627"/>
      <c r="M2020" s="627"/>
      <c r="N2020" s="627"/>
    </row>
    <row r="2021" spans="1:14" ht="15" hidden="1" customHeight="1" x14ac:dyDescent="0.15">
      <c r="A2021" s="627">
        <v>177</v>
      </c>
      <c r="B2021" s="627">
        <v>1421105000</v>
      </c>
      <c r="C2021" s="627" t="s">
        <v>1037</v>
      </c>
      <c r="D2021" s="627" t="s">
        <v>1122</v>
      </c>
      <c r="E2021" s="627" t="s">
        <v>1020</v>
      </c>
      <c r="F2021" s="627" t="s">
        <v>1007</v>
      </c>
      <c r="G2021" s="627" t="s">
        <v>4932</v>
      </c>
      <c r="H2021" s="627" t="s">
        <v>5007</v>
      </c>
      <c r="I2021" s="627" t="s">
        <v>5209</v>
      </c>
      <c r="J2021" s="627" t="s">
        <v>652</v>
      </c>
      <c r="K2021" s="627"/>
      <c r="L2021" s="627"/>
      <c r="M2021" s="627"/>
      <c r="N2021" s="627"/>
    </row>
    <row r="2022" spans="1:14" ht="15" hidden="1" customHeight="1" x14ac:dyDescent="0.15">
      <c r="A2022" s="627">
        <v>178</v>
      </c>
      <c r="B2022" s="627">
        <v>1421106000</v>
      </c>
      <c r="C2022" s="627" t="s">
        <v>1037</v>
      </c>
      <c r="D2022" s="627" t="s">
        <v>1122</v>
      </c>
      <c r="E2022" s="627" t="s">
        <v>1022</v>
      </c>
      <c r="F2022" s="627" t="s">
        <v>1007</v>
      </c>
      <c r="G2022" s="627" t="s">
        <v>4932</v>
      </c>
      <c r="H2022" s="627" t="s">
        <v>5007</v>
      </c>
      <c r="I2022" s="627" t="s">
        <v>5210</v>
      </c>
      <c r="J2022" s="627" t="s">
        <v>653</v>
      </c>
      <c r="K2022" s="627"/>
      <c r="L2022" s="627"/>
      <c r="M2022" s="627"/>
      <c r="N2022" s="627"/>
    </row>
    <row r="2023" spans="1:14" ht="15" hidden="1" customHeight="1" x14ac:dyDescent="0.15">
      <c r="A2023" s="627">
        <v>179</v>
      </c>
      <c r="B2023" s="627">
        <v>1421107000</v>
      </c>
      <c r="C2023" s="627" t="s">
        <v>1037</v>
      </c>
      <c r="D2023" s="627" t="s">
        <v>1122</v>
      </c>
      <c r="E2023" s="627" t="s">
        <v>1024</v>
      </c>
      <c r="F2023" s="627" t="s">
        <v>1007</v>
      </c>
      <c r="G2023" s="627" t="s">
        <v>4932</v>
      </c>
      <c r="H2023" s="627" t="s">
        <v>5007</v>
      </c>
      <c r="I2023" s="627" t="s">
        <v>5211</v>
      </c>
      <c r="J2023" s="627" t="s">
        <v>654</v>
      </c>
      <c r="K2023" s="627"/>
      <c r="L2023" s="627"/>
      <c r="M2023" s="627"/>
      <c r="N2023" s="627"/>
    </row>
    <row r="2024" spans="1:14" ht="15" hidden="1" customHeight="1" x14ac:dyDescent="0.15">
      <c r="A2024" s="627">
        <v>180</v>
      </c>
      <c r="B2024" s="627">
        <v>1421200000</v>
      </c>
      <c r="C2024" s="627" t="s">
        <v>1037</v>
      </c>
      <c r="D2024" s="627" t="s">
        <v>1141</v>
      </c>
      <c r="E2024" s="627" t="s">
        <v>1008</v>
      </c>
      <c r="F2024" s="627" t="s">
        <v>1007</v>
      </c>
      <c r="G2024" s="627" t="s">
        <v>4932</v>
      </c>
      <c r="H2024" s="627" t="s">
        <v>5010</v>
      </c>
      <c r="I2024" s="627"/>
      <c r="J2024" s="627" t="s">
        <v>666</v>
      </c>
      <c r="K2024" s="627"/>
      <c r="L2024" s="627"/>
      <c r="M2024" s="627"/>
      <c r="N2024" s="627"/>
    </row>
    <row r="2025" spans="1:14" ht="15" hidden="1" customHeight="1" x14ac:dyDescent="0.15">
      <c r="A2025" s="627">
        <v>181</v>
      </c>
      <c r="B2025" s="627">
        <v>1421201000</v>
      </c>
      <c r="C2025" s="627" t="s">
        <v>1037</v>
      </c>
      <c r="D2025" s="627" t="s">
        <v>1141</v>
      </c>
      <c r="E2025" s="627" t="s">
        <v>1012</v>
      </c>
      <c r="F2025" s="627" t="s">
        <v>1007</v>
      </c>
      <c r="G2025" s="627" t="s">
        <v>4932</v>
      </c>
      <c r="H2025" s="627" t="s">
        <v>5010</v>
      </c>
      <c r="I2025" s="627" t="s">
        <v>5212</v>
      </c>
      <c r="J2025" s="627" t="s">
        <v>667</v>
      </c>
      <c r="K2025" s="627"/>
      <c r="L2025" s="627"/>
      <c r="M2025" s="627"/>
      <c r="N2025" s="627"/>
    </row>
    <row r="2026" spans="1:14" ht="15" hidden="1" customHeight="1" x14ac:dyDescent="0.15">
      <c r="A2026" s="627">
        <v>182</v>
      </c>
      <c r="B2026" s="627">
        <v>1421202000</v>
      </c>
      <c r="C2026" s="627" t="s">
        <v>1037</v>
      </c>
      <c r="D2026" s="627" t="s">
        <v>1141</v>
      </c>
      <c r="E2026" s="627" t="s">
        <v>1014</v>
      </c>
      <c r="F2026" s="627" t="s">
        <v>1007</v>
      </c>
      <c r="G2026" s="627" t="s">
        <v>4932</v>
      </c>
      <c r="H2026" s="627" t="s">
        <v>5010</v>
      </c>
      <c r="I2026" s="627" t="s">
        <v>5213</v>
      </c>
      <c r="J2026" s="627" t="s">
        <v>668</v>
      </c>
      <c r="K2026" s="627"/>
      <c r="L2026" s="627"/>
      <c r="M2026" s="627"/>
      <c r="N2026" s="627"/>
    </row>
    <row r="2027" spans="1:14" ht="15" hidden="1" customHeight="1" x14ac:dyDescent="0.15">
      <c r="A2027" s="627">
        <v>183</v>
      </c>
      <c r="B2027" s="627">
        <v>1421203000</v>
      </c>
      <c r="C2027" s="627" t="s">
        <v>1037</v>
      </c>
      <c r="D2027" s="627" t="s">
        <v>1141</v>
      </c>
      <c r="E2027" s="627" t="s">
        <v>1016</v>
      </c>
      <c r="F2027" s="627" t="s">
        <v>1007</v>
      </c>
      <c r="G2027" s="627" t="s">
        <v>4932</v>
      </c>
      <c r="H2027" s="627" t="s">
        <v>5010</v>
      </c>
      <c r="I2027" s="627" t="s">
        <v>5214</v>
      </c>
      <c r="J2027" s="627" t="s">
        <v>669</v>
      </c>
      <c r="K2027" s="627"/>
      <c r="L2027" s="627"/>
      <c r="M2027" s="627"/>
      <c r="N2027" s="627"/>
    </row>
    <row r="2028" spans="1:14" ht="15" hidden="1" customHeight="1" x14ac:dyDescent="0.15">
      <c r="A2028" s="627">
        <v>184</v>
      </c>
      <c r="B2028" s="627">
        <v>1421204000</v>
      </c>
      <c r="C2028" s="627" t="s">
        <v>1037</v>
      </c>
      <c r="D2028" s="627" t="s">
        <v>1141</v>
      </c>
      <c r="E2028" s="627" t="s">
        <v>1018</v>
      </c>
      <c r="F2028" s="627" t="s">
        <v>1007</v>
      </c>
      <c r="G2028" s="627" t="s">
        <v>4932</v>
      </c>
      <c r="H2028" s="627" t="s">
        <v>5010</v>
      </c>
      <c r="I2028" s="627" t="s">
        <v>5215</v>
      </c>
      <c r="J2028" s="627" t="s">
        <v>670</v>
      </c>
      <c r="K2028" s="627"/>
      <c r="L2028" s="627"/>
      <c r="M2028" s="627"/>
      <c r="N2028" s="627"/>
    </row>
    <row r="2029" spans="1:14" ht="15" hidden="1" customHeight="1" x14ac:dyDescent="0.15">
      <c r="A2029" s="627">
        <v>185</v>
      </c>
      <c r="B2029" s="627">
        <v>1421205000</v>
      </c>
      <c r="C2029" s="627" t="s">
        <v>1037</v>
      </c>
      <c r="D2029" s="627" t="s">
        <v>1141</v>
      </c>
      <c r="E2029" s="627" t="s">
        <v>1020</v>
      </c>
      <c r="F2029" s="627" t="s">
        <v>1007</v>
      </c>
      <c r="G2029" s="627" t="s">
        <v>4932</v>
      </c>
      <c r="H2029" s="627" t="s">
        <v>5010</v>
      </c>
      <c r="I2029" s="627" t="s">
        <v>5216</v>
      </c>
      <c r="J2029" s="627" t="s">
        <v>671</v>
      </c>
      <c r="K2029" s="627"/>
      <c r="L2029" s="627"/>
      <c r="M2029" s="627"/>
      <c r="N2029" s="627"/>
    </row>
    <row r="2030" spans="1:14" ht="15" hidden="1" customHeight="1" x14ac:dyDescent="0.15">
      <c r="A2030" s="627">
        <v>186</v>
      </c>
      <c r="B2030" s="627">
        <v>1421206000</v>
      </c>
      <c r="C2030" s="627" t="s">
        <v>1037</v>
      </c>
      <c r="D2030" s="627" t="s">
        <v>1141</v>
      </c>
      <c r="E2030" s="627" t="s">
        <v>1022</v>
      </c>
      <c r="F2030" s="627" t="s">
        <v>1007</v>
      </c>
      <c r="G2030" s="627" t="s">
        <v>4932</v>
      </c>
      <c r="H2030" s="627" t="s">
        <v>5010</v>
      </c>
      <c r="I2030" s="627" t="s">
        <v>117</v>
      </c>
      <c r="J2030" s="627" t="s">
        <v>672</v>
      </c>
      <c r="K2030" s="627"/>
      <c r="L2030" s="627"/>
      <c r="M2030" s="627"/>
      <c r="N2030" s="627"/>
    </row>
    <row r="2031" spans="1:14" ht="15" hidden="1" customHeight="1" x14ac:dyDescent="0.15">
      <c r="A2031" s="627">
        <v>187</v>
      </c>
      <c r="B2031" s="627">
        <v>1421207000</v>
      </c>
      <c r="C2031" s="627" t="s">
        <v>1037</v>
      </c>
      <c r="D2031" s="627" t="s">
        <v>1141</v>
      </c>
      <c r="E2031" s="627" t="s">
        <v>1024</v>
      </c>
      <c r="F2031" s="627" t="s">
        <v>1007</v>
      </c>
      <c r="G2031" s="627" t="s">
        <v>4932</v>
      </c>
      <c r="H2031" s="627" t="s">
        <v>5010</v>
      </c>
      <c r="I2031" s="627" t="s">
        <v>5217</v>
      </c>
      <c r="J2031" s="627" t="s">
        <v>673</v>
      </c>
      <c r="K2031" s="627"/>
      <c r="L2031" s="627"/>
      <c r="M2031" s="627"/>
      <c r="N2031" s="627"/>
    </row>
    <row r="2032" spans="1:14" ht="15" hidden="1" customHeight="1" x14ac:dyDescent="0.15">
      <c r="A2032" s="627">
        <v>188</v>
      </c>
      <c r="B2032" s="627">
        <v>1421208000</v>
      </c>
      <c r="C2032" s="627" t="s">
        <v>1037</v>
      </c>
      <c r="D2032" s="627" t="s">
        <v>1141</v>
      </c>
      <c r="E2032" s="627" t="s">
        <v>1006</v>
      </c>
      <c r="F2032" s="627" t="s">
        <v>1007</v>
      </c>
      <c r="G2032" s="627" t="s">
        <v>4932</v>
      </c>
      <c r="H2032" s="627" t="s">
        <v>5010</v>
      </c>
      <c r="I2032" s="627" t="s">
        <v>5218</v>
      </c>
      <c r="J2032" s="627" t="s">
        <v>674</v>
      </c>
      <c r="K2032" s="627"/>
      <c r="L2032" s="627"/>
      <c r="M2032" s="627"/>
      <c r="N2032" s="627"/>
    </row>
    <row r="2033" spans="1:14" ht="15" hidden="1" customHeight="1" x14ac:dyDescent="0.15">
      <c r="A2033" s="627">
        <v>189</v>
      </c>
      <c r="B2033" s="627">
        <v>1421300000</v>
      </c>
      <c r="C2033" s="627" t="s">
        <v>1037</v>
      </c>
      <c r="D2033" s="627" t="s">
        <v>1951</v>
      </c>
      <c r="E2033" s="627" t="s">
        <v>1008</v>
      </c>
      <c r="F2033" s="627" t="s">
        <v>1007</v>
      </c>
      <c r="G2033" s="627" t="s">
        <v>4932</v>
      </c>
      <c r="H2033" s="627" t="s">
        <v>5011</v>
      </c>
      <c r="I2033" s="627"/>
      <c r="J2033" s="627" t="s">
        <v>1952</v>
      </c>
      <c r="K2033" s="627"/>
      <c r="L2033" s="627"/>
      <c r="M2033" s="627"/>
      <c r="N2033" s="627"/>
    </row>
    <row r="2034" spans="1:14" ht="15" hidden="1" customHeight="1" x14ac:dyDescent="0.15">
      <c r="A2034" s="627">
        <v>190</v>
      </c>
      <c r="B2034" s="627">
        <v>1421301000</v>
      </c>
      <c r="C2034" s="627" t="s">
        <v>1037</v>
      </c>
      <c r="D2034" s="627" t="s">
        <v>1951</v>
      </c>
      <c r="E2034" s="627" t="s">
        <v>1012</v>
      </c>
      <c r="F2034" s="627" t="s">
        <v>1007</v>
      </c>
      <c r="G2034" s="627" t="s">
        <v>4932</v>
      </c>
      <c r="H2034" s="627" t="s">
        <v>5011</v>
      </c>
      <c r="I2034" s="627" t="s">
        <v>5219</v>
      </c>
      <c r="J2034" s="627" t="s">
        <v>1955</v>
      </c>
      <c r="K2034" s="627"/>
      <c r="L2034" s="627"/>
      <c r="M2034" s="627"/>
      <c r="N2034" s="627"/>
    </row>
    <row r="2035" spans="1:14" ht="15" hidden="1" customHeight="1" x14ac:dyDescent="0.15">
      <c r="A2035" s="627">
        <v>191</v>
      </c>
      <c r="B2035" s="627">
        <v>1421302000</v>
      </c>
      <c r="C2035" s="627" t="s">
        <v>1037</v>
      </c>
      <c r="D2035" s="627" t="s">
        <v>1951</v>
      </c>
      <c r="E2035" s="627" t="s">
        <v>1014</v>
      </c>
      <c r="F2035" s="627" t="s">
        <v>1007</v>
      </c>
      <c r="G2035" s="627" t="s">
        <v>4932</v>
      </c>
      <c r="H2035" s="627" t="s">
        <v>5011</v>
      </c>
      <c r="I2035" s="627" t="s">
        <v>5220</v>
      </c>
      <c r="J2035" s="627" t="s">
        <v>1958</v>
      </c>
      <c r="K2035" s="627"/>
      <c r="L2035" s="627"/>
      <c r="M2035" s="627"/>
      <c r="N2035" s="627"/>
    </row>
    <row r="2036" spans="1:14" ht="15" hidden="1" customHeight="1" x14ac:dyDescent="0.15">
      <c r="A2036" s="627">
        <v>192</v>
      </c>
      <c r="B2036" s="627">
        <v>1421400000</v>
      </c>
      <c r="C2036" s="627" t="s">
        <v>1037</v>
      </c>
      <c r="D2036" s="627" t="s">
        <v>1165</v>
      </c>
      <c r="E2036" s="627" t="s">
        <v>1008</v>
      </c>
      <c r="F2036" s="627" t="s">
        <v>1007</v>
      </c>
      <c r="G2036" s="627" t="s">
        <v>4932</v>
      </c>
      <c r="H2036" s="627" t="s">
        <v>5014</v>
      </c>
      <c r="I2036" s="627"/>
      <c r="J2036" s="627" t="s">
        <v>687</v>
      </c>
      <c r="K2036" s="627"/>
      <c r="L2036" s="627"/>
      <c r="M2036" s="627"/>
      <c r="N2036" s="627"/>
    </row>
    <row r="2037" spans="1:14" ht="15" hidden="1" customHeight="1" x14ac:dyDescent="0.15">
      <c r="A2037" s="627">
        <v>193</v>
      </c>
      <c r="B2037" s="627">
        <v>1421401000</v>
      </c>
      <c r="C2037" s="627" t="s">
        <v>1037</v>
      </c>
      <c r="D2037" s="627" t="s">
        <v>1165</v>
      </c>
      <c r="E2037" s="627" t="s">
        <v>1012</v>
      </c>
      <c r="F2037" s="627" t="s">
        <v>1007</v>
      </c>
      <c r="G2037" s="627" t="s">
        <v>4932</v>
      </c>
      <c r="H2037" s="627" t="s">
        <v>5014</v>
      </c>
      <c r="I2037" s="627" t="s">
        <v>5221</v>
      </c>
      <c r="J2037" s="627" t="s">
        <v>688</v>
      </c>
      <c r="K2037" s="627"/>
      <c r="L2037" s="627"/>
      <c r="M2037" s="627"/>
      <c r="N2037" s="627"/>
    </row>
    <row r="2038" spans="1:14" ht="15" hidden="1" customHeight="1" x14ac:dyDescent="0.15">
      <c r="A2038" s="627">
        <v>194</v>
      </c>
      <c r="B2038" s="627">
        <v>1421402000</v>
      </c>
      <c r="C2038" s="627" t="s">
        <v>1037</v>
      </c>
      <c r="D2038" s="627" t="s">
        <v>1165</v>
      </c>
      <c r="E2038" s="627" t="s">
        <v>1014</v>
      </c>
      <c r="F2038" s="627" t="s">
        <v>1007</v>
      </c>
      <c r="G2038" s="627" t="s">
        <v>4932</v>
      </c>
      <c r="H2038" s="627" t="s">
        <v>5014</v>
      </c>
      <c r="I2038" s="627" t="s">
        <v>5222</v>
      </c>
      <c r="J2038" s="627" t="s">
        <v>689</v>
      </c>
      <c r="K2038" s="627"/>
      <c r="L2038" s="627"/>
      <c r="M2038" s="627"/>
      <c r="N2038" s="627"/>
    </row>
    <row r="2039" spans="1:14" ht="15" hidden="1" customHeight="1" x14ac:dyDescent="0.15">
      <c r="A2039" s="627">
        <v>195</v>
      </c>
      <c r="B2039" s="627">
        <v>1421403000</v>
      </c>
      <c r="C2039" s="627" t="s">
        <v>1037</v>
      </c>
      <c r="D2039" s="627" t="s">
        <v>1165</v>
      </c>
      <c r="E2039" s="627" t="s">
        <v>1016</v>
      </c>
      <c r="F2039" s="627" t="s">
        <v>1007</v>
      </c>
      <c r="G2039" s="627" t="s">
        <v>4932</v>
      </c>
      <c r="H2039" s="627" t="s">
        <v>5014</v>
      </c>
      <c r="I2039" s="627" t="s">
        <v>5223</v>
      </c>
      <c r="J2039" s="627" t="s">
        <v>690</v>
      </c>
      <c r="K2039" s="627"/>
      <c r="L2039" s="627"/>
      <c r="M2039" s="627"/>
      <c r="N2039" s="627"/>
    </row>
    <row r="2040" spans="1:14" ht="15" hidden="1" customHeight="1" x14ac:dyDescent="0.15">
      <c r="A2040" s="627">
        <v>196</v>
      </c>
      <c r="B2040" s="627">
        <v>1421404000</v>
      </c>
      <c r="C2040" s="627" t="s">
        <v>1037</v>
      </c>
      <c r="D2040" s="627" t="s">
        <v>1165</v>
      </c>
      <c r="E2040" s="627" t="s">
        <v>1018</v>
      </c>
      <c r="F2040" s="627" t="s">
        <v>1007</v>
      </c>
      <c r="G2040" s="627" t="s">
        <v>4932</v>
      </c>
      <c r="H2040" s="627" t="s">
        <v>5014</v>
      </c>
      <c r="I2040" s="627" t="s">
        <v>5224</v>
      </c>
      <c r="J2040" s="627" t="s">
        <v>691</v>
      </c>
      <c r="K2040" s="627"/>
      <c r="L2040" s="627"/>
      <c r="M2040" s="627"/>
      <c r="N2040" s="627"/>
    </row>
    <row r="2041" spans="1:14" ht="15" hidden="1" customHeight="1" x14ac:dyDescent="0.15">
      <c r="A2041" s="627">
        <v>197</v>
      </c>
      <c r="B2041" s="627">
        <v>1421405000</v>
      </c>
      <c r="C2041" s="627" t="s">
        <v>1037</v>
      </c>
      <c r="D2041" s="627" t="s">
        <v>1165</v>
      </c>
      <c r="E2041" s="627" t="s">
        <v>1020</v>
      </c>
      <c r="F2041" s="627" t="s">
        <v>1007</v>
      </c>
      <c r="G2041" s="627" t="s">
        <v>4932</v>
      </c>
      <c r="H2041" s="627" t="s">
        <v>5014</v>
      </c>
      <c r="I2041" s="627" t="s">
        <v>5225</v>
      </c>
      <c r="J2041" s="627" t="s">
        <v>1988</v>
      </c>
      <c r="K2041" s="627"/>
      <c r="L2041" s="627"/>
      <c r="M2041" s="627"/>
      <c r="N2041" s="627"/>
    </row>
    <row r="2042" spans="1:14" ht="15" hidden="1" customHeight="1" x14ac:dyDescent="0.15">
      <c r="A2042" s="627">
        <v>198</v>
      </c>
      <c r="B2042" s="627">
        <v>1421406000</v>
      </c>
      <c r="C2042" s="627" t="s">
        <v>1037</v>
      </c>
      <c r="D2042" s="627" t="s">
        <v>1165</v>
      </c>
      <c r="E2042" s="627" t="s">
        <v>1022</v>
      </c>
      <c r="F2042" s="627" t="s">
        <v>1007</v>
      </c>
      <c r="G2042" s="627" t="s">
        <v>4932</v>
      </c>
      <c r="H2042" s="627" t="s">
        <v>5014</v>
      </c>
      <c r="I2042" s="627" t="s">
        <v>118</v>
      </c>
      <c r="J2042" s="627" t="s">
        <v>1991</v>
      </c>
      <c r="K2042" s="627"/>
      <c r="L2042" s="627"/>
      <c r="M2042" s="627"/>
      <c r="N2042" s="627"/>
    </row>
    <row r="2043" spans="1:14" ht="15" hidden="1" customHeight="1" x14ac:dyDescent="0.15">
      <c r="A2043" s="627">
        <v>199</v>
      </c>
      <c r="B2043" s="627">
        <v>1421407000</v>
      </c>
      <c r="C2043" s="627" t="s">
        <v>1037</v>
      </c>
      <c r="D2043" s="627" t="s">
        <v>1165</v>
      </c>
      <c r="E2043" s="627" t="s">
        <v>1024</v>
      </c>
      <c r="F2043" s="627" t="s">
        <v>1007</v>
      </c>
      <c r="G2043" s="627" t="s">
        <v>4932</v>
      </c>
      <c r="H2043" s="627" t="s">
        <v>5014</v>
      </c>
      <c r="I2043" s="627" t="s">
        <v>5226</v>
      </c>
      <c r="J2043" s="627" t="s">
        <v>3105</v>
      </c>
      <c r="K2043" s="627"/>
      <c r="L2043" s="627"/>
      <c r="M2043" s="627"/>
      <c r="N2043" s="627"/>
    </row>
    <row r="2044" spans="1:14" ht="15" hidden="1" customHeight="1" x14ac:dyDescent="0.15">
      <c r="A2044" s="627">
        <v>200</v>
      </c>
      <c r="B2044" s="627">
        <v>1421500000</v>
      </c>
      <c r="C2044" s="627" t="s">
        <v>1037</v>
      </c>
      <c r="D2044" s="627" t="s">
        <v>1171</v>
      </c>
      <c r="E2044" s="627" t="s">
        <v>1008</v>
      </c>
      <c r="F2044" s="627" t="s">
        <v>1007</v>
      </c>
      <c r="G2044" s="627" t="s">
        <v>4932</v>
      </c>
      <c r="H2044" s="627" t="s">
        <v>5017</v>
      </c>
      <c r="I2044" s="627"/>
      <c r="J2044" s="627" t="s">
        <v>692</v>
      </c>
      <c r="K2044" s="627"/>
      <c r="L2044" s="627"/>
      <c r="M2044" s="627"/>
      <c r="N2044" s="627"/>
    </row>
    <row r="2045" spans="1:14" ht="15" hidden="1" customHeight="1" x14ac:dyDescent="0.15">
      <c r="A2045" s="627">
        <v>201</v>
      </c>
      <c r="B2045" s="627">
        <v>1421501000</v>
      </c>
      <c r="C2045" s="627" t="s">
        <v>1037</v>
      </c>
      <c r="D2045" s="627" t="s">
        <v>1171</v>
      </c>
      <c r="E2045" s="627" t="s">
        <v>1012</v>
      </c>
      <c r="F2045" s="627" t="s">
        <v>1007</v>
      </c>
      <c r="G2045" s="627" t="s">
        <v>4932</v>
      </c>
      <c r="H2045" s="627" t="s">
        <v>5017</v>
      </c>
      <c r="I2045" s="627" t="s">
        <v>5227</v>
      </c>
      <c r="J2045" s="627" t="s">
        <v>693</v>
      </c>
      <c r="K2045" s="627"/>
      <c r="L2045" s="627"/>
      <c r="M2045" s="627"/>
      <c r="N2045" s="627"/>
    </row>
    <row r="2046" spans="1:14" ht="15" hidden="1" customHeight="1" x14ac:dyDescent="0.15">
      <c r="A2046" s="627">
        <v>202</v>
      </c>
      <c r="B2046" s="627">
        <v>1421502000</v>
      </c>
      <c r="C2046" s="627" t="s">
        <v>1037</v>
      </c>
      <c r="D2046" s="627" t="s">
        <v>1171</v>
      </c>
      <c r="E2046" s="627" t="s">
        <v>1014</v>
      </c>
      <c r="F2046" s="627" t="s">
        <v>1007</v>
      </c>
      <c r="G2046" s="627" t="s">
        <v>4932</v>
      </c>
      <c r="H2046" s="627" t="s">
        <v>5017</v>
      </c>
      <c r="I2046" s="627" t="s">
        <v>5228</v>
      </c>
      <c r="J2046" s="627" t="s">
        <v>694</v>
      </c>
      <c r="K2046" s="627"/>
      <c r="L2046" s="627"/>
      <c r="M2046" s="627"/>
      <c r="N2046" s="627"/>
    </row>
    <row r="2047" spans="1:14" ht="15" hidden="1" customHeight="1" x14ac:dyDescent="0.15">
      <c r="A2047" s="627">
        <v>203</v>
      </c>
      <c r="B2047" s="627">
        <v>1421600000</v>
      </c>
      <c r="C2047" s="627" t="s">
        <v>1037</v>
      </c>
      <c r="D2047" s="627" t="s">
        <v>1180</v>
      </c>
      <c r="E2047" s="627" t="s">
        <v>1008</v>
      </c>
      <c r="F2047" s="627" t="s">
        <v>1007</v>
      </c>
      <c r="G2047" s="627" t="s">
        <v>4932</v>
      </c>
      <c r="H2047" s="627" t="s">
        <v>5020</v>
      </c>
      <c r="I2047" s="627"/>
      <c r="J2047" s="627" t="s">
        <v>700</v>
      </c>
      <c r="K2047" s="627"/>
      <c r="L2047" s="627"/>
      <c r="M2047" s="627"/>
      <c r="N2047" s="627"/>
    </row>
    <row r="2048" spans="1:14" ht="15" hidden="1" customHeight="1" x14ac:dyDescent="0.15">
      <c r="A2048" s="627">
        <v>204</v>
      </c>
      <c r="B2048" s="627">
        <v>1421700000</v>
      </c>
      <c r="C2048" s="627" t="s">
        <v>1037</v>
      </c>
      <c r="D2048" s="627" t="s">
        <v>1193</v>
      </c>
      <c r="E2048" s="627" t="s">
        <v>1008</v>
      </c>
      <c r="F2048" s="627" t="s">
        <v>1007</v>
      </c>
      <c r="G2048" s="627" t="s">
        <v>4932</v>
      </c>
      <c r="H2048" s="627" t="s">
        <v>5023</v>
      </c>
      <c r="I2048" s="627"/>
      <c r="J2048" s="627" t="s">
        <v>712</v>
      </c>
      <c r="K2048" s="627"/>
      <c r="L2048" s="627"/>
      <c r="M2048" s="627"/>
      <c r="N2048" s="627"/>
    </row>
    <row r="2049" spans="1:14" ht="15" hidden="1" customHeight="1" x14ac:dyDescent="0.15">
      <c r="A2049" s="627">
        <v>205</v>
      </c>
      <c r="B2049" s="627">
        <v>1421701000</v>
      </c>
      <c r="C2049" s="627" t="s">
        <v>1037</v>
      </c>
      <c r="D2049" s="627" t="s">
        <v>1193</v>
      </c>
      <c r="E2049" s="627" t="s">
        <v>1012</v>
      </c>
      <c r="F2049" s="627" t="s">
        <v>1007</v>
      </c>
      <c r="G2049" s="627" t="s">
        <v>4932</v>
      </c>
      <c r="H2049" s="627" t="s">
        <v>5023</v>
      </c>
      <c r="I2049" s="627" t="s">
        <v>5229</v>
      </c>
      <c r="J2049" s="627" t="s">
        <v>713</v>
      </c>
      <c r="K2049" s="627"/>
      <c r="L2049" s="627"/>
      <c r="M2049" s="627"/>
      <c r="N2049" s="627"/>
    </row>
    <row r="2050" spans="1:14" ht="15" hidden="1" customHeight="1" x14ac:dyDescent="0.15">
      <c r="A2050" s="627">
        <v>206</v>
      </c>
      <c r="B2050" s="627">
        <v>1421702000</v>
      </c>
      <c r="C2050" s="627" t="s">
        <v>1037</v>
      </c>
      <c r="D2050" s="627" t="s">
        <v>1193</v>
      </c>
      <c r="E2050" s="627" t="s">
        <v>1014</v>
      </c>
      <c r="F2050" s="627" t="s">
        <v>1007</v>
      </c>
      <c r="G2050" s="627" t="s">
        <v>4932</v>
      </c>
      <c r="H2050" s="627" t="s">
        <v>5023</v>
      </c>
      <c r="I2050" s="627" t="s">
        <v>5230</v>
      </c>
      <c r="J2050" s="627" t="s">
        <v>714</v>
      </c>
      <c r="K2050" s="627"/>
      <c r="L2050" s="627"/>
      <c r="M2050" s="627"/>
      <c r="N2050" s="627"/>
    </row>
    <row r="2051" spans="1:14" ht="15" hidden="1" customHeight="1" x14ac:dyDescent="0.15">
      <c r="A2051" s="627">
        <v>207</v>
      </c>
      <c r="B2051" s="627">
        <v>1421703000</v>
      </c>
      <c r="C2051" s="627" t="s">
        <v>1037</v>
      </c>
      <c r="D2051" s="627" t="s">
        <v>1193</v>
      </c>
      <c r="E2051" s="627" t="s">
        <v>1016</v>
      </c>
      <c r="F2051" s="627" t="s">
        <v>1007</v>
      </c>
      <c r="G2051" s="627" t="s">
        <v>4932</v>
      </c>
      <c r="H2051" s="627" t="s">
        <v>5023</v>
      </c>
      <c r="I2051" s="627" t="s">
        <v>5231</v>
      </c>
      <c r="J2051" s="627" t="s">
        <v>715</v>
      </c>
      <c r="K2051" s="627"/>
      <c r="L2051" s="627"/>
      <c r="M2051" s="627"/>
      <c r="N2051" s="627"/>
    </row>
    <row r="2052" spans="1:14" ht="15" hidden="1" customHeight="1" x14ac:dyDescent="0.15">
      <c r="A2052" s="627">
        <v>208</v>
      </c>
      <c r="B2052" s="627">
        <v>1421704000</v>
      </c>
      <c r="C2052" s="627" t="s">
        <v>1037</v>
      </c>
      <c r="D2052" s="627" t="s">
        <v>1193</v>
      </c>
      <c r="E2052" s="627" t="s">
        <v>1018</v>
      </c>
      <c r="F2052" s="627" t="s">
        <v>1007</v>
      </c>
      <c r="G2052" s="627" t="s">
        <v>4932</v>
      </c>
      <c r="H2052" s="627" t="s">
        <v>5023</v>
      </c>
      <c r="I2052" s="627" t="s">
        <v>5232</v>
      </c>
      <c r="J2052" s="627" t="s">
        <v>716</v>
      </c>
      <c r="K2052" s="627"/>
      <c r="L2052" s="627"/>
      <c r="M2052" s="627"/>
      <c r="N2052" s="627"/>
    </row>
    <row r="2053" spans="1:14" ht="15" hidden="1" customHeight="1" x14ac:dyDescent="0.15">
      <c r="A2053" s="627">
        <v>209</v>
      </c>
      <c r="B2053" s="627">
        <v>1421800000</v>
      </c>
      <c r="C2053" s="627" t="s">
        <v>1037</v>
      </c>
      <c r="D2053" s="627" t="s">
        <v>3177</v>
      </c>
      <c r="E2053" s="627" t="s">
        <v>1008</v>
      </c>
      <c r="F2053" s="627" t="s">
        <v>1007</v>
      </c>
      <c r="G2053" s="627" t="s">
        <v>4932</v>
      </c>
      <c r="H2053" s="627" t="s">
        <v>5026</v>
      </c>
      <c r="I2053" s="627"/>
      <c r="J2053" s="627" t="s">
        <v>3178</v>
      </c>
      <c r="K2053" s="627"/>
      <c r="L2053" s="627"/>
      <c r="M2053" s="627"/>
      <c r="N2053" s="627"/>
    </row>
    <row r="2054" spans="1:14" ht="15" hidden="1" customHeight="1" x14ac:dyDescent="0.15">
      <c r="A2054" s="627">
        <v>210</v>
      </c>
      <c r="B2054" s="627">
        <v>1430100000</v>
      </c>
      <c r="C2054" s="627" t="s">
        <v>1037</v>
      </c>
      <c r="D2054" s="627" t="s">
        <v>2016</v>
      </c>
      <c r="E2054" s="627" t="s">
        <v>1008</v>
      </c>
      <c r="F2054" s="627" t="s">
        <v>1007</v>
      </c>
      <c r="G2054" s="627" t="s">
        <v>4932</v>
      </c>
      <c r="H2054" s="627" t="s">
        <v>5027</v>
      </c>
      <c r="I2054" s="627"/>
      <c r="J2054" s="627" t="s">
        <v>2017</v>
      </c>
      <c r="K2054" s="627"/>
      <c r="L2054" s="627"/>
      <c r="M2054" s="627"/>
      <c r="N2054" s="627"/>
    </row>
    <row r="2055" spans="1:14" ht="15" hidden="1" customHeight="1" x14ac:dyDescent="0.15">
      <c r="A2055" s="627">
        <v>211</v>
      </c>
      <c r="B2055" s="627">
        <v>1432100000</v>
      </c>
      <c r="C2055" s="627" t="s">
        <v>1037</v>
      </c>
      <c r="D2055" s="627" t="s">
        <v>5233</v>
      </c>
      <c r="E2055" s="627" t="s">
        <v>1008</v>
      </c>
      <c r="F2055" s="627" t="s">
        <v>1007</v>
      </c>
      <c r="G2055" s="627" t="s">
        <v>4932</v>
      </c>
      <c r="H2055" s="627" t="s">
        <v>5030</v>
      </c>
      <c r="I2055" s="627"/>
      <c r="J2055" s="627" t="s">
        <v>5234</v>
      </c>
      <c r="K2055" s="627"/>
      <c r="L2055" s="627"/>
      <c r="M2055" s="627"/>
      <c r="N2055" s="627"/>
    </row>
    <row r="2056" spans="1:14" ht="15" hidden="1" customHeight="1" x14ac:dyDescent="0.15">
      <c r="A2056" s="627">
        <v>212</v>
      </c>
      <c r="B2056" s="627">
        <v>1434100000</v>
      </c>
      <c r="C2056" s="627" t="s">
        <v>1037</v>
      </c>
      <c r="D2056" s="627" t="s">
        <v>1459</v>
      </c>
      <c r="E2056" s="627" t="s">
        <v>1008</v>
      </c>
      <c r="F2056" s="627" t="s">
        <v>1007</v>
      </c>
      <c r="G2056" s="627" t="s">
        <v>4932</v>
      </c>
      <c r="H2056" s="627" t="s">
        <v>5033</v>
      </c>
      <c r="I2056" s="627"/>
      <c r="J2056" s="627" t="s">
        <v>956</v>
      </c>
      <c r="K2056" s="627"/>
      <c r="L2056" s="627"/>
      <c r="M2056" s="627"/>
      <c r="N2056" s="627"/>
    </row>
    <row r="2057" spans="1:14" ht="15" hidden="1" customHeight="1" x14ac:dyDescent="0.15">
      <c r="A2057" s="627">
        <v>213</v>
      </c>
      <c r="B2057" s="627">
        <v>1434101000</v>
      </c>
      <c r="C2057" s="627" t="s">
        <v>1037</v>
      </c>
      <c r="D2057" s="627" t="s">
        <v>1459</v>
      </c>
      <c r="E2057" s="627" t="s">
        <v>1012</v>
      </c>
      <c r="F2057" s="627" t="s">
        <v>1007</v>
      </c>
      <c r="G2057" s="627" t="s">
        <v>4932</v>
      </c>
      <c r="H2057" s="627" t="s">
        <v>5033</v>
      </c>
      <c r="I2057" s="627" t="s">
        <v>5033</v>
      </c>
      <c r="J2057" s="627" t="s">
        <v>957</v>
      </c>
      <c r="K2057" s="627"/>
      <c r="L2057" s="627"/>
      <c r="M2057" s="627"/>
      <c r="N2057" s="627"/>
    </row>
    <row r="2058" spans="1:14" ht="15" hidden="1" customHeight="1" x14ac:dyDescent="0.15">
      <c r="A2058" s="627">
        <v>214</v>
      </c>
      <c r="B2058" s="627">
        <v>1434102000</v>
      </c>
      <c r="C2058" s="627" t="s">
        <v>1037</v>
      </c>
      <c r="D2058" s="627" t="s">
        <v>1459</v>
      </c>
      <c r="E2058" s="627" t="s">
        <v>1014</v>
      </c>
      <c r="F2058" s="627" t="s">
        <v>1007</v>
      </c>
      <c r="G2058" s="627" t="s">
        <v>4932</v>
      </c>
      <c r="H2058" s="627" t="s">
        <v>5033</v>
      </c>
      <c r="I2058" s="627" t="s">
        <v>1734</v>
      </c>
      <c r="J2058" s="627" t="s">
        <v>958</v>
      </c>
      <c r="K2058" s="627"/>
      <c r="L2058" s="627"/>
      <c r="M2058" s="627"/>
      <c r="N2058" s="627"/>
    </row>
    <row r="2059" spans="1:14" ht="15" hidden="1" customHeight="1" x14ac:dyDescent="0.15">
      <c r="A2059" s="627">
        <v>215</v>
      </c>
      <c r="B2059" s="627">
        <v>1434200000</v>
      </c>
      <c r="C2059" s="627" t="s">
        <v>1037</v>
      </c>
      <c r="D2059" s="627" t="s">
        <v>2027</v>
      </c>
      <c r="E2059" s="627" t="s">
        <v>1008</v>
      </c>
      <c r="F2059" s="627" t="s">
        <v>1007</v>
      </c>
      <c r="G2059" s="627" t="s">
        <v>4932</v>
      </c>
      <c r="H2059" s="627" t="s">
        <v>5036</v>
      </c>
      <c r="I2059" s="627"/>
      <c r="J2059" s="627" t="s">
        <v>2028</v>
      </c>
      <c r="K2059" s="627"/>
      <c r="L2059" s="627"/>
      <c r="M2059" s="627"/>
      <c r="N2059" s="627"/>
    </row>
    <row r="2060" spans="1:14" ht="15" hidden="1" customHeight="1" x14ac:dyDescent="0.15">
      <c r="A2060" s="627">
        <v>216</v>
      </c>
      <c r="B2060" s="627">
        <v>1436100000</v>
      </c>
      <c r="C2060" s="627" t="s">
        <v>1037</v>
      </c>
      <c r="D2060" s="627" t="s">
        <v>2072</v>
      </c>
      <c r="E2060" s="627" t="s">
        <v>1008</v>
      </c>
      <c r="F2060" s="627" t="s">
        <v>1007</v>
      </c>
      <c r="G2060" s="627" t="s">
        <v>4932</v>
      </c>
      <c r="H2060" s="627" t="s">
        <v>5039</v>
      </c>
      <c r="I2060" s="627"/>
      <c r="J2060" s="627" t="s">
        <v>2073</v>
      </c>
      <c r="K2060" s="627"/>
      <c r="L2060" s="627"/>
      <c r="M2060" s="627"/>
      <c r="N2060" s="627"/>
    </row>
    <row r="2061" spans="1:14" ht="15" hidden="1" customHeight="1" x14ac:dyDescent="0.15">
      <c r="A2061" s="627">
        <v>217</v>
      </c>
      <c r="B2061" s="627">
        <v>1436200000</v>
      </c>
      <c r="C2061" s="627" t="s">
        <v>1037</v>
      </c>
      <c r="D2061" s="627" t="s">
        <v>3595</v>
      </c>
      <c r="E2061" s="627" t="s">
        <v>1008</v>
      </c>
      <c r="F2061" s="627" t="s">
        <v>1007</v>
      </c>
      <c r="G2061" s="627" t="s">
        <v>4932</v>
      </c>
      <c r="H2061" s="627" t="s">
        <v>3476</v>
      </c>
      <c r="I2061" s="627"/>
      <c r="J2061" s="627" t="s">
        <v>3596</v>
      </c>
      <c r="K2061" s="627"/>
      <c r="L2061" s="627"/>
      <c r="M2061" s="627"/>
      <c r="N2061" s="627"/>
    </row>
    <row r="2062" spans="1:14" ht="15" hidden="1" customHeight="1" x14ac:dyDescent="0.15">
      <c r="A2062" s="627">
        <v>218</v>
      </c>
      <c r="B2062" s="627">
        <v>1436201000</v>
      </c>
      <c r="C2062" s="627" t="s">
        <v>1037</v>
      </c>
      <c r="D2062" s="627" t="s">
        <v>3595</v>
      </c>
      <c r="E2062" s="627" t="s">
        <v>1012</v>
      </c>
      <c r="F2062" s="627" t="s">
        <v>1007</v>
      </c>
      <c r="G2062" s="627" t="s">
        <v>4932</v>
      </c>
      <c r="H2062" s="627" t="s">
        <v>3476</v>
      </c>
      <c r="I2062" s="627" t="s">
        <v>1928</v>
      </c>
      <c r="J2062" s="627" t="s">
        <v>3598</v>
      </c>
      <c r="K2062" s="627"/>
      <c r="L2062" s="627"/>
      <c r="M2062" s="627"/>
      <c r="N2062" s="627"/>
    </row>
    <row r="2063" spans="1:14" ht="15" hidden="1" customHeight="1" x14ac:dyDescent="0.15">
      <c r="A2063" s="627">
        <v>219</v>
      </c>
      <c r="B2063" s="627">
        <v>1436202000</v>
      </c>
      <c r="C2063" s="627" t="s">
        <v>1037</v>
      </c>
      <c r="D2063" s="627" t="s">
        <v>3595</v>
      </c>
      <c r="E2063" s="627" t="s">
        <v>1014</v>
      </c>
      <c r="F2063" s="627" t="s">
        <v>1007</v>
      </c>
      <c r="G2063" s="627" t="s">
        <v>4932</v>
      </c>
      <c r="H2063" s="627" t="s">
        <v>3476</v>
      </c>
      <c r="I2063" s="627" t="s">
        <v>5235</v>
      </c>
      <c r="J2063" s="627" t="s">
        <v>3601</v>
      </c>
      <c r="K2063" s="627"/>
      <c r="L2063" s="627"/>
      <c r="M2063" s="627"/>
      <c r="N2063" s="627"/>
    </row>
    <row r="2064" spans="1:14" ht="15" hidden="1" customHeight="1" x14ac:dyDescent="0.15">
      <c r="A2064" s="627">
        <v>220</v>
      </c>
      <c r="B2064" s="627">
        <v>1436203000</v>
      </c>
      <c r="C2064" s="627" t="s">
        <v>1037</v>
      </c>
      <c r="D2064" s="627" t="s">
        <v>3595</v>
      </c>
      <c r="E2064" s="627" t="s">
        <v>1016</v>
      </c>
      <c r="F2064" s="627" t="s">
        <v>1007</v>
      </c>
      <c r="G2064" s="627" t="s">
        <v>4932</v>
      </c>
      <c r="H2064" s="627" t="s">
        <v>3476</v>
      </c>
      <c r="I2064" s="627" t="s">
        <v>5236</v>
      </c>
      <c r="J2064" s="627" t="s">
        <v>3604</v>
      </c>
      <c r="K2064" s="627"/>
      <c r="L2064" s="627"/>
      <c r="M2064" s="627"/>
      <c r="N2064" s="627"/>
    </row>
    <row r="2065" spans="1:14" ht="15" hidden="1" customHeight="1" x14ac:dyDescent="0.15">
      <c r="A2065" s="627">
        <v>221</v>
      </c>
      <c r="B2065" s="627">
        <v>1436300000</v>
      </c>
      <c r="C2065" s="627" t="s">
        <v>1037</v>
      </c>
      <c r="D2065" s="627" t="s">
        <v>3612</v>
      </c>
      <c r="E2065" s="627" t="s">
        <v>1008</v>
      </c>
      <c r="F2065" s="627" t="s">
        <v>1007</v>
      </c>
      <c r="G2065" s="627" t="s">
        <v>4932</v>
      </c>
      <c r="H2065" s="627" t="s">
        <v>5044</v>
      </c>
      <c r="I2065" s="627"/>
      <c r="J2065" s="627" t="s">
        <v>3613</v>
      </c>
      <c r="K2065" s="627"/>
      <c r="L2065" s="627"/>
      <c r="M2065" s="627"/>
      <c r="N2065" s="627"/>
    </row>
    <row r="2066" spans="1:14" ht="15" hidden="1" customHeight="1" x14ac:dyDescent="0.15">
      <c r="A2066" s="627">
        <v>222</v>
      </c>
      <c r="B2066" s="627">
        <v>1436301000</v>
      </c>
      <c r="C2066" s="627" t="s">
        <v>1037</v>
      </c>
      <c r="D2066" s="627" t="s">
        <v>3612</v>
      </c>
      <c r="E2066" s="627" t="s">
        <v>1012</v>
      </c>
      <c r="F2066" s="627" t="s">
        <v>1007</v>
      </c>
      <c r="G2066" s="627" t="s">
        <v>4932</v>
      </c>
      <c r="H2066" s="627" t="s">
        <v>5044</v>
      </c>
      <c r="I2066" s="627" t="s">
        <v>5237</v>
      </c>
      <c r="J2066" s="627" t="s">
        <v>4897</v>
      </c>
      <c r="K2066" s="627"/>
      <c r="L2066" s="627"/>
      <c r="M2066" s="627"/>
      <c r="N2066" s="627"/>
    </row>
    <row r="2067" spans="1:14" ht="15" hidden="1" customHeight="1" x14ac:dyDescent="0.15">
      <c r="A2067" s="627">
        <v>223</v>
      </c>
      <c r="B2067" s="627">
        <v>1436302000</v>
      </c>
      <c r="C2067" s="627" t="s">
        <v>1037</v>
      </c>
      <c r="D2067" s="627" t="s">
        <v>3612</v>
      </c>
      <c r="E2067" s="627" t="s">
        <v>1014</v>
      </c>
      <c r="F2067" s="627" t="s">
        <v>1007</v>
      </c>
      <c r="G2067" s="627" t="s">
        <v>4932</v>
      </c>
      <c r="H2067" s="627" t="s">
        <v>5044</v>
      </c>
      <c r="I2067" s="627" t="s">
        <v>5044</v>
      </c>
      <c r="J2067" s="627" t="s">
        <v>4900</v>
      </c>
      <c r="K2067" s="627"/>
      <c r="L2067" s="627"/>
      <c r="M2067" s="627"/>
      <c r="N2067" s="627"/>
    </row>
    <row r="2068" spans="1:14" ht="15" hidden="1" customHeight="1" x14ac:dyDescent="0.15">
      <c r="A2068" s="627">
        <v>224</v>
      </c>
      <c r="B2068" s="627">
        <v>1436400000</v>
      </c>
      <c r="C2068" s="627" t="s">
        <v>1037</v>
      </c>
      <c r="D2068" s="627" t="s">
        <v>1463</v>
      </c>
      <c r="E2068" s="627" t="s">
        <v>1008</v>
      </c>
      <c r="F2068" s="627" t="s">
        <v>1007</v>
      </c>
      <c r="G2068" s="627" t="s">
        <v>4932</v>
      </c>
      <c r="H2068" s="627" t="s">
        <v>5047</v>
      </c>
      <c r="I2068" s="627"/>
      <c r="J2068" s="627" t="s">
        <v>959</v>
      </c>
      <c r="K2068" s="627"/>
      <c r="L2068" s="627"/>
      <c r="M2068" s="627"/>
      <c r="N2068" s="627"/>
    </row>
    <row r="2069" spans="1:14" ht="15" hidden="1" customHeight="1" x14ac:dyDescent="0.15">
      <c r="A2069" s="627">
        <v>225</v>
      </c>
      <c r="B2069" s="627">
        <v>1436401000</v>
      </c>
      <c r="C2069" s="627" t="s">
        <v>1037</v>
      </c>
      <c r="D2069" s="627" t="s">
        <v>1463</v>
      </c>
      <c r="E2069" s="627" t="s">
        <v>1012</v>
      </c>
      <c r="F2069" s="627" t="s">
        <v>1007</v>
      </c>
      <c r="G2069" s="627" t="s">
        <v>4932</v>
      </c>
      <c r="H2069" s="627" t="s">
        <v>5047</v>
      </c>
      <c r="I2069" s="627" t="s">
        <v>5047</v>
      </c>
      <c r="J2069" s="627" t="s">
        <v>960</v>
      </c>
      <c r="K2069" s="627"/>
      <c r="L2069" s="627"/>
      <c r="M2069" s="627"/>
      <c r="N2069" s="627"/>
    </row>
    <row r="2070" spans="1:14" ht="15" hidden="1" customHeight="1" x14ac:dyDescent="0.15">
      <c r="A2070" s="627">
        <v>226</v>
      </c>
      <c r="B2070" s="627">
        <v>1436402000</v>
      </c>
      <c r="C2070" s="627" t="s">
        <v>1037</v>
      </c>
      <c r="D2070" s="627" t="s">
        <v>1463</v>
      </c>
      <c r="E2070" s="627" t="s">
        <v>1014</v>
      </c>
      <c r="F2070" s="627" t="s">
        <v>1007</v>
      </c>
      <c r="G2070" s="627" t="s">
        <v>4932</v>
      </c>
      <c r="H2070" s="627" t="s">
        <v>5047</v>
      </c>
      <c r="I2070" s="627" t="s">
        <v>5238</v>
      </c>
      <c r="J2070" s="627" t="s">
        <v>961</v>
      </c>
      <c r="K2070" s="627"/>
      <c r="L2070" s="627"/>
      <c r="M2070" s="627"/>
      <c r="N2070" s="627"/>
    </row>
    <row r="2071" spans="1:14" ht="15" hidden="1" customHeight="1" x14ac:dyDescent="0.15">
      <c r="A2071" s="627">
        <v>227</v>
      </c>
      <c r="B2071" s="627">
        <v>1436403000</v>
      </c>
      <c r="C2071" s="627" t="s">
        <v>1037</v>
      </c>
      <c r="D2071" s="627" t="s">
        <v>1463</v>
      </c>
      <c r="E2071" s="627" t="s">
        <v>1016</v>
      </c>
      <c r="F2071" s="627" t="s">
        <v>1007</v>
      </c>
      <c r="G2071" s="627" t="s">
        <v>4932</v>
      </c>
      <c r="H2071" s="627" t="s">
        <v>5047</v>
      </c>
      <c r="I2071" s="627" t="s">
        <v>5239</v>
      </c>
      <c r="J2071" s="627" t="s">
        <v>962</v>
      </c>
      <c r="K2071" s="627"/>
      <c r="L2071" s="627"/>
      <c r="M2071" s="627"/>
      <c r="N2071" s="627"/>
    </row>
    <row r="2072" spans="1:14" ht="15" hidden="1" customHeight="1" x14ac:dyDescent="0.15">
      <c r="A2072" s="627">
        <v>228</v>
      </c>
      <c r="B2072" s="627">
        <v>1436404000</v>
      </c>
      <c r="C2072" s="627" t="s">
        <v>1037</v>
      </c>
      <c r="D2072" s="627" t="s">
        <v>1463</v>
      </c>
      <c r="E2072" s="627" t="s">
        <v>1018</v>
      </c>
      <c r="F2072" s="627" t="s">
        <v>1007</v>
      </c>
      <c r="G2072" s="627" t="s">
        <v>4932</v>
      </c>
      <c r="H2072" s="627" t="s">
        <v>5047</v>
      </c>
      <c r="I2072" s="627" t="s">
        <v>3174</v>
      </c>
      <c r="J2072" s="627" t="s">
        <v>963</v>
      </c>
      <c r="K2072" s="627"/>
      <c r="L2072" s="627"/>
      <c r="M2072" s="627"/>
      <c r="N2072" s="627"/>
    </row>
    <row r="2073" spans="1:14" ht="15" hidden="1" customHeight="1" x14ac:dyDescent="0.15">
      <c r="A2073" s="627">
        <v>229</v>
      </c>
      <c r="B2073" s="627">
        <v>1436405000</v>
      </c>
      <c r="C2073" s="627" t="s">
        <v>1037</v>
      </c>
      <c r="D2073" s="627" t="s">
        <v>1463</v>
      </c>
      <c r="E2073" s="627" t="s">
        <v>1020</v>
      </c>
      <c r="F2073" s="627" t="s">
        <v>1007</v>
      </c>
      <c r="G2073" s="627" t="s">
        <v>4932</v>
      </c>
      <c r="H2073" s="627" t="s">
        <v>5047</v>
      </c>
      <c r="I2073" s="627" t="s">
        <v>5240</v>
      </c>
      <c r="J2073" s="627" t="s">
        <v>964</v>
      </c>
      <c r="K2073" s="627"/>
      <c r="L2073" s="627"/>
      <c r="M2073" s="627"/>
      <c r="N2073" s="627"/>
    </row>
    <row r="2074" spans="1:14" ht="15" hidden="1" customHeight="1" x14ac:dyDescent="0.15">
      <c r="A2074" s="627">
        <v>230</v>
      </c>
      <c r="B2074" s="627">
        <v>1436600000</v>
      </c>
      <c r="C2074" s="627" t="s">
        <v>1037</v>
      </c>
      <c r="D2074" s="627" t="s">
        <v>2512</v>
      </c>
      <c r="E2074" s="627" t="s">
        <v>1008</v>
      </c>
      <c r="F2074" s="627" t="s">
        <v>1007</v>
      </c>
      <c r="G2074" s="627" t="s">
        <v>4932</v>
      </c>
      <c r="H2074" s="627" t="s">
        <v>5050</v>
      </c>
      <c r="I2074" s="627"/>
      <c r="J2074" s="627" t="s">
        <v>2513</v>
      </c>
      <c r="K2074" s="627"/>
      <c r="L2074" s="627"/>
      <c r="M2074" s="627"/>
      <c r="N2074" s="627"/>
    </row>
    <row r="2075" spans="1:14" ht="15" hidden="1" customHeight="1" x14ac:dyDescent="0.15">
      <c r="A2075" s="627">
        <v>231</v>
      </c>
      <c r="B2075" s="627">
        <v>1436601000</v>
      </c>
      <c r="C2075" s="627" t="s">
        <v>1037</v>
      </c>
      <c r="D2075" s="627" t="s">
        <v>2512</v>
      </c>
      <c r="E2075" s="627" t="s">
        <v>1012</v>
      </c>
      <c r="F2075" s="627" t="s">
        <v>1007</v>
      </c>
      <c r="G2075" s="627" t="s">
        <v>4932</v>
      </c>
      <c r="H2075" s="627" t="s">
        <v>5050</v>
      </c>
      <c r="I2075" s="627" t="s">
        <v>5241</v>
      </c>
      <c r="J2075" s="627" t="s">
        <v>5242</v>
      </c>
      <c r="K2075" s="627"/>
      <c r="L2075" s="627"/>
      <c r="M2075" s="627"/>
      <c r="N2075" s="627"/>
    </row>
    <row r="2076" spans="1:14" ht="15" hidden="1" customHeight="1" x14ac:dyDescent="0.15">
      <c r="A2076" s="627">
        <v>232</v>
      </c>
      <c r="B2076" s="627">
        <v>1436602000</v>
      </c>
      <c r="C2076" s="627" t="s">
        <v>1037</v>
      </c>
      <c r="D2076" s="627" t="s">
        <v>2512</v>
      </c>
      <c r="E2076" s="627" t="s">
        <v>1014</v>
      </c>
      <c r="F2076" s="627" t="s">
        <v>1007</v>
      </c>
      <c r="G2076" s="627" t="s">
        <v>4932</v>
      </c>
      <c r="H2076" s="627" t="s">
        <v>5050</v>
      </c>
      <c r="I2076" s="627" t="s">
        <v>5243</v>
      </c>
      <c r="J2076" s="627" t="s">
        <v>5244</v>
      </c>
      <c r="K2076" s="627"/>
      <c r="L2076" s="627"/>
      <c r="M2076" s="627"/>
      <c r="N2076" s="627"/>
    </row>
    <row r="2077" spans="1:14" ht="15" hidden="1" customHeight="1" x14ac:dyDescent="0.15">
      <c r="A2077" s="627">
        <v>233</v>
      </c>
      <c r="B2077" s="627">
        <v>1438200000</v>
      </c>
      <c r="C2077" s="627" t="s">
        <v>1037</v>
      </c>
      <c r="D2077" s="627" t="s">
        <v>2523</v>
      </c>
      <c r="E2077" s="627" t="s">
        <v>1008</v>
      </c>
      <c r="F2077" s="627" t="s">
        <v>1007</v>
      </c>
      <c r="G2077" s="627" t="s">
        <v>4932</v>
      </c>
      <c r="H2077" s="627" t="s">
        <v>5053</v>
      </c>
      <c r="I2077" s="627"/>
      <c r="J2077" s="627" t="s">
        <v>2524</v>
      </c>
      <c r="K2077" s="627"/>
      <c r="L2077" s="627"/>
      <c r="M2077" s="627"/>
      <c r="N2077" s="627"/>
    </row>
    <row r="2078" spans="1:14" ht="15" hidden="1" customHeight="1" x14ac:dyDescent="0.15">
      <c r="A2078" s="627">
        <v>234</v>
      </c>
      <c r="B2078" s="627">
        <v>1438300000</v>
      </c>
      <c r="C2078" s="627" t="s">
        <v>1037</v>
      </c>
      <c r="D2078" s="627" t="s">
        <v>2540</v>
      </c>
      <c r="E2078" s="627" t="s">
        <v>1008</v>
      </c>
      <c r="F2078" s="627" t="s">
        <v>1007</v>
      </c>
      <c r="G2078" s="627" t="s">
        <v>4932</v>
      </c>
      <c r="H2078" s="627" t="s">
        <v>5056</v>
      </c>
      <c r="I2078" s="627"/>
      <c r="J2078" s="627" t="s">
        <v>2541</v>
      </c>
      <c r="K2078" s="627"/>
      <c r="L2078" s="627"/>
      <c r="M2078" s="627"/>
      <c r="N2078" s="627"/>
    </row>
    <row r="2079" spans="1:14" ht="15" hidden="1" customHeight="1" x14ac:dyDescent="0.15">
      <c r="A2079" s="627">
        <v>235</v>
      </c>
      <c r="B2079" s="627">
        <v>1438301000</v>
      </c>
      <c r="C2079" s="627" t="s">
        <v>1037</v>
      </c>
      <c r="D2079" s="627" t="s">
        <v>2540</v>
      </c>
      <c r="E2079" s="627" t="s">
        <v>1012</v>
      </c>
      <c r="F2079" s="627" t="s">
        <v>1007</v>
      </c>
      <c r="G2079" s="627" t="s">
        <v>4932</v>
      </c>
      <c r="H2079" s="627" t="s">
        <v>5056</v>
      </c>
      <c r="I2079" s="627" t="s">
        <v>5056</v>
      </c>
      <c r="J2079" s="627" t="s">
        <v>2544</v>
      </c>
      <c r="K2079" s="627"/>
      <c r="L2079" s="627"/>
      <c r="M2079" s="627"/>
      <c r="N2079" s="627"/>
    </row>
    <row r="2080" spans="1:14" ht="15" hidden="1" customHeight="1" x14ac:dyDescent="0.15">
      <c r="A2080" s="627">
        <v>236</v>
      </c>
      <c r="B2080" s="627">
        <v>1438302000</v>
      </c>
      <c r="C2080" s="627" t="s">
        <v>1037</v>
      </c>
      <c r="D2080" s="627" t="s">
        <v>2540</v>
      </c>
      <c r="E2080" s="627" t="s">
        <v>1014</v>
      </c>
      <c r="F2080" s="627" t="s">
        <v>1007</v>
      </c>
      <c r="G2080" s="627" t="s">
        <v>4932</v>
      </c>
      <c r="H2080" s="627" t="s">
        <v>5056</v>
      </c>
      <c r="I2080" s="627" t="s">
        <v>5245</v>
      </c>
      <c r="J2080" s="627" t="s">
        <v>2547</v>
      </c>
      <c r="K2080" s="627"/>
      <c r="L2080" s="627"/>
      <c r="M2080" s="627"/>
      <c r="N2080" s="627"/>
    </row>
    <row r="2081" spans="1:14" ht="15" hidden="1" customHeight="1" x14ac:dyDescent="0.15">
      <c r="A2081" s="627">
        <v>237</v>
      </c>
      <c r="B2081" s="627">
        <v>1438400000</v>
      </c>
      <c r="C2081" s="627" t="s">
        <v>1037</v>
      </c>
      <c r="D2081" s="627" t="s">
        <v>2084</v>
      </c>
      <c r="E2081" s="627" t="s">
        <v>1008</v>
      </c>
      <c r="F2081" s="627" t="s">
        <v>1007</v>
      </c>
      <c r="G2081" s="627" t="s">
        <v>4932</v>
      </c>
      <c r="H2081" s="627" t="s">
        <v>5059</v>
      </c>
      <c r="I2081" s="627"/>
      <c r="J2081" s="627" t="s">
        <v>2085</v>
      </c>
      <c r="K2081" s="627"/>
      <c r="L2081" s="627"/>
      <c r="M2081" s="627"/>
      <c r="N2081" s="627"/>
    </row>
    <row r="2082" spans="1:14" ht="15" hidden="1" customHeight="1" x14ac:dyDescent="0.15">
      <c r="A2082" s="627">
        <v>238</v>
      </c>
      <c r="B2082" s="627">
        <v>1438401000</v>
      </c>
      <c r="C2082" s="627" t="s">
        <v>1037</v>
      </c>
      <c r="D2082" s="627" t="s">
        <v>2084</v>
      </c>
      <c r="E2082" s="627" t="s">
        <v>1012</v>
      </c>
      <c r="F2082" s="627" t="s">
        <v>1007</v>
      </c>
      <c r="G2082" s="627" t="s">
        <v>4932</v>
      </c>
      <c r="H2082" s="627" t="s">
        <v>5059</v>
      </c>
      <c r="I2082" s="627" t="s">
        <v>5246</v>
      </c>
      <c r="J2082" s="627" t="s">
        <v>2088</v>
      </c>
      <c r="K2082" s="627"/>
      <c r="L2082" s="627"/>
      <c r="M2082" s="627"/>
      <c r="N2082" s="627"/>
    </row>
    <row r="2083" spans="1:14" ht="15" hidden="1" customHeight="1" x14ac:dyDescent="0.15">
      <c r="A2083" s="627">
        <v>239</v>
      </c>
      <c r="B2083" s="627">
        <v>1438402000</v>
      </c>
      <c r="C2083" s="627" t="s">
        <v>1037</v>
      </c>
      <c r="D2083" s="627" t="s">
        <v>2084</v>
      </c>
      <c r="E2083" s="627" t="s">
        <v>1014</v>
      </c>
      <c r="F2083" s="627" t="s">
        <v>1007</v>
      </c>
      <c r="G2083" s="627" t="s">
        <v>4932</v>
      </c>
      <c r="H2083" s="627" t="s">
        <v>5059</v>
      </c>
      <c r="I2083" s="627" t="s">
        <v>5247</v>
      </c>
      <c r="J2083" s="627" t="s">
        <v>2091</v>
      </c>
      <c r="K2083" s="627"/>
      <c r="L2083" s="627"/>
      <c r="M2083" s="627"/>
      <c r="N2083" s="627"/>
    </row>
    <row r="2084" spans="1:14" ht="15" hidden="1" customHeight="1" x14ac:dyDescent="0.15">
      <c r="A2084" s="627">
        <v>240</v>
      </c>
      <c r="B2084" s="627">
        <v>1438403000</v>
      </c>
      <c r="C2084" s="627" t="s">
        <v>1037</v>
      </c>
      <c r="D2084" s="627" t="s">
        <v>2084</v>
      </c>
      <c r="E2084" s="627" t="s">
        <v>1016</v>
      </c>
      <c r="F2084" s="627" t="s">
        <v>1007</v>
      </c>
      <c r="G2084" s="627" t="s">
        <v>4932</v>
      </c>
      <c r="H2084" s="627" t="s">
        <v>5059</v>
      </c>
      <c r="I2084" s="627" t="s">
        <v>5059</v>
      </c>
      <c r="J2084" s="627" t="s">
        <v>2093</v>
      </c>
      <c r="K2084" s="627"/>
      <c r="L2084" s="627"/>
      <c r="M2084" s="627"/>
      <c r="N2084" s="627"/>
    </row>
    <row r="2085" spans="1:14" ht="15" hidden="1" customHeight="1" x14ac:dyDescent="0.15">
      <c r="A2085" s="627">
        <v>241</v>
      </c>
      <c r="B2085" s="627">
        <v>1440100000</v>
      </c>
      <c r="C2085" s="627" t="s">
        <v>1037</v>
      </c>
      <c r="D2085" s="627" t="s">
        <v>4910</v>
      </c>
      <c r="E2085" s="627" t="s">
        <v>1008</v>
      </c>
      <c r="F2085" s="627" t="s">
        <v>1007</v>
      </c>
      <c r="G2085" s="627" t="s">
        <v>4932</v>
      </c>
      <c r="H2085" s="627" t="s">
        <v>5061</v>
      </c>
      <c r="I2085" s="627"/>
      <c r="J2085" s="627" t="s">
        <v>4911</v>
      </c>
      <c r="K2085" s="627"/>
      <c r="L2085" s="627"/>
      <c r="M2085" s="627"/>
      <c r="N2085" s="627"/>
    </row>
    <row r="2086" spans="1:14" ht="15" hidden="1" customHeight="1" x14ac:dyDescent="0.15">
      <c r="A2086" s="627">
        <v>242</v>
      </c>
      <c r="B2086" s="627">
        <v>1440101000</v>
      </c>
      <c r="C2086" s="627" t="s">
        <v>1037</v>
      </c>
      <c r="D2086" s="627" t="s">
        <v>4910</v>
      </c>
      <c r="E2086" s="627" t="s">
        <v>1012</v>
      </c>
      <c r="F2086" s="627" t="s">
        <v>1007</v>
      </c>
      <c r="G2086" s="627" t="s">
        <v>4932</v>
      </c>
      <c r="H2086" s="627" t="s">
        <v>5061</v>
      </c>
      <c r="I2086" s="627" t="s">
        <v>5248</v>
      </c>
      <c r="J2086" s="627" t="s">
        <v>4914</v>
      </c>
      <c r="K2086" s="627"/>
      <c r="L2086" s="627"/>
      <c r="M2086" s="627"/>
      <c r="N2086" s="627"/>
    </row>
    <row r="2087" spans="1:14" ht="15" hidden="1" customHeight="1" x14ac:dyDescent="0.15">
      <c r="A2087" s="627">
        <v>243</v>
      </c>
      <c r="B2087" s="627">
        <v>1440102000</v>
      </c>
      <c r="C2087" s="627" t="s">
        <v>1037</v>
      </c>
      <c r="D2087" s="627" t="s">
        <v>4910</v>
      </c>
      <c r="E2087" s="627" t="s">
        <v>1014</v>
      </c>
      <c r="F2087" s="627" t="s">
        <v>1007</v>
      </c>
      <c r="G2087" s="627" t="s">
        <v>4932</v>
      </c>
      <c r="H2087" s="627" t="s">
        <v>5061</v>
      </c>
      <c r="I2087" s="627" t="s">
        <v>5249</v>
      </c>
      <c r="J2087" s="627" t="s">
        <v>4917</v>
      </c>
      <c r="K2087" s="627"/>
      <c r="L2087" s="627"/>
      <c r="M2087" s="627"/>
      <c r="N2087" s="627"/>
    </row>
    <row r="2088" spans="1:14" ht="15" hidden="1" customHeight="1" x14ac:dyDescent="0.15">
      <c r="A2088" s="627">
        <v>244</v>
      </c>
      <c r="B2088" s="627">
        <v>1440103000</v>
      </c>
      <c r="C2088" s="627" t="s">
        <v>1037</v>
      </c>
      <c r="D2088" s="627" t="s">
        <v>4910</v>
      </c>
      <c r="E2088" s="627" t="s">
        <v>1016</v>
      </c>
      <c r="F2088" s="627" t="s">
        <v>1007</v>
      </c>
      <c r="G2088" s="627" t="s">
        <v>4932</v>
      </c>
      <c r="H2088" s="627" t="s">
        <v>5061</v>
      </c>
      <c r="I2088" s="627" t="s">
        <v>5061</v>
      </c>
      <c r="J2088" s="627" t="s">
        <v>4920</v>
      </c>
      <c r="K2088" s="627"/>
      <c r="L2088" s="627"/>
      <c r="M2088" s="627"/>
      <c r="N2088" s="627"/>
    </row>
    <row r="2089" spans="1:14" ht="15" hidden="1" customHeight="1" x14ac:dyDescent="0.15">
      <c r="A2089" s="627">
        <v>245</v>
      </c>
      <c r="B2089" s="627">
        <v>1440200000</v>
      </c>
      <c r="C2089" s="627" t="s">
        <v>1037</v>
      </c>
      <c r="D2089" s="627" t="s">
        <v>4928</v>
      </c>
      <c r="E2089" s="627" t="s">
        <v>1008</v>
      </c>
      <c r="F2089" s="627" t="s">
        <v>1007</v>
      </c>
      <c r="G2089" s="627" t="s">
        <v>4932</v>
      </c>
      <c r="H2089" s="627" t="s">
        <v>5250</v>
      </c>
      <c r="I2089" s="627"/>
      <c r="J2089" s="627" t="s">
        <v>4929</v>
      </c>
      <c r="K2089" s="627"/>
      <c r="L2089" s="627"/>
      <c r="M2089" s="627"/>
      <c r="N2089" s="627"/>
    </row>
    <row r="2090" spans="1:14" ht="15" hidden="1" customHeight="1" x14ac:dyDescent="0.15">
      <c r="A2090" s="627">
        <v>246</v>
      </c>
      <c r="B2090" s="627">
        <v>1440201000</v>
      </c>
      <c r="C2090" s="627" t="s">
        <v>1037</v>
      </c>
      <c r="D2090" s="627" t="s">
        <v>4928</v>
      </c>
      <c r="E2090" s="627" t="s">
        <v>1012</v>
      </c>
      <c r="F2090" s="627" t="s">
        <v>1007</v>
      </c>
      <c r="G2090" s="627" t="s">
        <v>4932</v>
      </c>
      <c r="H2090" s="627" t="s">
        <v>5250</v>
      </c>
      <c r="I2090" s="627" t="s">
        <v>5251</v>
      </c>
      <c r="J2090" s="627" t="s">
        <v>5252</v>
      </c>
      <c r="K2090" s="627"/>
      <c r="L2090" s="627"/>
      <c r="M2090" s="627"/>
      <c r="N2090" s="627"/>
    </row>
    <row r="2091" spans="1:14" ht="15" hidden="1" customHeight="1" x14ac:dyDescent="0.15">
      <c r="A2091" s="627">
        <v>247</v>
      </c>
      <c r="B2091" s="627">
        <v>1440202000</v>
      </c>
      <c r="C2091" s="627" t="s">
        <v>1037</v>
      </c>
      <c r="D2091" s="627" t="s">
        <v>4928</v>
      </c>
      <c r="E2091" s="627" t="s">
        <v>1014</v>
      </c>
      <c r="F2091" s="627" t="s">
        <v>1007</v>
      </c>
      <c r="G2091" s="627" t="s">
        <v>4932</v>
      </c>
      <c r="H2091" s="627" t="s">
        <v>5250</v>
      </c>
      <c r="I2091" s="627" t="s">
        <v>5253</v>
      </c>
      <c r="J2091" s="627" t="s">
        <v>5254</v>
      </c>
      <c r="K2091" s="627"/>
      <c r="L2091" s="627"/>
      <c r="M2091" s="627"/>
      <c r="N2091" s="627"/>
    </row>
    <row r="2092" spans="1:14" ht="15" hidden="1" customHeight="1" x14ac:dyDescent="0.15">
      <c r="A2092" s="627">
        <v>1</v>
      </c>
      <c r="B2092" s="627">
        <v>1900000000</v>
      </c>
      <c r="C2092" s="627" t="s">
        <v>1161</v>
      </c>
      <c r="D2092" s="627" t="s">
        <v>1007</v>
      </c>
      <c r="E2092" s="627" t="s">
        <v>1008</v>
      </c>
      <c r="F2092" s="627" t="s">
        <v>1007</v>
      </c>
      <c r="G2092" s="627" t="s">
        <v>5255</v>
      </c>
      <c r="H2092" s="627"/>
      <c r="I2092" s="627"/>
      <c r="J2092" s="627" t="s">
        <v>559</v>
      </c>
      <c r="K2092" s="627"/>
      <c r="L2092" s="627">
        <v>1</v>
      </c>
      <c r="M2092" s="627" t="s">
        <v>5256</v>
      </c>
      <c r="N2092" s="627" t="s">
        <v>5257</v>
      </c>
    </row>
    <row r="2093" spans="1:14" ht="15" hidden="1" customHeight="1" x14ac:dyDescent="0.15">
      <c r="A2093" s="627">
        <v>2</v>
      </c>
      <c r="B2093" s="627">
        <v>1920100000</v>
      </c>
      <c r="C2093" s="627" t="s">
        <v>1161</v>
      </c>
      <c r="D2093" s="627" t="s">
        <v>1010</v>
      </c>
      <c r="E2093" s="627" t="s">
        <v>1008</v>
      </c>
      <c r="F2093" s="627" t="s">
        <v>1007</v>
      </c>
      <c r="G2093" s="627" t="s">
        <v>5255</v>
      </c>
      <c r="H2093" s="627" t="s">
        <v>5257</v>
      </c>
      <c r="I2093" s="627"/>
      <c r="J2093" s="627" t="s">
        <v>560</v>
      </c>
      <c r="K2093" s="627"/>
      <c r="L2093" s="627">
        <v>2</v>
      </c>
      <c r="M2093" s="627"/>
      <c r="N2093" s="627" t="s">
        <v>5258</v>
      </c>
    </row>
    <row r="2094" spans="1:14" ht="15" hidden="1" customHeight="1" x14ac:dyDescent="0.15">
      <c r="A2094" s="627">
        <v>3</v>
      </c>
      <c r="B2094" s="627">
        <v>1920101000</v>
      </c>
      <c r="C2094" s="627" t="s">
        <v>1161</v>
      </c>
      <c r="D2094" s="627" t="s">
        <v>1010</v>
      </c>
      <c r="E2094" s="627" t="s">
        <v>1012</v>
      </c>
      <c r="F2094" s="627" t="s">
        <v>1007</v>
      </c>
      <c r="G2094" s="627" t="s">
        <v>5255</v>
      </c>
      <c r="H2094" s="627" t="s">
        <v>5257</v>
      </c>
      <c r="I2094" s="627" t="s">
        <v>5257</v>
      </c>
      <c r="J2094" s="627" t="s">
        <v>561</v>
      </c>
      <c r="K2094" s="627"/>
      <c r="L2094" s="627">
        <v>3</v>
      </c>
      <c r="M2094" s="627"/>
      <c r="N2094" s="627" t="s">
        <v>5259</v>
      </c>
    </row>
    <row r="2095" spans="1:14" ht="15" hidden="1" customHeight="1" x14ac:dyDescent="0.15">
      <c r="A2095" s="627">
        <v>4</v>
      </c>
      <c r="B2095" s="627">
        <v>1920102000</v>
      </c>
      <c r="C2095" s="627" t="s">
        <v>1161</v>
      </c>
      <c r="D2095" s="627" t="s">
        <v>1010</v>
      </c>
      <c r="E2095" s="627" t="s">
        <v>1014</v>
      </c>
      <c r="F2095" s="627" t="s">
        <v>1007</v>
      </c>
      <c r="G2095" s="627" t="s">
        <v>5255</v>
      </c>
      <c r="H2095" s="627" t="s">
        <v>5257</v>
      </c>
      <c r="I2095" s="627" t="s">
        <v>5260</v>
      </c>
      <c r="J2095" s="627" t="s">
        <v>562</v>
      </c>
      <c r="K2095" s="627"/>
      <c r="L2095" s="627">
        <v>4</v>
      </c>
      <c r="M2095" s="627"/>
      <c r="N2095" s="627" t="s">
        <v>5261</v>
      </c>
    </row>
    <row r="2096" spans="1:14" ht="15" hidden="1" customHeight="1" x14ac:dyDescent="0.15">
      <c r="A2096" s="627">
        <v>5</v>
      </c>
      <c r="B2096" s="627">
        <v>1920103000</v>
      </c>
      <c r="C2096" s="627" t="s">
        <v>1161</v>
      </c>
      <c r="D2096" s="627" t="s">
        <v>1010</v>
      </c>
      <c r="E2096" s="627" t="s">
        <v>1016</v>
      </c>
      <c r="F2096" s="627" t="s">
        <v>1007</v>
      </c>
      <c r="G2096" s="627" t="s">
        <v>5255</v>
      </c>
      <c r="H2096" s="627" t="s">
        <v>5257</v>
      </c>
      <c r="I2096" s="627" t="s">
        <v>5262</v>
      </c>
      <c r="J2096" s="627" t="s">
        <v>563</v>
      </c>
      <c r="K2096" s="627"/>
      <c r="L2096" s="627">
        <v>5</v>
      </c>
      <c r="M2096" s="627"/>
      <c r="N2096" s="627" t="s">
        <v>5263</v>
      </c>
    </row>
    <row r="2097" spans="1:14" ht="15" hidden="1" customHeight="1" x14ac:dyDescent="0.15">
      <c r="A2097" s="627">
        <v>6</v>
      </c>
      <c r="B2097" s="627">
        <v>1920104000</v>
      </c>
      <c r="C2097" s="627" t="s">
        <v>1161</v>
      </c>
      <c r="D2097" s="627" t="s">
        <v>1010</v>
      </c>
      <c r="E2097" s="627" t="s">
        <v>1018</v>
      </c>
      <c r="F2097" s="627" t="s">
        <v>1007</v>
      </c>
      <c r="G2097" s="627" t="s">
        <v>5255</v>
      </c>
      <c r="H2097" s="627" t="s">
        <v>5257</v>
      </c>
      <c r="I2097" s="627" t="s">
        <v>5264</v>
      </c>
      <c r="J2097" s="627" t="s">
        <v>564</v>
      </c>
      <c r="K2097" s="627"/>
      <c r="L2097" s="627">
        <v>6</v>
      </c>
      <c r="M2097" s="627"/>
      <c r="N2097" s="627" t="s">
        <v>5265</v>
      </c>
    </row>
    <row r="2098" spans="1:14" ht="15" hidden="1" customHeight="1" x14ac:dyDescent="0.15">
      <c r="A2098" s="627">
        <v>7</v>
      </c>
      <c r="B2098" s="627">
        <v>1920105000</v>
      </c>
      <c r="C2098" s="627" t="s">
        <v>1161</v>
      </c>
      <c r="D2098" s="627" t="s">
        <v>1010</v>
      </c>
      <c r="E2098" s="627" t="s">
        <v>1020</v>
      </c>
      <c r="F2098" s="627" t="s">
        <v>1007</v>
      </c>
      <c r="G2098" s="627" t="s">
        <v>5255</v>
      </c>
      <c r="H2098" s="627" t="s">
        <v>5257</v>
      </c>
      <c r="I2098" s="627" t="s">
        <v>5266</v>
      </c>
      <c r="J2098" s="627" t="s">
        <v>565</v>
      </c>
      <c r="K2098" s="627"/>
      <c r="L2098" s="627">
        <v>7</v>
      </c>
      <c r="M2098" s="627"/>
      <c r="N2098" s="627" t="s">
        <v>5267</v>
      </c>
    </row>
    <row r="2099" spans="1:14" ht="15" hidden="1" customHeight="1" x14ac:dyDescent="0.15">
      <c r="A2099" s="627">
        <v>8</v>
      </c>
      <c r="B2099" s="627">
        <v>1920106000</v>
      </c>
      <c r="C2099" s="627" t="s">
        <v>1161</v>
      </c>
      <c r="D2099" s="627" t="s">
        <v>1010</v>
      </c>
      <c r="E2099" s="627" t="s">
        <v>1022</v>
      </c>
      <c r="F2099" s="627" t="s">
        <v>1007</v>
      </c>
      <c r="G2099" s="627" t="s">
        <v>5255</v>
      </c>
      <c r="H2099" s="627" t="s">
        <v>5257</v>
      </c>
      <c r="I2099" s="627" t="s">
        <v>5268</v>
      </c>
      <c r="J2099" s="627" t="s">
        <v>566</v>
      </c>
      <c r="K2099" s="627"/>
      <c r="L2099" s="627">
        <v>8</v>
      </c>
      <c r="M2099" s="627"/>
      <c r="N2099" s="627" t="s">
        <v>5269</v>
      </c>
    </row>
    <row r="2100" spans="1:14" ht="15" hidden="1" customHeight="1" x14ac:dyDescent="0.15">
      <c r="A2100" s="627">
        <v>9</v>
      </c>
      <c r="B2100" s="627">
        <v>1920107000</v>
      </c>
      <c r="C2100" s="627" t="s">
        <v>1161</v>
      </c>
      <c r="D2100" s="627" t="s">
        <v>1010</v>
      </c>
      <c r="E2100" s="627" t="s">
        <v>1024</v>
      </c>
      <c r="F2100" s="627" t="s">
        <v>1007</v>
      </c>
      <c r="G2100" s="627" t="s">
        <v>5255</v>
      </c>
      <c r="H2100" s="627" t="s">
        <v>5257</v>
      </c>
      <c r="I2100" s="627" t="s">
        <v>4495</v>
      </c>
      <c r="J2100" s="627" t="s">
        <v>567</v>
      </c>
      <c r="K2100" s="627"/>
      <c r="L2100" s="627">
        <v>9</v>
      </c>
      <c r="M2100" s="627"/>
      <c r="N2100" s="627" t="s">
        <v>5270</v>
      </c>
    </row>
    <row r="2101" spans="1:14" ht="15" hidden="1" customHeight="1" x14ac:dyDescent="0.15">
      <c r="A2101" s="627">
        <v>10</v>
      </c>
      <c r="B2101" s="627">
        <v>1920108000</v>
      </c>
      <c r="C2101" s="627" t="s">
        <v>1161</v>
      </c>
      <c r="D2101" s="627" t="s">
        <v>1010</v>
      </c>
      <c r="E2101" s="627" t="s">
        <v>1006</v>
      </c>
      <c r="F2101" s="627" t="s">
        <v>1007</v>
      </c>
      <c r="G2101" s="627" t="s">
        <v>5255</v>
      </c>
      <c r="H2101" s="627" t="s">
        <v>5257</v>
      </c>
      <c r="I2101" s="627" t="s">
        <v>5271</v>
      </c>
      <c r="J2101" s="627" t="s">
        <v>568</v>
      </c>
      <c r="K2101" s="627"/>
      <c r="L2101" s="627">
        <v>10</v>
      </c>
      <c r="M2101" s="627"/>
      <c r="N2101" s="627" t="s">
        <v>5272</v>
      </c>
    </row>
    <row r="2102" spans="1:14" ht="15" hidden="1" customHeight="1" x14ac:dyDescent="0.15">
      <c r="A2102" s="627">
        <v>11</v>
      </c>
      <c r="B2102" s="627">
        <v>1920109000</v>
      </c>
      <c r="C2102" s="627" t="s">
        <v>1161</v>
      </c>
      <c r="D2102" s="627" t="s">
        <v>1010</v>
      </c>
      <c r="E2102" s="627" t="s">
        <v>1027</v>
      </c>
      <c r="F2102" s="627" t="s">
        <v>1007</v>
      </c>
      <c r="G2102" s="627" t="s">
        <v>5255</v>
      </c>
      <c r="H2102" s="627" t="s">
        <v>5257</v>
      </c>
      <c r="I2102" s="627" t="s">
        <v>5273</v>
      </c>
      <c r="J2102" s="627" t="s">
        <v>569</v>
      </c>
      <c r="K2102" s="627"/>
      <c r="L2102" s="627">
        <v>11</v>
      </c>
      <c r="M2102" s="627"/>
      <c r="N2102" s="627" t="s">
        <v>5274</v>
      </c>
    </row>
    <row r="2103" spans="1:14" ht="15" hidden="1" customHeight="1" x14ac:dyDescent="0.15">
      <c r="A2103" s="627">
        <v>12</v>
      </c>
      <c r="B2103" s="627">
        <v>1920110000</v>
      </c>
      <c r="C2103" s="627" t="s">
        <v>1161</v>
      </c>
      <c r="D2103" s="627" t="s">
        <v>1010</v>
      </c>
      <c r="E2103" s="627" t="s">
        <v>1029</v>
      </c>
      <c r="F2103" s="627" t="s">
        <v>1007</v>
      </c>
      <c r="G2103" s="627" t="s">
        <v>5255</v>
      </c>
      <c r="H2103" s="627" t="s">
        <v>5257</v>
      </c>
      <c r="I2103" s="627" t="s">
        <v>5275</v>
      </c>
      <c r="J2103" s="627" t="s">
        <v>570</v>
      </c>
      <c r="K2103" s="627"/>
      <c r="L2103" s="627">
        <v>12</v>
      </c>
      <c r="M2103" s="627"/>
      <c r="N2103" s="627" t="s">
        <v>5276</v>
      </c>
    </row>
    <row r="2104" spans="1:14" ht="15" hidden="1" customHeight="1" x14ac:dyDescent="0.15">
      <c r="A2104" s="627">
        <v>13</v>
      </c>
      <c r="B2104" s="627">
        <v>1920111000</v>
      </c>
      <c r="C2104" s="627" t="s">
        <v>1161</v>
      </c>
      <c r="D2104" s="627" t="s">
        <v>1010</v>
      </c>
      <c r="E2104" s="627" t="s">
        <v>1031</v>
      </c>
      <c r="F2104" s="627" t="s">
        <v>1007</v>
      </c>
      <c r="G2104" s="627" t="s">
        <v>5255</v>
      </c>
      <c r="H2104" s="627" t="s">
        <v>5257</v>
      </c>
      <c r="I2104" s="627" t="s">
        <v>3901</v>
      </c>
      <c r="J2104" s="627" t="s">
        <v>571</v>
      </c>
      <c r="K2104" s="627"/>
      <c r="L2104" s="627">
        <v>13</v>
      </c>
      <c r="M2104" s="627"/>
      <c r="N2104" s="627" t="s">
        <v>5277</v>
      </c>
    </row>
    <row r="2105" spans="1:14" ht="15" hidden="1" customHeight="1" x14ac:dyDescent="0.15">
      <c r="A2105" s="627">
        <v>14</v>
      </c>
      <c r="B2105" s="627">
        <v>1920112000</v>
      </c>
      <c r="C2105" s="627" t="s">
        <v>1161</v>
      </c>
      <c r="D2105" s="627" t="s">
        <v>1010</v>
      </c>
      <c r="E2105" s="627" t="s">
        <v>1033</v>
      </c>
      <c r="F2105" s="627" t="s">
        <v>1007</v>
      </c>
      <c r="G2105" s="627" t="s">
        <v>5255</v>
      </c>
      <c r="H2105" s="627" t="s">
        <v>5257</v>
      </c>
      <c r="I2105" s="627" t="s">
        <v>5278</v>
      </c>
      <c r="J2105" s="627" t="s">
        <v>572</v>
      </c>
      <c r="K2105" s="627"/>
      <c r="L2105" s="627">
        <v>14</v>
      </c>
      <c r="M2105" s="627"/>
      <c r="N2105" s="627" t="s">
        <v>5279</v>
      </c>
    </row>
    <row r="2106" spans="1:14" ht="15" hidden="1" customHeight="1" x14ac:dyDescent="0.15">
      <c r="A2106" s="627">
        <v>15</v>
      </c>
      <c r="B2106" s="627">
        <v>1920113000</v>
      </c>
      <c r="C2106" s="627" t="s">
        <v>1161</v>
      </c>
      <c r="D2106" s="627" t="s">
        <v>1010</v>
      </c>
      <c r="E2106" s="627" t="s">
        <v>1035</v>
      </c>
      <c r="F2106" s="627" t="s">
        <v>1007</v>
      </c>
      <c r="G2106" s="627" t="s">
        <v>5255</v>
      </c>
      <c r="H2106" s="627" t="s">
        <v>5257</v>
      </c>
      <c r="I2106" s="627" t="s">
        <v>5280</v>
      </c>
      <c r="J2106" s="627" t="s">
        <v>573</v>
      </c>
      <c r="K2106" s="627"/>
      <c r="L2106" s="627">
        <v>15</v>
      </c>
      <c r="M2106" s="627"/>
      <c r="N2106" s="627" t="s">
        <v>5281</v>
      </c>
    </row>
    <row r="2107" spans="1:14" ht="15" hidden="1" customHeight="1" x14ac:dyDescent="0.15">
      <c r="A2107" s="627">
        <v>16</v>
      </c>
      <c r="B2107" s="627">
        <v>1920114000</v>
      </c>
      <c r="C2107" s="627" t="s">
        <v>1161</v>
      </c>
      <c r="D2107" s="627" t="s">
        <v>1010</v>
      </c>
      <c r="E2107" s="627" t="s">
        <v>1037</v>
      </c>
      <c r="F2107" s="627" t="s">
        <v>1007</v>
      </c>
      <c r="G2107" s="627" t="s">
        <v>5255</v>
      </c>
      <c r="H2107" s="627" t="s">
        <v>5257</v>
      </c>
      <c r="I2107" s="627" t="s">
        <v>5282</v>
      </c>
      <c r="J2107" s="627" t="s">
        <v>574</v>
      </c>
      <c r="K2107" s="627"/>
      <c r="L2107" s="627">
        <v>16</v>
      </c>
      <c r="M2107" s="627"/>
      <c r="N2107" s="627" t="s">
        <v>5283</v>
      </c>
    </row>
    <row r="2108" spans="1:14" ht="15" hidden="1" customHeight="1" x14ac:dyDescent="0.15">
      <c r="A2108" s="627">
        <v>17</v>
      </c>
      <c r="B2108" s="627">
        <v>1920200000</v>
      </c>
      <c r="C2108" s="627" t="s">
        <v>1161</v>
      </c>
      <c r="D2108" s="627" t="s">
        <v>1047</v>
      </c>
      <c r="E2108" s="627" t="s">
        <v>1008</v>
      </c>
      <c r="F2108" s="627" t="s">
        <v>1007</v>
      </c>
      <c r="G2108" s="627" t="s">
        <v>5255</v>
      </c>
      <c r="H2108" s="627" t="s">
        <v>5258</v>
      </c>
      <c r="I2108" s="627"/>
      <c r="J2108" s="627" t="s">
        <v>580</v>
      </c>
      <c r="K2108" s="627"/>
      <c r="L2108" s="627">
        <v>17</v>
      </c>
      <c r="M2108" s="627"/>
      <c r="N2108" s="627" t="s">
        <v>5284</v>
      </c>
    </row>
    <row r="2109" spans="1:14" ht="15" hidden="1" customHeight="1" x14ac:dyDescent="0.15">
      <c r="A2109" s="627">
        <v>18</v>
      </c>
      <c r="B2109" s="627">
        <v>1920201000</v>
      </c>
      <c r="C2109" s="627" t="s">
        <v>1161</v>
      </c>
      <c r="D2109" s="627" t="s">
        <v>1047</v>
      </c>
      <c r="E2109" s="627" t="s">
        <v>1012</v>
      </c>
      <c r="F2109" s="627" t="s">
        <v>1007</v>
      </c>
      <c r="G2109" s="627" t="s">
        <v>5255</v>
      </c>
      <c r="H2109" s="627" t="s">
        <v>5258</v>
      </c>
      <c r="I2109" s="627" t="s">
        <v>5285</v>
      </c>
      <c r="J2109" s="627" t="s">
        <v>581</v>
      </c>
      <c r="K2109" s="627"/>
      <c r="L2109" s="627">
        <v>18</v>
      </c>
      <c r="M2109" s="627"/>
      <c r="N2109" s="627" t="s">
        <v>5286</v>
      </c>
    </row>
    <row r="2110" spans="1:14" ht="15" hidden="1" customHeight="1" x14ac:dyDescent="0.15">
      <c r="A2110" s="627">
        <v>19</v>
      </c>
      <c r="B2110" s="627">
        <v>1920202000</v>
      </c>
      <c r="C2110" s="627" t="s">
        <v>1161</v>
      </c>
      <c r="D2110" s="627" t="s">
        <v>1047</v>
      </c>
      <c r="E2110" s="627" t="s">
        <v>1014</v>
      </c>
      <c r="F2110" s="627" t="s">
        <v>1007</v>
      </c>
      <c r="G2110" s="627" t="s">
        <v>5255</v>
      </c>
      <c r="H2110" s="627" t="s">
        <v>5258</v>
      </c>
      <c r="I2110" s="627" t="s">
        <v>5287</v>
      </c>
      <c r="J2110" s="627" t="s">
        <v>582</v>
      </c>
      <c r="K2110" s="627"/>
      <c r="L2110" s="627">
        <v>19</v>
      </c>
      <c r="M2110" s="627"/>
      <c r="N2110" s="627" t="s">
        <v>4203</v>
      </c>
    </row>
    <row r="2111" spans="1:14" ht="15" hidden="1" customHeight="1" x14ac:dyDescent="0.15">
      <c r="A2111" s="627">
        <v>20</v>
      </c>
      <c r="B2111" s="627">
        <v>1920203000</v>
      </c>
      <c r="C2111" s="627" t="s">
        <v>1161</v>
      </c>
      <c r="D2111" s="627" t="s">
        <v>1047</v>
      </c>
      <c r="E2111" s="627" t="s">
        <v>1016</v>
      </c>
      <c r="F2111" s="627" t="s">
        <v>1007</v>
      </c>
      <c r="G2111" s="627" t="s">
        <v>5255</v>
      </c>
      <c r="H2111" s="627" t="s">
        <v>5258</v>
      </c>
      <c r="I2111" s="627" t="s">
        <v>5288</v>
      </c>
      <c r="J2111" s="627" t="s">
        <v>583</v>
      </c>
      <c r="K2111" s="627"/>
      <c r="L2111" s="627">
        <v>20</v>
      </c>
      <c r="M2111" s="627"/>
      <c r="N2111" s="627" t="s">
        <v>5289</v>
      </c>
    </row>
    <row r="2112" spans="1:14" ht="15" hidden="1" customHeight="1" x14ac:dyDescent="0.15">
      <c r="A2112" s="627">
        <v>21</v>
      </c>
      <c r="B2112" s="627">
        <v>1920204000</v>
      </c>
      <c r="C2112" s="627" t="s">
        <v>1161</v>
      </c>
      <c r="D2112" s="627" t="s">
        <v>1047</v>
      </c>
      <c r="E2112" s="627" t="s">
        <v>1018</v>
      </c>
      <c r="F2112" s="627" t="s">
        <v>1007</v>
      </c>
      <c r="G2112" s="627" t="s">
        <v>5255</v>
      </c>
      <c r="H2112" s="627" t="s">
        <v>5258</v>
      </c>
      <c r="I2112" s="627" t="s">
        <v>5290</v>
      </c>
      <c r="J2112" s="627" t="s">
        <v>584</v>
      </c>
      <c r="K2112" s="627"/>
      <c r="L2112" s="627">
        <v>21</v>
      </c>
      <c r="M2112" s="627"/>
      <c r="N2112" s="627" t="s">
        <v>5291</v>
      </c>
    </row>
    <row r="2113" spans="1:14" ht="15" hidden="1" customHeight="1" x14ac:dyDescent="0.15">
      <c r="A2113" s="627">
        <v>22</v>
      </c>
      <c r="B2113" s="627">
        <v>1920400000</v>
      </c>
      <c r="C2113" s="627" t="s">
        <v>1161</v>
      </c>
      <c r="D2113" s="627" t="s">
        <v>1066</v>
      </c>
      <c r="E2113" s="627" t="s">
        <v>1008</v>
      </c>
      <c r="F2113" s="627" t="s">
        <v>1007</v>
      </c>
      <c r="G2113" s="627" t="s">
        <v>5255</v>
      </c>
      <c r="H2113" s="627" t="s">
        <v>5259</v>
      </c>
      <c r="I2113" s="627"/>
      <c r="J2113" s="627" t="s">
        <v>597</v>
      </c>
      <c r="K2113" s="627"/>
      <c r="L2113" s="627">
        <v>22</v>
      </c>
      <c r="M2113" s="627"/>
      <c r="N2113" s="627" t="s">
        <v>5292</v>
      </c>
    </row>
    <row r="2114" spans="1:14" ht="15" hidden="1" customHeight="1" x14ac:dyDescent="0.15">
      <c r="A2114" s="627">
        <v>23</v>
      </c>
      <c r="B2114" s="627">
        <v>1920401000</v>
      </c>
      <c r="C2114" s="627" t="s">
        <v>1161</v>
      </c>
      <c r="D2114" s="627" t="s">
        <v>1066</v>
      </c>
      <c r="E2114" s="627" t="s">
        <v>1012</v>
      </c>
      <c r="F2114" s="627" t="s">
        <v>1007</v>
      </c>
      <c r="G2114" s="627" t="s">
        <v>5255</v>
      </c>
      <c r="H2114" s="627" t="s">
        <v>5259</v>
      </c>
      <c r="I2114" s="627" t="s">
        <v>5293</v>
      </c>
      <c r="J2114" s="627" t="s">
        <v>598</v>
      </c>
      <c r="K2114" s="627"/>
      <c r="L2114" s="627">
        <v>23</v>
      </c>
      <c r="M2114" s="627"/>
      <c r="N2114" s="627" t="s">
        <v>5294</v>
      </c>
    </row>
    <row r="2115" spans="1:14" ht="15" hidden="1" customHeight="1" x14ac:dyDescent="0.15">
      <c r="A2115" s="627">
        <v>24</v>
      </c>
      <c r="B2115" s="627">
        <v>1920402000</v>
      </c>
      <c r="C2115" s="627" t="s">
        <v>1161</v>
      </c>
      <c r="D2115" s="627" t="s">
        <v>1066</v>
      </c>
      <c r="E2115" s="627" t="s">
        <v>1014</v>
      </c>
      <c r="F2115" s="627" t="s">
        <v>1007</v>
      </c>
      <c r="G2115" s="627" t="s">
        <v>5255</v>
      </c>
      <c r="H2115" s="627" t="s">
        <v>5259</v>
      </c>
      <c r="I2115" s="627" t="s">
        <v>5295</v>
      </c>
      <c r="J2115" s="627" t="s">
        <v>599</v>
      </c>
      <c r="K2115" s="627"/>
      <c r="L2115" s="627">
        <v>24</v>
      </c>
      <c r="M2115" s="627"/>
      <c r="N2115" s="627" t="s">
        <v>5296</v>
      </c>
    </row>
    <row r="2116" spans="1:14" ht="15" hidden="1" customHeight="1" x14ac:dyDescent="0.15">
      <c r="A2116" s="627">
        <v>25</v>
      </c>
      <c r="B2116" s="627">
        <v>1920403000</v>
      </c>
      <c r="C2116" s="627" t="s">
        <v>1161</v>
      </c>
      <c r="D2116" s="627" t="s">
        <v>1066</v>
      </c>
      <c r="E2116" s="627" t="s">
        <v>1016</v>
      </c>
      <c r="F2116" s="627" t="s">
        <v>1007</v>
      </c>
      <c r="G2116" s="627" t="s">
        <v>5255</v>
      </c>
      <c r="H2116" s="627" t="s">
        <v>5259</v>
      </c>
      <c r="I2116" s="627" t="s">
        <v>5297</v>
      </c>
      <c r="J2116" s="627" t="s">
        <v>600</v>
      </c>
      <c r="K2116" s="627"/>
      <c r="L2116" s="627">
        <v>25</v>
      </c>
      <c r="M2116" s="627"/>
      <c r="N2116" s="627" t="s">
        <v>5298</v>
      </c>
    </row>
    <row r="2117" spans="1:14" ht="15" hidden="1" customHeight="1" x14ac:dyDescent="0.15">
      <c r="A2117" s="627">
        <v>26</v>
      </c>
      <c r="B2117" s="627">
        <v>1920404000</v>
      </c>
      <c r="C2117" s="627" t="s">
        <v>1161</v>
      </c>
      <c r="D2117" s="627" t="s">
        <v>1066</v>
      </c>
      <c r="E2117" s="627" t="s">
        <v>1018</v>
      </c>
      <c r="F2117" s="627" t="s">
        <v>1007</v>
      </c>
      <c r="G2117" s="627" t="s">
        <v>5255</v>
      </c>
      <c r="H2117" s="627" t="s">
        <v>5259</v>
      </c>
      <c r="I2117" s="627" t="s">
        <v>5299</v>
      </c>
      <c r="J2117" s="627" t="s">
        <v>601</v>
      </c>
      <c r="K2117" s="627"/>
      <c r="L2117" s="627">
        <v>26</v>
      </c>
      <c r="M2117" s="627"/>
      <c r="N2117" s="627" t="s">
        <v>5300</v>
      </c>
    </row>
    <row r="2118" spans="1:14" ht="15" hidden="1" customHeight="1" x14ac:dyDescent="0.15">
      <c r="A2118" s="627">
        <v>27</v>
      </c>
      <c r="B2118" s="627">
        <v>1920405000</v>
      </c>
      <c r="C2118" s="627" t="s">
        <v>1161</v>
      </c>
      <c r="D2118" s="627" t="s">
        <v>1066</v>
      </c>
      <c r="E2118" s="627" t="s">
        <v>1020</v>
      </c>
      <c r="F2118" s="627" t="s">
        <v>1007</v>
      </c>
      <c r="G2118" s="627" t="s">
        <v>5255</v>
      </c>
      <c r="H2118" s="627" t="s">
        <v>5259</v>
      </c>
      <c r="I2118" s="627" t="s">
        <v>5301</v>
      </c>
      <c r="J2118" s="627" t="s">
        <v>602</v>
      </c>
      <c r="K2118" s="627"/>
      <c r="L2118" s="627">
        <v>27</v>
      </c>
      <c r="M2118" s="627"/>
      <c r="N2118" s="627" t="s">
        <v>5302</v>
      </c>
    </row>
    <row r="2119" spans="1:14" ht="15" hidden="1" customHeight="1" x14ac:dyDescent="0.15">
      <c r="A2119" s="627">
        <v>28</v>
      </c>
      <c r="B2119" s="627">
        <v>1920500000</v>
      </c>
      <c r="C2119" s="627" t="s">
        <v>1161</v>
      </c>
      <c r="D2119" s="627" t="s">
        <v>1077</v>
      </c>
      <c r="E2119" s="627" t="s">
        <v>1008</v>
      </c>
      <c r="F2119" s="627" t="s">
        <v>1007</v>
      </c>
      <c r="G2119" s="627" t="s">
        <v>5255</v>
      </c>
      <c r="H2119" s="627" t="s">
        <v>5261</v>
      </c>
      <c r="I2119" s="627"/>
      <c r="J2119" s="627" t="s">
        <v>607</v>
      </c>
      <c r="K2119" s="627"/>
      <c r="L2119" s="627"/>
      <c r="M2119" s="627"/>
      <c r="N2119" s="627"/>
    </row>
    <row r="2120" spans="1:14" ht="15" hidden="1" customHeight="1" x14ac:dyDescent="0.15">
      <c r="A2120" s="627">
        <v>29</v>
      </c>
      <c r="B2120" s="627">
        <v>1920501000</v>
      </c>
      <c r="C2120" s="627" t="s">
        <v>1161</v>
      </c>
      <c r="D2120" s="627" t="s">
        <v>1077</v>
      </c>
      <c r="E2120" s="627" t="s">
        <v>1012</v>
      </c>
      <c r="F2120" s="627" t="s">
        <v>1007</v>
      </c>
      <c r="G2120" s="627" t="s">
        <v>5255</v>
      </c>
      <c r="H2120" s="627" t="s">
        <v>5261</v>
      </c>
      <c r="I2120" s="627" t="s">
        <v>5303</v>
      </c>
      <c r="J2120" s="627" t="s">
        <v>608</v>
      </c>
      <c r="K2120" s="627"/>
      <c r="L2120" s="627"/>
      <c r="M2120" s="627"/>
      <c r="N2120" s="627"/>
    </row>
    <row r="2121" spans="1:14" ht="15" hidden="1" customHeight="1" x14ac:dyDescent="0.15">
      <c r="A2121" s="627">
        <v>30</v>
      </c>
      <c r="B2121" s="627">
        <v>1920502000</v>
      </c>
      <c r="C2121" s="627" t="s">
        <v>1161</v>
      </c>
      <c r="D2121" s="627" t="s">
        <v>1077</v>
      </c>
      <c r="E2121" s="627" t="s">
        <v>1014</v>
      </c>
      <c r="F2121" s="627" t="s">
        <v>1007</v>
      </c>
      <c r="G2121" s="627" t="s">
        <v>5255</v>
      </c>
      <c r="H2121" s="627" t="s">
        <v>5261</v>
      </c>
      <c r="I2121" s="627" t="s">
        <v>5304</v>
      </c>
      <c r="J2121" s="627" t="s">
        <v>609</v>
      </c>
      <c r="K2121" s="627"/>
      <c r="L2121" s="627"/>
      <c r="M2121" s="627"/>
      <c r="N2121" s="627"/>
    </row>
    <row r="2122" spans="1:14" ht="15" hidden="1" customHeight="1" x14ac:dyDescent="0.15">
      <c r="A2122" s="627">
        <v>31</v>
      </c>
      <c r="B2122" s="627">
        <v>1920503000</v>
      </c>
      <c r="C2122" s="627" t="s">
        <v>1161</v>
      </c>
      <c r="D2122" s="627" t="s">
        <v>1077</v>
      </c>
      <c r="E2122" s="627" t="s">
        <v>1016</v>
      </c>
      <c r="F2122" s="627" t="s">
        <v>1007</v>
      </c>
      <c r="G2122" s="627" t="s">
        <v>5255</v>
      </c>
      <c r="H2122" s="627" t="s">
        <v>5261</v>
      </c>
      <c r="I2122" s="627" t="s">
        <v>5305</v>
      </c>
      <c r="J2122" s="627" t="s">
        <v>610</v>
      </c>
      <c r="K2122" s="627"/>
      <c r="L2122" s="627"/>
      <c r="M2122" s="627"/>
      <c r="N2122" s="627"/>
    </row>
    <row r="2123" spans="1:14" ht="15" hidden="1" customHeight="1" x14ac:dyDescent="0.15">
      <c r="A2123" s="627">
        <v>32</v>
      </c>
      <c r="B2123" s="627">
        <v>1920504000</v>
      </c>
      <c r="C2123" s="627" t="s">
        <v>1161</v>
      </c>
      <c r="D2123" s="627" t="s">
        <v>1077</v>
      </c>
      <c r="E2123" s="627" t="s">
        <v>1018</v>
      </c>
      <c r="F2123" s="627" t="s">
        <v>1007</v>
      </c>
      <c r="G2123" s="627" t="s">
        <v>5255</v>
      </c>
      <c r="H2123" s="627" t="s">
        <v>5261</v>
      </c>
      <c r="I2123" s="627" t="s">
        <v>3362</v>
      </c>
      <c r="J2123" s="627" t="s">
        <v>611</v>
      </c>
      <c r="K2123" s="627"/>
      <c r="L2123" s="627"/>
      <c r="M2123" s="627"/>
      <c r="N2123" s="627"/>
    </row>
    <row r="2124" spans="1:14" ht="15" hidden="1" customHeight="1" x14ac:dyDescent="0.15">
      <c r="A2124" s="627">
        <v>33</v>
      </c>
      <c r="B2124" s="627">
        <v>1920505000</v>
      </c>
      <c r="C2124" s="627" t="s">
        <v>1161</v>
      </c>
      <c r="D2124" s="627" t="s">
        <v>1077</v>
      </c>
      <c r="E2124" s="627" t="s">
        <v>1020</v>
      </c>
      <c r="F2124" s="627" t="s">
        <v>1007</v>
      </c>
      <c r="G2124" s="627" t="s">
        <v>5255</v>
      </c>
      <c r="H2124" s="627" t="s">
        <v>5261</v>
      </c>
      <c r="I2124" s="627" t="s">
        <v>5306</v>
      </c>
      <c r="J2124" s="627" t="s">
        <v>612</v>
      </c>
      <c r="K2124" s="627"/>
      <c r="L2124" s="627"/>
      <c r="M2124" s="627"/>
      <c r="N2124" s="627"/>
    </row>
    <row r="2125" spans="1:14" ht="15" hidden="1" customHeight="1" x14ac:dyDescent="0.15">
      <c r="A2125" s="627">
        <v>34</v>
      </c>
      <c r="B2125" s="627">
        <v>1920506000</v>
      </c>
      <c r="C2125" s="627" t="s">
        <v>1161</v>
      </c>
      <c r="D2125" s="627" t="s">
        <v>1077</v>
      </c>
      <c r="E2125" s="627" t="s">
        <v>1022</v>
      </c>
      <c r="F2125" s="627" t="s">
        <v>1007</v>
      </c>
      <c r="G2125" s="627" t="s">
        <v>5255</v>
      </c>
      <c r="H2125" s="627" t="s">
        <v>5261</v>
      </c>
      <c r="I2125" s="627" t="s">
        <v>5307</v>
      </c>
      <c r="J2125" s="627" t="s">
        <v>613</v>
      </c>
      <c r="K2125" s="627"/>
      <c r="L2125" s="627"/>
      <c r="M2125" s="627"/>
      <c r="N2125" s="627"/>
    </row>
    <row r="2126" spans="1:14" ht="15" hidden="1" customHeight="1" x14ac:dyDescent="0.15">
      <c r="A2126" s="627">
        <v>35</v>
      </c>
      <c r="B2126" s="627">
        <v>1920507000</v>
      </c>
      <c r="C2126" s="627" t="s">
        <v>1161</v>
      </c>
      <c r="D2126" s="627" t="s">
        <v>1077</v>
      </c>
      <c r="E2126" s="627" t="s">
        <v>1024</v>
      </c>
      <c r="F2126" s="627" t="s">
        <v>1007</v>
      </c>
      <c r="G2126" s="627" t="s">
        <v>5255</v>
      </c>
      <c r="H2126" s="627" t="s">
        <v>5261</v>
      </c>
      <c r="I2126" s="627" t="s">
        <v>5308</v>
      </c>
      <c r="J2126" s="627" t="s">
        <v>614</v>
      </c>
      <c r="K2126" s="627"/>
      <c r="L2126" s="627"/>
      <c r="M2126" s="627"/>
      <c r="N2126" s="627"/>
    </row>
    <row r="2127" spans="1:14" ht="15" hidden="1" customHeight="1" x14ac:dyDescent="0.15">
      <c r="A2127" s="627">
        <v>36</v>
      </c>
      <c r="B2127" s="627">
        <v>1920508000</v>
      </c>
      <c r="C2127" s="627" t="s">
        <v>1161</v>
      </c>
      <c r="D2127" s="627" t="s">
        <v>1077</v>
      </c>
      <c r="E2127" s="627" t="s">
        <v>1006</v>
      </c>
      <c r="F2127" s="627" t="s">
        <v>1007</v>
      </c>
      <c r="G2127" s="627" t="s">
        <v>5255</v>
      </c>
      <c r="H2127" s="627" t="s">
        <v>5261</v>
      </c>
      <c r="I2127" s="627" t="s">
        <v>5309</v>
      </c>
      <c r="J2127" s="627" t="s">
        <v>615</v>
      </c>
      <c r="K2127" s="627"/>
      <c r="L2127" s="627"/>
      <c r="M2127" s="627"/>
      <c r="N2127" s="627"/>
    </row>
    <row r="2128" spans="1:14" ht="15" hidden="1" customHeight="1" x14ac:dyDescent="0.15">
      <c r="A2128" s="627">
        <v>37</v>
      </c>
      <c r="B2128" s="627">
        <v>1920509000</v>
      </c>
      <c r="C2128" s="627" t="s">
        <v>1161</v>
      </c>
      <c r="D2128" s="627" t="s">
        <v>1077</v>
      </c>
      <c r="E2128" s="627" t="s">
        <v>1027</v>
      </c>
      <c r="F2128" s="627" t="s">
        <v>1007</v>
      </c>
      <c r="G2128" s="627" t="s">
        <v>5255</v>
      </c>
      <c r="H2128" s="627" t="s">
        <v>5261</v>
      </c>
      <c r="I2128" s="627" t="s">
        <v>5310</v>
      </c>
      <c r="J2128" s="627" t="s">
        <v>616</v>
      </c>
      <c r="K2128" s="627"/>
      <c r="L2128" s="627"/>
      <c r="M2128" s="627"/>
      <c r="N2128" s="627"/>
    </row>
    <row r="2129" spans="1:14" ht="15" hidden="1" customHeight="1" x14ac:dyDescent="0.15">
      <c r="A2129" s="627">
        <v>38</v>
      </c>
      <c r="B2129" s="627">
        <v>1920510000</v>
      </c>
      <c r="C2129" s="627" t="s">
        <v>1161</v>
      </c>
      <c r="D2129" s="627" t="s">
        <v>1077</v>
      </c>
      <c r="E2129" s="627" t="s">
        <v>1029</v>
      </c>
      <c r="F2129" s="627" t="s">
        <v>1007</v>
      </c>
      <c r="G2129" s="627" t="s">
        <v>5255</v>
      </c>
      <c r="H2129" s="627" t="s">
        <v>5261</v>
      </c>
      <c r="I2129" s="627" t="s">
        <v>5311</v>
      </c>
      <c r="J2129" s="627" t="s">
        <v>617</v>
      </c>
      <c r="K2129" s="627"/>
      <c r="L2129" s="627"/>
      <c r="M2129" s="627"/>
      <c r="N2129" s="627"/>
    </row>
    <row r="2130" spans="1:14" ht="15" hidden="1" customHeight="1" x14ac:dyDescent="0.15">
      <c r="A2130" s="627">
        <v>39</v>
      </c>
      <c r="B2130" s="627">
        <v>1920511000</v>
      </c>
      <c r="C2130" s="627" t="s">
        <v>1161</v>
      </c>
      <c r="D2130" s="627" t="s">
        <v>1077</v>
      </c>
      <c r="E2130" s="627" t="s">
        <v>1031</v>
      </c>
      <c r="F2130" s="627" t="s">
        <v>1007</v>
      </c>
      <c r="G2130" s="627" t="s">
        <v>5255</v>
      </c>
      <c r="H2130" s="627" t="s">
        <v>5261</v>
      </c>
      <c r="I2130" s="627" t="s">
        <v>5312</v>
      </c>
      <c r="J2130" s="627" t="s">
        <v>618</v>
      </c>
      <c r="K2130" s="627"/>
      <c r="L2130" s="627"/>
      <c r="M2130" s="627"/>
      <c r="N2130" s="627"/>
    </row>
    <row r="2131" spans="1:14" ht="15" hidden="1" customHeight="1" x14ac:dyDescent="0.15">
      <c r="A2131" s="627">
        <v>40</v>
      </c>
      <c r="B2131" s="627">
        <v>1920600000</v>
      </c>
      <c r="C2131" s="627" t="s">
        <v>1161</v>
      </c>
      <c r="D2131" s="627" t="s">
        <v>1839</v>
      </c>
      <c r="E2131" s="627" t="s">
        <v>1008</v>
      </c>
      <c r="F2131" s="627" t="s">
        <v>1007</v>
      </c>
      <c r="G2131" s="627" t="s">
        <v>5255</v>
      </c>
      <c r="H2131" s="627" t="s">
        <v>5263</v>
      </c>
      <c r="I2131" s="627"/>
      <c r="J2131" s="627" t="s">
        <v>1840</v>
      </c>
      <c r="K2131" s="627"/>
      <c r="L2131" s="627"/>
      <c r="M2131" s="627"/>
      <c r="N2131" s="627"/>
    </row>
    <row r="2132" spans="1:14" ht="15" hidden="1" customHeight="1" x14ac:dyDescent="0.15">
      <c r="A2132" s="627">
        <v>41</v>
      </c>
      <c r="B2132" s="627">
        <v>1920601000</v>
      </c>
      <c r="C2132" s="627" t="s">
        <v>1161</v>
      </c>
      <c r="D2132" s="627" t="s">
        <v>1839</v>
      </c>
      <c r="E2132" s="627" t="s">
        <v>1012</v>
      </c>
      <c r="F2132" s="627" t="s">
        <v>1007</v>
      </c>
      <c r="G2132" s="627" t="s">
        <v>5255</v>
      </c>
      <c r="H2132" s="627" t="s">
        <v>5263</v>
      </c>
      <c r="I2132" s="627" t="s">
        <v>5313</v>
      </c>
      <c r="J2132" s="627" t="s">
        <v>1843</v>
      </c>
      <c r="K2132" s="627"/>
      <c r="L2132" s="627"/>
      <c r="M2132" s="627"/>
      <c r="N2132" s="627"/>
    </row>
    <row r="2133" spans="1:14" ht="15" hidden="1" customHeight="1" x14ac:dyDescent="0.15">
      <c r="A2133" s="627">
        <v>42</v>
      </c>
      <c r="B2133" s="627">
        <v>1920602000</v>
      </c>
      <c r="C2133" s="627" t="s">
        <v>1161</v>
      </c>
      <c r="D2133" s="627" t="s">
        <v>1839</v>
      </c>
      <c r="E2133" s="627" t="s">
        <v>1014</v>
      </c>
      <c r="F2133" s="627" t="s">
        <v>1007</v>
      </c>
      <c r="G2133" s="627" t="s">
        <v>5255</v>
      </c>
      <c r="H2133" s="627" t="s">
        <v>5263</v>
      </c>
      <c r="I2133" s="627" t="s">
        <v>5314</v>
      </c>
      <c r="J2133" s="627" t="s">
        <v>1846</v>
      </c>
      <c r="K2133" s="627"/>
      <c r="L2133" s="627"/>
      <c r="M2133" s="627"/>
      <c r="N2133" s="627"/>
    </row>
    <row r="2134" spans="1:14" ht="15" hidden="1" customHeight="1" x14ac:dyDescent="0.15">
      <c r="A2134" s="627">
        <v>43</v>
      </c>
      <c r="B2134" s="627">
        <v>1920603000</v>
      </c>
      <c r="C2134" s="627" t="s">
        <v>1161</v>
      </c>
      <c r="D2134" s="627" t="s">
        <v>1839</v>
      </c>
      <c r="E2134" s="627" t="s">
        <v>1016</v>
      </c>
      <c r="F2134" s="627" t="s">
        <v>1007</v>
      </c>
      <c r="G2134" s="627" t="s">
        <v>5255</v>
      </c>
      <c r="H2134" s="627" t="s">
        <v>5263</v>
      </c>
      <c r="I2134" s="627" t="s">
        <v>5315</v>
      </c>
      <c r="J2134" s="627" t="s">
        <v>1849</v>
      </c>
      <c r="K2134" s="627"/>
      <c r="L2134" s="627"/>
      <c r="M2134" s="627"/>
      <c r="N2134" s="627"/>
    </row>
    <row r="2135" spans="1:14" ht="15" hidden="1" customHeight="1" x14ac:dyDescent="0.15">
      <c r="A2135" s="627">
        <v>44</v>
      </c>
      <c r="B2135" s="627">
        <v>1920604000</v>
      </c>
      <c r="C2135" s="627" t="s">
        <v>1161</v>
      </c>
      <c r="D2135" s="627" t="s">
        <v>1839</v>
      </c>
      <c r="E2135" s="627" t="s">
        <v>1018</v>
      </c>
      <c r="F2135" s="627" t="s">
        <v>1007</v>
      </c>
      <c r="G2135" s="627" t="s">
        <v>5255</v>
      </c>
      <c r="H2135" s="627" t="s">
        <v>5263</v>
      </c>
      <c r="I2135" s="627" t="s">
        <v>5316</v>
      </c>
      <c r="J2135" s="627" t="s">
        <v>1852</v>
      </c>
      <c r="K2135" s="627"/>
      <c r="L2135" s="627"/>
      <c r="M2135" s="627"/>
      <c r="N2135" s="627"/>
    </row>
    <row r="2136" spans="1:14" ht="15" hidden="1" customHeight="1" x14ac:dyDescent="0.15">
      <c r="A2136" s="627">
        <v>45</v>
      </c>
      <c r="B2136" s="627">
        <v>1920605000</v>
      </c>
      <c r="C2136" s="627" t="s">
        <v>1161</v>
      </c>
      <c r="D2136" s="627" t="s">
        <v>1839</v>
      </c>
      <c r="E2136" s="627" t="s">
        <v>1020</v>
      </c>
      <c r="F2136" s="627" t="s">
        <v>1007</v>
      </c>
      <c r="G2136" s="627" t="s">
        <v>5255</v>
      </c>
      <c r="H2136" s="627" t="s">
        <v>5263</v>
      </c>
      <c r="I2136" s="627" t="s">
        <v>5317</v>
      </c>
      <c r="J2136" s="627" t="s">
        <v>1855</v>
      </c>
      <c r="K2136" s="627"/>
      <c r="L2136" s="627"/>
      <c r="M2136" s="627"/>
      <c r="N2136" s="627"/>
    </row>
    <row r="2137" spans="1:14" ht="15" hidden="1" customHeight="1" x14ac:dyDescent="0.15">
      <c r="A2137" s="627">
        <v>46</v>
      </c>
      <c r="B2137" s="627">
        <v>1920606000</v>
      </c>
      <c r="C2137" s="627" t="s">
        <v>1161</v>
      </c>
      <c r="D2137" s="627" t="s">
        <v>1839</v>
      </c>
      <c r="E2137" s="627" t="s">
        <v>1022</v>
      </c>
      <c r="F2137" s="627" t="s">
        <v>1007</v>
      </c>
      <c r="G2137" s="627" t="s">
        <v>5255</v>
      </c>
      <c r="H2137" s="627" t="s">
        <v>5263</v>
      </c>
      <c r="I2137" s="627" t="s">
        <v>5318</v>
      </c>
      <c r="J2137" s="627" t="s">
        <v>1857</v>
      </c>
      <c r="K2137" s="627"/>
      <c r="L2137" s="627"/>
      <c r="M2137" s="627"/>
      <c r="N2137" s="627"/>
    </row>
    <row r="2138" spans="1:14" ht="15" hidden="1" customHeight="1" x14ac:dyDescent="0.15">
      <c r="A2138" s="627">
        <v>47</v>
      </c>
      <c r="B2138" s="627">
        <v>1920607000</v>
      </c>
      <c r="C2138" s="627" t="s">
        <v>1161</v>
      </c>
      <c r="D2138" s="627" t="s">
        <v>1839</v>
      </c>
      <c r="E2138" s="627" t="s">
        <v>1024</v>
      </c>
      <c r="F2138" s="627" t="s">
        <v>1007</v>
      </c>
      <c r="G2138" s="627" t="s">
        <v>5255</v>
      </c>
      <c r="H2138" s="627" t="s">
        <v>5263</v>
      </c>
      <c r="I2138" s="627" t="s">
        <v>5319</v>
      </c>
      <c r="J2138" s="627" t="s">
        <v>1860</v>
      </c>
      <c r="K2138" s="627"/>
      <c r="L2138" s="627"/>
      <c r="M2138" s="627"/>
      <c r="N2138" s="627"/>
    </row>
    <row r="2139" spans="1:14" ht="15" hidden="1" customHeight="1" x14ac:dyDescent="0.15">
      <c r="A2139" s="627">
        <v>48</v>
      </c>
      <c r="B2139" s="627">
        <v>1920608000</v>
      </c>
      <c r="C2139" s="627" t="s">
        <v>1161</v>
      </c>
      <c r="D2139" s="627" t="s">
        <v>1839</v>
      </c>
      <c r="E2139" s="627" t="s">
        <v>1006</v>
      </c>
      <c r="F2139" s="627" t="s">
        <v>1007</v>
      </c>
      <c r="G2139" s="627" t="s">
        <v>5255</v>
      </c>
      <c r="H2139" s="627" t="s">
        <v>5263</v>
      </c>
      <c r="I2139" s="627" t="s">
        <v>5320</v>
      </c>
      <c r="J2139" s="627" t="s">
        <v>1863</v>
      </c>
      <c r="K2139" s="627"/>
      <c r="L2139" s="627"/>
      <c r="M2139" s="627"/>
      <c r="N2139" s="627"/>
    </row>
    <row r="2140" spans="1:14" ht="15" hidden="1" customHeight="1" x14ac:dyDescent="0.15">
      <c r="A2140" s="627">
        <v>49</v>
      </c>
      <c r="B2140" s="627">
        <v>1920700000</v>
      </c>
      <c r="C2140" s="627" t="s">
        <v>1161</v>
      </c>
      <c r="D2140" s="627" t="s">
        <v>1091</v>
      </c>
      <c r="E2140" s="627" t="s">
        <v>1008</v>
      </c>
      <c r="F2140" s="627" t="s">
        <v>1007</v>
      </c>
      <c r="G2140" s="627" t="s">
        <v>5255</v>
      </c>
      <c r="H2140" s="627" t="s">
        <v>5265</v>
      </c>
      <c r="I2140" s="627"/>
      <c r="J2140" s="627" t="s">
        <v>620</v>
      </c>
      <c r="K2140" s="627"/>
      <c r="L2140" s="627"/>
      <c r="M2140" s="627"/>
      <c r="N2140" s="627"/>
    </row>
    <row r="2141" spans="1:14" ht="15" hidden="1" customHeight="1" x14ac:dyDescent="0.15">
      <c r="A2141" s="627">
        <v>50</v>
      </c>
      <c r="B2141" s="627">
        <v>1920701000</v>
      </c>
      <c r="C2141" s="627" t="s">
        <v>1161</v>
      </c>
      <c r="D2141" s="627" t="s">
        <v>1091</v>
      </c>
      <c r="E2141" s="627" t="s">
        <v>1012</v>
      </c>
      <c r="F2141" s="627" t="s">
        <v>1007</v>
      </c>
      <c r="G2141" s="627" t="s">
        <v>5255</v>
      </c>
      <c r="H2141" s="627" t="s">
        <v>5265</v>
      </c>
      <c r="I2141" s="627" t="s">
        <v>5321</v>
      </c>
      <c r="J2141" s="627" t="s">
        <v>621</v>
      </c>
      <c r="K2141" s="627"/>
      <c r="L2141" s="627"/>
      <c r="M2141" s="627"/>
      <c r="N2141" s="627"/>
    </row>
    <row r="2142" spans="1:14" ht="15" hidden="1" customHeight="1" x14ac:dyDescent="0.15">
      <c r="A2142" s="627">
        <v>51</v>
      </c>
      <c r="B2142" s="627">
        <v>1920702000</v>
      </c>
      <c r="C2142" s="627" t="s">
        <v>1161</v>
      </c>
      <c r="D2142" s="627" t="s">
        <v>1091</v>
      </c>
      <c r="E2142" s="627" t="s">
        <v>1014</v>
      </c>
      <c r="F2142" s="627" t="s">
        <v>1007</v>
      </c>
      <c r="G2142" s="627" t="s">
        <v>5255</v>
      </c>
      <c r="H2142" s="627" t="s">
        <v>5265</v>
      </c>
      <c r="I2142" s="627" t="s">
        <v>5322</v>
      </c>
      <c r="J2142" s="627" t="s">
        <v>622</v>
      </c>
      <c r="K2142" s="627"/>
      <c r="L2142" s="627"/>
      <c r="M2142" s="627"/>
      <c r="N2142" s="627"/>
    </row>
    <row r="2143" spans="1:14" ht="15" hidden="1" customHeight="1" x14ac:dyDescent="0.15">
      <c r="A2143" s="627">
        <v>52</v>
      </c>
      <c r="B2143" s="627">
        <v>1920703000</v>
      </c>
      <c r="C2143" s="627" t="s">
        <v>1161</v>
      </c>
      <c r="D2143" s="627" t="s">
        <v>1091</v>
      </c>
      <c r="E2143" s="627" t="s">
        <v>1016</v>
      </c>
      <c r="F2143" s="627" t="s">
        <v>1007</v>
      </c>
      <c r="G2143" s="627" t="s">
        <v>5255</v>
      </c>
      <c r="H2143" s="627" t="s">
        <v>5265</v>
      </c>
      <c r="I2143" s="627" t="s">
        <v>5323</v>
      </c>
      <c r="J2143" s="627" t="s">
        <v>623</v>
      </c>
      <c r="K2143" s="627"/>
      <c r="L2143" s="627"/>
      <c r="M2143" s="627"/>
      <c r="N2143" s="627"/>
    </row>
    <row r="2144" spans="1:14" ht="15" hidden="1" customHeight="1" x14ac:dyDescent="0.15">
      <c r="A2144" s="627">
        <v>53</v>
      </c>
      <c r="B2144" s="627">
        <v>1920704000</v>
      </c>
      <c r="C2144" s="627" t="s">
        <v>1161</v>
      </c>
      <c r="D2144" s="627" t="s">
        <v>1091</v>
      </c>
      <c r="E2144" s="627" t="s">
        <v>1018</v>
      </c>
      <c r="F2144" s="627" t="s">
        <v>1007</v>
      </c>
      <c r="G2144" s="627" t="s">
        <v>5255</v>
      </c>
      <c r="H2144" s="627" t="s">
        <v>5265</v>
      </c>
      <c r="I2144" s="627" t="s">
        <v>5324</v>
      </c>
      <c r="J2144" s="627" t="s">
        <v>624</v>
      </c>
      <c r="K2144" s="627"/>
      <c r="L2144" s="627"/>
      <c r="M2144" s="627"/>
      <c r="N2144" s="627"/>
    </row>
    <row r="2145" spans="1:14" ht="15" hidden="1" customHeight="1" x14ac:dyDescent="0.15">
      <c r="A2145" s="627">
        <v>54</v>
      </c>
      <c r="B2145" s="627">
        <v>1920705000</v>
      </c>
      <c r="C2145" s="627" t="s">
        <v>1161</v>
      </c>
      <c r="D2145" s="627" t="s">
        <v>1091</v>
      </c>
      <c r="E2145" s="627" t="s">
        <v>1020</v>
      </c>
      <c r="F2145" s="627" t="s">
        <v>1007</v>
      </c>
      <c r="G2145" s="627" t="s">
        <v>5255</v>
      </c>
      <c r="H2145" s="627" t="s">
        <v>5265</v>
      </c>
      <c r="I2145" s="627" t="s">
        <v>5325</v>
      </c>
      <c r="J2145" s="627" t="s">
        <v>625</v>
      </c>
      <c r="K2145" s="627"/>
      <c r="L2145" s="627"/>
      <c r="M2145" s="627"/>
      <c r="N2145" s="627"/>
    </row>
    <row r="2146" spans="1:14" ht="15" hidden="1" customHeight="1" x14ac:dyDescent="0.15">
      <c r="A2146" s="627">
        <v>55</v>
      </c>
      <c r="B2146" s="627">
        <v>1920706000</v>
      </c>
      <c r="C2146" s="627" t="s">
        <v>1161</v>
      </c>
      <c r="D2146" s="627" t="s">
        <v>1091</v>
      </c>
      <c r="E2146" s="627" t="s">
        <v>1022</v>
      </c>
      <c r="F2146" s="627" t="s">
        <v>1007</v>
      </c>
      <c r="G2146" s="627" t="s">
        <v>5255</v>
      </c>
      <c r="H2146" s="627" t="s">
        <v>5265</v>
      </c>
      <c r="I2146" s="627" t="s">
        <v>5326</v>
      </c>
      <c r="J2146" s="627" t="s">
        <v>2388</v>
      </c>
      <c r="K2146" s="627"/>
      <c r="L2146" s="627"/>
      <c r="M2146" s="627"/>
      <c r="N2146" s="627"/>
    </row>
    <row r="2147" spans="1:14" ht="15" hidden="1" customHeight="1" x14ac:dyDescent="0.15">
      <c r="A2147" s="627">
        <v>56</v>
      </c>
      <c r="B2147" s="627">
        <v>1920707000</v>
      </c>
      <c r="C2147" s="627" t="s">
        <v>1161</v>
      </c>
      <c r="D2147" s="627" t="s">
        <v>1091</v>
      </c>
      <c r="E2147" s="627" t="s">
        <v>1024</v>
      </c>
      <c r="F2147" s="627" t="s">
        <v>1007</v>
      </c>
      <c r="G2147" s="627" t="s">
        <v>5255</v>
      </c>
      <c r="H2147" s="627" t="s">
        <v>5265</v>
      </c>
      <c r="I2147" s="627" t="s">
        <v>5327</v>
      </c>
      <c r="J2147" s="627" t="s">
        <v>2391</v>
      </c>
      <c r="K2147" s="627"/>
      <c r="L2147" s="627"/>
      <c r="M2147" s="627"/>
      <c r="N2147" s="627"/>
    </row>
    <row r="2148" spans="1:14" ht="15" hidden="1" customHeight="1" x14ac:dyDescent="0.15">
      <c r="A2148" s="627">
        <v>57</v>
      </c>
      <c r="B2148" s="627">
        <v>1920708000</v>
      </c>
      <c r="C2148" s="627" t="s">
        <v>1161</v>
      </c>
      <c r="D2148" s="627" t="s">
        <v>1091</v>
      </c>
      <c r="E2148" s="627" t="s">
        <v>1006</v>
      </c>
      <c r="F2148" s="627" t="s">
        <v>1007</v>
      </c>
      <c r="G2148" s="627" t="s">
        <v>5255</v>
      </c>
      <c r="H2148" s="627" t="s">
        <v>5265</v>
      </c>
      <c r="I2148" s="627" t="s">
        <v>5328</v>
      </c>
      <c r="J2148" s="627" t="s">
        <v>2394</v>
      </c>
      <c r="K2148" s="627"/>
      <c r="L2148" s="627"/>
      <c r="M2148" s="627"/>
      <c r="N2148" s="627"/>
    </row>
    <row r="2149" spans="1:14" ht="15" hidden="1" customHeight="1" x14ac:dyDescent="0.15">
      <c r="A2149" s="627">
        <v>58</v>
      </c>
      <c r="B2149" s="627">
        <v>1920709000</v>
      </c>
      <c r="C2149" s="627" t="s">
        <v>1161</v>
      </c>
      <c r="D2149" s="627" t="s">
        <v>1091</v>
      </c>
      <c r="E2149" s="627" t="s">
        <v>1027</v>
      </c>
      <c r="F2149" s="627" t="s">
        <v>1007</v>
      </c>
      <c r="G2149" s="627" t="s">
        <v>5255</v>
      </c>
      <c r="H2149" s="627" t="s">
        <v>5265</v>
      </c>
      <c r="I2149" s="627" t="s">
        <v>3064</v>
      </c>
      <c r="J2149" s="627" t="s">
        <v>2980</v>
      </c>
      <c r="K2149" s="627"/>
      <c r="L2149" s="627"/>
      <c r="M2149" s="627"/>
      <c r="N2149" s="627"/>
    </row>
    <row r="2150" spans="1:14" ht="15" hidden="1" customHeight="1" x14ac:dyDescent="0.15">
      <c r="A2150" s="627">
        <v>59</v>
      </c>
      <c r="B2150" s="627">
        <v>1920710000</v>
      </c>
      <c r="C2150" s="627" t="s">
        <v>1161</v>
      </c>
      <c r="D2150" s="627" t="s">
        <v>1091</v>
      </c>
      <c r="E2150" s="627" t="s">
        <v>1029</v>
      </c>
      <c r="F2150" s="627" t="s">
        <v>1007</v>
      </c>
      <c r="G2150" s="627" t="s">
        <v>5255</v>
      </c>
      <c r="H2150" s="627" t="s">
        <v>5265</v>
      </c>
      <c r="I2150" s="627" t="s">
        <v>5329</v>
      </c>
      <c r="J2150" s="627" t="s">
        <v>2983</v>
      </c>
      <c r="K2150" s="627"/>
      <c r="L2150" s="627"/>
      <c r="M2150" s="627"/>
      <c r="N2150" s="627"/>
    </row>
    <row r="2151" spans="1:14" ht="15" hidden="1" customHeight="1" x14ac:dyDescent="0.15">
      <c r="A2151" s="627">
        <v>60</v>
      </c>
      <c r="B2151" s="627">
        <v>1920711000</v>
      </c>
      <c r="C2151" s="627" t="s">
        <v>1161</v>
      </c>
      <c r="D2151" s="627" t="s">
        <v>1091</v>
      </c>
      <c r="E2151" s="627" t="s">
        <v>1031</v>
      </c>
      <c r="F2151" s="627" t="s">
        <v>1007</v>
      </c>
      <c r="G2151" s="627" t="s">
        <v>5255</v>
      </c>
      <c r="H2151" s="627" t="s">
        <v>5265</v>
      </c>
      <c r="I2151" s="627" t="s">
        <v>5330</v>
      </c>
      <c r="J2151" s="627" t="s">
        <v>2986</v>
      </c>
      <c r="K2151" s="627"/>
      <c r="L2151" s="627"/>
      <c r="M2151" s="627"/>
      <c r="N2151" s="627"/>
    </row>
    <row r="2152" spans="1:14" ht="15" hidden="1" customHeight="1" x14ac:dyDescent="0.15">
      <c r="A2152" s="627">
        <v>61</v>
      </c>
      <c r="B2152" s="627">
        <v>1920800000</v>
      </c>
      <c r="C2152" s="627" t="s">
        <v>1161</v>
      </c>
      <c r="D2152" s="627" t="s">
        <v>1098</v>
      </c>
      <c r="E2152" s="627" t="s">
        <v>1008</v>
      </c>
      <c r="F2152" s="627" t="s">
        <v>1007</v>
      </c>
      <c r="G2152" s="627" t="s">
        <v>5255</v>
      </c>
      <c r="H2152" s="627" t="s">
        <v>5267</v>
      </c>
      <c r="I2152" s="627"/>
      <c r="J2152" s="627" t="s">
        <v>626</v>
      </c>
      <c r="K2152" s="627"/>
      <c r="L2152" s="627"/>
      <c r="M2152" s="627"/>
      <c r="N2152" s="627"/>
    </row>
    <row r="2153" spans="1:14" ht="15" hidden="1" customHeight="1" x14ac:dyDescent="0.15">
      <c r="A2153" s="627">
        <v>62</v>
      </c>
      <c r="B2153" s="627">
        <v>1920801000</v>
      </c>
      <c r="C2153" s="627" t="s">
        <v>1161</v>
      </c>
      <c r="D2153" s="627" t="s">
        <v>1098</v>
      </c>
      <c r="E2153" s="627" t="s">
        <v>1012</v>
      </c>
      <c r="F2153" s="627" t="s">
        <v>1007</v>
      </c>
      <c r="G2153" s="627" t="s">
        <v>5255</v>
      </c>
      <c r="H2153" s="627" t="s">
        <v>5267</v>
      </c>
      <c r="I2153" s="627" t="s">
        <v>5331</v>
      </c>
      <c r="J2153" s="627" t="s">
        <v>627</v>
      </c>
      <c r="K2153" s="627"/>
      <c r="L2153" s="627"/>
      <c r="M2153" s="627"/>
      <c r="N2153" s="627"/>
    </row>
    <row r="2154" spans="1:14" ht="15" hidden="1" customHeight="1" x14ac:dyDescent="0.15">
      <c r="A2154" s="627">
        <v>63</v>
      </c>
      <c r="B2154" s="627">
        <v>1920802000</v>
      </c>
      <c r="C2154" s="627" t="s">
        <v>1161</v>
      </c>
      <c r="D2154" s="627" t="s">
        <v>1098</v>
      </c>
      <c r="E2154" s="627" t="s">
        <v>1014</v>
      </c>
      <c r="F2154" s="627" t="s">
        <v>1007</v>
      </c>
      <c r="G2154" s="627" t="s">
        <v>5255</v>
      </c>
      <c r="H2154" s="627" t="s">
        <v>5267</v>
      </c>
      <c r="I2154" s="627" t="s">
        <v>5332</v>
      </c>
      <c r="J2154" s="627" t="s">
        <v>628</v>
      </c>
      <c r="K2154" s="627"/>
      <c r="L2154" s="627"/>
      <c r="M2154" s="627"/>
      <c r="N2154" s="627"/>
    </row>
    <row r="2155" spans="1:14" ht="15" hidden="1" customHeight="1" x14ac:dyDescent="0.15">
      <c r="A2155" s="627">
        <v>64</v>
      </c>
      <c r="B2155" s="627">
        <v>1920803000</v>
      </c>
      <c r="C2155" s="627" t="s">
        <v>1161</v>
      </c>
      <c r="D2155" s="627" t="s">
        <v>1098</v>
      </c>
      <c r="E2155" s="627" t="s">
        <v>1016</v>
      </c>
      <c r="F2155" s="627" t="s">
        <v>1007</v>
      </c>
      <c r="G2155" s="627" t="s">
        <v>5255</v>
      </c>
      <c r="H2155" s="627" t="s">
        <v>5267</v>
      </c>
      <c r="I2155" s="627" t="s">
        <v>5333</v>
      </c>
      <c r="J2155" s="627" t="s">
        <v>629</v>
      </c>
      <c r="K2155" s="627"/>
      <c r="L2155" s="627"/>
      <c r="M2155" s="627"/>
      <c r="N2155" s="627"/>
    </row>
    <row r="2156" spans="1:14" ht="15" hidden="1" customHeight="1" x14ac:dyDescent="0.15">
      <c r="A2156" s="627">
        <v>65</v>
      </c>
      <c r="B2156" s="627">
        <v>1920804000</v>
      </c>
      <c r="C2156" s="627" t="s">
        <v>1161</v>
      </c>
      <c r="D2156" s="627" t="s">
        <v>1098</v>
      </c>
      <c r="E2156" s="627" t="s">
        <v>1018</v>
      </c>
      <c r="F2156" s="627" t="s">
        <v>1007</v>
      </c>
      <c r="G2156" s="627" t="s">
        <v>5255</v>
      </c>
      <c r="H2156" s="627" t="s">
        <v>5267</v>
      </c>
      <c r="I2156" s="627" t="s">
        <v>4175</v>
      </c>
      <c r="J2156" s="627" t="s">
        <v>630</v>
      </c>
      <c r="K2156" s="627"/>
      <c r="L2156" s="627"/>
      <c r="M2156" s="627"/>
      <c r="N2156" s="627"/>
    </row>
    <row r="2157" spans="1:14" ht="15" hidden="1" customHeight="1" x14ac:dyDescent="0.15">
      <c r="A2157" s="627">
        <v>66</v>
      </c>
      <c r="B2157" s="627">
        <v>1920805000</v>
      </c>
      <c r="C2157" s="627" t="s">
        <v>1161</v>
      </c>
      <c r="D2157" s="627" t="s">
        <v>1098</v>
      </c>
      <c r="E2157" s="627" t="s">
        <v>1020</v>
      </c>
      <c r="F2157" s="627" t="s">
        <v>1007</v>
      </c>
      <c r="G2157" s="627" t="s">
        <v>5255</v>
      </c>
      <c r="H2157" s="627" t="s">
        <v>5267</v>
      </c>
      <c r="I2157" s="627" t="s">
        <v>5334</v>
      </c>
      <c r="J2157" s="627" t="s">
        <v>631</v>
      </c>
      <c r="K2157" s="627"/>
      <c r="L2157" s="627"/>
      <c r="M2157" s="627"/>
      <c r="N2157" s="627"/>
    </row>
    <row r="2158" spans="1:14" ht="15" hidden="1" customHeight="1" x14ac:dyDescent="0.15">
      <c r="A2158" s="627">
        <v>67</v>
      </c>
      <c r="B2158" s="627">
        <v>1920806000</v>
      </c>
      <c r="C2158" s="627" t="s">
        <v>1161</v>
      </c>
      <c r="D2158" s="627" t="s">
        <v>1098</v>
      </c>
      <c r="E2158" s="627" t="s">
        <v>1022</v>
      </c>
      <c r="F2158" s="627" t="s">
        <v>1007</v>
      </c>
      <c r="G2158" s="627" t="s">
        <v>5255</v>
      </c>
      <c r="H2158" s="627" t="s">
        <v>5267</v>
      </c>
      <c r="I2158" s="627" t="s">
        <v>5335</v>
      </c>
      <c r="J2158" s="627" t="s">
        <v>632</v>
      </c>
      <c r="K2158" s="627"/>
      <c r="L2158" s="627"/>
      <c r="M2158" s="627"/>
      <c r="N2158" s="627"/>
    </row>
    <row r="2159" spans="1:14" ht="15" hidden="1" customHeight="1" x14ac:dyDescent="0.15">
      <c r="A2159" s="627">
        <v>68</v>
      </c>
      <c r="B2159" s="627">
        <v>1920807000</v>
      </c>
      <c r="C2159" s="627" t="s">
        <v>1161</v>
      </c>
      <c r="D2159" s="627" t="s">
        <v>1098</v>
      </c>
      <c r="E2159" s="627" t="s">
        <v>1024</v>
      </c>
      <c r="F2159" s="627" t="s">
        <v>1007</v>
      </c>
      <c r="G2159" s="627" t="s">
        <v>5255</v>
      </c>
      <c r="H2159" s="627" t="s">
        <v>5267</v>
      </c>
      <c r="I2159" s="627" t="s">
        <v>5336</v>
      </c>
      <c r="J2159" s="627" t="s">
        <v>633</v>
      </c>
      <c r="K2159" s="627"/>
      <c r="L2159" s="627"/>
      <c r="M2159" s="627"/>
      <c r="N2159" s="627"/>
    </row>
    <row r="2160" spans="1:14" ht="15" hidden="1" customHeight="1" x14ac:dyDescent="0.15">
      <c r="A2160" s="627">
        <v>69</v>
      </c>
      <c r="B2160" s="627">
        <v>1920808000</v>
      </c>
      <c r="C2160" s="627" t="s">
        <v>1161</v>
      </c>
      <c r="D2160" s="627" t="s">
        <v>1098</v>
      </c>
      <c r="E2160" s="627" t="s">
        <v>1006</v>
      </c>
      <c r="F2160" s="627" t="s">
        <v>1007</v>
      </c>
      <c r="G2160" s="627" t="s">
        <v>5255</v>
      </c>
      <c r="H2160" s="627" t="s">
        <v>5267</v>
      </c>
      <c r="I2160" s="627" t="s">
        <v>5337</v>
      </c>
      <c r="J2160" s="627" t="s">
        <v>634</v>
      </c>
      <c r="K2160" s="627"/>
      <c r="L2160" s="627"/>
      <c r="M2160" s="627"/>
      <c r="N2160" s="627"/>
    </row>
    <row r="2161" spans="1:14" ht="15" hidden="1" customHeight="1" x14ac:dyDescent="0.15">
      <c r="A2161" s="627">
        <v>70</v>
      </c>
      <c r="B2161" s="627">
        <v>1920809000</v>
      </c>
      <c r="C2161" s="627" t="s">
        <v>1161</v>
      </c>
      <c r="D2161" s="627" t="s">
        <v>1098</v>
      </c>
      <c r="E2161" s="627" t="s">
        <v>1027</v>
      </c>
      <c r="F2161" s="627" t="s">
        <v>1007</v>
      </c>
      <c r="G2161" s="627" t="s">
        <v>5255</v>
      </c>
      <c r="H2161" s="627" t="s">
        <v>5267</v>
      </c>
      <c r="I2161" s="627" t="s">
        <v>5338</v>
      </c>
      <c r="J2161" s="627" t="s">
        <v>1892</v>
      </c>
      <c r="K2161" s="627"/>
      <c r="L2161" s="627"/>
      <c r="M2161" s="627"/>
      <c r="N2161" s="627"/>
    </row>
    <row r="2162" spans="1:14" ht="15" hidden="1" customHeight="1" x14ac:dyDescent="0.15">
      <c r="A2162" s="627">
        <v>71</v>
      </c>
      <c r="B2162" s="627">
        <v>1920810000</v>
      </c>
      <c r="C2162" s="627" t="s">
        <v>1161</v>
      </c>
      <c r="D2162" s="627" t="s">
        <v>1098</v>
      </c>
      <c r="E2162" s="627" t="s">
        <v>1029</v>
      </c>
      <c r="F2162" s="627" t="s">
        <v>1007</v>
      </c>
      <c r="G2162" s="627" t="s">
        <v>5255</v>
      </c>
      <c r="H2162" s="627" t="s">
        <v>5267</v>
      </c>
      <c r="I2162" s="627" t="s">
        <v>5339</v>
      </c>
      <c r="J2162" s="627" t="s">
        <v>1895</v>
      </c>
      <c r="K2162" s="627"/>
      <c r="L2162" s="627"/>
      <c r="M2162" s="627"/>
      <c r="N2162" s="627"/>
    </row>
    <row r="2163" spans="1:14" ht="15" hidden="1" customHeight="1" x14ac:dyDescent="0.15">
      <c r="A2163" s="627">
        <v>72</v>
      </c>
      <c r="B2163" s="627">
        <v>1920811000</v>
      </c>
      <c r="C2163" s="627" t="s">
        <v>1161</v>
      </c>
      <c r="D2163" s="627" t="s">
        <v>1098</v>
      </c>
      <c r="E2163" s="627" t="s">
        <v>1031</v>
      </c>
      <c r="F2163" s="627" t="s">
        <v>1007</v>
      </c>
      <c r="G2163" s="627" t="s">
        <v>5255</v>
      </c>
      <c r="H2163" s="627" t="s">
        <v>5267</v>
      </c>
      <c r="I2163" s="627" t="s">
        <v>3060</v>
      </c>
      <c r="J2163" s="627" t="s">
        <v>2418</v>
      </c>
      <c r="K2163" s="627"/>
      <c r="L2163" s="627"/>
      <c r="M2163" s="627"/>
      <c r="N2163" s="627"/>
    </row>
    <row r="2164" spans="1:14" ht="15" hidden="1" customHeight="1" x14ac:dyDescent="0.15">
      <c r="A2164" s="627">
        <v>73</v>
      </c>
      <c r="B2164" s="627">
        <v>1920812000</v>
      </c>
      <c r="C2164" s="627" t="s">
        <v>1161</v>
      </c>
      <c r="D2164" s="627" t="s">
        <v>1098</v>
      </c>
      <c r="E2164" s="627" t="s">
        <v>1033</v>
      </c>
      <c r="F2164" s="627" t="s">
        <v>1007</v>
      </c>
      <c r="G2164" s="627" t="s">
        <v>5255</v>
      </c>
      <c r="H2164" s="627" t="s">
        <v>5267</v>
      </c>
      <c r="I2164" s="627" t="s">
        <v>5340</v>
      </c>
      <c r="J2164" s="627" t="s">
        <v>5341</v>
      </c>
      <c r="K2164" s="627"/>
      <c r="L2164" s="627"/>
      <c r="M2164" s="627"/>
      <c r="N2164" s="627"/>
    </row>
    <row r="2165" spans="1:14" ht="15" hidden="1" customHeight="1" x14ac:dyDescent="0.15">
      <c r="A2165" s="627">
        <v>74</v>
      </c>
      <c r="B2165" s="627">
        <v>1920813000</v>
      </c>
      <c r="C2165" s="627" t="s">
        <v>1161</v>
      </c>
      <c r="D2165" s="627" t="s">
        <v>1098</v>
      </c>
      <c r="E2165" s="627" t="s">
        <v>1035</v>
      </c>
      <c r="F2165" s="627" t="s">
        <v>1007</v>
      </c>
      <c r="G2165" s="627" t="s">
        <v>5255</v>
      </c>
      <c r="H2165" s="627" t="s">
        <v>5267</v>
      </c>
      <c r="I2165" s="627" t="s">
        <v>5342</v>
      </c>
      <c r="J2165" s="627" t="s">
        <v>5343</v>
      </c>
      <c r="K2165" s="627"/>
      <c r="L2165" s="627"/>
      <c r="M2165" s="627"/>
      <c r="N2165" s="627"/>
    </row>
    <row r="2166" spans="1:14" ht="15" hidden="1" customHeight="1" x14ac:dyDescent="0.15">
      <c r="A2166" s="627">
        <v>75</v>
      </c>
      <c r="B2166" s="627">
        <v>1920814000</v>
      </c>
      <c r="C2166" s="627" t="s">
        <v>1161</v>
      </c>
      <c r="D2166" s="627" t="s">
        <v>1098</v>
      </c>
      <c r="E2166" s="627" t="s">
        <v>1037</v>
      </c>
      <c r="F2166" s="627" t="s">
        <v>1007</v>
      </c>
      <c r="G2166" s="627" t="s">
        <v>5255</v>
      </c>
      <c r="H2166" s="627" t="s">
        <v>5267</v>
      </c>
      <c r="I2166" s="627" t="s">
        <v>5344</v>
      </c>
      <c r="J2166" s="627" t="s">
        <v>5345</v>
      </c>
      <c r="K2166" s="627"/>
      <c r="L2166" s="627"/>
      <c r="M2166" s="627"/>
      <c r="N2166" s="627"/>
    </row>
    <row r="2167" spans="1:14" ht="15" hidden="1" customHeight="1" x14ac:dyDescent="0.15">
      <c r="A2167" s="627">
        <v>76</v>
      </c>
      <c r="B2167" s="627">
        <v>1920815000</v>
      </c>
      <c r="C2167" s="627" t="s">
        <v>1161</v>
      </c>
      <c r="D2167" s="627" t="s">
        <v>1098</v>
      </c>
      <c r="E2167" s="627" t="s">
        <v>1039</v>
      </c>
      <c r="F2167" s="627" t="s">
        <v>1007</v>
      </c>
      <c r="G2167" s="627" t="s">
        <v>5255</v>
      </c>
      <c r="H2167" s="627" t="s">
        <v>5267</v>
      </c>
      <c r="I2167" s="627" t="s">
        <v>5346</v>
      </c>
      <c r="J2167" s="627" t="s">
        <v>5347</v>
      </c>
      <c r="K2167" s="627"/>
      <c r="L2167" s="627"/>
      <c r="M2167" s="627"/>
      <c r="N2167" s="627"/>
    </row>
    <row r="2168" spans="1:14" ht="15" hidden="1" customHeight="1" x14ac:dyDescent="0.15">
      <c r="A2168" s="627">
        <v>77</v>
      </c>
      <c r="B2168" s="627">
        <v>1920816000</v>
      </c>
      <c r="C2168" s="627" t="s">
        <v>1161</v>
      </c>
      <c r="D2168" s="627" t="s">
        <v>1098</v>
      </c>
      <c r="E2168" s="627" t="s">
        <v>1041</v>
      </c>
      <c r="F2168" s="627" t="s">
        <v>1007</v>
      </c>
      <c r="G2168" s="627" t="s">
        <v>5255</v>
      </c>
      <c r="H2168" s="627" t="s">
        <v>5267</v>
      </c>
      <c r="I2168" s="627" t="s">
        <v>465</v>
      </c>
      <c r="J2168" s="627" t="s">
        <v>5348</v>
      </c>
      <c r="K2168" s="627"/>
      <c r="L2168" s="627"/>
      <c r="M2168" s="627"/>
      <c r="N2168" s="627"/>
    </row>
    <row r="2169" spans="1:14" ht="15" hidden="1" customHeight="1" x14ac:dyDescent="0.15">
      <c r="A2169" s="627">
        <v>78</v>
      </c>
      <c r="B2169" s="627">
        <v>1920817000</v>
      </c>
      <c r="C2169" s="627" t="s">
        <v>1161</v>
      </c>
      <c r="D2169" s="627" t="s">
        <v>1098</v>
      </c>
      <c r="E2169" s="627" t="s">
        <v>1043</v>
      </c>
      <c r="F2169" s="627" t="s">
        <v>1007</v>
      </c>
      <c r="G2169" s="627" t="s">
        <v>5255</v>
      </c>
      <c r="H2169" s="627" t="s">
        <v>5267</v>
      </c>
      <c r="I2169" s="627" t="s">
        <v>5349</v>
      </c>
      <c r="J2169" s="627" t="s">
        <v>5350</v>
      </c>
      <c r="K2169" s="627"/>
      <c r="L2169" s="627"/>
      <c r="M2169" s="627"/>
      <c r="N2169" s="627"/>
    </row>
    <row r="2170" spans="1:14" ht="15" hidden="1" customHeight="1" x14ac:dyDescent="0.15">
      <c r="A2170" s="627">
        <v>79</v>
      </c>
      <c r="B2170" s="627">
        <v>1920818000</v>
      </c>
      <c r="C2170" s="627" t="s">
        <v>1161</v>
      </c>
      <c r="D2170" s="627" t="s">
        <v>1098</v>
      </c>
      <c r="E2170" s="627" t="s">
        <v>1045</v>
      </c>
      <c r="F2170" s="627" t="s">
        <v>1007</v>
      </c>
      <c r="G2170" s="627" t="s">
        <v>5255</v>
      </c>
      <c r="H2170" s="627" t="s">
        <v>5267</v>
      </c>
      <c r="I2170" s="627" t="s">
        <v>5351</v>
      </c>
      <c r="J2170" s="627" t="s">
        <v>5352</v>
      </c>
      <c r="K2170" s="627"/>
      <c r="L2170" s="627"/>
      <c r="M2170" s="627"/>
      <c r="N2170" s="627"/>
    </row>
    <row r="2171" spans="1:14" ht="15" hidden="1" customHeight="1" x14ac:dyDescent="0.15">
      <c r="A2171" s="627">
        <v>80</v>
      </c>
      <c r="B2171" s="627">
        <v>1920819000</v>
      </c>
      <c r="C2171" s="627" t="s">
        <v>1161</v>
      </c>
      <c r="D2171" s="627" t="s">
        <v>1098</v>
      </c>
      <c r="E2171" s="627" t="s">
        <v>1161</v>
      </c>
      <c r="F2171" s="627" t="s">
        <v>1007</v>
      </c>
      <c r="G2171" s="627" t="s">
        <v>5255</v>
      </c>
      <c r="H2171" s="627" t="s">
        <v>5267</v>
      </c>
      <c r="I2171" s="627" t="s">
        <v>5353</v>
      </c>
      <c r="J2171" s="627" t="s">
        <v>5354</v>
      </c>
      <c r="K2171" s="627"/>
      <c r="L2171" s="627"/>
      <c r="M2171" s="627"/>
      <c r="N2171" s="627"/>
    </row>
    <row r="2172" spans="1:14" ht="15" hidden="1" customHeight="1" x14ac:dyDescent="0.15">
      <c r="A2172" s="627">
        <v>81</v>
      </c>
      <c r="B2172" s="627">
        <v>1920820000</v>
      </c>
      <c r="C2172" s="627" t="s">
        <v>1161</v>
      </c>
      <c r="D2172" s="627" t="s">
        <v>1098</v>
      </c>
      <c r="E2172" s="627" t="s">
        <v>1163</v>
      </c>
      <c r="F2172" s="627" t="s">
        <v>1007</v>
      </c>
      <c r="G2172" s="627" t="s">
        <v>5255</v>
      </c>
      <c r="H2172" s="627" t="s">
        <v>5267</v>
      </c>
      <c r="I2172" s="627" t="s">
        <v>1851</v>
      </c>
      <c r="J2172" s="627" t="s">
        <v>5355</v>
      </c>
      <c r="K2172" s="627"/>
      <c r="L2172" s="627"/>
      <c r="M2172" s="627"/>
      <c r="N2172" s="627"/>
    </row>
    <row r="2173" spans="1:14" ht="15" hidden="1" customHeight="1" x14ac:dyDescent="0.15">
      <c r="A2173" s="627">
        <v>82</v>
      </c>
      <c r="B2173" s="627">
        <v>1920900000</v>
      </c>
      <c r="C2173" s="627" t="s">
        <v>1161</v>
      </c>
      <c r="D2173" s="627" t="s">
        <v>1897</v>
      </c>
      <c r="E2173" s="627" t="s">
        <v>1008</v>
      </c>
      <c r="F2173" s="627" t="s">
        <v>1007</v>
      </c>
      <c r="G2173" s="627" t="s">
        <v>5255</v>
      </c>
      <c r="H2173" s="627" t="s">
        <v>5269</v>
      </c>
      <c r="I2173" s="627"/>
      <c r="J2173" s="627" t="s">
        <v>1898</v>
      </c>
      <c r="K2173" s="627"/>
      <c r="L2173" s="627"/>
      <c r="M2173" s="627"/>
      <c r="N2173" s="627"/>
    </row>
    <row r="2174" spans="1:14" ht="15" hidden="1" customHeight="1" x14ac:dyDescent="0.15">
      <c r="A2174" s="627">
        <v>83</v>
      </c>
      <c r="B2174" s="627">
        <v>1920901000</v>
      </c>
      <c r="C2174" s="627" t="s">
        <v>1161</v>
      </c>
      <c r="D2174" s="627" t="s">
        <v>1897</v>
      </c>
      <c r="E2174" s="627" t="s">
        <v>1012</v>
      </c>
      <c r="F2174" s="627" t="s">
        <v>1007</v>
      </c>
      <c r="G2174" s="627" t="s">
        <v>5255</v>
      </c>
      <c r="H2174" s="627" t="s">
        <v>5269</v>
      </c>
      <c r="I2174" s="627" t="s">
        <v>5356</v>
      </c>
      <c r="J2174" s="627" t="s">
        <v>1901</v>
      </c>
      <c r="K2174" s="627"/>
      <c r="L2174" s="627"/>
      <c r="M2174" s="627"/>
      <c r="N2174" s="627"/>
    </row>
    <row r="2175" spans="1:14" ht="15" hidden="1" customHeight="1" x14ac:dyDescent="0.15">
      <c r="A2175" s="627">
        <v>84</v>
      </c>
      <c r="B2175" s="627">
        <v>1920902000</v>
      </c>
      <c r="C2175" s="627" t="s">
        <v>1161</v>
      </c>
      <c r="D2175" s="627" t="s">
        <v>1897</v>
      </c>
      <c r="E2175" s="627" t="s">
        <v>1014</v>
      </c>
      <c r="F2175" s="627" t="s">
        <v>1007</v>
      </c>
      <c r="G2175" s="627" t="s">
        <v>5255</v>
      </c>
      <c r="H2175" s="627" t="s">
        <v>5269</v>
      </c>
      <c r="I2175" s="627" t="s">
        <v>5357</v>
      </c>
      <c r="J2175" s="627" t="s">
        <v>1904</v>
      </c>
      <c r="K2175" s="627"/>
      <c r="L2175" s="627"/>
      <c r="M2175" s="627"/>
      <c r="N2175" s="627"/>
    </row>
    <row r="2176" spans="1:14" ht="15" hidden="1" customHeight="1" x14ac:dyDescent="0.15">
      <c r="A2176" s="627">
        <v>85</v>
      </c>
      <c r="B2176" s="627">
        <v>1920903000</v>
      </c>
      <c r="C2176" s="627" t="s">
        <v>1161</v>
      </c>
      <c r="D2176" s="627" t="s">
        <v>1897</v>
      </c>
      <c r="E2176" s="627" t="s">
        <v>1016</v>
      </c>
      <c r="F2176" s="627" t="s">
        <v>1007</v>
      </c>
      <c r="G2176" s="627" t="s">
        <v>5255</v>
      </c>
      <c r="H2176" s="627" t="s">
        <v>5269</v>
      </c>
      <c r="I2176" s="627" t="s">
        <v>4931</v>
      </c>
      <c r="J2176" s="627" t="s">
        <v>1906</v>
      </c>
      <c r="K2176" s="627"/>
      <c r="L2176" s="627"/>
      <c r="M2176" s="627"/>
      <c r="N2176" s="627"/>
    </row>
    <row r="2177" spans="1:14" ht="15" hidden="1" customHeight="1" x14ac:dyDescent="0.15">
      <c r="A2177" s="627">
        <v>86</v>
      </c>
      <c r="B2177" s="627">
        <v>1920904000</v>
      </c>
      <c r="C2177" s="627" t="s">
        <v>1161</v>
      </c>
      <c r="D2177" s="627" t="s">
        <v>1897</v>
      </c>
      <c r="E2177" s="627" t="s">
        <v>1018</v>
      </c>
      <c r="F2177" s="627" t="s">
        <v>1007</v>
      </c>
      <c r="G2177" s="627" t="s">
        <v>5255</v>
      </c>
      <c r="H2177" s="627" t="s">
        <v>5269</v>
      </c>
      <c r="I2177" s="627" t="s">
        <v>5358</v>
      </c>
      <c r="J2177" s="627" t="s">
        <v>1908</v>
      </c>
      <c r="K2177" s="627"/>
      <c r="L2177" s="627"/>
      <c r="M2177" s="627"/>
      <c r="N2177" s="627"/>
    </row>
    <row r="2178" spans="1:14" ht="15" hidden="1" customHeight="1" x14ac:dyDescent="0.15">
      <c r="A2178" s="627">
        <v>87</v>
      </c>
      <c r="B2178" s="627">
        <v>1920905000</v>
      </c>
      <c r="C2178" s="627" t="s">
        <v>1161</v>
      </c>
      <c r="D2178" s="627" t="s">
        <v>1897</v>
      </c>
      <c r="E2178" s="627" t="s">
        <v>1020</v>
      </c>
      <c r="F2178" s="627" t="s">
        <v>1007</v>
      </c>
      <c r="G2178" s="627" t="s">
        <v>5255</v>
      </c>
      <c r="H2178" s="627" t="s">
        <v>5269</v>
      </c>
      <c r="I2178" s="627" t="s">
        <v>5359</v>
      </c>
      <c r="J2178" s="627" t="s">
        <v>1911</v>
      </c>
      <c r="K2178" s="627"/>
      <c r="L2178" s="627"/>
      <c r="M2178" s="627"/>
      <c r="N2178" s="627"/>
    </row>
    <row r="2179" spans="1:14" ht="15" hidden="1" customHeight="1" x14ac:dyDescent="0.15">
      <c r="A2179" s="627">
        <v>88</v>
      </c>
      <c r="B2179" s="627">
        <v>1920906000</v>
      </c>
      <c r="C2179" s="627" t="s">
        <v>1161</v>
      </c>
      <c r="D2179" s="627" t="s">
        <v>1897</v>
      </c>
      <c r="E2179" s="627" t="s">
        <v>1022</v>
      </c>
      <c r="F2179" s="627" t="s">
        <v>1007</v>
      </c>
      <c r="G2179" s="627" t="s">
        <v>5255</v>
      </c>
      <c r="H2179" s="627" t="s">
        <v>5269</v>
      </c>
      <c r="I2179" s="627" t="s">
        <v>5360</v>
      </c>
      <c r="J2179" s="627" t="s">
        <v>1914</v>
      </c>
      <c r="K2179" s="627"/>
      <c r="L2179" s="627"/>
      <c r="M2179" s="627"/>
      <c r="N2179" s="627"/>
    </row>
    <row r="2180" spans="1:14" ht="15" hidden="1" customHeight="1" x14ac:dyDescent="0.15">
      <c r="A2180" s="627">
        <v>89</v>
      </c>
      <c r="B2180" s="627">
        <v>1920907000</v>
      </c>
      <c r="C2180" s="627" t="s">
        <v>1161</v>
      </c>
      <c r="D2180" s="627" t="s">
        <v>1897</v>
      </c>
      <c r="E2180" s="627" t="s">
        <v>1024</v>
      </c>
      <c r="F2180" s="627" t="s">
        <v>1007</v>
      </c>
      <c r="G2180" s="627" t="s">
        <v>5255</v>
      </c>
      <c r="H2180" s="627" t="s">
        <v>5269</v>
      </c>
      <c r="I2180" s="627" t="s">
        <v>5361</v>
      </c>
      <c r="J2180" s="627" t="s">
        <v>1917</v>
      </c>
      <c r="K2180" s="627"/>
      <c r="L2180" s="627"/>
      <c r="M2180" s="627"/>
      <c r="N2180" s="627"/>
    </row>
    <row r="2181" spans="1:14" ht="15" hidden="1" customHeight="1" x14ac:dyDescent="0.15">
      <c r="A2181" s="627">
        <v>90</v>
      </c>
      <c r="B2181" s="627">
        <v>1920908000</v>
      </c>
      <c r="C2181" s="627" t="s">
        <v>1161</v>
      </c>
      <c r="D2181" s="627" t="s">
        <v>1897</v>
      </c>
      <c r="E2181" s="627" t="s">
        <v>1006</v>
      </c>
      <c r="F2181" s="627" t="s">
        <v>1007</v>
      </c>
      <c r="G2181" s="627" t="s">
        <v>5255</v>
      </c>
      <c r="H2181" s="627" t="s">
        <v>5269</v>
      </c>
      <c r="I2181" s="627" t="s">
        <v>5362</v>
      </c>
      <c r="J2181" s="627" t="s">
        <v>2435</v>
      </c>
      <c r="K2181" s="627"/>
      <c r="L2181" s="627"/>
      <c r="M2181" s="627"/>
      <c r="N2181" s="627"/>
    </row>
    <row r="2182" spans="1:14" ht="15" hidden="1" customHeight="1" x14ac:dyDescent="0.15">
      <c r="A2182" s="627">
        <v>91</v>
      </c>
      <c r="B2182" s="627">
        <v>1920909000</v>
      </c>
      <c r="C2182" s="627" t="s">
        <v>1161</v>
      </c>
      <c r="D2182" s="627" t="s">
        <v>1897</v>
      </c>
      <c r="E2182" s="627" t="s">
        <v>1027</v>
      </c>
      <c r="F2182" s="627" t="s">
        <v>1007</v>
      </c>
      <c r="G2182" s="627" t="s">
        <v>5255</v>
      </c>
      <c r="H2182" s="627" t="s">
        <v>5269</v>
      </c>
      <c r="I2182" s="627" t="s">
        <v>5363</v>
      </c>
      <c r="J2182" s="627" t="s">
        <v>2438</v>
      </c>
      <c r="K2182" s="627"/>
      <c r="L2182" s="627"/>
      <c r="M2182" s="627"/>
      <c r="N2182" s="627"/>
    </row>
    <row r="2183" spans="1:14" ht="15" hidden="1" customHeight="1" x14ac:dyDescent="0.15">
      <c r="A2183" s="627">
        <v>92</v>
      </c>
      <c r="B2183" s="627">
        <v>1920910000</v>
      </c>
      <c r="C2183" s="627" t="s">
        <v>1161</v>
      </c>
      <c r="D2183" s="627" t="s">
        <v>1897</v>
      </c>
      <c r="E2183" s="627" t="s">
        <v>1029</v>
      </c>
      <c r="F2183" s="627" t="s">
        <v>1007</v>
      </c>
      <c r="G2183" s="627" t="s">
        <v>5255</v>
      </c>
      <c r="H2183" s="627" t="s">
        <v>5269</v>
      </c>
      <c r="I2183" s="627" t="s">
        <v>5364</v>
      </c>
      <c r="J2183" s="627" t="s">
        <v>2441</v>
      </c>
      <c r="K2183" s="627"/>
      <c r="L2183" s="627"/>
      <c r="M2183" s="627"/>
      <c r="N2183" s="627"/>
    </row>
    <row r="2184" spans="1:14" ht="15" hidden="1" customHeight="1" x14ac:dyDescent="0.15">
      <c r="A2184" s="627">
        <v>93</v>
      </c>
      <c r="B2184" s="627">
        <v>1920911000</v>
      </c>
      <c r="C2184" s="627" t="s">
        <v>1161</v>
      </c>
      <c r="D2184" s="627" t="s">
        <v>1897</v>
      </c>
      <c r="E2184" s="627" t="s">
        <v>1031</v>
      </c>
      <c r="F2184" s="627" t="s">
        <v>1007</v>
      </c>
      <c r="G2184" s="627" t="s">
        <v>5255</v>
      </c>
      <c r="H2184" s="627" t="s">
        <v>5269</v>
      </c>
      <c r="I2184" s="627" t="s">
        <v>5365</v>
      </c>
      <c r="J2184" s="627" t="s">
        <v>5366</v>
      </c>
      <c r="K2184" s="627"/>
      <c r="L2184" s="627"/>
      <c r="M2184" s="627"/>
      <c r="N2184" s="627"/>
    </row>
    <row r="2185" spans="1:14" ht="15" hidden="1" customHeight="1" x14ac:dyDescent="0.15">
      <c r="A2185" s="627">
        <v>94</v>
      </c>
      <c r="B2185" s="627">
        <v>1920912000</v>
      </c>
      <c r="C2185" s="627" t="s">
        <v>1161</v>
      </c>
      <c r="D2185" s="627" t="s">
        <v>1897</v>
      </c>
      <c r="E2185" s="627" t="s">
        <v>1033</v>
      </c>
      <c r="F2185" s="627" t="s">
        <v>1007</v>
      </c>
      <c r="G2185" s="627" t="s">
        <v>5255</v>
      </c>
      <c r="H2185" s="627" t="s">
        <v>5269</v>
      </c>
      <c r="I2185" s="627" t="s">
        <v>5367</v>
      </c>
      <c r="J2185" s="627" t="s">
        <v>5368</v>
      </c>
      <c r="K2185" s="627"/>
      <c r="L2185" s="627"/>
      <c r="M2185" s="627"/>
      <c r="N2185" s="627"/>
    </row>
    <row r="2186" spans="1:14" ht="15" hidden="1" customHeight="1" x14ac:dyDescent="0.15">
      <c r="A2186" s="627">
        <v>95</v>
      </c>
      <c r="B2186" s="627">
        <v>1920913000</v>
      </c>
      <c r="C2186" s="627" t="s">
        <v>1161</v>
      </c>
      <c r="D2186" s="627" t="s">
        <v>1897</v>
      </c>
      <c r="E2186" s="627" t="s">
        <v>1035</v>
      </c>
      <c r="F2186" s="627" t="s">
        <v>1007</v>
      </c>
      <c r="G2186" s="627" t="s">
        <v>5255</v>
      </c>
      <c r="H2186" s="627" t="s">
        <v>5269</v>
      </c>
      <c r="I2186" s="627" t="s">
        <v>5369</v>
      </c>
      <c r="J2186" s="627" t="s">
        <v>5370</v>
      </c>
      <c r="K2186" s="627"/>
      <c r="L2186" s="627"/>
      <c r="M2186" s="627"/>
      <c r="N2186" s="627"/>
    </row>
    <row r="2187" spans="1:14" ht="15" hidden="1" customHeight="1" x14ac:dyDescent="0.15">
      <c r="A2187" s="627">
        <v>96</v>
      </c>
      <c r="B2187" s="627">
        <v>1920914000</v>
      </c>
      <c r="C2187" s="627" t="s">
        <v>1161</v>
      </c>
      <c r="D2187" s="627" t="s">
        <v>1897</v>
      </c>
      <c r="E2187" s="627" t="s">
        <v>1037</v>
      </c>
      <c r="F2187" s="627" t="s">
        <v>1007</v>
      </c>
      <c r="G2187" s="627" t="s">
        <v>5255</v>
      </c>
      <c r="H2187" s="627" t="s">
        <v>5269</v>
      </c>
      <c r="I2187" s="627" t="s">
        <v>2174</v>
      </c>
      <c r="J2187" s="627" t="s">
        <v>5371</v>
      </c>
      <c r="K2187" s="627"/>
      <c r="L2187" s="627"/>
      <c r="M2187" s="627"/>
      <c r="N2187" s="627"/>
    </row>
    <row r="2188" spans="1:14" ht="15" hidden="1" customHeight="1" x14ac:dyDescent="0.15">
      <c r="A2188" s="627">
        <v>97</v>
      </c>
      <c r="B2188" s="627">
        <v>1920915000</v>
      </c>
      <c r="C2188" s="627" t="s">
        <v>1161</v>
      </c>
      <c r="D2188" s="627" t="s">
        <v>1897</v>
      </c>
      <c r="E2188" s="627" t="s">
        <v>1039</v>
      </c>
      <c r="F2188" s="627" t="s">
        <v>1007</v>
      </c>
      <c r="G2188" s="627" t="s">
        <v>5255</v>
      </c>
      <c r="H2188" s="627" t="s">
        <v>5269</v>
      </c>
      <c r="I2188" s="627" t="s">
        <v>5372</v>
      </c>
      <c r="J2188" s="627" t="s">
        <v>5373</v>
      </c>
      <c r="K2188" s="627"/>
      <c r="L2188" s="627"/>
      <c r="M2188" s="627"/>
      <c r="N2188" s="627"/>
    </row>
    <row r="2189" spans="1:14" ht="15" hidden="1" customHeight="1" x14ac:dyDescent="0.15">
      <c r="A2189" s="627">
        <v>98</v>
      </c>
      <c r="B2189" s="627">
        <v>1920916000</v>
      </c>
      <c r="C2189" s="627" t="s">
        <v>1161</v>
      </c>
      <c r="D2189" s="627" t="s">
        <v>1897</v>
      </c>
      <c r="E2189" s="627" t="s">
        <v>1041</v>
      </c>
      <c r="F2189" s="627" t="s">
        <v>1007</v>
      </c>
      <c r="G2189" s="627" t="s">
        <v>5255</v>
      </c>
      <c r="H2189" s="627" t="s">
        <v>5269</v>
      </c>
      <c r="I2189" s="627" t="s">
        <v>5374</v>
      </c>
      <c r="J2189" s="627" t="s">
        <v>5375</v>
      </c>
      <c r="K2189" s="627"/>
      <c r="L2189" s="627"/>
      <c r="M2189" s="627"/>
      <c r="N2189" s="627"/>
    </row>
    <row r="2190" spans="1:14" ht="15" hidden="1" customHeight="1" x14ac:dyDescent="0.15">
      <c r="A2190" s="627">
        <v>99</v>
      </c>
      <c r="B2190" s="627">
        <v>1920917000</v>
      </c>
      <c r="C2190" s="627" t="s">
        <v>1161</v>
      </c>
      <c r="D2190" s="627" t="s">
        <v>1897</v>
      </c>
      <c r="E2190" s="627" t="s">
        <v>1043</v>
      </c>
      <c r="F2190" s="627" t="s">
        <v>1007</v>
      </c>
      <c r="G2190" s="627" t="s">
        <v>5255</v>
      </c>
      <c r="H2190" s="627" t="s">
        <v>5269</v>
      </c>
      <c r="I2190" s="627" t="s">
        <v>5376</v>
      </c>
      <c r="J2190" s="627" t="s">
        <v>5377</v>
      </c>
      <c r="K2190" s="627"/>
      <c r="L2190" s="627"/>
      <c r="M2190" s="627"/>
      <c r="N2190" s="627"/>
    </row>
    <row r="2191" spans="1:14" ht="15" hidden="1" customHeight="1" x14ac:dyDescent="0.15">
      <c r="A2191" s="627">
        <v>100</v>
      </c>
      <c r="B2191" s="627">
        <v>1920918000</v>
      </c>
      <c r="C2191" s="627" t="s">
        <v>1161</v>
      </c>
      <c r="D2191" s="627" t="s">
        <v>1897</v>
      </c>
      <c r="E2191" s="627" t="s">
        <v>1045</v>
      </c>
      <c r="F2191" s="627" t="s">
        <v>1007</v>
      </c>
      <c r="G2191" s="627" t="s">
        <v>5255</v>
      </c>
      <c r="H2191" s="627" t="s">
        <v>5269</v>
      </c>
      <c r="I2191" s="627" t="s">
        <v>5378</v>
      </c>
      <c r="J2191" s="627" t="s">
        <v>5379</v>
      </c>
      <c r="K2191" s="627"/>
      <c r="L2191" s="627"/>
      <c r="M2191" s="627"/>
      <c r="N2191" s="627"/>
    </row>
    <row r="2192" spans="1:14" ht="15" hidden="1" customHeight="1" x14ac:dyDescent="0.15">
      <c r="A2192" s="627">
        <v>101</v>
      </c>
      <c r="B2192" s="627">
        <v>1920919000</v>
      </c>
      <c r="C2192" s="627" t="s">
        <v>1161</v>
      </c>
      <c r="D2192" s="627" t="s">
        <v>1897</v>
      </c>
      <c r="E2192" s="627" t="s">
        <v>1161</v>
      </c>
      <c r="F2192" s="627" t="s">
        <v>1007</v>
      </c>
      <c r="G2192" s="627" t="s">
        <v>5255</v>
      </c>
      <c r="H2192" s="627" t="s">
        <v>5269</v>
      </c>
      <c r="I2192" s="627" t="s">
        <v>5380</v>
      </c>
      <c r="J2192" s="627" t="s">
        <v>5381</v>
      </c>
      <c r="K2192" s="627"/>
      <c r="L2192" s="627"/>
      <c r="M2192" s="627"/>
      <c r="N2192" s="627"/>
    </row>
    <row r="2193" spans="1:14" ht="15" hidden="1" customHeight="1" x14ac:dyDescent="0.15">
      <c r="A2193" s="627">
        <v>102</v>
      </c>
      <c r="B2193" s="627">
        <v>1920920000</v>
      </c>
      <c r="C2193" s="627" t="s">
        <v>1161</v>
      </c>
      <c r="D2193" s="627" t="s">
        <v>1897</v>
      </c>
      <c r="E2193" s="627" t="s">
        <v>1163</v>
      </c>
      <c r="F2193" s="627" t="s">
        <v>1007</v>
      </c>
      <c r="G2193" s="627" t="s">
        <v>5255</v>
      </c>
      <c r="H2193" s="627" t="s">
        <v>5269</v>
      </c>
      <c r="I2193" s="627" t="s">
        <v>5382</v>
      </c>
      <c r="J2193" s="627" t="s">
        <v>5383</v>
      </c>
      <c r="K2193" s="627"/>
      <c r="L2193" s="627"/>
      <c r="M2193" s="627"/>
      <c r="N2193" s="627"/>
    </row>
    <row r="2194" spans="1:14" ht="15" hidden="1" customHeight="1" x14ac:dyDescent="0.15">
      <c r="A2194" s="627">
        <v>103</v>
      </c>
      <c r="B2194" s="627">
        <v>1920921000</v>
      </c>
      <c r="C2194" s="627" t="s">
        <v>1161</v>
      </c>
      <c r="D2194" s="627" t="s">
        <v>1897</v>
      </c>
      <c r="E2194" s="627" t="s">
        <v>1233</v>
      </c>
      <c r="F2194" s="627" t="s">
        <v>1007</v>
      </c>
      <c r="G2194" s="627" t="s">
        <v>5255</v>
      </c>
      <c r="H2194" s="627" t="s">
        <v>5269</v>
      </c>
      <c r="I2194" s="627" t="s">
        <v>251</v>
      </c>
      <c r="J2194" s="627" t="s">
        <v>5384</v>
      </c>
      <c r="K2194" s="627"/>
      <c r="L2194" s="627"/>
      <c r="M2194" s="627"/>
      <c r="N2194" s="627"/>
    </row>
    <row r="2195" spans="1:14" ht="15" hidden="1" customHeight="1" x14ac:dyDescent="0.15">
      <c r="A2195" s="627">
        <v>104</v>
      </c>
      <c r="B2195" s="627">
        <v>1920922000</v>
      </c>
      <c r="C2195" s="627" t="s">
        <v>1161</v>
      </c>
      <c r="D2195" s="627" t="s">
        <v>1897</v>
      </c>
      <c r="E2195" s="627" t="s">
        <v>1235</v>
      </c>
      <c r="F2195" s="627" t="s">
        <v>1007</v>
      </c>
      <c r="G2195" s="627" t="s">
        <v>5255</v>
      </c>
      <c r="H2195" s="627" t="s">
        <v>5269</v>
      </c>
      <c r="I2195" s="627" t="s">
        <v>5385</v>
      </c>
      <c r="J2195" s="627" t="s">
        <v>5386</v>
      </c>
      <c r="K2195" s="627"/>
      <c r="L2195" s="627"/>
      <c r="M2195" s="627"/>
      <c r="N2195" s="627"/>
    </row>
    <row r="2196" spans="1:14" ht="15" hidden="1" customHeight="1" x14ac:dyDescent="0.15">
      <c r="A2196" s="627">
        <v>105</v>
      </c>
      <c r="B2196" s="627">
        <v>1920923000</v>
      </c>
      <c r="C2196" s="627" t="s">
        <v>1161</v>
      </c>
      <c r="D2196" s="627" t="s">
        <v>1897</v>
      </c>
      <c r="E2196" s="627" t="s">
        <v>1237</v>
      </c>
      <c r="F2196" s="627" t="s">
        <v>1007</v>
      </c>
      <c r="G2196" s="627" t="s">
        <v>5255</v>
      </c>
      <c r="H2196" s="627" t="s">
        <v>5269</v>
      </c>
      <c r="I2196" s="627" t="s">
        <v>5387</v>
      </c>
      <c r="J2196" s="627" t="s">
        <v>5388</v>
      </c>
      <c r="K2196" s="627"/>
      <c r="L2196" s="627"/>
      <c r="M2196" s="627"/>
      <c r="N2196" s="627"/>
    </row>
    <row r="2197" spans="1:14" ht="15" hidden="1" customHeight="1" x14ac:dyDescent="0.15">
      <c r="A2197" s="627">
        <v>106</v>
      </c>
      <c r="B2197" s="627">
        <v>1920924000</v>
      </c>
      <c r="C2197" s="627" t="s">
        <v>1161</v>
      </c>
      <c r="D2197" s="627" t="s">
        <v>1897</v>
      </c>
      <c r="E2197" s="627" t="s">
        <v>2264</v>
      </c>
      <c r="F2197" s="627" t="s">
        <v>1007</v>
      </c>
      <c r="G2197" s="627" t="s">
        <v>5255</v>
      </c>
      <c r="H2197" s="627" t="s">
        <v>5269</v>
      </c>
      <c r="I2197" s="627" t="s">
        <v>3214</v>
      </c>
      <c r="J2197" s="627" t="s">
        <v>5389</v>
      </c>
      <c r="K2197" s="627"/>
      <c r="L2197" s="627"/>
      <c r="M2197" s="627"/>
      <c r="N2197" s="627"/>
    </row>
    <row r="2198" spans="1:14" ht="15" hidden="1" customHeight="1" x14ac:dyDescent="0.15">
      <c r="A2198" s="627">
        <v>107</v>
      </c>
      <c r="B2198" s="627">
        <v>1920925000</v>
      </c>
      <c r="C2198" s="627" t="s">
        <v>1161</v>
      </c>
      <c r="D2198" s="627" t="s">
        <v>1897</v>
      </c>
      <c r="E2198" s="627" t="s">
        <v>2268</v>
      </c>
      <c r="F2198" s="627" t="s">
        <v>1007</v>
      </c>
      <c r="G2198" s="627" t="s">
        <v>5255</v>
      </c>
      <c r="H2198" s="627" t="s">
        <v>5269</v>
      </c>
      <c r="I2198" s="627" t="s">
        <v>5390</v>
      </c>
      <c r="J2198" s="627" t="s">
        <v>5391</v>
      </c>
      <c r="K2198" s="627"/>
      <c r="L2198" s="627"/>
      <c r="M2198" s="627"/>
      <c r="N2198" s="627"/>
    </row>
    <row r="2199" spans="1:14" ht="15" hidden="1" customHeight="1" x14ac:dyDescent="0.15">
      <c r="A2199" s="627">
        <v>108</v>
      </c>
      <c r="B2199" s="627">
        <v>1920926000</v>
      </c>
      <c r="C2199" s="627" t="s">
        <v>1161</v>
      </c>
      <c r="D2199" s="627" t="s">
        <v>1897</v>
      </c>
      <c r="E2199" s="627" t="s">
        <v>2272</v>
      </c>
      <c r="F2199" s="627" t="s">
        <v>1007</v>
      </c>
      <c r="G2199" s="627" t="s">
        <v>5255</v>
      </c>
      <c r="H2199" s="627" t="s">
        <v>5269</v>
      </c>
      <c r="I2199" s="627" t="s">
        <v>5392</v>
      </c>
      <c r="J2199" s="627" t="s">
        <v>5393</v>
      </c>
      <c r="K2199" s="627"/>
      <c r="L2199" s="627"/>
      <c r="M2199" s="627"/>
      <c r="N2199" s="627"/>
    </row>
    <row r="2200" spans="1:14" ht="15" hidden="1" customHeight="1" x14ac:dyDescent="0.15">
      <c r="A2200" s="627">
        <v>109</v>
      </c>
      <c r="B2200" s="627">
        <v>1920927000</v>
      </c>
      <c r="C2200" s="627" t="s">
        <v>1161</v>
      </c>
      <c r="D2200" s="627" t="s">
        <v>1897</v>
      </c>
      <c r="E2200" s="627" t="s">
        <v>2276</v>
      </c>
      <c r="F2200" s="627" t="s">
        <v>1007</v>
      </c>
      <c r="G2200" s="627" t="s">
        <v>5255</v>
      </c>
      <c r="H2200" s="627" t="s">
        <v>5269</v>
      </c>
      <c r="I2200" s="627" t="s">
        <v>5394</v>
      </c>
      <c r="J2200" s="627" t="s">
        <v>5395</v>
      </c>
      <c r="K2200" s="627"/>
      <c r="L2200" s="627"/>
      <c r="M2200" s="627"/>
      <c r="N2200" s="627"/>
    </row>
    <row r="2201" spans="1:14" ht="15" hidden="1" customHeight="1" x14ac:dyDescent="0.15">
      <c r="A2201" s="627">
        <v>110</v>
      </c>
      <c r="B2201" s="627">
        <v>1921000000</v>
      </c>
      <c r="C2201" s="627" t="s">
        <v>1161</v>
      </c>
      <c r="D2201" s="627" t="s">
        <v>1109</v>
      </c>
      <c r="E2201" s="627" t="s">
        <v>1008</v>
      </c>
      <c r="F2201" s="627" t="s">
        <v>1007</v>
      </c>
      <c r="G2201" s="627" t="s">
        <v>5255</v>
      </c>
      <c r="H2201" s="627" t="s">
        <v>5270</v>
      </c>
      <c r="I2201" s="627"/>
      <c r="J2201" s="627" t="s">
        <v>635</v>
      </c>
      <c r="K2201" s="627"/>
      <c r="L2201" s="627"/>
      <c r="M2201" s="627"/>
      <c r="N2201" s="627"/>
    </row>
    <row r="2202" spans="1:14" ht="15" hidden="1" customHeight="1" x14ac:dyDescent="0.15">
      <c r="A2202" s="627">
        <v>111</v>
      </c>
      <c r="B2202" s="627">
        <v>1921001000</v>
      </c>
      <c r="C2202" s="627" t="s">
        <v>1161</v>
      </c>
      <c r="D2202" s="627" t="s">
        <v>1109</v>
      </c>
      <c r="E2202" s="627" t="s">
        <v>1012</v>
      </c>
      <c r="F2202" s="627" t="s">
        <v>1007</v>
      </c>
      <c r="G2202" s="627" t="s">
        <v>5255</v>
      </c>
      <c r="H2202" s="627" t="s">
        <v>5270</v>
      </c>
      <c r="I2202" s="627" t="s">
        <v>5396</v>
      </c>
      <c r="J2202" s="627" t="s">
        <v>636</v>
      </c>
      <c r="K2202" s="627"/>
      <c r="L2202" s="627"/>
      <c r="M2202" s="627"/>
      <c r="N2202" s="627"/>
    </row>
    <row r="2203" spans="1:14" ht="15" hidden="1" customHeight="1" x14ac:dyDescent="0.15">
      <c r="A2203" s="627">
        <v>112</v>
      </c>
      <c r="B2203" s="627">
        <v>1921002000</v>
      </c>
      <c r="C2203" s="627" t="s">
        <v>1161</v>
      </c>
      <c r="D2203" s="627" t="s">
        <v>1109</v>
      </c>
      <c r="E2203" s="627" t="s">
        <v>1014</v>
      </c>
      <c r="F2203" s="627" t="s">
        <v>1007</v>
      </c>
      <c r="G2203" s="627" t="s">
        <v>5255</v>
      </c>
      <c r="H2203" s="627" t="s">
        <v>5270</v>
      </c>
      <c r="I2203" s="627" t="s">
        <v>5397</v>
      </c>
      <c r="J2203" s="627" t="s">
        <v>637</v>
      </c>
      <c r="K2203" s="627"/>
      <c r="L2203" s="627"/>
      <c r="M2203" s="627"/>
      <c r="N2203" s="627"/>
    </row>
    <row r="2204" spans="1:14" ht="15" hidden="1" customHeight="1" x14ac:dyDescent="0.15">
      <c r="A2204" s="627">
        <v>113</v>
      </c>
      <c r="B2204" s="627">
        <v>1921003000</v>
      </c>
      <c r="C2204" s="627" t="s">
        <v>1161</v>
      </c>
      <c r="D2204" s="627" t="s">
        <v>1109</v>
      </c>
      <c r="E2204" s="627" t="s">
        <v>1016</v>
      </c>
      <c r="F2204" s="627" t="s">
        <v>1007</v>
      </c>
      <c r="G2204" s="627" t="s">
        <v>5255</v>
      </c>
      <c r="H2204" s="627" t="s">
        <v>5270</v>
      </c>
      <c r="I2204" s="627" t="s">
        <v>5398</v>
      </c>
      <c r="J2204" s="627" t="s">
        <v>638</v>
      </c>
      <c r="K2204" s="627"/>
      <c r="L2204" s="627"/>
      <c r="M2204" s="627"/>
      <c r="N2204" s="627"/>
    </row>
    <row r="2205" spans="1:14" ht="15" hidden="1" customHeight="1" x14ac:dyDescent="0.15">
      <c r="A2205" s="627">
        <v>114</v>
      </c>
      <c r="B2205" s="627">
        <v>1921004000</v>
      </c>
      <c r="C2205" s="627" t="s">
        <v>1161</v>
      </c>
      <c r="D2205" s="627" t="s">
        <v>1109</v>
      </c>
      <c r="E2205" s="627" t="s">
        <v>1018</v>
      </c>
      <c r="F2205" s="627" t="s">
        <v>1007</v>
      </c>
      <c r="G2205" s="627" t="s">
        <v>5255</v>
      </c>
      <c r="H2205" s="627" t="s">
        <v>5270</v>
      </c>
      <c r="I2205" s="627" t="s">
        <v>5399</v>
      </c>
      <c r="J2205" s="627" t="s">
        <v>639</v>
      </c>
      <c r="K2205" s="627"/>
      <c r="L2205" s="627"/>
      <c r="M2205" s="627"/>
      <c r="N2205" s="627"/>
    </row>
    <row r="2206" spans="1:14" ht="15" hidden="1" customHeight="1" x14ac:dyDescent="0.15">
      <c r="A2206" s="627">
        <v>115</v>
      </c>
      <c r="B2206" s="627">
        <v>1921005000</v>
      </c>
      <c r="C2206" s="627" t="s">
        <v>1161</v>
      </c>
      <c r="D2206" s="627" t="s">
        <v>1109</v>
      </c>
      <c r="E2206" s="627" t="s">
        <v>1020</v>
      </c>
      <c r="F2206" s="627" t="s">
        <v>1007</v>
      </c>
      <c r="G2206" s="627" t="s">
        <v>5255</v>
      </c>
      <c r="H2206" s="627" t="s">
        <v>5270</v>
      </c>
      <c r="I2206" s="627" t="s">
        <v>5250</v>
      </c>
      <c r="J2206" s="627" t="s">
        <v>640</v>
      </c>
      <c r="K2206" s="627"/>
      <c r="L2206" s="627"/>
      <c r="M2206" s="627"/>
      <c r="N2206" s="627"/>
    </row>
    <row r="2207" spans="1:14" ht="15" hidden="1" customHeight="1" x14ac:dyDescent="0.15">
      <c r="A2207" s="627">
        <v>116</v>
      </c>
      <c r="B2207" s="627">
        <v>1921006000</v>
      </c>
      <c r="C2207" s="627" t="s">
        <v>1161</v>
      </c>
      <c r="D2207" s="627" t="s">
        <v>1109</v>
      </c>
      <c r="E2207" s="627" t="s">
        <v>1022</v>
      </c>
      <c r="F2207" s="627" t="s">
        <v>1007</v>
      </c>
      <c r="G2207" s="627" t="s">
        <v>5255</v>
      </c>
      <c r="H2207" s="627" t="s">
        <v>5270</v>
      </c>
      <c r="I2207" s="627" t="s">
        <v>5400</v>
      </c>
      <c r="J2207" s="627" t="s">
        <v>641</v>
      </c>
      <c r="K2207" s="627"/>
      <c r="L2207" s="627"/>
      <c r="M2207" s="627"/>
      <c r="N2207" s="627"/>
    </row>
    <row r="2208" spans="1:14" ht="15" hidden="1" customHeight="1" x14ac:dyDescent="0.15">
      <c r="A2208" s="627">
        <v>117</v>
      </c>
      <c r="B2208" s="627">
        <v>1921007000</v>
      </c>
      <c r="C2208" s="627" t="s">
        <v>1161</v>
      </c>
      <c r="D2208" s="627" t="s">
        <v>1109</v>
      </c>
      <c r="E2208" s="627" t="s">
        <v>1024</v>
      </c>
      <c r="F2208" s="627" t="s">
        <v>1007</v>
      </c>
      <c r="G2208" s="627" t="s">
        <v>5255</v>
      </c>
      <c r="H2208" s="627" t="s">
        <v>5270</v>
      </c>
      <c r="I2208" s="627" t="s">
        <v>5401</v>
      </c>
      <c r="J2208" s="627" t="s">
        <v>642</v>
      </c>
      <c r="K2208" s="627"/>
      <c r="L2208" s="627"/>
      <c r="M2208" s="627"/>
      <c r="N2208" s="627"/>
    </row>
    <row r="2209" spans="1:14" ht="15" hidden="1" customHeight="1" x14ac:dyDescent="0.15">
      <c r="A2209" s="627">
        <v>118</v>
      </c>
      <c r="B2209" s="627">
        <v>1921008000</v>
      </c>
      <c r="C2209" s="627" t="s">
        <v>1161</v>
      </c>
      <c r="D2209" s="627" t="s">
        <v>1109</v>
      </c>
      <c r="E2209" s="627" t="s">
        <v>1006</v>
      </c>
      <c r="F2209" s="627" t="s">
        <v>1007</v>
      </c>
      <c r="G2209" s="627" t="s">
        <v>5255</v>
      </c>
      <c r="H2209" s="627" t="s">
        <v>5270</v>
      </c>
      <c r="I2209" s="627" t="s">
        <v>5402</v>
      </c>
      <c r="J2209" s="627" t="s">
        <v>643</v>
      </c>
      <c r="K2209" s="627"/>
      <c r="L2209" s="627"/>
      <c r="M2209" s="627"/>
      <c r="N2209" s="627"/>
    </row>
    <row r="2210" spans="1:14" ht="15" hidden="1" customHeight="1" x14ac:dyDescent="0.15">
      <c r="A2210" s="627">
        <v>119</v>
      </c>
      <c r="B2210" s="627">
        <v>1921009000</v>
      </c>
      <c r="C2210" s="627" t="s">
        <v>1161</v>
      </c>
      <c r="D2210" s="627" t="s">
        <v>1109</v>
      </c>
      <c r="E2210" s="627" t="s">
        <v>1027</v>
      </c>
      <c r="F2210" s="627" t="s">
        <v>1007</v>
      </c>
      <c r="G2210" s="627" t="s">
        <v>5255</v>
      </c>
      <c r="H2210" s="627" t="s">
        <v>5270</v>
      </c>
      <c r="I2210" s="627" t="s">
        <v>5403</v>
      </c>
      <c r="J2210" s="627" t="s">
        <v>644</v>
      </c>
      <c r="K2210" s="627"/>
      <c r="L2210" s="627"/>
      <c r="M2210" s="627"/>
      <c r="N2210" s="627"/>
    </row>
    <row r="2211" spans="1:14" ht="15" hidden="1" customHeight="1" x14ac:dyDescent="0.15">
      <c r="A2211" s="627">
        <v>120</v>
      </c>
      <c r="B2211" s="627">
        <v>1921100000</v>
      </c>
      <c r="C2211" s="627" t="s">
        <v>1161</v>
      </c>
      <c r="D2211" s="627" t="s">
        <v>1122</v>
      </c>
      <c r="E2211" s="627" t="s">
        <v>1008</v>
      </c>
      <c r="F2211" s="627" t="s">
        <v>1007</v>
      </c>
      <c r="G2211" s="627" t="s">
        <v>5255</v>
      </c>
      <c r="H2211" s="627" t="s">
        <v>5272</v>
      </c>
      <c r="I2211" s="627"/>
      <c r="J2211" s="627" t="s">
        <v>647</v>
      </c>
      <c r="K2211" s="627"/>
      <c r="L2211" s="627"/>
      <c r="M2211" s="627"/>
      <c r="N2211" s="627"/>
    </row>
    <row r="2212" spans="1:14" ht="15" hidden="1" customHeight="1" x14ac:dyDescent="0.15">
      <c r="A2212" s="627">
        <v>121</v>
      </c>
      <c r="B2212" s="627">
        <v>1921101000</v>
      </c>
      <c r="C2212" s="627" t="s">
        <v>1161</v>
      </c>
      <c r="D2212" s="627" t="s">
        <v>1122</v>
      </c>
      <c r="E2212" s="627" t="s">
        <v>1012</v>
      </c>
      <c r="F2212" s="627" t="s">
        <v>1007</v>
      </c>
      <c r="G2212" s="627" t="s">
        <v>5255</v>
      </c>
      <c r="H2212" s="627" t="s">
        <v>5272</v>
      </c>
      <c r="I2212" s="627" t="s">
        <v>5404</v>
      </c>
      <c r="J2212" s="627" t="s">
        <v>648</v>
      </c>
      <c r="K2212" s="627"/>
      <c r="L2212" s="627"/>
      <c r="M2212" s="627"/>
      <c r="N2212" s="627"/>
    </row>
    <row r="2213" spans="1:14" ht="15" hidden="1" customHeight="1" x14ac:dyDescent="0.15">
      <c r="A2213" s="627">
        <v>122</v>
      </c>
      <c r="B2213" s="627">
        <v>1921102000</v>
      </c>
      <c r="C2213" s="627" t="s">
        <v>1161</v>
      </c>
      <c r="D2213" s="627" t="s">
        <v>1122</v>
      </c>
      <c r="E2213" s="627" t="s">
        <v>1014</v>
      </c>
      <c r="F2213" s="627" t="s">
        <v>1007</v>
      </c>
      <c r="G2213" s="627" t="s">
        <v>5255</v>
      </c>
      <c r="H2213" s="627" t="s">
        <v>5272</v>
      </c>
      <c r="I2213" s="627" t="s">
        <v>5405</v>
      </c>
      <c r="J2213" s="627" t="s">
        <v>649</v>
      </c>
      <c r="K2213" s="627"/>
      <c r="L2213" s="627"/>
      <c r="M2213" s="627"/>
      <c r="N2213" s="627"/>
    </row>
    <row r="2214" spans="1:14" ht="15" hidden="1" customHeight="1" x14ac:dyDescent="0.15">
      <c r="A2214" s="627">
        <v>123</v>
      </c>
      <c r="B2214" s="627">
        <v>1921103000</v>
      </c>
      <c r="C2214" s="627" t="s">
        <v>1161</v>
      </c>
      <c r="D2214" s="627" t="s">
        <v>1122</v>
      </c>
      <c r="E2214" s="627" t="s">
        <v>1016</v>
      </c>
      <c r="F2214" s="627" t="s">
        <v>1007</v>
      </c>
      <c r="G2214" s="627" t="s">
        <v>5255</v>
      </c>
      <c r="H2214" s="627" t="s">
        <v>5272</v>
      </c>
      <c r="I2214" s="627" t="s">
        <v>3194</v>
      </c>
      <c r="J2214" s="627" t="s">
        <v>650</v>
      </c>
      <c r="K2214" s="627"/>
      <c r="L2214" s="627"/>
      <c r="M2214" s="627"/>
      <c r="N2214" s="627"/>
    </row>
    <row r="2215" spans="1:14" ht="15" hidden="1" customHeight="1" x14ac:dyDescent="0.15">
      <c r="A2215" s="627">
        <v>124</v>
      </c>
      <c r="B2215" s="627">
        <v>1921104000</v>
      </c>
      <c r="C2215" s="627" t="s">
        <v>1161</v>
      </c>
      <c r="D2215" s="627" t="s">
        <v>1122</v>
      </c>
      <c r="E2215" s="627" t="s">
        <v>1018</v>
      </c>
      <c r="F2215" s="627" t="s">
        <v>1007</v>
      </c>
      <c r="G2215" s="627" t="s">
        <v>5255</v>
      </c>
      <c r="H2215" s="627" t="s">
        <v>5272</v>
      </c>
      <c r="I2215" s="627" t="s">
        <v>2197</v>
      </c>
      <c r="J2215" s="627" t="s">
        <v>651</v>
      </c>
      <c r="K2215" s="627"/>
      <c r="L2215" s="627"/>
      <c r="M2215" s="627"/>
      <c r="N2215" s="627"/>
    </row>
    <row r="2216" spans="1:14" ht="15" hidden="1" customHeight="1" x14ac:dyDescent="0.15">
      <c r="A2216" s="627">
        <v>125</v>
      </c>
      <c r="B2216" s="627">
        <v>1921105000</v>
      </c>
      <c r="C2216" s="627" t="s">
        <v>1161</v>
      </c>
      <c r="D2216" s="627" t="s">
        <v>1122</v>
      </c>
      <c r="E2216" s="627" t="s">
        <v>1020</v>
      </c>
      <c r="F2216" s="627" t="s">
        <v>1007</v>
      </c>
      <c r="G2216" s="627" t="s">
        <v>5255</v>
      </c>
      <c r="H2216" s="627" t="s">
        <v>5272</v>
      </c>
      <c r="I2216" s="627" t="s">
        <v>5406</v>
      </c>
      <c r="J2216" s="627" t="s">
        <v>652</v>
      </c>
      <c r="K2216" s="627"/>
      <c r="L2216" s="627"/>
      <c r="M2216" s="627"/>
      <c r="N2216" s="627"/>
    </row>
    <row r="2217" spans="1:14" ht="15" hidden="1" customHeight="1" x14ac:dyDescent="0.15">
      <c r="A2217" s="627">
        <v>126</v>
      </c>
      <c r="B2217" s="627">
        <v>1921106000</v>
      </c>
      <c r="C2217" s="627" t="s">
        <v>1161</v>
      </c>
      <c r="D2217" s="627" t="s">
        <v>1122</v>
      </c>
      <c r="E2217" s="627" t="s">
        <v>1022</v>
      </c>
      <c r="F2217" s="627" t="s">
        <v>1007</v>
      </c>
      <c r="G2217" s="627" t="s">
        <v>5255</v>
      </c>
      <c r="H2217" s="627" t="s">
        <v>5272</v>
      </c>
      <c r="I2217" s="627" t="s">
        <v>5407</v>
      </c>
      <c r="J2217" s="627" t="s">
        <v>653</v>
      </c>
      <c r="K2217" s="627"/>
      <c r="L2217" s="627"/>
      <c r="M2217" s="627"/>
      <c r="N2217" s="627"/>
    </row>
    <row r="2218" spans="1:14" ht="15" hidden="1" customHeight="1" x14ac:dyDescent="0.15">
      <c r="A2218" s="627">
        <v>127</v>
      </c>
      <c r="B2218" s="627">
        <v>1921107000</v>
      </c>
      <c r="C2218" s="627" t="s">
        <v>1161</v>
      </c>
      <c r="D2218" s="627" t="s">
        <v>1122</v>
      </c>
      <c r="E2218" s="627" t="s">
        <v>1024</v>
      </c>
      <c r="F2218" s="627" t="s">
        <v>1007</v>
      </c>
      <c r="G2218" s="627" t="s">
        <v>5255</v>
      </c>
      <c r="H2218" s="627" t="s">
        <v>5272</v>
      </c>
      <c r="I2218" s="627" t="s">
        <v>5408</v>
      </c>
      <c r="J2218" s="627" t="s">
        <v>654</v>
      </c>
      <c r="K2218" s="627"/>
      <c r="L2218" s="627"/>
      <c r="M2218" s="627"/>
      <c r="N2218" s="627"/>
    </row>
    <row r="2219" spans="1:14" ht="15" hidden="1" customHeight="1" x14ac:dyDescent="0.15">
      <c r="A2219" s="627">
        <v>128</v>
      </c>
      <c r="B2219" s="627">
        <v>1921108000</v>
      </c>
      <c r="C2219" s="627" t="s">
        <v>1161</v>
      </c>
      <c r="D2219" s="627" t="s">
        <v>1122</v>
      </c>
      <c r="E2219" s="627" t="s">
        <v>1006</v>
      </c>
      <c r="F2219" s="627" t="s">
        <v>1007</v>
      </c>
      <c r="G2219" s="627" t="s">
        <v>5255</v>
      </c>
      <c r="H2219" s="627" t="s">
        <v>5272</v>
      </c>
      <c r="I2219" s="627" t="s">
        <v>5409</v>
      </c>
      <c r="J2219" s="627" t="s">
        <v>655</v>
      </c>
      <c r="K2219" s="627"/>
      <c r="L2219" s="627"/>
      <c r="M2219" s="627"/>
      <c r="N2219" s="627"/>
    </row>
    <row r="2220" spans="1:14" ht="15" hidden="1" customHeight="1" x14ac:dyDescent="0.15">
      <c r="A2220" s="627">
        <v>129</v>
      </c>
      <c r="B2220" s="627">
        <v>1921109000</v>
      </c>
      <c r="C2220" s="627" t="s">
        <v>1161</v>
      </c>
      <c r="D2220" s="627" t="s">
        <v>1122</v>
      </c>
      <c r="E2220" s="627" t="s">
        <v>1027</v>
      </c>
      <c r="F2220" s="627" t="s">
        <v>1007</v>
      </c>
      <c r="G2220" s="627" t="s">
        <v>5255</v>
      </c>
      <c r="H2220" s="627" t="s">
        <v>5272</v>
      </c>
      <c r="I2220" s="627" t="s">
        <v>5410</v>
      </c>
      <c r="J2220" s="627" t="s">
        <v>656</v>
      </c>
      <c r="K2220" s="627"/>
      <c r="L2220" s="627"/>
      <c r="M2220" s="627"/>
      <c r="N2220" s="627"/>
    </row>
    <row r="2221" spans="1:14" ht="15" hidden="1" customHeight="1" x14ac:dyDescent="0.15">
      <c r="A2221" s="627">
        <v>130</v>
      </c>
      <c r="B2221" s="627">
        <v>1921110000</v>
      </c>
      <c r="C2221" s="627" t="s">
        <v>1161</v>
      </c>
      <c r="D2221" s="627" t="s">
        <v>1122</v>
      </c>
      <c r="E2221" s="627" t="s">
        <v>1029</v>
      </c>
      <c r="F2221" s="627" t="s">
        <v>1007</v>
      </c>
      <c r="G2221" s="627" t="s">
        <v>5255</v>
      </c>
      <c r="H2221" s="627" t="s">
        <v>5272</v>
      </c>
      <c r="I2221" s="627" t="s">
        <v>5411</v>
      </c>
      <c r="J2221" s="627" t="s">
        <v>657</v>
      </c>
      <c r="K2221" s="627"/>
      <c r="L2221" s="627"/>
      <c r="M2221" s="627"/>
      <c r="N2221" s="627"/>
    </row>
    <row r="2222" spans="1:14" ht="15" hidden="1" customHeight="1" x14ac:dyDescent="0.15">
      <c r="A2222" s="627">
        <v>131</v>
      </c>
      <c r="B2222" s="627">
        <v>1921111000</v>
      </c>
      <c r="C2222" s="627" t="s">
        <v>1161</v>
      </c>
      <c r="D2222" s="627" t="s">
        <v>1122</v>
      </c>
      <c r="E2222" s="627" t="s">
        <v>1031</v>
      </c>
      <c r="F2222" s="627" t="s">
        <v>1007</v>
      </c>
      <c r="G2222" s="627" t="s">
        <v>5255</v>
      </c>
      <c r="H2222" s="627" t="s">
        <v>5272</v>
      </c>
      <c r="I2222" s="627" t="s">
        <v>5412</v>
      </c>
      <c r="J2222" s="627" t="s">
        <v>658</v>
      </c>
      <c r="K2222" s="627"/>
      <c r="L2222" s="627"/>
      <c r="M2222" s="627"/>
      <c r="N2222" s="627"/>
    </row>
    <row r="2223" spans="1:14" ht="15" hidden="1" customHeight="1" x14ac:dyDescent="0.15">
      <c r="A2223" s="627">
        <v>132</v>
      </c>
      <c r="B2223" s="627">
        <v>1921112000</v>
      </c>
      <c r="C2223" s="627" t="s">
        <v>1161</v>
      </c>
      <c r="D2223" s="627" t="s">
        <v>1122</v>
      </c>
      <c r="E2223" s="627" t="s">
        <v>1033</v>
      </c>
      <c r="F2223" s="627" t="s">
        <v>1007</v>
      </c>
      <c r="G2223" s="627" t="s">
        <v>5255</v>
      </c>
      <c r="H2223" s="627" t="s">
        <v>5272</v>
      </c>
      <c r="I2223" s="627" t="s">
        <v>348</v>
      </c>
      <c r="J2223" s="627" t="s">
        <v>659</v>
      </c>
      <c r="K2223" s="627"/>
      <c r="L2223" s="627"/>
      <c r="M2223" s="627"/>
      <c r="N2223" s="627"/>
    </row>
    <row r="2224" spans="1:14" ht="15" hidden="1" customHeight="1" x14ac:dyDescent="0.15">
      <c r="A2224" s="627">
        <v>133</v>
      </c>
      <c r="B2224" s="627">
        <v>1921113000</v>
      </c>
      <c r="C2224" s="627" t="s">
        <v>1161</v>
      </c>
      <c r="D2224" s="627" t="s">
        <v>1122</v>
      </c>
      <c r="E2224" s="627" t="s">
        <v>1035</v>
      </c>
      <c r="F2224" s="627" t="s">
        <v>1007</v>
      </c>
      <c r="G2224" s="627" t="s">
        <v>5255</v>
      </c>
      <c r="H2224" s="627" t="s">
        <v>5272</v>
      </c>
      <c r="I2224" s="627" t="s">
        <v>5413</v>
      </c>
      <c r="J2224" s="627" t="s">
        <v>660</v>
      </c>
      <c r="K2224" s="627"/>
      <c r="L2224" s="627"/>
      <c r="M2224" s="627"/>
      <c r="N2224" s="627"/>
    </row>
    <row r="2225" spans="1:14" ht="15" hidden="1" customHeight="1" x14ac:dyDescent="0.15">
      <c r="A2225" s="627">
        <v>134</v>
      </c>
      <c r="B2225" s="627">
        <v>1921114000</v>
      </c>
      <c r="C2225" s="627" t="s">
        <v>1161</v>
      </c>
      <c r="D2225" s="627" t="s">
        <v>1122</v>
      </c>
      <c r="E2225" s="627" t="s">
        <v>1037</v>
      </c>
      <c r="F2225" s="627" t="s">
        <v>1007</v>
      </c>
      <c r="G2225" s="627" t="s">
        <v>5255</v>
      </c>
      <c r="H2225" s="627" t="s">
        <v>5272</v>
      </c>
      <c r="I2225" s="627" t="s">
        <v>5414</v>
      </c>
      <c r="J2225" s="627" t="s">
        <v>661</v>
      </c>
      <c r="K2225" s="627"/>
      <c r="L2225" s="627"/>
      <c r="M2225" s="627"/>
      <c r="N2225" s="627"/>
    </row>
    <row r="2226" spans="1:14" ht="15" hidden="1" customHeight="1" x14ac:dyDescent="0.15">
      <c r="A2226" s="627">
        <v>135</v>
      </c>
      <c r="B2226" s="627">
        <v>1921115000</v>
      </c>
      <c r="C2226" s="627" t="s">
        <v>1161</v>
      </c>
      <c r="D2226" s="627" t="s">
        <v>1122</v>
      </c>
      <c r="E2226" s="627" t="s">
        <v>1039</v>
      </c>
      <c r="F2226" s="627" t="s">
        <v>1007</v>
      </c>
      <c r="G2226" s="627" t="s">
        <v>5255</v>
      </c>
      <c r="H2226" s="627" t="s">
        <v>5272</v>
      </c>
      <c r="I2226" s="627" t="s">
        <v>5415</v>
      </c>
      <c r="J2226" s="627" t="s">
        <v>662</v>
      </c>
      <c r="K2226" s="627"/>
      <c r="L2226" s="627"/>
      <c r="M2226" s="627"/>
      <c r="N2226" s="627"/>
    </row>
    <row r="2227" spans="1:14" ht="15" hidden="1" customHeight="1" x14ac:dyDescent="0.15">
      <c r="A2227" s="627">
        <v>136</v>
      </c>
      <c r="B2227" s="627">
        <v>1921116000</v>
      </c>
      <c r="C2227" s="627" t="s">
        <v>1161</v>
      </c>
      <c r="D2227" s="627" t="s">
        <v>1122</v>
      </c>
      <c r="E2227" s="627" t="s">
        <v>1041</v>
      </c>
      <c r="F2227" s="627" t="s">
        <v>1007</v>
      </c>
      <c r="G2227" s="627" t="s">
        <v>5255</v>
      </c>
      <c r="H2227" s="627" t="s">
        <v>5272</v>
      </c>
      <c r="I2227" s="627" t="s">
        <v>5416</v>
      </c>
      <c r="J2227" s="627" t="s">
        <v>664</v>
      </c>
      <c r="K2227" s="627"/>
      <c r="L2227" s="627"/>
      <c r="M2227" s="627"/>
      <c r="N2227" s="627"/>
    </row>
    <row r="2228" spans="1:14" ht="15" hidden="1" customHeight="1" x14ac:dyDescent="0.15">
      <c r="A2228" s="627">
        <v>137</v>
      </c>
      <c r="B2228" s="627">
        <v>1921117000</v>
      </c>
      <c r="C2228" s="627" t="s">
        <v>1161</v>
      </c>
      <c r="D2228" s="627" t="s">
        <v>1122</v>
      </c>
      <c r="E2228" s="627" t="s">
        <v>1043</v>
      </c>
      <c r="F2228" s="627" t="s">
        <v>1007</v>
      </c>
      <c r="G2228" s="627" t="s">
        <v>5255</v>
      </c>
      <c r="H2228" s="627" t="s">
        <v>5272</v>
      </c>
      <c r="I2228" s="627" t="s">
        <v>3208</v>
      </c>
      <c r="J2228" s="627" t="s">
        <v>665</v>
      </c>
      <c r="K2228" s="627"/>
      <c r="L2228" s="627"/>
      <c r="M2228" s="627"/>
      <c r="N2228" s="627"/>
    </row>
    <row r="2229" spans="1:14" ht="15" hidden="1" customHeight="1" x14ac:dyDescent="0.15">
      <c r="A2229" s="627">
        <v>138</v>
      </c>
      <c r="B2229" s="627">
        <v>1921118000</v>
      </c>
      <c r="C2229" s="627" t="s">
        <v>1161</v>
      </c>
      <c r="D2229" s="627" t="s">
        <v>1122</v>
      </c>
      <c r="E2229" s="627" t="s">
        <v>1045</v>
      </c>
      <c r="F2229" s="627" t="s">
        <v>1007</v>
      </c>
      <c r="G2229" s="627" t="s">
        <v>5255</v>
      </c>
      <c r="H2229" s="627" t="s">
        <v>5272</v>
      </c>
      <c r="I2229" s="627" t="s">
        <v>5417</v>
      </c>
      <c r="J2229" s="627" t="s">
        <v>5418</v>
      </c>
      <c r="K2229" s="627"/>
      <c r="L2229" s="627"/>
      <c r="M2229" s="627"/>
      <c r="N2229" s="627"/>
    </row>
    <row r="2230" spans="1:14" ht="15" hidden="1" customHeight="1" x14ac:dyDescent="0.15">
      <c r="A2230" s="627">
        <v>139</v>
      </c>
      <c r="B2230" s="627">
        <v>1921200000</v>
      </c>
      <c r="C2230" s="627" t="s">
        <v>1161</v>
      </c>
      <c r="D2230" s="627" t="s">
        <v>1141</v>
      </c>
      <c r="E2230" s="627" t="s">
        <v>1008</v>
      </c>
      <c r="F2230" s="627" t="s">
        <v>1007</v>
      </c>
      <c r="G2230" s="627" t="s">
        <v>5255</v>
      </c>
      <c r="H2230" s="627" t="s">
        <v>5274</v>
      </c>
      <c r="I2230" s="627"/>
      <c r="J2230" s="627" t="s">
        <v>666</v>
      </c>
      <c r="K2230" s="627"/>
      <c r="L2230" s="627"/>
      <c r="M2230" s="627"/>
      <c r="N2230" s="627"/>
    </row>
    <row r="2231" spans="1:14" ht="15" hidden="1" customHeight="1" x14ac:dyDescent="0.15">
      <c r="A2231" s="627">
        <v>140</v>
      </c>
      <c r="B2231" s="627">
        <v>1921201000</v>
      </c>
      <c r="C2231" s="627" t="s">
        <v>1161</v>
      </c>
      <c r="D2231" s="627" t="s">
        <v>1141</v>
      </c>
      <c r="E2231" s="627" t="s">
        <v>1012</v>
      </c>
      <c r="F2231" s="627" t="s">
        <v>1007</v>
      </c>
      <c r="G2231" s="627" t="s">
        <v>5255</v>
      </c>
      <c r="H2231" s="627" t="s">
        <v>5274</v>
      </c>
      <c r="I2231" s="627" t="s">
        <v>5419</v>
      </c>
      <c r="J2231" s="627" t="s">
        <v>667</v>
      </c>
      <c r="K2231" s="627"/>
      <c r="L2231" s="627"/>
      <c r="M2231" s="627"/>
      <c r="N2231" s="627"/>
    </row>
    <row r="2232" spans="1:14" ht="15" hidden="1" customHeight="1" x14ac:dyDescent="0.15">
      <c r="A2232" s="627">
        <v>141</v>
      </c>
      <c r="B2232" s="627">
        <v>1921202000</v>
      </c>
      <c r="C2232" s="627" t="s">
        <v>1161</v>
      </c>
      <c r="D2232" s="627" t="s">
        <v>1141</v>
      </c>
      <c r="E2232" s="627" t="s">
        <v>1014</v>
      </c>
      <c r="F2232" s="627" t="s">
        <v>1007</v>
      </c>
      <c r="G2232" s="627" t="s">
        <v>5255</v>
      </c>
      <c r="H2232" s="627" t="s">
        <v>5274</v>
      </c>
      <c r="I2232" s="627" t="s">
        <v>5420</v>
      </c>
      <c r="J2232" s="627" t="s">
        <v>668</v>
      </c>
      <c r="K2232" s="627"/>
      <c r="L2232" s="627"/>
      <c r="M2232" s="627"/>
      <c r="N2232" s="627"/>
    </row>
    <row r="2233" spans="1:14" ht="15" hidden="1" customHeight="1" x14ac:dyDescent="0.15">
      <c r="A2233" s="627">
        <v>142</v>
      </c>
      <c r="B2233" s="627">
        <v>1921203000</v>
      </c>
      <c r="C2233" s="627" t="s">
        <v>1161</v>
      </c>
      <c r="D2233" s="627" t="s">
        <v>1141</v>
      </c>
      <c r="E2233" s="627" t="s">
        <v>1016</v>
      </c>
      <c r="F2233" s="627" t="s">
        <v>1007</v>
      </c>
      <c r="G2233" s="627" t="s">
        <v>5255</v>
      </c>
      <c r="H2233" s="627" t="s">
        <v>5274</v>
      </c>
      <c r="I2233" s="627" t="s">
        <v>5421</v>
      </c>
      <c r="J2233" s="627" t="s">
        <v>669</v>
      </c>
      <c r="K2233" s="627"/>
      <c r="L2233" s="627"/>
      <c r="M2233" s="627"/>
      <c r="N2233" s="627"/>
    </row>
    <row r="2234" spans="1:14" ht="15" hidden="1" customHeight="1" x14ac:dyDescent="0.15">
      <c r="A2234" s="627">
        <v>143</v>
      </c>
      <c r="B2234" s="627">
        <v>1921204000</v>
      </c>
      <c r="C2234" s="627" t="s">
        <v>1161</v>
      </c>
      <c r="D2234" s="627" t="s">
        <v>1141</v>
      </c>
      <c r="E2234" s="627" t="s">
        <v>1018</v>
      </c>
      <c r="F2234" s="627" t="s">
        <v>1007</v>
      </c>
      <c r="G2234" s="627" t="s">
        <v>5255</v>
      </c>
      <c r="H2234" s="627" t="s">
        <v>5274</v>
      </c>
      <c r="I2234" s="627" t="s">
        <v>5422</v>
      </c>
      <c r="J2234" s="627" t="s">
        <v>670</v>
      </c>
      <c r="K2234" s="627"/>
      <c r="L2234" s="627"/>
      <c r="M2234" s="627"/>
      <c r="N2234" s="627"/>
    </row>
    <row r="2235" spans="1:14" ht="15" hidden="1" customHeight="1" x14ac:dyDescent="0.15">
      <c r="A2235" s="627">
        <v>144</v>
      </c>
      <c r="B2235" s="627">
        <v>1921205000</v>
      </c>
      <c r="C2235" s="627" t="s">
        <v>1161</v>
      </c>
      <c r="D2235" s="627" t="s">
        <v>1141</v>
      </c>
      <c r="E2235" s="627" t="s">
        <v>1020</v>
      </c>
      <c r="F2235" s="627" t="s">
        <v>1007</v>
      </c>
      <c r="G2235" s="627" t="s">
        <v>5255</v>
      </c>
      <c r="H2235" s="627" t="s">
        <v>5274</v>
      </c>
      <c r="I2235" s="627" t="s">
        <v>5423</v>
      </c>
      <c r="J2235" s="627" t="s">
        <v>671</v>
      </c>
      <c r="K2235" s="627"/>
      <c r="L2235" s="627"/>
      <c r="M2235" s="627"/>
      <c r="N2235" s="627"/>
    </row>
    <row r="2236" spans="1:14" ht="15" hidden="1" customHeight="1" x14ac:dyDescent="0.15">
      <c r="A2236" s="627">
        <v>145</v>
      </c>
      <c r="B2236" s="627">
        <v>1921206000</v>
      </c>
      <c r="C2236" s="627" t="s">
        <v>1161</v>
      </c>
      <c r="D2236" s="627" t="s">
        <v>1141</v>
      </c>
      <c r="E2236" s="627" t="s">
        <v>1022</v>
      </c>
      <c r="F2236" s="627" t="s">
        <v>1007</v>
      </c>
      <c r="G2236" s="627" t="s">
        <v>5255</v>
      </c>
      <c r="H2236" s="627" t="s">
        <v>5274</v>
      </c>
      <c r="I2236" s="627" t="s">
        <v>5424</v>
      </c>
      <c r="J2236" s="627" t="s">
        <v>672</v>
      </c>
      <c r="K2236" s="627"/>
      <c r="L2236" s="627"/>
      <c r="M2236" s="627"/>
      <c r="N2236" s="627"/>
    </row>
    <row r="2237" spans="1:14" ht="15" hidden="1" customHeight="1" x14ac:dyDescent="0.15">
      <c r="A2237" s="627">
        <v>146</v>
      </c>
      <c r="B2237" s="627">
        <v>1921207000</v>
      </c>
      <c r="C2237" s="627" t="s">
        <v>1161</v>
      </c>
      <c r="D2237" s="627" t="s">
        <v>1141</v>
      </c>
      <c r="E2237" s="627" t="s">
        <v>1024</v>
      </c>
      <c r="F2237" s="627" t="s">
        <v>1007</v>
      </c>
      <c r="G2237" s="627" t="s">
        <v>5255</v>
      </c>
      <c r="H2237" s="627" t="s">
        <v>5274</v>
      </c>
      <c r="I2237" s="627" t="s">
        <v>5425</v>
      </c>
      <c r="J2237" s="627" t="s">
        <v>673</v>
      </c>
      <c r="K2237" s="627"/>
      <c r="L2237" s="627"/>
      <c r="M2237" s="627"/>
      <c r="N2237" s="627"/>
    </row>
    <row r="2238" spans="1:14" ht="15" hidden="1" customHeight="1" x14ac:dyDescent="0.15">
      <c r="A2238" s="627">
        <v>147</v>
      </c>
      <c r="B2238" s="627">
        <v>1921208000</v>
      </c>
      <c r="C2238" s="627" t="s">
        <v>1161</v>
      </c>
      <c r="D2238" s="627" t="s">
        <v>1141</v>
      </c>
      <c r="E2238" s="627" t="s">
        <v>1006</v>
      </c>
      <c r="F2238" s="627" t="s">
        <v>1007</v>
      </c>
      <c r="G2238" s="627" t="s">
        <v>5255</v>
      </c>
      <c r="H2238" s="627" t="s">
        <v>5274</v>
      </c>
      <c r="I2238" s="627" t="s">
        <v>5426</v>
      </c>
      <c r="J2238" s="627" t="s">
        <v>674</v>
      </c>
      <c r="K2238" s="627"/>
      <c r="L2238" s="627"/>
      <c r="M2238" s="627"/>
      <c r="N2238" s="627"/>
    </row>
    <row r="2239" spans="1:14" ht="15" hidden="1" customHeight="1" x14ac:dyDescent="0.15">
      <c r="A2239" s="627">
        <v>148</v>
      </c>
      <c r="B2239" s="627">
        <v>1921209000</v>
      </c>
      <c r="C2239" s="627" t="s">
        <v>1161</v>
      </c>
      <c r="D2239" s="627" t="s">
        <v>1141</v>
      </c>
      <c r="E2239" s="627" t="s">
        <v>1027</v>
      </c>
      <c r="F2239" s="627" t="s">
        <v>1007</v>
      </c>
      <c r="G2239" s="627" t="s">
        <v>5255</v>
      </c>
      <c r="H2239" s="627" t="s">
        <v>5274</v>
      </c>
      <c r="I2239" s="627" t="s">
        <v>5427</v>
      </c>
      <c r="J2239" s="627" t="s">
        <v>675</v>
      </c>
      <c r="K2239" s="627"/>
      <c r="L2239" s="627"/>
      <c r="M2239" s="627"/>
      <c r="N2239" s="627"/>
    </row>
    <row r="2240" spans="1:14" ht="15" hidden="1" customHeight="1" x14ac:dyDescent="0.15">
      <c r="A2240" s="627">
        <v>149</v>
      </c>
      <c r="B2240" s="627">
        <v>1921300000</v>
      </c>
      <c r="C2240" s="627" t="s">
        <v>1161</v>
      </c>
      <c r="D2240" s="627" t="s">
        <v>1951</v>
      </c>
      <c r="E2240" s="627" t="s">
        <v>1008</v>
      </c>
      <c r="F2240" s="627" t="s">
        <v>1007</v>
      </c>
      <c r="G2240" s="627" t="s">
        <v>5255</v>
      </c>
      <c r="H2240" s="627" t="s">
        <v>5276</v>
      </c>
      <c r="I2240" s="627"/>
      <c r="J2240" s="627" t="s">
        <v>1952</v>
      </c>
      <c r="K2240" s="627"/>
      <c r="L2240" s="627"/>
      <c r="M2240" s="627"/>
      <c r="N2240" s="627"/>
    </row>
    <row r="2241" spans="1:14" ht="15" hidden="1" customHeight="1" x14ac:dyDescent="0.15">
      <c r="A2241" s="627">
        <v>150</v>
      </c>
      <c r="B2241" s="627">
        <v>1921301000</v>
      </c>
      <c r="C2241" s="627" t="s">
        <v>1161</v>
      </c>
      <c r="D2241" s="627" t="s">
        <v>1951</v>
      </c>
      <c r="E2241" s="627" t="s">
        <v>1012</v>
      </c>
      <c r="F2241" s="627" t="s">
        <v>1007</v>
      </c>
      <c r="G2241" s="627" t="s">
        <v>5255</v>
      </c>
      <c r="H2241" s="627" t="s">
        <v>5276</v>
      </c>
      <c r="I2241" s="627" t="s">
        <v>5428</v>
      </c>
      <c r="J2241" s="627" t="s">
        <v>1955</v>
      </c>
      <c r="K2241" s="627"/>
      <c r="L2241" s="627"/>
      <c r="M2241" s="627"/>
      <c r="N2241" s="627"/>
    </row>
    <row r="2242" spans="1:14" ht="15" hidden="1" customHeight="1" x14ac:dyDescent="0.15">
      <c r="A2242" s="627">
        <v>151</v>
      </c>
      <c r="B2242" s="627">
        <v>1921302000</v>
      </c>
      <c r="C2242" s="627" t="s">
        <v>1161</v>
      </c>
      <c r="D2242" s="627" t="s">
        <v>1951</v>
      </c>
      <c r="E2242" s="627" t="s">
        <v>1014</v>
      </c>
      <c r="F2242" s="627" t="s">
        <v>1007</v>
      </c>
      <c r="G2242" s="627" t="s">
        <v>5255</v>
      </c>
      <c r="H2242" s="627" t="s">
        <v>5276</v>
      </c>
      <c r="I2242" s="627" t="s">
        <v>5429</v>
      </c>
      <c r="J2242" s="627" t="s">
        <v>1958</v>
      </c>
      <c r="K2242" s="627"/>
      <c r="L2242" s="627"/>
      <c r="M2242" s="627"/>
      <c r="N2242" s="627"/>
    </row>
    <row r="2243" spans="1:14" ht="15" hidden="1" customHeight="1" x14ac:dyDescent="0.15">
      <c r="A2243" s="627">
        <v>152</v>
      </c>
      <c r="B2243" s="627">
        <v>1921303000</v>
      </c>
      <c r="C2243" s="627" t="s">
        <v>1161</v>
      </c>
      <c r="D2243" s="627" t="s">
        <v>1951</v>
      </c>
      <c r="E2243" s="627" t="s">
        <v>1016</v>
      </c>
      <c r="F2243" s="627" t="s">
        <v>1007</v>
      </c>
      <c r="G2243" s="627" t="s">
        <v>5255</v>
      </c>
      <c r="H2243" s="627" t="s">
        <v>5276</v>
      </c>
      <c r="I2243" s="627" t="s">
        <v>5430</v>
      </c>
      <c r="J2243" s="627" t="s">
        <v>1961</v>
      </c>
      <c r="K2243" s="627"/>
      <c r="L2243" s="627"/>
      <c r="M2243" s="627"/>
      <c r="N2243" s="627"/>
    </row>
    <row r="2244" spans="1:14" ht="15" hidden="1" customHeight="1" x14ac:dyDescent="0.15">
      <c r="A2244" s="627">
        <v>153</v>
      </c>
      <c r="B2244" s="627">
        <v>1921304000</v>
      </c>
      <c r="C2244" s="627" t="s">
        <v>1161</v>
      </c>
      <c r="D2244" s="627" t="s">
        <v>1951</v>
      </c>
      <c r="E2244" s="627" t="s">
        <v>1018</v>
      </c>
      <c r="F2244" s="627" t="s">
        <v>1007</v>
      </c>
      <c r="G2244" s="627" t="s">
        <v>5255</v>
      </c>
      <c r="H2244" s="627" t="s">
        <v>5276</v>
      </c>
      <c r="I2244" s="627" t="s">
        <v>5431</v>
      </c>
      <c r="J2244" s="627" t="s">
        <v>1964</v>
      </c>
      <c r="K2244" s="627"/>
      <c r="L2244" s="627"/>
      <c r="M2244" s="627"/>
      <c r="N2244" s="627"/>
    </row>
    <row r="2245" spans="1:14" ht="15" hidden="1" customHeight="1" x14ac:dyDescent="0.15">
      <c r="A2245" s="627">
        <v>154</v>
      </c>
      <c r="B2245" s="627">
        <v>1921305000</v>
      </c>
      <c r="C2245" s="627" t="s">
        <v>1161</v>
      </c>
      <c r="D2245" s="627" t="s">
        <v>1951</v>
      </c>
      <c r="E2245" s="627" t="s">
        <v>1020</v>
      </c>
      <c r="F2245" s="627" t="s">
        <v>1007</v>
      </c>
      <c r="G2245" s="627" t="s">
        <v>5255</v>
      </c>
      <c r="H2245" s="627" t="s">
        <v>5276</v>
      </c>
      <c r="I2245" s="627" t="s">
        <v>5432</v>
      </c>
      <c r="J2245" s="627" t="s">
        <v>1967</v>
      </c>
      <c r="K2245" s="627"/>
      <c r="L2245" s="627"/>
      <c r="M2245" s="627"/>
      <c r="N2245" s="627"/>
    </row>
    <row r="2246" spans="1:14" ht="15" hidden="1" customHeight="1" x14ac:dyDescent="0.15">
      <c r="A2246" s="627">
        <v>155</v>
      </c>
      <c r="B2246" s="627">
        <v>1921306000</v>
      </c>
      <c r="C2246" s="627" t="s">
        <v>1161</v>
      </c>
      <c r="D2246" s="627" t="s">
        <v>1951</v>
      </c>
      <c r="E2246" s="627" t="s">
        <v>1022</v>
      </c>
      <c r="F2246" s="627" t="s">
        <v>1007</v>
      </c>
      <c r="G2246" s="627" t="s">
        <v>5255</v>
      </c>
      <c r="H2246" s="627" t="s">
        <v>5276</v>
      </c>
      <c r="I2246" s="627" t="s">
        <v>5433</v>
      </c>
      <c r="J2246" s="627" t="s">
        <v>1970</v>
      </c>
      <c r="K2246" s="627"/>
      <c r="L2246" s="627"/>
      <c r="M2246" s="627"/>
      <c r="N2246" s="627"/>
    </row>
    <row r="2247" spans="1:14" ht="15" hidden="1" customHeight="1" x14ac:dyDescent="0.15">
      <c r="A2247" s="627">
        <v>156</v>
      </c>
      <c r="B2247" s="627">
        <v>1921307000</v>
      </c>
      <c r="C2247" s="627" t="s">
        <v>1161</v>
      </c>
      <c r="D2247" s="627" t="s">
        <v>1951</v>
      </c>
      <c r="E2247" s="627" t="s">
        <v>1024</v>
      </c>
      <c r="F2247" s="627" t="s">
        <v>1007</v>
      </c>
      <c r="G2247" s="627" t="s">
        <v>5255</v>
      </c>
      <c r="H2247" s="627" t="s">
        <v>5276</v>
      </c>
      <c r="I2247" s="627" t="s">
        <v>5434</v>
      </c>
      <c r="J2247" s="627" t="s">
        <v>1973</v>
      </c>
      <c r="K2247" s="627"/>
      <c r="L2247" s="627"/>
      <c r="M2247" s="627"/>
      <c r="N2247" s="627"/>
    </row>
    <row r="2248" spans="1:14" ht="15" hidden="1" customHeight="1" x14ac:dyDescent="0.15">
      <c r="A2248" s="627">
        <v>157</v>
      </c>
      <c r="B2248" s="627">
        <v>1921308000</v>
      </c>
      <c r="C2248" s="627" t="s">
        <v>1161</v>
      </c>
      <c r="D2248" s="627" t="s">
        <v>1951</v>
      </c>
      <c r="E2248" s="627" t="s">
        <v>1006</v>
      </c>
      <c r="F2248" s="627" t="s">
        <v>1007</v>
      </c>
      <c r="G2248" s="627" t="s">
        <v>5255</v>
      </c>
      <c r="H2248" s="627" t="s">
        <v>5276</v>
      </c>
      <c r="I2248" s="627" t="s">
        <v>5435</v>
      </c>
      <c r="J2248" s="627" t="s">
        <v>1976</v>
      </c>
      <c r="K2248" s="627"/>
      <c r="L2248" s="627"/>
      <c r="M2248" s="627"/>
      <c r="N2248" s="627"/>
    </row>
    <row r="2249" spans="1:14" ht="15" hidden="1" customHeight="1" x14ac:dyDescent="0.15">
      <c r="A2249" s="627">
        <v>158</v>
      </c>
      <c r="B2249" s="627">
        <v>1921309000</v>
      </c>
      <c r="C2249" s="627" t="s">
        <v>1161</v>
      </c>
      <c r="D2249" s="627" t="s">
        <v>1951</v>
      </c>
      <c r="E2249" s="627" t="s">
        <v>1027</v>
      </c>
      <c r="F2249" s="627" t="s">
        <v>1007</v>
      </c>
      <c r="G2249" s="627" t="s">
        <v>5255</v>
      </c>
      <c r="H2249" s="627" t="s">
        <v>5276</v>
      </c>
      <c r="I2249" s="627" t="s">
        <v>5436</v>
      </c>
      <c r="J2249" s="627" t="s">
        <v>5437</v>
      </c>
      <c r="K2249" s="627"/>
      <c r="L2249" s="627"/>
      <c r="M2249" s="627"/>
      <c r="N2249" s="627"/>
    </row>
    <row r="2250" spans="1:14" ht="15" hidden="1" customHeight="1" x14ac:dyDescent="0.15">
      <c r="A2250" s="627">
        <v>159</v>
      </c>
      <c r="B2250" s="627">
        <v>1921310000</v>
      </c>
      <c r="C2250" s="627" t="s">
        <v>1161</v>
      </c>
      <c r="D2250" s="627" t="s">
        <v>1951</v>
      </c>
      <c r="E2250" s="627" t="s">
        <v>1029</v>
      </c>
      <c r="F2250" s="627" t="s">
        <v>1007</v>
      </c>
      <c r="G2250" s="627" t="s">
        <v>5255</v>
      </c>
      <c r="H2250" s="627" t="s">
        <v>5276</v>
      </c>
      <c r="I2250" s="627" t="s">
        <v>5438</v>
      </c>
      <c r="J2250" s="627" t="s">
        <v>5439</v>
      </c>
      <c r="K2250" s="627"/>
      <c r="L2250" s="627"/>
      <c r="M2250" s="627"/>
      <c r="N2250" s="627"/>
    </row>
    <row r="2251" spans="1:14" ht="15" hidden="1" customHeight="1" x14ac:dyDescent="0.15">
      <c r="A2251" s="627">
        <v>160</v>
      </c>
      <c r="B2251" s="627">
        <v>1921311000</v>
      </c>
      <c r="C2251" s="627" t="s">
        <v>1161</v>
      </c>
      <c r="D2251" s="627" t="s">
        <v>1951</v>
      </c>
      <c r="E2251" s="627" t="s">
        <v>1031</v>
      </c>
      <c r="F2251" s="627" t="s">
        <v>1007</v>
      </c>
      <c r="G2251" s="627" t="s">
        <v>5255</v>
      </c>
      <c r="H2251" s="627" t="s">
        <v>5276</v>
      </c>
      <c r="I2251" s="627" t="s">
        <v>441</v>
      </c>
      <c r="J2251" s="627" t="s">
        <v>5440</v>
      </c>
      <c r="K2251" s="627"/>
      <c r="L2251" s="627"/>
      <c r="M2251" s="627"/>
      <c r="N2251" s="627"/>
    </row>
    <row r="2252" spans="1:14" ht="15" hidden="1" customHeight="1" x14ac:dyDescent="0.15">
      <c r="A2252" s="627">
        <v>161</v>
      </c>
      <c r="B2252" s="627">
        <v>1921400000</v>
      </c>
      <c r="C2252" s="627" t="s">
        <v>1161</v>
      </c>
      <c r="D2252" s="627" t="s">
        <v>1165</v>
      </c>
      <c r="E2252" s="627" t="s">
        <v>1008</v>
      </c>
      <c r="F2252" s="627" t="s">
        <v>1007</v>
      </c>
      <c r="G2252" s="627" t="s">
        <v>5255</v>
      </c>
      <c r="H2252" s="627" t="s">
        <v>5277</v>
      </c>
      <c r="I2252" s="627"/>
      <c r="J2252" s="627" t="s">
        <v>687</v>
      </c>
      <c r="K2252" s="627"/>
      <c r="L2252" s="627"/>
      <c r="M2252" s="627"/>
      <c r="N2252" s="627"/>
    </row>
    <row r="2253" spans="1:14" ht="15" hidden="1" customHeight="1" x14ac:dyDescent="0.15">
      <c r="A2253" s="627">
        <v>162</v>
      </c>
      <c r="B2253" s="627">
        <v>1921401000</v>
      </c>
      <c r="C2253" s="627" t="s">
        <v>1161</v>
      </c>
      <c r="D2253" s="627" t="s">
        <v>1165</v>
      </c>
      <c r="E2253" s="627" t="s">
        <v>1012</v>
      </c>
      <c r="F2253" s="627" t="s">
        <v>1007</v>
      </c>
      <c r="G2253" s="627" t="s">
        <v>5255</v>
      </c>
      <c r="H2253" s="627" t="s">
        <v>5277</v>
      </c>
      <c r="I2253" s="627" t="s">
        <v>3834</v>
      </c>
      <c r="J2253" s="627" t="s">
        <v>688</v>
      </c>
      <c r="K2253" s="627"/>
      <c r="L2253" s="627"/>
      <c r="M2253" s="627"/>
      <c r="N2253" s="627"/>
    </row>
    <row r="2254" spans="1:14" ht="15" hidden="1" customHeight="1" x14ac:dyDescent="0.15">
      <c r="A2254" s="627">
        <v>163</v>
      </c>
      <c r="B2254" s="627">
        <v>1921402000</v>
      </c>
      <c r="C2254" s="627" t="s">
        <v>1161</v>
      </c>
      <c r="D2254" s="627" t="s">
        <v>1165</v>
      </c>
      <c r="E2254" s="627" t="s">
        <v>1014</v>
      </c>
      <c r="F2254" s="627" t="s">
        <v>1007</v>
      </c>
      <c r="G2254" s="627" t="s">
        <v>5255</v>
      </c>
      <c r="H2254" s="627" t="s">
        <v>5277</v>
      </c>
      <c r="I2254" s="627" t="s">
        <v>5441</v>
      </c>
      <c r="J2254" s="627" t="s">
        <v>689</v>
      </c>
      <c r="K2254" s="627"/>
      <c r="L2254" s="627"/>
      <c r="M2254" s="627"/>
      <c r="N2254" s="627"/>
    </row>
    <row r="2255" spans="1:14" ht="15" hidden="1" customHeight="1" x14ac:dyDescent="0.15">
      <c r="A2255" s="627">
        <v>164</v>
      </c>
      <c r="B2255" s="627">
        <v>1921403000</v>
      </c>
      <c r="C2255" s="627" t="s">
        <v>1161</v>
      </c>
      <c r="D2255" s="627" t="s">
        <v>1165</v>
      </c>
      <c r="E2255" s="627" t="s">
        <v>1016</v>
      </c>
      <c r="F2255" s="627" t="s">
        <v>1007</v>
      </c>
      <c r="G2255" s="627" t="s">
        <v>5255</v>
      </c>
      <c r="H2255" s="627" t="s">
        <v>5277</v>
      </c>
      <c r="I2255" s="627" t="s">
        <v>5442</v>
      </c>
      <c r="J2255" s="627" t="s">
        <v>690</v>
      </c>
      <c r="K2255" s="627"/>
      <c r="L2255" s="627"/>
      <c r="M2255" s="627"/>
      <c r="N2255" s="627"/>
    </row>
    <row r="2256" spans="1:14" ht="15" hidden="1" customHeight="1" x14ac:dyDescent="0.15">
      <c r="A2256" s="627">
        <v>165</v>
      </c>
      <c r="B2256" s="627">
        <v>1921404000</v>
      </c>
      <c r="C2256" s="627" t="s">
        <v>1161</v>
      </c>
      <c r="D2256" s="627" t="s">
        <v>1165</v>
      </c>
      <c r="E2256" s="627" t="s">
        <v>1018</v>
      </c>
      <c r="F2256" s="627" t="s">
        <v>1007</v>
      </c>
      <c r="G2256" s="627" t="s">
        <v>5255</v>
      </c>
      <c r="H2256" s="627" t="s">
        <v>5277</v>
      </c>
      <c r="I2256" s="627" t="s">
        <v>5443</v>
      </c>
      <c r="J2256" s="627" t="s">
        <v>691</v>
      </c>
      <c r="K2256" s="627"/>
      <c r="L2256" s="627"/>
      <c r="M2256" s="627"/>
      <c r="N2256" s="627"/>
    </row>
    <row r="2257" spans="1:14" ht="15" hidden="1" customHeight="1" x14ac:dyDescent="0.15">
      <c r="A2257" s="627">
        <v>166</v>
      </c>
      <c r="B2257" s="627">
        <v>1934600000</v>
      </c>
      <c r="C2257" s="627" t="s">
        <v>1161</v>
      </c>
      <c r="D2257" s="627" t="s">
        <v>3531</v>
      </c>
      <c r="E2257" s="627" t="s">
        <v>1008</v>
      </c>
      <c r="F2257" s="627" t="s">
        <v>1007</v>
      </c>
      <c r="G2257" s="627" t="s">
        <v>5255</v>
      </c>
      <c r="H2257" s="627" t="s">
        <v>5279</v>
      </c>
      <c r="I2257" s="627"/>
      <c r="J2257" s="627" t="s">
        <v>3532</v>
      </c>
      <c r="K2257" s="627"/>
      <c r="L2257" s="627"/>
      <c r="M2257" s="627"/>
      <c r="N2257" s="627"/>
    </row>
    <row r="2258" spans="1:14" ht="15" hidden="1" customHeight="1" x14ac:dyDescent="0.15">
      <c r="A2258" s="627">
        <v>167</v>
      </c>
      <c r="B2258" s="627">
        <v>1934601000</v>
      </c>
      <c r="C2258" s="627" t="s">
        <v>1161</v>
      </c>
      <c r="D2258" s="627" t="s">
        <v>3531</v>
      </c>
      <c r="E2258" s="627" t="s">
        <v>1012</v>
      </c>
      <c r="F2258" s="627" t="s">
        <v>1007</v>
      </c>
      <c r="G2258" s="627" t="s">
        <v>5255</v>
      </c>
      <c r="H2258" s="627" t="s">
        <v>5279</v>
      </c>
      <c r="I2258" s="627" t="s">
        <v>783</v>
      </c>
      <c r="J2258" s="627" t="s">
        <v>3535</v>
      </c>
      <c r="K2258" s="627"/>
      <c r="L2258" s="627"/>
      <c r="M2258" s="627"/>
      <c r="N2258" s="627"/>
    </row>
    <row r="2259" spans="1:14" ht="15" hidden="1" customHeight="1" x14ac:dyDescent="0.15">
      <c r="A2259" s="627">
        <v>168</v>
      </c>
      <c r="B2259" s="627">
        <v>1934602000</v>
      </c>
      <c r="C2259" s="627" t="s">
        <v>1161</v>
      </c>
      <c r="D2259" s="627" t="s">
        <v>3531</v>
      </c>
      <c r="E2259" s="627" t="s">
        <v>1014</v>
      </c>
      <c r="F2259" s="627" t="s">
        <v>1007</v>
      </c>
      <c r="G2259" s="627" t="s">
        <v>5255</v>
      </c>
      <c r="H2259" s="627" t="s">
        <v>5279</v>
      </c>
      <c r="I2259" s="627" t="s">
        <v>5444</v>
      </c>
      <c r="J2259" s="627" t="s">
        <v>3538</v>
      </c>
      <c r="K2259" s="627"/>
      <c r="L2259" s="627"/>
      <c r="M2259" s="627"/>
      <c r="N2259" s="627"/>
    </row>
    <row r="2260" spans="1:14" ht="15" hidden="1" customHeight="1" x14ac:dyDescent="0.15">
      <c r="A2260" s="627">
        <v>169</v>
      </c>
      <c r="B2260" s="627">
        <v>1934603000</v>
      </c>
      <c r="C2260" s="627" t="s">
        <v>1161</v>
      </c>
      <c r="D2260" s="627" t="s">
        <v>3531</v>
      </c>
      <c r="E2260" s="627" t="s">
        <v>1016</v>
      </c>
      <c r="F2260" s="627" t="s">
        <v>1007</v>
      </c>
      <c r="G2260" s="627" t="s">
        <v>5255</v>
      </c>
      <c r="H2260" s="627" t="s">
        <v>5279</v>
      </c>
      <c r="I2260" s="627" t="s">
        <v>5445</v>
      </c>
      <c r="J2260" s="627" t="s">
        <v>3541</v>
      </c>
      <c r="K2260" s="627"/>
      <c r="L2260" s="627"/>
      <c r="M2260" s="627"/>
      <c r="N2260" s="627"/>
    </row>
    <row r="2261" spans="1:14" ht="15" hidden="1" customHeight="1" x14ac:dyDescent="0.15">
      <c r="A2261" s="627">
        <v>170</v>
      </c>
      <c r="B2261" s="627">
        <v>1934604000</v>
      </c>
      <c r="C2261" s="627" t="s">
        <v>1161</v>
      </c>
      <c r="D2261" s="627" t="s">
        <v>3531</v>
      </c>
      <c r="E2261" s="627" t="s">
        <v>1018</v>
      </c>
      <c r="F2261" s="627" t="s">
        <v>1007</v>
      </c>
      <c r="G2261" s="627" t="s">
        <v>5255</v>
      </c>
      <c r="H2261" s="627" t="s">
        <v>5279</v>
      </c>
      <c r="I2261" s="627" t="s">
        <v>5446</v>
      </c>
      <c r="J2261" s="627" t="s">
        <v>3544</v>
      </c>
      <c r="K2261" s="627"/>
      <c r="L2261" s="627"/>
      <c r="M2261" s="627"/>
      <c r="N2261" s="627"/>
    </row>
    <row r="2262" spans="1:14" ht="15" hidden="1" customHeight="1" x14ac:dyDescent="0.15">
      <c r="A2262" s="627">
        <v>171</v>
      </c>
      <c r="B2262" s="627">
        <v>1934605000</v>
      </c>
      <c r="C2262" s="627" t="s">
        <v>1161</v>
      </c>
      <c r="D2262" s="627" t="s">
        <v>3531</v>
      </c>
      <c r="E2262" s="627" t="s">
        <v>1020</v>
      </c>
      <c r="F2262" s="627" t="s">
        <v>1007</v>
      </c>
      <c r="G2262" s="627" t="s">
        <v>5255</v>
      </c>
      <c r="H2262" s="627" t="s">
        <v>5279</v>
      </c>
      <c r="I2262" s="627" t="s">
        <v>406</v>
      </c>
      <c r="J2262" s="627" t="s">
        <v>3547</v>
      </c>
      <c r="K2262" s="627"/>
      <c r="L2262" s="627"/>
      <c r="M2262" s="627"/>
      <c r="N2262" s="627"/>
    </row>
    <row r="2263" spans="1:14" ht="15" hidden="1" customHeight="1" x14ac:dyDescent="0.15">
      <c r="A2263" s="627">
        <v>172</v>
      </c>
      <c r="B2263" s="627">
        <v>1934606000</v>
      </c>
      <c r="C2263" s="627" t="s">
        <v>1161</v>
      </c>
      <c r="D2263" s="627" t="s">
        <v>3531</v>
      </c>
      <c r="E2263" s="627" t="s">
        <v>1022</v>
      </c>
      <c r="F2263" s="627" t="s">
        <v>1007</v>
      </c>
      <c r="G2263" s="627" t="s">
        <v>5255</v>
      </c>
      <c r="H2263" s="627" t="s">
        <v>5279</v>
      </c>
      <c r="I2263" s="627" t="s">
        <v>5447</v>
      </c>
      <c r="J2263" s="627" t="s">
        <v>3550</v>
      </c>
      <c r="K2263" s="627"/>
      <c r="L2263" s="627"/>
      <c r="M2263" s="627"/>
      <c r="N2263" s="627"/>
    </row>
    <row r="2264" spans="1:14" ht="15" hidden="1" customHeight="1" x14ac:dyDescent="0.15">
      <c r="A2264" s="627">
        <v>173</v>
      </c>
      <c r="B2264" s="627">
        <v>1934607000</v>
      </c>
      <c r="C2264" s="627" t="s">
        <v>1161</v>
      </c>
      <c r="D2264" s="627" t="s">
        <v>3531</v>
      </c>
      <c r="E2264" s="627" t="s">
        <v>1024</v>
      </c>
      <c r="F2264" s="627" t="s">
        <v>1007</v>
      </c>
      <c r="G2264" s="627" t="s">
        <v>5255</v>
      </c>
      <c r="H2264" s="627" t="s">
        <v>5279</v>
      </c>
      <c r="I2264" s="627" t="s">
        <v>5448</v>
      </c>
      <c r="J2264" s="627" t="s">
        <v>5449</v>
      </c>
      <c r="K2264" s="627"/>
      <c r="L2264" s="627"/>
      <c r="M2264" s="627"/>
      <c r="N2264" s="627"/>
    </row>
    <row r="2265" spans="1:14" ht="15" hidden="1" customHeight="1" x14ac:dyDescent="0.15">
      <c r="A2265" s="627">
        <v>174</v>
      </c>
      <c r="B2265" s="627">
        <v>1934608000</v>
      </c>
      <c r="C2265" s="627" t="s">
        <v>1161</v>
      </c>
      <c r="D2265" s="627" t="s">
        <v>3531</v>
      </c>
      <c r="E2265" s="627" t="s">
        <v>1006</v>
      </c>
      <c r="F2265" s="627" t="s">
        <v>1007</v>
      </c>
      <c r="G2265" s="627" t="s">
        <v>5255</v>
      </c>
      <c r="H2265" s="627" t="s">
        <v>5279</v>
      </c>
      <c r="I2265" s="627" t="s">
        <v>5450</v>
      </c>
      <c r="J2265" s="627" t="s">
        <v>5451</v>
      </c>
      <c r="K2265" s="627"/>
      <c r="L2265" s="627"/>
      <c r="M2265" s="627"/>
      <c r="N2265" s="627"/>
    </row>
    <row r="2266" spans="1:14" ht="15" hidden="1" customHeight="1" x14ac:dyDescent="0.15">
      <c r="A2266" s="627">
        <v>175</v>
      </c>
      <c r="B2266" s="627">
        <v>1934609000</v>
      </c>
      <c r="C2266" s="627" t="s">
        <v>1161</v>
      </c>
      <c r="D2266" s="627" t="s">
        <v>3531</v>
      </c>
      <c r="E2266" s="627" t="s">
        <v>1027</v>
      </c>
      <c r="F2266" s="627" t="s">
        <v>1007</v>
      </c>
      <c r="G2266" s="627" t="s">
        <v>5255</v>
      </c>
      <c r="H2266" s="627" t="s">
        <v>5279</v>
      </c>
      <c r="I2266" s="627" t="s">
        <v>5452</v>
      </c>
      <c r="J2266" s="627" t="s">
        <v>5453</v>
      </c>
      <c r="K2266" s="627"/>
      <c r="L2266" s="627"/>
      <c r="M2266" s="627"/>
      <c r="N2266" s="627"/>
    </row>
    <row r="2267" spans="1:14" ht="15" hidden="1" customHeight="1" x14ac:dyDescent="0.15">
      <c r="A2267" s="627">
        <v>176</v>
      </c>
      <c r="B2267" s="627">
        <v>1934610000</v>
      </c>
      <c r="C2267" s="627" t="s">
        <v>1161</v>
      </c>
      <c r="D2267" s="627" t="s">
        <v>3531</v>
      </c>
      <c r="E2267" s="627" t="s">
        <v>1029</v>
      </c>
      <c r="F2267" s="627" t="s">
        <v>1007</v>
      </c>
      <c r="G2267" s="627" t="s">
        <v>5255</v>
      </c>
      <c r="H2267" s="627" t="s">
        <v>5279</v>
      </c>
      <c r="I2267" s="627" t="s">
        <v>5454</v>
      </c>
      <c r="J2267" s="627" t="s">
        <v>5455</v>
      </c>
      <c r="K2267" s="627"/>
      <c r="L2267" s="627"/>
      <c r="M2267" s="627"/>
      <c r="N2267" s="627"/>
    </row>
    <row r="2268" spans="1:14" ht="15" hidden="1" customHeight="1" x14ac:dyDescent="0.15">
      <c r="A2268" s="627">
        <v>177</v>
      </c>
      <c r="B2268" s="627">
        <v>1934611000</v>
      </c>
      <c r="C2268" s="627" t="s">
        <v>1161</v>
      </c>
      <c r="D2268" s="627" t="s">
        <v>3531</v>
      </c>
      <c r="E2268" s="627" t="s">
        <v>1031</v>
      </c>
      <c r="F2268" s="627" t="s">
        <v>1007</v>
      </c>
      <c r="G2268" s="627" t="s">
        <v>5255</v>
      </c>
      <c r="H2268" s="627" t="s">
        <v>5279</v>
      </c>
      <c r="I2268" s="627" t="s">
        <v>5456</v>
      </c>
      <c r="J2268" s="627" t="s">
        <v>5457</v>
      </c>
      <c r="K2268" s="627"/>
      <c r="L2268" s="627"/>
      <c r="M2268" s="627"/>
      <c r="N2268" s="627"/>
    </row>
    <row r="2269" spans="1:14" ht="15" hidden="1" customHeight="1" x14ac:dyDescent="0.15">
      <c r="A2269" s="627">
        <v>178</v>
      </c>
      <c r="B2269" s="627">
        <v>1934612000</v>
      </c>
      <c r="C2269" s="627" t="s">
        <v>1161</v>
      </c>
      <c r="D2269" s="627" t="s">
        <v>3531</v>
      </c>
      <c r="E2269" s="627" t="s">
        <v>1033</v>
      </c>
      <c r="F2269" s="627" t="s">
        <v>1007</v>
      </c>
      <c r="G2269" s="627" t="s">
        <v>5255</v>
      </c>
      <c r="H2269" s="627" t="s">
        <v>5279</v>
      </c>
      <c r="I2269" s="627" t="s">
        <v>5458</v>
      </c>
      <c r="J2269" s="627" t="s">
        <v>5459</v>
      </c>
      <c r="K2269" s="627"/>
      <c r="L2269" s="627"/>
      <c r="M2269" s="627"/>
      <c r="N2269" s="627"/>
    </row>
    <row r="2270" spans="1:14" ht="15" hidden="1" customHeight="1" x14ac:dyDescent="0.15">
      <c r="A2270" s="627">
        <v>179</v>
      </c>
      <c r="B2270" s="627">
        <v>1934613000</v>
      </c>
      <c r="C2270" s="627" t="s">
        <v>1161</v>
      </c>
      <c r="D2270" s="627" t="s">
        <v>3531</v>
      </c>
      <c r="E2270" s="627" t="s">
        <v>1035</v>
      </c>
      <c r="F2270" s="627" t="s">
        <v>1007</v>
      </c>
      <c r="G2270" s="627" t="s">
        <v>5255</v>
      </c>
      <c r="H2270" s="627" t="s">
        <v>5279</v>
      </c>
      <c r="I2270" s="627" t="s">
        <v>5460</v>
      </c>
      <c r="J2270" s="627" t="s">
        <v>5461</v>
      </c>
      <c r="K2270" s="627"/>
      <c r="L2270" s="627"/>
      <c r="M2270" s="627"/>
      <c r="N2270" s="627"/>
    </row>
    <row r="2271" spans="1:14" ht="15" hidden="1" customHeight="1" x14ac:dyDescent="0.15">
      <c r="A2271" s="627">
        <v>180</v>
      </c>
      <c r="B2271" s="627">
        <v>1936400000</v>
      </c>
      <c r="C2271" s="627" t="s">
        <v>1161</v>
      </c>
      <c r="D2271" s="627" t="s">
        <v>1463</v>
      </c>
      <c r="E2271" s="627" t="s">
        <v>1008</v>
      </c>
      <c r="F2271" s="627" t="s">
        <v>1007</v>
      </c>
      <c r="G2271" s="627" t="s">
        <v>5255</v>
      </c>
      <c r="H2271" s="627" t="s">
        <v>5281</v>
      </c>
      <c r="I2271" s="627"/>
      <c r="J2271" s="627" t="s">
        <v>959</v>
      </c>
      <c r="K2271" s="627"/>
      <c r="L2271" s="627"/>
      <c r="M2271" s="627"/>
      <c r="N2271" s="627"/>
    </row>
    <row r="2272" spans="1:14" ht="15" hidden="1" customHeight="1" x14ac:dyDescent="0.15">
      <c r="A2272" s="627">
        <v>181</v>
      </c>
      <c r="B2272" s="627">
        <v>1936401000</v>
      </c>
      <c r="C2272" s="627" t="s">
        <v>1161</v>
      </c>
      <c r="D2272" s="627" t="s">
        <v>1463</v>
      </c>
      <c r="E2272" s="627" t="s">
        <v>1012</v>
      </c>
      <c r="F2272" s="627" t="s">
        <v>1007</v>
      </c>
      <c r="G2272" s="627" t="s">
        <v>5255</v>
      </c>
      <c r="H2272" s="627" t="s">
        <v>5281</v>
      </c>
      <c r="I2272" s="627" t="s">
        <v>5462</v>
      </c>
      <c r="J2272" s="627" t="s">
        <v>960</v>
      </c>
      <c r="K2272" s="627"/>
      <c r="L2272" s="627"/>
      <c r="M2272" s="627"/>
      <c r="N2272" s="627"/>
    </row>
    <row r="2273" spans="1:14" ht="15" hidden="1" customHeight="1" x14ac:dyDescent="0.15">
      <c r="A2273" s="627">
        <v>182</v>
      </c>
      <c r="B2273" s="627">
        <v>1936402000</v>
      </c>
      <c r="C2273" s="627" t="s">
        <v>1161</v>
      </c>
      <c r="D2273" s="627" t="s">
        <v>1463</v>
      </c>
      <c r="E2273" s="627" t="s">
        <v>1014</v>
      </c>
      <c r="F2273" s="627" t="s">
        <v>1007</v>
      </c>
      <c r="G2273" s="627" t="s">
        <v>5255</v>
      </c>
      <c r="H2273" s="627" t="s">
        <v>5281</v>
      </c>
      <c r="I2273" s="627" t="s">
        <v>5463</v>
      </c>
      <c r="J2273" s="627" t="s">
        <v>961</v>
      </c>
      <c r="K2273" s="627"/>
      <c r="L2273" s="627"/>
      <c r="M2273" s="627"/>
      <c r="N2273" s="627"/>
    </row>
    <row r="2274" spans="1:14" ht="15" hidden="1" customHeight="1" x14ac:dyDescent="0.15">
      <c r="A2274" s="627">
        <v>183</v>
      </c>
      <c r="B2274" s="627">
        <v>1936403000</v>
      </c>
      <c r="C2274" s="627" t="s">
        <v>1161</v>
      </c>
      <c r="D2274" s="627" t="s">
        <v>1463</v>
      </c>
      <c r="E2274" s="627" t="s">
        <v>1016</v>
      </c>
      <c r="F2274" s="627" t="s">
        <v>1007</v>
      </c>
      <c r="G2274" s="627" t="s">
        <v>5255</v>
      </c>
      <c r="H2274" s="627" t="s">
        <v>5281</v>
      </c>
      <c r="I2274" s="627" t="s">
        <v>5464</v>
      </c>
      <c r="J2274" s="627" t="s">
        <v>962</v>
      </c>
      <c r="K2274" s="627"/>
      <c r="L2274" s="627"/>
      <c r="M2274" s="627"/>
      <c r="N2274" s="627"/>
    </row>
    <row r="2275" spans="1:14" ht="15" hidden="1" customHeight="1" x14ac:dyDescent="0.15">
      <c r="A2275" s="627">
        <v>184</v>
      </c>
      <c r="B2275" s="627">
        <v>1936404000</v>
      </c>
      <c r="C2275" s="627" t="s">
        <v>1161</v>
      </c>
      <c r="D2275" s="627" t="s">
        <v>1463</v>
      </c>
      <c r="E2275" s="627" t="s">
        <v>1018</v>
      </c>
      <c r="F2275" s="627" t="s">
        <v>1007</v>
      </c>
      <c r="G2275" s="627" t="s">
        <v>5255</v>
      </c>
      <c r="H2275" s="627" t="s">
        <v>5281</v>
      </c>
      <c r="I2275" s="627" t="s">
        <v>254</v>
      </c>
      <c r="J2275" s="627" t="s">
        <v>963</v>
      </c>
      <c r="K2275" s="627"/>
      <c r="L2275" s="627"/>
      <c r="M2275" s="627"/>
      <c r="N2275" s="627"/>
    </row>
    <row r="2276" spans="1:14" ht="15" hidden="1" customHeight="1" x14ac:dyDescent="0.15">
      <c r="A2276" s="627">
        <v>185</v>
      </c>
      <c r="B2276" s="627">
        <v>1936405000</v>
      </c>
      <c r="C2276" s="627" t="s">
        <v>1161</v>
      </c>
      <c r="D2276" s="627" t="s">
        <v>1463</v>
      </c>
      <c r="E2276" s="627" t="s">
        <v>1020</v>
      </c>
      <c r="F2276" s="627" t="s">
        <v>1007</v>
      </c>
      <c r="G2276" s="627" t="s">
        <v>5255</v>
      </c>
      <c r="H2276" s="627" t="s">
        <v>5281</v>
      </c>
      <c r="I2276" s="627" t="s">
        <v>5465</v>
      </c>
      <c r="J2276" s="627" t="s">
        <v>964</v>
      </c>
      <c r="K2276" s="627"/>
      <c r="L2276" s="627"/>
      <c r="M2276" s="627"/>
      <c r="N2276" s="627"/>
    </row>
    <row r="2277" spans="1:14" ht="15" hidden="1" customHeight="1" x14ac:dyDescent="0.15">
      <c r="A2277" s="627">
        <v>186</v>
      </c>
      <c r="B2277" s="627">
        <v>1936406000</v>
      </c>
      <c r="C2277" s="627" t="s">
        <v>1161</v>
      </c>
      <c r="D2277" s="627" t="s">
        <v>1463</v>
      </c>
      <c r="E2277" s="627" t="s">
        <v>1022</v>
      </c>
      <c r="F2277" s="627" t="s">
        <v>1007</v>
      </c>
      <c r="G2277" s="627" t="s">
        <v>5255</v>
      </c>
      <c r="H2277" s="627" t="s">
        <v>5281</v>
      </c>
      <c r="I2277" s="627" t="s">
        <v>5466</v>
      </c>
      <c r="J2277" s="627" t="s">
        <v>965</v>
      </c>
      <c r="K2277" s="627"/>
      <c r="L2277" s="627"/>
      <c r="M2277" s="627"/>
      <c r="N2277" s="627"/>
    </row>
    <row r="2278" spans="1:14" ht="15" hidden="1" customHeight="1" x14ac:dyDescent="0.15">
      <c r="A2278" s="627">
        <v>187</v>
      </c>
      <c r="B2278" s="627">
        <v>1936500000</v>
      </c>
      <c r="C2278" s="627" t="s">
        <v>1161</v>
      </c>
      <c r="D2278" s="627" t="s">
        <v>3615</v>
      </c>
      <c r="E2278" s="627" t="s">
        <v>1008</v>
      </c>
      <c r="F2278" s="627" t="s">
        <v>1007</v>
      </c>
      <c r="G2278" s="627" t="s">
        <v>5255</v>
      </c>
      <c r="H2278" s="627" t="s">
        <v>5283</v>
      </c>
      <c r="I2278" s="627"/>
      <c r="J2278" s="627" t="s">
        <v>3616</v>
      </c>
      <c r="K2278" s="627"/>
      <c r="L2278" s="627"/>
      <c r="M2278" s="627"/>
      <c r="N2278" s="627"/>
    </row>
    <row r="2279" spans="1:14" ht="15" hidden="1" customHeight="1" x14ac:dyDescent="0.15">
      <c r="A2279" s="627">
        <v>188</v>
      </c>
      <c r="B2279" s="627">
        <v>1936501000</v>
      </c>
      <c r="C2279" s="627" t="s">
        <v>1161</v>
      </c>
      <c r="D2279" s="627" t="s">
        <v>3615</v>
      </c>
      <c r="E2279" s="627" t="s">
        <v>1012</v>
      </c>
      <c r="F2279" s="627" t="s">
        <v>1007</v>
      </c>
      <c r="G2279" s="627" t="s">
        <v>5255</v>
      </c>
      <c r="H2279" s="627" t="s">
        <v>5283</v>
      </c>
      <c r="I2279" s="627" t="s">
        <v>5467</v>
      </c>
      <c r="J2279" s="627" t="s">
        <v>3618</v>
      </c>
      <c r="K2279" s="627"/>
      <c r="L2279" s="627"/>
      <c r="M2279" s="627"/>
      <c r="N2279" s="627"/>
    </row>
    <row r="2280" spans="1:14" ht="15" hidden="1" customHeight="1" x14ac:dyDescent="0.15">
      <c r="A2280" s="627">
        <v>189</v>
      </c>
      <c r="B2280" s="627">
        <v>1936502000</v>
      </c>
      <c r="C2280" s="627" t="s">
        <v>1161</v>
      </c>
      <c r="D2280" s="627" t="s">
        <v>3615</v>
      </c>
      <c r="E2280" s="627" t="s">
        <v>1014</v>
      </c>
      <c r="F2280" s="627" t="s">
        <v>1007</v>
      </c>
      <c r="G2280" s="627" t="s">
        <v>5255</v>
      </c>
      <c r="H2280" s="627" t="s">
        <v>5283</v>
      </c>
      <c r="I2280" s="627" t="s">
        <v>5283</v>
      </c>
      <c r="J2280" s="627" t="s">
        <v>3621</v>
      </c>
      <c r="K2280" s="627"/>
      <c r="L2280" s="627"/>
      <c r="M2280" s="627"/>
      <c r="N2280" s="627"/>
    </row>
    <row r="2281" spans="1:14" ht="15" hidden="1" customHeight="1" x14ac:dyDescent="0.15">
      <c r="A2281" s="627">
        <v>190</v>
      </c>
      <c r="B2281" s="627">
        <v>1936503000</v>
      </c>
      <c r="C2281" s="627" t="s">
        <v>1161</v>
      </c>
      <c r="D2281" s="627" t="s">
        <v>3615</v>
      </c>
      <c r="E2281" s="627" t="s">
        <v>1016</v>
      </c>
      <c r="F2281" s="627" t="s">
        <v>1007</v>
      </c>
      <c r="G2281" s="627" t="s">
        <v>5255</v>
      </c>
      <c r="H2281" s="627" t="s">
        <v>5283</v>
      </c>
      <c r="I2281" s="627" t="s">
        <v>250</v>
      </c>
      <c r="J2281" s="627" t="s">
        <v>3624</v>
      </c>
      <c r="K2281" s="627"/>
      <c r="L2281" s="627"/>
      <c r="M2281" s="627"/>
      <c r="N2281" s="627"/>
    </row>
    <row r="2282" spans="1:14" ht="15" hidden="1" customHeight="1" x14ac:dyDescent="0.15">
      <c r="A2282" s="627">
        <v>191</v>
      </c>
      <c r="B2282" s="627">
        <v>1936504000</v>
      </c>
      <c r="C2282" s="627" t="s">
        <v>1161</v>
      </c>
      <c r="D2282" s="627" t="s">
        <v>3615</v>
      </c>
      <c r="E2282" s="627" t="s">
        <v>1018</v>
      </c>
      <c r="F2282" s="627" t="s">
        <v>1007</v>
      </c>
      <c r="G2282" s="627" t="s">
        <v>5255</v>
      </c>
      <c r="H2282" s="627" t="s">
        <v>5283</v>
      </c>
      <c r="I2282" s="627" t="s">
        <v>5468</v>
      </c>
      <c r="J2282" s="627" t="s">
        <v>3627</v>
      </c>
      <c r="K2282" s="627"/>
      <c r="L2282" s="627"/>
      <c r="M2282" s="627"/>
      <c r="N2282" s="627"/>
    </row>
    <row r="2283" spans="1:14" ht="15" hidden="1" customHeight="1" x14ac:dyDescent="0.15">
      <c r="A2283" s="627">
        <v>192</v>
      </c>
      <c r="B2283" s="627">
        <v>1936505000</v>
      </c>
      <c r="C2283" s="627" t="s">
        <v>1161</v>
      </c>
      <c r="D2283" s="627" t="s">
        <v>3615</v>
      </c>
      <c r="E2283" s="627" t="s">
        <v>1020</v>
      </c>
      <c r="F2283" s="627" t="s">
        <v>1007</v>
      </c>
      <c r="G2283" s="627" t="s">
        <v>5255</v>
      </c>
      <c r="H2283" s="627" t="s">
        <v>5283</v>
      </c>
      <c r="I2283" s="627" t="s">
        <v>5469</v>
      </c>
      <c r="J2283" s="627" t="s">
        <v>3630</v>
      </c>
      <c r="K2283" s="627"/>
      <c r="L2283" s="627"/>
      <c r="M2283" s="627"/>
      <c r="N2283" s="627"/>
    </row>
    <row r="2284" spans="1:14" ht="15" hidden="1" customHeight="1" x14ac:dyDescent="0.15">
      <c r="A2284" s="627">
        <v>193</v>
      </c>
      <c r="B2284" s="627">
        <v>1936506000</v>
      </c>
      <c r="C2284" s="627" t="s">
        <v>1161</v>
      </c>
      <c r="D2284" s="627" t="s">
        <v>3615</v>
      </c>
      <c r="E2284" s="627" t="s">
        <v>1022</v>
      </c>
      <c r="F2284" s="627" t="s">
        <v>1007</v>
      </c>
      <c r="G2284" s="627" t="s">
        <v>5255</v>
      </c>
      <c r="H2284" s="627" t="s">
        <v>5283</v>
      </c>
      <c r="I2284" s="627" t="s">
        <v>5470</v>
      </c>
      <c r="J2284" s="627" t="s">
        <v>5471</v>
      </c>
      <c r="K2284" s="627"/>
      <c r="L2284" s="627"/>
      <c r="M2284" s="627"/>
      <c r="N2284" s="627"/>
    </row>
    <row r="2285" spans="1:14" ht="15" hidden="1" customHeight="1" x14ac:dyDescent="0.15">
      <c r="A2285" s="627">
        <v>194</v>
      </c>
      <c r="B2285" s="627">
        <v>1936507000</v>
      </c>
      <c r="C2285" s="627" t="s">
        <v>1161</v>
      </c>
      <c r="D2285" s="627" t="s">
        <v>3615</v>
      </c>
      <c r="E2285" s="627" t="s">
        <v>1024</v>
      </c>
      <c r="F2285" s="627" t="s">
        <v>1007</v>
      </c>
      <c r="G2285" s="627" t="s">
        <v>5255</v>
      </c>
      <c r="H2285" s="627" t="s">
        <v>5283</v>
      </c>
      <c r="I2285" s="627" t="s">
        <v>5472</v>
      </c>
      <c r="J2285" s="627" t="s">
        <v>5473</v>
      </c>
      <c r="K2285" s="627"/>
      <c r="L2285" s="627"/>
      <c r="M2285" s="627"/>
      <c r="N2285" s="627"/>
    </row>
    <row r="2286" spans="1:14" ht="15" hidden="1" customHeight="1" x14ac:dyDescent="0.15">
      <c r="A2286" s="627">
        <v>195</v>
      </c>
      <c r="B2286" s="627">
        <v>1936508000</v>
      </c>
      <c r="C2286" s="627" t="s">
        <v>1161</v>
      </c>
      <c r="D2286" s="627" t="s">
        <v>3615</v>
      </c>
      <c r="E2286" s="627" t="s">
        <v>1006</v>
      </c>
      <c r="F2286" s="627" t="s">
        <v>1007</v>
      </c>
      <c r="G2286" s="627" t="s">
        <v>5255</v>
      </c>
      <c r="H2286" s="627" t="s">
        <v>5283</v>
      </c>
      <c r="I2286" s="627" t="s">
        <v>5474</v>
      </c>
      <c r="J2286" s="627" t="s">
        <v>5475</v>
      </c>
      <c r="K2286" s="627"/>
      <c r="L2286" s="627"/>
      <c r="M2286" s="627"/>
      <c r="N2286" s="627"/>
    </row>
    <row r="2287" spans="1:14" ht="15" hidden="1" customHeight="1" x14ac:dyDescent="0.15">
      <c r="A2287" s="627">
        <v>196</v>
      </c>
      <c r="B2287" s="627">
        <v>1936509000</v>
      </c>
      <c r="C2287" s="627" t="s">
        <v>1161</v>
      </c>
      <c r="D2287" s="627" t="s">
        <v>3615</v>
      </c>
      <c r="E2287" s="627" t="s">
        <v>1027</v>
      </c>
      <c r="F2287" s="627" t="s">
        <v>1007</v>
      </c>
      <c r="G2287" s="627" t="s">
        <v>5255</v>
      </c>
      <c r="H2287" s="627" t="s">
        <v>5283</v>
      </c>
      <c r="I2287" s="627" t="s">
        <v>5476</v>
      </c>
      <c r="J2287" s="627" t="s">
        <v>5477</v>
      </c>
      <c r="K2287" s="627"/>
      <c r="L2287" s="627"/>
      <c r="M2287" s="627"/>
      <c r="N2287" s="627"/>
    </row>
    <row r="2288" spans="1:14" ht="15" hidden="1" customHeight="1" x14ac:dyDescent="0.15">
      <c r="A2288" s="627">
        <v>197</v>
      </c>
      <c r="B2288" s="627">
        <v>1936510000</v>
      </c>
      <c r="C2288" s="627" t="s">
        <v>1161</v>
      </c>
      <c r="D2288" s="627" t="s">
        <v>3615</v>
      </c>
      <c r="E2288" s="627" t="s">
        <v>1029</v>
      </c>
      <c r="F2288" s="627" t="s">
        <v>1007</v>
      </c>
      <c r="G2288" s="627" t="s">
        <v>5255</v>
      </c>
      <c r="H2288" s="627" t="s">
        <v>5283</v>
      </c>
      <c r="I2288" s="627" t="s">
        <v>3072</v>
      </c>
      <c r="J2288" s="627" t="s">
        <v>5478</v>
      </c>
      <c r="K2288" s="627"/>
      <c r="L2288" s="627"/>
      <c r="M2288" s="627"/>
      <c r="N2288" s="627"/>
    </row>
    <row r="2289" spans="1:14" ht="15" hidden="1" customHeight="1" x14ac:dyDescent="0.15">
      <c r="A2289" s="627">
        <v>198</v>
      </c>
      <c r="B2289" s="627">
        <v>1936511000</v>
      </c>
      <c r="C2289" s="627" t="s">
        <v>1161</v>
      </c>
      <c r="D2289" s="627" t="s">
        <v>3615</v>
      </c>
      <c r="E2289" s="627" t="s">
        <v>1031</v>
      </c>
      <c r="F2289" s="627" t="s">
        <v>1007</v>
      </c>
      <c r="G2289" s="627" t="s">
        <v>5255</v>
      </c>
      <c r="H2289" s="627" t="s">
        <v>5283</v>
      </c>
      <c r="I2289" s="627" t="s">
        <v>5479</v>
      </c>
      <c r="J2289" s="627" t="s">
        <v>5480</v>
      </c>
      <c r="K2289" s="627"/>
      <c r="L2289" s="627"/>
      <c r="M2289" s="627"/>
      <c r="N2289" s="627"/>
    </row>
    <row r="2290" spans="1:14" ht="15" hidden="1" customHeight="1" x14ac:dyDescent="0.15">
      <c r="A2290" s="627">
        <v>199</v>
      </c>
      <c r="B2290" s="627">
        <v>1936512000</v>
      </c>
      <c r="C2290" s="627" t="s">
        <v>1161</v>
      </c>
      <c r="D2290" s="627" t="s">
        <v>3615</v>
      </c>
      <c r="E2290" s="627" t="s">
        <v>1033</v>
      </c>
      <c r="F2290" s="627" t="s">
        <v>1007</v>
      </c>
      <c r="G2290" s="627" t="s">
        <v>5255</v>
      </c>
      <c r="H2290" s="627" t="s">
        <v>5283</v>
      </c>
      <c r="I2290" s="627" t="s">
        <v>5481</v>
      </c>
      <c r="J2290" s="627" t="s">
        <v>5482</v>
      </c>
      <c r="K2290" s="627"/>
      <c r="L2290" s="627"/>
      <c r="M2290" s="627"/>
      <c r="N2290" s="627"/>
    </row>
    <row r="2291" spans="1:14" ht="15" hidden="1" customHeight="1" x14ac:dyDescent="0.15">
      <c r="A2291" s="627">
        <v>200</v>
      </c>
      <c r="B2291" s="627">
        <v>1936513000</v>
      </c>
      <c r="C2291" s="627" t="s">
        <v>1161</v>
      </c>
      <c r="D2291" s="627" t="s">
        <v>3615</v>
      </c>
      <c r="E2291" s="627" t="s">
        <v>1035</v>
      </c>
      <c r="F2291" s="627" t="s">
        <v>1007</v>
      </c>
      <c r="G2291" s="627" t="s">
        <v>5255</v>
      </c>
      <c r="H2291" s="627" t="s">
        <v>5283</v>
      </c>
      <c r="I2291" s="627" t="s">
        <v>5483</v>
      </c>
      <c r="J2291" s="627" t="s">
        <v>5484</v>
      </c>
      <c r="K2291" s="627"/>
      <c r="L2291" s="627"/>
      <c r="M2291" s="627"/>
      <c r="N2291" s="627"/>
    </row>
    <row r="2292" spans="1:14" ht="15" hidden="1" customHeight="1" x14ac:dyDescent="0.15">
      <c r="A2292" s="627">
        <v>201</v>
      </c>
      <c r="B2292" s="627">
        <v>1936514000</v>
      </c>
      <c r="C2292" s="627" t="s">
        <v>1161</v>
      </c>
      <c r="D2292" s="627" t="s">
        <v>3615</v>
      </c>
      <c r="E2292" s="627" t="s">
        <v>1037</v>
      </c>
      <c r="F2292" s="627" t="s">
        <v>1007</v>
      </c>
      <c r="G2292" s="627" t="s">
        <v>5255</v>
      </c>
      <c r="H2292" s="627" t="s">
        <v>5283</v>
      </c>
      <c r="I2292" s="627" t="s">
        <v>5485</v>
      </c>
      <c r="J2292" s="627" t="s">
        <v>5486</v>
      </c>
      <c r="K2292" s="627"/>
      <c r="L2292" s="627"/>
      <c r="M2292" s="627"/>
      <c r="N2292" s="627"/>
    </row>
    <row r="2293" spans="1:14" ht="15" hidden="1" customHeight="1" x14ac:dyDescent="0.15">
      <c r="A2293" s="627">
        <v>202</v>
      </c>
      <c r="B2293" s="627">
        <v>1936515000</v>
      </c>
      <c r="C2293" s="627" t="s">
        <v>1161</v>
      </c>
      <c r="D2293" s="627" t="s">
        <v>3615</v>
      </c>
      <c r="E2293" s="627" t="s">
        <v>1039</v>
      </c>
      <c r="F2293" s="627" t="s">
        <v>1007</v>
      </c>
      <c r="G2293" s="627" t="s">
        <v>5255</v>
      </c>
      <c r="H2293" s="627" t="s">
        <v>5283</v>
      </c>
      <c r="I2293" s="627" t="s">
        <v>5487</v>
      </c>
      <c r="J2293" s="627" t="s">
        <v>5488</v>
      </c>
      <c r="K2293" s="627"/>
      <c r="L2293" s="627"/>
      <c r="M2293" s="627"/>
      <c r="N2293" s="627"/>
    </row>
    <row r="2294" spans="1:14" ht="15" hidden="1" customHeight="1" x14ac:dyDescent="0.15">
      <c r="A2294" s="627">
        <v>203</v>
      </c>
      <c r="B2294" s="627">
        <v>1936516000</v>
      </c>
      <c r="C2294" s="627" t="s">
        <v>1161</v>
      </c>
      <c r="D2294" s="627" t="s">
        <v>3615</v>
      </c>
      <c r="E2294" s="627" t="s">
        <v>1041</v>
      </c>
      <c r="F2294" s="627" t="s">
        <v>1007</v>
      </c>
      <c r="G2294" s="627" t="s">
        <v>5255</v>
      </c>
      <c r="H2294" s="627" t="s">
        <v>5283</v>
      </c>
      <c r="I2294" s="627" t="s">
        <v>3068</v>
      </c>
      <c r="J2294" s="627" t="s">
        <v>5489</v>
      </c>
      <c r="K2294" s="627"/>
      <c r="L2294" s="627"/>
      <c r="M2294" s="627"/>
      <c r="N2294" s="627"/>
    </row>
    <row r="2295" spans="1:14" ht="15" hidden="1" customHeight="1" x14ac:dyDescent="0.15">
      <c r="A2295" s="627">
        <v>204</v>
      </c>
      <c r="B2295" s="627">
        <v>1936600000</v>
      </c>
      <c r="C2295" s="627" t="s">
        <v>1161</v>
      </c>
      <c r="D2295" s="627" t="s">
        <v>2512</v>
      </c>
      <c r="E2295" s="627" t="s">
        <v>1008</v>
      </c>
      <c r="F2295" s="627" t="s">
        <v>1007</v>
      </c>
      <c r="G2295" s="627" t="s">
        <v>5255</v>
      </c>
      <c r="H2295" s="627" t="s">
        <v>5284</v>
      </c>
      <c r="I2295" s="627"/>
      <c r="J2295" s="627" t="s">
        <v>2513</v>
      </c>
      <c r="K2295" s="627"/>
      <c r="L2295" s="627"/>
      <c r="M2295" s="627"/>
      <c r="N2295" s="627"/>
    </row>
    <row r="2296" spans="1:14" ht="15" hidden="1" customHeight="1" x14ac:dyDescent="0.15">
      <c r="A2296" s="627">
        <v>205</v>
      </c>
      <c r="B2296" s="627">
        <v>1936601000</v>
      </c>
      <c r="C2296" s="627" t="s">
        <v>1161</v>
      </c>
      <c r="D2296" s="627" t="s">
        <v>2512</v>
      </c>
      <c r="E2296" s="627" t="s">
        <v>1012</v>
      </c>
      <c r="F2296" s="627" t="s">
        <v>1007</v>
      </c>
      <c r="G2296" s="627" t="s">
        <v>5255</v>
      </c>
      <c r="H2296" s="627" t="s">
        <v>5284</v>
      </c>
      <c r="I2296" s="627" t="s">
        <v>314</v>
      </c>
      <c r="J2296" s="627" t="s">
        <v>5242</v>
      </c>
      <c r="K2296" s="627"/>
      <c r="L2296" s="627"/>
      <c r="M2296" s="627"/>
      <c r="N2296" s="627"/>
    </row>
    <row r="2297" spans="1:14" ht="15" hidden="1" customHeight="1" x14ac:dyDescent="0.15">
      <c r="A2297" s="627">
        <v>206</v>
      </c>
      <c r="B2297" s="627">
        <v>1936602000</v>
      </c>
      <c r="C2297" s="627" t="s">
        <v>1161</v>
      </c>
      <c r="D2297" s="627" t="s">
        <v>2512</v>
      </c>
      <c r="E2297" s="627" t="s">
        <v>1014</v>
      </c>
      <c r="F2297" s="627" t="s">
        <v>1007</v>
      </c>
      <c r="G2297" s="627" t="s">
        <v>5255</v>
      </c>
      <c r="H2297" s="627" t="s">
        <v>5284</v>
      </c>
      <c r="I2297" s="627" t="s">
        <v>5215</v>
      </c>
      <c r="J2297" s="627" t="s">
        <v>5244</v>
      </c>
      <c r="K2297" s="627"/>
      <c r="L2297" s="627"/>
      <c r="M2297" s="627"/>
      <c r="N2297" s="627"/>
    </row>
    <row r="2298" spans="1:14" ht="15" hidden="1" customHeight="1" x14ac:dyDescent="0.15">
      <c r="A2298" s="627">
        <v>207</v>
      </c>
      <c r="B2298" s="627">
        <v>1936603000</v>
      </c>
      <c r="C2298" s="627" t="s">
        <v>1161</v>
      </c>
      <c r="D2298" s="627" t="s">
        <v>2512</v>
      </c>
      <c r="E2298" s="627" t="s">
        <v>1016</v>
      </c>
      <c r="F2298" s="627" t="s">
        <v>1007</v>
      </c>
      <c r="G2298" s="627" t="s">
        <v>5255</v>
      </c>
      <c r="H2298" s="627" t="s">
        <v>5284</v>
      </c>
      <c r="I2298" s="627" t="s">
        <v>5490</v>
      </c>
      <c r="J2298" s="627" t="s">
        <v>5491</v>
      </c>
      <c r="K2298" s="627"/>
      <c r="L2298" s="627"/>
      <c r="M2298" s="627"/>
      <c r="N2298" s="627"/>
    </row>
    <row r="2299" spans="1:14" ht="15" hidden="1" customHeight="1" x14ac:dyDescent="0.15">
      <c r="A2299" s="627">
        <v>208</v>
      </c>
      <c r="B2299" s="627">
        <v>1936604000</v>
      </c>
      <c r="C2299" s="627" t="s">
        <v>1161</v>
      </c>
      <c r="D2299" s="627" t="s">
        <v>2512</v>
      </c>
      <c r="E2299" s="627" t="s">
        <v>1018</v>
      </c>
      <c r="F2299" s="627" t="s">
        <v>1007</v>
      </c>
      <c r="G2299" s="627" t="s">
        <v>5255</v>
      </c>
      <c r="H2299" s="627" t="s">
        <v>5284</v>
      </c>
      <c r="I2299" s="627" t="s">
        <v>5492</v>
      </c>
      <c r="J2299" s="627" t="s">
        <v>5493</v>
      </c>
      <c r="K2299" s="627"/>
      <c r="L2299" s="627"/>
      <c r="M2299" s="627"/>
      <c r="N2299" s="627"/>
    </row>
    <row r="2300" spans="1:14" ht="15" hidden="1" customHeight="1" x14ac:dyDescent="0.15">
      <c r="A2300" s="627">
        <v>209</v>
      </c>
      <c r="B2300" s="627">
        <v>1936800000</v>
      </c>
      <c r="C2300" s="627" t="s">
        <v>1161</v>
      </c>
      <c r="D2300" s="627" t="s">
        <v>5494</v>
      </c>
      <c r="E2300" s="627" t="s">
        <v>1008</v>
      </c>
      <c r="F2300" s="627" t="s">
        <v>1007</v>
      </c>
      <c r="G2300" s="627" t="s">
        <v>5255</v>
      </c>
      <c r="H2300" s="627" t="s">
        <v>5286</v>
      </c>
      <c r="I2300" s="627"/>
      <c r="J2300" s="627" t="s">
        <v>5495</v>
      </c>
      <c r="K2300" s="627"/>
      <c r="L2300" s="627"/>
      <c r="M2300" s="627"/>
      <c r="N2300" s="627"/>
    </row>
    <row r="2301" spans="1:14" ht="15" hidden="1" customHeight="1" x14ac:dyDescent="0.15">
      <c r="A2301" s="627">
        <v>210</v>
      </c>
      <c r="B2301" s="627">
        <v>1936801000</v>
      </c>
      <c r="C2301" s="627" t="s">
        <v>1161</v>
      </c>
      <c r="D2301" s="627" t="s">
        <v>5494</v>
      </c>
      <c r="E2301" s="627" t="s">
        <v>1012</v>
      </c>
      <c r="F2301" s="627" t="s">
        <v>1007</v>
      </c>
      <c r="G2301" s="627" t="s">
        <v>5255</v>
      </c>
      <c r="H2301" s="627" t="s">
        <v>5286</v>
      </c>
      <c r="I2301" s="627" t="s">
        <v>4427</v>
      </c>
      <c r="J2301" s="627" t="s">
        <v>5496</v>
      </c>
      <c r="K2301" s="627"/>
      <c r="L2301" s="627"/>
      <c r="M2301" s="627"/>
      <c r="N2301" s="627"/>
    </row>
    <row r="2302" spans="1:14" ht="15" hidden="1" customHeight="1" x14ac:dyDescent="0.15">
      <c r="A2302" s="627">
        <v>211</v>
      </c>
      <c r="B2302" s="627">
        <v>1936802000</v>
      </c>
      <c r="C2302" s="627" t="s">
        <v>1161</v>
      </c>
      <c r="D2302" s="627" t="s">
        <v>5494</v>
      </c>
      <c r="E2302" s="627" t="s">
        <v>1014</v>
      </c>
      <c r="F2302" s="627" t="s">
        <v>1007</v>
      </c>
      <c r="G2302" s="627" t="s">
        <v>5255</v>
      </c>
      <c r="H2302" s="627" t="s">
        <v>5286</v>
      </c>
      <c r="I2302" s="627" t="s">
        <v>5497</v>
      </c>
      <c r="J2302" s="627" t="s">
        <v>5498</v>
      </c>
      <c r="K2302" s="627"/>
      <c r="L2302" s="627"/>
      <c r="M2302" s="627"/>
      <c r="N2302" s="627"/>
    </row>
    <row r="2303" spans="1:14" ht="15" hidden="1" customHeight="1" x14ac:dyDescent="0.15">
      <c r="A2303" s="627">
        <v>212</v>
      </c>
      <c r="B2303" s="627">
        <v>1936803000</v>
      </c>
      <c r="C2303" s="627" t="s">
        <v>1161</v>
      </c>
      <c r="D2303" s="627" t="s">
        <v>5494</v>
      </c>
      <c r="E2303" s="627" t="s">
        <v>1016</v>
      </c>
      <c r="F2303" s="627" t="s">
        <v>1007</v>
      </c>
      <c r="G2303" s="627" t="s">
        <v>5255</v>
      </c>
      <c r="H2303" s="627" t="s">
        <v>5286</v>
      </c>
      <c r="I2303" s="627" t="s">
        <v>1888</v>
      </c>
      <c r="J2303" s="627" t="s">
        <v>5499</v>
      </c>
      <c r="K2303" s="627"/>
      <c r="L2303" s="627"/>
      <c r="M2303" s="627"/>
      <c r="N2303" s="627"/>
    </row>
    <row r="2304" spans="1:14" ht="15" hidden="1" customHeight="1" x14ac:dyDescent="0.15">
      <c r="A2304" s="627">
        <v>213</v>
      </c>
      <c r="B2304" s="627">
        <v>1936804000</v>
      </c>
      <c r="C2304" s="627" t="s">
        <v>1161</v>
      </c>
      <c r="D2304" s="627" t="s">
        <v>5494</v>
      </c>
      <c r="E2304" s="627" t="s">
        <v>1018</v>
      </c>
      <c r="F2304" s="627" t="s">
        <v>1007</v>
      </c>
      <c r="G2304" s="627" t="s">
        <v>5255</v>
      </c>
      <c r="H2304" s="627" t="s">
        <v>5286</v>
      </c>
      <c r="I2304" s="627" t="s">
        <v>5500</v>
      </c>
      <c r="J2304" s="627" t="s">
        <v>5501</v>
      </c>
      <c r="K2304" s="627"/>
      <c r="L2304" s="627"/>
      <c r="M2304" s="627"/>
      <c r="N2304" s="627"/>
    </row>
    <row r="2305" spans="1:14" ht="15" hidden="1" customHeight="1" x14ac:dyDescent="0.15">
      <c r="A2305" s="627">
        <v>214</v>
      </c>
      <c r="B2305" s="627">
        <v>1936805000</v>
      </c>
      <c r="C2305" s="627" t="s">
        <v>1161</v>
      </c>
      <c r="D2305" s="627" t="s">
        <v>5494</v>
      </c>
      <c r="E2305" s="627" t="s">
        <v>1020</v>
      </c>
      <c r="F2305" s="627" t="s">
        <v>1007</v>
      </c>
      <c r="G2305" s="627" t="s">
        <v>5255</v>
      </c>
      <c r="H2305" s="627" t="s">
        <v>5286</v>
      </c>
      <c r="I2305" s="627" t="s">
        <v>5502</v>
      </c>
      <c r="J2305" s="627" t="s">
        <v>5503</v>
      </c>
      <c r="K2305" s="627"/>
      <c r="L2305" s="627"/>
      <c r="M2305" s="627"/>
      <c r="N2305" s="627"/>
    </row>
    <row r="2306" spans="1:14" ht="15" hidden="1" customHeight="1" x14ac:dyDescent="0.15">
      <c r="A2306" s="627">
        <v>215</v>
      </c>
      <c r="B2306" s="627">
        <v>1936806000</v>
      </c>
      <c r="C2306" s="627" t="s">
        <v>1161</v>
      </c>
      <c r="D2306" s="627" t="s">
        <v>5494</v>
      </c>
      <c r="E2306" s="627" t="s">
        <v>1022</v>
      </c>
      <c r="F2306" s="627" t="s">
        <v>1007</v>
      </c>
      <c r="G2306" s="627" t="s">
        <v>5255</v>
      </c>
      <c r="H2306" s="627" t="s">
        <v>5286</v>
      </c>
      <c r="I2306" s="627" t="s">
        <v>5504</v>
      </c>
      <c r="J2306" s="627" t="s">
        <v>5505</v>
      </c>
      <c r="K2306" s="627"/>
      <c r="L2306" s="627"/>
      <c r="M2306" s="627"/>
      <c r="N2306" s="627"/>
    </row>
    <row r="2307" spans="1:14" ht="15" hidden="1" customHeight="1" x14ac:dyDescent="0.15">
      <c r="A2307" s="627">
        <v>216</v>
      </c>
      <c r="B2307" s="627">
        <v>1938400000</v>
      </c>
      <c r="C2307" s="627" t="s">
        <v>1161</v>
      </c>
      <c r="D2307" s="627" t="s">
        <v>2084</v>
      </c>
      <c r="E2307" s="627" t="s">
        <v>1008</v>
      </c>
      <c r="F2307" s="627" t="s">
        <v>1007</v>
      </c>
      <c r="G2307" s="627" t="s">
        <v>5255</v>
      </c>
      <c r="H2307" s="627" t="s">
        <v>4203</v>
      </c>
      <c r="I2307" s="627"/>
      <c r="J2307" s="627" t="s">
        <v>2085</v>
      </c>
      <c r="K2307" s="627"/>
      <c r="L2307" s="627"/>
      <c r="M2307" s="627"/>
      <c r="N2307" s="627"/>
    </row>
    <row r="2308" spans="1:14" ht="15" hidden="1" customHeight="1" x14ac:dyDescent="0.15">
      <c r="A2308" s="627">
        <v>217</v>
      </c>
      <c r="B2308" s="627">
        <v>1942200000</v>
      </c>
      <c r="C2308" s="627" t="s">
        <v>1161</v>
      </c>
      <c r="D2308" s="627" t="s">
        <v>4530</v>
      </c>
      <c r="E2308" s="627" t="s">
        <v>1008</v>
      </c>
      <c r="F2308" s="627" t="s">
        <v>1007</v>
      </c>
      <c r="G2308" s="627" t="s">
        <v>5255</v>
      </c>
      <c r="H2308" s="627" t="s">
        <v>5289</v>
      </c>
      <c r="I2308" s="627"/>
      <c r="J2308" s="627" t="s">
        <v>4531</v>
      </c>
      <c r="K2308" s="627"/>
      <c r="L2308" s="627"/>
      <c r="M2308" s="627"/>
      <c r="N2308" s="627"/>
    </row>
    <row r="2309" spans="1:14" ht="15" hidden="1" customHeight="1" x14ac:dyDescent="0.15">
      <c r="A2309" s="627">
        <v>218</v>
      </c>
      <c r="B2309" s="627">
        <v>1942300000</v>
      </c>
      <c r="C2309" s="627" t="s">
        <v>1161</v>
      </c>
      <c r="D2309" s="627" t="s">
        <v>4542</v>
      </c>
      <c r="E2309" s="627" t="s">
        <v>1008</v>
      </c>
      <c r="F2309" s="627" t="s">
        <v>1007</v>
      </c>
      <c r="G2309" s="627" t="s">
        <v>5255</v>
      </c>
      <c r="H2309" s="627" t="s">
        <v>5291</v>
      </c>
      <c r="I2309" s="627"/>
      <c r="J2309" s="627" t="s">
        <v>4543</v>
      </c>
      <c r="K2309" s="627"/>
      <c r="L2309" s="627"/>
      <c r="M2309" s="627"/>
      <c r="N2309" s="627"/>
    </row>
    <row r="2310" spans="1:14" ht="15" hidden="1" customHeight="1" x14ac:dyDescent="0.15">
      <c r="A2310" s="627">
        <v>219</v>
      </c>
      <c r="B2310" s="627">
        <v>1942400000</v>
      </c>
      <c r="C2310" s="627" t="s">
        <v>1161</v>
      </c>
      <c r="D2310" s="627" t="s">
        <v>2579</v>
      </c>
      <c r="E2310" s="627" t="s">
        <v>1008</v>
      </c>
      <c r="F2310" s="627" t="s">
        <v>1007</v>
      </c>
      <c r="G2310" s="627" t="s">
        <v>5255</v>
      </c>
      <c r="H2310" s="627" t="s">
        <v>5292</v>
      </c>
      <c r="I2310" s="627"/>
      <c r="J2310" s="627" t="s">
        <v>2580</v>
      </c>
      <c r="K2310" s="627"/>
      <c r="L2310" s="627"/>
      <c r="M2310" s="627"/>
      <c r="N2310" s="627"/>
    </row>
    <row r="2311" spans="1:14" ht="15" hidden="1" customHeight="1" x14ac:dyDescent="0.15">
      <c r="A2311" s="627">
        <v>220</v>
      </c>
      <c r="B2311" s="627">
        <v>1942500000</v>
      </c>
      <c r="C2311" s="627" t="s">
        <v>1161</v>
      </c>
      <c r="D2311" s="627" t="s">
        <v>2582</v>
      </c>
      <c r="E2311" s="627" t="s">
        <v>1008</v>
      </c>
      <c r="F2311" s="627" t="s">
        <v>1007</v>
      </c>
      <c r="G2311" s="627" t="s">
        <v>5255</v>
      </c>
      <c r="H2311" s="627" t="s">
        <v>5294</v>
      </c>
      <c r="I2311" s="627"/>
      <c r="J2311" s="627" t="s">
        <v>2583</v>
      </c>
      <c r="K2311" s="627"/>
      <c r="L2311" s="627"/>
      <c r="M2311" s="627"/>
      <c r="N2311" s="627"/>
    </row>
    <row r="2312" spans="1:14" ht="15" hidden="1" customHeight="1" x14ac:dyDescent="0.15">
      <c r="A2312" s="627">
        <v>221</v>
      </c>
      <c r="B2312" s="627">
        <v>1942900000</v>
      </c>
      <c r="C2312" s="627" t="s">
        <v>1161</v>
      </c>
      <c r="D2312" s="627" t="s">
        <v>2591</v>
      </c>
      <c r="E2312" s="627" t="s">
        <v>1008</v>
      </c>
      <c r="F2312" s="627" t="s">
        <v>1007</v>
      </c>
      <c r="G2312" s="627" t="s">
        <v>5255</v>
      </c>
      <c r="H2312" s="627" t="s">
        <v>5296</v>
      </c>
      <c r="I2312" s="627"/>
      <c r="J2312" s="627" t="s">
        <v>2592</v>
      </c>
      <c r="K2312" s="627"/>
      <c r="L2312" s="627"/>
      <c r="M2312" s="627"/>
      <c r="N2312" s="627"/>
    </row>
    <row r="2313" spans="1:14" ht="15" hidden="1" customHeight="1" x14ac:dyDescent="0.15">
      <c r="A2313" s="627">
        <v>222</v>
      </c>
      <c r="B2313" s="627">
        <v>1943000000</v>
      </c>
      <c r="C2313" s="627" t="s">
        <v>1161</v>
      </c>
      <c r="D2313" s="627" t="s">
        <v>5506</v>
      </c>
      <c r="E2313" s="627" t="s">
        <v>1008</v>
      </c>
      <c r="F2313" s="627" t="s">
        <v>1007</v>
      </c>
      <c r="G2313" s="627" t="s">
        <v>5255</v>
      </c>
      <c r="H2313" s="627" t="s">
        <v>5298</v>
      </c>
      <c r="I2313" s="627"/>
      <c r="J2313" s="627" t="s">
        <v>5507</v>
      </c>
      <c r="K2313" s="627"/>
      <c r="L2313" s="627"/>
      <c r="M2313" s="627"/>
      <c r="N2313" s="627"/>
    </row>
    <row r="2314" spans="1:14" ht="15" hidden="1" customHeight="1" x14ac:dyDescent="0.15">
      <c r="A2314" s="627">
        <v>223</v>
      </c>
      <c r="B2314" s="627">
        <v>1943001000</v>
      </c>
      <c r="C2314" s="627" t="s">
        <v>1161</v>
      </c>
      <c r="D2314" s="627" t="s">
        <v>5506</v>
      </c>
      <c r="E2314" s="627" t="s">
        <v>1012</v>
      </c>
      <c r="F2314" s="627" t="s">
        <v>1007</v>
      </c>
      <c r="G2314" s="627" t="s">
        <v>5255</v>
      </c>
      <c r="H2314" s="627" t="s">
        <v>5298</v>
      </c>
      <c r="I2314" s="627" t="s">
        <v>5508</v>
      </c>
      <c r="J2314" s="627" t="s">
        <v>5509</v>
      </c>
      <c r="K2314" s="627"/>
      <c r="L2314" s="627"/>
      <c r="M2314" s="627"/>
      <c r="N2314" s="627"/>
    </row>
    <row r="2315" spans="1:14" ht="15" hidden="1" customHeight="1" x14ac:dyDescent="0.15">
      <c r="A2315" s="627">
        <v>224</v>
      </c>
      <c r="B2315" s="627">
        <v>1943002000</v>
      </c>
      <c r="C2315" s="627" t="s">
        <v>1161</v>
      </c>
      <c r="D2315" s="627" t="s">
        <v>5506</v>
      </c>
      <c r="E2315" s="627" t="s">
        <v>1014</v>
      </c>
      <c r="F2315" s="627" t="s">
        <v>1007</v>
      </c>
      <c r="G2315" s="627" t="s">
        <v>5255</v>
      </c>
      <c r="H2315" s="627" t="s">
        <v>5298</v>
      </c>
      <c r="I2315" s="627" t="s">
        <v>5510</v>
      </c>
      <c r="J2315" s="627" t="s">
        <v>5511</v>
      </c>
      <c r="K2315" s="627"/>
      <c r="L2315" s="627"/>
      <c r="M2315" s="627"/>
      <c r="N2315" s="627"/>
    </row>
    <row r="2316" spans="1:14" ht="15" hidden="1" customHeight="1" x14ac:dyDescent="0.15">
      <c r="A2316" s="627">
        <v>225</v>
      </c>
      <c r="B2316" s="627">
        <v>1943003000</v>
      </c>
      <c r="C2316" s="627" t="s">
        <v>1161</v>
      </c>
      <c r="D2316" s="627" t="s">
        <v>5506</v>
      </c>
      <c r="E2316" s="627" t="s">
        <v>1016</v>
      </c>
      <c r="F2316" s="627" t="s">
        <v>1007</v>
      </c>
      <c r="G2316" s="627" t="s">
        <v>5255</v>
      </c>
      <c r="H2316" s="627" t="s">
        <v>5298</v>
      </c>
      <c r="I2316" s="627" t="s">
        <v>3232</v>
      </c>
      <c r="J2316" s="627" t="s">
        <v>5512</v>
      </c>
      <c r="K2316" s="627"/>
      <c r="L2316" s="627"/>
      <c r="M2316" s="627"/>
      <c r="N2316" s="627"/>
    </row>
    <row r="2317" spans="1:14" ht="15" hidden="1" customHeight="1" x14ac:dyDescent="0.15">
      <c r="A2317" s="627">
        <v>226</v>
      </c>
      <c r="B2317" s="627">
        <v>1943004000</v>
      </c>
      <c r="C2317" s="627" t="s">
        <v>1161</v>
      </c>
      <c r="D2317" s="627" t="s">
        <v>5506</v>
      </c>
      <c r="E2317" s="627" t="s">
        <v>1018</v>
      </c>
      <c r="F2317" s="627" t="s">
        <v>1007</v>
      </c>
      <c r="G2317" s="627" t="s">
        <v>5255</v>
      </c>
      <c r="H2317" s="627" t="s">
        <v>5298</v>
      </c>
      <c r="I2317" s="627" t="s">
        <v>5513</v>
      </c>
      <c r="J2317" s="627" t="s">
        <v>5514</v>
      </c>
      <c r="K2317" s="627"/>
      <c r="L2317" s="627"/>
      <c r="M2317" s="627"/>
      <c r="N2317" s="627"/>
    </row>
    <row r="2318" spans="1:14" ht="15" hidden="1" customHeight="1" x14ac:dyDescent="0.15">
      <c r="A2318" s="627">
        <v>227</v>
      </c>
      <c r="B2318" s="627">
        <v>1943005000</v>
      </c>
      <c r="C2318" s="627" t="s">
        <v>1161</v>
      </c>
      <c r="D2318" s="627" t="s">
        <v>5506</v>
      </c>
      <c r="E2318" s="627" t="s">
        <v>1020</v>
      </c>
      <c r="F2318" s="627" t="s">
        <v>1007</v>
      </c>
      <c r="G2318" s="627" t="s">
        <v>5255</v>
      </c>
      <c r="H2318" s="627" t="s">
        <v>5298</v>
      </c>
      <c r="I2318" s="627" t="s">
        <v>5515</v>
      </c>
      <c r="J2318" s="627" t="s">
        <v>5516</v>
      </c>
      <c r="K2318" s="627"/>
      <c r="L2318" s="627"/>
      <c r="M2318" s="627"/>
      <c r="N2318" s="627"/>
    </row>
    <row r="2319" spans="1:14" ht="15" hidden="1" customHeight="1" x14ac:dyDescent="0.15">
      <c r="A2319" s="627">
        <v>228</v>
      </c>
      <c r="B2319" s="627">
        <v>1943006000</v>
      </c>
      <c r="C2319" s="627" t="s">
        <v>1161</v>
      </c>
      <c r="D2319" s="627" t="s">
        <v>5506</v>
      </c>
      <c r="E2319" s="627" t="s">
        <v>1022</v>
      </c>
      <c r="F2319" s="627" t="s">
        <v>1007</v>
      </c>
      <c r="G2319" s="627" t="s">
        <v>5255</v>
      </c>
      <c r="H2319" s="627" t="s">
        <v>5298</v>
      </c>
      <c r="I2319" s="627" t="s">
        <v>5517</v>
      </c>
      <c r="J2319" s="627" t="s">
        <v>5518</v>
      </c>
      <c r="K2319" s="627"/>
      <c r="L2319" s="627"/>
      <c r="M2319" s="627"/>
      <c r="N2319" s="627"/>
    </row>
    <row r="2320" spans="1:14" ht="15" hidden="1" customHeight="1" x14ac:dyDescent="0.15">
      <c r="A2320" s="627">
        <v>229</v>
      </c>
      <c r="B2320" s="627">
        <v>1943007000</v>
      </c>
      <c r="C2320" s="627" t="s">
        <v>1161</v>
      </c>
      <c r="D2320" s="627" t="s">
        <v>5506</v>
      </c>
      <c r="E2320" s="627" t="s">
        <v>1024</v>
      </c>
      <c r="F2320" s="627" t="s">
        <v>1007</v>
      </c>
      <c r="G2320" s="627" t="s">
        <v>5255</v>
      </c>
      <c r="H2320" s="627" t="s">
        <v>5298</v>
      </c>
      <c r="I2320" s="627" t="s">
        <v>5519</v>
      </c>
      <c r="J2320" s="627" t="s">
        <v>5520</v>
      </c>
      <c r="K2320" s="627"/>
      <c r="L2320" s="627"/>
      <c r="M2320" s="627"/>
      <c r="N2320" s="627"/>
    </row>
    <row r="2321" spans="1:14" ht="15" hidden="1" customHeight="1" x14ac:dyDescent="0.15">
      <c r="A2321" s="627">
        <v>230</v>
      </c>
      <c r="B2321" s="627">
        <v>1943008000</v>
      </c>
      <c r="C2321" s="627" t="s">
        <v>1161</v>
      </c>
      <c r="D2321" s="627" t="s">
        <v>5506</v>
      </c>
      <c r="E2321" s="627" t="s">
        <v>1006</v>
      </c>
      <c r="F2321" s="627" t="s">
        <v>1007</v>
      </c>
      <c r="G2321" s="627" t="s">
        <v>5255</v>
      </c>
      <c r="H2321" s="627" t="s">
        <v>5298</v>
      </c>
      <c r="I2321" s="627" t="s">
        <v>5521</v>
      </c>
      <c r="J2321" s="627" t="s">
        <v>5522</v>
      </c>
      <c r="K2321" s="627"/>
      <c r="L2321" s="627"/>
      <c r="M2321" s="627"/>
      <c r="N2321" s="627"/>
    </row>
    <row r="2322" spans="1:14" ht="15" hidden="1" customHeight="1" x14ac:dyDescent="0.15">
      <c r="A2322" s="627">
        <v>231</v>
      </c>
      <c r="B2322" s="627">
        <v>1944200000</v>
      </c>
      <c r="C2322" s="627" t="s">
        <v>1161</v>
      </c>
      <c r="D2322" s="627" t="s">
        <v>1475</v>
      </c>
      <c r="E2322" s="627" t="s">
        <v>1008</v>
      </c>
      <c r="F2322" s="627" t="s">
        <v>1007</v>
      </c>
      <c r="G2322" s="627" t="s">
        <v>5255</v>
      </c>
      <c r="H2322" s="627" t="s">
        <v>5300</v>
      </c>
      <c r="I2322" s="627"/>
      <c r="J2322" s="627" t="s">
        <v>970</v>
      </c>
      <c r="K2322" s="627"/>
      <c r="L2322" s="627"/>
      <c r="M2322" s="627"/>
      <c r="N2322" s="627"/>
    </row>
    <row r="2323" spans="1:14" ht="15" hidden="1" customHeight="1" x14ac:dyDescent="0.15">
      <c r="A2323" s="627">
        <v>232</v>
      </c>
      <c r="B2323" s="627">
        <v>1944300000</v>
      </c>
      <c r="C2323" s="627" t="s">
        <v>1161</v>
      </c>
      <c r="D2323" s="627" t="s">
        <v>1480</v>
      </c>
      <c r="E2323" s="627" t="s">
        <v>1008</v>
      </c>
      <c r="F2323" s="627" t="s">
        <v>1007</v>
      </c>
      <c r="G2323" s="627" t="s">
        <v>5255</v>
      </c>
      <c r="H2323" s="627" t="s">
        <v>5523</v>
      </c>
      <c r="I2323" s="627"/>
      <c r="J2323" s="627" t="s">
        <v>974</v>
      </c>
      <c r="K2323" s="627"/>
      <c r="L2323" s="627"/>
      <c r="M2323" s="627"/>
      <c r="N2323" s="627"/>
    </row>
    <row r="2324" spans="1:14" ht="15" hidden="1" customHeight="1" x14ac:dyDescent="0.15">
      <c r="A2324" s="627">
        <v>1</v>
      </c>
      <c r="B2324" s="627">
        <v>2000000000</v>
      </c>
      <c r="C2324" s="627" t="s">
        <v>1163</v>
      </c>
      <c r="D2324" s="627" t="s">
        <v>1007</v>
      </c>
      <c r="E2324" s="627" t="s">
        <v>1008</v>
      </c>
      <c r="F2324" s="627" t="s">
        <v>1007</v>
      </c>
      <c r="G2324" s="627" t="s">
        <v>5524</v>
      </c>
      <c r="H2324" s="627"/>
      <c r="I2324" s="627"/>
      <c r="J2324" s="627" t="s">
        <v>559</v>
      </c>
      <c r="K2324" s="627"/>
      <c r="L2324" s="627">
        <v>1</v>
      </c>
      <c r="M2324" s="627" t="s">
        <v>5525</v>
      </c>
      <c r="N2324" s="627" t="s">
        <v>5526</v>
      </c>
    </row>
    <row r="2325" spans="1:14" ht="15" hidden="1" customHeight="1" x14ac:dyDescent="0.15">
      <c r="A2325" s="627">
        <v>2</v>
      </c>
      <c r="B2325" s="627">
        <v>2020100000</v>
      </c>
      <c r="C2325" s="627" t="s">
        <v>1163</v>
      </c>
      <c r="D2325" s="627" t="s">
        <v>1010</v>
      </c>
      <c r="E2325" s="627" t="s">
        <v>1008</v>
      </c>
      <c r="F2325" s="627" t="s">
        <v>1007</v>
      </c>
      <c r="G2325" s="627" t="s">
        <v>5524</v>
      </c>
      <c r="H2325" s="627" t="s">
        <v>5526</v>
      </c>
      <c r="I2325" s="627"/>
      <c r="J2325" s="627" t="s">
        <v>560</v>
      </c>
      <c r="K2325" s="627"/>
      <c r="L2325" s="627">
        <v>2</v>
      </c>
      <c r="M2325" s="627"/>
      <c r="N2325" s="627" t="s">
        <v>5527</v>
      </c>
    </row>
    <row r="2326" spans="1:14" ht="15" hidden="1" customHeight="1" x14ac:dyDescent="0.15">
      <c r="A2326" s="627">
        <v>3</v>
      </c>
      <c r="B2326" s="627">
        <v>2020101000</v>
      </c>
      <c r="C2326" s="627" t="s">
        <v>1163</v>
      </c>
      <c r="D2326" s="627" t="s">
        <v>1010</v>
      </c>
      <c r="E2326" s="627" t="s">
        <v>1012</v>
      </c>
      <c r="F2326" s="627" t="s">
        <v>1007</v>
      </c>
      <c r="G2326" s="627" t="s">
        <v>5524</v>
      </c>
      <c r="H2326" s="627" t="s">
        <v>5526</v>
      </c>
      <c r="I2326" s="627" t="s">
        <v>5526</v>
      </c>
      <c r="J2326" s="627" t="s">
        <v>561</v>
      </c>
      <c r="K2326" s="627"/>
      <c r="L2326" s="627">
        <v>3</v>
      </c>
      <c r="M2326" s="627"/>
      <c r="N2326" s="627" t="s">
        <v>5528</v>
      </c>
    </row>
    <row r="2327" spans="1:14" ht="15" hidden="1" customHeight="1" x14ac:dyDescent="0.15">
      <c r="A2327" s="627">
        <v>4</v>
      </c>
      <c r="B2327" s="627">
        <v>2020102000</v>
      </c>
      <c r="C2327" s="627" t="s">
        <v>1163</v>
      </c>
      <c r="D2327" s="627" t="s">
        <v>1010</v>
      </c>
      <c r="E2327" s="627" t="s">
        <v>1014</v>
      </c>
      <c r="F2327" s="627" t="s">
        <v>1007</v>
      </c>
      <c r="G2327" s="627" t="s">
        <v>5524</v>
      </c>
      <c r="H2327" s="627" t="s">
        <v>5526</v>
      </c>
      <c r="I2327" s="627" t="s">
        <v>5529</v>
      </c>
      <c r="J2327" s="627" t="s">
        <v>562</v>
      </c>
      <c r="K2327" s="627"/>
      <c r="L2327" s="627">
        <v>4</v>
      </c>
      <c r="M2327" s="627"/>
      <c r="N2327" s="627" t="s">
        <v>5530</v>
      </c>
    </row>
    <row r="2328" spans="1:14" ht="15" hidden="1" customHeight="1" x14ac:dyDescent="0.15">
      <c r="A2328" s="627">
        <v>5</v>
      </c>
      <c r="B2328" s="627">
        <v>2020103000</v>
      </c>
      <c r="C2328" s="627" t="s">
        <v>1163</v>
      </c>
      <c r="D2328" s="627" t="s">
        <v>1010</v>
      </c>
      <c r="E2328" s="627" t="s">
        <v>1016</v>
      </c>
      <c r="F2328" s="627" t="s">
        <v>1007</v>
      </c>
      <c r="G2328" s="627" t="s">
        <v>5524</v>
      </c>
      <c r="H2328" s="627" t="s">
        <v>5526</v>
      </c>
      <c r="I2328" s="627" t="s">
        <v>5531</v>
      </c>
      <c r="J2328" s="627" t="s">
        <v>563</v>
      </c>
      <c r="K2328" s="627"/>
      <c r="L2328" s="627">
        <v>5</v>
      </c>
      <c r="M2328" s="627"/>
      <c r="N2328" s="627" t="s">
        <v>5532</v>
      </c>
    </row>
    <row r="2329" spans="1:14" ht="15" hidden="1" customHeight="1" x14ac:dyDescent="0.15">
      <c r="A2329" s="627">
        <v>6</v>
      </c>
      <c r="B2329" s="627">
        <v>2020104000</v>
      </c>
      <c r="C2329" s="627" t="s">
        <v>1163</v>
      </c>
      <c r="D2329" s="627" t="s">
        <v>1010</v>
      </c>
      <c r="E2329" s="627" t="s">
        <v>1018</v>
      </c>
      <c r="F2329" s="627" t="s">
        <v>1007</v>
      </c>
      <c r="G2329" s="627" t="s">
        <v>5524</v>
      </c>
      <c r="H2329" s="627" t="s">
        <v>5526</v>
      </c>
      <c r="I2329" s="627" t="s">
        <v>5533</v>
      </c>
      <c r="J2329" s="627" t="s">
        <v>564</v>
      </c>
      <c r="K2329" s="627"/>
      <c r="L2329" s="627">
        <v>6</v>
      </c>
      <c r="M2329" s="627"/>
      <c r="N2329" s="627" t="s">
        <v>5534</v>
      </c>
    </row>
    <row r="2330" spans="1:14" ht="15" hidden="1" customHeight="1" x14ac:dyDescent="0.15">
      <c r="A2330" s="627">
        <v>7</v>
      </c>
      <c r="B2330" s="627">
        <v>2020105000</v>
      </c>
      <c r="C2330" s="627" t="s">
        <v>1163</v>
      </c>
      <c r="D2330" s="627" t="s">
        <v>1010</v>
      </c>
      <c r="E2330" s="627" t="s">
        <v>1020</v>
      </c>
      <c r="F2330" s="627" t="s">
        <v>1007</v>
      </c>
      <c r="G2330" s="627" t="s">
        <v>5524</v>
      </c>
      <c r="H2330" s="627" t="s">
        <v>5526</v>
      </c>
      <c r="I2330" s="627" t="s">
        <v>389</v>
      </c>
      <c r="J2330" s="627" t="s">
        <v>565</v>
      </c>
      <c r="K2330" s="627"/>
      <c r="L2330" s="627">
        <v>7</v>
      </c>
      <c r="M2330" s="627"/>
      <c r="N2330" s="627" t="s">
        <v>5535</v>
      </c>
    </row>
    <row r="2331" spans="1:14" ht="15" hidden="1" customHeight="1" x14ac:dyDescent="0.15">
      <c r="A2331" s="627">
        <v>8</v>
      </c>
      <c r="B2331" s="627">
        <v>2020106000</v>
      </c>
      <c r="C2331" s="627" t="s">
        <v>1163</v>
      </c>
      <c r="D2331" s="627" t="s">
        <v>1010</v>
      </c>
      <c r="E2331" s="627" t="s">
        <v>1022</v>
      </c>
      <c r="F2331" s="627" t="s">
        <v>1007</v>
      </c>
      <c r="G2331" s="627" t="s">
        <v>5524</v>
      </c>
      <c r="H2331" s="627" t="s">
        <v>5526</v>
      </c>
      <c r="I2331" s="627" t="s">
        <v>1913</v>
      </c>
      <c r="J2331" s="627" t="s">
        <v>566</v>
      </c>
      <c r="K2331" s="627"/>
      <c r="L2331" s="627">
        <v>8</v>
      </c>
      <c r="M2331" s="627"/>
      <c r="N2331" s="627" t="s">
        <v>5536</v>
      </c>
    </row>
    <row r="2332" spans="1:14" ht="15" hidden="1" customHeight="1" x14ac:dyDescent="0.15">
      <c r="A2332" s="627">
        <v>9</v>
      </c>
      <c r="B2332" s="627">
        <v>2020107000</v>
      </c>
      <c r="C2332" s="627" t="s">
        <v>1163</v>
      </c>
      <c r="D2332" s="627" t="s">
        <v>1010</v>
      </c>
      <c r="E2332" s="627" t="s">
        <v>1024</v>
      </c>
      <c r="F2332" s="627" t="s">
        <v>1007</v>
      </c>
      <c r="G2332" s="627" t="s">
        <v>5524</v>
      </c>
      <c r="H2332" s="627" t="s">
        <v>5526</v>
      </c>
      <c r="I2332" s="627" t="s">
        <v>5537</v>
      </c>
      <c r="J2332" s="627" t="s">
        <v>567</v>
      </c>
      <c r="K2332" s="627"/>
      <c r="L2332" s="627">
        <v>9</v>
      </c>
      <c r="M2332" s="627"/>
      <c r="N2332" s="627" t="s">
        <v>5538</v>
      </c>
    </row>
    <row r="2333" spans="1:14" ht="15" hidden="1" customHeight="1" x14ac:dyDescent="0.15">
      <c r="A2333" s="627">
        <v>10</v>
      </c>
      <c r="B2333" s="627">
        <v>2020108000</v>
      </c>
      <c r="C2333" s="627" t="s">
        <v>1163</v>
      </c>
      <c r="D2333" s="627" t="s">
        <v>1010</v>
      </c>
      <c r="E2333" s="627" t="s">
        <v>1006</v>
      </c>
      <c r="F2333" s="627" t="s">
        <v>1007</v>
      </c>
      <c r="G2333" s="627" t="s">
        <v>5524</v>
      </c>
      <c r="H2333" s="627" t="s">
        <v>5526</v>
      </c>
      <c r="I2333" s="627" t="s">
        <v>5539</v>
      </c>
      <c r="J2333" s="627" t="s">
        <v>568</v>
      </c>
      <c r="K2333" s="627"/>
      <c r="L2333" s="627">
        <v>10</v>
      </c>
      <c r="M2333" s="627"/>
      <c r="N2333" s="627" t="s">
        <v>5540</v>
      </c>
    </row>
    <row r="2334" spans="1:14" ht="15" hidden="1" customHeight="1" x14ac:dyDescent="0.15">
      <c r="A2334" s="627">
        <v>11</v>
      </c>
      <c r="B2334" s="627">
        <v>2020109000</v>
      </c>
      <c r="C2334" s="627" t="s">
        <v>1163</v>
      </c>
      <c r="D2334" s="627" t="s">
        <v>1010</v>
      </c>
      <c r="E2334" s="627" t="s">
        <v>1027</v>
      </c>
      <c r="F2334" s="627" t="s">
        <v>1007</v>
      </c>
      <c r="G2334" s="627" t="s">
        <v>5524</v>
      </c>
      <c r="H2334" s="627" t="s">
        <v>5526</v>
      </c>
      <c r="I2334" s="627" t="s">
        <v>5541</v>
      </c>
      <c r="J2334" s="627" t="s">
        <v>569</v>
      </c>
      <c r="K2334" s="627"/>
      <c r="L2334" s="627">
        <v>11</v>
      </c>
      <c r="M2334" s="627"/>
      <c r="N2334" s="627" t="s">
        <v>5542</v>
      </c>
    </row>
    <row r="2335" spans="1:14" ht="15" hidden="1" customHeight="1" x14ac:dyDescent="0.15">
      <c r="A2335" s="627">
        <v>12</v>
      </c>
      <c r="B2335" s="627">
        <v>2020110000</v>
      </c>
      <c r="C2335" s="627" t="s">
        <v>1163</v>
      </c>
      <c r="D2335" s="627" t="s">
        <v>1010</v>
      </c>
      <c r="E2335" s="627" t="s">
        <v>1029</v>
      </c>
      <c r="F2335" s="627" t="s">
        <v>1007</v>
      </c>
      <c r="G2335" s="627" t="s">
        <v>5524</v>
      </c>
      <c r="H2335" s="627" t="s">
        <v>5526</v>
      </c>
      <c r="I2335" s="627" t="s">
        <v>5543</v>
      </c>
      <c r="J2335" s="627" t="s">
        <v>570</v>
      </c>
      <c r="K2335" s="627"/>
      <c r="L2335" s="627">
        <v>12</v>
      </c>
      <c r="M2335" s="627"/>
      <c r="N2335" s="627" t="s">
        <v>5544</v>
      </c>
    </row>
    <row r="2336" spans="1:14" ht="15" hidden="1" customHeight="1" x14ac:dyDescent="0.15">
      <c r="A2336" s="627">
        <v>13</v>
      </c>
      <c r="B2336" s="627">
        <v>2020111000</v>
      </c>
      <c r="C2336" s="627" t="s">
        <v>1163</v>
      </c>
      <c r="D2336" s="627" t="s">
        <v>1010</v>
      </c>
      <c r="E2336" s="627" t="s">
        <v>1031</v>
      </c>
      <c r="F2336" s="627" t="s">
        <v>1007</v>
      </c>
      <c r="G2336" s="627" t="s">
        <v>5524</v>
      </c>
      <c r="H2336" s="627" t="s">
        <v>5526</v>
      </c>
      <c r="I2336" s="627" t="s">
        <v>5545</v>
      </c>
      <c r="J2336" s="627" t="s">
        <v>571</v>
      </c>
      <c r="K2336" s="627"/>
      <c r="L2336" s="627">
        <v>13</v>
      </c>
      <c r="M2336" s="627"/>
      <c r="N2336" s="627" t="s">
        <v>5546</v>
      </c>
    </row>
    <row r="2337" spans="1:14" ht="15" hidden="1" customHeight="1" x14ac:dyDescent="0.15">
      <c r="A2337" s="627">
        <v>14</v>
      </c>
      <c r="B2337" s="627">
        <v>2020112000</v>
      </c>
      <c r="C2337" s="627" t="s">
        <v>1163</v>
      </c>
      <c r="D2337" s="627" t="s">
        <v>1010</v>
      </c>
      <c r="E2337" s="627" t="s">
        <v>1033</v>
      </c>
      <c r="F2337" s="627" t="s">
        <v>1007</v>
      </c>
      <c r="G2337" s="627" t="s">
        <v>5524</v>
      </c>
      <c r="H2337" s="627" t="s">
        <v>5526</v>
      </c>
      <c r="I2337" s="627" t="s">
        <v>5547</v>
      </c>
      <c r="J2337" s="627" t="s">
        <v>572</v>
      </c>
      <c r="K2337" s="627"/>
      <c r="L2337" s="627">
        <v>14</v>
      </c>
      <c r="M2337" s="627"/>
      <c r="N2337" s="627" t="s">
        <v>5548</v>
      </c>
    </row>
    <row r="2338" spans="1:14" ht="15" hidden="1" customHeight="1" x14ac:dyDescent="0.15">
      <c r="A2338" s="627">
        <v>15</v>
      </c>
      <c r="B2338" s="627">
        <v>2020113000</v>
      </c>
      <c r="C2338" s="627" t="s">
        <v>1163</v>
      </c>
      <c r="D2338" s="627" t="s">
        <v>1010</v>
      </c>
      <c r="E2338" s="627" t="s">
        <v>1035</v>
      </c>
      <c r="F2338" s="627" t="s">
        <v>1007</v>
      </c>
      <c r="G2338" s="627" t="s">
        <v>5524</v>
      </c>
      <c r="H2338" s="627" t="s">
        <v>5526</v>
      </c>
      <c r="I2338" s="627" t="s">
        <v>5549</v>
      </c>
      <c r="J2338" s="627" t="s">
        <v>573</v>
      </c>
      <c r="K2338" s="627"/>
      <c r="L2338" s="627">
        <v>15</v>
      </c>
      <c r="M2338" s="627"/>
      <c r="N2338" s="627" t="s">
        <v>5550</v>
      </c>
    </row>
    <row r="2339" spans="1:14" ht="15" hidden="1" customHeight="1" x14ac:dyDescent="0.15">
      <c r="A2339" s="627">
        <v>16</v>
      </c>
      <c r="B2339" s="627">
        <v>2020114000</v>
      </c>
      <c r="C2339" s="627" t="s">
        <v>1163</v>
      </c>
      <c r="D2339" s="627" t="s">
        <v>1010</v>
      </c>
      <c r="E2339" s="627" t="s">
        <v>1037</v>
      </c>
      <c r="F2339" s="627" t="s">
        <v>1007</v>
      </c>
      <c r="G2339" s="627" t="s">
        <v>5524</v>
      </c>
      <c r="H2339" s="627" t="s">
        <v>5526</v>
      </c>
      <c r="I2339" s="627" t="s">
        <v>5403</v>
      </c>
      <c r="J2339" s="627" t="s">
        <v>574</v>
      </c>
      <c r="K2339" s="627"/>
      <c r="L2339" s="627">
        <v>16</v>
      </c>
      <c r="M2339" s="627"/>
      <c r="N2339" s="627" t="s">
        <v>5551</v>
      </c>
    </row>
    <row r="2340" spans="1:14" ht="15" hidden="1" customHeight="1" x14ac:dyDescent="0.15">
      <c r="A2340" s="627">
        <v>17</v>
      </c>
      <c r="B2340" s="627">
        <v>2020115000</v>
      </c>
      <c r="C2340" s="627" t="s">
        <v>1163</v>
      </c>
      <c r="D2340" s="627" t="s">
        <v>1010</v>
      </c>
      <c r="E2340" s="627" t="s">
        <v>1039</v>
      </c>
      <c r="F2340" s="627" t="s">
        <v>1007</v>
      </c>
      <c r="G2340" s="627" t="s">
        <v>5524</v>
      </c>
      <c r="H2340" s="627" t="s">
        <v>5526</v>
      </c>
      <c r="I2340" s="627" t="s">
        <v>5552</v>
      </c>
      <c r="J2340" s="627" t="s">
        <v>576</v>
      </c>
      <c r="K2340" s="627"/>
      <c r="L2340" s="627">
        <v>17</v>
      </c>
      <c r="M2340" s="627"/>
      <c r="N2340" s="627" t="s">
        <v>5553</v>
      </c>
    </row>
    <row r="2341" spans="1:14" ht="15" hidden="1" customHeight="1" x14ac:dyDescent="0.15">
      <c r="A2341" s="627">
        <v>18</v>
      </c>
      <c r="B2341" s="627">
        <v>2020116000</v>
      </c>
      <c r="C2341" s="627" t="s">
        <v>1163</v>
      </c>
      <c r="D2341" s="627" t="s">
        <v>1010</v>
      </c>
      <c r="E2341" s="627" t="s">
        <v>1041</v>
      </c>
      <c r="F2341" s="627" t="s">
        <v>1007</v>
      </c>
      <c r="G2341" s="627" t="s">
        <v>5524</v>
      </c>
      <c r="H2341" s="627" t="s">
        <v>5526</v>
      </c>
      <c r="I2341" s="627" t="s">
        <v>5554</v>
      </c>
      <c r="J2341" s="627" t="s">
        <v>577</v>
      </c>
      <c r="K2341" s="627"/>
      <c r="L2341" s="627">
        <v>18</v>
      </c>
      <c r="M2341" s="627"/>
      <c r="N2341" s="627" t="s">
        <v>5555</v>
      </c>
    </row>
    <row r="2342" spans="1:14" ht="15" hidden="1" customHeight="1" x14ac:dyDescent="0.15">
      <c r="A2342" s="627">
        <v>19</v>
      </c>
      <c r="B2342" s="627">
        <v>2020117000</v>
      </c>
      <c r="C2342" s="627" t="s">
        <v>1163</v>
      </c>
      <c r="D2342" s="627" t="s">
        <v>1010</v>
      </c>
      <c r="E2342" s="627" t="s">
        <v>1043</v>
      </c>
      <c r="F2342" s="627" t="s">
        <v>1007</v>
      </c>
      <c r="G2342" s="627" t="s">
        <v>5524</v>
      </c>
      <c r="H2342" s="627" t="s">
        <v>5526</v>
      </c>
      <c r="I2342" s="627" t="s">
        <v>5556</v>
      </c>
      <c r="J2342" s="627" t="s">
        <v>578</v>
      </c>
      <c r="K2342" s="627"/>
      <c r="L2342" s="627">
        <v>19</v>
      </c>
      <c r="M2342" s="627"/>
      <c r="N2342" s="627" t="s">
        <v>5557</v>
      </c>
    </row>
    <row r="2343" spans="1:14" ht="15" hidden="1" customHeight="1" x14ac:dyDescent="0.15">
      <c r="A2343" s="627">
        <v>20</v>
      </c>
      <c r="B2343" s="627">
        <v>2020118000</v>
      </c>
      <c r="C2343" s="627" t="s">
        <v>1163</v>
      </c>
      <c r="D2343" s="627" t="s">
        <v>1010</v>
      </c>
      <c r="E2343" s="627" t="s">
        <v>1045</v>
      </c>
      <c r="F2343" s="627" t="s">
        <v>1007</v>
      </c>
      <c r="G2343" s="627" t="s">
        <v>5524</v>
      </c>
      <c r="H2343" s="627" t="s">
        <v>5526</v>
      </c>
      <c r="I2343" s="627" t="s">
        <v>3174</v>
      </c>
      <c r="J2343" s="627" t="s">
        <v>579</v>
      </c>
      <c r="K2343" s="627"/>
      <c r="L2343" s="627">
        <v>20</v>
      </c>
      <c r="M2343" s="627"/>
      <c r="N2343" s="627" t="s">
        <v>5558</v>
      </c>
    </row>
    <row r="2344" spans="1:14" ht="15" hidden="1" customHeight="1" x14ac:dyDescent="0.15">
      <c r="A2344" s="627">
        <v>21</v>
      </c>
      <c r="B2344" s="627">
        <v>2020119000</v>
      </c>
      <c r="C2344" s="627" t="s">
        <v>1163</v>
      </c>
      <c r="D2344" s="627" t="s">
        <v>1010</v>
      </c>
      <c r="E2344" s="627" t="s">
        <v>1161</v>
      </c>
      <c r="F2344" s="627" t="s">
        <v>1007</v>
      </c>
      <c r="G2344" s="627" t="s">
        <v>5524</v>
      </c>
      <c r="H2344" s="627" t="s">
        <v>5526</v>
      </c>
      <c r="I2344" s="627" t="s">
        <v>5559</v>
      </c>
      <c r="J2344" s="627" t="s">
        <v>5560</v>
      </c>
      <c r="K2344" s="627"/>
      <c r="L2344" s="627">
        <v>21</v>
      </c>
      <c r="M2344" s="627"/>
      <c r="N2344" s="627" t="s">
        <v>4215</v>
      </c>
    </row>
    <row r="2345" spans="1:14" ht="15" hidden="1" customHeight="1" x14ac:dyDescent="0.15">
      <c r="A2345" s="627">
        <v>22</v>
      </c>
      <c r="B2345" s="627">
        <v>2020120000</v>
      </c>
      <c r="C2345" s="627" t="s">
        <v>1163</v>
      </c>
      <c r="D2345" s="627" t="s">
        <v>1010</v>
      </c>
      <c r="E2345" s="627" t="s">
        <v>1163</v>
      </c>
      <c r="F2345" s="627" t="s">
        <v>1007</v>
      </c>
      <c r="G2345" s="627" t="s">
        <v>5524</v>
      </c>
      <c r="H2345" s="627" t="s">
        <v>5526</v>
      </c>
      <c r="I2345" s="627" t="s">
        <v>5248</v>
      </c>
      <c r="J2345" s="627" t="s">
        <v>5561</v>
      </c>
      <c r="K2345" s="627"/>
      <c r="L2345" s="627">
        <v>22</v>
      </c>
      <c r="M2345" s="627"/>
      <c r="N2345" s="627" t="s">
        <v>2192</v>
      </c>
    </row>
    <row r="2346" spans="1:14" ht="15" hidden="1" customHeight="1" x14ac:dyDescent="0.15">
      <c r="A2346" s="627">
        <v>23</v>
      </c>
      <c r="B2346" s="627">
        <v>2020121000</v>
      </c>
      <c r="C2346" s="627" t="s">
        <v>1163</v>
      </c>
      <c r="D2346" s="627" t="s">
        <v>1010</v>
      </c>
      <c r="E2346" s="627" t="s">
        <v>1233</v>
      </c>
      <c r="F2346" s="627" t="s">
        <v>1007</v>
      </c>
      <c r="G2346" s="627" t="s">
        <v>5524</v>
      </c>
      <c r="H2346" s="627" t="s">
        <v>5526</v>
      </c>
      <c r="I2346" s="627" t="s">
        <v>5562</v>
      </c>
      <c r="J2346" s="627" t="s">
        <v>5563</v>
      </c>
      <c r="K2346" s="627"/>
      <c r="L2346" s="627">
        <v>23</v>
      </c>
      <c r="M2346" s="627"/>
      <c r="N2346" s="627" t="s">
        <v>5564</v>
      </c>
    </row>
    <row r="2347" spans="1:14" ht="15" hidden="1" customHeight="1" x14ac:dyDescent="0.15">
      <c r="A2347" s="627">
        <v>24</v>
      </c>
      <c r="B2347" s="627">
        <v>2020122000</v>
      </c>
      <c r="C2347" s="627" t="s">
        <v>1163</v>
      </c>
      <c r="D2347" s="627" t="s">
        <v>1010</v>
      </c>
      <c r="E2347" s="627" t="s">
        <v>1235</v>
      </c>
      <c r="F2347" s="627" t="s">
        <v>1007</v>
      </c>
      <c r="G2347" s="627" t="s">
        <v>5524</v>
      </c>
      <c r="H2347" s="627" t="s">
        <v>5526</v>
      </c>
      <c r="I2347" s="627" t="s">
        <v>5565</v>
      </c>
      <c r="J2347" s="627" t="s">
        <v>5566</v>
      </c>
      <c r="K2347" s="627"/>
      <c r="L2347" s="627">
        <v>24</v>
      </c>
      <c r="M2347" s="627"/>
      <c r="N2347" s="627" t="s">
        <v>5567</v>
      </c>
    </row>
    <row r="2348" spans="1:14" ht="15" hidden="1" customHeight="1" x14ac:dyDescent="0.15">
      <c r="A2348" s="627">
        <v>25</v>
      </c>
      <c r="B2348" s="627">
        <v>2020123000</v>
      </c>
      <c r="C2348" s="627" t="s">
        <v>1163</v>
      </c>
      <c r="D2348" s="627" t="s">
        <v>1010</v>
      </c>
      <c r="E2348" s="627" t="s">
        <v>1237</v>
      </c>
      <c r="F2348" s="627" t="s">
        <v>1007</v>
      </c>
      <c r="G2348" s="627" t="s">
        <v>5524</v>
      </c>
      <c r="H2348" s="627" t="s">
        <v>5526</v>
      </c>
      <c r="I2348" s="627" t="s">
        <v>5568</v>
      </c>
      <c r="J2348" s="627" t="s">
        <v>5569</v>
      </c>
      <c r="K2348" s="627"/>
      <c r="L2348" s="627">
        <v>25</v>
      </c>
      <c r="M2348" s="627"/>
      <c r="N2348" s="627" t="s">
        <v>5570</v>
      </c>
    </row>
    <row r="2349" spans="1:14" ht="15" hidden="1" customHeight="1" x14ac:dyDescent="0.15">
      <c r="A2349" s="627">
        <v>26</v>
      </c>
      <c r="B2349" s="627">
        <v>2020124000</v>
      </c>
      <c r="C2349" s="627" t="s">
        <v>1163</v>
      </c>
      <c r="D2349" s="627" t="s">
        <v>1010</v>
      </c>
      <c r="E2349" s="627" t="s">
        <v>2264</v>
      </c>
      <c r="F2349" s="627" t="s">
        <v>1007</v>
      </c>
      <c r="G2349" s="627" t="s">
        <v>5524</v>
      </c>
      <c r="H2349" s="627" t="s">
        <v>5526</v>
      </c>
      <c r="I2349" s="627" t="s">
        <v>5571</v>
      </c>
      <c r="J2349" s="627" t="s">
        <v>5572</v>
      </c>
      <c r="K2349" s="627"/>
      <c r="L2349" s="627">
        <v>26</v>
      </c>
      <c r="M2349" s="627"/>
      <c r="N2349" s="627" t="s">
        <v>5573</v>
      </c>
    </row>
    <row r="2350" spans="1:14" ht="15" hidden="1" customHeight="1" x14ac:dyDescent="0.15">
      <c r="A2350" s="627">
        <v>27</v>
      </c>
      <c r="B2350" s="627">
        <v>2020125000</v>
      </c>
      <c r="C2350" s="627" t="s">
        <v>1163</v>
      </c>
      <c r="D2350" s="627" t="s">
        <v>1010</v>
      </c>
      <c r="E2350" s="627" t="s">
        <v>2268</v>
      </c>
      <c r="F2350" s="627" t="s">
        <v>1007</v>
      </c>
      <c r="G2350" s="627" t="s">
        <v>5524</v>
      </c>
      <c r="H2350" s="627" t="s">
        <v>5526</v>
      </c>
      <c r="I2350" s="627" t="s">
        <v>5574</v>
      </c>
      <c r="J2350" s="627" t="s">
        <v>5575</v>
      </c>
      <c r="K2350" s="627"/>
      <c r="L2350" s="627">
        <v>27</v>
      </c>
      <c r="M2350" s="627"/>
      <c r="N2350" s="627" t="s">
        <v>5576</v>
      </c>
    </row>
    <row r="2351" spans="1:14" ht="15" hidden="1" customHeight="1" x14ac:dyDescent="0.15">
      <c r="A2351" s="627">
        <v>28</v>
      </c>
      <c r="B2351" s="627">
        <v>2020126000</v>
      </c>
      <c r="C2351" s="627" t="s">
        <v>1163</v>
      </c>
      <c r="D2351" s="627" t="s">
        <v>1010</v>
      </c>
      <c r="E2351" s="627" t="s">
        <v>2272</v>
      </c>
      <c r="F2351" s="627" t="s">
        <v>1007</v>
      </c>
      <c r="G2351" s="627" t="s">
        <v>5524</v>
      </c>
      <c r="H2351" s="627" t="s">
        <v>5526</v>
      </c>
      <c r="I2351" s="627" t="s">
        <v>5577</v>
      </c>
      <c r="J2351" s="627" t="s">
        <v>5578</v>
      </c>
      <c r="K2351" s="627"/>
      <c r="L2351" s="627">
        <v>28</v>
      </c>
      <c r="M2351" s="627"/>
      <c r="N2351" s="627" t="s">
        <v>5579</v>
      </c>
    </row>
    <row r="2352" spans="1:14" ht="15" hidden="1" customHeight="1" x14ac:dyDescent="0.15">
      <c r="A2352" s="627">
        <v>29</v>
      </c>
      <c r="B2352" s="627">
        <v>2020127000</v>
      </c>
      <c r="C2352" s="627" t="s">
        <v>1163</v>
      </c>
      <c r="D2352" s="627" t="s">
        <v>1010</v>
      </c>
      <c r="E2352" s="627" t="s">
        <v>2276</v>
      </c>
      <c r="F2352" s="627" t="s">
        <v>1007</v>
      </c>
      <c r="G2352" s="627" t="s">
        <v>5524</v>
      </c>
      <c r="H2352" s="627" t="s">
        <v>5526</v>
      </c>
      <c r="I2352" s="627" t="s">
        <v>5580</v>
      </c>
      <c r="J2352" s="627" t="s">
        <v>5581</v>
      </c>
      <c r="K2352" s="627"/>
      <c r="L2352" s="627">
        <v>29</v>
      </c>
      <c r="M2352" s="627"/>
      <c r="N2352" s="627" t="s">
        <v>5582</v>
      </c>
    </row>
    <row r="2353" spans="1:14" ht="15" hidden="1" customHeight="1" x14ac:dyDescent="0.15">
      <c r="A2353" s="627">
        <v>30</v>
      </c>
      <c r="B2353" s="627">
        <v>2020128000</v>
      </c>
      <c r="C2353" s="627" t="s">
        <v>1163</v>
      </c>
      <c r="D2353" s="627" t="s">
        <v>1010</v>
      </c>
      <c r="E2353" s="627" t="s">
        <v>2280</v>
      </c>
      <c r="F2353" s="627" t="s">
        <v>1007</v>
      </c>
      <c r="G2353" s="627" t="s">
        <v>5524</v>
      </c>
      <c r="H2353" s="627" t="s">
        <v>5526</v>
      </c>
      <c r="I2353" s="627" t="s">
        <v>5583</v>
      </c>
      <c r="J2353" s="627" t="s">
        <v>5584</v>
      </c>
      <c r="K2353" s="627"/>
      <c r="L2353" s="627">
        <v>30</v>
      </c>
      <c r="M2353" s="627"/>
      <c r="N2353" s="627" t="s">
        <v>5585</v>
      </c>
    </row>
    <row r="2354" spans="1:14" ht="15" hidden="1" customHeight="1" x14ac:dyDescent="0.15">
      <c r="A2354" s="627">
        <v>31</v>
      </c>
      <c r="B2354" s="627">
        <v>2020129000</v>
      </c>
      <c r="C2354" s="627" t="s">
        <v>1163</v>
      </c>
      <c r="D2354" s="627" t="s">
        <v>1010</v>
      </c>
      <c r="E2354" s="627" t="s">
        <v>2284</v>
      </c>
      <c r="F2354" s="627" t="s">
        <v>1007</v>
      </c>
      <c r="G2354" s="627" t="s">
        <v>5524</v>
      </c>
      <c r="H2354" s="627" t="s">
        <v>5526</v>
      </c>
      <c r="I2354" s="627" t="s">
        <v>4140</v>
      </c>
      <c r="J2354" s="627" t="s">
        <v>5586</v>
      </c>
      <c r="K2354" s="627"/>
      <c r="L2354" s="627">
        <v>31</v>
      </c>
      <c r="M2354" s="627"/>
      <c r="N2354" s="627" t="s">
        <v>5587</v>
      </c>
    </row>
    <row r="2355" spans="1:14" ht="15" hidden="1" customHeight="1" x14ac:dyDescent="0.15">
      <c r="A2355" s="627">
        <v>32</v>
      </c>
      <c r="B2355" s="627">
        <v>2020130000</v>
      </c>
      <c r="C2355" s="627" t="s">
        <v>1163</v>
      </c>
      <c r="D2355" s="627" t="s">
        <v>1010</v>
      </c>
      <c r="E2355" s="627" t="s">
        <v>2288</v>
      </c>
      <c r="F2355" s="627" t="s">
        <v>1007</v>
      </c>
      <c r="G2355" s="627" t="s">
        <v>5524</v>
      </c>
      <c r="H2355" s="627" t="s">
        <v>5526</v>
      </c>
      <c r="I2355" s="627" t="s">
        <v>5588</v>
      </c>
      <c r="J2355" s="627" t="s">
        <v>5589</v>
      </c>
      <c r="K2355" s="627"/>
      <c r="L2355" s="627">
        <v>32</v>
      </c>
      <c r="M2355" s="627"/>
      <c r="N2355" s="627" t="s">
        <v>5590</v>
      </c>
    </row>
    <row r="2356" spans="1:14" ht="15" hidden="1" customHeight="1" x14ac:dyDescent="0.15">
      <c r="A2356" s="627">
        <v>33</v>
      </c>
      <c r="B2356" s="627">
        <v>2020131000</v>
      </c>
      <c r="C2356" s="627" t="s">
        <v>1163</v>
      </c>
      <c r="D2356" s="627" t="s">
        <v>1010</v>
      </c>
      <c r="E2356" s="627" t="s">
        <v>2292</v>
      </c>
      <c r="F2356" s="627" t="s">
        <v>1007</v>
      </c>
      <c r="G2356" s="627" t="s">
        <v>5524</v>
      </c>
      <c r="H2356" s="627" t="s">
        <v>5526</v>
      </c>
      <c r="I2356" s="627" t="s">
        <v>4295</v>
      </c>
      <c r="J2356" s="627" t="s">
        <v>5591</v>
      </c>
      <c r="K2356" s="627"/>
      <c r="L2356" s="627">
        <v>33</v>
      </c>
      <c r="M2356" s="627"/>
      <c r="N2356" s="627" t="s">
        <v>5474</v>
      </c>
    </row>
    <row r="2357" spans="1:14" ht="15" hidden="1" customHeight="1" x14ac:dyDescent="0.15">
      <c r="A2357" s="627">
        <v>34</v>
      </c>
      <c r="B2357" s="627">
        <v>2020132000</v>
      </c>
      <c r="C2357" s="627" t="s">
        <v>1163</v>
      </c>
      <c r="D2357" s="627" t="s">
        <v>1010</v>
      </c>
      <c r="E2357" s="627" t="s">
        <v>5592</v>
      </c>
      <c r="F2357" s="627" t="s">
        <v>1007</v>
      </c>
      <c r="G2357" s="627" t="s">
        <v>5524</v>
      </c>
      <c r="H2357" s="627" t="s">
        <v>5526</v>
      </c>
      <c r="I2357" s="627" t="s">
        <v>1738</v>
      </c>
      <c r="J2357" s="627" t="s">
        <v>5593</v>
      </c>
      <c r="K2357" s="627"/>
      <c r="L2357" s="627">
        <v>34</v>
      </c>
      <c r="M2357" s="627"/>
      <c r="N2357" s="627" t="s">
        <v>5594</v>
      </c>
    </row>
    <row r="2358" spans="1:14" ht="15" hidden="1" customHeight="1" x14ac:dyDescent="0.15">
      <c r="A2358" s="627">
        <v>35</v>
      </c>
      <c r="B2358" s="627">
        <v>2020133000</v>
      </c>
      <c r="C2358" s="627" t="s">
        <v>1163</v>
      </c>
      <c r="D2358" s="627" t="s">
        <v>1010</v>
      </c>
      <c r="E2358" s="627" t="s">
        <v>5595</v>
      </c>
      <c r="F2358" s="627" t="s">
        <v>1007</v>
      </c>
      <c r="G2358" s="627" t="s">
        <v>5524</v>
      </c>
      <c r="H2358" s="627" t="s">
        <v>5526</v>
      </c>
      <c r="I2358" s="627" t="s">
        <v>5596</v>
      </c>
      <c r="J2358" s="627" t="s">
        <v>5597</v>
      </c>
      <c r="K2358" s="627"/>
      <c r="L2358" s="627">
        <v>35</v>
      </c>
      <c r="M2358" s="627"/>
      <c r="N2358" s="627" t="s">
        <v>2242</v>
      </c>
    </row>
    <row r="2359" spans="1:14" ht="15" hidden="1" customHeight="1" x14ac:dyDescent="0.15">
      <c r="A2359" s="627">
        <v>36</v>
      </c>
      <c r="B2359" s="627">
        <v>2020134000</v>
      </c>
      <c r="C2359" s="627" t="s">
        <v>1163</v>
      </c>
      <c r="D2359" s="627" t="s">
        <v>1010</v>
      </c>
      <c r="E2359" s="627" t="s">
        <v>5598</v>
      </c>
      <c r="F2359" s="627" t="s">
        <v>1007</v>
      </c>
      <c r="G2359" s="627" t="s">
        <v>5524</v>
      </c>
      <c r="H2359" s="627" t="s">
        <v>5526</v>
      </c>
      <c r="I2359" s="627" t="s">
        <v>4137</v>
      </c>
      <c r="J2359" s="627" t="s">
        <v>5599</v>
      </c>
      <c r="K2359" s="627"/>
      <c r="L2359" s="627">
        <v>36</v>
      </c>
      <c r="M2359" s="627"/>
      <c r="N2359" s="627" t="s">
        <v>5600</v>
      </c>
    </row>
    <row r="2360" spans="1:14" ht="15" hidden="1" customHeight="1" x14ac:dyDescent="0.15">
      <c r="A2360" s="627">
        <v>37</v>
      </c>
      <c r="B2360" s="627">
        <v>2020135000</v>
      </c>
      <c r="C2360" s="627" t="s">
        <v>1163</v>
      </c>
      <c r="D2360" s="627" t="s">
        <v>1010</v>
      </c>
      <c r="E2360" s="627" t="s">
        <v>5601</v>
      </c>
      <c r="F2360" s="627" t="s">
        <v>1007</v>
      </c>
      <c r="G2360" s="627" t="s">
        <v>5524</v>
      </c>
      <c r="H2360" s="627" t="s">
        <v>5526</v>
      </c>
      <c r="I2360" s="627" t="s">
        <v>5602</v>
      </c>
      <c r="J2360" s="627" t="s">
        <v>5603</v>
      </c>
      <c r="K2360" s="627"/>
      <c r="L2360" s="627">
        <v>37</v>
      </c>
      <c r="M2360" s="627"/>
      <c r="N2360" s="627" t="s">
        <v>5604</v>
      </c>
    </row>
    <row r="2361" spans="1:14" ht="15" hidden="1" customHeight="1" x14ac:dyDescent="0.15">
      <c r="A2361" s="627">
        <v>38</v>
      </c>
      <c r="B2361" s="627">
        <v>2020136000</v>
      </c>
      <c r="C2361" s="627" t="s">
        <v>1163</v>
      </c>
      <c r="D2361" s="627" t="s">
        <v>1010</v>
      </c>
      <c r="E2361" s="627" t="s">
        <v>5605</v>
      </c>
      <c r="F2361" s="627" t="s">
        <v>1007</v>
      </c>
      <c r="G2361" s="627" t="s">
        <v>5524</v>
      </c>
      <c r="H2361" s="627" t="s">
        <v>5526</v>
      </c>
      <c r="I2361" s="627" t="s">
        <v>2370</v>
      </c>
      <c r="J2361" s="627" t="s">
        <v>5606</v>
      </c>
      <c r="K2361" s="627"/>
      <c r="L2361" s="627">
        <v>38</v>
      </c>
      <c r="M2361" s="627"/>
      <c r="N2361" s="627" t="s">
        <v>396</v>
      </c>
    </row>
    <row r="2362" spans="1:14" ht="15" hidden="1" customHeight="1" x14ac:dyDescent="0.15">
      <c r="A2362" s="627">
        <v>39</v>
      </c>
      <c r="B2362" s="627">
        <v>2020137000</v>
      </c>
      <c r="C2362" s="627" t="s">
        <v>1163</v>
      </c>
      <c r="D2362" s="627" t="s">
        <v>1010</v>
      </c>
      <c r="E2362" s="627" t="s">
        <v>5607</v>
      </c>
      <c r="F2362" s="627" t="s">
        <v>1007</v>
      </c>
      <c r="G2362" s="627" t="s">
        <v>5524</v>
      </c>
      <c r="H2362" s="627" t="s">
        <v>5526</v>
      </c>
      <c r="I2362" s="627" t="s">
        <v>5608</v>
      </c>
      <c r="J2362" s="627" t="s">
        <v>5609</v>
      </c>
      <c r="K2362" s="627"/>
      <c r="L2362" s="627">
        <v>39</v>
      </c>
      <c r="M2362" s="627"/>
      <c r="N2362" s="627" t="s">
        <v>5610</v>
      </c>
    </row>
    <row r="2363" spans="1:14" ht="15" hidden="1" customHeight="1" x14ac:dyDescent="0.15">
      <c r="A2363" s="627">
        <v>40</v>
      </c>
      <c r="B2363" s="627">
        <v>2020138000</v>
      </c>
      <c r="C2363" s="627" t="s">
        <v>1163</v>
      </c>
      <c r="D2363" s="627" t="s">
        <v>1010</v>
      </c>
      <c r="E2363" s="627" t="s">
        <v>5611</v>
      </c>
      <c r="F2363" s="627" t="s">
        <v>1007</v>
      </c>
      <c r="G2363" s="627" t="s">
        <v>5524</v>
      </c>
      <c r="H2363" s="627" t="s">
        <v>5526</v>
      </c>
      <c r="I2363" s="627" t="s">
        <v>5612</v>
      </c>
      <c r="J2363" s="627" t="s">
        <v>5613</v>
      </c>
      <c r="K2363" s="627"/>
      <c r="L2363" s="627">
        <v>40</v>
      </c>
      <c r="M2363" s="627"/>
      <c r="N2363" s="627" t="s">
        <v>5614</v>
      </c>
    </row>
    <row r="2364" spans="1:14" ht="15" hidden="1" customHeight="1" x14ac:dyDescent="0.15">
      <c r="A2364" s="627">
        <v>41</v>
      </c>
      <c r="B2364" s="627">
        <v>2020139000</v>
      </c>
      <c r="C2364" s="627" t="s">
        <v>1163</v>
      </c>
      <c r="D2364" s="627" t="s">
        <v>1010</v>
      </c>
      <c r="E2364" s="627" t="s">
        <v>5615</v>
      </c>
      <c r="F2364" s="627" t="s">
        <v>1007</v>
      </c>
      <c r="G2364" s="627" t="s">
        <v>5524</v>
      </c>
      <c r="H2364" s="627" t="s">
        <v>5526</v>
      </c>
      <c r="I2364" s="627" t="s">
        <v>5616</v>
      </c>
      <c r="J2364" s="627" t="s">
        <v>5617</v>
      </c>
      <c r="K2364" s="627"/>
      <c r="L2364" s="627">
        <v>41</v>
      </c>
      <c r="M2364" s="627"/>
      <c r="N2364" s="627" t="s">
        <v>5618</v>
      </c>
    </row>
    <row r="2365" spans="1:14" ht="15" hidden="1" customHeight="1" x14ac:dyDescent="0.15">
      <c r="A2365" s="627">
        <v>42</v>
      </c>
      <c r="B2365" s="627">
        <v>2020140000</v>
      </c>
      <c r="C2365" s="627" t="s">
        <v>1163</v>
      </c>
      <c r="D2365" s="627" t="s">
        <v>1010</v>
      </c>
      <c r="E2365" s="627" t="s">
        <v>5619</v>
      </c>
      <c r="F2365" s="627" t="s">
        <v>1007</v>
      </c>
      <c r="G2365" s="627" t="s">
        <v>5524</v>
      </c>
      <c r="H2365" s="627" t="s">
        <v>5526</v>
      </c>
      <c r="I2365" s="627" t="s">
        <v>5620</v>
      </c>
      <c r="J2365" s="627" t="s">
        <v>5621</v>
      </c>
      <c r="K2365" s="627"/>
      <c r="L2365" s="627">
        <v>42</v>
      </c>
      <c r="M2365" s="627"/>
      <c r="N2365" s="627" t="s">
        <v>5622</v>
      </c>
    </row>
    <row r="2366" spans="1:14" ht="15" hidden="1" customHeight="1" x14ac:dyDescent="0.15">
      <c r="A2366" s="627">
        <v>43</v>
      </c>
      <c r="B2366" s="627">
        <v>2020141000</v>
      </c>
      <c r="C2366" s="627" t="s">
        <v>1163</v>
      </c>
      <c r="D2366" s="627" t="s">
        <v>1010</v>
      </c>
      <c r="E2366" s="627" t="s">
        <v>5623</v>
      </c>
      <c r="F2366" s="627" t="s">
        <v>1007</v>
      </c>
      <c r="G2366" s="627" t="s">
        <v>5524</v>
      </c>
      <c r="H2366" s="627" t="s">
        <v>5526</v>
      </c>
      <c r="I2366" s="627" t="s">
        <v>5624</v>
      </c>
      <c r="J2366" s="627" t="s">
        <v>5625</v>
      </c>
      <c r="K2366" s="627"/>
      <c r="L2366" s="627">
        <v>43</v>
      </c>
      <c r="M2366" s="627"/>
      <c r="N2366" s="627" t="s">
        <v>5626</v>
      </c>
    </row>
    <row r="2367" spans="1:14" ht="15" hidden="1" customHeight="1" x14ac:dyDescent="0.15">
      <c r="A2367" s="627">
        <v>44</v>
      </c>
      <c r="B2367" s="627">
        <v>2020142000</v>
      </c>
      <c r="C2367" s="627" t="s">
        <v>1163</v>
      </c>
      <c r="D2367" s="627" t="s">
        <v>1010</v>
      </c>
      <c r="E2367" s="627" t="s">
        <v>5627</v>
      </c>
      <c r="F2367" s="627" t="s">
        <v>1007</v>
      </c>
      <c r="G2367" s="627" t="s">
        <v>5524</v>
      </c>
      <c r="H2367" s="627" t="s">
        <v>5526</v>
      </c>
      <c r="I2367" s="627" t="s">
        <v>5628</v>
      </c>
      <c r="J2367" s="627" t="s">
        <v>5629</v>
      </c>
      <c r="K2367" s="627"/>
      <c r="L2367" s="627">
        <v>44</v>
      </c>
      <c r="M2367" s="627"/>
      <c r="N2367" s="627" t="s">
        <v>5630</v>
      </c>
    </row>
    <row r="2368" spans="1:14" ht="15" hidden="1" customHeight="1" x14ac:dyDescent="0.15">
      <c r="A2368" s="627">
        <v>45</v>
      </c>
      <c r="B2368" s="627">
        <v>2020143000</v>
      </c>
      <c r="C2368" s="627" t="s">
        <v>1163</v>
      </c>
      <c r="D2368" s="627" t="s">
        <v>1010</v>
      </c>
      <c r="E2368" s="627" t="s">
        <v>5631</v>
      </c>
      <c r="F2368" s="627" t="s">
        <v>1007</v>
      </c>
      <c r="G2368" s="627" t="s">
        <v>5524</v>
      </c>
      <c r="H2368" s="627" t="s">
        <v>5526</v>
      </c>
      <c r="I2368" s="627" t="s">
        <v>5632</v>
      </c>
      <c r="J2368" s="627" t="s">
        <v>5633</v>
      </c>
      <c r="K2368" s="627"/>
      <c r="L2368" s="627">
        <v>45</v>
      </c>
      <c r="M2368" s="627"/>
      <c r="N2368" s="627" t="s">
        <v>5634</v>
      </c>
    </row>
    <row r="2369" spans="1:14" ht="15" hidden="1" customHeight="1" x14ac:dyDescent="0.15">
      <c r="A2369" s="627">
        <v>46</v>
      </c>
      <c r="B2369" s="627">
        <v>2020144000</v>
      </c>
      <c r="C2369" s="627" t="s">
        <v>1163</v>
      </c>
      <c r="D2369" s="627" t="s">
        <v>1010</v>
      </c>
      <c r="E2369" s="627" t="s">
        <v>5635</v>
      </c>
      <c r="F2369" s="627" t="s">
        <v>1007</v>
      </c>
      <c r="G2369" s="627" t="s">
        <v>5524</v>
      </c>
      <c r="H2369" s="627" t="s">
        <v>5526</v>
      </c>
      <c r="I2369" s="627" t="s">
        <v>3085</v>
      </c>
      <c r="J2369" s="627" t="s">
        <v>5636</v>
      </c>
      <c r="K2369" s="627"/>
      <c r="L2369" s="627">
        <v>46</v>
      </c>
      <c r="M2369" s="627"/>
      <c r="N2369" s="627" t="s">
        <v>5637</v>
      </c>
    </row>
    <row r="2370" spans="1:14" ht="15" hidden="1" customHeight="1" x14ac:dyDescent="0.15">
      <c r="A2370" s="627">
        <v>47</v>
      </c>
      <c r="B2370" s="627">
        <v>2020145000</v>
      </c>
      <c r="C2370" s="627" t="s">
        <v>1163</v>
      </c>
      <c r="D2370" s="627" t="s">
        <v>1010</v>
      </c>
      <c r="E2370" s="627" t="s">
        <v>5638</v>
      </c>
      <c r="F2370" s="627" t="s">
        <v>1007</v>
      </c>
      <c r="G2370" s="627" t="s">
        <v>5524</v>
      </c>
      <c r="H2370" s="627" t="s">
        <v>5526</v>
      </c>
      <c r="I2370" s="627" t="s">
        <v>5639</v>
      </c>
      <c r="J2370" s="627" t="s">
        <v>5640</v>
      </c>
      <c r="K2370" s="627"/>
      <c r="L2370" s="627">
        <v>47</v>
      </c>
      <c r="M2370" s="627"/>
      <c r="N2370" s="627" t="s">
        <v>5641</v>
      </c>
    </row>
    <row r="2371" spans="1:14" ht="15" hidden="1" customHeight="1" x14ac:dyDescent="0.15">
      <c r="A2371" s="627">
        <v>48</v>
      </c>
      <c r="B2371" s="627">
        <v>2020146000</v>
      </c>
      <c r="C2371" s="627" t="s">
        <v>1163</v>
      </c>
      <c r="D2371" s="627" t="s">
        <v>1010</v>
      </c>
      <c r="E2371" s="627" t="s">
        <v>5642</v>
      </c>
      <c r="F2371" s="627" t="s">
        <v>1007</v>
      </c>
      <c r="G2371" s="627" t="s">
        <v>5524</v>
      </c>
      <c r="H2371" s="627" t="s">
        <v>5526</v>
      </c>
      <c r="I2371" s="627" t="s">
        <v>5643</v>
      </c>
      <c r="J2371" s="627" t="s">
        <v>5644</v>
      </c>
      <c r="K2371" s="627"/>
      <c r="L2371" s="627">
        <v>48</v>
      </c>
      <c r="M2371" s="627"/>
      <c r="N2371" s="627" t="s">
        <v>5645</v>
      </c>
    </row>
    <row r="2372" spans="1:14" ht="15" hidden="1" customHeight="1" x14ac:dyDescent="0.15">
      <c r="A2372" s="627">
        <v>49</v>
      </c>
      <c r="B2372" s="627">
        <v>2020147000</v>
      </c>
      <c r="C2372" s="627" t="s">
        <v>1163</v>
      </c>
      <c r="D2372" s="627" t="s">
        <v>1010</v>
      </c>
      <c r="E2372" s="627" t="s">
        <v>5646</v>
      </c>
      <c r="F2372" s="627" t="s">
        <v>1007</v>
      </c>
      <c r="G2372" s="627" t="s">
        <v>5524</v>
      </c>
      <c r="H2372" s="627" t="s">
        <v>5526</v>
      </c>
      <c r="I2372" s="627" t="s">
        <v>5647</v>
      </c>
      <c r="J2372" s="627" t="s">
        <v>5648</v>
      </c>
      <c r="K2372" s="627"/>
      <c r="L2372" s="627">
        <v>49</v>
      </c>
      <c r="M2372" s="627"/>
      <c r="N2372" s="627" t="s">
        <v>5649</v>
      </c>
    </row>
    <row r="2373" spans="1:14" ht="15" hidden="1" customHeight="1" x14ac:dyDescent="0.15">
      <c r="A2373" s="627">
        <v>50</v>
      </c>
      <c r="B2373" s="627">
        <v>2020148000</v>
      </c>
      <c r="C2373" s="627" t="s">
        <v>1163</v>
      </c>
      <c r="D2373" s="627" t="s">
        <v>1010</v>
      </c>
      <c r="E2373" s="627" t="s">
        <v>5650</v>
      </c>
      <c r="F2373" s="627" t="s">
        <v>1007</v>
      </c>
      <c r="G2373" s="627" t="s">
        <v>5524</v>
      </c>
      <c r="H2373" s="627" t="s">
        <v>5526</v>
      </c>
      <c r="I2373" s="627" t="s">
        <v>5651</v>
      </c>
      <c r="J2373" s="627" t="s">
        <v>5652</v>
      </c>
      <c r="K2373" s="627"/>
      <c r="L2373" s="627">
        <v>50</v>
      </c>
      <c r="M2373" s="627"/>
      <c r="N2373" s="627" t="s">
        <v>5653</v>
      </c>
    </row>
    <row r="2374" spans="1:14" ht="15" hidden="1" customHeight="1" x14ac:dyDescent="0.15">
      <c r="A2374" s="627">
        <v>51</v>
      </c>
      <c r="B2374" s="627">
        <v>2020149000</v>
      </c>
      <c r="C2374" s="627" t="s">
        <v>1163</v>
      </c>
      <c r="D2374" s="627" t="s">
        <v>1010</v>
      </c>
      <c r="E2374" s="627" t="s">
        <v>5654</v>
      </c>
      <c r="F2374" s="627" t="s">
        <v>1007</v>
      </c>
      <c r="G2374" s="627" t="s">
        <v>5524</v>
      </c>
      <c r="H2374" s="627" t="s">
        <v>5526</v>
      </c>
      <c r="I2374" s="627" t="s">
        <v>5655</v>
      </c>
      <c r="J2374" s="627" t="s">
        <v>5656</v>
      </c>
      <c r="K2374" s="627"/>
      <c r="L2374" s="627">
        <v>51</v>
      </c>
      <c r="M2374" s="627"/>
      <c r="N2374" s="627" t="s">
        <v>5657</v>
      </c>
    </row>
    <row r="2375" spans="1:14" ht="15" hidden="1" customHeight="1" x14ac:dyDescent="0.15">
      <c r="A2375" s="627">
        <v>52</v>
      </c>
      <c r="B2375" s="627">
        <v>2020150000</v>
      </c>
      <c r="C2375" s="627" t="s">
        <v>1163</v>
      </c>
      <c r="D2375" s="627" t="s">
        <v>1010</v>
      </c>
      <c r="E2375" s="627" t="s">
        <v>5658</v>
      </c>
      <c r="F2375" s="627" t="s">
        <v>1007</v>
      </c>
      <c r="G2375" s="627" t="s">
        <v>5524</v>
      </c>
      <c r="H2375" s="627" t="s">
        <v>5526</v>
      </c>
      <c r="I2375" s="627" t="s">
        <v>5659</v>
      </c>
      <c r="J2375" s="627" t="s">
        <v>5660</v>
      </c>
      <c r="K2375" s="627"/>
      <c r="L2375" s="627">
        <v>52</v>
      </c>
      <c r="M2375" s="627"/>
      <c r="N2375" s="627" t="s">
        <v>5661</v>
      </c>
    </row>
    <row r="2376" spans="1:14" ht="15" hidden="1" customHeight="1" x14ac:dyDescent="0.15">
      <c r="A2376" s="627">
        <v>53</v>
      </c>
      <c r="B2376" s="627">
        <v>2020151000</v>
      </c>
      <c r="C2376" s="627" t="s">
        <v>1163</v>
      </c>
      <c r="D2376" s="627" t="s">
        <v>1010</v>
      </c>
      <c r="E2376" s="627" t="s">
        <v>5662</v>
      </c>
      <c r="F2376" s="627" t="s">
        <v>1007</v>
      </c>
      <c r="G2376" s="627" t="s">
        <v>5524</v>
      </c>
      <c r="H2376" s="627" t="s">
        <v>5526</v>
      </c>
      <c r="I2376" s="627" t="s">
        <v>5663</v>
      </c>
      <c r="J2376" s="627" t="s">
        <v>5664</v>
      </c>
      <c r="K2376" s="627"/>
      <c r="L2376" s="627">
        <v>53</v>
      </c>
      <c r="M2376" s="627"/>
      <c r="N2376" s="627" t="s">
        <v>5665</v>
      </c>
    </row>
    <row r="2377" spans="1:14" ht="15" hidden="1" customHeight="1" x14ac:dyDescent="0.15">
      <c r="A2377" s="627">
        <v>54</v>
      </c>
      <c r="B2377" s="627">
        <v>2020152000</v>
      </c>
      <c r="C2377" s="627" t="s">
        <v>1163</v>
      </c>
      <c r="D2377" s="627" t="s">
        <v>1010</v>
      </c>
      <c r="E2377" s="627" t="s">
        <v>5666</v>
      </c>
      <c r="F2377" s="627" t="s">
        <v>1007</v>
      </c>
      <c r="G2377" s="627" t="s">
        <v>5524</v>
      </c>
      <c r="H2377" s="627" t="s">
        <v>5526</v>
      </c>
      <c r="I2377" s="627" t="s">
        <v>314</v>
      </c>
      <c r="J2377" s="627" t="s">
        <v>5667</v>
      </c>
      <c r="K2377" s="627"/>
      <c r="L2377" s="627">
        <v>54</v>
      </c>
      <c r="M2377" s="627"/>
      <c r="N2377" s="627" t="s">
        <v>5668</v>
      </c>
    </row>
    <row r="2378" spans="1:14" ht="15" hidden="1" customHeight="1" x14ac:dyDescent="0.15">
      <c r="A2378" s="627">
        <v>55</v>
      </c>
      <c r="B2378" s="627">
        <v>2020153000</v>
      </c>
      <c r="C2378" s="627" t="s">
        <v>1163</v>
      </c>
      <c r="D2378" s="627" t="s">
        <v>1010</v>
      </c>
      <c r="E2378" s="627" t="s">
        <v>5669</v>
      </c>
      <c r="F2378" s="627" t="s">
        <v>1007</v>
      </c>
      <c r="G2378" s="627" t="s">
        <v>5524</v>
      </c>
      <c r="H2378" s="627" t="s">
        <v>5526</v>
      </c>
      <c r="I2378" s="627" t="s">
        <v>5670</v>
      </c>
      <c r="J2378" s="627" t="s">
        <v>5671</v>
      </c>
      <c r="K2378" s="627"/>
      <c r="L2378" s="627">
        <v>55</v>
      </c>
      <c r="M2378" s="627"/>
      <c r="N2378" s="627" t="s">
        <v>5672</v>
      </c>
    </row>
    <row r="2379" spans="1:14" ht="15" hidden="1" customHeight="1" x14ac:dyDescent="0.15">
      <c r="A2379" s="627">
        <v>56</v>
      </c>
      <c r="B2379" s="627">
        <v>2020200000</v>
      </c>
      <c r="C2379" s="627" t="s">
        <v>1163</v>
      </c>
      <c r="D2379" s="627" t="s">
        <v>1047</v>
      </c>
      <c r="E2379" s="627" t="s">
        <v>1008</v>
      </c>
      <c r="F2379" s="627" t="s">
        <v>1007</v>
      </c>
      <c r="G2379" s="627" t="s">
        <v>5524</v>
      </c>
      <c r="H2379" s="627" t="s">
        <v>5527</v>
      </c>
      <c r="I2379" s="627"/>
      <c r="J2379" s="627" t="s">
        <v>580</v>
      </c>
      <c r="K2379" s="627"/>
      <c r="L2379" s="627">
        <v>56</v>
      </c>
      <c r="M2379" s="627"/>
      <c r="N2379" s="627" t="s">
        <v>5673</v>
      </c>
    </row>
    <row r="2380" spans="1:14" ht="15" hidden="1" customHeight="1" x14ac:dyDescent="0.15">
      <c r="A2380" s="627">
        <v>57</v>
      </c>
      <c r="B2380" s="627">
        <v>2020201000</v>
      </c>
      <c r="C2380" s="627" t="s">
        <v>1163</v>
      </c>
      <c r="D2380" s="627" t="s">
        <v>1047</v>
      </c>
      <c r="E2380" s="627" t="s">
        <v>1012</v>
      </c>
      <c r="F2380" s="627" t="s">
        <v>1007</v>
      </c>
      <c r="G2380" s="627" t="s">
        <v>5524</v>
      </c>
      <c r="H2380" s="627" t="s">
        <v>5527</v>
      </c>
      <c r="I2380" s="627" t="s">
        <v>5527</v>
      </c>
      <c r="J2380" s="627" t="s">
        <v>581</v>
      </c>
      <c r="K2380" s="627"/>
      <c r="L2380" s="627">
        <v>57</v>
      </c>
      <c r="M2380" s="627"/>
      <c r="N2380" s="627" t="s">
        <v>3017</v>
      </c>
    </row>
    <row r="2381" spans="1:14" ht="15" hidden="1" customHeight="1" x14ac:dyDescent="0.15">
      <c r="A2381" s="627">
        <v>58</v>
      </c>
      <c r="B2381" s="627">
        <v>2020202000</v>
      </c>
      <c r="C2381" s="627" t="s">
        <v>1163</v>
      </c>
      <c r="D2381" s="627" t="s">
        <v>1047</v>
      </c>
      <c r="E2381" s="627" t="s">
        <v>1014</v>
      </c>
      <c r="F2381" s="627" t="s">
        <v>1007</v>
      </c>
      <c r="G2381" s="627" t="s">
        <v>5524</v>
      </c>
      <c r="H2381" s="627" t="s">
        <v>5527</v>
      </c>
      <c r="I2381" s="627" t="s">
        <v>5674</v>
      </c>
      <c r="J2381" s="627" t="s">
        <v>582</v>
      </c>
      <c r="K2381" s="627"/>
      <c r="L2381" s="627">
        <v>58</v>
      </c>
      <c r="M2381" s="627"/>
      <c r="N2381" s="627" t="s">
        <v>5675</v>
      </c>
    </row>
    <row r="2382" spans="1:14" ht="15" hidden="1" customHeight="1" x14ac:dyDescent="0.15">
      <c r="A2382" s="627">
        <v>59</v>
      </c>
      <c r="B2382" s="627">
        <v>2020203000</v>
      </c>
      <c r="C2382" s="627" t="s">
        <v>1163</v>
      </c>
      <c r="D2382" s="627" t="s">
        <v>1047</v>
      </c>
      <c r="E2382" s="627" t="s">
        <v>1016</v>
      </c>
      <c r="F2382" s="627" t="s">
        <v>1007</v>
      </c>
      <c r="G2382" s="627" t="s">
        <v>5524</v>
      </c>
      <c r="H2382" s="627" t="s">
        <v>5527</v>
      </c>
      <c r="I2382" s="627" t="s">
        <v>3534</v>
      </c>
      <c r="J2382" s="627" t="s">
        <v>583</v>
      </c>
      <c r="K2382" s="627"/>
      <c r="L2382" s="627">
        <v>59</v>
      </c>
      <c r="M2382" s="627"/>
      <c r="N2382" s="627" t="s">
        <v>5676</v>
      </c>
    </row>
    <row r="2383" spans="1:14" ht="15" hidden="1" customHeight="1" x14ac:dyDescent="0.15">
      <c r="A2383" s="627">
        <v>60</v>
      </c>
      <c r="B2383" s="627">
        <v>2020204000</v>
      </c>
      <c r="C2383" s="627" t="s">
        <v>1163</v>
      </c>
      <c r="D2383" s="627" t="s">
        <v>1047</v>
      </c>
      <c r="E2383" s="627" t="s">
        <v>1018</v>
      </c>
      <c r="F2383" s="627" t="s">
        <v>1007</v>
      </c>
      <c r="G2383" s="627" t="s">
        <v>5524</v>
      </c>
      <c r="H2383" s="627" t="s">
        <v>5527</v>
      </c>
      <c r="I2383" s="627" t="s">
        <v>5677</v>
      </c>
      <c r="J2383" s="627" t="s">
        <v>584</v>
      </c>
      <c r="K2383" s="627"/>
      <c r="L2383" s="627">
        <v>60</v>
      </c>
      <c r="M2383" s="627"/>
      <c r="N2383" s="627" t="s">
        <v>5678</v>
      </c>
    </row>
    <row r="2384" spans="1:14" ht="15" hidden="1" customHeight="1" x14ac:dyDescent="0.15">
      <c r="A2384" s="627">
        <v>61</v>
      </c>
      <c r="B2384" s="627">
        <v>2020205000</v>
      </c>
      <c r="C2384" s="627" t="s">
        <v>1163</v>
      </c>
      <c r="D2384" s="627" t="s">
        <v>1047</v>
      </c>
      <c r="E2384" s="627" t="s">
        <v>1020</v>
      </c>
      <c r="F2384" s="627" t="s">
        <v>1007</v>
      </c>
      <c r="G2384" s="627" t="s">
        <v>5524</v>
      </c>
      <c r="H2384" s="627" t="s">
        <v>5527</v>
      </c>
      <c r="I2384" s="627" t="s">
        <v>3957</v>
      </c>
      <c r="J2384" s="627" t="s">
        <v>585</v>
      </c>
      <c r="K2384" s="627"/>
      <c r="L2384" s="627">
        <v>61</v>
      </c>
      <c r="M2384" s="627"/>
      <c r="N2384" s="627" t="s">
        <v>5679</v>
      </c>
    </row>
    <row r="2385" spans="1:14" ht="15" hidden="1" customHeight="1" x14ac:dyDescent="0.15">
      <c r="A2385" s="627">
        <v>62</v>
      </c>
      <c r="B2385" s="627">
        <v>2020206000</v>
      </c>
      <c r="C2385" s="627" t="s">
        <v>1163</v>
      </c>
      <c r="D2385" s="627" t="s">
        <v>1047</v>
      </c>
      <c r="E2385" s="627" t="s">
        <v>1022</v>
      </c>
      <c r="F2385" s="627" t="s">
        <v>1007</v>
      </c>
      <c r="G2385" s="627" t="s">
        <v>5524</v>
      </c>
      <c r="H2385" s="627" t="s">
        <v>5527</v>
      </c>
      <c r="I2385" s="627" t="s">
        <v>5680</v>
      </c>
      <c r="J2385" s="627" t="s">
        <v>586</v>
      </c>
      <c r="K2385" s="627"/>
      <c r="L2385" s="627">
        <v>62</v>
      </c>
      <c r="M2385" s="627"/>
      <c r="N2385" s="627" t="s">
        <v>506</v>
      </c>
    </row>
    <row r="2386" spans="1:14" ht="15" hidden="1" customHeight="1" x14ac:dyDescent="0.15">
      <c r="A2386" s="627">
        <v>63</v>
      </c>
      <c r="B2386" s="627">
        <v>2020207000</v>
      </c>
      <c r="C2386" s="627" t="s">
        <v>1163</v>
      </c>
      <c r="D2386" s="627" t="s">
        <v>1047</v>
      </c>
      <c r="E2386" s="627" t="s">
        <v>1024</v>
      </c>
      <c r="F2386" s="627" t="s">
        <v>1007</v>
      </c>
      <c r="G2386" s="627" t="s">
        <v>5524</v>
      </c>
      <c r="H2386" s="627" t="s">
        <v>5527</v>
      </c>
      <c r="I2386" s="627" t="s">
        <v>5681</v>
      </c>
      <c r="J2386" s="627" t="s">
        <v>587</v>
      </c>
      <c r="K2386" s="627"/>
      <c r="L2386" s="627">
        <v>63</v>
      </c>
      <c r="M2386" s="627"/>
      <c r="N2386" s="627" t="s">
        <v>5682</v>
      </c>
    </row>
    <row r="2387" spans="1:14" ht="15" hidden="1" customHeight="1" x14ac:dyDescent="0.15">
      <c r="A2387" s="627">
        <v>64</v>
      </c>
      <c r="B2387" s="627">
        <v>2020208000</v>
      </c>
      <c r="C2387" s="627" t="s">
        <v>1163</v>
      </c>
      <c r="D2387" s="627" t="s">
        <v>1047</v>
      </c>
      <c r="E2387" s="627" t="s">
        <v>1006</v>
      </c>
      <c r="F2387" s="627" t="s">
        <v>1007</v>
      </c>
      <c r="G2387" s="627" t="s">
        <v>5524</v>
      </c>
      <c r="H2387" s="627" t="s">
        <v>5527</v>
      </c>
      <c r="I2387" s="627" t="s">
        <v>5683</v>
      </c>
      <c r="J2387" s="627" t="s">
        <v>588</v>
      </c>
      <c r="K2387" s="627"/>
      <c r="L2387" s="627">
        <v>64</v>
      </c>
      <c r="M2387" s="627"/>
      <c r="N2387" s="627" t="s">
        <v>5684</v>
      </c>
    </row>
    <row r="2388" spans="1:14" ht="15" hidden="1" customHeight="1" x14ac:dyDescent="0.15">
      <c r="A2388" s="627">
        <v>65</v>
      </c>
      <c r="B2388" s="627">
        <v>2020209000</v>
      </c>
      <c r="C2388" s="627" t="s">
        <v>1163</v>
      </c>
      <c r="D2388" s="627" t="s">
        <v>1047</v>
      </c>
      <c r="E2388" s="627" t="s">
        <v>1027</v>
      </c>
      <c r="F2388" s="627" t="s">
        <v>1007</v>
      </c>
      <c r="G2388" s="627" t="s">
        <v>5524</v>
      </c>
      <c r="H2388" s="627" t="s">
        <v>5527</v>
      </c>
      <c r="I2388" s="627" t="s">
        <v>663</v>
      </c>
      <c r="J2388" s="627" t="s">
        <v>589</v>
      </c>
      <c r="K2388" s="627"/>
      <c r="L2388" s="627">
        <v>65</v>
      </c>
      <c r="M2388" s="627"/>
      <c r="N2388" s="627" t="s">
        <v>5685</v>
      </c>
    </row>
    <row r="2389" spans="1:14" ht="15" hidden="1" customHeight="1" x14ac:dyDescent="0.15">
      <c r="A2389" s="627">
        <v>66</v>
      </c>
      <c r="B2389" s="627">
        <v>2020210000</v>
      </c>
      <c r="C2389" s="627" t="s">
        <v>1163</v>
      </c>
      <c r="D2389" s="627" t="s">
        <v>1047</v>
      </c>
      <c r="E2389" s="627" t="s">
        <v>1029</v>
      </c>
      <c r="F2389" s="627" t="s">
        <v>1007</v>
      </c>
      <c r="G2389" s="627" t="s">
        <v>5524</v>
      </c>
      <c r="H2389" s="627" t="s">
        <v>5527</v>
      </c>
      <c r="I2389" s="627" t="s">
        <v>5686</v>
      </c>
      <c r="J2389" s="627" t="s">
        <v>590</v>
      </c>
      <c r="K2389" s="627"/>
      <c r="L2389" s="627">
        <v>66</v>
      </c>
      <c r="M2389" s="627"/>
      <c r="N2389" s="627" t="s">
        <v>5687</v>
      </c>
    </row>
    <row r="2390" spans="1:14" ht="15" hidden="1" customHeight="1" x14ac:dyDescent="0.15">
      <c r="A2390" s="627">
        <v>67</v>
      </c>
      <c r="B2390" s="627">
        <v>2020211000</v>
      </c>
      <c r="C2390" s="627" t="s">
        <v>1163</v>
      </c>
      <c r="D2390" s="627" t="s">
        <v>1047</v>
      </c>
      <c r="E2390" s="627" t="s">
        <v>1031</v>
      </c>
      <c r="F2390" s="627" t="s">
        <v>1007</v>
      </c>
      <c r="G2390" s="627" t="s">
        <v>5524</v>
      </c>
      <c r="H2390" s="627" t="s">
        <v>5527</v>
      </c>
      <c r="I2390" s="627" t="s">
        <v>5688</v>
      </c>
      <c r="J2390" s="627" t="s">
        <v>1712</v>
      </c>
      <c r="K2390" s="627"/>
      <c r="L2390" s="627">
        <v>67</v>
      </c>
      <c r="M2390" s="627"/>
      <c r="N2390" s="627" t="s">
        <v>3162</v>
      </c>
    </row>
    <row r="2391" spans="1:14" ht="15" hidden="1" customHeight="1" x14ac:dyDescent="0.15">
      <c r="A2391" s="627">
        <v>68</v>
      </c>
      <c r="B2391" s="627">
        <v>2020212000</v>
      </c>
      <c r="C2391" s="627" t="s">
        <v>1163</v>
      </c>
      <c r="D2391" s="627" t="s">
        <v>1047</v>
      </c>
      <c r="E2391" s="627" t="s">
        <v>1033</v>
      </c>
      <c r="F2391" s="627" t="s">
        <v>1007</v>
      </c>
      <c r="G2391" s="627" t="s">
        <v>5524</v>
      </c>
      <c r="H2391" s="627" t="s">
        <v>5527</v>
      </c>
      <c r="I2391" s="627" t="s">
        <v>5689</v>
      </c>
      <c r="J2391" s="627" t="s">
        <v>1715</v>
      </c>
      <c r="K2391" s="627"/>
      <c r="L2391" s="627">
        <v>68</v>
      </c>
      <c r="M2391" s="627"/>
      <c r="N2391" s="627" t="s">
        <v>5690</v>
      </c>
    </row>
    <row r="2392" spans="1:14" ht="15" hidden="1" customHeight="1" x14ac:dyDescent="0.15">
      <c r="A2392" s="627">
        <v>69</v>
      </c>
      <c r="B2392" s="627">
        <v>2020213000</v>
      </c>
      <c r="C2392" s="627" t="s">
        <v>1163</v>
      </c>
      <c r="D2392" s="627" t="s">
        <v>1047</v>
      </c>
      <c r="E2392" s="627" t="s">
        <v>1035</v>
      </c>
      <c r="F2392" s="627" t="s">
        <v>1007</v>
      </c>
      <c r="G2392" s="627" t="s">
        <v>5524</v>
      </c>
      <c r="H2392" s="627" t="s">
        <v>5527</v>
      </c>
      <c r="I2392" s="627" t="s">
        <v>5691</v>
      </c>
      <c r="J2392" s="627" t="s">
        <v>1718</v>
      </c>
      <c r="K2392" s="627"/>
      <c r="L2392" s="627">
        <v>69</v>
      </c>
      <c r="M2392" s="627"/>
      <c r="N2392" s="627" t="s">
        <v>5692</v>
      </c>
    </row>
    <row r="2393" spans="1:14" ht="15" hidden="1" customHeight="1" x14ac:dyDescent="0.15">
      <c r="A2393" s="627">
        <v>70</v>
      </c>
      <c r="B2393" s="627">
        <v>2020214000</v>
      </c>
      <c r="C2393" s="627" t="s">
        <v>1163</v>
      </c>
      <c r="D2393" s="627" t="s">
        <v>1047</v>
      </c>
      <c r="E2393" s="627" t="s">
        <v>1037</v>
      </c>
      <c r="F2393" s="627" t="s">
        <v>1007</v>
      </c>
      <c r="G2393" s="627" t="s">
        <v>5524</v>
      </c>
      <c r="H2393" s="627" t="s">
        <v>5527</v>
      </c>
      <c r="I2393" s="627" t="s">
        <v>5693</v>
      </c>
      <c r="J2393" s="627" t="s">
        <v>1721</v>
      </c>
      <c r="K2393" s="627"/>
      <c r="L2393" s="627">
        <v>70</v>
      </c>
      <c r="M2393" s="627"/>
      <c r="N2393" s="627" t="s">
        <v>2207</v>
      </c>
    </row>
    <row r="2394" spans="1:14" ht="15" hidden="1" customHeight="1" x14ac:dyDescent="0.15">
      <c r="A2394" s="627">
        <v>71</v>
      </c>
      <c r="B2394" s="627">
        <v>2020215000</v>
      </c>
      <c r="C2394" s="627" t="s">
        <v>1163</v>
      </c>
      <c r="D2394" s="627" t="s">
        <v>1047</v>
      </c>
      <c r="E2394" s="627" t="s">
        <v>1039</v>
      </c>
      <c r="F2394" s="627" t="s">
        <v>1007</v>
      </c>
      <c r="G2394" s="627" t="s">
        <v>5524</v>
      </c>
      <c r="H2394" s="627" t="s">
        <v>5527</v>
      </c>
      <c r="I2394" s="627" t="s">
        <v>5694</v>
      </c>
      <c r="J2394" s="627" t="s">
        <v>1724</v>
      </c>
      <c r="K2394" s="627"/>
      <c r="L2394" s="627">
        <v>71</v>
      </c>
      <c r="M2394" s="627"/>
      <c r="N2394" s="627" t="s">
        <v>5695</v>
      </c>
    </row>
    <row r="2395" spans="1:14" ht="15" hidden="1" customHeight="1" x14ac:dyDescent="0.15">
      <c r="A2395" s="627">
        <v>72</v>
      </c>
      <c r="B2395" s="627">
        <v>2020216000</v>
      </c>
      <c r="C2395" s="627" t="s">
        <v>1163</v>
      </c>
      <c r="D2395" s="627" t="s">
        <v>1047</v>
      </c>
      <c r="E2395" s="627" t="s">
        <v>1041</v>
      </c>
      <c r="F2395" s="627" t="s">
        <v>1007</v>
      </c>
      <c r="G2395" s="627" t="s">
        <v>5524</v>
      </c>
      <c r="H2395" s="627" t="s">
        <v>5527</v>
      </c>
      <c r="I2395" s="627" t="s">
        <v>2021</v>
      </c>
      <c r="J2395" s="627" t="s">
        <v>1727</v>
      </c>
      <c r="K2395" s="627"/>
      <c r="L2395" s="627">
        <v>72</v>
      </c>
      <c r="M2395" s="627"/>
      <c r="N2395" s="627" t="s">
        <v>5696</v>
      </c>
    </row>
    <row r="2396" spans="1:14" ht="15" hidden="1" customHeight="1" x14ac:dyDescent="0.15">
      <c r="A2396" s="627">
        <v>73</v>
      </c>
      <c r="B2396" s="627">
        <v>2020217000</v>
      </c>
      <c r="C2396" s="627" t="s">
        <v>1163</v>
      </c>
      <c r="D2396" s="627" t="s">
        <v>1047</v>
      </c>
      <c r="E2396" s="627" t="s">
        <v>1043</v>
      </c>
      <c r="F2396" s="627" t="s">
        <v>1007</v>
      </c>
      <c r="G2396" s="627" t="s">
        <v>5524</v>
      </c>
      <c r="H2396" s="627" t="s">
        <v>5527</v>
      </c>
      <c r="I2396" s="627" t="s">
        <v>5697</v>
      </c>
      <c r="J2396" s="627" t="s">
        <v>2245</v>
      </c>
      <c r="K2396" s="627"/>
      <c r="L2396" s="627">
        <v>73</v>
      </c>
      <c r="M2396" s="627"/>
      <c r="N2396" s="627" t="s">
        <v>5698</v>
      </c>
    </row>
    <row r="2397" spans="1:14" ht="15" hidden="1" customHeight="1" x14ac:dyDescent="0.15">
      <c r="A2397" s="627">
        <v>74</v>
      </c>
      <c r="B2397" s="627">
        <v>2020218000</v>
      </c>
      <c r="C2397" s="627" t="s">
        <v>1163</v>
      </c>
      <c r="D2397" s="627" t="s">
        <v>1047</v>
      </c>
      <c r="E2397" s="627" t="s">
        <v>1045</v>
      </c>
      <c r="F2397" s="627" t="s">
        <v>1007</v>
      </c>
      <c r="G2397" s="627" t="s">
        <v>5524</v>
      </c>
      <c r="H2397" s="627" t="s">
        <v>5527</v>
      </c>
      <c r="I2397" s="627" t="s">
        <v>5699</v>
      </c>
      <c r="J2397" s="627" t="s">
        <v>2248</v>
      </c>
      <c r="K2397" s="627"/>
      <c r="L2397" s="627">
        <v>74</v>
      </c>
      <c r="M2397" s="627"/>
      <c r="N2397" s="627" t="s">
        <v>5700</v>
      </c>
    </row>
    <row r="2398" spans="1:14" ht="15" hidden="1" customHeight="1" x14ac:dyDescent="0.15">
      <c r="A2398" s="627">
        <v>75</v>
      </c>
      <c r="B2398" s="627">
        <v>2020219000</v>
      </c>
      <c r="C2398" s="627" t="s">
        <v>1163</v>
      </c>
      <c r="D2398" s="627" t="s">
        <v>1047</v>
      </c>
      <c r="E2398" s="627" t="s">
        <v>1161</v>
      </c>
      <c r="F2398" s="627" t="s">
        <v>1007</v>
      </c>
      <c r="G2398" s="627" t="s">
        <v>5524</v>
      </c>
      <c r="H2398" s="627" t="s">
        <v>5527</v>
      </c>
      <c r="I2398" s="627" t="s">
        <v>5701</v>
      </c>
      <c r="J2398" s="627" t="s">
        <v>2251</v>
      </c>
      <c r="K2398" s="627"/>
      <c r="L2398" s="627">
        <v>75</v>
      </c>
      <c r="M2398" s="627"/>
      <c r="N2398" s="627" t="s">
        <v>5702</v>
      </c>
    </row>
    <row r="2399" spans="1:14" ht="15" hidden="1" customHeight="1" x14ac:dyDescent="0.15">
      <c r="A2399" s="627">
        <v>76</v>
      </c>
      <c r="B2399" s="627">
        <v>2020220000</v>
      </c>
      <c r="C2399" s="627" t="s">
        <v>1163</v>
      </c>
      <c r="D2399" s="627" t="s">
        <v>1047</v>
      </c>
      <c r="E2399" s="627" t="s">
        <v>1163</v>
      </c>
      <c r="F2399" s="627" t="s">
        <v>1007</v>
      </c>
      <c r="G2399" s="627" t="s">
        <v>5524</v>
      </c>
      <c r="H2399" s="627" t="s">
        <v>5527</v>
      </c>
      <c r="I2399" s="627" t="s">
        <v>5703</v>
      </c>
      <c r="J2399" s="627" t="s">
        <v>2254</v>
      </c>
      <c r="K2399" s="627"/>
      <c r="L2399" s="627">
        <v>76</v>
      </c>
      <c r="M2399" s="627"/>
      <c r="N2399" s="627" t="s">
        <v>5704</v>
      </c>
    </row>
    <row r="2400" spans="1:14" ht="15" hidden="1" customHeight="1" x14ac:dyDescent="0.15">
      <c r="A2400" s="627">
        <v>77</v>
      </c>
      <c r="B2400" s="627">
        <v>2020221000</v>
      </c>
      <c r="C2400" s="627" t="s">
        <v>1163</v>
      </c>
      <c r="D2400" s="627" t="s">
        <v>1047</v>
      </c>
      <c r="E2400" s="627" t="s">
        <v>1233</v>
      </c>
      <c r="F2400" s="627" t="s">
        <v>1007</v>
      </c>
      <c r="G2400" s="627" t="s">
        <v>5524</v>
      </c>
      <c r="H2400" s="627" t="s">
        <v>5527</v>
      </c>
      <c r="I2400" s="627" t="s">
        <v>396</v>
      </c>
      <c r="J2400" s="627" t="s">
        <v>2256</v>
      </c>
      <c r="K2400" s="627"/>
      <c r="L2400" s="627">
        <v>77</v>
      </c>
      <c r="M2400" s="627"/>
      <c r="N2400" s="627" t="s">
        <v>1212</v>
      </c>
    </row>
    <row r="2401" spans="1:14" ht="15" hidden="1" customHeight="1" x14ac:dyDescent="0.15">
      <c r="A2401" s="627">
        <v>78</v>
      </c>
      <c r="B2401" s="627">
        <v>2020222000</v>
      </c>
      <c r="C2401" s="627" t="s">
        <v>1163</v>
      </c>
      <c r="D2401" s="627" t="s">
        <v>1047</v>
      </c>
      <c r="E2401" s="627" t="s">
        <v>1235</v>
      </c>
      <c r="F2401" s="627" t="s">
        <v>1007</v>
      </c>
      <c r="G2401" s="627" t="s">
        <v>5524</v>
      </c>
      <c r="H2401" s="627" t="s">
        <v>5527</v>
      </c>
      <c r="I2401" s="627" t="s">
        <v>5705</v>
      </c>
      <c r="J2401" s="627" t="s">
        <v>2259</v>
      </c>
      <c r="K2401" s="627"/>
      <c r="L2401" s="627"/>
      <c r="M2401" s="627"/>
      <c r="N2401" s="627"/>
    </row>
    <row r="2402" spans="1:14" ht="15" hidden="1" customHeight="1" x14ac:dyDescent="0.15">
      <c r="A2402" s="627">
        <v>79</v>
      </c>
      <c r="B2402" s="627">
        <v>2020223000</v>
      </c>
      <c r="C2402" s="627" t="s">
        <v>1163</v>
      </c>
      <c r="D2402" s="627" t="s">
        <v>1047</v>
      </c>
      <c r="E2402" s="627" t="s">
        <v>1237</v>
      </c>
      <c r="F2402" s="627" t="s">
        <v>1007</v>
      </c>
      <c r="G2402" s="627" t="s">
        <v>5524</v>
      </c>
      <c r="H2402" s="627" t="s">
        <v>5527</v>
      </c>
      <c r="I2402" s="627" t="s">
        <v>5706</v>
      </c>
      <c r="J2402" s="627" t="s">
        <v>2262</v>
      </c>
      <c r="K2402" s="627"/>
      <c r="L2402" s="627"/>
      <c r="M2402" s="627"/>
      <c r="N2402" s="627"/>
    </row>
    <row r="2403" spans="1:14" ht="15" hidden="1" customHeight="1" x14ac:dyDescent="0.15">
      <c r="A2403" s="627">
        <v>80</v>
      </c>
      <c r="B2403" s="627">
        <v>2020224000</v>
      </c>
      <c r="C2403" s="627" t="s">
        <v>1163</v>
      </c>
      <c r="D2403" s="627" t="s">
        <v>1047</v>
      </c>
      <c r="E2403" s="627" t="s">
        <v>2264</v>
      </c>
      <c r="F2403" s="627" t="s">
        <v>1007</v>
      </c>
      <c r="G2403" s="627" t="s">
        <v>5524</v>
      </c>
      <c r="H2403" s="627" t="s">
        <v>5527</v>
      </c>
      <c r="I2403" s="627" t="s">
        <v>5707</v>
      </c>
      <c r="J2403" s="627" t="s">
        <v>2266</v>
      </c>
      <c r="K2403" s="627"/>
      <c r="L2403" s="627"/>
      <c r="M2403" s="627"/>
      <c r="N2403" s="627"/>
    </row>
    <row r="2404" spans="1:14" ht="15" hidden="1" customHeight="1" x14ac:dyDescent="0.15">
      <c r="A2404" s="627">
        <v>81</v>
      </c>
      <c r="B2404" s="627">
        <v>2020225000</v>
      </c>
      <c r="C2404" s="627" t="s">
        <v>1163</v>
      </c>
      <c r="D2404" s="627" t="s">
        <v>1047</v>
      </c>
      <c r="E2404" s="627" t="s">
        <v>2268</v>
      </c>
      <c r="F2404" s="627" t="s">
        <v>1007</v>
      </c>
      <c r="G2404" s="627" t="s">
        <v>5524</v>
      </c>
      <c r="H2404" s="627" t="s">
        <v>5527</v>
      </c>
      <c r="I2404" s="627" t="s">
        <v>5708</v>
      </c>
      <c r="J2404" s="627" t="s">
        <v>2270</v>
      </c>
      <c r="K2404" s="627"/>
      <c r="L2404" s="627"/>
      <c r="M2404" s="627"/>
      <c r="N2404" s="627"/>
    </row>
    <row r="2405" spans="1:14" ht="15" hidden="1" customHeight="1" x14ac:dyDescent="0.15">
      <c r="A2405" s="627">
        <v>82</v>
      </c>
      <c r="B2405" s="627">
        <v>2020226000</v>
      </c>
      <c r="C2405" s="627" t="s">
        <v>1163</v>
      </c>
      <c r="D2405" s="627" t="s">
        <v>1047</v>
      </c>
      <c r="E2405" s="627" t="s">
        <v>2272</v>
      </c>
      <c r="F2405" s="627" t="s">
        <v>1007</v>
      </c>
      <c r="G2405" s="627" t="s">
        <v>5524</v>
      </c>
      <c r="H2405" s="627" t="s">
        <v>5527</v>
      </c>
      <c r="I2405" s="627" t="s">
        <v>5709</v>
      </c>
      <c r="J2405" s="627" t="s">
        <v>2274</v>
      </c>
      <c r="K2405" s="627"/>
      <c r="L2405" s="627"/>
      <c r="M2405" s="627"/>
      <c r="N2405" s="627"/>
    </row>
    <row r="2406" spans="1:14" ht="15" hidden="1" customHeight="1" x14ac:dyDescent="0.15">
      <c r="A2406" s="627">
        <v>83</v>
      </c>
      <c r="B2406" s="627">
        <v>2020300000</v>
      </c>
      <c r="C2406" s="627" t="s">
        <v>1163</v>
      </c>
      <c r="D2406" s="627" t="s">
        <v>1059</v>
      </c>
      <c r="E2406" s="627" t="s">
        <v>1008</v>
      </c>
      <c r="F2406" s="627" t="s">
        <v>1007</v>
      </c>
      <c r="G2406" s="627" t="s">
        <v>5524</v>
      </c>
      <c r="H2406" s="627" t="s">
        <v>5528</v>
      </c>
      <c r="I2406" s="627"/>
      <c r="J2406" s="627" t="s">
        <v>591</v>
      </c>
      <c r="K2406" s="627"/>
      <c r="L2406" s="627"/>
      <c r="M2406" s="627"/>
      <c r="N2406" s="627"/>
    </row>
    <row r="2407" spans="1:14" ht="15" hidden="1" customHeight="1" x14ac:dyDescent="0.15">
      <c r="A2407" s="627">
        <v>84</v>
      </c>
      <c r="B2407" s="627">
        <v>2020301000</v>
      </c>
      <c r="C2407" s="627" t="s">
        <v>1163</v>
      </c>
      <c r="D2407" s="627" t="s">
        <v>1059</v>
      </c>
      <c r="E2407" s="627" t="s">
        <v>1012</v>
      </c>
      <c r="F2407" s="627" t="s">
        <v>1007</v>
      </c>
      <c r="G2407" s="627" t="s">
        <v>5524</v>
      </c>
      <c r="H2407" s="627" t="s">
        <v>5528</v>
      </c>
      <c r="I2407" s="627" t="s">
        <v>5528</v>
      </c>
      <c r="J2407" s="627" t="s">
        <v>592</v>
      </c>
      <c r="K2407" s="627"/>
      <c r="L2407" s="627"/>
      <c r="M2407" s="627"/>
      <c r="N2407" s="627"/>
    </row>
    <row r="2408" spans="1:14" ht="15" hidden="1" customHeight="1" x14ac:dyDescent="0.15">
      <c r="A2408" s="627">
        <v>85</v>
      </c>
      <c r="B2408" s="627">
        <v>2020302000</v>
      </c>
      <c r="C2408" s="627" t="s">
        <v>1163</v>
      </c>
      <c r="D2408" s="627" t="s">
        <v>1059</v>
      </c>
      <c r="E2408" s="627" t="s">
        <v>1014</v>
      </c>
      <c r="F2408" s="627" t="s">
        <v>1007</v>
      </c>
      <c r="G2408" s="627" t="s">
        <v>5524</v>
      </c>
      <c r="H2408" s="627" t="s">
        <v>5528</v>
      </c>
      <c r="I2408" s="627" t="s">
        <v>5710</v>
      </c>
      <c r="J2408" s="627" t="s">
        <v>593</v>
      </c>
      <c r="K2408" s="627"/>
      <c r="L2408" s="627"/>
      <c r="M2408" s="627"/>
      <c r="N2408" s="627"/>
    </row>
    <row r="2409" spans="1:14" ht="15" hidden="1" customHeight="1" x14ac:dyDescent="0.15">
      <c r="A2409" s="627">
        <v>86</v>
      </c>
      <c r="B2409" s="627">
        <v>2020303000</v>
      </c>
      <c r="C2409" s="627" t="s">
        <v>1163</v>
      </c>
      <c r="D2409" s="627" t="s">
        <v>1059</v>
      </c>
      <c r="E2409" s="627" t="s">
        <v>1016</v>
      </c>
      <c r="F2409" s="627" t="s">
        <v>1007</v>
      </c>
      <c r="G2409" s="627" t="s">
        <v>5524</v>
      </c>
      <c r="H2409" s="627" t="s">
        <v>5528</v>
      </c>
      <c r="I2409" s="627" t="s">
        <v>3040</v>
      </c>
      <c r="J2409" s="627" t="s">
        <v>594</v>
      </c>
      <c r="K2409" s="627"/>
      <c r="L2409" s="627"/>
      <c r="M2409" s="627"/>
      <c r="N2409" s="627"/>
    </row>
    <row r="2410" spans="1:14" ht="15" hidden="1" customHeight="1" x14ac:dyDescent="0.15">
      <c r="A2410" s="627">
        <v>87</v>
      </c>
      <c r="B2410" s="627">
        <v>2020304000</v>
      </c>
      <c r="C2410" s="627" t="s">
        <v>1163</v>
      </c>
      <c r="D2410" s="627" t="s">
        <v>1059</v>
      </c>
      <c r="E2410" s="627" t="s">
        <v>1018</v>
      </c>
      <c r="F2410" s="627" t="s">
        <v>1007</v>
      </c>
      <c r="G2410" s="627" t="s">
        <v>5524</v>
      </c>
      <c r="H2410" s="627" t="s">
        <v>5528</v>
      </c>
      <c r="I2410" s="627" t="s">
        <v>5711</v>
      </c>
      <c r="J2410" s="627" t="s">
        <v>595</v>
      </c>
      <c r="K2410" s="627"/>
      <c r="L2410" s="627"/>
      <c r="M2410" s="627"/>
      <c r="N2410" s="627"/>
    </row>
    <row r="2411" spans="1:14" ht="15" hidden="1" customHeight="1" x14ac:dyDescent="0.15">
      <c r="A2411" s="627">
        <v>88</v>
      </c>
      <c r="B2411" s="627">
        <v>2020305000</v>
      </c>
      <c r="C2411" s="627" t="s">
        <v>1163</v>
      </c>
      <c r="D2411" s="627" t="s">
        <v>1059</v>
      </c>
      <c r="E2411" s="627" t="s">
        <v>1020</v>
      </c>
      <c r="F2411" s="627" t="s">
        <v>1007</v>
      </c>
      <c r="G2411" s="627" t="s">
        <v>5524</v>
      </c>
      <c r="H2411" s="627" t="s">
        <v>5528</v>
      </c>
      <c r="I2411" s="627" t="s">
        <v>5712</v>
      </c>
      <c r="J2411" s="627" t="s">
        <v>596</v>
      </c>
      <c r="K2411" s="627"/>
      <c r="L2411" s="627"/>
      <c r="M2411" s="627"/>
      <c r="N2411" s="627"/>
    </row>
    <row r="2412" spans="1:14" ht="15" hidden="1" customHeight="1" x14ac:dyDescent="0.15">
      <c r="A2412" s="627">
        <v>89</v>
      </c>
      <c r="B2412" s="627">
        <v>2020306000</v>
      </c>
      <c r="C2412" s="627" t="s">
        <v>1163</v>
      </c>
      <c r="D2412" s="627" t="s">
        <v>1059</v>
      </c>
      <c r="E2412" s="627" t="s">
        <v>1022</v>
      </c>
      <c r="F2412" s="627" t="s">
        <v>1007</v>
      </c>
      <c r="G2412" s="627" t="s">
        <v>5524</v>
      </c>
      <c r="H2412" s="627" t="s">
        <v>5528</v>
      </c>
      <c r="I2412" s="627" t="s">
        <v>5713</v>
      </c>
      <c r="J2412" s="627" t="s">
        <v>1739</v>
      </c>
      <c r="K2412" s="627"/>
      <c r="L2412" s="627"/>
      <c r="M2412" s="627"/>
      <c r="N2412" s="627"/>
    </row>
    <row r="2413" spans="1:14" ht="15" hidden="1" customHeight="1" x14ac:dyDescent="0.15">
      <c r="A2413" s="627">
        <v>90</v>
      </c>
      <c r="B2413" s="627">
        <v>2020307000</v>
      </c>
      <c r="C2413" s="627" t="s">
        <v>1163</v>
      </c>
      <c r="D2413" s="627" t="s">
        <v>1059</v>
      </c>
      <c r="E2413" s="627" t="s">
        <v>1024</v>
      </c>
      <c r="F2413" s="627" t="s">
        <v>1007</v>
      </c>
      <c r="G2413" s="627" t="s">
        <v>5524</v>
      </c>
      <c r="H2413" s="627" t="s">
        <v>5528</v>
      </c>
      <c r="I2413" s="627" t="s">
        <v>3803</v>
      </c>
      <c r="J2413" s="627" t="s">
        <v>1742</v>
      </c>
      <c r="K2413" s="627"/>
      <c r="L2413" s="627"/>
      <c r="M2413" s="627"/>
      <c r="N2413" s="627"/>
    </row>
    <row r="2414" spans="1:14" ht="15" hidden="1" customHeight="1" x14ac:dyDescent="0.15">
      <c r="A2414" s="627">
        <v>91</v>
      </c>
      <c r="B2414" s="627">
        <v>2020308000</v>
      </c>
      <c r="C2414" s="627" t="s">
        <v>1163</v>
      </c>
      <c r="D2414" s="627" t="s">
        <v>1059</v>
      </c>
      <c r="E2414" s="627" t="s">
        <v>1006</v>
      </c>
      <c r="F2414" s="627" t="s">
        <v>1007</v>
      </c>
      <c r="G2414" s="627" t="s">
        <v>5524</v>
      </c>
      <c r="H2414" s="627" t="s">
        <v>5528</v>
      </c>
      <c r="I2414" s="627" t="s">
        <v>5714</v>
      </c>
      <c r="J2414" s="627" t="s">
        <v>1745</v>
      </c>
      <c r="K2414" s="627"/>
      <c r="L2414" s="627"/>
      <c r="M2414" s="627"/>
      <c r="N2414" s="627"/>
    </row>
    <row r="2415" spans="1:14" ht="15" hidden="1" customHeight="1" x14ac:dyDescent="0.15">
      <c r="A2415" s="627">
        <v>92</v>
      </c>
      <c r="B2415" s="627">
        <v>2020309000</v>
      </c>
      <c r="C2415" s="627" t="s">
        <v>1163</v>
      </c>
      <c r="D2415" s="627" t="s">
        <v>1059</v>
      </c>
      <c r="E2415" s="627" t="s">
        <v>1027</v>
      </c>
      <c r="F2415" s="627" t="s">
        <v>1007</v>
      </c>
      <c r="G2415" s="627" t="s">
        <v>5524</v>
      </c>
      <c r="H2415" s="627" t="s">
        <v>5528</v>
      </c>
      <c r="I2415" s="627" t="s">
        <v>5715</v>
      </c>
      <c r="J2415" s="627" t="s">
        <v>1748</v>
      </c>
      <c r="K2415" s="627"/>
      <c r="L2415" s="627"/>
      <c r="M2415" s="627"/>
      <c r="N2415" s="627"/>
    </row>
    <row r="2416" spans="1:14" ht="15" hidden="1" customHeight="1" x14ac:dyDescent="0.15">
      <c r="A2416" s="627">
        <v>93</v>
      </c>
      <c r="B2416" s="627">
        <v>2020310000</v>
      </c>
      <c r="C2416" s="627" t="s">
        <v>1163</v>
      </c>
      <c r="D2416" s="627" t="s">
        <v>1059</v>
      </c>
      <c r="E2416" s="627" t="s">
        <v>1029</v>
      </c>
      <c r="F2416" s="627" t="s">
        <v>1007</v>
      </c>
      <c r="G2416" s="627" t="s">
        <v>5524</v>
      </c>
      <c r="H2416" s="627" t="s">
        <v>5528</v>
      </c>
      <c r="I2416" s="627" t="s">
        <v>5716</v>
      </c>
      <c r="J2416" s="627" t="s">
        <v>1750</v>
      </c>
      <c r="K2416" s="627"/>
      <c r="L2416" s="627"/>
      <c r="M2416" s="627"/>
      <c r="N2416" s="627"/>
    </row>
    <row r="2417" spans="1:14" ht="15" hidden="1" customHeight="1" x14ac:dyDescent="0.15">
      <c r="A2417" s="627">
        <v>94</v>
      </c>
      <c r="B2417" s="627">
        <v>2020311000</v>
      </c>
      <c r="C2417" s="627" t="s">
        <v>1163</v>
      </c>
      <c r="D2417" s="627" t="s">
        <v>1059</v>
      </c>
      <c r="E2417" s="627" t="s">
        <v>1031</v>
      </c>
      <c r="F2417" s="627" t="s">
        <v>1007</v>
      </c>
      <c r="G2417" s="627" t="s">
        <v>5524</v>
      </c>
      <c r="H2417" s="627" t="s">
        <v>5528</v>
      </c>
      <c r="I2417" s="627" t="s">
        <v>5717</v>
      </c>
      <c r="J2417" s="627" t="s">
        <v>1753</v>
      </c>
      <c r="K2417" s="627"/>
      <c r="L2417" s="627"/>
      <c r="M2417" s="627"/>
      <c r="N2417" s="627"/>
    </row>
    <row r="2418" spans="1:14" ht="15" hidden="1" customHeight="1" x14ac:dyDescent="0.15">
      <c r="A2418" s="627">
        <v>95</v>
      </c>
      <c r="B2418" s="627">
        <v>2020312000</v>
      </c>
      <c r="C2418" s="627" t="s">
        <v>1163</v>
      </c>
      <c r="D2418" s="627" t="s">
        <v>1059</v>
      </c>
      <c r="E2418" s="627" t="s">
        <v>1033</v>
      </c>
      <c r="F2418" s="627" t="s">
        <v>1007</v>
      </c>
      <c r="G2418" s="627" t="s">
        <v>5524</v>
      </c>
      <c r="H2418" s="627" t="s">
        <v>5528</v>
      </c>
      <c r="I2418" s="627" t="s">
        <v>5718</v>
      </c>
      <c r="J2418" s="627" t="s">
        <v>1756</v>
      </c>
      <c r="K2418" s="627"/>
      <c r="L2418" s="627"/>
      <c r="M2418" s="627"/>
      <c r="N2418" s="627"/>
    </row>
    <row r="2419" spans="1:14" ht="15" hidden="1" customHeight="1" x14ac:dyDescent="0.15">
      <c r="A2419" s="627">
        <v>96</v>
      </c>
      <c r="B2419" s="627">
        <v>2020313000</v>
      </c>
      <c r="C2419" s="627" t="s">
        <v>1163</v>
      </c>
      <c r="D2419" s="627" t="s">
        <v>1059</v>
      </c>
      <c r="E2419" s="627" t="s">
        <v>1035</v>
      </c>
      <c r="F2419" s="627" t="s">
        <v>1007</v>
      </c>
      <c r="G2419" s="627" t="s">
        <v>5524</v>
      </c>
      <c r="H2419" s="627" t="s">
        <v>5528</v>
      </c>
      <c r="I2419" s="627" t="s">
        <v>5719</v>
      </c>
      <c r="J2419" s="627" t="s">
        <v>1759</v>
      </c>
      <c r="K2419" s="627"/>
      <c r="L2419" s="627"/>
      <c r="M2419" s="627"/>
      <c r="N2419" s="627"/>
    </row>
    <row r="2420" spans="1:14" ht="15" hidden="1" customHeight="1" x14ac:dyDescent="0.15">
      <c r="A2420" s="627">
        <v>97</v>
      </c>
      <c r="B2420" s="627">
        <v>2020314000</v>
      </c>
      <c r="C2420" s="627" t="s">
        <v>1163</v>
      </c>
      <c r="D2420" s="627" t="s">
        <v>1059</v>
      </c>
      <c r="E2420" s="627" t="s">
        <v>1037</v>
      </c>
      <c r="F2420" s="627" t="s">
        <v>1007</v>
      </c>
      <c r="G2420" s="627" t="s">
        <v>5524</v>
      </c>
      <c r="H2420" s="627" t="s">
        <v>5528</v>
      </c>
      <c r="I2420" s="627" t="s">
        <v>5720</v>
      </c>
      <c r="J2420" s="627" t="s">
        <v>1762</v>
      </c>
      <c r="K2420" s="627"/>
      <c r="L2420" s="627"/>
      <c r="M2420" s="627"/>
      <c r="N2420" s="627"/>
    </row>
    <row r="2421" spans="1:14" ht="15" hidden="1" customHeight="1" x14ac:dyDescent="0.15">
      <c r="A2421" s="627">
        <v>98</v>
      </c>
      <c r="B2421" s="627">
        <v>2020315000</v>
      </c>
      <c r="C2421" s="627" t="s">
        <v>1163</v>
      </c>
      <c r="D2421" s="627" t="s">
        <v>1059</v>
      </c>
      <c r="E2421" s="627" t="s">
        <v>1039</v>
      </c>
      <c r="F2421" s="627" t="s">
        <v>1007</v>
      </c>
      <c r="G2421" s="627" t="s">
        <v>5524</v>
      </c>
      <c r="H2421" s="627" t="s">
        <v>5528</v>
      </c>
      <c r="I2421" s="627" t="s">
        <v>5721</v>
      </c>
      <c r="J2421" s="627" t="s">
        <v>1765</v>
      </c>
      <c r="K2421" s="627"/>
      <c r="L2421" s="627"/>
      <c r="M2421" s="627"/>
      <c r="N2421" s="627"/>
    </row>
    <row r="2422" spans="1:14" ht="15" hidden="1" customHeight="1" x14ac:dyDescent="0.15">
      <c r="A2422" s="627">
        <v>99</v>
      </c>
      <c r="B2422" s="627">
        <v>2020316000</v>
      </c>
      <c r="C2422" s="627" t="s">
        <v>1163</v>
      </c>
      <c r="D2422" s="627" t="s">
        <v>1059</v>
      </c>
      <c r="E2422" s="627" t="s">
        <v>1041</v>
      </c>
      <c r="F2422" s="627" t="s">
        <v>1007</v>
      </c>
      <c r="G2422" s="627" t="s">
        <v>5524</v>
      </c>
      <c r="H2422" s="627" t="s">
        <v>5528</v>
      </c>
      <c r="I2422" s="627" t="s">
        <v>5722</v>
      </c>
      <c r="J2422" s="627" t="s">
        <v>1768</v>
      </c>
      <c r="K2422" s="627"/>
      <c r="L2422" s="627"/>
      <c r="M2422" s="627"/>
      <c r="N2422" s="627"/>
    </row>
    <row r="2423" spans="1:14" ht="15" hidden="1" customHeight="1" x14ac:dyDescent="0.15">
      <c r="A2423" s="627">
        <v>100</v>
      </c>
      <c r="B2423" s="627">
        <v>2020317000</v>
      </c>
      <c r="C2423" s="627" t="s">
        <v>1163</v>
      </c>
      <c r="D2423" s="627" t="s">
        <v>1059</v>
      </c>
      <c r="E2423" s="627" t="s">
        <v>1043</v>
      </c>
      <c r="F2423" s="627" t="s">
        <v>1007</v>
      </c>
      <c r="G2423" s="627" t="s">
        <v>5524</v>
      </c>
      <c r="H2423" s="627" t="s">
        <v>5528</v>
      </c>
      <c r="I2423" s="627" t="s">
        <v>5723</v>
      </c>
      <c r="J2423" s="627" t="s">
        <v>1771</v>
      </c>
      <c r="K2423" s="627"/>
      <c r="L2423" s="627"/>
      <c r="M2423" s="627"/>
      <c r="N2423" s="627"/>
    </row>
    <row r="2424" spans="1:14" ht="15" hidden="1" customHeight="1" x14ac:dyDescent="0.15">
      <c r="A2424" s="627">
        <v>101</v>
      </c>
      <c r="B2424" s="627">
        <v>2020318000</v>
      </c>
      <c r="C2424" s="627" t="s">
        <v>1163</v>
      </c>
      <c r="D2424" s="627" t="s">
        <v>1059</v>
      </c>
      <c r="E2424" s="627" t="s">
        <v>1045</v>
      </c>
      <c r="F2424" s="627" t="s">
        <v>1007</v>
      </c>
      <c r="G2424" s="627" t="s">
        <v>5524</v>
      </c>
      <c r="H2424" s="627" t="s">
        <v>5528</v>
      </c>
      <c r="I2424" s="627" t="s">
        <v>5724</v>
      </c>
      <c r="J2424" s="627" t="s">
        <v>1774</v>
      </c>
      <c r="K2424" s="627"/>
      <c r="L2424" s="627"/>
      <c r="M2424" s="627"/>
      <c r="N2424" s="627"/>
    </row>
    <row r="2425" spans="1:14" ht="15" hidden="1" customHeight="1" x14ac:dyDescent="0.15">
      <c r="A2425" s="627">
        <v>102</v>
      </c>
      <c r="B2425" s="627">
        <v>2020319000</v>
      </c>
      <c r="C2425" s="627" t="s">
        <v>1163</v>
      </c>
      <c r="D2425" s="627" t="s">
        <v>1059</v>
      </c>
      <c r="E2425" s="627" t="s">
        <v>1161</v>
      </c>
      <c r="F2425" s="627" t="s">
        <v>1007</v>
      </c>
      <c r="G2425" s="627" t="s">
        <v>5524</v>
      </c>
      <c r="H2425" s="627" t="s">
        <v>5528</v>
      </c>
      <c r="I2425" s="627" t="s">
        <v>5725</v>
      </c>
      <c r="J2425" s="627" t="s">
        <v>1777</v>
      </c>
      <c r="K2425" s="627"/>
      <c r="L2425" s="627"/>
      <c r="M2425" s="627"/>
      <c r="N2425" s="627"/>
    </row>
    <row r="2426" spans="1:14" ht="15" hidden="1" customHeight="1" x14ac:dyDescent="0.15">
      <c r="A2426" s="627">
        <v>103</v>
      </c>
      <c r="B2426" s="627">
        <v>2020320000</v>
      </c>
      <c r="C2426" s="627" t="s">
        <v>1163</v>
      </c>
      <c r="D2426" s="627" t="s">
        <v>1059</v>
      </c>
      <c r="E2426" s="627" t="s">
        <v>1163</v>
      </c>
      <c r="F2426" s="627" t="s">
        <v>1007</v>
      </c>
      <c r="G2426" s="627" t="s">
        <v>5524</v>
      </c>
      <c r="H2426" s="627" t="s">
        <v>5528</v>
      </c>
      <c r="I2426" s="627" t="s">
        <v>5726</v>
      </c>
      <c r="J2426" s="627" t="s">
        <v>1780</v>
      </c>
      <c r="K2426" s="627"/>
      <c r="L2426" s="627"/>
      <c r="M2426" s="627"/>
      <c r="N2426" s="627"/>
    </row>
    <row r="2427" spans="1:14" ht="15" hidden="1" customHeight="1" x14ac:dyDescent="0.15">
      <c r="A2427" s="627">
        <v>104</v>
      </c>
      <c r="B2427" s="627">
        <v>2020321000</v>
      </c>
      <c r="C2427" s="627" t="s">
        <v>1163</v>
      </c>
      <c r="D2427" s="627" t="s">
        <v>1059</v>
      </c>
      <c r="E2427" s="627" t="s">
        <v>1233</v>
      </c>
      <c r="F2427" s="627" t="s">
        <v>1007</v>
      </c>
      <c r="G2427" s="627" t="s">
        <v>5524</v>
      </c>
      <c r="H2427" s="627" t="s">
        <v>5528</v>
      </c>
      <c r="I2427" s="627" t="s">
        <v>5727</v>
      </c>
      <c r="J2427" s="627" t="s">
        <v>5728</v>
      </c>
      <c r="K2427" s="627"/>
      <c r="L2427" s="627"/>
      <c r="M2427" s="627"/>
      <c r="N2427" s="627"/>
    </row>
    <row r="2428" spans="1:14" ht="15" hidden="1" customHeight="1" x14ac:dyDescent="0.15">
      <c r="A2428" s="627">
        <v>105</v>
      </c>
      <c r="B2428" s="627">
        <v>2020322000</v>
      </c>
      <c r="C2428" s="627" t="s">
        <v>1163</v>
      </c>
      <c r="D2428" s="627" t="s">
        <v>1059</v>
      </c>
      <c r="E2428" s="627" t="s">
        <v>1235</v>
      </c>
      <c r="F2428" s="627" t="s">
        <v>1007</v>
      </c>
      <c r="G2428" s="627" t="s">
        <v>5524</v>
      </c>
      <c r="H2428" s="627" t="s">
        <v>5528</v>
      </c>
      <c r="I2428" s="627" t="s">
        <v>5729</v>
      </c>
      <c r="J2428" s="627" t="s">
        <v>5730</v>
      </c>
      <c r="K2428" s="627"/>
      <c r="L2428" s="627"/>
      <c r="M2428" s="627"/>
      <c r="N2428" s="627"/>
    </row>
    <row r="2429" spans="1:14" ht="15" hidden="1" customHeight="1" x14ac:dyDescent="0.15">
      <c r="A2429" s="627">
        <v>106</v>
      </c>
      <c r="B2429" s="627">
        <v>2020323000</v>
      </c>
      <c r="C2429" s="627" t="s">
        <v>1163</v>
      </c>
      <c r="D2429" s="627" t="s">
        <v>1059</v>
      </c>
      <c r="E2429" s="627" t="s">
        <v>1237</v>
      </c>
      <c r="F2429" s="627" t="s">
        <v>1007</v>
      </c>
      <c r="G2429" s="627" t="s">
        <v>5524</v>
      </c>
      <c r="H2429" s="627" t="s">
        <v>5528</v>
      </c>
      <c r="I2429" s="627" t="s">
        <v>5731</v>
      </c>
      <c r="J2429" s="627" t="s">
        <v>5732</v>
      </c>
      <c r="K2429" s="627"/>
      <c r="L2429" s="627"/>
      <c r="M2429" s="627"/>
      <c r="N2429" s="627"/>
    </row>
    <row r="2430" spans="1:14" ht="15" hidden="1" customHeight="1" x14ac:dyDescent="0.15">
      <c r="A2430" s="627">
        <v>107</v>
      </c>
      <c r="B2430" s="627">
        <v>2020324000</v>
      </c>
      <c r="C2430" s="627" t="s">
        <v>1163</v>
      </c>
      <c r="D2430" s="627" t="s">
        <v>1059</v>
      </c>
      <c r="E2430" s="627" t="s">
        <v>2264</v>
      </c>
      <c r="F2430" s="627" t="s">
        <v>1007</v>
      </c>
      <c r="G2430" s="627" t="s">
        <v>5524</v>
      </c>
      <c r="H2430" s="627" t="s">
        <v>5528</v>
      </c>
      <c r="I2430" s="627" t="s">
        <v>5733</v>
      </c>
      <c r="J2430" s="627" t="s">
        <v>5734</v>
      </c>
      <c r="K2430" s="627"/>
      <c r="L2430" s="627"/>
      <c r="M2430" s="627"/>
      <c r="N2430" s="627"/>
    </row>
    <row r="2431" spans="1:14" ht="15" hidden="1" customHeight="1" x14ac:dyDescent="0.15">
      <c r="A2431" s="627">
        <v>108</v>
      </c>
      <c r="B2431" s="627">
        <v>2020325000</v>
      </c>
      <c r="C2431" s="627" t="s">
        <v>1163</v>
      </c>
      <c r="D2431" s="627" t="s">
        <v>1059</v>
      </c>
      <c r="E2431" s="627" t="s">
        <v>2268</v>
      </c>
      <c r="F2431" s="627" t="s">
        <v>1007</v>
      </c>
      <c r="G2431" s="627" t="s">
        <v>5524</v>
      </c>
      <c r="H2431" s="627" t="s">
        <v>5528</v>
      </c>
      <c r="I2431" s="627" t="s">
        <v>5735</v>
      </c>
      <c r="J2431" s="627" t="s">
        <v>5736</v>
      </c>
      <c r="K2431" s="627"/>
      <c r="L2431" s="627"/>
      <c r="M2431" s="627"/>
      <c r="N2431" s="627"/>
    </row>
    <row r="2432" spans="1:14" ht="15" hidden="1" customHeight="1" x14ac:dyDescent="0.15">
      <c r="A2432" s="627">
        <v>109</v>
      </c>
      <c r="B2432" s="627">
        <v>2020400000</v>
      </c>
      <c r="C2432" s="627" t="s">
        <v>1163</v>
      </c>
      <c r="D2432" s="627" t="s">
        <v>1066</v>
      </c>
      <c r="E2432" s="627" t="s">
        <v>1008</v>
      </c>
      <c r="F2432" s="627" t="s">
        <v>1007</v>
      </c>
      <c r="G2432" s="627" t="s">
        <v>5524</v>
      </c>
      <c r="H2432" s="627" t="s">
        <v>5530</v>
      </c>
      <c r="I2432" s="627"/>
      <c r="J2432" s="627" t="s">
        <v>597</v>
      </c>
      <c r="K2432" s="627"/>
      <c r="L2432" s="627"/>
      <c r="M2432" s="627"/>
      <c r="N2432" s="627"/>
    </row>
    <row r="2433" spans="1:14" ht="15" hidden="1" customHeight="1" x14ac:dyDescent="0.15">
      <c r="A2433" s="627">
        <v>110</v>
      </c>
      <c r="B2433" s="627">
        <v>2020401000</v>
      </c>
      <c r="C2433" s="627" t="s">
        <v>1163</v>
      </c>
      <c r="D2433" s="627" t="s">
        <v>1066</v>
      </c>
      <c r="E2433" s="627" t="s">
        <v>1012</v>
      </c>
      <c r="F2433" s="627" t="s">
        <v>1007</v>
      </c>
      <c r="G2433" s="627" t="s">
        <v>5524</v>
      </c>
      <c r="H2433" s="627" t="s">
        <v>5530</v>
      </c>
      <c r="I2433" s="627" t="s">
        <v>5530</v>
      </c>
      <c r="J2433" s="627" t="s">
        <v>598</v>
      </c>
      <c r="K2433" s="627"/>
      <c r="L2433" s="627"/>
      <c r="M2433" s="627"/>
      <c r="N2433" s="627"/>
    </row>
    <row r="2434" spans="1:14" ht="15" hidden="1" customHeight="1" x14ac:dyDescent="0.15">
      <c r="A2434" s="627">
        <v>111</v>
      </c>
      <c r="B2434" s="627">
        <v>2020402000</v>
      </c>
      <c r="C2434" s="627" t="s">
        <v>1163</v>
      </c>
      <c r="D2434" s="627" t="s">
        <v>1066</v>
      </c>
      <c r="E2434" s="627" t="s">
        <v>1014</v>
      </c>
      <c r="F2434" s="627" t="s">
        <v>1007</v>
      </c>
      <c r="G2434" s="627" t="s">
        <v>5524</v>
      </c>
      <c r="H2434" s="627" t="s">
        <v>5530</v>
      </c>
      <c r="I2434" s="627" t="s">
        <v>5737</v>
      </c>
      <c r="J2434" s="627" t="s">
        <v>599</v>
      </c>
      <c r="K2434" s="627"/>
      <c r="L2434" s="627"/>
      <c r="M2434" s="627"/>
      <c r="N2434" s="627"/>
    </row>
    <row r="2435" spans="1:14" ht="15" hidden="1" customHeight="1" x14ac:dyDescent="0.15">
      <c r="A2435" s="627">
        <v>112</v>
      </c>
      <c r="B2435" s="627">
        <v>2020403000</v>
      </c>
      <c r="C2435" s="627" t="s">
        <v>1163</v>
      </c>
      <c r="D2435" s="627" t="s">
        <v>1066</v>
      </c>
      <c r="E2435" s="627" t="s">
        <v>1016</v>
      </c>
      <c r="F2435" s="627" t="s">
        <v>1007</v>
      </c>
      <c r="G2435" s="627" t="s">
        <v>5524</v>
      </c>
      <c r="H2435" s="627" t="s">
        <v>5530</v>
      </c>
      <c r="I2435" s="627" t="s">
        <v>5738</v>
      </c>
      <c r="J2435" s="627" t="s">
        <v>600</v>
      </c>
      <c r="K2435" s="627"/>
      <c r="L2435" s="627"/>
      <c r="M2435" s="627"/>
      <c r="N2435" s="627"/>
    </row>
    <row r="2436" spans="1:14" ht="15" hidden="1" customHeight="1" x14ac:dyDescent="0.15">
      <c r="A2436" s="627">
        <v>113</v>
      </c>
      <c r="B2436" s="627">
        <v>2020404000</v>
      </c>
      <c r="C2436" s="627" t="s">
        <v>1163</v>
      </c>
      <c r="D2436" s="627" t="s">
        <v>1066</v>
      </c>
      <c r="E2436" s="627" t="s">
        <v>1018</v>
      </c>
      <c r="F2436" s="627" t="s">
        <v>1007</v>
      </c>
      <c r="G2436" s="627" t="s">
        <v>5524</v>
      </c>
      <c r="H2436" s="627" t="s">
        <v>5530</v>
      </c>
      <c r="I2436" s="627" t="s">
        <v>5739</v>
      </c>
      <c r="J2436" s="627" t="s">
        <v>601</v>
      </c>
      <c r="K2436" s="627"/>
      <c r="L2436" s="627"/>
      <c r="M2436" s="627"/>
      <c r="N2436" s="627"/>
    </row>
    <row r="2437" spans="1:14" ht="15" hidden="1" customHeight="1" x14ac:dyDescent="0.15">
      <c r="A2437" s="627">
        <v>114</v>
      </c>
      <c r="B2437" s="627">
        <v>2020500000</v>
      </c>
      <c r="C2437" s="627" t="s">
        <v>1163</v>
      </c>
      <c r="D2437" s="627" t="s">
        <v>1077</v>
      </c>
      <c r="E2437" s="627" t="s">
        <v>1008</v>
      </c>
      <c r="F2437" s="627" t="s">
        <v>1007</v>
      </c>
      <c r="G2437" s="627" t="s">
        <v>5524</v>
      </c>
      <c r="H2437" s="627" t="s">
        <v>5532</v>
      </c>
      <c r="I2437" s="627"/>
      <c r="J2437" s="627" t="s">
        <v>607</v>
      </c>
      <c r="K2437" s="627"/>
      <c r="L2437" s="627"/>
      <c r="M2437" s="627"/>
      <c r="N2437" s="627"/>
    </row>
    <row r="2438" spans="1:14" ht="15" hidden="1" customHeight="1" x14ac:dyDescent="0.15">
      <c r="A2438" s="627">
        <v>115</v>
      </c>
      <c r="B2438" s="627">
        <v>2020501000</v>
      </c>
      <c r="C2438" s="627" t="s">
        <v>1163</v>
      </c>
      <c r="D2438" s="627" t="s">
        <v>1077</v>
      </c>
      <c r="E2438" s="627" t="s">
        <v>1012</v>
      </c>
      <c r="F2438" s="627" t="s">
        <v>1007</v>
      </c>
      <c r="G2438" s="627" t="s">
        <v>5524</v>
      </c>
      <c r="H2438" s="627" t="s">
        <v>5532</v>
      </c>
      <c r="I2438" s="627" t="s">
        <v>5532</v>
      </c>
      <c r="J2438" s="627" t="s">
        <v>608</v>
      </c>
      <c r="K2438" s="627"/>
      <c r="L2438" s="627"/>
      <c r="M2438" s="627"/>
      <c r="N2438" s="627"/>
    </row>
    <row r="2439" spans="1:14" ht="15" hidden="1" customHeight="1" x14ac:dyDescent="0.15">
      <c r="A2439" s="627">
        <v>116</v>
      </c>
      <c r="B2439" s="627">
        <v>2020502000</v>
      </c>
      <c r="C2439" s="627" t="s">
        <v>1163</v>
      </c>
      <c r="D2439" s="627" t="s">
        <v>1077</v>
      </c>
      <c r="E2439" s="627" t="s">
        <v>1014</v>
      </c>
      <c r="F2439" s="627" t="s">
        <v>1007</v>
      </c>
      <c r="G2439" s="627" t="s">
        <v>5524</v>
      </c>
      <c r="H2439" s="627" t="s">
        <v>5532</v>
      </c>
      <c r="I2439" s="627" t="s">
        <v>5740</v>
      </c>
      <c r="J2439" s="627" t="s">
        <v>609</v>
      </c>
      <c r="K2439" s="627"/>
      <c r="L2439" s="627"/>
      <c r="M2439" s="627"/>
      <c r="N2439" s="627"/>
    </row>
    <row r="2440" spans="1:14" ht="15" hidden="1" customHeight="1" x14ac:dyDescent="0.15">
      <c r="A2440" s="627">
        <v>117</v>
      </c>
      <c r="B2440" s="627">
        <v>2020503000</v>
      </c>
      <c r="C2440" s="627" t="s">
        <v>1163</v>
      </c>
      <c r="D2440" s="627" t="s">
        <v>1077</v>
      </c>
      <c r="E2440" s="627" t="s">
        <v>1016</v>
      </c>
      <c r="F2440" s="627" t="s">
        <v>1007</v>
      </c>
      <c r="G2440" s="627" t="s">
        <v>5524</v>
      </c>
      <c r="H2440" s="627" t="s">
        <v>5532</v>
      </c>
      <c r="I2440" s="627" t="s">
        <v>5741</v>
      </c>
      <c r="J2440" s="627" t="s">
        <v>610</v>
      </c>
      <c r="K2440" s="627"/>
      <c r="L2440" s="627"/>
      <c r="M2440" s="627"/>
      <c r="N2440" s="627"/>
    </row>
    <row r="2441" spans="1:14" ht="15" hidden="1" customHeight="1" x14ac:dyDescent="0.15">
      <c r="A2441" s="627">
        <v>118</v>
      </c>
      <c r="B2441" s="627">
        <v>2020504000</v>
      </c>
      <c r="C2441" s="627" t="s">
        <v>1163</v>
      </c>
      <c r="D2441" s="627" t="s">
        <v>1077</v>
      </c>
      <c r="E2441" s="627" t="s">
        <v>1018</v>
      </c>
      <c r="F2441" s="627" t="s">
        <v>1007</v>
      </c>
      <c r="G2441" s="627" t="s">
        <v>5524</v>
      </c>
      <c r="H2441" s="627" t="s">
        <v>5532</v>
      </c>
      <c r="I2441" s="627" t="s">
        <v>5742</v>
      </c>
      <c r="J2441" s="627" t="s">
        <v>611</v>
      </c>
      <c r="K2441" s="627"/>
      <c r="L2441" s="627"/>
      <c r="M2441" s="627"/>
      <c r="N2441" s="627"/>
    </row>
    <row r="2442" spans="1:14" ht="15" hidden="1" customHeight="1" x14ac:dyDescent="0.15">
      <c r="A2442" s="627">
        <v>119</v>
      </c>
      <c r="B2442" s="627">
        <v>2020505000</v>
      </c>
      <c r="C2442" s="627" t="s">
        <v>1163</v>
      </c>
      <c r="D2442" s="627" t="s">
        <v>1077</v>
      </c>
      <c r="E2442" s="627" t="s">
        <v>1020</v>
      </c>
      <c r="F2442" s="627" t="s">
        <v>1007</v>
      </c>
      <c r="G2442" s="627" t="s">
        <v>5524</v>
      </c>
      <c r="H2442" s="627" t="s">
        <v>5532</v>
      </c>
      <c r="I2442" s="627" t="s">
        <v>5743</v>
      </c>
      <c r="J2442" s="627" t="s">
        <v>612</v>
      </c>
      <c r="K2442" s="627"/>
      <c r="L2442" s="627"/>
      <c r="M2442" s="627"/>
      <c r="N2442" s="627"/>
    </row>
    <row r="2443" spans="1:14" ht="15" hidden="1" customHeight="1" x14ac:dyDescent="0.15">
      <c r="A2443" s="627">
        <v>120</v>
      </c>
      <c r="B2443" s="627">
        <v>2020506000</v>
      </c>
      <c r="C2443" s="627" t="s">
        <v>1163</v>
      </c>
      <c r="D2443" s="627" t="s">
        <v>1077</v>
      </c>
      <c r="E2443" s="627" t="s">
        <v>1022</v>
      </c>
      <c r="F2443" s="627" t="s">
        <v>1007</v>
      </c>
      <c r="G2443" s="627" t="s">
        <v>5524</v>
      </c>
      <c r="H2443" s="627" t="s">
        <v>5532</v>
      </c>
      <c r="I2443" s="627" t="s">
        <v>5744</v>
      </c>
      <c r="J2443" s="627" t="s">
        <v>613</v>
      </c>
      <c r="K2443" s="627"/>
      <c r="L2443" s="627"/>
      <c r="M2443" s="627"/>
      <c r="N2443" s="627"/>
    </row>
    <row r="2444" spans="1:14" ht="15" hidden="1" customHeight="1" x14ac:dyDescent="0.15">
      <c r="A2444" s="627">
        <v>121</v>
      </c>
      <c r="B2444" s="627">
        <v>2020507000</v>
      </c>
      <c r="C2444" s="627" t="s">
        <v>1163</v>
      </c>
      <c r="D2444" s="627" t="s">
        <v>1077</v>
      </c>
      <c r="E2444" s="627" t="s">
        <v>1024</v>
      </c>
      <c r="F2444" s="627" t="s">
        <v>1007</v>
      </c>
      <c r="G2444" s="627" t="s">
        <v>5524</v>
      </c>
      <c r="H2444" s="627" t="s">
        <v>5532</v>
      </c>
      <c r="I2444" s="627" t="s">
        <v>5745</v>
      </c>
      <c r="J2444" s="627" t="s">
        <v>614</v>
      </c>
      <c r="K2444" s="627"/>
      <c r="L2444" s="627"/>
      <c r="M2444" s="627"/>
      <c r="N2444" s="627"/>
    </row>
    <row r="2445" spans="1:14" ht="15" hidden="1" customHeight="1" x14ac:dyDescent="0.15">
      <c r="A2445" s="627">
        <v>122</v>
      </c>
      <c r="B2445" s="627">
        <v>2020508000</v>
      </c>
      <c r="C2445" s="627" t="s">
        <v>1163</v>
      </c>
      <c r="D2445" s="627" t="s">
        <v>1077</v>
      </c>
      <c r="E2445" s="627" t="s">
        <v>1006</v>
      </c>
      <c r="F2445" s="627" t="s">
        <v>1007</v>
      </c>
      <c r="G2445" s="627" t="s">
        <v>5524</v>
      </c>
      <c r="H2445" s="627" t="s">
        <v>5532</v>
      </c>
      <c r="I2445" s="627" t="s">
        <v>5746</v>
      </c>
      <c r="J2445" s="627" t="s">
        <v>615</v>
      </c>
      <c r="K2445" s="627"/>
      <c r="L2445" s="627"/>
      <c r="M2445" s="627"/>
      <c r="N2445" s="627"/>
    </row>
    <row r="2446" spans="1:14" ht="15" hidden="1" customHeight="1" x14ac:dyDescent="0.15">
      <c r="A2446" s="627">
        <v>123</v>
      </c>
      <c r="B2446" s="627">
        <v>2020509000</v>
      </c>
      <c r="C2446" s="627" t="s">
        <v>1163</v>
      </c>
      <c r="D2446" s="627" t="s">
        <v>1077</v>
      </c>
      <c r="E2446" s="627" t="s">
        <v>1027</v>
      </c>
      <c r="F2446" s="627" t="s">
        <v>1007</v>
      </c>
      <c r="G2446" s="627" t="s">
        <v>5524</v>
      </c>
      <c r="H2446" s="627" t="s">
        <v>5532</v>
      </c>
      <c r="I2446" s="627" t="s">
        <v>5747</v>
      </c>
      <c r="J2446" s="627" t="s">
        <v>616</v>
      </c>
      <c r="K2446" s="627"/>
      <c r="L2446" s="627"/>
      <c r="M2446" s="627"/>
      <c r="N2446" s="627"/>
    </row>
    <row r="2447" spans="1:14" ht="15" hidden="1" customHeight="1" x14ac:dyDescent="0.15">
      <c r="A2447" s="627">
        <v>124</v>
      </c>
      <c r="B2447" s="627">
        <v>2020510000</v>
      </c>
      <c r="C2447" s="627" t="s">
        <v>1163</v>
      </c>
      <c r="D2447" s="627" t="s">
        <v>1077</v>
      </c>
      <c r="E2447" s="627" t="s">
        <v>1029</v>
      </c>
      <c r="F2447" s="627" t="s">
        <v>1007</v>
      </c>
      <c r="G2447" s="627" t="s">
        <v>5524</v>
      </c>
      <c r="H2447" s="627" t="s">
        <v>5532</v>
      </c>
      <c r="I2447" s="627" t="s">
        <v>5748</v>
      </c>
      <c r="J2447" s="627" t="s">
        <v>617</v>
      </c>
      <c r="K2447" s="627"/>
      <c r="L2447" s="627"/>
      <c r="M2447" s="627"/>
      <c r="N2447" s="627"/>
    </row>
    <row r="2448" spans="1:14" ht="15" hidden="1" customHeight="1" x14ac:dyDescent="0.15">
      <c r="A2448" s="627">
        <v>125</v>
      </c>
      <c r="B2448" s="627">
        <v>2020511000</v>
      </c>
      <c r="C2448" s="627" t="s">
        <v>1163</v>
      </c>
      <c r="D2448" s="627" t="s">
        <v>1077</v>
      </c>
      <c r="E2448" s="627" t="s">
        <v>1031</v>
      </c>
      <c r="F2448" s="627" t="s">
        <v>1007</v>
      </c>
      <c r="G2448" s="627" t="s">
        <v>5524</v>
      </c>
      <c r="H2448" s="627" t="s">
        <v>5532</v>
      </c>
      <c r="I2448" s="627" t="s">
        <v>5749</v>
      </c>
      <c r="J2448" s="627" t="s">
        <v>618</v>
      </c>
      <c r="K2448" s="627"/>
      <c r="L2448" s="627"/>
      <c r="M2448" s="627"/>
      <c r="N2448" s="627"/>
    </row>
    <row r="2449" spans="1:14" ht="15" hidden="1" customHeight="1" x14ac:dyDescent="0.15">
      <c r="A2449" s="627">
        <v>126</v>
      </c>
      <c r="B2449" s="627">
        <v>2020512000</v>
      </c>
      <c r="C2449" s="627" t="s">
        <v>1163</v>
      </c>
      <c r="D2449" s="627" t="s">
        <v>1077</v>
      </c>
      <c r="E2449" s="627" t="s">
        <v>1033</v>
      </c>
      <c r="F2449" s="627" t="s">
        <v>1007</v>
      </c>
      <c r="G2449" s="627" t="s">
        <v>5524</v>
      </c>
      <c r="H2449" s="627" t="s">
        <v>5532</v>
      </c>
      <c r="I2449" s="627" t="s">
        <v>5750</v>
      </c>
      <c r="J2449" s="627" t="s">
        <v>619</v>
      </c>
      <c r="K2449" s="627"/>
      <c r="L2449" s="627"/>
      <c r="M2449" s="627"/>
      <c r="N2449" s="627"/>
    </row>
    <row r="2450" spans="1:14" ht="15" hidden="1" customHeight="1" x14ac:dyDescent="0.15">
      <c r="A2450" s="627">
        <v>127</v>
      </c>
      <c r="B2450" s="627">
        <v>2020513000</v>
      </c>
      <c r="C2450" s="627" t="s">
        <v>1163</v>
      </c>
      <c r="D2450" s="627" t="s">
        <v>1077</v>
      </c>
      <c r="E2450" s="627" t="s">
        <v>1035</v>
      </c>
      <c r="F2450" s="627" t="s">
        <v>1007</v>
      </c>
      <c r="G2450" s="627" t="s">
        <v>5524</v>
      </c>
      <c r="H2450" s="627" t="s">
        <v>5532</v>
      </c>
      <c r="I2450" s="627" t="s">
        <v>5751</v>
      </c>
      <c r="J2450" s="627" t="s">
        <v>1831</v>
      </c>
      <c r="K2450" s="627"/>
      <c r="L2450" s="627"/>
      <c r="M2450" s="627"/>
      <c r="N2450" s="627"/>
    </row>
    <row r="2451" spans="1:14" ht="15" hidden="1" customHeight="1" x14ac:dyDescent="0.15">
      <c r="A2451" s="627">
        <v>128</v>
      </c>
      <c r="B2451" s="627">
        <v>2020514000</v>
      </c>
      <c r="C2451" s="627" t="s">
        <v>1163</v>
      </c>
      <c r="D2451" s="627" t="s">
        <v>1077</v>
      </c>
      <c r="E2451" s="627" t="s">
        <v>1037</v>
      </c>
      <c r="F2451" s="627" t="s">
        <v>1007</v>
      </c>
      <c r="G2451" s="627" t="s">
        <v>5524</v>
      </c>
      <c r="H2451" s="627" t="s">
        <v>5532</v>
      </c>
      <c r="I2451" s="627" t="s">
        <v>5752</v>
      </c>
      <c r="J2451" s="627" t="s">
        <v>1834</v>
      </c>
      <c r="K2451" s="627"/>
      <c r="L2451" s="627"/>
      <c r="M2451" s="627"/>
      <c r="N2451" s="627"/>
    </row>
    <row r="2452" spans="1:14" ht="15" hidden="1" customHeight="1" x14ac:dyDescent="0.15">
      <c r="A2452" s="627">
        <v>129</v>
      </c>
      <c r="B2452" s="627">
        <v>2020515000</v>
      </c>
      <c r="C2452" s="627" t="s">
        <v>1163</v>
      </c>
      <c r="D2452" s="627" t="s">
        <v>1077</v>
      </c>
      <c r="E2452" s="627" t="s">
        <v>1039</v>
      </c>
      <c r="F2452" s="627" t="s">
        <v>1007</v>
      </c>
      <c r="G2452" s="627" t="s">
        <v>5524</v>
      </c>
      <c r="H2452" s="627" t="s">
        <v>5532</v>
      </c>
      <c r="I2452" s="627" t="s">
        <v>5753</v>
      </c>
      <c r="J2452" s="627" t="s">
        <v>1837</v>
      </c>
      <c r="K2452" s="627"/>
      <c r="L2452" s="627"/>
      <c r="M2452" s="627"/>
      <c r="N2452" s="627"/>
    </row>
    <row r="2453" spans="1:14" ht="15" hidden="1" customHeight="1" x14ac:dyDescent="0.15">
      <c r="A2453" s="627">
        <v>130</v>
      </c>
      <c r="B2453" s="627">
        <v>2020516000</v>
      </c>
      <c r="C2453" s="627" t="s">
        <v>1163</v>
      </c>
      <c r="D2453" s="627" t="s">
        <v>1077</v>
      </c>
      <c r="E2453" s="627" t="s">
        <v>1041</v>
      </c>
      <c r="F2453" s="627" t="s">
        <v>1007</v>
      </c>
      <c r="G2453" s="627" t="s">
        <v>5524</v>
      </c>
      <c r="H2453" s="627" t="s">
        <v>5532</v>
      </c>
      <c r="I2453" s="627" t="s">
        <v>5754</v>
      </c>
      <c r="J2453" s="627" t="s">
        <v>5755</v>
      </c>
      <c r="K2453" s="627"/>
      <c r="L2453" s="627"/>
      <c r="M2453" s="627"/>
      <c r="N2453" s="627"/>
    </row>
    <row r="2454" spans="1:14" ht="15" hidden="1" customHeight="1" x14ac:dyDescent="0.15">
      <c r="A2454" s="627">
        <v>131</v>
      </c>
      <c r="B2454" s="627">
        <v>2020517000</v>
      </c>
      <c r="C2454" s="627" t="s">
        <v>1163</v>
      </c>
      <c r="D2454" s="627" t="s">
        <v>1077</v>
      </c>
      <c r="E2454" s="627" t="s">
        <v>1043</v>
      </c>
      <c r="F2454" s="627" t="s">
        <v>1007</v>
      </c>
      <c r="G2454" s="627" t="s">
        <v>5524</v>
      </c>
      <c r="H2454" s="627" t="s">
        <v>5532</v>
      </c>
      <c r="I2454" s="627" t="s">
        <v>3957</v>
      </c>
      <c r="J2454" s="627" t="s">
        <v>5756</v>
      </c>
      <c r="K2454" s="627"/>
      <c r="L2454" s="627"/>
      <c r="M2454" s="627"/>
      <c r="N2454" s="627"/>
    </row>
    <row r="2455" spans="1:14" ht="15" hidden="1" customHeight="1" x14ac:dyDescent="0.15">
      <c r="A2455" s="627">
        <v>132</v>
      </c>
      <c r="B2455" s="627">
        <v>2020518000</v>
      </c>
      <c r="C2455" s="627" t="s">
        <v>1163</v>
      </c>
      <c r="D2455" s="627" t="s">
        <v>1077</v>
      </c>
      <c r="E2455" s="627" t="s">
        <v>1045</v>
      </c>
      <c r="F2455" s="627" t="s">
        <v>1007</v>
      </c>
      <c r="G2455" s="627" t="s">
        <v>5524</v>
      </c>
      <c r="H2455" s="627" t="s">
        <v>5532</v>
      </c>
      <c r="I2455" s="627" t="s">
        <v>5757</v>
      </c>
      <c r="J2455" s="627" t="s">
        <v>5758</v>
      </c>
      <c r="K2455" s="627"/>
      <c r="L2455" s="627"/>
      <c r="M2455" s="627"/>
      <c r="N2455" s="627"/>
    </row>
    <row r="2456" spans="1:14" ht="15" hidden="1" customHeight="1" x14ac:dyDescent="0.15">
      <c r="A2456" s="627">
        <v>133</v>
      </c>
      <c r="B2456" s="627">
        <v>2020519000</v>
      </c>
      <c r="C2456" s="627" t="s">
        <v>1163</v>
      </c>
      <c r="D2456" s="627" t="s">
        <v>1077</v>
      </c>
      <c r="E2456" s="627" t="s">
        <v>1161</v>
      </c>
      <c r="F2456" s="627" t="s">
        <v>1007</v>
      </c>
      <c r="G2456" s="627" t="s">
        <v>5524</v>
      </c>
      <c r="H2456" s="627" t="s">
        <v>5532</v>
      </c>
      <c r="I2456" s="627" t="s">
        <v>5759</v>
      </c>
      <c r="J2456" s="627" t="s">
        <v>5760</v>
      </c>
      <c r="K2456" s="627"/>
      <c r="L2456" s="627"/>
      <c r="M2456" s="627"/>
      <c r="N2456" s="627"/>
    </row>
    <row r="2457" spans="1:14" ht="15" hidden="1" customHeight="1" x14ac:dyDescent="0.15">
      <c r="A2457" s="627">
        <v>134</v>
      </c>
      <c r="B2457" s="627">
        <v>2020600000</v>
      </c>
      <c r="C2457" s="627" t="s">
        <v>1163</v>
      </c>
      <c r="D2457" s="627" t="s">
        <v>1839</v>
      </c>
      <c r="E2457" s="627" t="s">
        <v>1008</v>
      </c>
      <c r="F2457" s="627" t="s">
        <v>1007</v>
      </c>
      <c r="G2457" s="627" t="s">
        <v>5524</v>
      </c>
      <c r="H2457" s="627" t="s">
        <v>5534</v>
      </c>
      <c r="I2457" s="627"/>
      <c r="J2457" s="627" t="s">
        <v>1840</v>
      </c>
      <c r="K2457" s="627"/>
      <c r="L2457" s="627"/>
      <c r="M2457" s="627"/>
      <c r="N2457" s="627"/>
    </row>
    <row r="2458" spans="1:14" ht="15" hidden="1" customHeight="1" x14ac:dyDescent="0.15">
      <c r="A2458" s="627">
        <v>135</v>
      </c>
      <c r="B2458" s="627">
        <v>2020601000</v>
      </c>
      <c r="C2458" s="627" t="s">
        <v>1163</v>
      </c>
      <c r="D2458" s="627" t="s">
        <v>1839</v>
      </c>
      <c r="E2458" s="627" t="s">
        <v>1012</v>
      </c>
      <c r="F2458" s="627" t="s">
        <v>1007</v>
      </c>
      <c r="G2458" s="627" t="s">
        <v>5524</v>
      </c>
      <c r="H2458" s="627" t="s">
        <v>5534</v>
      </c>
      <c r="I2458" s="627" t="s">
        <v>5534</v>
      </c>
      <c r="J2458" s="627" t="s">
        <v>1843</v>
      </c>
      <c r="K2458" s="627"/>
      <c r="L2458" s="627"/>
      <c r="M2458" s="627"/>
      <c r="N2458" s="627"/>
    </row>
    <row r="2459" spans="1:14" ht="15" hidden="1" customHeight="1" x14ac:dyDescent="0.15">
      <c r="A2459" s="627">
        <v>136</v>
      </c>
      <c r="B2459" s="627">
        <v>2020602000</v>
      </c>
      <c r="C2459" s="627" t="s">
        <v>1163</v>
      </c>
      <c r="D2459" s="627" t="s">
        <v>1839</v>
      </c>
      <c r="E2459" s="627" t="s">
        <v>1014</v>
      </c>
      <c r="F2459" s="627" t="s">
        <v>1007</v>
      </c>
      <c r="G2459" s="627" t="s">
        <v>5524</v>
      </c>
      <c r="H2459" s="627" t="s">
        <v>5534</v>
      </c>
      <c r="I2459" s="627" t="s">
        <v>5761</v>
      </c>
      <c r="J2459" s="627" t="s">
        <v>1846</v>
      </c>
      <c r="K2459" s="627"/>
      <c r="L2459" s="627"/>
      <c r="M2459" s="627"/>
      <c r="N2459" s="627"/>
    </row>
    <row r="2460" spans="1:14" ht="15" hidden="1" customHeight="1" x14ac:dyDescent="0.15">
      <c r="A2460" s="627">
        <v>137</v>
      </c>
      <c r="B2460" s="627">
        <v>2020603000</v>
      </c>
      <c r="C2460" s="627" t="s">
        <v>1163</v>
      </c>
      <c r="D2460" s="627" t="s">
        <v>1839</v>
      </c>
      <c r="E2460" s="627" t="s">
        <v>1016</v>
      </c>
      <c r="F2460" s="627" t="s">
        <v>1007</v>
      </c>
      <c r="G2460" s="627" t="s">
        <v>5524</v>
      </c>
      <c r="H2460" s="627" t="s">
        <v>5534</v>
      </c>
      <c r="I2460" s="627" t="s">
        <v>5762</v>
      </c>
      <c r="J2460" s="627" t="s">
        <v>1849</v>
      </c>
      <c r="K2460" s="627"/>
      <c r="L2460" s="627"/>
      <c r="M2460" s="627"/>
      <c r="N2460" s="627"/>
    </row>
    <row r="2461" spans="1:14" ht="15" hidden="1" customHeight="1" x14ac:dyDescent="0.15">
      <c r="A2461" s="627">
        <v>138</v>
      </c>
      <c r="B2461" s="627">
        <v>2020700000</v>
      </c>
      <c r="C2461" s="627" t="s">
        <v>1163</v>
      </c>
      <c r="D2461" s="627" t="s">
        <v>1091</v>
      </c>
      <c r="E2461" s="627" t="s">
        <v>1008</v>
      </c>
      <c r="F2461" s="627" t="s">
        <v>1007</v>
      </c>
      <c r="G2461" s="627" t="s">
        <v>5524</v>
      </c>
      <c r="H2461" s="627" t="s">
        <v>5535</v>
      </c>
      <c r="I2461" s="627"/>
      <c r="J2461" s="627" t="s">
        <v>620</v>
      </c>
      <c r="K2461" s="627"/>
      <c r="L2461" s="627"/>
      <c r="M2461" s="627"/>
      <c r="N2461" s="627"/>
    </row>
    <row r="2462" spans="1:14" ht="15" hidden="1" customHeight="1" x14ac:dyDescent="0.15">
      <c r="A2462" s="627">
        <v>139</v>
      </c>
      <c r="B2462" s="627">
        <v>2020701000</v>
      </c>
      <c r="C2462" s="627" t="s">
        <v>1163</v>
      </c>
      <c r="D2462" s="627" t="s">
        <v>1091</v>
      </c>
      <c r="E2462" s="627" t="s">
        <v>1012</v>
      </c>
      <c r="F2462" s="627" t="s">
        <v>1007</v>
      </c>
      <c r="G2462" s="627" t="s">
        <v>5524</v>
      </c>
      <c r="H2462" s="627" t="s">
        <v>5535</v>
      </c>
      <c r="I2462" s="627" t="s">
        <v>5763</v>
      </c>
      <c r="J2462" s="627" t="s">
        <v>621</v>
      </c>
      <c r="K2462" s="627"/>
      <c r="L2462" s="627"/>
      <c r="M2462" s="627"/>
      <c r="N2462" s="627"/>
    </row>
    <row r="2463" spans="1:14" ht="15" hidden="1" customHeight="1" x14ac:dyDescent="0.15">
      <c r="A2463" s="627">
        <v>140</v>
      </c>
      <c r="B2463" s="627">
        <v>2020702000</v>
      </c>
      <c r="C2463" s="627" t="s">
        <v>1163</v>
      </c>
      <c r="D2463" s="627" t="s">
        <v>1091</v>
      </c>
      <c r="E2463" s="627" t="s">
        <v>1014</v>
      </c>
      <c r="F2463" s="627" t="s">
        <v>1007</v>
      </c>
      <c r="G2463" s="627" t="s">
        <v>5524</v>
      </c>
      <c r="H2463" s="627" t="s">
        <v>5535</v>
      </c>
      <c r="I2463" s="627" t="s">
        <v>5764</v>
      </c>
      <c r="J2463" s="627" t="s">
        <v>622</v>
      </c>
      <c r="K2463" s="627"/>
      <c r="L2463" s="627"/>
      <c r="M2463" s="627"/>
      <c r="N2463" s="627"/>
    </row>
    <row r="2464" spans="1:14" ht="15" hidden="1" customHeight="1" x14ac:dyDescent="0.15">
      <c r="A2464" s="627">
        <v>141</v>
      </c>
      <c r="B2464" s="627">
        <v>2020703000</v>
      </c>
      <c r="C2464" s="627" t="s">
        <v>1163</v>
      </c>
      <c r="D2464" s="627" t="s">
        <v>1091</v>
      </c>
      <c r="E2464" s="627" t="s">
        <v>1016</v>
      </c>
      <c r="F2464" s="627" t="s">
        <v>1007</v>
      </c>
      <c r="G2464" s="627" t="s">
        <v>5524</v>
      </c>
      <c r="H2464" s="627" t="s">
        <v>5535</v>
      </c>
      <c r="I2464" s="627" t="s">
        <v>5765</v>
      </c>
      <c r="J2464" s="627" t="s">
        <v>623</v>
      </c>
      <c r="K2464" s="627"/>
      <c r="L2464" s="627"/>
      <c r="M2464" s="627"/>
      <c r="N2464" s="627"/>
    </row>
    <row r="2465" spans="1:14" ht="15" hidden="1" customHeight="1" x14ac:dyDescent="0.15">
      <c r="A2465" s="627">
        <v>142</v>
      </c>
      <c r="B2465" s="627">
        <v>2020704000</v>
      </c>
      <c r="C2465" s="627" t="s">
        <v>1163</v>
      </c>
      <c r="D2465" s="627" t="s">
        <v>1091</v>
      </c>
      <c r="E2465" s="627" t="s">
        <v>1018</v>
      </c>
      <c r="F2465" s="627" t="s">
        <v>1007</v>
      </c>
      <c r="G2465" s="627" t="s">
        <v>5524</v>
      </c>
      <c r="H2465" s="627" t="s">
        <v>5535</v>
      </c>
      <c r="I2465" s="627" t="s">
        <v>2432</v>
      </c>
      <c r="J2465" s="627" t="s">
        <v>624</v>
      </c>
      <c r="K2465" s="627"/>
      <c r="L2465" s="627"/>
      <c r="M2465" s="627"/>
      <c r="N2465" s="627"/>
    </row>
    <row r="2466" spans="1:14" ht="15" hidden="1" customHeight="1" x14ac:dyDescent="0.15">
      <c r="A2466" s="627">
        <v>143</v>
      </c>
      <c r="B2466" s="627">
        <v>2020705000</v>
      </c>
      <c r="C2466" s="627" t="s">
        <v>1163</v>
      </c>
      <c r="D2466" s="627" t="s">
        <v>1091</v>
      </c>
      <c r="E2466" s="627" t="s">
        <v>1020</v>
      </c>
      <c r="F2466" s="627" t="s">
        <v>1007</v>
      </c>
      <c r="G2466" s="627" t="s">
        <v>5524</v>
      </c>
      <c r="H2466" s="627" t="s">
        <v>5535</v>
      </c>
      <c r="I2466" s="627" t="s">
        <v>5766</v>
      </c>
      <c r="J2466" s="627" t="s">
        <v>625</v>
      </c>
      <c r="K2466" s="627"/>
      <c r="L2466" s="627"/>
      <c r="M2466" s="627"/>
      <c r="N2466" s="627"/>
    </row>
    <row r="2467" spans="1:14" ht="15" hidden="1" customHeight="1" x14ac:dyDescent="0.15">
      <c r="A2467" s="627">
        <v>144</v>
      </c>
      <c r="B2467" s="627">
        <v>2020706000</v>
      </c>
      <c r="C2467" s="627" t="s">
        <v>1163</v>
      </c>
      <c r="D2467" s="627" t="s">
        <v>1091</v>
      </c>
      <c r="E2467" s="627" t="s">
        <v>1022</v>
      </c>
      <c r="F2467" s="627" t="s">
        <v>1007</v>
      </c>
      <c r="G2467" s="627" t="s">
        <v>5524</v>
      </c>
      <c r="H2467" s="627" t="s">
        <v>5535</v>
      </c>
      <c r="I2467" s="627" t="s">
        <v>5767</v>
      </c>
      <c r="J2467" s="627" t="s">
        <v>2388</v>
      </c>
      <c r="K2467" s="627"/>
      <c r="L2467" s="627"/>
      <c r="M2467" s="627"/>
      <c r="N2467" s="627"/>
    </row>
    <row r="2468" spans="1:14" ht="15" hidden="1" customHeight="1" x14ac:dyDescent="0.15">
      <c r="A2468" s="627">
        <v>145</v>
      </c>
      <c r="B2468" s="627">
        <v>2020707000</v>
      </c>
      <c r="C2468" s="627" t="s">
        <v>1163</v>
      </c>
      <c r="D2468" s="627" t="s">
        <v>1091</v>
      </c>
      <c r="E2468" s="627" t="s">
        <v>1024</v>
      </c>
      <c r="F2468" s="627" t="s">
        <v>1007</v>
      </c>
      <c r="G2468" s="627" t="s">
        <v>5524</v>
      </c>
      <c r="H2468" s="627" t="s">
        <v>5535</v>
      </c>
      <c r="I2468" s="627" t="s">
        <v>5657</v>
      </c>
      <c r="J2468" s="627" t="s">
        <v>2391</v>
      </c>
      <c r="K2468" s="627"/>
      <c r="L2468" s="627"/>
      <c r="M2468" s="627"/>
      <c r="N2468" s="627"/>
    </row>
    <row r="2469" spans="1:14" ht="15" hidden="1" customHeight="1" x14ac:dyDescent="0.15">
      <c r="A2469" s="627">
        <v>146</v>
      </c>
      <c r="B2469" s="627">
        <v>2020800000</v>
      </c>
      <c r="C2469" s="627" t="s">
        <v>1163</v>
      </c>
      <c r="D2469" s="627" t="s">
        <v>1098</v>
      </c>
      <c r="E2469" s="627" t="s">
        <v>1008</v>
      </c>
      <c r="F2469" s="627" t="s">
        <v>1007</v>
      </c>
      <c r="G2469" s="627" t="s">
        <v>5524</v>
      </c>
      <c r="H2469" s="627" t="s">
        <v>5536</v>
      </c>
      <c r="I2469" s="627"/>
      <c r="J2469" s="627" t="s">
        <v>626</v>
      </c>
      <c r="K2469" s="627"/>
      <c r="L2469" s="627"/>
      <c r="M2469" s="627"/>
      <c r="N2469" s="627"/>
    </row>
    <row r="2470" spans="1:14" ht="15" hidden="1" customHeight="1" x14ac:dyDescent="0.15">
      <c r="A2470" s="627">
        <v>147</v>
      </c>
      <c r="B2470" s="627">
        <v>2020801000</v>
      </c>
      <c r="C2470" s="627" t="s">
        <v>1163</v>
      </c>
      <c r="D2470" s="627" t="s">
        <v>1098</v>
      </c>
      <c r="E2470" s="627" t="s">
        <v>1012</v>
      </c>
      <c r="F2470" s="627" t="s">
        <v>1007</v>
      </c>
      <c r="G2470" s="627" t="s">
        <v>5524</v>
      </c>
      <c r="H2470" s="627" t="s">
        <v>5536</v>
      </c>
      <c r="I2470" s="627" t="s">
        <v>5768</v>
      </c>
      <c r="J2470" s="627" t="s">
        <v>627</v>
      </c>
      <c r="K2470" s="627"/>
      <c r="L2470" s="627"/>
      <c r="M2470" s="627"/>
      <c r="N2470" s="627"/>
    </row>
    <row r="2471" spans="1:14" ht="15" hidden="1" customHeight="1" x14ac:dyDescent="0.15">
      <c r="A2471" s="627">
        <v>148</v>
      </c>
      <c r="B2471" s="627">
        <v>2020802000</v>
      </c>
      <c r="C2471" s="627" t="s">
        <v>1163</v>
      </c>
      <c r="D2471" s="627" t="s">
        <v>1098</v>
      </c>
      <c r="E2471" s="627" t="s">
        <v>1014</v>
      </c>
      <c r="F2471" s="627" t="s">
        <v>1007</v>
      </c>
      <c r="G2471" s="627" t="s">
        <v>5524</v>
      </c>
      <c r="H2471" s="627" t="s">
        <v>5536</v>
      </c>
      <c r="I2471" s="627" t="s">
        <v>5769</v>
      </c>
      <c r="J2471" s="627" t="s">
        <v>628</v>
      </c>
      <c r="K2471" s="627"/>
      <c r="L2471" s="627"/>
      <c r="M2471" s="627"/>
      <c r="N2471" s="627"/>
    </row>
    <row r="2472" spans="1:14" ht="15" hidden="1" customHeight="1" x14ac:dyDescent="0.15">
      <c r="A2472" s="627">
        <v>149</v>
      </c>
      <c r="B2472" s="627">
        <v>2020803000</v>
      </c>
      <c r="C2472" s="627" t="s">
        <v>1163</v>
      </c>
      <c r="D2472" s="627" t="s">
        <v>1098</v>
      </c>
      <c r="E2472" s="627" t="s">
        <v>1016</v>
      </c>
      <c r="F2472" s="627" t="s">
        <v>1007</v>
      </c>
      <c r="G2472" s="627" t="s">
        <v>5524</v>
      </c>
      <c r="H2472" s="627" t="s">
        <v>5536</v>
      </c>
      <c r="I2472" s="627" t="s">
        <v>5770</v>
      </c>
      <c r="J2472" s="627" t="s">
        <v>629</v>
      </c>
      <c r="K2472" s="627"/>
      <c r="L2472" s="627"/>
      <c r="M2472" s="627"/>
      <c r="N2472" s="627"/>
    </row>
    <row r="2473" spans="1:14" ht="15" hidden="1" customHeight="1" x14ac:dyDescent="0.15">
      <c r="A2473" s="627">
        <v>150</v>
      </c>
      <c r="B2473" s="627">
        <v>2020804000</v>
      </c>
      <c r="C2473" s="627" t="s">
        <v>1163</v>
      </c>
      <c r="D2473" s="627" t="s">
        <v>1098</v>
      </c>
      <c r="E2473" s="627" t="s">
        <v>1018</v>
      </c>
      <c r="F2473" s="627" t="s">
        <v>1007</v>
      </c>
      <c r="G2473" s="627" t="s">
        <v>5524</v>
      </c>
      <c r="H2473" s="627" t="s">
        <v>5536</v>
      </c>
      <c r="I2473" s="627" t="s">
        <v>5771</v>
      </c>
      <c r="J2473" s="627" t="s">
        <v>630</v>
      </c>
      <c r="K2473" s="627"/>
      <c r="L2473" s="627"/>
      <c r="M2473" s="627"/>
      <c r="N2473" s="627"/>
    </row>
    <row r="2474" spans="1:14" ht="15" hidden="1" customHeight="1" x14ac:dyDescent="0.15">
      <c r="A2474" s="627">
        <v>151</v>
      </c>
      <c r="B2474" s="627">
        <v>2020805000</v>
      </c>
      <c r="C2474" s="627" t="s">
        <v>1163</v>
      </c>
      <c r="D2474" s="627" t="s">
        <v>1098</v>
      </c>
      <c r="E2474" s="627" t="s">
        <v>1020</v>
      </c>
      <c r="F2474" s="627" t="s">
        <v>1007</v>
      </c>
      <c r="G2474" s="627" t="s">
        <v>5524</v>
      </c>
      <c r="H2474" s="627" t="s">
        <v>5536</v>
      </c>
      <c r="I2474" s="627" t="s">
        <v>5772</v>
      </c>
      <c r="J2474" s="627" t="s">
        <v>631</v>
      </c>
      <c r="K2474" s="627"/>
      <c r="L2474" s="627"/>
      <c r="M2474" s="627"/>
      <c r="N2474" s="627"/>
    </row>
    <row r="2475" spans="1:14" ht="15" hidden="1" customHeight="1" x14ac:dyDescent="0.15">
      <c r="A2475" s="627">
        <v>152</v>
      </c>
      <c r="B2475" s="627">
        <v>2020806000</v>
      </c>
      <c r="C2475" s="627" t="s">
        <v>1163</v>
      </c>
      <c r="D2475" s="627" t="s">
        <v>1098</v>
      </c>
      <c r="E2475" s="627" t="s">
        <v>1022</v>
      </c>
      <c r="F2475" s="627" t="s">
        <v>1007</v>
      </c>
      <c r="G2475" s="627" t="s">
        <v>5524</v>
      </c>
      <c r="H2475" s="627" t="s">
        <v>5536</v>
      </c>
      <c r="I2475" s="627" t="s">
        <v>3040</v>
      </c>
      <c r="J2475" s="627" t="s">
        <v>632</v>
      </c>
      <c r="K2475" s="627"/>
      <c r="L2475" s="627"/>
      <c r="M2475" s="627"/>
      <c r="N2475" s="627"/>
    </row>
    <row r="2476" spans="1:14" ht="15" hidden="1" customHeight="1" x14ac:dyDescent="0.15">
      <c r="A2476" s="627">
        <v>153</v>
      </c>
      <c r="B2476" s="627">
        <v>2020807000</v>
      </c>
      <c r="C2476" s="627" t="s">
        <v>1163</v>
      </c>
      <c r="D2476" s="627" t="s">
        <v>1098</v>
      </c>
      <c r="E2476" s="627" t="s">
        <v>1024</v>
      </c>
      <c r="F2476" s="627" t="s">
        <v>1007</v>
      </c>
      <c r="G2476" s="627" t="s">
        <v>5524</v>
      </c>
      <c r="H2476" s="627" t="s">
        <v>5536</v>
      </c>
      <c r="I2476" s="627" t="s">
        <v>5773</v>
      </c>
      <c r="J2476" s="627" t="s">
        <v>633</v>
      </c>
      <c r="K2476" s="627"/>
      <c r="L2476" s="627"/>
      <c r="M2476" s="627"/>
      <c r="N2476" s="627"/>
    </row>
    <row r="2477" spans="1:14" ht="15" hidden="1" customHeight="1" x14ac:dyDescent="0.15">
      <c r="A2477" s="627">
        <v>154</v>
      </c>
      <c r="B2477" s="627">
        <v>2020808000</v>
      </c>
      <c r="C2477" s="627" t="s">
        <v>1163</v>
      </c>
      <c r="D2477" s="627" t="s">
        <v>1098</v>
      </c>
      <c r="E2477" s="627" t="s">
        <v>1006</v>
      </c>
      <c r="F2477" s="627" t="s">
        <v>1007</v>
      </c>
      <c r="G2477" s="627" t="s">
        <v>5524</v>
      </c>
      <c r="H2477" s="627" t="s">
        <v>5536</v>
      </c>
      <c r="I2477" s="627" t="s">
        <v>5774</v>
      </c>
      <c r="J2477" s="627" t="s">
        <v>634</v>
      </c>
      <c r="K2477" s="627"/>
      <c r="L2477" s="627"/>
      <c r="M2477" s="627"/>
      <c r="N2477" s="627"/>
    </row>
    <row r="2478" spans="1:14" ht="15" hidden="1" customHeight="1" x14ac:dyDescent="0.15">
      <c r="A2478" s="627">
        <v>155</v>
      </c>
      <c r="B2478" s="627">
        <v>2020809000</v>
      </c>
      <c r="C2478" s="627" t="s">
        <v>1163</v>
      </c>
      <c r="D2478" s="627" t="s">
        <v>1098</v>
      </c>
      <c r="E2478" s="627" t="s">
        <v>1027</v>
      </c>
      <c r="F2478" s="627" t="s">
        <v>1007</v>
      </c>
      <c r="G2478" s="627" t="s">
        <v>5524</v>
      </c>
      <c r="H2478" s="627" t="s">
        <v>5536</v>
      </c>
      <c r="I2478" s="627" t="s">
        <v>5775</v>
      </c>
      <c r="J2478" s="627" t="s">
        <v>1892</v>
      </c>
      <c r="K2478" s="627"/>
      <c r="L2478" s="627"/>
      <c r="M2478" s="627"/>
      <c r="N2478" s="627"/>
    </row>
    <row r="2479" spans="1:14" ht="15" hidden="1" customHeight="1" x14ac:dyDescent="0.15">
      <c r="A2479" s="627">
        <v>156</v>
      </c>
      <c r="B2479" s="627">
        <v>2020900000</v>
      </c>
      <c r="C2479" s="627" t="s">
        <v>1163</v>
      </c>
      <c r="D2479" s="627" t="s">
        <v>1897</v>
      </c>
      <c r="E2479" s="627" t="s">
        <v>1008</v>
      </c>
      <c r="F2479" s="627" t="s">
        <v>1007</v>
      </c>
      <c r="G2479" s="627" t="s">
        <v>5524</v>
      </c>
      <c r="H2479" s="627" t="s">
        <v>5538</v>
      </c>
      <c r="I2479" s="627"/>
      <c r="J2479" s="627" t="s">
        <v>1898</v>
      </c>
      <c r="K2479" s="627"/>
      <c r="L2479" s="627"/>
      <c r="M2479" s="627"/>
      <c r="N2479" s="627"/>
    </row>
    <row r="2480" spans="1:14" ht="15" hidden="1" customHeight="1" x14ac:dyDescent="0.15">
      <c r="A2480" s="627">
        <v>157</v>
      </c>
      <c r="B2480" s="627">
        <v>2020901000</v>
      </c>
      <c r="C2480" s="627" t="s">
        <v>1163</v>
      </c>
      <c r="D2480" s="627" t="s">
        <v>1897</v>
      </c>
      <c r="E2480" s="627" t="s">
        <v>1012</v>
      </c>
      <c r="F2480" s="627" t="s">
        <v>1007</v>
      </c>
      <c r="G2480" s="627" t="s">
        <v>5524</v>
      </c>
      <c r="H2480" s="627" t="s">
        <v>5538</v>
      </c>
      <c r="I2480" s="627" t="s">
        <v>5776</v>
      </c>
      <c r="J2480" s="627" t="s">
        <v>1901</v>
      </c>
      <c r="K2480" s="627"/>
      <c r="L2480" s="627"/>
      <c r="M2480" s="627"/>
      <c r="N2480" s="627"/>
    </row>
    <row r="2481" spans="1:14" ht="15" hidden="1" customHeight="1" x14ac:dyDescent="0.15">
      <c r="A2481" s="627">
        <v>158</v>
      </c>
      <c r="B2481" s="627">
        <v>2020902000</v>
      </c>
      <c r="C2481" s="627" t="s">
        <v>1163</v>
      </c>
      <c r="D2481" s="627" t="s">
        <v>1897</v>
      </c>
      <c r="E2481" s="627" t="s">
        <v>1014</v>
      </c>
      <c r="F2481" s="627" t="s">
        <v>1007</v>
      </c>
      <c r="G2481" s="627" t="s">
        <v>5524</v>
      </c>
      <c r="H2481" s="627" t="s">
        <v>5538</v>
      </c>
      <c r="I2481" s="627" t="s">
        <v>5777</v>
      </c>
      <c r="J2481" s="627" t="s">
        <v>1904</v>
      </c>
      <c r="K2481" s="627"/>
      <c r="L2481" s="627"/>
      <c r="M2481" s="627"/>
      <c r="N2481" s="627"/>
    </row>
    <row r="2482" spans="1:14" ht="15" hidden="1" customHeight="1" x14ac:dyDescent="0.15">
      <c r="A2482" s="627">
        <v>159</v>
      </c>
      <c r="B2482" s="627">
        <v>2020903000</v>
      </c>
      <c r="C2482" s="627" t="s">
        <v>1163</v>
      </c>
      <c r="D2482" s="627" t="s">
        <v>1897</v>
      </c>
      <c r="E2482" s="627" t="s">
        <v>1016</v>
      </c>
      <c r="F2482" s="627" t="s">
        <v>1007</v>
      </c>
      <c r="G2482" s="627" t="s">
        <v>5524</v>
      </c>
      <c r="H2482" s="627" t="s">
        <v>5538</v>
      </c>
      <c r="I2482" s="627" t="s">
        <v>5778</v>
      </c>
      <c r="J2482" s="627" t="s">
        <v>1906</v>
      </c>
      <c r="K2482" s="627"/>
      <c r="L2482" s="627"/>
      <c r="M2482" s="627"/>
      <c r="N2482" s="627"/>
    </row>
    <row r="2483" spans="1:14" ht="15" hidden="1" customHeight="1" x14ac:dyDescent="0.15">
      <c r="A2483" s="627">
        <v>160</v>
      </c>
      <c r="B2483" s="627">
        <v>2020904000</v>
      </c>
      <c r="C2483" s="627" t="s">
        <v>1163</v>
      </c>
      <c r="D2483" s="627" t="s">
        <v>1897</v>
      </c>
      <c r="E2483" s="627" t="s">
        <v>1018</v>
      </c>
      <c r="F2483" s="627" t="s">
        <v>1007</v>
      </c>
      <c r="G2483" s="627" t="s">
        <v>5524</v>
      </c>
      <c r="H2483" s="627" t="s">
        <v>5538</v>
      </c>
      <c r="I2483" s="627" t="s">
        <v>5779</v>
      </c>
      <c r="J2483" s="627" t="s">
        <v>1908</v>
      </c>
      <c r="K2483" s="627"/>
      <c r="L2483" s="627"/>
      <c r="M2483" s="627"/>
      <c r="N2483" s="627"/>
    </row>
    <row r="2484" spans="1:14" ht="15" hidden="1" customHeight="1" x14ac:dyDescent="0.15">
      <c r="A2484" s="627">
        <v>161</v>
      </c>
      <c r="B2484" s="627">
        <v>2020905000</v>
      </c>
      <c r="C2484" s="627" t="s">
        <v>1163</v>
      </c>
      <c r="D2484" s="627" t="s">
        <v>1897</v>
      </c>
      <c r="E2484" s="627" t="s">
        <v>1020</v>
      </c>
      <c r="F2484" s="627" t="s">
        <v>1007</v>
      </c>
      <c r="G2484" s="627" t="s">
        <v>5524</v>
      </c>
      <c r="H2484" s="627" t="s">
        <v>5538</v>
      </c>
      <c r="I2484" s="627" t="s">
        <v>5780</v>
      </c>
      <c r="J2484" s="627" t="s">
        <v>1911</v>
      </c>
      <c r="K2484" s="627"/>
      <c r="L2484" s="627"/>
      <c r="M2484" s="627"/>
      <c r="N2484" s="627"/>
    </row>
    <row r="2485" spans="1:14" ht="15" hidden="1" customHeight="1" x14ac:dyDescent="0.15">
      <c r="A2485" s="627">
        <v>162</v>
      </c>
      <c r="B2485" s="627">
        <v>2020906000</v>
      </c>
      <c r="C2485" s="627" t="s">
        <v>1163</v>
      </c>
      <c r="D2485" s="627" t="s">
        <v>1897</v>
      </c>
      <c r="E2485" s="627" t="s">
        <v>1022</v>
      </c>
      <c r="F2485" s="627" t="s">
        <v>1007</v>
      </c>
      <c r="G2485" s="627" t="s">
        <v>5524</v>
      </c>
      <c r="H2485" s="627" t="s">
        <v>5538</v>
      </c>
      <c r="I2485" s="627" t="s">
        <v>5781</v>
      </c>
      <c r="J2485" s="627" t="s">
        <v>1914</v>
      </c>
      <c r="K2485" s="627"/>
      <c r="L2485" s="627"/>
      <c r="M2485" s="627"/>
      <c r="N2485" s="627"/>
    </row>
    <row r="2486" spans="1:14" ht="15" hidden="1" customHeight="1" x14ac:dyDescent="0.15">
      <c r="A2486" s="627">
        <v>163</v>
      </c>
      <c r="B2486" s="627">
        <v>2020907000</v>
      </c>
      <c r="C2486" s="627" t="s">
        <v>1163</v>
      </c>
      <c r="D2486" s="627" t="s">
        <v>1897</v>
      </c>
      <c r="E2486" s="627" t="s">
        <v>1024</v>
      </c>
      <c r="F2486" s="627" t="s">
        <v>1007</v>
      </c>
      <c r="G2486" s="627" t="s">
        <v>5524</v>
      </c>
      <c r="H2486" s="627" t="s">
        <v>5538</v>
      </c>
      <c r="I2486" s="627" t="s">
        <v>5782</v>
      </c>
      <c r="J2486" s="627" t="s">
        <v>1917</v>
      </c>
      <c r="K2486" s="627"/>
      <c r="L2486" s="627"/>
      <c r="M2486" s="627"/>
      <c r="N2486" s="627"/>
    </row>
    <row r="2487" spans="1:14" ht="15" hidden="1" customHeight="1" x14ac:dyDescent="0.15">
      <c r="A2487" s="627">
        <v>164</v>
      </c>
      <c r="B2487" s="627">
        <v>2020908000</v>
      </c>
      <c r="C2487" s="627" t="s">
        <v>1163</v>
      </c>
      <c r="D2487" s="627" t="s">
        <v>1897</v>
      </c>
      <c r="E2487" s="627" t="s">
        <v>1006</v>
      </c>
      <c r="F2487" s="627" t="s">
        <v>1007</v>
      </c>
      <c r="G2487" s="627" t="s">
        <v>5524</v>
      </c>
      <c r="H2487" s="627" t="s">
        <v>5538</v>
      </c>
      <c r="I2487" s="627" t="s">
        <v>5783</v>
      </c>
      <c r="J2487" s="627" t="s">
        <v>2435</v>
      </c>
      <c r="K2487" s="627"/>
      <c r="L2487" s="627"/>
      <c r="M2487" s="627"/>
      <c r="N2487" s="627"/>
    </row>
    <row r="2488" spans="1:14" ht="15" hidden="1" customHeight="1" x14ac:dyDescent="0.15">
      <c r="A2488" s="627">
        <v>165</v>
      </c>
      <c r="B2488" s="627">
        <v>2020909000</v>
      </c>
      <c r="C2488" s="627" t="s">
        <v>1163</v>
      </c>
      <c r="D2488" s="627" t="s">
        <v>1897</v>
      </c>
      <c r="E2488" s="627" t="s">
        <v>1027</v>
      </c>
      <c r="F2488" s="627" t="s">
        <v>1007</v>
      </c>
      <c r="G2488" s="627" t="s">
        <v>5524</v>
      </c>
      <c r="H2488" s="627" t="s">
        <v>5538</v>
      </c>
      <c r="I2488" s="627" t="s">
        <v>5784</v>
      </c>
      <c r="J2488" s="627" t="s">
        <v>2438</v>
      </c>
      <c r="K2488" s="627"/>
      <c r="L2488" s="627"/>
      <c r="M2488" s="627"/>
      <c r="N2488" s="627"/>
    </row>
    <row r="2489" spans="1:14" ht="15" hidden="1" customHeight="1" x14ac:dyDescent="0.15">
      <c r="A2489" s="627">
        <v>166</v>
      </c>
      <c r="B2489" s="627">
        <v>2020910000</v>
      </c>
      <c r="C2489" s="627" t="s">
        <v>1163</v>
      </c>
      <c r="D2489" s="627" t="s">
        <v>1897</v>
      </c>
      <c r="E2489" s="627" t="s">
        <v>1029</v>
      </c>
      <c r="F2489" s="627" t="s">
        <v>1007</v>
      </c>
      <c r="G2489" s="627" t="s">
        <v>5524</v>
      </c>
      <c r="H2489" s="627" t="s">
        <v>5538</v>
      </c>
      <c r="I2489" s="627" t="s">
        <v>5785</v>
      </c>
      <c r="J2489" s="627" t="s">
        <v>2441</v>
      </c>
      <c r="K2489" s="627"/>
      <c r="L2489" s="627"/>
      <c r="M2489" s="627"/>
      <c r="N2489" s="627"/>
    </row>
    <row r="2490" spans="1:14" ht="15" hidden="1" customHeight="1" x14ac:dyDescent="0.15">
      <c r="A2490" s="627">
        <v>167</v>
      </c>
      <c r="B2490" s="627">
        <v>2020911000</v>
      </c>
      <c r="C2490" s="627" t="s">
        <v>1163</v>
      </c>
      <c r="D2490" s="627" t="s">
        <v>1897</v>
      </c>
      <c r="E2490" s="627" t="s">
        <v>1031</v>
      </c>
      <c r="F2490" s="627" t="s">
        <v>1007</v>
      </c>
      <c r="G2490" s="627" t="s">
        <v>5524</v>
      </c>
      <c r="H2490" s="627" t="s">
        <v>5538</v>
      </c>
      <c r="I2490" s="627" t="s">
        <v>202</v>
      </c>
      <c r="J2490" s="627" t="s">
        <v>5366</v>
      </c>
      <c r="K2490" s="627"/>
      <c r="L2490" s="627"/>
      <c r="M2490" s="627"/>
      <c r="N2490" s="627"/>
    </row>
    <row r="2491" spans="1:14" ht="15" hidden="1" customHeight="1" x14ac:dyDescent="0.15">
      <c r="A2491" s="627">
        <v>168</v>
      </c>
      <c r="B2491" s="627">
        <v>2020912000</v>
      </c>
      <c r="C2491" s="627" t="s">
        <v>1163</v>
      </c>
      <c r="D2491" s="627" t="s">
        <v>1897</v>
      </c>
      <c r="E2491" s="627" t="s">
        <v>1033</v>
      </c>
      <c r="F2491" s="627" t="s">
        <v>1007</v>
      </c>
      <c r="G2491" s="627" t="s">
        <v>5524</v>
      </c>
      <c r="H2491" s="627" t="s">
        <v>5538</v>
      </c>
      <c r="I2491" s="627" t="s">
        <v>5786</v>
      </c>
      <c r="J2491" s="627" t="s">
        <v>5368</v>
      </c>
      <c r="K2491" s="627"/>
      <c r="L2491" s="627"/>
      <c r="M2491" s="627"/>
      <c r="N2491" s="627"/>
    </row>
    <row r="2492" spans="1:14" ht="15" hidden="1" customHeight="1" x14ac:dyDescent="0.15">
      <c r="A2492" s="627">
        <v>169</v>
      </c>
      <c r="B2492" s="627">
        <v>2020913000</v>
      </c>
      <c r="C2492" s="627" t="s">
        <v>1163</v>
      </c>
      <c r="D2492" s="627" t="s">
        <v>1897</v>
      </c>
      <c r="E2492" s="627" t="s">
        <v>1035</v>
      </c>
      <c r="F2492" s="627" t="s">
        <v>1007</v>
      </c>
      <c r="G2492" s="627" t="s">
        <v>5524</v>
      </c>
      <c r="H2492" s="627" t="s">
        <v>5538</v>
      </c>
      <c r="I2492" s="627" t="s">
        <v>5787</v>
      </c>
      <c r="J2492" s="627" t="s">
        <v>5370</v>
      </c>
      <c r="K2492" s="627"/>
      <c r="L2492" s="627"/>
      <c r="M2492" s="627"/>
      <c r="N2492" s="627"/>
    </row>
    <row r="2493" spans="1:14" ht="15" hidden="1" customHeight="1" x14ac:dyDescent="0.15">
      <c r="A2493" s="627">
        <v>170</v>
      </c>
      <c r="B2493" s="627">
        <v>2020914000</v>
      </c>
      <c r="C2493" s="627" t="s">
        <v>1163</v>
      </c>
      <c r="D2493" s="627" t="s">
        <v>1897</v>
      </c>
      <c r="E2493" s="627" t="s">
        <v>1037</v>
      </c>
      <c r="F2493" s="627" t="s">
        <v>1007</v>
      </c>
      <c r="G2493" s="627" t="s">
        <v>5524</v>
      </c>
      <c r="H2493" s="627" t="s">
        <v>5538</v>
      </c>
      <c r="I2493" s="627" t="s">
        <v>5788</v>
      </c>
      <c r="J2493" s="627" t="s">
        <v>5371</v>
      </c>
      <c r="K2493" s="627"/>
      <c r="L2493" s="627"/>
      <c r="M2493" s="627"/>
      <c r="N2493" s="627"/>
    </row>
    <row r="2494" spans="1:14" ht="15" hidden="1" customHeight="1" x14ac:dyDescent="0.15">
      <c r="A2494" s="627">
        <v>171</v>
      </c>
      <c r="B2494" s="627">
        <v>2021000000</v>
      </c>
      <c r="C2494" s="627" t="s">
        <v>1163</v>
      </c>
      <c r="D2494" s="627" t="s">
        <v>1109</v>
      </c>
      <c r="E2494" s="627" t="s">
        <v>1008</v>
      </c>
      <c r="F2494" s="627" t="s">
        <v>1007</v>
      </c>
      <c r="G2494" s="627" t="s">
        <v>5524</v>
      </c>
      <c r="H2494" s="627" t="s">
        <v>5540</v>
      </c>
      <c r="I2494" s="627"/>
      <c r="J2494" s="627" t="s">
        <v>635</v>
      </c>
      <c r="K2494" s="627"/>
      <c r="L2494" s="627"/>
      <c r="M2494" s="627"/>
      <c r="N2494" s="627"/>
    </row>
    <row r="2495" spans="1:14" ht="15" hidden="1" customHeight="1" x14ac:dyDescent="0.15">
      <c r="A2495" s="627">
        <v>172</v>
      </c>
      <c r="B2495" s="627">
        <v>2021001000</v>
      </c>
      <c r="C2495" s="627" t="s">
        <v>1163</v>
      </c>
      <c r="D2495" s="627" t="s">
        <v>1109</v>
      </c>
      <c r="E2495" s="627" t="s">
        <v>1012</v>
      </c>
      <c r="F2495" s="627" t="s">
        <v>1007</v>
      </c>
      <c r="G2495" s="627" t="s">
        <v>5524</v>
      </c>
      <c r="H2495" s="627" t="s">
        <v>5540</v>
      </c>
      <c r="I2495" s="627" t="s">
        <v>5789</v>
      </c>
      <c r="J2495" s="627" t="s">
        <v>636</v>
      </c>
      <c r="K2495" s="627"/>
      <c r="L2495" s="627"/>
      <c r="M2495" s="627"/>
      <c r="N2495" s="627"/>
    </row>
    <row r="2496" spans="1:14" ht="15" hidden="1" customHeight="1" x14ac:dyDescent="0.15">
      <c r="A2496" s="627">
        <v>173</v>
      </c>
      <c r="B2496" s="627">
        <v>2021002000</v>
      </c>
      <c r="C2496" s="627" t="s">
        <v>1163</v>
      </c>
      <c r="D2496" s="627" t="s">
        <v>1109</v>
      </c>
      <c r="E2496" s="627" t="s">
        <v>1014</v>
      </c>
      <c r="F2496" s="627" t="s">
        <v>1007</v>
      </c>
      <c r="G2496" s="627" t="s">
        <v>5524</v>
      </c>
      <c r="H2496" s="627" t="s">
        <v>5540</v>
      </c>
      <c r="I2496" s="627" t="s">
        <v>5790</v>
      </c>
      <c r="J2496" s="627" t="s">
        <v>637</v>
      </c>
      <c r="K2496" s="627"/>
      <c r="L2496" s="627"/>
      <c r="M2496" s="627"/>
      <c r="N2496" s="627"/>
    </row>
    <row r="2497" spans="1:14" ht="15" hidden="1" customHeight="1" x14ac:dyDescent="0.15">
      <c r="A2497" s="627">
        <v>174</v>
      </c>
      <c r="B2497" s="627">
        <v>2021003000</v>
      </c>
      <c r="C2497" s="627" t="s">
        <v>1163</v>
      </c>
      <c r="D2497" s="627" t="s">
        <v>1109</v>
      </c>
      <c r="E2497" s="627" t="s">
        <v>1016</v>
      </c>
      <c r="F2497" s="627" t="s">
        <v>1007</v>
      </c>
      <c r="G2497" s="627" t="s">
        <v>5524</v>
      </c>
      <c r="H2497" s="627" t="s">
        <v>5540</v>
      </c>
      <c r="I2497" s="627" t="s">
        <v>5791</v>
      </c>
      <c r="J2497" s="627" t="s">
        <v>638</v>
      </c>
      <c r="K2497" s="627"/>
      <c r="L2497" s="627"/>
      <c r="M2497" s="627"/>
      <c r="N2497" s="627"/>
    </row>
    <row r="2498" spans="1:14" ht="15" hidden="1" customHeight="1" x14ac:dyDescent="0.15">
      <c r="A2498" s="627">
        <v>175</v>
      </c>
      <c r="B2498" s="627">
        <v>2021100000</v>
      </c>
      <c r="C2498" s="627" t="s">
        <v>1163</v>
      </c>
      <c r="D2498" s="627" t="s">
        <v>1122</v>
      </c>
      <c r="E2498" s="627" t="s">
        <v>1008</v>
      </c>
      <c r="F2498" s="627" t="s">
        <v>1007</v>
      </c>
      <c r="G2498" s="627" t="s">
        <v>5524</v>
      </c>
      <c r="H2498" s="627" t="s">
        <v>5542</v>
      </c>
      <c r="I2498" s="627"/>
      <c r="J2498" s="627" t="s">
        <v>647</v>
      </c>
      <c r="K2498" s="627"/>
      <c r="L2498" s="627"/>
      <c r="M2498" s="627"/>
      <c r="N2498" s="627"/>
    </row>
    <row r="2499" spans="1:14" ht="15" hidden="1" customHeight="1" x14ac:dyDescent="0.15">
      <c r="A2499" s="627">
        <v>176</v>
      </c>
      <c r="B2499" s="627">
        <v>2021101000</v>
      </c>
      <c r="C2499" s="627" t="s">
        <v>1163</v>
      </c>
      <c r="D2499" s="627" t="s">
        <v>1122</v>
      </c>
      <c r="E2499" s="627" t="s">
        <v>1012</v>
      </c>
      <c r="F2499" s="627" t="s">
        <v>1007</v>
      </c>
      <c r="G2499" s="627" t="s">
        <v>5524</v>
      </c>
      <c r="H2499" s="627" t="s">
        <v>5542</v>
      </c>
      <c r="I2499" s="627" t="s">
        <v>5098</v>
      </c>
      <c r="J2499" s="627" t="s">
        <v>648</v>
      </c>
      <c r="K2499" s="627"/>
      <c r="L2499" s="627"/>
      <c r="M2499" s="627"/>
      <c r="N2499" s="627"/>
    </row>
    <row r="2500" spans="1:14" ht="15" hidden="1" customHeight="1" x14ac:dyDescent="0.15">
      <c r="A2500" s="627">
        <v>177</v>
      </c>
      <c r="B2500" s="627">
        <v>2021102000</v>
      </c>
      <c r="C2500" s="627" t="s">
        <v>1163</v>
      </c>
      <c r="D2500" s="627" t="s">
        <v>1122</v>
      </c>
      <c r="E2500" s="627" t="s">
        <v>1014</v>
      </c>
      <c r="F2500" s="627" t="s">
        <v>1007</v>
      </c>
      <c r="G2500" s="627" t="s">
        <v>5524</v>
      </c>
      <c r="H2500" s="627" t="s">
        <v>5542</v>
      </c>
      <c r="I2500" s="627" t="s">
        <v>2432</v>
      </c>
      <c r="J2500" s="627" t="s">
        <v>649</v>
      </c>
      <c r="K2500" s="627"/>
      <c r="L2500" s="627"/>
      <c r="M2500" s="627"/>
      <c r="N2500" s="627"/>
    </row>
    <row r="2501" spans="1:14" ht="15" hidden="1" customHeight="1" x14ac:dyDescent="0.15">
      <c r="A2501" s="627">
        <v>178</v>
      </c>
      <c r="B2501" s="627">
        <v>2021103000</v>
      </c>
      <c r="C2501" s="627" t="s">
        <v>1163</v>
      </c>
      <c r="D2501" s="627" t="s">
        <v>1122</v>
      </c>
      <c r="E2501" s="627" t="s">
        <v>1016</v>
      </c>
      <c r="F2501" s="627" t="s">
        <v>1007</v>
      </c>
      <c r="G2501" s="627" t="s">
        <v>5524</v>
      </c>
      <c r="H2501" s="627" t="s">
        <v>5542</v>
      </c>
      <c r="I2501" s="627" t="s">
        <v>5792</v>
      </c>
      <c r="J2501" s="627" t="s">
        <v>650</v>
      </c>
      <c r="K2501" s="627"/>
      <c r="L2501" s="627"/>
      <c r="M2501" s="627"/>
      <c r="N2501" s="627"/>
    </row>
    <row r="2502" spans="1:14" ht="15" hidden="1" customHeight="1" x14ac:dyDescent="0.15">
      <c r="A2502" s="627">
        <v>179</v>
      </c>
      <c r="B2502" s="627">
        <v>2021104000</v>
      </c>
      <c r="C2502" s="627" t="s">
        <v>1163</v>
      </c>
      <c r="D2502" s="627" t="s">
        <v>1122</v>
      </c>
      <c r="E2502" s="627" t="s">
        <v>1018</v>
      </c>
      <c r="F2502" s="627" t="s">
        <v>1007</v>
      </c>
      <c r="G2502" s="627" t="s">
        <v>5524</v>
      </c>
      <c r="H2502" s="627" t="s">
        <v>5542</v>
      </c>
      <c r="I2502" s="627" t="s">
        <v>3394</v>
      </c>
      <c r="J2502" s="627" t="s">
        <v>651</v>
      </c>
      <c r="K2502" s="627"/>
      <c r="L2502" s="627"/>
      <c r="M2502" s="627"/>
      <c r="N2502" s="627"/>
    </row>
    <row r="2503" spans="1:14" ht="15" hidden="1" customHeight="1" x14ac:dyDescent="0.15">
      <c r="A2503" s="627">
        <v>180</v>
      </c>
      <c r="B2503" s="627">
        <v>2021105000</v>
      </c>
      <c r="C2503" s="627" t="s">
        <v>1163</v>
      </c>
      <c r="D2503" s="627" t="s">
        <v>1122</v>
      </c>
      <c r="E2503" s="627" t="s">
        <v>1020</v>
      </c>
      <c r="F2503" s="627" t="s">
        <v>1007</v>
      </c>
      <c r="G2503" s="627" t="s">
        <v>5524</v>
      </c>
      <c r="H2503" s="627" t="s">
        <v>5542</v>
      </c>
      <c r="I2503" s="627" t="s">
        <v>5793</v>
      </c>
      <c r="J2503" s="627" t="s">
        <v>652</v>
      </c>
      <c r="K2503" s="627"/>
      <c r="L2503" s="627"/>
      <c r="M2503" s="627"/>
      <c r="N2503" s="627"/>
    </row>
    <row r="2504" spans="1:14" ht="15" hidden="1" customHeight="1" x14ac:dyDescent="0.15">
      <c r="A2504" s="627">
        <v>181</v>
      </c>
      <c r="B2504" s="627">
        <v>2021106000</v>
      </c>
      <c r="C2504" s="627" t="s">
        <v>1163</v>
      </c>
      <c r="D2504" s="627" t="s">
        <v>1122</v>
      </c>
      <c r="E2504" s="627" t="s">
        <v>1022</v>
      </c>
      <c r="F2504" s="627" t="s">
        <v>1007</v>
      </c>
      <c r="G2504" s="627" t="s">
        <v>5524</v>
      </c>
      <c r="H2504" s="627" t="s">
        <v>5542</v>
      </c>
      <c r="I2504" s="627" t="s">
        <v>5794</v>
      </c>
      <c r="J2504" s="627" t="s">
        <v>653</v>
      </c>
      <c r="K2504" s="627"/>
      <c r="L2504" s="627"/>
      <c r="M2504" s="627"/>
      <c r="N2504" s="627"/>
    </row>
    <row r="2505" spans="1:14" ht="15" hidden="1" customHeight="1" x14ac:dyDescent="0.15">
      <c r="A2505" s="627">
        <v>182</v>
      </c>
      <c r="B2505" s="627">
        <v>2021107000</v>
      </c>
      <c r="C2505" s="627" t="s">
        <v>1163</v>
      </c>
      <c r="D2505" s="627" t="s">
        <v>1122</v>
      </c>
      <c r="E2505" s="627" t="s">
        <v>1024</v>
      </c>
      <c r="F2505" s="627" t="s">
        <v>1007</v>
      </c>
      <c r="G2505" s="627" t="s">
        <v>5524</v>
      </c>
      <c r="H2505" s="627" t="s">
        <v>5542</v>
      </c>
      <c r="I2505" s="627" t="s">
        <v>4209</v>
      </c>
      <c r="J2505" s="627" t="s">
        <v>654</v>
      </c>
      <c r="K2505" s="627"/>
      <c r="L2505" s="627"/>
      <c r="M2505" s="627"/>
      <c r="N2505" s="627"/>
    </row>
    <row r="2506" spans="1:14" ht="15" hidden="1" customHeight="1" x14ac:dyDescent="0.15">
      <c r="A2506" s="627">
        <v>183</v>
      </c>
      <c r="B2506" s="627">
        <v>2021108000</v>
      </c>
      <c r="C2506" s="627" t="s">
        <v>1163</v>
      </c>
      <c r="D2506" s="627" t="s">
        <v>1122</v>
      </c>
      <c r="E2506" s="627" t="s">
        <v>1006</v>
      </c>
      <c r="F2506" s="627" t="s">
        <v>1007</v>
      </c>
      <c r="G2506" s="627" t="s">
        <v>5524</v>
      </c>
      <c r="H2506" s="627" t="s">
        <v>5542</v>
      </c>
      <c r="I2506" s="627" t="s">
        <v>5795</v>
      </c>
      <c r="J2506" s="627" t="s">
        <v>655</v>
      </c>
      <c r="K2506" s="627"/>
      <c r="L2506" s="627"/>
      <c r="M2506" s="627"/>
      <c r="N2506" s="627"/>
    </row>
    <row r="2507" spans="1:14" ht="15" hidden="1" customHeight="1" x14ac:dyDescent="0.15">
      <c r="A2507" s="627">
        <v>184</v>
      </c>
      <c r="B2507" s="627">
        <v>2021109000</v>
      </c>
      <c r="C2507" s="627" t="s">
        <v>1163</v>
      </c>
      <c r="D2507" s="627" t="s">
        <v>1122</v>
      </c>
      <c r="E2507" s="627" t="s">
        <v>1027</v>
      </c>
      <c r="F2507" s="627" t="s">
        <v>1007</v>
      </c>
      <c r="G2507" s="627" t="s">
        <v>5524</v>
      </c>
      <c r="H2507" s="627" t="s">
        <v>5542</v>
      </c>
      <c r="I2507" s="627" t="s">
        <v>5708</v>
      </c>
      <c r="J2507" s="627" t="s">
        <v>656</v>
      </c>
      <c r="K2507" s="627"/>
      <c r="L2507" s="627"/>
      <c r="M2507" s="627"/>
      <c r="N2507" s="627"/>
    </row>
    <row r="2508" spans="1:14" ht="15" hidden="1" customHeight="1" x14ac:dyDescent="0.15">
      <c r="A2508" s="627">
        <v>185</v>
      </c>
      <c r="B2508" s="627">
        <v>2021110000</v>
      </c>
      <c r="C2508" s="627" t="s">
        <v>1163</v>
      </c>
      <c r="D2508" s="627" t="s">
        <v>1122</v>
      </c>
      <c r="E2508" s="627" t="s">
        <v>1029</v>
      </c>
      <c r="F2508" s="627" t="s">
        <v>1007</v>
      </c>
      <c r="G2508" s="627" t="s">
        <v>5524</v>
      </c>
      <c r="H2508" s="627" t="s">
        <v>5542</v>
      </c>
      <c r="I2508" s="627" t="s">
        <v>5796</v>
      </c>
      <c r="J2508" s="627" t="s">
        <v>657</v>
      </c>
      <c r="K2508" s="627"/>
      <c r="L2508" s="627"/>
      <c r="M2508" s="627"/>
      <c r="N2508" s="627"/>
    </row>
    <row r="2509" spans="1:14" ht="15" hidden="1" customHeight="1" x14ac:dyDescent="0.15">
      <c r="A2509" s="627">
        <v>186</v>
      </c>
      <c r="B2509" s="627">
        <v>2021111000</v>
      </c>
      <c r="C2509" s="627" t="s">
        <v>1163</v>
      </c>
      <c r="D2509" s="627" t="s">
        <v>1122</v>
      </c>
      <c r="E2509" s="627" t="s">
        <v>1031</v>
      </c>
      <c r="F2509" s="627" t="s">
        <v>1007</v>
      </c>
      <c r="G2509" s="627" t="s">
        <v>5524</v>
      </c>
      <c r="H2509" s="627" t="s">
        <v>5542</v>
      </c>
      <c r="I2509" s="627" t="s">
        <v>5797</v>
      </c>
      <c r="J2509" s="627" t="s">
        <v>658</v>
      </c>
      <c r="K2509" s="627"/>
      <c r="L2509" s="627"/>
      <c r="M2509" s="627"/>
      <c r="N2509" s="627"/>
    </row>
    <row r="2510" spans="1:14" ht="15" hidden="1" customHeight="1" x14ac:dyDescent="0.15">
      <c r="A2510" s="627">
        <v>187</v>
      </c>
      <c r="B2510" s="627">
        <v>2021200000</v>
      </c>
      <c r="C2510" s="627" t="s">
        <v>1163</v>
      </c>
      <c r="D2510" s="627" t="s">
        <v>1141</v>
      </c>
      <c r="E2510" s="627" t="s">
        <v>1008</v>
      </c>
      <c r="F2510" s="627" t="s">
        <v>1007</v>
      </c>
      <c r="G2510" s="627" t="s">
        <v>5524</v>
      </c>
      <c r="H2510" s="627" t="s">
        <v>5544</v>
      </c>
      <c r="I2510" s="627"/>
      <c r="J2510" s="627" t="s">
        <v>666</v>
      </c>
      <c r="K2510" s="627"/>
      <c r="L2510" s="627"/>
      <c r="M2510" s="627"/>
      <c r="N2510" s="627"/>
    </row>
    <row r="2511" spans="1:14" ht="15" hidden="1" customHeight="1" x14ac:dyDescent="0.15">
      <c r="A2511" s="627">
        <v>188</v>
      </c>
      <c r="B2511" s="627">
        <v>2021201000</v>
      </c>
      <c r="C2511" s="627" t="s">
        <v>1163</v>
      </c>
      <c r="D2511" s="627" t="s">
        <v>1141</v>
      </c>
      <c r="E2511" s="627" t="s">
        <v>1012</v>
      </c>
      <c r="F2511" s="627" t="s">
        <v>1007</v>
      </c>
      <c r="G2511" s="627" t="s">
        <v>5524</v>
      </c>
      <c r="H2511" s="627" t="s">
        <v>5544</v>
      </c>
      <c r="I2511" s="627" t="s">
        <v>5798</v>
      </c>
      <c r="J2511" s="627" t="s">
        <v>667</v>
      </c>
      <c r="K2511" s="627"/>
      <c r="L2511" s="627"/>
      <c r="M2511" s="627"/>
      <c r="N2511" s="627"/>
    </row>
    <row r="2512" spans="1:14" ht="15" hidden="1" customHeight="1" x14ac:dyDescent="0.15">
      <c r="A2512" s="627">
        <v>189</v>
      </c>
      <c r="B2512" s="627">
        <v>2021202000</v>
      </c>
      <c r="C2512" s="627" t="s">
        <v>1163</v>
      </c>
      <c r="D2512" s="627" t="s">
        <v>1141</v>
      </c>
      <c r="E2512" s="627" t="s">
        <v>1014</v>
      </c>
      <c r="F2512" s="627" t="s">
        <v>1007</v>
      </c>
      <c r="G2512" s="627" t="s">
        <v>5524</v>
      </c>
      <c r="H2512" s="627" t="s">
        <v>5544</v>
      </c>
      <c r="I2512" s="627" t="s">
        <v>3582</v>
      </c>
      <c r="J2512" s="627" t="s">
        <v>668</v>
      </c>
      <c r="K2512" s="627"/>
      <c r="L2512" s="627"/>
      <c r="M2512" s="627"/>
      <c r="N2512" s="627"/>
    </row>
    <row r="2513" spans="1:14" ht="15" hidden="1" customHeight="1" x14ac:dyDescent="0.15">
      <c r="A2513" s="627">
        <v>190</v>
      </c>
      <c r="B2513" s="627">
        <v>2021203000</v>
      </c>
      <c r="C2513" s="627" t="s">
        <v>1163</v>
      </c>
      <c r="D2513" s="627" t="s">
        <v>1141</v>
      </c>
      <c r="E2513" s="627" t="s">
        <v>1016</v>
      </c>
      <c r="F2513" s="627" t="s">
        <v>1007</v>
      </c>
      <c r="G2513" s="627" t="s">
        <v>5524</v>
      </c>
      <c r="H2513" s="627" t="s">
        <v>5544</v>
      </c>
      <c r="I2513" s="627" t="s">
        <v>1800</v>
      </c>
      <c r="J2513" s="627" t="s">
        <v>669</v>
      </c>
      <c r="K2513" s="627"/>
      <c r="L2513" s="627"/>
      <c r="M2513" s="627"/>
      <c r="N2513" s="627"/>
    </row>
    <row r="2514" spans="1:14" ht="15" hidden="1" customHeight="1" x14ac:dyDescent="0.15">
      <c r="A2514" s="627">
        <v>191</v>
      </c>
      <c r="B2514" s="627">
        <v>2021204000</v>
      </c>
      <c r="C2514" s="627" t="s">
        <v>1163</v>
      </c>
      <c r="D2514" s="627" t="s">
        <v>1141</v>
      </c>
      <c r="E2514" s="627" t="s">
        <v>1018</v>
      </c>
      <c r="F2514" s="627" t="s">
        <v>1007</v>
      </c>
      <c r="G2514" s="627" t="s">
        <v>5524</v>
      </c>
      <c r="H2514" s="627" t="s">
        <v>5544</v>
      </c>
      <c r="I2514" s="627" t="s">
        <v>5799</v>
      </c>
      <c r="J2514" s="627" t="s">
        <v>670</v>
      </c>
      <c r="K2514" s="627"/>
      <c r="L2514" s="627"/>
      <c r="M2514" s="627"/>
      <c r="N2514" s="627"/>
    </row>
    <row r="2515" spans="1:14" ht="15" hidden="1" customHeight="1" x14ac:dyDescent="0.15">
      <c r="A2515" s="627">
        <v>192</v>
      </c>
      <c r="B2515" s="627">
        <v>2021205000</v>
      </c>
      <c r="C2515" s="627" t="s">
        <v>1163</v>
      </c>
      <c r="D2515" s="627" t="s">
        <v>1141</v>
      </c>
      <c r="E2515" s="627" t="s">
        <v>1020</v>
      </c>
      <c r="F2515" s="627" t="s">
        <v>1007</v>
      </c>
      <c r="G2515" s="627" t="s">
        <v>5524</v>
      </c>
      <c r="H2515" s="627" t="s">
        <v>5544</v>
      </c>
      <c r="I2515" s="627" t="s">
        <v>5800</v>
      </c>
      <c r="J2515" s="627" t="s">
        <v>671</v>
      </c>
      <c r="K2515" s="627"/>
      <c r="L2515" s="627"/>
      <c r="M2515" s="627"/>
      <c r="N2515" s="627"/>
    </row>
    <row r="2516" spans="1:14" ht="15" hidden="1" customHeight="1" x14ac:dyDescent="0.15">
      <c r="A2516" s="627">
        <v>193</v>
      </c>
      <c r="B2516" s="627">
        <v>2021206000</v>
      </c>
      <c r="C2516" s="627" t="s">
        <v>1163</v>
      </c>
      <c r="D2516" s="627" t="s">
        <v>1141</v>
      </c>
      <c r="E2516" s="627" t="s">
        <v>1022</v>
      </c>
      <c r="F2516" s="627" t="s">
        <v>1007</v>
      </c>
      <c r="G2516" s="627" t="s">
        <v>5524</v>
      </c>
      <c r="H2516" s="627" t="s">
        <v>5544</v>
      </c>
      <c r="I2516" s="627" t="s">
        <v>5801</v>
      </c>
      <c r="J2516" s="627" t="s">
        <v>672</v>
      </c>
      <c r="K2516" s="627"/>
      <c r="L2516" s="627"/>
      <c r="M2516" s="627"/>
      <c r="N2516" s="627"/>
    </row>
    <row r="2517" spans="1:14" ht="15" hidden="1" customHeight="1" x14ac:dyDescent="0.15">
      <c r="A2517" s="627">
        <v>194</v>
      </c>
      <c r="B2517" s="627">
        <v>2021207000</v>
      </c>
      <c r="C2517" s="627" t="s">
        <v>1163</v>
      </c>
      <c r="D2517" s="627" t="s">
        <v>1141</v>
      </c>
      <c r="E2517" s="627" t="s">
        <v>1024</v>
      </c>
      <c r="F2517" s="627" t="s">
        <v>1007</v>
      </c>
      <c r="G2517" s="627" t="s">
        <v>5524</v>
      </c>
      <c r="H2517" s="627" t="s">
        <v>5544</v>
      </c>
      <c r="I2517" s="627" t="s">
        <v>5802</v>
      </c>
      <c r="J2517" s="627" t="s">
        <v>673</v>
      </c>
      <c r="K2517" s="627"/>
      <c r="L2517" s="627"/>
      <c r="M2517" s="627"/>
      <c r="N2517" s="627"/>
    </row>
    <row r="2518" spans="1:14" ht="15" hidden="1" customHeight="1" x14ac:dyDescent="0.15">
      <c r="A2518" s="627">
        <v>195</v>
      </c>
      <c r="B2518" s="627">
        <v>2021300000</v>
      </c>
      <c r="C2518" s="627" t="s">
        <v>1163</v>
      </c>
      <c r="D2518" s="627" t="s">
        <v>1951</v>
      </c>
      <c r="E2518" s="627" t="s">
        <v>1008</v>
      </c>
      <c r="F2518" s="627" t="s">
        <v>1007</v>
      </c>
      <c r="G2518" s="627" t="s">
        <v>5524</v>
      </c>
      <c r="H2518" s="627" t="s">
        <v>5546</v>
      </c>
      <c r="I2518" s="627"/>
      <c r="J2518" s="627" t="s">
        <v>1952</v>
      </c>
      <c r="K2518" s="627"/>
      <c r="L2518" s="627"/>
      <c r="M2518" s="627"/>
      <c r="N2518" s="627"/>
    </row>
    <row r="2519" spans="1:14" ht="15" hidden="1" customHeight="1" x14ac:dyDescent="0.15">
      <c r="A2519" s="627">
        <v>196</v>
      </c>
      <c r="B2519" s="627">
        <v>2021301000</v>
      </c>
      <c r="C2519" s="627" t="s">
        <v>1163</v>
      </c>
      <c r="D2519" s="627" t="s">
        <v>1951</v>
      </c>
      <c r="E2519" s="627" t="s">
        <v>1012</v>
      </c>
      <c r="F2519" s="627" t="s">
        <v>1007</v>
      </c>
      <c r="G2519" s="627" t="s">
        <v>5524</v>
      </c>
      <c r="H2519" s="627" t="s">
        <v>5546</v>
      </c>
      <c r="I2519" s="627" t="s">
        <v>5803</v>
      </c>
      <c r="J2519" s="627" t="s">
        <v>1955</v>
      </c>
      <c r="K2519" s="627"/>
      <c r="L2519" s="627"/>
      <c r="M2519" s="627"/>
      <c r="N2519" s="627"/>
    </row>
    <row r="2520" spans="1:14" ht="15" hidden="1" customHeight="1" x14ac:dyDescent="0.15">
      <c r="A2520" s="627">
        <v>197</v>
      </c>
      <c r="B2520" s="627">
        <v>2021302000</v>
      </c>
      <c r="C2520" s="627" t="s">
        <v>1163</v>
      </c>
      <c r="D2520" s="627" t="s">
        <v>1951</v>
      </c>
      <c r="E2520" s="627" t="s">
        <v>1014</v>
      </c>
      <c r="F2520" s="627" t="s">
        <v>1007</v>
      </c>
      <c r="G2520" s="627" t="s">
        <v>5524</v>
      </c>
      <c r="H2520" s="627" t="s">
        <v>5546</v>
      </c>
      <c r="I2520" s="627" t="s">
        <v>455</v>
      </c>
      <c r="J2520" s="627" t="s">
        <v>1958</v>
      </c>
      <c r="K2520" s="627"/>
      <c r="L2520" s="627"/>
      <c r="M2520" s="627"/>
      <c r="N2520" s="627"/>
    </row>
    <row r="2521" spans="1:14" ht="15" hidden="1" customHeight="1" x14ac:dyDescent="0.15">
      <c r="A2521" s="627">
        <v>198</v>
      </c>
      <c r="B2521" s="627">
        <v>2021303000</v>
      </c>
      <c r="C2521" s="627" t="s">
        <v>1163</v>
      </c>
      <c r="D2521" s="627" t="s">
        <v>1951</v>
      </c>
      <c r="E2521" s="627" t="s">
        <v>1016</v>
      </c>
      <c r="F2521" s="627" t="s">
        <v>1007</v>
      </c>
      <c r="G2521" s="627" t="s">
        <v>5524</v>
      </c>
      <c r="H2521" s="627" t="s">
        <v>5546</v>
      </c>
      <c r="I2521" s="627" t="s">
        <v>5537</v>
      </c>
      <c r="J2521" s="627" t="s">
        <v>1961</v>
      </c>
      <c r="K2521" s="627"/>
      <c r="L2521" s="627"/>
      <c r="M2521" s="627"/>
      <c r="N2521" s="627"/>
    </row>
    <row r="2522" spans="1:14" ht="15" hidden="1" customHeight="1" x14ac:dyDescent="0.15">
      <c r="A2522" s="627">
        <v>199</v>
      </c>
      <c r="B2522" s="627">
        <v>2021304000</v>
      </c>
      <c r="C2522" s="627" t="s">
        <v>1163</v>
      </c>
      <c r="D2522" s="627" t="s">
        <v>1951</v>
      </c>
      <c r="E2522" s="627" t="s">
        <v>1018</v>
      </c>
      <c r="F2522" s="627" t="s">
        <v>1007</v>
      </c>
      <c r="G2522" s="627" t="s">
        <v>5524</v>
      </c>
      <c r="H2522" s="627" t="s">
        <v>5546</v>
      </c>
      <c r="I2522" s="627" t="s">
        <v>5804</v>
      </c>
      <c r="J2522" s="627" t="s">
        <v>1964</v>
      </c>
      <c r="K2522" s="627"/>
      <c r="L2522" s="627"/>
      <c r="M2522" s="627"/>
      <c r="N2522" s="627"/>
    </row>
    <row r="2523" spans="1:14" ht="15" hidden="1" customHeight="1" x14ac:dyDescent="0.15">
      <c r="A2523" s="627">
        <v>200</v>
      </c>
      <c r="B2523" s="627">
        <v>2021305000</v>
      </c>
      <c r="C2523" s="627" t="s">
        <v>1163</v>
      </c>
      <c r="D2523" s="627" t="s">
        <v>1951</v>
      </c>
      <c r="E2523" s="627" t="s">
        <v>1020</v>
      </c>
      <c r="F2523" s="627" t="s">
        <v>1007</v>
      </c>
      <c r="G2523" s="627" t="s">
        <v>5524</v>
      </c>
      <c r="H2523" s="627" t="s">
        <v>5546</v>
      </c>
      <c r="I2523" s="627" t="s">
        <v>1800</v>
      </c>
      <c r="J2523" s="627" t="s">
        <v>1967</v>
      </c>
      <c r="K2523" s="627"/>
      <c r="L2523" s="627"/>
      <c r="M2523" s="627"/>
      <c r="N2523" s="627"/>
    </row>
    <row r="2524" spans="1:14" ht="15" hidden="1" customHeight="1" x14ac:dyDescent="0.15">
      <c r="A2524" s="627">
        <v>201</v>
      </c>
      <c r="B2524" s="627">
        <v>2021306000</v>
      </c>
      <c r="C2524" s="627" t="s">
        <v>1163</v>
      </c>
      <c r="D2524" s="627" t="s">
        <v>1951</v>
      </c>
      <c r="E2524" s="627" t="s">
        <v>1022</v>
      </c>
      <c r="F2524" s="627" t="s">
        <v>1007</v>
      </c>
      <c r="G2524" s="627" t="s">
        <v>5524</v>
      </c>
      <c r="H2524" s="627" t="s">
        <v>5546</v>
      </c>
      <c r="I2524" s="627" t="s">
        <v>854</v>
      </c>
      <c r="J2524" s="627" t="s">
        <v>1970</v>
      </c>
      <c r="K2524" s="627"/>
      <c r="L2524" s="627"/>
      <c r="M2524" s="627"/>
      <c r="N2524" s="627"/>
    </row>
    <row r="2525" spans="1:14" ht="15" hidden="1" customHeight="1" x14ac:dyDescent="0.15">
      <c r="A2525" s="627">
        <v>202</v>
      </c>
      <c r="B2525" s="627">
        <v>2021307000</v>
      </c>
      <c r="C2525" s="627" t="s">
        <v>1163</v>
      </c>
      <c r="D2525" s="627" t="s">
        <v>1951</v>
      </c>
      <c r="E2525" s="627" t="s">
        <v>1024</v>
      </c>
      <c r="F2525" s="627" t="s">
        <v>1007</v>
      </c>
      <c r="G2525" s="627" t="s">
        <v>5524</v>
      </c>
      <c r="H2525" s="627" t="s">
        <v>5546</v>
      </c>
      <c r="I2525" s="627" t="s">
        <v>5805</v>
      </c>
      <c r="J2525" s="627" t="s">
        <v>1973</v>
      </c>
      <c r="K2525" s="627"/>
      <c r="L2525" s="627"/>
      <c r="M2525" s="627"/>
      <c r="N2525" s="627"/>
    </row>
    <row r="2526" spans="1:14" ht="15" hidden="1" customHeight="1" x14ac:dyDescent="0.15">
      <c r="A2526" s="627">
        <v>203</v>
      </c>
      <c r="B2526" s="627">
        <v>2021308000</v>
      </c>
      <c r="C2526" s="627" t="s">
        <v>1163</v>
      </c>
      <c r="D2526" s="627" t="s">
        <v>1951</v>
      </c>
      <c r="E2526" s="627" t="s">
        <v>1006</v>
      </c>
      <c r="F2526" s="627" t="s">
        <v>1007</v>
      </c>
      <c r="G2526" s="627" t="s">
        <v>5524</v>
      </c>
      <c r="H2526" s="627" t="s">
        <v>5546</v>
      </c>
      <c r="I2526" s="627" t="s">
        <v>5806</v>
      </c>
      <c r="J2526" s="627" t="s">
        <v>1976</v>
      </c>
      <c r="K2526" s="627"/>
      <c r="L2526" s="627"/>
      <c r="M2526" s="627"/>
      <c r="N2526" s="627"/>
    </row>
    <row r="2527" spans="1:14" ht="15" hidden="1" customHeight="1" x14ac:dyDescent="0.15">
      <c r="A2527" s="627">
        <v>204</v>
      </c>
      <c r="B2527" s="627">
        <v>2021309000</v>
      </c>
      <c r="C2527" s="627" t="s">
        <v>1163</v>
      </c>
      <c r="D2527" s="627" t="s">
        <v>1951</v>
      </c>
      <c r="E2527" s="627" t="s">
        <v>1027</v>
      </c>
      <c r="F2527" s="627" t="s">
        <v>1007</v>
      </c>
      <c r="G2527" s="627" t="s">
        <v>5524</v>
      </c>
      <c r="H2527" s="627" t="s">
        <v>5546</v>
      </c>
      <c r="I2527" s="627" t="s">
        <v>5807</v>
      </c>
      <c r="J2527" s="627" t="s">
        <v>5437</v>
      </c>
      <c r="K2527" s="627"/>
      <c r="L2527" s="627"/>
      <c r="M2527" s="627"/>
      <c r="N2527" s="627"/>
    </row>
    <row r="2528" spans="1:14" ht="15" hidden="1" customHeight="1" x14ac:dyDescent="0.15">
      <c r="A2528" s="627">
        <v>205</v>
      </c>
      <c r="B2528" s="627">
        <v>2021400000</v>
      </c>
      <c r="C2528" s="627" t="s">
        <v>1163</v>
      </c>
      <c r="D2528" s="627" t="s">
        <v>1165</v>
      </c>
      <c r="E2528" s="627" t="s">
        <v>1008</v>
      </c>
      <c r="F2528" s="627" t="s">
        <v>1007</v>
      </c>
      <c r="G2528" s="627" t="s">
        <v>5524</v>
      </c>
      <c r="H2528" s="627" t="s">
        <v>5548</v>
      </c>
      <c r="I2528" s="627"/>
      <c r="J2528" s="627" t="s">
        <v>687</v>
      </c>
      <c r="K2528" s="627"/>
      <c r="L2528" s="627"/>
      <c r="M2528" s="627"/>
      <c r="N2528" s="627"/>
    </row>
    <row r="2529" spans="1:14" ht="15" hidden="1" customHeight="1" x14ac:dyDescent="0.15">
      <c r="A2529" s="627">
        <v>206</v>
      </c>
      <c r="B2529" s="627">
        <v>2021401000</v>
      </c>
      <c r="C2529" s="627" t="s">
        <v>1163</v>
      </c>
      <c r="D2529" s="627" t="s">
        <v>1165</v>
      </c>
      <c r="E2529" s="627" t="s">
        <v>1012</v>
      </c>
      <c r="F2529" s="627" t="s">
        <v>1007</v>
      </c>
      <c r="G2529" s="627" t="s">
        <v>5524</v>
      </c>
      <c r="H2529" s="627" t="s">
        <v>5548</v>
      </c>
      <c r="I2529" s="627" t="s">
        <v>5808</v>
      </c>
      <c r="J2529" s="627" t="s">
        <v>688</v>
      </c>
      <c r="K2529" s="627"/>
      <c r="L2529" s="627"/>
      <c r="M2529" s="627"/>
      <c r="N2529" s="627"/>
    </row>
    <row r="2530" spans="1:14" ht="15" hidden="1" customHeight="1" x14ac:dyDescent="0.15">
      <c r="A2530" s="627">
        <v>207</v>
      </c>
      <c r="B2530" s="627">
        <v>2021402000</v>
      </c>
      <c r="C2530" s="627" t="s">
        <v>1163</v>
      </c>
      <c r="D2530" s="627" t="s">
        <v>1165</v>
      </c>
      <c r="E2530" s="627" t="s">
        <v>1014</v>
      </c>
      <c r="F2530" s="627" t="s">
        <v>1007</v>
      </c>
      <c r="G2530" s="627" t="s">
        <v>5524</v>
      </c>
      <c r="H2530" s="627" t="s">
        <v>5548</v>
      </c>
      <c r="I2530" s="627" t="s">
        <v>498</v>
      </c>
      <c r="J2530" s="627" t="s">
        <v>689</v>
      </c>
      <c r="K2530" s="627"/>
      <c r="L2530" s="627"/>
      <c r="M2530" s="627"/>
      <c r="N2530" s="627"/>
    </row>
    <row r="2531" spans="1:14" ht="15" hidden="1" customHeight="1" x14ac:dyDescent="0.15">
      <c r="A2531" s="627">
        <v>208</v>
      </c>
      <c r="B2531" s="627">
        <v>2021403000</v>
      </c>
      <c r="C2531" s="627" t="s">
        <v>1163</v>
      </c>
      <c r="D2531" s="627" t="s">
        <v>1165</v>
      </c>
      <c r="E2531" s="627" t="s">
        <v>1016</v>
      </c>
      <c r="F2531" s="627" t="s">
        <v>1007</v>
      </c>
      <c r="G2531" s="627" t="s">
        <v>5524</v>
      </c>
      <c r="H2531" s="627" t="s">
        <v>5548</v>
      </c>
      <c r="I2531" s="627" t="s">
        <v>4457</v>
      </c>
      <c r="J2531" s="627" t="s">
        <v>690</v>
      </c>
      <c r="K2531" s="627"/>
      <c r="L2531" s="627"/>
      <c r="M2531" s="627"/>
      <c r="N2531" s="627"/>
    </row>
    <row r="2532" spans="1:14" ht="15" hidden="1" customHeight="1" x14ac:dyDescent="0.15">
      <c r="A2532" s="627">
        <v>209</v>
      </c>
      <c r="B2532" s="627">
        <v>2021404000</v>
      </c>
      <c r="C2532" s="627" t="s">
        <v>1163</v>
      </c>
      <c r="D2532" s="627" t="s">
        <v>1165</v>
      </c>
      <c r="E2532" s="627" t="s">
        <v>1018</v>
      </c>
      <c r="F2532" s="627" t="s">
        <v>1007</v>
      </c>
      <c r="G2532" s="627" t="s">
        <v>5524</v>
      </c>
      <c r="H2532" s="627" t="s">
        <v>5548</v>
      </c>
      <c r="I2532" s="627" t="s">
        <v>5809</v>
      </c>
      <c r="J2532" s="627" t="s">
        <v>691</v>
      </c>
      <c r="K2532" s="627"/>
      <c r="L2532" s="627"/>
      <c r="M2532" s="627"/>
      <c r="N2532" s="627"/>
    </row>
    <row r="2533" spans="1:14" ht="15" hidden="1" customHeight="1" x14ac:dyDescent="0.15">
      <c r="A2533" s="627">
        <v>210</v>
      </c>
      <c r="B2533" s="627">
        <v>2021405000</v>
      </c>
      <c r="C2533" s="627" t="s">
        <v>1163</v>
      </c>
      <c r="D2533" s="627" t="s">
        <v>1165</v>
      </c>
      <c r="E2533" s="627" t="s">
        <v>1020</v>
      </c>
      <c r="F2533" s="627" t="s">
        <v>1007</v>
      </c>
      <c r="G2533" s="627" t="s">
        <v>5524</v>
      </c>
      <c r="H2533" s="627" t="s">
        <v>5548</v>
      </c>
      <c r="I2533" s="627" t="s">
        <v>117</v>
      </c>
      <c r="J2533" s="627" t="s">
        <v>1988</v>
      </c>
      <c r="K2533" s="627"/>
      <c r="L2533" s="627"/>
      <c r="M2533" s="627"/>
      <c r="N2533" s="627"/>
    </row>
    <row r="2534" spans="1:14" ht="15" hidden="1" customHeight="1" x14ac:dyDescent="0.15">
      <c r="A2534" s="627">
        <v>211</v>
      </c>
      <c r="B2534" s="627">
        <v>2021406000</v>
      </c>
      <c r="C2534" s="627" t="s">
        <v>1163</v>
      </c>
      <c r="D2534" s="627" t="s">
        <v>1165</v>
      </c>
      <c r="E2534" s="627" t="s">
        <v>1022</v>
      </c>
      <c r="F2534" s="627" t="s">
        <v>1007</v>
      </c>
      <c r="G2534" s="627" t="s">
        <v>5524</v>
      </c>
      <c r="H2534" s="627" t="s">
        <v>5548</v>
      </c>
      <c r="I2534" s="627" t="s">
        <v>5810</v>
      </c>
      <c r="J2534" s="627" t="s">
        <v>1991</v>
      </c>
      <c r="K2534" s="627"/>
      <c r="L2534" s="627"/>
      <c r="M2534" s="627"/>
      <c r="N2534" s="627"/>
    </row>
    <row r="2535" spans="1:14" ht="15" hidden="1" customHeight="1" x14ac:dyDescent="0.15">
      <c r="A2535" s="627">
        <v>212</v>
      </c>
      <c r="B2535" s="627">
        <v>2021407000</v>
      </c>
      <c r="C2535" s="627" t="s">
        <v>1163</v>
      </c>
      <c r="D2535" s="627" t="s">
        <v>1165</v>
      </c>
      <c r="E2535" s="627" t="s">
        <v>1024</v>
      </c>
      <c r="F2535" s="627" t="s">
        <v>1007</v>
      </c>
      <c r="G2535" s="627" t="s">
        <v>5524</v>
      </c>
      <c r="H2535" s="627" t="s">
        <v>5548</v>
      </c>
      <c r="I2535" s="627" t="s">
        <v>3603</v>
      </c>
      <c r="J2535" s="627" t="s">
        <v>3105</v>
      </c>
      <c r="K2535" s="627"/>
      <c r="L2535" s="627"/>
      <c r="M2535" s="627"/>
      <c r="N2535" s="627"/>
    </row>
    <row r="2536" spans="1:14" ht="15" hidden="1" customHeight="1" x14ac:dyDescent="0.15">
      <c r="A2536" s="627">
        <v>213</v>
      </c>
      <c r="B2536" s="627">
        <v>2021408000</v>
      </c>
      <c r="C2536" s="627" t="s">
        <v>1163</v>
      </c>
      <c r="D2536" s="627" t="s">
        <v>1165</v>
      </c>
      <c r="E2536" s="627" t="s">
        <v>1006</v>
      </c>
      <c r="F2536" s="627" t="s">
        <v>1007</v>
      </c>
      <c r="G2536" s="627" t="s">
        <v>5524</v>
      </c>
      <c r="H2536" s="627" t="s">
        <v>5548</v>
      </c>
      <c r="I2536" s="627" t="s">
        <v>5811</v>
      </c>
      <c r="J2536" s="627" t="s">
        <v>3108</v>
      </c>
      <c r="K2536" s="627"/>
      <c r="L2536" s="627"/>
      <c r="M2536" s="627"/>
      <c r="N2536" s="627"/>
    </row>
    <row r="2537" spans="1:14" ht="15" hidden="1" customHeight="1" x14ac:dyDescent="0.15">
      <c r="A2537" s="627">
        <v>214</v>
      </c>
      <c r="B2537" s="627">
        <v>2021409000</v>
      </c>
      <c r="C2537" s="627" t="s">
        <v>1163</v>
      </c>
      <c r="D2537" s="627" t="s">
        <v>1165</v>
      </c>
      <c r="E2537" s="627" t="s">
        <v>1027</v>
      </c>
      <c r="F2537" s="627" t="s">
        <v>1007</v>
      </c>
      <c r="G2537" s="627" t="s">
        <v>5524</v>
      </c>
      <c r="H2537" s="627" t="s">
        <v>5548</v>
      </c>
      <c r="I2537" s="627" t="s">
        <v>5812</v>
      </c>
      <c r="J2537" s="627" t="s">
        <v>3111</v>
      </c>
      <c r="K2537" s="627"/>
      <c r="L2537" s="627"/>
      <c r="M2537" s="627"/>
      <c r="N2537" s="627"/>
    </row>
    <row r="2538" spans="1:14" ht="15" hidden="1" customHeight="1" x14ac:dyDescent="0.15">
      <c r="A2538" s="627">
        <v>215</v>
      </c>
      <c r="B2538" s="627">
        <v>2021500000</v>
      </c>
      <c r="C2538" s="627" t="s">
        <v>1163</v>
      </c>
      <c r="D2538" s="627" t="s">
        <v>1171</v>
      </c>
      <c r="E2538" s="627" t="s">
        <v>1008</v>
      </c>
      <c r="F2538" s="627" t="s">
        <v>1007</v>
      </c>
      <c r="G2538" s="627" t="s">
        <v>5524</v>
      </c>
      <c r="H2538" s="627" t="s">
        <v>5550</v>
      </c>
      <c r="I2538" s="627"/>
      <c r="J2538" s="627" t="s">
        <v>692</v>
      </c>
      <c r="K2538" s="627"/>
      <c r="L2538" s="627"/>
      <c r="M2538" s="627"/>
      <c r="N2538" s="627"/>
    </row>
    <row r="2539" spans="1:14" ht="15" hidden="1" customHeight="1" x14ac:dyDescent="0.15">
      <c r="A2539" s="627">
        <v>216</v>
      </c>
      <c r="B2539" s="627">
        <v>2021501000</v>
      </c>
      <c r="C2539" s="627" t="s">
        <v>1163</v>
      </c>
      <c r="D2539" s="627" t="s">
        <v>1171</v>
      </c>
      <c r="E2539" s="627" t="s">
        <v>1012</v>
      </c>
      <c r="F2539" s="627" t="s">
        <v>1007</v>
      </c>
      <c r="G2539" s="627" t="s">
        <v>5524</v>
      </c>
      <c r="H2539" s="627" t="s">
        <v>5550</v>
      </c>
      <c r="I2539" s="627" t="s">
        <v>5813</v>
      </c>
      <c r="J2539" s="627" t="s">
        <v>693</v>
      </c>
      <c r="K2539" s="627"/>
      <c r="L2539" s="627"/>
      <c r="M2539" s="627"/>
      <c r="N2539" s="627"/>
    </row>
    <row r="2540" spans="1:14" ht="15" hidden="1" customHeight="1" x14ac:dyDescent="0.15">
      <c r="A2540" s="627">
        <v>217</v>
      </c>
      <c r="B2540" s="627">
        <v>2021502000</v>
      </c>
      <c r="C2540" s="627" t="s">
        <v>1163</v>
      </c>
      <c r="D2540" s="627" t="s">
        <v>1171</v>
      </c>
      <c r="E2540" s="627" t="s">
        <v>1014</v>
      </c>
      <c r="F2540" s="627" t="s">
        <v>1007</v>
      </c>
      <c r="G2540" s="627" t="s">
        <v>5524</v>
      </c>
      <c r="H2540" s="627" t="s">
        <v>5550</v>
      </c>
      <c r="I2540" s="627" t="s">
        <v>5814</v>
      </c>
      <c r="J2540" s="627" t="s">
        <v>694</v>
      </c>
      <c r="K2540" s="627"/>
      <c r="L2540" s="627"/>
      <c r="M2540" s="627"/>
      <c r="N2540" s="627"/>
    </row>
    <row r="2541" spans="1:14" ht="15" hidden="1" customHeight="1" x14ac:dyDescent="0.15">
      <c r="A2541" s="627">
        <v>218</v>
      </c>
      <c r="B2541" s="627">
        <v>2021503000</v>
      </c>
      <c r="C2541" s="627" t="s">
        <v>1163</v>
      </c>
      <c r="D2541" s="627" t="s">
        <v>1171</v>
      </c>
      <c r="E2541" s="627" t="s">
        <v>1016</v>
      </c>
      <c r="F2541" s="627" t="s">
        <v>1007</v>
      </c>
      <c r="G2541" s="627" t="s">
        <v>5524</v>
      </c>
      <c r="H2541" s="627" t="s">
        <v>5550</v>
      </c>
      <c r="I2541" s="627" t="s">
        <v>5815</v>
      </c>
      <c r="J2541" s="627" t="s">
        <v>695</v>
      </c>
      <c r="K2541" s="627"/>
      <c r="L2541" s="627"/>
      <c r="M2541" s="627"/>
      <c r="N2541" s="627"/>
    </row>
    <row r="2542" spans="1:14" ht="15" hidden="1" customHeight="1" x14ac:dyDescent="0.15">
      <c r="A2542" s="627">
        <v>219</v>
      </c>
      <c r="B2542" s="627">
        <v>2021504000</v>
      </c>
      <c r="C2542" s="627" t="s">
        <v>1163</v>
      </c>
      <c r="D2542" s="627" t="s">
        <v>1171</v>
      </c>
      <c r="E2542" s="627" t="s">
        <v>1018</v>
      </c>
      <c r="F2542" s="627" t="s">
        <v>1007</v>
      </c>
      <c r="G2542" s="627" t="s">
        <v>5524</v>
      </c>
      <c r="H2542" s="627" t="s">
        <v>5550</v>
      </c>
      <c r="I2542" s="627" t="s">
        <v>5816</v>
      </c>
      <c r="J2542" s="627" t="s">
        <v>696</v>
      </c>
      <c r="K2542" s="627"/>
      <c r="L2542" s="627"/>
      <c r="M2542" s="627"/>
      <c r="N2542" s="627"/>
    </row>
    <row r="2543" spans="1:14" ht="15" hidden="1" customHeight="1" x14ac:dyDescent="0.15">
      <c r="A2543" s="627">
        <v>220</v>
      </c>
      <c r="B2543" s="627">
        <v>2021505000</v>
      </c>
      <c r="C2543" s="627" t="s">
        <v>1163</v>
      </c>
      <c r="D2543" s="627" t="s">
        <v>1171</v>
      </c>
      <c r="E2543" s="627" t="s">
        <v>1020</v>
      </c>
      <c r="F2543" s="627" t="s">
        <v>1007</v>
      </c>
      <c r="G2543" s="627" t="s">
        <v>5524</v>
      </c>
      <c r="H2543" s="627" t="s">
        <v>5550</v>
      </c>
      <c r="I2543" s="627" t="s">
        <v>5817</v>
      </c>
      <c r="J2543" s="627" t="s">
        <v>697</v>
      </c>
      <c r="K2543" s="627"/>
      <c r="L2543" s="627"/>
      <c r="M2543" s="627"/>
      <c r="N2543" s="627"/>
    </row>
    <row r="2544" spans="1:14" ht="15" hidden="1" customHeight="1" x14ac:dyDescent="0.15">
      <c r="A2544" s="627">
        <v>221</v>
      </c>
      <c r="B2544" s="627">
        <v>2021506000</v>
      </c>
      <c r="C2544" s="627" t="s">
        <v>1163</v>
      </c>
      <c r="D2544" s="627" t="s">
        <v>1171</v>
      </c>
      <c r="E2544" s="627" t="s">
        <v>1022</v>
      </c>
      <c r="F2544" s="627" t="s">
        <v>1007</v>
      </c>
      <c r="G2544" s="627" t="s">
        <v>5524</v>
      </c>
      <c r="H2544" s="627" t="s">
        <v>5550</v>
      </c>
      <c r="I2544" s="627" t="s">
        <v>5818</v>
      </c>
      <c r="J2544" s="627" t="s">
        <v>698</v>
      </c>
      <c r="K2544" s="627"/>
      <c r="L2544" s="627"/>
      <c r="M2544" s="627"/>
      <c r="N2544" s="627"/>
    </row>
    <row r="2545" spans="1:14" ht="15" hidden="1" customHeight="1" x14ac:dyDescent="0.15">
      <c r="A2545" s="627">
        <v>222</v>
      </c>
      <c r="B2545" s="627">
        <v>2021507000</v>
      </c>
      <c r="C2545" s="627" t="s">
        <v>1163</v>
      </c>
      <c r="D2545" s="627" t="s">
        <v>1171</v>
      </c>
      <c r="E2545" s="627" t="s">
        <v>1024</v>
      </c>
      <c r="F2545" s="627" t="s">
        <v>1007</v>
      </c>
      <c r="G2545" s="627" t="s">
        <v>5524</v>
      </c>
      <c r="H2545" s="627" t="s">
        <v>5550</v>
      </c>
      <c r="I2545" s="627" t="s">
        <v>5819</v>
      </c>
      <c r="J2545" s="627" t="s">
        <v>699</v>
      </c>
      <c r="K2545" s="627"/>
      <c r="L2545" s="627"/>
      <c r="M2545" s="627"/>
      <c r="N2545" s="627"/>
    </row>
    <row r="2546" spans="1:14" ht="15" hidden="1" customHeight="1" x14ac:dyDescent="0.15">
      <c r="A2546" s="627">
        <v>223</v>
      </c>
      <c r="B2546" s="627">
        <v>2021700000</v>
      </c>
      <c r="C2546" s="627" t="s">
        <v>1163</v>
      </c>
      <c r="D2546" s="627" t="s">
        <v>1193</v>
      </c>
      <c r="E2546" s="627" t="s">
        <v>1008</v>
      </c>
      <c r="F2546" s="627" t="s">
        <v>1007</v>
      </c>
      <c r="G2546" s="627" t="s">
        <v>5524</v>
      </c>
      <c r="H2546" s="627" t="s">
        <v>5551</v>
      </c>
      <c r="I2546" s="627"/>
      <c r="J2546" s="627" t="s">
        <v>712</v>
      </c>
      <c r="K2546" s="627"/>
      <c r="L2546" s="627"/>
      <c r="M2546" s="627"/>
      <c r="N2546" s="627"/>
    </row>
    <row r="2547" spans="1:14" ht="15" hidden="1" customHeight="1" x14ac:dyDescent="0.15">
      <c r="A2547" s="627">
        <v>224</v>
      </c>
      <c r="B2547" s="627">
        <v>2021701000</v>
      </c>
      <c r="C2547" s="627" t="s">
        <v>1163</v>
      </c>
      <c r="D2547" s="627" t="s">
        <v>1193</v>
      </c>
      <c r="E2547" s="627" t="s">
        <v>1012</v>
      </c>
      <c r="F2547" s="627" t="s">
        <v>1007</v>
      </c>
      <c r="G2547" s="627" t="s">
        <v>5524</v>
      </c>
      <c r="H2547" s="627" t="s">
        <v>5551</v>
      </c>
      <c r="I2547" s="627" t="s">
        <v>5820</v>
      </c>
      <c r="J2547" s="627" t="s">
        <v>713</v>
      </c>
      <c r="K2547" s="627"/>
      <c r="L2547" s="627"/>
      <c r="M2547" s="627"/>
      <c r="N2547" s="627"/>
    </row>
    <row r="2548" spans="1:14" ht="15" hidden="1" customHeight="1" x14ac:dyDescent="0.15">
      <c r="A2548" s="627">
        <v>225</v>
      </c>
      <c r="B2548" s="627">
        <v>2021702000</v>
      </c>
      <c r="C2548" s="627" t="s">
        <v>1163</v>
      </c>
      <c r="D2548" s="627" t="s">
        <v>1193</v>
      </c>
      <c r="E2548" s="627" t="s">
        <v>1014</v>
      </c>
      <c r="F2548" s="627" t="s">
        <v>1007</v>
      </c>
      <c r="G2548" s="627" t="s">
        <v>5524</v>
      </c>
      <c r="H2548" s="627" t="s">
        <v>5551</v>
      </c>
      <c r="I2548" s="627" t="s">
        <v>1854</v>
      </c>
      <c r="J2548" s="627" t="s">
        <v>714</v>
      </c>
      <c r="K2548" s="627"/>
      <c r="L2548" s="627"/>
      <c r="M2548" s="627"/>
      <c r="N2548" s="627"/>
    </row>
    <row r="2549" spans="1:14" ht="15" hidden="1" customHeight="1" x14ac:dyDescent="0.15">
      <c r="A2549" s="627">
        <v>226</v>
      </c>
      <c r="B2549" s="627">
        <v>2021703000</v>
      </c>
      <c r="C2549" s="627" t="s">
        <v>1163</v>
      </c>
      <c r="D2549" s="627" t="s">
        <v>1193</v>
      </c>
      <c r="E2549" s="627" t="s">
        <v>1016</v>
      </c>
      <c r="F2549" s="627" t="s">
        <v>1007</v>
      </c>
      <c r="G2549" s="627" t="s">
        <v>5524</v>
      </c>
      <c r="H2549" s="627" t="s">
        <v>5551</v>
      </c>
      <c r="I2549" s="627" t="s">
        <v>116</v>
      </c>
      <c r="J2549" s="627" t="s">
        <v>715</v>
      </c>
      <c r="K2549" s="627"/>
      <c r="L2549" s="627"/>
      <c r="M2549" s="627"/>
      <c r="N2549" s="627"/>
    </row>
    <row r="2550" spans="1:14" ht="15" hidden="1" customHeight="1" x14ac:dyDescent="0.15">
      <c r="A2550" s="627">
        <v>227</v>
      </c>
      <c r="B2550" s="627">
        <v>2021704000</v>
      </c>
      <c r="C2550" s="627" t="s">
        <v>1163</v>
      </c>
      <c r="D2550" s="627" t="s">
        <v>1193</v>
      </c>
      <c r="E2550" s="627" t="s">
        <v>1018</v>
      </c>
      <c r="F2550" s="627" t="s">
        <v>1007</v>
      </c>
      <c r="G2550" s="627" t="s">
        <v>5524</v>
      </c>
      <c r="H2550" s="627" t="s">
        <v>5551</v>
      </c>
      <c r="I2550" s="627" t="s">
        <v>5821</v>
      </c>
      <c r="J2550" s="627" t="s">
        <v>716</v>
      </c>
      <c r="K2550" s="627"/>
      <c r="L2550" s="627"/>
      <c r="M2550" s="627"/>
      <c r="N2550" s="627"/>
    </row>
    <row r="2551" spans="1:14" ht="15" hidden="1" customHeight="1" x14ac:dyDescent="0.15">
      <c r="A2551" s="627">
        <v>228</v>
      </c>
      <c r="B2551" s="627">
        <v>2021705000</v>
      </c>
      <c r="C2551" s="627" t="s">
        <v>1163</v>
      </c>
      <c r="D2551" s="627" t="s">
        <v>1193</v>
      </c>
      <c r="E2551" s="627" t="s">
        <v>1020</v>
      </c>
      <c r="F2551" s="627" t="s">
        <v>1007</v>
      </c>
      <c r="G2551" s="627" t="s">
        <v>5524</v>
      </c>
      <c r="H2551" s="627" t="s">
        <v>5551</v>
      </c>
      <c r="I2551" s="627" t="s">
        <v>5822</v>
      </c>
      <c r="J2551" s="627" t="s">
        <v>717</v>
      </c>
      <c r="K2551" s="627"/>
      <c r="L2551" s="627"/>
      <c r="M2551" s="627"/>
      <c r="N2551" s="627"/>
    </row>
    <row r="2552" spans="1:14" ht="15" hidden="1" customHeight="1" x14ac:dyDescent="0.15">
      <c r="A2552" s="627">
        <v>229</v>
      </c>
      <c r="B2552" s="627">
        <v>2021706000</v>
      </c>
      <c r="C2552" s="627" t="s">
        <v>1163</v>
      </c>
      <c r="D2552" s="627" t="s">
        <v>1193</v>
      </c>
      <c r="E2552" s="627" t="s">
        <v>1022</v>
      </c>
      <c r="F2552" s="627" t="s">
        <v>1007</v>
      </c>
      <c r="G2552" s="627" t="s">
        <v>5524</v>
      </c>
      <c r="H2552" s="627" t="s">
        <v>5551</v>
      </c>
      <c r="I2552" s="627" t="s">
        <v>5823</v>
      </c>
      <c r="J2552" s="627" t="s">
        <v>718</v>
      </c>
      <c r="K2552" s="627"/>
      <c r="L2552" s="627"/>
      <c r="M2552" s="627"/>
      <c r="N2552" s="627"/>
    </row>
    <row r="2553" spans="1:14" ht="15" hidden="1" customHeight="1" x14ac:dyDescent="0.15">
      <c r="A2553" s="627">
        <v>230</v>
      </c>
      <c r="B2553" s="627">
        <v>2021707000</v>
      </c>
      <c r="C2553" s="627" t="s">
        <v>1163</v>
      </c>
      <c r="D2553" s="627" t="s">
        <v>1193</v>
      </c>
      <c r="E2553" s="627" t="s">
        <v>1024</v>
      </c>
      <c r="F2553" s="627" t="s">
        <v>1007</v>
      </c>
      <c r="G2553" s="627" t="s">
        <v>5524</v>
      </c>
      <c r="H2553" s="627" t="s">
        <v>5551</v>
      </c>
      <c r="I2553" s="627" t="s">
        <v>5824</v>
      </c>
      <c r="J2553" s="627" t="s">
        <v>719</v>
      </c>
      <c r="K2553" s="627"/>
      <c r="L2553" s="627"/>
      <c r="M2553" s="627"/>
      <c r="N2553" s="627"/>
    </row>
    <row r="2554" spans="1:14" ht="15" hidden="1" customHeight="1" x14ac:dyDescent="0.15">
      <c r="A2554" s="627">
        <v>231</v>
      </c>
      <c r="B2554" s="627">
        <v>2021708000</v>
      </c>
      <c r="C2554" s="627" t="s">
        <v>1163</v>
      </c>
      <c r="D2554" s="627" t="s">
        <v>1193</v>
      </c>
      <c r="E2554" s="627" t="s">
        <v>1006</v>
      </c>
      <c r="F2554" s="627" t="s">
        <v>1007</v>
      </c>
      <c r="G2554" s="627" t="s">
        <v>5524</v>
      </c>
      <c r="H2554" s="627" t="s">
        <v>5551</v>
      </c>
      <c r="I2554" s="627" t="s">
        <v>5825</v>
      </c>
      <c r="J2554" s="627" t="s">
        <v>720</v>
      </c>
      <c r="K2554" s="627"/>
      <c r="L2554" s="627"/>
      <c r="M2554" s="627"/>
      <c r="N2554" s="627"/>
    </row>
    <row r="2555" spans="1:14" ht="15" hidden="1" customHeight="1" x14ac:dyDescent="0.15">
      <c r="A2555" s="627">
        <v>232</v>
      </c>
      <c r="B2555" s="627">
        <v>2021709000</v>
      </c>
      <c r="C2555" s="627" t="s">
        <v>1163</v>
      </c>
      <c r="D2555" s="627" t="s">
        <v>1193</v>
      </c>
      <c r="E2555" s="627" t="s">
        <v>1027</v>
      </c>
      <c r="F2555" s="627" t="s">
        <v>1007</v>
      </c>
      <c r="G2555" s="627" t="s">
        <v>5524</v>
      </c>
      <c r="H2555" s="627" t="s">
        <v>5551</v>
      </c>
      <c r="I2555" s="627" t="s">
        <v>5826</v>
      </c>
      <c r="J2555" s="627" t="s">
        <v>721</v>
      </c>
      <c r="K2555" s="627"/>
      <c r="L2555" s="627"/>
      <c r="M2555" s="627"/>
      <c r="N2555" s="627"/>
    </row>
    <row r="2556" spans="1:14" ht="15" hidden="1" customHeight="1" x14ac:dyDescent="0.15">
      <c r="A2556" s="627">
        <v>233</v>
      </c>
      <c r="B2556" s="627">
        <v>2021710000</v>
      </c>
      <c r="C2556" s="627" t="s">
        <v>1163</v>
      </c>
      <c r="D2556" s="627" t="s">
        <v>1193</v>
      </c>
      <c r="E2556" s="627" t="s">
        <v>1029</v>
      </c>
      <c r="F2556" s="627" t="s">
        <v>1007</v>
      </c>
      <c r="G2556" s="627" t="s">
        <v>5524</v>
      </c>
      <c r="H2556" s="627" t="s">
        <v>5551</v>
      </c>
      <c r="I2556" s="627" t="s">
        <v>5827</v>
      </c>
      <c r="J2556" s="627" t="s">
        <v>722</v>
      </c>
      <c r="K2556" s="627"/>
      <c r="L2556" s="627"/>
      <c r="M2556" s="627"/>
      <c r="N2556" s="627"/>
    </row>
    <row r="2557" spans="1:14" ht="15" hidden="1" customHeight="1" x14ac:dyDescent="0.15">
      <c r="A2557" s="627">
        <v>234</v>
      </c>
      <c r="B2557" s="627">
        <v>2021711000</v>
      </c>
      <c r="C2557" s="627" t="s">
        <v>1163</v>
      </c>
      <c r="D2557" s="627" t="s">
        <v>1193</v>
      </c>
      <c r="E2557" s="627" t="s">
        <v>1031</v>
      </c>
      <c r="F2557" s="627" t="s">
        <v>1007</v>
      </c>
      <c r="G2557" s="627" t="s">
        <v>5524</v>
      </c>
      <c r="H2557" s="627" t="s">
        <v>5551</v>
      </c>
      <c r="I2557" s="627" t="s">
        <v>2450</v>
      </c>
      <c r="J2557" s="627" t="s">
        <v>3169</v>
      </c>
      <c r="K2557" s="627"/>
      <c r="L2557" s="627"/>
      <c r="M2557" s="627"/>
      <c r="N2557" s="627"/>
    </row>
    <row r="2558" spans="1:14" ht="15" hidden="1" customHeight="1" x14ac:dyDescent="0.15">
      <c r="A2558" s="627">
        <v>235</v>
      </c>
      <c r="B2558" s="627">
        <v>2021712000</v>
      </c>
      <c r="C2558" s="627" t="s">
        <v>1163</v>
      </c>
      <c r="D2558" s="627" t="s">
        <v>1193</v>
      </c>
      <c r="E2558" s="627" t="s">
        <v>1033</v>
      </c>
      <c r="F2558" s="627" t="s">
        <v>1007</v>
      </c>
      <c r="G2558" s="627" t="s">
        <v>5524</v>
      </c>
      <c r="H2558" s="627" t="s">
        <v>5551</v>
      </c>
      <c r="I2558" s="627" t="s">
        <v>5828</v>
      </c>
      <c r="J2558" s="627" t="s">
        <v>3172</v>
      </c>
      <c r="K2558" s="627"/>
      <c r="L2558" s="627"/>
      <c r="M2558" s="627"/>
      <c r="N2558" s="627"/>
    </row>
    <row r="2559" spans="1:14" ht="15" hidden="1" customHeight="1" x14ac:dyDescent="0.15">
      <c r="A2559" s="627">
        <v>236</v>
      </c>
      <c r="B2559" s="627">
        <v>2021713000</v>
      </c>
      <c r="C2559" s="627" t="s">
        <v>1163</v>
      </c>
      <c r="D2559" s="627" t="s">
        <v>1193</v>
      </c>
      <c r="E2559" s="627" t="s">
        <v>1035</v>
      </c>
      <c r="F2559" s="627" t="s">
        <v>1007</v>
      </c>
      <c r="G2559" s="627" t="s">
        <v>5524</v>
      </c>
      <c r="H2559" s="627" t="s">
        <v>5551</v>
      </c>
      <c r="I2559" s="627" t="s">
        <v>5829</v>
      </c>
      <c r="J2559" s="627" t="s">
        <v>3175</v>
      </c>
      <c r="K2559" s="627"/>
      <c r="L2559" s="627"/>
      <c r="M2559" s="627"/>
      <c r="N2559" s="627"/>
    </row>
    <row r="2560" spans="1:14" ht="15" hidden="1" customHeight="1" x14ac:dyDescent="0.15">
      <c r="A2560" s="627">
        <v>237</v>
      </c>
      <c r="B2560" s="627">
        <v>2021714000</v>
      </c>
      <c r="C2560" s="627" t="s">
        <v>1163</v>
      </c>
      <c r="D2560" s="627" t="s">
        <v>1193</v>
      </c>
      <c r="E2560" s="627" t="s">
        <v>1037</v>
      </c>
      <c r="F2560" s="627" t="s">
        <v>1007</v>
      </c>
      <c r="G2560" s="627" t="s">
        <v>5524</v>
      </c>
      <c r="H2560" s="627" t="s">
        <v>5551</v>
      </c>
      <c r="I2560" s="627" t="s">
        <v>5830</v>
      </c>
      <c r="J2560" s="627" t="s">
        <v>5831</v>
      </c>
      <c r="K2560" s="627"/>
      <c r="L2560" s="627"/>
      <c r="M2560" s="627"/>
      <c r="N2560" s="627"/>
    </row>
    <row r="2561" spans="1:14" ht="15" hidden="1" customHeight="1" x14ac:dyDescent="0.15">
      <c r="A2561" s="627">
        <v>238</v>
      </c>
      <c r="B2561" s="627">
        <v>2021715000</v>
      </c>
      <c r="C2561" s="627" t="s">
        <v>1163</v>
      </c>
      <c r="D2561" s="627" t="s">
        <v>1193</v>
      </c>
      <c r="E2561" s="627" t="s">
        <v>1039</v>
      </c>
      <c r="F2561" s="627" t="s">
        <v>1007</v>
      </c>
      <c r="G2561" s="627" t="s">
        <v>5524</v>
      </c>
      <c r="H2561" s="627" t="s">
        <v>5551</v>
      </c>
      <c r="I2561" s="627" t="s">
        <v>5832</v>
      </c>
      <c r="J2561" s="627" t="s">
        <v>5833</v>
      </c>
      <c r="K2561" s="627"/>
      <c r="L2561" s="627"/>
      <c r="M2561" s="627"/>
      <c r="N2561" s="627"/>
    </row>
    <row r="2562" spans="1:14" ht="15" hidden="1" customHeight="1" x14ac:dyDescent="0.15">
      <c r="A2562" s="627">
        <v>239</v>
      </c>
      <c r="B2562" s="627">
        <v>2021716000</v>
      </c>
      <c r="C2562" s="627" t="s">
        <v>1163</v>
      </c>
      <c r="D2562" s="627" t="s">
        <v>1193</v>
      </c>
      <c r="E2562" s="627" t="s">
        <v>1041</v>
      </c>
      <c r="F2562" s="627" t="s">
        <v>1007</v>
      </c>
      <c r="G2562" s="627" t="s">
        <v>5524</v>
      </c>
      <c r="H2562" s="627" t="s">
        <v>5551</v>
      </c>
      <c r="I2562" s="627" t="s">
        <v>5834</v>
      </c>
      <c r="J2562" s="627" t="s">
        <v>5835</v>
      </c>
      <c r="K2562" s="627"/>
      <c r="L2562" s="627"/>
      <c r="M2562" s="627"/>
      <c r="N2562" s="627"/>
    </row>
    <row r="2563" spans="1:14" ht="15" hidden="1" customHeight="1" x14ac:dyDescent="0.15">
      <c r="A2563" s="627">
        <v>240</v>
      </c>
      <c r="B2563" s="627">
        <v>2021717000</v>
      </c>
      <c r="C2563" s="627" t="s">
        <v>1163</v>
      </c>
      <c r="D2563" s="627" t="s">
        <v>1193</v>
      </c>
      <c r="E2563" s="627" t="s">
        <v>1043</v>
      </c>
      <c r="F2563" s="627" t="s">
        <v>1007</v>
      </c>
      <c r="G2563" s="627" t="s">
        <v>5524</v>
      </c>
      <c r="H2563" s="627" t="s">
        <v>5551</v>
      </c>
      <c r="I2563" s="627" t="s">
        <v>5836</v>
      </c>
      <c r="J2563" s="627" t="s">
        <v>5837</v>
      </c>
      <c r="K2563" s="627"/>
      <c r="L2563" s="627"/>
      <c r="M2563" s="627"/>
      <c r="N2563" s="627"/>
    </row>
    <row r="2564" spans="1:14" ht="15" hidden="1" customHeight="1" x14ac:dyDescent="0.15">
      <c r="A2564" s="627">
        <v>241</v>
      </c>
      <c r="B2564" s="627">
        <v>2021718000</v>
      </c>
      <c r="C2564" s="627" t="s">
        <v>1163</v>
      </c>
      <c r="D2564" s="627" t="s">
        <v>1193</v>
      </c>
      <c r="E2564" s="627" t="s">
        <v>1045</v>
      </c>
      <c r="F2564" s="627" t="s">
        <v>1007</v>
      </c>
      <c r="G2564" s="627" t="s">
        <v>5524</v>
      </c>
      <c r="H2564" s="627" t="s">
        <v>5551</v>
      </c>
      <c r="I2564" s="627" t="s">
        <v>5838</v>
      </c>
      <c r="J2564" s="627" t="s">
        <v>5839</v>
      </c>
      <c r="K2564" s="627"/>
      <c r="L2564" s="627"/>
      <c r="M2564" s="627"/>
      <c r="N2564" s="627"/>
    </row>
    <row r="2565" spans="1:14" ht="15" hidden="1" customHeight="1" x14ac:dyDescent="0.15">
      <c r="A2565" s="627">
        <v>242</v>
      </c>
      <c r="B2565" s="627">
        <v>2021719000</v>
      </c>
      <c r="C2565" s="627" t="s">
        <v>1163</v>
      </c>
      <c r="D2565" s="627" t="s">
        <v>1193</v>
      </c>
      <c r="E2565" s="627" t="s">
        <v>1161</v>
      </c>
      <c r="F2565" s="627" t="s">
        <v>1007</v>
      </c>
      <c r="G2565" s="627" t="s">
        <v>5524</v>
      </c>
      <c r="H2565" s="627" t="s">
        <v>5551</v>
      </c>
      <c r="I2565" s="627" t="s">
        <v>5840</v>
      </c>
      <c r="J2565" s="627" t="s">
        <v>5841</v>
      </c>
      <c r="K2565" s="627"/>
      <c r="L2565" s="627"/>
      <c r="M2565" s="627"/>
      <c r="N2565" s="627"/>
    </row>
    <row r="2566" spans="1:14" ht="15" hidden="1" customHeight="1" x14ac:dyDescent="0.15">
      <c r="A2566" s="627">
        <v>243</v>
      </c>
      <c r="B2566" s="627">
        <v>2021720000</v>
      </c>
      <c r="C2566" s="627" t="s">
        <v>1163</v>
      </c>
      <c r="D2566" s="627" t="s">
        <v>1193</v>
      </c>
      <c r="E2566" s="627" t="s">
        <v>1163</v>
      </c>
      <c r="F2566" s="627" t="s">
        <v>1007</v>
      </c>
      <c r="G2566" s="627" t="s">
        <v>5524</v>
      </c>
      <c r="H2566" s="627" t="s">
        <v>5551</v>
      </c>
      <c r="I2566" s="627" t="s">
        <v>5842</v>
      </c>
      <c r="J2566" s="627" t="s">
        <v>5843</v>
      </c>
      <c r="K2566" s="627"/>
      <c r="L2566" s="627"/>
      <c r="M2566" s="627"/>
      <c r="N2566" s="627"/>
    </row>
    <row r="2567" spans="1:14" ht="15" hidden="1" customHeight="1" x14ac:dyDescent="0.15">
      <c r="A2567" s="627">
        <v>244</v>
      </c>
      <c r="B2567" s="627">
        <v>2021721000</v>
      </c>
      <c r="C2567" s="627" t="s">
        <v>1163</v>
      </c>
      <c r="D2567" s="627" t="s">
        <v>1193</v>
      </c>
      <c r="E2567" s="627" t="s">
        <v>1233</v>
      </c>
      <c r="F2567" s="627" t="s">
        <v>1007</v>
      </c>
      <c r="G2567" s="627" t="s">
        <v>5524</v>
      </c>
      <c r="H2567" s="627" t="s">
        <v>5551</v>
      </c>
      <c r="I2567" s="627" t="s">
        <v>5844</v>
      </c>
      <c r="J2567" s="627" t="s">
        <v>5845</v>
      </c>
      <c r="K2567" s="627"/>
      <c r="L2567" s="627"/>
      <c r="M2567" s="627"/>
      <c r="N2567" s="627"/>
    </row>
    <row r="2568" spans="1:14" ht="15" hidden="1" customHeight="1" x14ac:dyDescent="0.15">
      <c r="A2568" s="627">
        <v>245</v>
      </c>
      <c r="B2568" s="627">
        <v>2021722000</v>
      </c>
      <c r="C2568" s="627" t="s">
        <v>1163</v>
      </c>
      <c r="D2568" s="627" t="s">
        <v>1193</v>
      </c>
      <c r="E2568" s="627" t="s">
        <v>1235</v>
      </c>
      <c r="F2568" s="627" t="s">
        <v>1007</v>
      </c>
      <c r="G2568" s="627" t="s">
        <v>5524</v>
      </c>
      <c r="H2568" s="627" t="s">
        <v>5551</v>
      </c>
      <c r="I2568" s="627" t="s">
        <v>5846</v>
      </c>
      <c r="J2568" s="627" t="s">
        <v>5847</v>
      </c>
      <c r="K2568" s="627"/>
      <c r="L2568" s="627"/>
      <c r="M2568" s="627"/>
      <c r="N2568" s="627"/>
    </row>
    <row r="2569" spans="1:14" ht="15" hidden="1" customHeight="1" x14ac:dyDescent="0.15">
      <c r="A2569" s="627">
        <v>246</v>
      </c>
      <c r="B2569" s="627">
        <v>2021723000</v>
      </c>
      <c r="C2569" s="627" t="s">
        <v>1163</v>
      </c>
      <c r="D2569" s="627" t="s">
        <v>1193</v>
      </c>
      <c r="E2569" s="627" t="s">
        <v>1237</v>
      </c>
      <c r="F2569" s="627" t="s">
        <v>1007</v>
      </c>
      <c r="G2569" s="627" t="s">
        <v>5524</v>
      </c>
      <c r="H2569" s="627" t="s">
        <v>5551</v>
      </c>
      <c r="I2569" s="627" t="s">
        <v>5848</v>
      </c>
      <c r="J2569" s="627" t="s">
        <v>5849</v>
      </c>
      <c r="K2569" s="627"/>
      <c r="L2569" s="627"/>
      <c r="M2569" s="627"/>
      <c r="N2569" s="627"/>
    </row>
    <row r="2570" spans="1:14" ht="15" hidden="1" customHeight="1" x14ac:dyDescent="0.15">
      <c r="A2570" s="627">
        <v>247</v>
      </c>
      <c r="B2570" s="627">
        <v>2021724000</v>
      </c>
      <c r="C2570" s="627" t="s">
        <v>1163</v>
      </c>
      <c r="D2570" s="627" t="s">
        <v>1193</v>
      </c>
      <c r="E2570" s="627" t="s">
        <v>2264</v>
      </c>
      <c r="F2570" s="627" t="s">
        <v>1007</v>
      </c>
      <c r="G2570" s="627" t="s">
        <v>5524</v>
      </c>
      <c r="H2570" s="627" t="s">
        <v>5551</v>
      </c>
      <c r="I2570" s="627" t="s">
        <v>5850</v>
      </c>
      <c r="J2570" s="627" t="s">
        <v>5851</v>
      </c>
      <c r="K2570" s="627"/>
      <c r="L2570" s="627"/>
      <c r="M2570" s="627"/>
      <c r="N2570" s="627"/>
    </row>
    <row r="2571" spans="1:14" ht="15" hidden="1" customHeight="1" x14ac:dyDescent="0.15">
      <c r="A2571" s="627">
        <v>248</v>
      </c>
      <c r="B2571" s="627">
        <v>2021725000</v>
      </c>
      <c r="C2571" s="627" t="s">
        <v>1163</v>
      </c>
      <c r="D2571" s="627" t="s">
        <v>1193</v>
      </c>
      <c r="E2571" s="627" t="s">
        <v>2268</v>
      </c>
      <c r="F2571" s="627" t="s">
        <v>1007</v>
      </c>
      <c r="G2571" s="627" t="s">
        <v>5524</v>
      </c>
      <c r="H2571" s="627" t="s">
        <v>5551</v>
      </c>
      <c r="I2571" s="627" t="s">
        <v>5248</v>
      </c>
      <c r="J2571" s="627" t="s">
        <v>5852</v>
      </c>
      <c r="K2571" s="627"/>
      <c r="L2571" s="627"/>
      <c r="M2571" s="627"/>
      <c r="N2571" s="627"/>
    </row>
    <row r="2572" spans="1:14" ht="15" hidden="1" customHeight="1" x14ac:dyDescent="0.15">
      <c r="A2572" s="627">
        <v>249</v>
      </c>
      <c r="B2572" s="627">
        <v>2021726000</v>
      </c>
      <c r="C2572" s="627" t="s">
        <v>1163</v>
      </c>
      <c r="D2572" s="627" t="s">
        <v>1193</v>
      </c>
      <c r="E2572" s="627" t="s">
        <v>2272</v>
      </c>
      <c r="F2572" s="627" t="s">
        <v>1007</v>
      </c>
      <c r="G2572" s="627" t="s">
        <v>5524</v>
      </c>
      <c r="H2572" s="627" t="s">
        <v>5551</v>
      </c>
      <c r="I2572" s="627" t="s">
        <v>5853</v>
      </c>
      <c r="J2572" s="627" t="s">
        <v>5854</v>
      </c>
      <c r="K2572" s="627"/>
      <c r="L2572" s="627"/>
      <c r="M2572" s="627"/>
      <c r="N2572" s="627"/>
    </row>
    <row r="2573" spans="1:14" ht="15" hidden="1" customHeight="1" x14ac:dyDescent="0.15">
      <c r="A2573" s="627">
        <v>250</v>
      </c>
      <c r="B2573" s="627">
        <v>2021800000</v>
      </c>
      <c r="C2573" s="627" t="s">
        <v>1163</v>
      </c>
      <c r="D2573" s="627" t="s">
        <v>3177</v>
      </c>
      <c r="E2573" s="627" t="s">
        <v>1008</v>
      </c>
      <c r="F2573" s="627" t="s">
        <v>1007</v>
      </c>
      <c r="G2573" s="627" t="s">
        <v>5524</v>
      </c>
      <c r="H2573" s="627" t="s">
        <v>5553</v>
      </c>
      <c r="I2573" s="627"/>
      <c r="J2573" s="627" t="s">
        <v>3178</v>
      </c>
      <c r="K2573" s="627"/>
      <c r="L2573" s="627"/>
      <c r="M2573" s="627"/>
      <c r="N2573" s="627"/>
    </row>
    <row r="2574" spans="1:14" ht="15" hidden="1" customHeight="1" x14ac:dyDescent="0.15">
      <c r="A2574" s="627">
        <v>251</v>
      </c>
      <c r="B2574" s="627">
        <v>2021801000</v>
      </c>
      <c r="C2574" s="627" t="s">
        <v>1163</v>
      </c>
      <c r="D2574" s="627" t="s">
        <v>3177</v>
      </c>
      <c r="E2574" s="627" t="s">
        <v>1012</v>
      </c>
      <c r="F2574" s="627" t="s">
        <v>1007</v>
      </c>
      <c r="G2574" s="627" t="s">
        <v>5524</v>
      </c>
      <c r="H2574" s="627" t="s">
        <v>5553</v>
      </c>
      <c r="I2574" s="627" t="s">
        <v>5855</v>
      </c>
      <c r="J2574" s="627" t="s">
        <v>3181</v>
      </c>
      <c r="K2574" s="627"/>
      <c r="L2574" s="627"/>
      <c r="M2574" s="627"/>
      <c r="N2574" s="627"/>
    </row>
    <row r="2575" spans="1:14" ht="15" hidden="1" customHeight="1" x14ac:dyDescent="0.15">
      <c r="A2575" s="627">
        <v>252</v>
      </c>
      <c r="B2575" s="627">
        <v>2021802000</v>
      </c>
      <c r="C2575" s="627" t="s">
        <v>1163</v>
      </c>
      <c r="D2575" s="627" t="s">
        <v>3177</v>
      </c>
      <c r="E2575" s="627" t="s">
        <v>1014</v>
      </c>
      <c r="F2575" s="627" t="s">
        <v>1007</v>
      </c>
      <c r="G2575" s="627" t="s">
        <v>5524</v>
      </c>
      <c r="H2575" s="627" t="s">
        <v>5553</v>
      </c>
      <c r="I2575" s="627" t="s">
        <v>5856</v>
      </c>
      <c r="J2575" s="627" t="s">
        <v>3183</v>
      </c>
      <c r="K2575" s="627"/>
      <c r="L2575" s="627"/>
      <c r="M2575" s="627"/>
      <c r="N2575" s="627"/>
    </row>
    <row r="2576" spans="1:14" ht="15" hidden="1" customHeight="1" x14ac:dyDescent="0.15">
      <c r="A2576" s="627">
        <v>253</v>
      </c>
      <c r="B2576" s="627">
        <v>2021803000</v>
      </c>
      <c r="C2576" s="627" t="s">
        <v>1163</v>
      </c>
      <c r="D2576" s="627" t="s">
        <v>3177</v>
      </c>
      <c r="E2576" s="627" t="s">
        <v>1016</v>
      </c>
      <c r="F2576" s="627" t="s">
        <v>1007</v>
      </c>
      <c r="G2576" s="627" t="s">
        <v>5524</v>
      </c>
      <c r="H2576" s="627" t="s">
        <v>5553</v>
      </c>
      <c r="I2576" s="627" t="s">
        <v>5857</v>
      </c>
      <c r="J2576" s="627" t="s">
        <v>3186</v>
      </c>
      <c r="K2576" s="627"/>
      <c r="L2576" s="627"/>
      <c r="M2576" s="627"/>
      <c r="N2576" s="627"/>
    </row>
    <row r="2577" spans="1:14" ht="15" hidden="1" customHeight="1" x14ac:dyDescent="0.15">
      <c r="A2577" s="627">
        <v>254</v>
      </c>
      <c r="B2577" s="627">
        <v>2021804000</v>
      </c>
      <c r="C2577" s="627" t="s">
        <v>1163</v>
      </c>
      <c r="D2577" s="627" t="s">
        <v>3177</v>
      </c>
      <c r="E2577" s="627" t="s">
        <v>1018</v>
      </c>
      <c r="F2577" s="627" t="s">
        <v>1007</v>
      </c>
      <c r="G2577" s="627" t="s">
        <v>5524</v>
      </c>
      <c r="H2577" s="627" t="s">
        <v>5553</v>
      </c>
      <c r="I2577" s="627" t="s">
        <v>5858</v>
      </c>
      <c r="J2577" s="627" t="s">
        <v>3189</v>
      </c>
      <c r="K2577" s="627"/>
      <c r="L2577" s="627"/>
      <c r="M2577" s="627"/>
      <c r="N2577" s="627"/>
    </row>
    <row r="2578" spans="1:14" ht="15" hidden="1" customHeight="1" x14ac:dyDescent="0.15">
      <c r="A2578" s="627">
        <v>255</v>
      </c>
      <c r="B2578" s="627">
        <v>2021805000</v>
      </c>
      <c r="C2578" s="627" t="s">
        <v>1163</v>
      </c>
      <c r="D2578" s="627" t="s">
        <v>3177</v>
      </c>
      <c r="E2578" s="627" t="s">
        <v>1020</v>
      </c>
      <c r="F2578" s="627" t="s">
        <v>1007</v>
      </c>
      <c r="G2578" s="627" t="s">
        <v>5524</v>
      </c>
      <c r="H2578" s="627" t="s">
        <v>5553</v>
      </c>
      <c r="I2578" s="627" t="s">
        <v>5859</v>
      </c>
      <c r="J2578" s="627" t="s">
        <v>3192</v>
      </c>
      <c r="K2578" s="627"/>
      <c r="L2578" s="627"/>
      <c r="M2578" s="627"/>
      <c r="N2578" s="627"/>
    </row>
    <row r="2579" spans="1:14" ht="15" hidden="1" customHeight="1" x14ac:dyDescent="0.15">
      <c r="A2579" s="627">
        <v>256</v>
      </c>
      <c r="B2579" s="627">
        <v>2021806000</v>
      </c>
      <c r="C2579" s="627" t="s">
        <v>1163</v>
      </c>
      <c r="D2579" s="627" t="s">
        <v>3177</v>
      </c>
      <c r="E2579" s="627" t="s">
        <v>1022</v>
      </c>
      <c r="F2579" s="627" t="s">
        <v>1007</v>
      </c>
      <c r="G2579" s="627" t="s">
        <v>5524</v>
      </c>
      <c r="H2579" s="627" t="s">
        <v>5553</v>
      </c>
      <c r="I2579" s="627" t="s">
        <v>5860</v>
      </c>
      <c r="J2579" s="627" t="s">
        <v>3195</v>
      </c>
      <c r="K2579" s="627"/>
      <c r="L2579" s="627"/>
      <c r="M2579" s="627"/>
      <c r="N2579" s="627"/>
    </row>
    <row r="2580" spans="1:14" ht="15" hidden="1" customHeight="1" x14ac:dyDescent="0.15">
      <c r="A2580" s="627">
        <v>257</v>
      </c>
      <c r="B2580" s="627">
        <v>2021807000</v>
      </c>
      <c r="C2580" s="627" t="s">
        <v>1163</v>
      </c>
      <c r="D2580" s="627" t="s">
        <v>3177</v>
      </c>
      <c r="E2580" s="627" t="s">
        <v>1024</v>
      </c>
      <c r="F2580" s="627" t="s">
        <v>1007</v>
      </c>
      <c r="G2580" s="627" t="s">
        <v>5524</v>
      </c>
      <c r="H2580" s="627" t="s">
        <v>5553</v>
      </c>
      <c r="I2580" s="627" t="s">
        <v>5861</v>
      </c>
      <c r="J2580" s="627" t="s">
        <v>3198</v>
      </c>
      <c r="K2580" s="627"/>
      <c r="L2580" s="627"/>
      <c r="M2580" s="627"/>
      <c r="N2580" s="627"/>
    </row>
    <row r="2581" spans="1:14" ht="15" hidden="1" customHeight="1" x14ac:dyDescent="0.15">
      <c r="A2581" s="627">
        <v>258</v>
      </c>
      <c r="B2581" s="627">
        <v>2021808000</v>
      </c>
      <c r="C2581" s="627" t="s">
        <v>1163</v>
      </c>
      <c r="D2581" s="627" t="s">
        <v>3177</v>
      </c>
      <c r="E2581" s="627" t="s">
        <v>1006</v>
      </c>
      <c r="F2581" s="627" t="s">
        <v>1007</v>
      </c>
      <c r="G2581" s="627" t="s">
        <v>5524</v>
      </c>
      <c r="H2581" s="627" t="s">
        <v>5553</v>
      </c>
      <c r="I2581" s="627" t="s">
        <v>5862</v>
      </c>
      <c r="J2581" s="627" t="s">
        <v>3201</v>
      </c>
      <c r="K2581" s="627"/>
      <c r="L2581" s="627"/>
      <c r="M2581" s="627"/>
      <c r="N2581" s="627"/>
    </row>
    <row r="2582" spans="1:14" ht="15" hidden="1" customHeight="1" x14ac:dyDescent="0.15">
      <c r="A2582" s="627">
        <v>259</v>
      </c>
      <c r="B2582" s="627">
        <v>2021809000</v>
      </c>
      <c r="C2582" s="627" t="s">
        <v>1163</v>
      </c>
      <c r="D2582" s="627" t="s">
        <v>3177</v>
      </c>
      <c r="E2582" s="627" t="s">
        <v>1027</v>
      </c>
      <c r="F2582" s="627" t="s">
        <v>1007</v>
      </c>
      <c r="G2582" s="627" t="s">
        <v>5524</v>
      </c>
      <c r="H2582" s="627" t="s">
        <v>5553</v>
      </c>
      <c r="I2582" s="627" t="s">
        <v>3362</v>
      </c>
      <c r="J2582" s="627" t="s">
        <v>3204</v>
      </c>
      <c r="K2582" s="627"/>
      <c r="L2582" s="627"/>
      <c r="M2582" s="627"/>
      <c r="N2582" s="627"/>
    </row>
    <row r="2583" spans="1:14" ht="15" hidden="1" customHeight="1" x14ac:dyDescent="0.15">
      <c r="A2583" s="627">
        <v>260</v>
      </c>
      <c r="B2583" s="627">
        <v>2021810000</v>
      </c>
      <c r="C2583" s="627" t="s">
        <v>1163</v>
      </c>
      <c r="D2583" s="627" t="s">
        <v>3177</v>
      </c>
      <c r="E2583" s="627" t="s">
        <v>1029</v>
      </c>
      <c r="F2583" s="627" t="s">
        <v>1007</v>
      </c>
      <c r="G2583" s="627" t="s">
        <v>5524</v>
      </c>
      <c r="H2583" s="627" t="s">
        <v>5553</v>
      </c>
      <c r="I2583" s="627" t="s">
        <v>5863</v>
      </c>
      <c r="J2583" s="627" t="s">
        <v>3206</v>
      </c>
      <c r="K2583" s="627"/>
      <c r="L2583" s="627"/>
      <c r="M2583" s="627"/>
      <c r="N2583" s="627"/>
    </row>
    <row r="2584" spans="1:14" ht="15" hidden="1" customHeight="1" x14ac:dyDescent="0.15">
      <c r="A2584" s="627">
        <v>261</v>
      </c>
      <c r="B2584" s="627">
        <v>2021811000</v>
      </c>
      <c r="C2584" s="627" t="s">
        <v>1163</v>
      </c>
      <c r="D2584" s="627" t="s">
        <v>3177</v>
      </c>
      <c r="E2584" s="627" t="s">
        <v>1031</v>
      </c>
      <c r="F2584" s="627" t="s">
        <v>1007</v>
      </c>
      <c r="G2584" s="627" t="s">
        <v>5524</v>
      </c>
      <c r="H2584" s="627" t="s">
        <v>5553</v>
      </c>
      <c r="I2584" s="627" t="s">
        <v>5864</v>
      </c>
      <c r="J2584" s="627" t="s">
        <v>3209</v>
      </c>
      <c r="K2584" s="627"/>
      <c r="L2584" s="627"/>
      <c r="M2584" s="627"/>
      <c r="N2584" s="627"/>
    </row>
    <row r="2585" spans="1:14" ht="15" hidden="1" customHeight="1" x14ac:dyDescent="0.15">
      <c r="A2585" s="627">
        <v>262</v>
      </c>
      <c r="B2585" s="627">
        <v>2021812000</v>
      </c>
      <c r="C2585" s="627" t="s">
        <v>1163</v>
      </c>
      <c r="D2585" s="627" t="s">
        <v>3177</v>
      </c>
      <c r="E2585" s="627" t="s">
        <v>1033</v>
      </c>
      <c r="F2585" s="627" t="s">
        <v>1007</v>
      </c>
      <c r="G2585" s="627" t="s">
        <v>5524</v>
      </c>
      <c r="H2585" s="627" t="s">
        <v>5553</v>
      </c>
      <c r="I2585" s="627" t="s">
        <v>5865</v>
      </c>
      <c r="J2585" s="627" t="s">
        <v>3212</v>
      </c>
      <c r="K2585" s="627"/>
      <c r="L2585" s="627"/>
      <c r="M2585" s="627"/>
      <c r="N2585" s="627"/>
    </row>
    <row r="2586" spans="1:14" ht="15" hidden="1" customHeight="1" x14ac:dyDescent="0.15">
      <c r="A2586" s="627">
        <v>263</v>
      </c>
      <c r="B2586" s="627">
        <v>2021813000</v>
      </c>
      <c r="C2586" s="627" t="s">
        <v>1163</v>
      </c>
      <c r="D2586" s="627" t="s">
        <v>3177</v>
      </c>
      <c r="E2586" s="627" t="s">
        <v>1035</v>
      </c>
      <c r="F2586" s="627" t="s">
        <v>1007</v>
      </c>
      <c r="G2586" s="627" t="s">
        <v>5524</v>
      </c>
      <c r="H2586" s="627" t="s">
        <v>5553</v>
      </c>
      <c r="I2586" s="627" t="s">
        <v>5866</v>
      </c>
      <c r="J2586" s="627" t="s">
        <v>3215</v>
      </c>
      <c r="K2586" s="627"/>
      <c r="L2586" s="627"/>
      <c r="M2586" s="627"/>
      <c r="N2586" s="627"/>
    </row>
    <row r="2587" spans="1:14" ht="15" hidden="1" customHeight="1" x14ac:dyDescent="0.15">
      <c r="A2587" s="627">
        <v>264</v>
      </c>
      <c r="B2587" s="627">
        <v>2021814000</v>
      </c>
      <c r="C2587" s="627" t="s">
        <v>1163</v>
      </c>
      <c r="D2587" s="627" t="s">
        <v>3177</v>
      </c>
      <c r="E2587" s="627" t="s">
        <v>1037</v>
      </c>
      <c r="F2587" s="627" t="s">
        <v>1007</v>
      </c>
      <c r="G2587" s="627" t="s">
        <v>5524</v>
      </c>
      <c r="H2587" s="627" t="s">
        <v>5553</v>
      </c>
      <c r="I2587" s="627" t="s">
        <v>5867</v>
      </c>
      <c r="J2587" s="627" t="s">
        <v>3218</v>
      </c>
      <c r="K2587" s="627"/>
      <c r="L2587" s="627"/>
      <c r="M2587" s="627"/>
      <c r="N2587" s="627"/>
    </row>
    <row r="2588" spans="1:14" ht="15" hidden="1" customHeight="1" x14ac:dyDescent="0.15">
      <c r="A2588" s="627">
        <v>265</v>
      </c>
      <c r="B2588" s="627">
        <v>2021815000</v>
      </c>
      <c r="C2588" s="627" t="s">
        <v>1163</v>
      </c>
      <c r="D2588" s="627" t="s">
        <v>3177</v>
      </c>
      <c r="E2588" s="627" t="s">
        <v>1039</v>
      </c>
      <c r="F2588" s="627" t="s">
        <v>1007</v>
      </c>
      <c r="G2588" s="627" t="s">
        <v>5524</v>
      </c>
      <c r="H2588" s="627" t="s">
        <v>5553</v>
      </c>
      <c r="I2588" s="627" t="s">
        <v>5868</v>
      </c>
      <c r="J2588" s="627" t="s">
        <v>3221</v>
      </c>
      <c r="K2588" s="627"/>
      <c r="L2588" s="627"/>
      <c r="M2588" s="627"/>
      <c r="N2588" s="627"/>
    </row>
    <row r="2589" spans="1:14" ht="15" hidden="1" customHeight="1" x14ac:dyDescent="0.15">
      <c r="A2589" s="627">
        <v>266</v>
      </c>
      <c r="B2589" s="627">
        <v>2021900000</v>
      </c>
      <c r="C2589" s="627" t="s">
        <v>1163</v>
      </c>
      <c r="D2589" s="627" t="s">
        <v>1205</v>
      </c>
      <c r="E2589" s="627" t="s">
        <v>1008</v>
      </c>
      <c r="F2589" s="627" t="s">
        <v>1007</v>
      </c>
      <c r="G2589" s="627" t="s">
        <v>5524</v>
      </c>
      <c r="H2589" s="627" t="s">
        <v>5555</v>
      </c>
      <c r="I2589" s="627"/>
      <c r="J2589" s="627" t="s">
        <v>723</v>
      </c>
      <c r="K2589" s="627"/>
      <c r="L2589" s="627"/>
      <c r="M2589" s="627"/>
      <c r="N2589" s="627"/>
    </row>
    <row r="2590" spans="1:14" ht="15" hidden="1" customHeight="1" x14ac:dyDescent="0.15">
      <c r="A2590" s="627">
        <v>267</v>
      </c>
      <c r="B2590" s="627">
        <v>2021901000</v>
      </c>
      <c r="C2590" s="627" t="s">
        <v>1163</v>
      </c>
      <c r="D2590" s="627" t="s">
        <v>1205</v>
      </c>
      <c r="E2590" s="627" t="s">
        <v>1012</v>
      </c>
      <c r="F2590" s="627" t="s">
        <v>1007</v>
      </c>
      <c r="G2590" s="627" t="s">
        <v>5524</v>
      </c>
      <c r="H2590" s="627" t="s">
        <v>5555</v>
      </c>
      <c r="I2590" s="627" t="s">
        <v>5869</v>
      </c>
      <c r="J2590" s="627" t="s">
        <v>724</v>
      </c>
      <c r="K2590" s="627"/>
      <c r="L2590" s="627"/>
      <c r="M2590" s="627"/>
      <c r="N2590" s="627"/>
    </row>
    <row r="2591" spans="1:14" ht="15" hidden="1" customHeight="1" x14ac:dyDescent="0.15">
      <c r="A2591" s="627">
        <v>268</v>
      </c>
      <c r="B2591" s="627">
        <v>2021902000</v>
      </c>
      <c r="C2591" s="627" t="s">
        <v>1163</v>
      </c>
      <c r="D2591" s="627" t="s">
        <v>1205</v>
      </c>
      <c r="E2591" s="627" t="s">
        <v>1014</v>
      </c>
      <c r="F2591" s="627" t="s">
        <v>1007</v>
      </c>
      <c r="G2591" s="627" t="s">
        <v>5524</v>
      </c>
      <c r="H2591" s="627" t="s">
        <v>5555</v>
      </c>
      <c r="I2591" s="627" t="s">
        <v>5870</v>
      </c>
      <c r="J2591" s="627" t="s">
        <v>725</v>
      </c>
      <c r="K2591" s="627"/>
      <c r="L2591" s="627"/>
      <c r="M2591" s="627"/>
      <c r="N2591" s="627"/>
    </row>
    <row r="2592" spans="1:14" ht="15" hidden="1" customHeight="1" x14ac:dyDescent="0.15">
      <c r="A2592" s="627">
        <v>269</v>
      </c>
      <c r="B2592" s="627">
        <v>2021903000</v>
      </c>
      <c r="C2592" s="627" t="s">
        <v>1163</v>
      </c>
      <c r="D2592" s="627" t="s">
        <v>1205</v>
      </c>
      <c r="E2592" s="627" t="s">
        <v>1016</v>
      </c>
      <c r="F2592" s="627" t="s">
        <v>1007</v>
      </c>
      <c r="G2592" s="627" t="s">
        <v>5524</v>
      </c>
      <c r="H2592" s="627" t="s">
        <v>5555</v>
      </c>
      <c r="I2592" s="627" t="s">
        <v>5871</v>
      </c>
      <c r="J2592" s="627" t="s">
        <v>726</v>
      </c>
      <c r="K2592" s="627"/>
      <c r="L2592" s="627"/>
      <c r="M2592" s="627"/>
      <c r="N2592" s="627"/>
    </row>
    <row r="2593" spans="1:14" ht="15" hidden="1" customHeight="1" x14ac:dyDescent="0.15">
      <c r="A2593" s="627">
        <v>270</v>
      </c>
      <c r="B2593" s="627">
        <v>2021904000</v>
      </c>
      <c r="C2593" s="627" t="s">
        <v>1163</v>
      </c>
      <c r="D2593" s="627" t="s">
        <v>1205</v>
      </c>
      <c r="E2593" s="627" t="s">
        <v>1018</v>
      </c>
      <c r="F2593" s="627" t="s">
        <v>1007</v>
      </c>
      <c r="G2593" s="627" t="s">
        <v>5524</v>
      </c>
      <c r="H2593" s="627" t="s">
        <v>5555</v>
      </c>
      <c r="I2593" s="627" t="s">
        <v>5872</v>
      </c>
      <c r="J2593" s="627" t="s">
        <v>3233</v>
      </c>
      <c r="K2593" s="627"/>
      <c r="L2593" s="627"/>
      <c r="M2593" s="627"/>
      <c r="N2593" s="627"/>
    </row>
    <row r="2594" spans="1:14" ht="15" hidden="1" customHeight="1" x14ac:dyDescent="0.15">
      <c r="A2594" s="627">
        <v>271</v>
      </c>
      <c r="B2594" s="627">
        <v>2021905000</v>
      </c>
      <c r="C2594" s="627" t="s">
        <v>1163</v>
      </c>
      <c r="D2594" s="627" t="s">
        <v>1205</v>
      </c>
      <c r="E2594" s="627" t="s">
        <v>1020</v>
      </c>
      <c r="F2594" s="627" t="s">
        <v>1007</v>
      </c>
      <c r="G2594" s="627" t="s">
        <v>5524</v>
      </c>
      <c r="H2594" s="627" t="s">
        <v>5555</v>
      </c>
      <c r="I2594" s="627" t="s">
        <v>5873</v>
      </c>
      <c r="J2594" s="627" t="s">
        <v>3235</v>
      </c>
      <c r="K2594" s="627"/>
      <c r="L2594" s="627"/>
      <c r="M2594" s="627"/>
      <c r="N2594" s="627"/>
    </row>
    <row r="2595" spans="1:14" ht="15" hidden="1" customHeight="1" x14ac:dyDescent="0.15">
      <c r="A2595" s="627">
        <v>272</v>
      </c>
      <c r="B2595" s="627">
        <v>2022000000</v>
      </c>
      <c r="C2595" s="627" t="s">
        <v>1163</v>
      </c>
      <c r="D2595" s="627" t="s">
        <v>1210</v>
      </c>
      <c r="E2595" s="627" t="s">
        <v>1008</v>
      </c>
      <c r="F2595" s="627" t="s">
        <v>1007</v>
      </c>
      <c r="G2595" s="627" t="s">
        <v>5524</v>
      </c>
      <c r="H2595" s="627" t="s">
        <v>5557</v>
      </c>
      <c r="I2595" s="627"/>
      <c r="J2595" s="627" t="s">
        <v>727</v>
      </c>
      <c r="K2595" s="627"/>
      <c r="L2595" s="627"/>
      <c r="M2595" s="627"/>
      <c r="N2595" s="627"/>
    </row>
    <row r="2596" spans="1:14" ht="15" hidden="1" customHeight="1" x14ac:dyDescent="0.15">
      <c r="A2596" s="627">
        <v>273</v>
      </c>
      <c r="B2596" s="627">
        <v>2022001000</v>
      </c>
      <c r="C2596" s="627" t="s">
        <v>1163</v>
      </c>
      <c r="D2596" s="627" t="s">
        <v>1210</v>
      </c>
      <c r="E2596" s="627" t="s">
        <v>1012</v>
      </c>
      <c r="F2596" s="627" t="s">
        <v>1007</v>
      </c>
      <c r="G2596" s="627" t="s">
        <v>5524</v>
      </c>
      <c r="H2596" s="627" t="s">
        <v>5557</v>
      </c>
      <c r="I2596" s="627" t="s">
        <v>5874</v>
      </c>
      <c r="J2596" s="627" t="s">
        <v>728</v>
      </c>
      <c r="K2596" s="627"/>
      <c r="L2596" s="627"/>
      <c r="M2596" s="627"/>
      <c r="N2596" s="627"/>
    </row>
    <row r="2597" spans="1:14" ht="15" hidden="1" customHeight="1" x14ac:dyDescent="0.15">
      <c r="A2597" s="627">
        <v>274</v>
      </c>
      <c r="B2597" s="627">
        <v>2022002000</v>
      </c>
      <c r="C2597" s="627" t="s">
        <v>1163</v>
      </c>
      <c r="D2597" s="627" t="s">
        <v>1210</v>
      </c>
      <c r="E2597" s="627" t="s">
        <v>1014</v>
      </c>
      <c r="F2597" s="627" t="s">
        <v>1007</v>
      </c>
      <c r="G2597" s="627" t="s">
        <v>5524</v>
      </c>
      <c r="H2597" s="627" t="s">
        <v>5557</v>
      </c>
      <c r="I2597" s="627" t="s">
        <v>5875</v>
      </c>
      <c r="J2597" s="627" t="s">
        <v>729</v>
      </c>
      <c r="K2597" s="627"/>
      <c r="L2597" s="627"/>
      <c r="M2597" s="627"/>
      <c r="N2597" s="627"/>
    </row>
    <row r="2598" spans="1:14" ht="15" hidden="1" customHeight="1" x14ac:dyDescent="0.15">
      <c r="A2598" s="627">
        <v>275</v>
      </c>
      <c r="B2598" s="627">
        <v>2022003000</v>
      </c>
      <c r="C2598" s="627" t="s">
        <v>1163</v>
      </c>
      <c r="D2598" s="627" t="s">
        <v>1210</v>
      </c>
      <c r="E2598" s="627" t="s">
        <v>1016</v>
      </c>
      <c r="F2598" s="627" t="s">
        <v>1007</v>
      </c>
      <c r="G2598" s="627" t="s">
        <v>5524</v>
      </c>
      <c r="H2598" s="627" t="s">
        <v>5557</v>
      </c>
      <c r="I2598" s="627" t="s">
        <v>5876</v>
      </c>
      <c r="J2598" s="627" t="s">
        <v>730</v>
      </c>
      <c r="K2598" s="627"/>
      <c r="L2598" s="627"/>
      <c r="M2598" s="627"/>
      <c r="N2598" s="627"/>
    </row>
    <row r="2599" spans="1:14" ht="15" hidden="1" customHeight="1" x14ac:dyDescent="0.15">
      <c r="A2599" s="627">
        <v>276</v>
      </c>
      <c r="B2599" s="627">
        <v>2022004000</v>
      </c>
      <c r="C2599" s="627" t="s">
        <v>1163</v>
      </c>
      <c r="D2599" s="627" t="s">
        <v>1210</v>
      </c>
      <c r="E2599" s="627" t="s">
        <v>1018</v>
      </c>
      <c r="F2599" s="627" t="s">
        <v>1007</v>
      </c>
      <c r="G2599" s="627" t="s">
        <v>5524</v>
      </c>
      <c r="H2599" s="627" t="s">
        <v>5557</v>
      </c>
      <c r="I2599" s="627" t="s">
        <v>5877</v>
      </c>
      <c r="J2599" s="627" t="s">
        <v>731</v>
      </c>
      <c r="K2599" s="627"/>
      <c r="L2599" s="627"/>
      <c r="M2599" s="627"/>
      <c r="N2599" s="627"/>
    </row>
    <row r="2600" spans="1:14" ht="15" hidden="1" customHeight="1" x14ac:dyDescent="0.15">
      <c r="A2600" s="627">
        <v>277</v>
      </c>
      <c r="B2600" s="627">
        <v>2022005000</v>
      </c>
      <c r="C2600" s="627" t="s">
        <v>1163</v>
      </c>
      <c r="D2600" s="627" t="s">
        <v>1210</v>
      </c>
      <c r="E2600" s="627" t="s">
        <v>1020</v>
      </c>
      <c r="F2600" s="627" t="s">
        <v>1007</v>
      </c>
      <c r="G2600" s="627" t="s">
        <v>5524</v>
      </c>
      <c r="H2600" s="627" t="s">
        <v>5557</v>
      </c>
      <c r="I2600" s="627" t="s">
        <v>5878</v>
      </c>
      <c r="J2600" s="627" t="s">
        <v>732</v>
      </c>
      <c r="K2600" s="627"/>
      <c r="L2600" s="627"/>
      <c r="M2600" s="627"/>
      <c r="N2600" s="627"/>
    </row>
    <row r="2601" spans="1:14" ht="15" hidden="1" customHeight="1" x14ac:dyDescent="0.15">
      <c r="A2601" s="627">
        <v>278</v>
      </c>
      <c r="B2601" s="627">
        <v>2022006000</v>
      </c>
      <c r="C2601" s="627" t="s">
        <v>1163</v>
      </c>
      <c r="D2601" s="627" t="s">
        <v>1210</v>
      </c>
      <c r="E2601" s="627" t="s">
        <v>1022</v>
      </c>
      <c r="F2601" s="627" t="s">
        <v>1007</v>
      </c>
      <c r="G2601" s="627" t="s">
        <v>5524</v>
      </c>
      <c r="H2601" s="627" t="s">
        <v>5557</v>
      </c>
      <c r="I2601" s="627" t="s">
        <v>5879</v>
      </c>
      <c r="J2601" s="627" t="s">
        <v>733</v>
      </c>
      <c r="K2601" s="627"/>
      <c r="L2601" s="627"/>
      <c r="M2601" s="627"/>
      <c r="N2601" s="627"/>
    </row>
    <row r="2602" spans="1:14" ht="15" hidden="1" customHeight="1" x14ac:dyDescent="0.15">
      <c r="A2602" s="627">
        <v>279</v>
      </c>
      <c r="B2602" s="627">
        <v>2022007000</v>
      </c>
      <c r="C2602" s="627" t="s">
        <v>1163</v>
      </c>
      <c r="D2602" s="627" t="s">
        <v>1210</v>
      </c>
      <c r="E2602" s="627" t="s">
        <v>1024</v>
      </c>
      <c r="F2602" s="627" t="s">
        <v>1007</v>
      </c>
      <c r="G2602" s="627" t="s">
        <v>5524</v>
      </c>
      <c r="H2602" s="627" t="s">
        <v>5557</v>
      </c>
      <c r="I2602" s="627" t="s">
        <v>5880</v>
      </c>
      <c r="J2602" s="627" t="s">
        <v>734</v>
      </c>
      <c r="K2602" s="627"/>
      <c r="L2602" s="627"/>
      <c r="M2602" s="627"/>
      <c r="N2602" s="627"/>
    </row>
    <row r="2603" spans="1:14" ht="15" hidden="1" customHeight="1" x14ac:dyDescent="0.15">
      <c r="A2603" s="627">
        <v>280</v>
      </c>
      <c r="B2603" s="627">
        <v>2022008000</v>
      </c>
      <c r="C2603" s="627" t="s">
        <v>1163</v>
      </c>
      <c r="D2603" s="627" t="s">
        <v>1210</v>
      </c>
      <c r="E2603" s="627" t="s">
        <v>1006</v>
      </c>
      <c r="F2603" s="627" t="s">
        <v>1007</v>
      </c>
      <c r="G2603" s="627" t="s">
        <v>5524</v>
      </c>
      <c r="H2603" s="627" t="s">
        <v>5557</v>
      </c>
      <c r="I2603" s="627" t="s">
        <v>5881</v>
      </c>
      <c r="J2603" s="627" t="s">
        <v>735</v>
      </c>
      <c r="K2603" s="627"/>
      <c r="L2603" s="627"/>
      <c r="M2603" s="627"/>
      <c r="N2603" s="627"/>
    </row>
    <row r="2604" spans="1:14" ht="15" hidden="1" customHeight="1" x14ac:dyDescent="0.15">
      <c r="A2604" s="627">
        <v>281</v>
      </c>
      <c r="B2604" s="627">
        <v>2022009000</v>
      </c>
      <c r="C2604" s="627" t="s">
        <v>1163</v>
      </c>
      <c r="D2604" s="627" t="s">
        <v>1210</v>
      </c>
      <c r="E2604" s="627" t="s">
        <v>1027</v>
      </c>
      <c r="F2604" s="627" t="s">
        <v>1007</v>
      </c>
      <c r="G2604" s="627" t="s">
        <v>5524</v>
      </c>
      <c r="H2604" s="627" t="s">
        <v>5557</v>
      </c>
      <c r="I2604" s="627" t="s">
        <v>5882</v>
      </c>
      <c r="J2604" s="627" t="s">
        <v>736</v>
      </c>
      <c r="K2604" s="627"/>
      <c r="L2604" s="627"/>
      <c r="M2604" s="627"/>
      <c r="N2604" s="627"/>
    </row>
    <row r="2605" spans="1:14" ht="15" hidden="1" customHeight="1" x14ac:dyDescent="0.15">
      <c r="A2605" s="627">
        <v>282</v>
      </c>
      <c r="B2605" s="627">
        <v>2022010000</v>
      </c>
      <c r="C2605" s="627" t="s">
        <v>1163</v>
      </c>
      <c r="D2605" s="627" t="s">
        <v>1210</v>
      </c>
      <c r="E2605" s="627" t="s">
        <v>1029</v>
      </c>
      <c r="F2605" s="627" t="s">
        <v>1007</v>
      </c>
      <c r="G2605" s="627" t="s">
        <v>5524</v>
      </c>
      <c r="H2605" s="627" t="s">
        <v>5557</v>
      </c>
      <c r="I2605" s="627" t="s">
        <v>5883</v>
      </c>
      <c r="J2605" s="627" t="s">
        <v>737</v>
      </c>
      <c r="K2605" s="627"/>
      <c r="L2605" s="627"/>
      <c r="M2605" s="627"/>
      <c r="N2605" s="627"/>
    </row>
    <row r="2606" spans="1:14" ht="15" hidden="1" customHeight="1" x14ac:dyDescent="0.15">
      <c r="A2606" s="627">
        <v>283</v>
      </c>
      <c r="B2606" s="627">
        <v>2022011000</v>
      </c>
      <c r="C2606" s="627" t="s">
        <v>1163</v>
      </c>
      <c r="D2606" s="627" t="s">
        <v>1210</v>
      </c>
      <c r="E2606" s="627" t="s">
        <v>1031</v>
      </c>
      <c r="F2606" s="627" t="s">
        <v>1007</v>
      </c>
      <c r="G2606" s="627" t="s">
        <v>5524</v>
      </c>
      <c r="H2606" s="627" t="s">
        <v>5557</v>
      </c>
      <c r="I2606" s="627" t="s">
        <v>5884</v>
      </c>
      <c r="J2606" s="627" t="s">
        <v>738</v>
      </c>
      <c r="K2606" s="627"/>
      <c r="L2606" s="627"/>
      <c r="M2606" s="627"/>
      <c r="N2606" s="627"/>
    </row>
    <row r="2607" spans="1:14" ht="15" hidden="1" customHeight="1" x14ac:dyDescent="0.15">
      <c r="A2607" s="627">
        <v>284</v>
      </c>
      <c r="B2607" s="627">
        <v>2022012000</v>
      </c>
      <c r="C2607" s="627" t="s">
        <v>1163</v>
      </c>
      <c r="D2607" s="627" t="s">
        <v>1210</v>
      </c>
      <c r="E2607" s="627" t="s">
        <v>1033</v>
      </c>
      <c r="F2607" s="627" t="s">
        <v>1007</v>
      </c>
      <c r="G2607" s="627" t="s">
        <v>5524</v>
      </c>
      <c r="H2607" s="627" t="s">
        <v>5557</v>
      </c>
      <c r="I2607" s="627" t="s">
        <v>5885</v>
      </c>
      <c r="J2607" s="627" t="s">
        <v>739</v>
      </c>
      <c r="K2607" s="627"/>
      <c r="L2607" s="627"/>
      <c r="M2607" s="627"/>
      <c r="N2607" s="627"/>
    </row>
    <row r="2608" spans="1:14" ht="15" hidden="1" customHeight="1" x14ac:dyDescent="0.15">
      <c r="A2608" s="627">
        <v>285</v>
      </c>
      <c r="B2608" s="627">
        <v>2022013000</v>
      </c>
      <c r="C2608" s="627" t="s">
        <v>1163</v>
      </c>
      <c r="D2608" s="627" t="s">
        <v>1210</v>
      </c>
      <c r="E2608" s="627" t="s">
        <v>1035</v>
      </c>
      <c r="F2608" s="627" t="s">
        <v>1007</v>
      </c>
      <c r="G2608" s="627" t="s">
        <v>5524</v>
      </c>
      <c r="H2608" s="627" t="s">
        <v>5557</v>
      </c>
      <c r="I2608" s="627" t="s">
        <v>4761</v>
      </c>
      <c r="J2608" s="627" t="s">
        <v>740</v>
      </c>
      <c r="K2608" s="627"/>
      <c r="L2608" s="627"/>
      <c r="M2608" s="627"/>
      <c r="N2608" s="627"/>
    </row>
    <row r="2609" spans="1:14" ht="15" hidden="1" customHeight="1" x14ac:dyDescent="0.15">
      <c r="A2609" s="627">
        <v>286</v>
      </c>
      <c r="B2609" s="627">
        <v>2022014000</v>
      </c>
      <c r="C2609" s="627" t="s">
        <v>1163</v>
      </c>
      <c r="D2609" s="627" t="s">
        <v>1210</v>
      </c>
      <c r="E2609" s="627" t="s">
        <v>1037</v>
      </c>
      <c r="F2609" s="627" t="s">
        <v>1007</v>
      </c>
      <c r="G2609" s="627" t="s">
        <v>5524</v>
      </c>
      <c r="H2609" s="627" t="s">
        <v>5557</v>
      </c>
      <c r="I2609" s="627" t="s">
        <v>5886</v>
      </c>
      <c r="J2609" s="627" t="s">
        <v>741</v>
      </c>
      <c r="K2609" s="627"/>
      <c r="L2609" s="627"/>
      <c r="M2609" s="627"/>
      <c r="N2609" s="627"/>
    </row>
    <row r="2610" spans="1:14" ht="15" hidden="1" customHeight="1" x14ac:dyDescent="0.15">
      <c r="A2610" s="627">
        <v>287</v>
      </c>
      <c r="B2610" s="627">
        <v>2022015000</v>
      </c>
      <c r="C2610" s="627" t="s">
        <v>1163</v>
      </c>
      <c r="D2610" s="627" t="s">
        <v>1210</v>
      </c>
      <c r="E2610" s="627" t="s">
        <v>1039</v>
      </c>
      <c r="F2610" s="627" t="s">
        <v>1007</v>
      </c>
      <c r="G2610" s="627" t="s">
        <v>5524</v>
      </c>
      <c r="H2610" s="627" t="s">
        <v>5557</v>
      </c>
      <c r="I2610" s="627" t="s">
        <v>5887</v>
      </c>
      <c r="J2610" s="627" t="s">
        <v>742</v>
      </c>
      <c r="K2610" s="627"/>
      <c r="L2610" s="627"/>
      <c r="M2610" s="627"/>
      <c r="N2610" s="627"/>
    </row>
    <row r="2611" spans="1:14" ht="15" hidden="1" customHeight="1" x14ac:dyDescent="0.15">
      <c r="A2611" s="627">
        <v>288</v>
      </c>
      <c r="B2611" s="627">
        <v>2022016000</v>
      </c>
      <c r="C2611" s="627" t="s">
        <v>1163</v>
      </c>
      <c r="D2611" s="627" t="s">
        <v>1210</v>
      </c>
      <c r="E2611" s="627" t="s">
        <v>1041</v>
      </c>
      <c r="F2611" s="627" t="s">
        <v>1007</v>
      </c>
      <c r="G2611" s="627" t="s">
        <v>5524</v>
      </c>
      <c r="H2611" s="627" t="s">
        <v>5557</v>
      </c>
      <c r="I2611" s="627" t="s">
        <v>5888</v>
      </c>
      <c r="J2611" s="627" t="s">
        <v>743</v>
      </c>
      <c r="K2611" s="627"/>
      <c r="L2611" s="627"/>
      <c r="M2611" s="627"/>
      <c r="N2611" s="627"/>
    </row>
    <row r="2612" spans="1:14" ht="15" hidden="1" customHeight="1" x14ac:dyDescent="0.15">
      <c r="A2612" s="627">
        <v>289</v>
      </c>
      <c r="B2612" s="627">
        <v>2022017000</v>
      </c>
      <c r="C2612" s="627" t="s">
        <v>1163</v>
      </c>
      <c r="D2612" s="627" t="s">
        <v>1210</v>
      </c>
      <c r="E2612" s="627" t="s">
        <v>1043</v>
      </c>
      <c r="F2612" s="627" t="s">
        <v>1007</v>
      </c>
      <c r="G2612" s="627" t="s">
        <v>5524</v>
      </c>
      <c r="H2612" s="627" t="s">
        <v>5557</v>
      </c>
      <c r="I2612" s="627" t="s">
        <v>5889</v>
      </c>
      <c r="J2612" s="627" t="s">
        <v>744</v>
      </c>
      <c r="K2612" s="627"/>
      <c r="L2612" s="627"/>
      <c r="M2612" s="627"/>
      <c r="N2612" s="627"/>
    </row>
    <row r="2613" spans="1:14" ht="15" hidden="1" customHeight="1" x14ac:dyDescent="0.15">
      <c r="A2613" s="627">
        <v>290</v>
      </c>
      <c r="B2613" s="627">
        <v>2022018000</v>
      </c>
      <c r="C2613" s="627" t="s">
        <v>1163</v>
      </c>
      <c r="D2613" s="627" t="s">
        <v>1210</v>
      </c>
      <c r="E2613" s="627" t="s">
        <v>1045</v>
      </c>
      <c r="F2613" s="627" t="s">
        <v>1007</v>
      </c>
      <c r="G2613" s="627" t="s">
        <v>5524</v>
      </c>
      <c r="H2613" s="627" t="s">
        <v>5557</v>
      </c>
      <c r="I2613" s="627" t="s">
        <v>5890</v>
      </c>
      <c r="J2613" s="627" t="s">
        <v>745</v>
      </c>
      <c r="K2613" s="627"/>
      <c r="L2613" s="627"/>
      <c r="M2613" s="627"/>
      <c r="N2613" s="627"/>
    </row>
    <row r="2614" spans="1:14" ht="15" hidden="1" customHeight="1" x14ac:dyDescent="0.15">
      <c r="A2614" s="627">
        <v>291</v>
      </c>
      <c r="B2614" s="627">
        <v>2030300000</v>
      </c>
      <c r="C2614" s="627" t="s">
        <v>1163</v>
      </c>
      <c r="D2614" s="627" t="s">
        <v>4849</v>
      </c>
      <c r="E2614" s="627" t="s">
        <v>1008</v>
      </c>
      <c r="F2614" s="627" t="s">
        <v>1007</v>
      </c>
      <c r="G2614" s="627" t="s">
        <v>5524</v>
      </c>
      <c r="H2614" s="627" t="s">
        <v>5558</v>
      </c>
      <c r="I2614" s="627"/>
      <c r="J2614" s="627" t="s">
        <v>4850</v>
      </c>
      <c r="K2614" s="627"/>
      <c r="L2614" s="627"/>
      <c r="M2614" s="627"/>
      <c r="N2614" s="627"/>
    </row>
    <row r="2615" spans="1:14" ht="15" hidden="1" customHeight="1" x14ac:dyDescent="0.15">
      <c r="A2615" s="627">
        <v>292</v>
      </c>
      <c r="B2615" s="627">
        <v>2030301000</v>
      </c>
      <c r="C2615" s="627" t="s">
        <v>1163</v>
      </c>
      <c r="D2615" s="627" t="s">
        <v>4849</v>
      </c>
      <c r="E2615" s="627" t="s">
        <v>1012</v>
      </c>
      <c r="F2615" s="627" t="s">
        <v>1007</v>
      </c>
      <c r="G2615" s="627" t="s">
        <v>5524</v>
      </c>
      <c r="H2615" s="627" t="s">
        <v>5558</v>
      </c>
      <c r="I2615" s="627" t="s">
        <v>5891</v>
      </c>
      <c r="J2615" s="627" t="s">
        <v>4852</v>
      </c>
      <c r="K2615" s="627"/>
      <c r="L2615" s="627"/>
      <c r="M2615" s="627"/>
      <c r="N2615" s="627"/>
    </row>
    <row r="2616" spans="1:14" ht="15" hidden="1" customHeight="1" x14ac:dyDescent="0.15">
      <c r="A2616" s="627">
        <v>293</v>
      </c>
      <c r="B2616" s="627">
        <v>2030302000</v>
      </c>
      <c r="C2616" s="627" t="s">
        <v>1163</v>
      </c>
      <c r="D2616" s="627" t="s">
        <v>4849</v>
      </c>
      <c r="E2616" s="627" t="s">
        <v>1014</v>
      </c>
      <c r="F2616" s="627" t="s">
        <v>1007</v>
      </c>
      <c r="G2616" s="627" t="s">
        <v>5524</v>
      </c>
      <c r="H2616" s="627" t="s">
        <v>5558</v>
      </c>
      <c r="I2616" s="627" t="s">
        <v>5892</v>
      </c>
      <c r="J2616" s="627" t="s">
        <v>4855</v>
      </c>
      <c r="K2616" s="627"/>
      <c r="L2616" s="627"/>
      <c r="M2616" s="627"/>
      <c r="N2616" s="627"/>
    </row>
    <row r="2617" spans="1:14" ht="15" hidden="1" customHeight="1" x14ac:dyDescent="0.15">
      <c r="A2617" s="627">
        <v>294</v>
      </c>
      <c r="B2617" s="627">
        <v>2030303000</v>
      </c>
      <c r="C2617" s="627" t="s">
        <v>1163</v>
      </c>
      <c r="D2617" s="627" t="s">
        <v>4849</v>
      </c>
      <c r="E2617" s="627" t="s">
        <v>1016</v>
      </c>
      <c r="F2617" s="627" t="s">
        <v>1007</v>
      </c>
      <c r="G2617" s="627" t="s">
        <v>5524</v>
      </c>
      <c r="H2617" s="627" t="s">
        <v>5558</v>
      </c>
      <c r="I2617" s="627" t="s">
        <v>5893</v>
      </c>
      <c r="J2617" s="627" t="s">
        <v>5894</v>
      </c>
      <c r="K2617" s="627"/>
      <c r="L2617" s="627"/>
      <c r="M2617" s="627"/>
      <c r="N2617" s="627"/>
    </row>
    <row r="2618" spans="1:14" ht="15" hidden="1" customHeight="1" x14ac:dyDescent="0.15">
      <c r="A2618" s="627">
        <v>295</v>
      </c>
      <c r="B2618" s="627">
        <v>2030400000</v>
      </c>
      <c r="C2618" s="627" t="s">
        <v>1163</v>
      </c>
      <c r="D2618" s="627" t="s">
        <v>5895</v>
      </c>
      <c r="E2618" s="627" t="s">
        <v>1008</v>
      </c>
      <c r="F2618" s="627" t="s">
        <v>1007</v>
      </c>
      <c r="G2618" s="627" t="s">
        <v>5524</v>
      </c>
      <c r="H2618" s="627" t="s">
        <v>4215</v>
      </c>
      <c r="I2618" s="627"/>
      <c r="J2618" s="627" t="s">
        <v>5896</v>
      </c>
      <c r="K2618" s="627"/>
      <c r="L2618" s="627"/>
      <c r="M2618" s="627"/>
      <c r="N2618" s="627"/>
    </row>
    <row r="2619" spans="1:14" ht="15" hidden="1" customHeight="1" x14ac:dyDescent="0.15">
      <c r="A2619" s="627">
        <v>296</v>
      </c>
      <c r="B2619" s="627">
        <v>2030500000</v>
      </c>
      <c r="C2619" s="627" t="s">
        <v>1163</v>
      </c>
      <c r="D2619" s="627" t="s">
        <v>4857</v>
      </c>
      <c r="E2619" s="627" t="s">
        <v>1008</v>
      </c>
      <c r="F2619" s="627" t="s">
        <v>1007</v>
      </c>
      <c r="G2619" s="627" t="s">
        <v>5524</v>
      </c>
      <c r="H2619" s="627" t="s">
        <v>2192</v>
      </c>
      <c r="I2619" s="627"/>
      <c r="J2619" s="627" t="s">
        <v>4858</v>
      </c>
      <c r="K2619" s="627"/>
      <c r="L2619" s="627"/>
      <c r="M2619" s="627"/>
      <c r="N2619" s="627"/>
    </row>
    <row r="2620" spans="1:14" ht="15" hidden="1" customHeight="1" x14ac:dyDescent="0.15">
      <c r="A2620" s="627">
        <v>297</v>
      </c>
      <c r="B2620" s="627">
        <v>2030600000</v>
      </c>
      <c r="C2620" s="627" t="s">
        <v>1163</v>
      </c>
      <c r="D2620" s="627" t="s">
        <v>5897</v>
      </c>
      <c r="E2620" s="627" t="s">
        <v>1008</v>
      </c>
      <c r="F2620" s="627" t="s">
        <v>1007</v>
      </c>
      <c r="G2620" s="627" t="s">
        <v>5524</v>
      </c>
      <c r="H2620" s="627" t="s">
        <v>5564</v>
      </c>
      <c r="I2620" s="627"/>
      <c r="J2620" s="627" t="s">
        <v>5898</v>
      </c>
      <c r="K2620" s="627"/>
      <c r="L2620" s="627"/>
      <c r="M2620" s="627"/>
      <c r="N2620" s="627"/>
    </row>
    <row r="2621" spans="1:14" ht="15" hidden="1" customHeight="1" x14ac:dyDescent="0.15">
      <c r="A2621" s="627">
        <v>298</v>
      </c>
      <c r="B2621" s="627">
        <v>2030700000</v>
      </c>
      <c r="C2621" s="627" t="s">
        <v>1163</v>
      </c>
      <c r="D2621" s="627" t="s">
        <v>4865</v>
      </c>
      <c r="E2621" s="627" t="s">
        <v>1008</v>
      </c>
      <c r="F2621" s="627" t="s">
        <v>1007</v>
      </c>
      <c r="G2621" s="627" t="s">
        <v>5524</v>
      </c>
      <c r="H2621" s="627" t="s">
        <v>5567</v>
      </c>
      <c r="I2621" s="627"/>
      <c r="J2621" s="627" t="s">
        <v>4866</v>
      </c>
      <c r="K2621" s="627"/>
      <c r="L2621" s="627"/>
      <c r="M2621" s="627"/>
      <c r="N2621" s="627"/>
    </row>
    <row r="2622" spans="1:14" ht="15" hidden="1" customHeight="1" x14ac:dyDescent="0.15">
      <c r="A2622" s="627">
        <v>299</v>
      </c>
      <c r="B2622" s="627">
        <v>2030900000</v>
      </c>
      <c r="C2622" s="627" t="s">
        <v>1163</v>
      </c>
      <c r="D2622" s="627" t="s">
        <v>1445</v>
      </c>
      <c r="E2622" s="627" t="s">
        <v>1008</v>
      </c>
      <c r="F2622" s="627" t="s">
        <v>1007</v>
      </c>
      <c r="G2622" s="627" t="s">
        <v>5524</v>
      </c>
      <c r="H2622" s="627" t="s">
        <v>5570</v>
      </c>
      <c r="I2622" s="627"/>
      <c r="J2622" s="627" t="s">
        <v>944</v>
      </c>
      <c r="K2622" s="627"/>
      <c r="L2622" s="627"/>
      <c r="M2622" s="627"/>
      <c r="N2622" s="627"/>
    </row>
    <row r="2623" spans="1:14" ht="15" hidden="1" customHeight="1" x14ac:dyDescent="0.15">
      <c r="A2623" s="627">
        <v>300</v>
      </c>
      <c r="B2623" s="627">
        <v>2030901000</v>
      </c>
      <c r="C2623" s="627" t="s">
        <v>1163</v>
      </c>
      <c r="D2623" s="627" t="s">
        <v>1445</v>
      </c>
      <c r="E2623" s="627" t="s">
        <v>1012</v>
      </c>
      <c r="F2623" s="627" t="s">
        <v>1007</v>
      </c>
      <c r="G2623" s="627" t="s">
        <v>5524</v>
      </c>
      <c r="H2623" s="627" t="s">
        <v>5570</v>
      </c>
      <c r="I2623" s="627" t="s">
        <v>5899</v>
      </c>
      <c r="J2623" s="627" t="s">
        <v>945</v>
      </c>
      <c r="K2623" s="627"/>
      <c r="L2623" s="627"/>
      <c r="M2623" s="627"/>
      <c r="N2623" s="627"/>
    </row>
    <row r="2624" spans="1:14" ht="15" hidden="1" customHeight="1" x14ac:dyDescent="0.15">
      <c r="A2624" s="627">
        <v>301</v>
      </c>
      <c r="B2624" s="627">
        <v>2030902000</v>
      </c>
      <c r="C2624" s="627" t="s">
        <v>1163</v>
      </c>
      <c r="D2624" s="627" t="s">
        <v>1445</v>
      </c>
      <c r="E2624" s="627" t="s">
        <v>1014</v>
      </c>
      <c r="F2624" s="627" t="s">
        <v>1007</v>
      </c>
      <c r="G2624" s="627" t="s">
        <v>5524</v>
      </c>
      <c r="H2624" s="627" t="s">
        <v>5570</v>
      </c>
      <c r="I2624" s="627" t="s">
        <v>314</v>
      </c>
      <c r="J2624" s="627" t="s">
        <v>946</v>
      </c>
      <c r="K2624" s="627"/>
      <c r="L2624" s="627"/>
      <c r="M2624" s="627"/>
      <c r="N2624" s="627"/>
    </row>
    <row r="2625" spans="1:14" ht="15" hidden="1" customHeight="1" x14ac:dyDescent="0.15">
      <c r="A2625" s="627">
        <v>302</v>
      </c>
      <c r="B2625" s="627">
        <v>2030903000</v>
      </c>
      <c r="C2625" s="627" t="s">
        <v>1163</v>
      </c>
      <c r="D2625" s="627" t="s">
        <v>1445</v>
      </c>
      <c r="E2625" s="627" t="s">
        <v>1016</v>
      </c>
      <c r="F2625" s="627" t="s">
        <v>1007</v>
      </c>
      <c r="G2625" s="627" t="s">
        <v>5524</v>
      </c>
      <c r="H2625" s="627" t="s">
        <v>5570</v>
      </c>
      <c r="I2625" s="627" t="s">
        <v>5900</v>
      </c>
      <c r="J2625" s="627" t="s">
        <v>947</v>
      </c>
      <c r="K2625" s="627"/>
      <c r="L2625" s="627"/>
      <c r="M2625" s="627"/>
      <c r="N2625" s="627"/>
    </row>
    <row r="2626" spans="1:14" ht="15" hidden="1" customHeight="1" x14ac:dyDescent="0.15">
      <c r="A2626" s="627">
        <v>303</v>
      </c>
      <c r="B2626" s="627">
        <v>2030904000</v>
      </c>
      <c r="C2626" s="627" t="s">
        <v>1163</v>
      </c>
      <c r="D2626" s="627" t="s">
        <v>1445</v>
      </c>
      <c r="E2626" s="627" t="s">
        <v>1018</v>
      </c>
      <c r="F2626" s="627" t="s">
        <v>1007</v>
      </c>
      <c r="G2626" s="627" t="s">
        <v>5524</v>
      </c>
      <c r="H2626" s="627" t="s">
        <v>5570</v>
      </c>
      <c r="I2626" s="627" t="s">
        <v>5901</v>
      </c>
      <c r="J2626" s="627" t="s">
        <v>5902</v>
      </c>
      <c r="K2626" s="627"/>
      <c r="L2626" s="627"/>
      <c r="M2626" s="627"/>
      <c r="N2626" s="627"/>
    </row>
    <row r="2627" spans="1:14" ht="15" hidden="1" customHeight="1" x14ac:dyDescent="0.15">
      <c r="A2627" s="627">
        <v>304</v>
      </c>
      <c r="B2627" s="627">
        <v>2030905000</v>
      </c>
      <c r="C2627" s="627" t="s">
        <v>1163</v>
      </c>
      <c r="D2627" s="627" t="s">
        <v>1445</v>
      </c>
      <c r="E2627" s="627" t="s">
        <v>1020</v>
      </c>
      <c r="F2627" s="627" t="s">
        <v>1007</v>
      </c>
      <c r="G2627" s="627" t="s">
        <v>5524</v>
      </c>
      <c r="H2627" s="627" t="s">
        <v>5570</v>
      </c>
      <c r="I2627" s="627" t="s">
        <v>5903</v>
      </c>
      <c r="J2627" s="627" t="s">
        <v>5904</v>
      </c>
      <c r="K2627" s="627"/>
      <c r="L2627" s="627"/>
      <c r="M2627" s="627"/>
      <c r="N2627" s="627"/>
    </row>
    <row r="2628" spans="1:14" ht="15" hidden="1" customHeight="1" x14ac:dyDescent="0.15">
      <c r="A2628" s="627">
        <v>305</v>
      </c>
      <c r="B2628" s="627">
        <v>2030906000</v>
      </c>
      <c r="C2628" s="627" t="s">
        <v>1163</v>
      </c>
      <c r="D2628" s="627" t="s">
        <v>1445</v>
      </c>
      <c r="E2628" s="627" t="s">
        <v>1022</v>
      </c>
      <c r="F2628" s="627" t="s">
        <v>1007</v>
      </c>
      <c r="G2628" s="627" t="s">
        <v>5524</v>
      </c>
      <c r="H2628" s="627" t="s">
        <v>5570</v>
      </c>
      <c r="I2628" s="627" t="s">
        <v>5905</v>
      </c>
      <c r="J2628" s="627" t="s">
        <v>5906</v>
      </c>
      <c r="K2628" s="627"/>
      <c r="L2628" s="627"/>
      <c r="M2628" s="627"/>
      <c r="N2628" s="627"/>
    </row>
    <row r="2629" spans="1:14" ht="15" hidden="1" customHeight="1" x14ac:dyDescent="0.15">
      <c r="A2629" s="627">
        <v>306</v>
      </c>
      <c r="B2629" s="627">
        <v>2030907000</v>
      </c>
      <c r="C2629" s="627" t="s">
        <v>1163</v>
      </c>
      <c r="D2629" s="627" t="s">
        <v>1445</v>
      </c>
      <c r="E2629" s="627" t="s">
        <v>1024</v>
      </c>
      <c r="F2629" s="627" t="s">
        <v>1007</v>
      </c>
      <c r="G2629" s="627" t="s">
        <v>5524</v>
      </c>
      <c r="H2629" s="627" t="s">
        <v>5570</v>
      </c>
      <c r="I2629" s="627" t="s">
        <v>5907</v>
      </c>
      <c r="J2629" s="627" t="s">
        <v>5908</v>
      </c>
      <c r="K2629" s="627"/>
      <c r="L2629" s="627"/>
      <c r="M2629" s="627"/>
      <c r="N2629" s="627"/>
    </row>
    <row r="2630" spans="1:14" ht="15" hidden="1" customHeight="1" x14ac:dyDescent="0.15">
      <c r="A2630" s="627">
        <v>307</v>
      </c>
      <c r="B2630" s="627">
        <v>2032100000</v>
      </c>
      <c r="C2630" s="627" t="s">
        <v>1163</v>
      </c>
      <c r="D2630" s="627" t="s">
        <v>5233</v>
      </c>
      <c r="E2630" s="627" t="s">
        <v>1008</v>
      </c>
      <c r="F2630" s="627" t="s">
        <v>1007</v>
      </c>
      <c r="G2630" s="627" t="s">
        <v>5524</v>
      </c>
      <c r="H2630" s="627" t="s">
        <v>5573</v>
      </c>
      <c r="I2630" s="627"/>
      <c r="J2630" s="627" t="s">
        <v>5234</v>
      </c>
      <c r="K2630" s="627"/>
      <c r="L2630" s="627"/>
      <c r="M2630" s="627"/>
      <c r="N2630" s="627"/>
    </row>
    <row r="2631" spans="1:14" ht="15" hidden="1" customHeight="1" x14ac:dyDescent="0.15">
      <c r="A2631" s="627">
        <v>308</v>
      </c>
      <c r="B2631" s="627">
        <v>2032101000</v>
      </c>
      <c r="C2631" s="627" t="s">
        <v>1163</v>
      </c>
      <c r="D2631" s="627" t="s">
        <v>5233</v>
      </c>
      <c r="E2631" s="627" t="s">
        <v>1012</v>
      </c>
      <c r="F2631" s="627" t="s">
        <v>1007</v>
      </c>
      <c r="G2631" s="627" t="s">
        <v>5524</v>
      </c>
      <c r="H2631" s="627" t="s">
        <v>5573</v>
      </c>
      <c r="I2631" s="627" t="s">
        <v>5573</v>
      </c>
      <c r="J2631" s="627" t="s">
        <v>5909</v>
      </c>
      <c r="K2631" s="627"/>
      <c r="L2631" s="627"/>
      <c r="M2631" s="627"/>
      <c r="N2631" s="627"/>
    </row>
    <row r="2632" spans="1:14" ht="15" hidden="1" customHeight="1" x14ac:dyDescent="0.15">
      <c r="A2632" s="627">
        <v>309</v>
      </c>
      <c r="B2632" s="627">
        <v>2032102000</v>
      </c>
      <c r="C2632" s="627" t="s">
        <v>1163</v>
      </c>
      <c r="D2632" s="627" t="s">
        <v>5233</v>
      </c>
      <c r="E2632" s="627" t="s">
        <v>1014</v>
      </c>
      <c r="F2632" s="627" t="s">
        <v>1007</v>
      </c>
      <c r="G2632" s="627" t="s">
        <v>5524</v>
      </c>
      <c r="H2632" s="627" t="s">
        <v>5573</v>
      </c>
      <c r="I2632" s="627" t="s">
        <v>5910</v>
      </c>
      <c r="J2632" s="627" t="s">
        <v>5911</v>
      </c>
      <c r="K2632" s="627"/>
      <c r="L2632" s="627"/>
      <c r="M2632" s="627"/>
      <c r="N2632" s="627"/>
    </row>
    <row r="2633" spans="1:14" ht="15" hidden="1" customHeight="1" x14ac:dyDescent="0.15">
      <c r="A2633" s="627">
        <v>310</v>
      </c>
      <c r="B2633" s="627">
        <v>2032300000</v>
      </c>
      <c r="C2633" s="627" t="s">
        <v>1163</v>
      </c>
      <c r="D2633" s="627" t="s">
        <v>5912</v>
      </c>
      <c r="E2633" s="627" t="s">
        <v>1008</v>
      </c>
      <c r="F2633" s="627" t="s">
        <v>1007</v>
      </c>
      <c r="G2633" s="627" t="s">
        <v>5524</v>
      </c>
      <c r="H2633" s="627" t="s">
        <v>5576</v>
      </c>
      <c r="I2633" s="627"/>
      <c r="J2633" s="627" t="s">
        <v>5913</v>
      </c>
      <c r="K2633" s="627"/>
      <c r="L2633" s="627"/>
      <c r="M2633" s="627"/>
      <c r="N2633" s="627"/>
    </row>
    <row r="2634" spans="1:14" ht="15" hidden="1" customHeight="1" x14ac:dyDescent="0.15">
      <c r="A2634" s="627">
        <v>311</v>
      </c>
      <c r="B2634" s="627">
        <v>2032301000</v>
      </c>
      <c r="C2634" s="627" t="s">
        <v>1163</v>
      </c>
      <c r="D2634" s="627" t="s">
        <v>5912</v>
      </c>
      <c r="E2634" s="627" t="s">
        <v>1012</v>
      </c>
      <c r="F2634" s="627" t="s">
        <v>1007</v>
      </c>
      <c r="G2634" s="627" t="s">
        <v>5524</v>
      </c>
      <c r="H2634" s="627" t="s">
        <v>5576</v>
      </c>
      <c r="I2634" s="627" t="s">
        <v>5914</v>
      </c>
      <c r="J2634" s="627" t="s">
        <v>5915</v>
      </c>
      <c r="K2634" s="627"/>
      <c r="L2634" s="627"/>
      <c r="M2634" s="627"/>
      <c r="N2634" s="627"/>
    </row>
    <row r="2635" spans="1:14" ht="15" hidden="1" customHeight="1" x14ac:dyDescent="0.15">
      <c r="A2635" s="627">
        <v>312</v>
      </c>
      <c r="B2635" s="627">
        <v>2032302000</v>
      </c>
      <c r="C2635" s="627" t="s">
        <v>1163</v>
      </c>
      <c r="D2635" s="627" t="s">
        <v>5912</v>
      </c>
      <c r="E2635" s="627" t="s">
        <v>1014</v>
      </c>
      <c r="F2635" s="627" t="s">
        <v>1007</v>
      </c>
      <c r="G2635" s="627" t="s">
        <v>5524</v>
      </c>
      <c r="H2635" s="627" t="s">
        <v>5576</v>
      </c>
      <c r="I2635" s="627" t="s">
        <v>5916</v>
      </c>
      <c r="J2635" s="627" t="s">
        <v>5917</v>
      </c>
      <c r="K2635" s="627"/>
      <c r="L2635" s="627"/>
      <c r="M2635" s="627"/>
      <c r="N2635" s="627"/>
    </row>
    <row r="2636" spans="1:14" ht="15" hidden="1" customHeight="1" x14ac:dyDescent="0.15">
      <c r="A2636" s="627">
        <v>313</v>
      </c>
      <c r="B2636" s="627">
        <v>2032303000</v>
      </c>
      <c r="C2636" s="627" t="s">
        <v>1163</v>
      </c>
      <c r="D2636" s="627" t="s">
        <v>5912</v>
      </c>
      <c r="E2636" s="627" t="s">
        <v>1016</v>
      </c>
      <c r="F2636" s="627" t="s">
        <v>1007</v>
      </c>
      <c r="G2636" s="627" t="s">
        <v>5524</v>
      </c>
      <c r="H2636" s="627" t="s">
        <v>5576</v>
      </c>
      <c r="I2636" s="627" t="s">
        <v>5918</v>
      </c>
      <c r="J2636" s="627" t="s">
        <v>5919</v>
      </c>
      <c r="K2636" s="627"/>
      <c r="L2636" s="627"/>
      <c r="M2636" s="627"/>
      <c r="N2636" s="627"/>
    </row>
    <row r="2637" spans="1:14" ht="15" hidden="1" customHeight="1" x14ac:dyDescent="0.15">
      <c r="A2637" s="627">
        <v>314</v>
      </c>
      <c r="B2637" s="627">
        <v>2032400000</v>
      </c>
      <c r="C2637" s="627" t="s">
        <v>1163</v>
      </c>
      <c r="D2637" s="627" t="s">
        <v>3492</v>
      </c>
      <c r="E2637" s="627" t="s">
        <v>1008</v>
      </c>
      <c r="F2637" s="627" t="s">
        <v>1007</v>
      </c>
      <c r="G2637" s="627" t="s">
        <v>5524</v>
      </c>
      <c r="H2637" s="627" t="s">
        <v>5579</v>
      </c>
      <c r="I2637" s="627"/>
      <c r="J2637" s="627" t="s">
        <v>3493</v>
      </c>
      <c r="K2637" s="627"/>
      <c r="L2637" s="627"/>
      <c r="M2637" s="627"/>
      <c r="N2637" s="627"/>
    </row>
    <row r="2638" spans="1:14" ht="15" hidden="1" customHeight="1" x14ac:dyDescent="0.15">
      <c r="A2638" s="627">
        <v>315</v>
      </c>
      <c r="B2638" s="627">
        <v>2032401000</v>
      </c>
      <c r="C2638" s="627" t="s">
        <v>1163</v>
      </c>
      <c r="D2638" s="627" t="s">
        <v>3492</v>
      </c>
      <c r="E2638" s="627" t="s">
        <v>1012</v>
      </c>
      <c r="F2638" s="627" t="s">
        <v>1007</v>
      </c>
      <c r="G2638" s="627" t="s">
        <v>5524</v>
      </c>
      <c r="H2638" s="627" t="s">
        <v>5579</v>
      </c>
      <c r="I2638" s="627" t="s">
        <v>5920</v>
      </c>
      <c r="J2638" s="627" t="s">
        <v>5921</v>
      </c>
      <c r="K2638" s="627"/>
      <c r="L2638" s="627"/>
      <c r="M2638" s="627"/>
      <c r="N2638" s="627"/>
    </row>
    <row r="2639" spans="1:14" ht="15" hidden="1" customHeight="1" x14ac:dyDescent="0.15">
      <c r="A2639" s="627">
        <v>316</v>
      </c>
      <c r="B2639" s="627">
        <v>2032402000</v>
      </c>
      <c r="C2639" s="627" t="s">
        <v>1163</v>
      </c>
      <c r="D2639" s="627" t="s">
        <v>3492</v>
      </c>
      <c r="E2639" s="627" t="s">
        <v>1014</v>
      </c>
      <c r="F2639" s="627" t="s">
        <v>1007</v>
      </c>
      <c r="G2639" s="627" t="s">
        <v>5524</v>
      </c>
      <c r="H2639" s="627" t="s">
        <v>5579</v>
      </c>
      <c r="I2639" s="627" t="s">
        <v>5922</v>
      </c>
      <c r="J2639" s="627" t="s">
        <v>5923</v>
      </c>
      <c r="K2639" s="627"/>
      <c r="L2639" s="627"/>
      <c r="M2639" s="627"/>
      <c r="N2639" s="627"/>
    </row>
    <row r="2640" spans="1:14" ht="15" hidden="1" customHeight="1" x14ac:dyDescent="0.15">
      <c r="A2640" s="627">
        <v>317</v>
      </c>
      <c r="B2640" s="627">
        <v>2032403000</v>
      </c>
      <c r="C2640" s="627" t="s">
        <v>1163</v>
      </c>
      <c r="D2640" s="627" t="s">
        <v>3492</v>
      </c>
      <c r="E2640" s="627" t="s">
        <v>1016</v>
      </c>
      <c r="F2640" s="627" t="s">
        <v>1007</v>
      </c>
      <c r="G2640" s="627" t="s">
        <v>5524</v>
      </c>
      <c r="H2640" s="627" t="s">
        <v>5579</v>
      </c>
      <c r="I2640" s="627" t="s">
        <v>5924</v>
      </c>
      <c r="J2640" s="627" t="s">
        <v>5925</v>
      </c>
      <c r="K2640" s="627"/>
      <c r="L2640" s="627"/>
      <c r="M2640" s="627"/>
      <c r="N2640" s="627"/>
    </row>
    <row r="2641" spans="1:14" ht="15" hidden="1" customHeight="1" x14ac:dyDescent="0.15">
      <c r="A2641" s="627">
        <v>318</v>
      </c>
      <c r="B2641" s="627">
        <v>2032404000</v>
      </c>
      <c r="C2641" s="627" t="s">
        <v>1163</v>
      </c>
      <c r="D2641" s="627" t="s">
        <v>3492</v>
      </c>
      <c r="E2641" s="627" t="s">
        <v>1018</v>
      </c>
      <c r="F2641" s="627" t="s">
        <v>1007</v>
      </c>
      <c r="G2641" s="627" t="s">
        <v>5524</v>
      </c>
      <c r="H2641" s="627" t="s">
        <v>5579</v>
      </c>
      <c r="I2641" s="627" t="s">
        <v>5926</v>
      </c>
      <c r="J2641" s="627" t="s">
        <v>5927</v>
      </c>
      <c r="K2641" s="627"/>
      <c r="L2641" s="627"/>
      <c r="M2641" s="627"/>
      <c r="N2641" s="627"/>
    </row>
    <row r="2642" spans="1:14" ht="15" hidden="1" customHeight="1" x14ac:dyDescent="0.15">
      <c r="A2642" s="627">
        <v>319</v>
      </c>
      <c r="B2642" s="627">
        <v>2034900000</v>
      </c>
      <c r="C2642" s="627" t="s">
        <v>1163</v>
      </c>
      <c r="D2642" s="627" t="s">
        <v>3576</v>
      </c>
      <c r="E2642" s="627" t="s">
        <v>1008</v>
      </c>
      <c r="F2642" s="627" t="s">
        <v>1007</v>
      </c>
      <c r="G2642" s="627" t="s">
        <v>5524</v>
      </c>
      <c r="H2642" s="627" t="s">
        <v>5582</v>
      </c>
      <c r="I2642" s="627"/>
      <c r="J2642" s="627" t="s">
        <v>3577</v>
      </c>
      <c r="K2642" s="627"/>
      <c r="L2642" s="627"/>
      <c r="M2642" s="627"/>
      <c r="N2642" s="627"/>
    </row>
    <row r="2643" spans="1:14" ht="15" hidden="1" customHeight="1" x14ac:dyDescent="0.15">
      <c r="A2643" s="627">
        <v>320</v>
      </c>
      <c r="B2643" s="627">
        <v>2034901000</v>
      </c>
      <c r="C2643" s="627" t="s">
        <v>1163</v>
      </c>
      <c r="D2643" s="627" t="s">
        <v>3576</v>
      </c>
      <c r="E2643" s="627" t="s">
        <v>1012</v>
      </c>
      <c r="F2643" s="627" t="s">
        <v>1007</v>
      </c>
      <c r="G2643" s="627" t="s">
        <v>5524</v>
      </c>
      <c r="H2643" s="627" t="s">
        <v>5582</v>
      </c>
      <c r="I2643" s="627" t="s">
        <v>5582</v>
      </c>
      <c r="J2643" s="627" t="s">
        <v>3580</v>
      </c>
      <c r="K2643" s="627"/>
      <c r="L2643" s="627"/>
      <c r="M2643" s="627"/>
      <c r="N2643" s="627"/>
    </row>
    <row r="2644" spans="1:14" ht="15" hidden="1" customHeight="1" x14ac:dyDescent="0.15">
      <c r="A2644" s="627">
        <v>321</v>
      </c>
      <c r="B2644" s="627">
        <v>2034902000</v>
      </c>
      <c r="C2644" s="627" t="s">
        <v>1163</v>
      </c>
      <c r="D2644" s="627" t="s">
        <v>3576</v>
      </c>
      <c r="E2644" s="627" t="s">
        <v>1014</v>
      </c>
      <c r="F2644" s="627" t="s">
        <v>1007</v>
      </c>
      <c r="G2644" s="627" t="s">
        <v>5524</v>
      </c>
      <c r="H2644" s="627" t="s">
        <v>5582</v>
      </c>
      <c r="I2644" s="627" t="s">
        <v>5928</v>
      </c>
      <c r="J2644" s="627" t="s">
        <v>3583</v>
      </c>
      <c r="K2644" s="627"/>
      <c r="L2644" s="627"/>
      <c r="M2644" s="627"/>
      <c r="N2644" s="627"/>
    </row>
    <row r="2645" spans="1:14" ht="15" hidden="1" customHeight="1" x14ac:dyDescent="0.15">
      <c r="A2645" s="627">
        <v>322</v>
      </c>
      <c r="B2645" s="627">
        <v>2035000000</v>
      </c>
      <c r="C2645" s="627" t="s">
        <v>1163</v>
      </c>
      <c r="D2645" s="627" t="s">
        <v>5929</v>
      </c>
      <c r="E2645" s="627" t="s">
        <v>1008</v>
      </c>
      <c r="F2645" s="627" t="s">
        <v>1007</v>
      </c>
      <c r="G2645" s="627" t="s">
        <v>5524</v>
      </c>
      <c r="H2645" s="627" t="s">
        <v>5585</v>
      </c>
      <c r="I2645" s="627"/>
      <c r="J2645" s="627" t="s">
        <v>5930</v>
      </c>
      <c r="K2645" s="627"/>
      <c r="L2645" s="627"/>
      <c r="M2645" s="627"/>
      <c r="N2645" s="627"/>
    </row>
    <row r="2646" spans="1:14" ht="15" hidden="1" customHeight="1" x14ac:dyDescent="0.15">
      <c r="A2646" s="627">
        <v>323</v>
      </c>
      <c r="B2646" s="627">
        <v>2035001000</v>
      </c>
      <c r="C2646" s="627" t="s">
        <v>1163</v>
      </c>
      <c r="D2646" s="627" t="s">
        <v>5929</v>
      </c>
      <c r="E2646" s="627" t="s">
        <v>1012</v>
      </c>
      <c r="F2646" s="627" t="s">
        <v>1007</v>
      </c>
      <c r="G2646" s="627" t="s">
        <v>5524</v>
      </c>
      <c r="H2646" s="627" t="s">
        <v>5585</v>
      </c>
      <c r="I2646" s="627" t="s">
        <v>5931</v>
      </c>
      <c r="J2646" s="627" t="s">
        <v>5932</v>
      </c>
      <c r="K2646" s="627"/>
      <c r="L2646" s="627"/>
      <c r="M2646" s="627"/>
      <c r="N2646" s="627"/>
    </row>
    <row r="2647" spans="1:14" ht="15" hidden="1" customHeight="1" x14ac:dyDescent="0.15">
      <c r="A2647" s="627">
        <v>324</v>
      </c>
      <c r="B2647" s="627">
        <v>2035002000</v>
      </c>
      <c r="C2647" s="627" t="s">
        <v>1163</v>
      </c>
      <c r="D2647" s="627" t="s">
        <v>5929</v>
      </c>
      <c r="E2647" s="627" t="s">
        <v>1014</v>
      </c>
      <c r="F2647" s="627" t="s">
        <v>1007</v>
      </c>
      <c r="G2647" s="627" t="s">
        <v>5524</v>
      </c>
      <c r="H2647" s="627" t="s">
        <v>5585</v>
      </c>
      <c r="I2647" s="627" t="s">
        <v>5933</v>
      </c>
      <c r="J2647" s="627" t="s">
        <v>5934</v>
      </c>
      <c r="K2647" s="627"/>
      <c r="L2647" s="627"/>
      <c r="M2647" s="627"/>
      <c r="N2647" s="627"/>
    </row>
    <row r="2648" spans="1:14" ht="15" hidden="1" customHeight="1" x14ac:dyDescent="0.15">
      <c r="A2648" s="627">
        <v>325</v>
      </c>
      <c r="B2648" s="627">
        <v>2035003000</v>
      </c>
      <c r="C2648" s="627" t="s">
        <v>1163</v>
      </c>
      <c r="D2648" s="627" t="s">
        <v>5929</v>
      </c>
      <c r="E2648" s="627" t="s">
        <v>1016</v>
      </c>
      <c r="F2648" s="627" t="s">
        <v>1007</v>
      </c>
      <c r="G2648" s="627" t="s">
        <v>5524</v>
      </c>
      <c r="H2648" s="627" t="s">
        <v>5585</v>
      </c>
      <c r="I2648" s="627" t="s">
        <v>5935</v>
      </c>
      <c r="J2648" s="627" t="s">
        <v>5936</v>
      </c>
      <c r="K2648" s="627"/>
      <c r="L2648" s="627"/>
      <c r="M2648" s="627"/>
      <c r="N2648" s="627"/>
    </row>
    <row r="2649" spans="1:14" ht="15" hidden="1" customHeight="1" x14ac:dyDescent="0.15">
      <c r="A2649" s="627">
        <v>326</v>
      </c>
      <c r="B2649" s="627">
        <v>2035004000</v>
      </c>
      <c r="C2649" s="627" t="s">
        <v>1163</v>
      </c>
      <c r="D2649" s="627" t="s">
        <v>5929</v>
      </c>
      <c r="E2649" s="627" t="s">
        <v>1018</v>
      </c>
      <c r="F2649" s="627" t="s">
        <v>1007</v>
      </c>
      <c r="G2649" s="627" t="s">
        <v>5524</v>
      </c>
      <c r="H2649" s="627" t="s">
        <v>5585</v>
      </c>
      <c r="I2649" s="627" t="s">
        <v>3957</v>
      </c>
      <c r="J2649" s="627" t="s">
        <v>5937</v>
      </c>
      <c r="K2649" s="627"/>
      <c r="L2649" s="627"/>
      <c r="M2649" s="627"/>
      <c r="N2649" s="627"/>
    </row>
    <row r="2650" spans="1:14" ht="15" hidden="1" customHeight="1" x14ac:dyDescent="0.15">
      <c r="A2650" s="627">
        <v>327</v>
      </c>
      <c r="B2650" s="627">
        <v>2036100000</v>
      </c>
      <c r="C2650" s="627" t="s">
        <v>1163</v>
      </c>
      <c r="D2650" s="627" t="s">
        <v>2072</v>
      </c>
      <c r="E2650" s="627" t="s">
        <v>1008</v>
      </c>
      <c r="F2650" s="627" t="s">
        <v>1007</v>
      </c>
      <c r="G2650" s="627" t="s">
        <v>5524</v>
      </c>
      <c r="H2650" s="627" t="s">
        <v>5587</v>
      </c>
      <c r="I2650" s="627"/>
      <c r="J2650" s="627" t="s">
        <v>2073</v>
      </c>
      <c r="K2650" s="627"/>
      <c r="L2650" s="627"/>
      <c r="M2650" s="627"/>
      <c r="N2650" s="627"/>
    </row>
    <row r="2651" spans="1:14" ht="15" hidden="1" customHeight="1" x14ac:dyDescent="0.15">
      <c r="A2651" s="627">
        <v>328</v>
      </c>
      <c r="B2651" s="627">
        <v>2036101000</v>
      </c>
      <c r="C2651" s="627" t="s">
        <v>1163</v>
      </c>
      <c r="D2651" s="627" t="s">
        <v>2072</v>
      </c>
      <c r="E2651" s="627" t="s">
        <v>1012</v>
      </c>
      <c r="F2651" s="627" t="s">
        <v>1007</v>
      </c>
      <c r="G2651" s="627" t="s">
        <v>5524</v>
      </c>
      <c r="H2651" s="627" t="s">
        <v>5587</v>
      </c>
      <c r="I2651" s="627" t="s">
        <v>5587</v>
      </c>
      <c r="J2651" s="627" t="s">
        <v>2075</v>
      </c>
      <c r="K2651" s="627"/>
      <c r="L2651" s="627"/>
      <c r="M2651" s="627"/>
      <c r="N2651" s="627"/>
    </row>
    <row r="2652" spans="1:14" ht="15" hidden="1" customHeight="1" x14ac:dyDescent="0.15">
      <c r="A2652" s="627">
        <v>329</v>
      </c>
      <c r="B2652" s="627">
        <v>2036102000</v>
      </c>
      <c r="C2652" s="627" t="s">
        <v>1163</v>
      </c>
      <c r="D2652" s="627" t="s">
        <v>2072</v>
      </c>
      <c r="E2652" s="627" t="s">
        <v>1014</v>
      </c>
      <c r="F2652" s="627" t="s">
        <v>1007</v>
      </c>
      <c r="G2652" s="627" t="s">
        <v>5524</v>
      </c>
      <c r="H2652" s="627" t="s">
        <v>5587</v>
      </c>
      <c r="I2652" s="627" t="s">
        <v>5938</v>
      </c>
      <c r="J2652" s="627" t="s">
        <v>2078</v>
      </c>
      <c r="K2652" s="627"/>
      <c r="L2652" s="627"/>
      <c r="M2652" s="627"/>
      <c r="N2652" s="627"/>
    </row>
    <row r="2653" spans="1:14" ht="15" hidden="1" customHeight="1" x14ac:dyDescent="0.15">
      <c r="A2653" s="627">
        <v>330</v>
      </c>
      <c r="B2653" s="627">
        <v>2036200000</v>
      </c>
      <c r="C2653" s="627" t="s">
        <v>1163</v>
      </c>
      <c r="D2653" s="627" t="s">
        <v>3595</v>
      </c>
      <c r="E2653" s="627" t="s">
        <v>1008</v>
      </c>
      <c r="F2653" s="627" t="s">
        <v>1007</v>
      </c>
      <c r="G2653" s="627" t="s">
        <v>5524</v>
      </c>
      <c r="H2653" s="627" t="s">
        <v>5590</v>
      </c>
      <c r="I2653" s="627"/>
      <c r="J2653" s="627" t="s">
        <v>3596</v>
      </c>
      <c r="K2653" s="627"/>
      <c r="L2653" s="627"/>
      <c r="M2653" s="627"/>
      <c r="N2653" s="627"/>
    </row>
    <row r="2654" spans="1:14" ht="15" hidden="1" customHeight="1" x14ac:dyDescent="0.15">
      <c r="A2654" s="627">
        <v>331</v>
      </c>
      <c r="B2654" s="627">
        <v>2036201000</v>
      </c>
      <c r="C2654" s="627" t="s">
        <v>1163</v>
      </c>
      <c r="D2654" s="627" t="s">
        <v>3595</v>
      </c>
      <c r="E2654" s="627" t="s">
        <v>1012</v>
      </c>
      <c r="F2654" s="627" t="s">
        <v>1007</v>
      </c>
      <c r="G2654" s="627" t="s">
        <v>5524</v>
      </c>
      <c r="H2654" s="627" t="s">
        <v>5590</v>
      </c>
      <c r="I2654" s="627" t="s">
        <v>2197</v>
      </c>
      <c r="J2654" s="627" t="s">
        <v>3598</v>
      </c>
      <c r="K2654" s="627"/>
      <c r="L2654" s="627"/>
      <c r="M2654" s="627"/>
      <c r="N2654" s="627"/>
    </row>
    <row r="2655" spans="1:14" ht="15" hidden="1" customHeight="1" x14ac:dyDescent="0.15">
      <c r="A2655" s="627">
        <v>332</v>
      </c>
      <c r="B2655" s="627">
        <v>2036202000</v>
      </c>
      <c r="C2655" s="627" t="s">
        <v>1163</v>
      </c>
      <c r="D2655" s="627" t="s">
        <v>3595</v>
      </c>
      <c r="E2655" s="627" t="s">
        <v>1014</v>
      </c>
      <c r="F2655" s="627" t="s">
        <v>1007</v>
      </c>
      <c r="G2655" s="627" t="s">
        <v>5524</v>
      </c>
      <c r="H2655" s="627" t="s">
        <v>5590</v>
      </c>
      <c r="I2655" s="627" t="s">
        <v>2021</v>
      </c>
      <c r="J2655" s="627" t="s">
        <v>3601</v>
      </c>
      <c r="K2655" s="627"/>
      <c r="L2655" s="627"/>
      <c r="M2655" s="627"/>
      <c r="N2655" s="627"/>
    </row>
    <row r="2656" spans="1:14" ht="15" hidden="1" customHeight="1" x14ac:dyDescent="0.15">
      <c r="A2656" s="627">
        <v>333</v>
      </c>
      <c r="B2656" s="627">
        <v>2036203000</v>
      </c>
      <c r="C2656" s="627" t="s">
        <v>1163</v>
      </c>
      <c r="D2656" s="627" t="s">
        <v>3595</v>
      </c>
      <c r="E2656" s="627" t="s">
        <v>1016</v>
      </c>
      <c r="F2656" s="627" t="s">
        <v>1007</v>
      </c>
      <c r="G2656" s="627" t="s">
        <v>5524</v>
      </c>
      <c r="H2656" s="627" t="s">
        <v>5590</v>
      </c>
      <c r="I2656" s="627" t="s">
        <v>1851</v>
      </c>
      <c r="J2656" s="627" t="s">
        <v>3604</v>
      </c>
      <c r="K2656" s="627"/>
      <c r="L2656" s="627"/>
      <c r="M2656" s="627"/>
      <c r="N2656" s="627"/>
    </row>
    <row r="2657" spans="1:14" ht="15" hidden="1" customHeight="1" x14ac:dyDescent="0.15">
      <c r="A2657" s="627">
        <v>334</v>
      </c>
      <c r="B2657" s="627">
        <v>2036204000</v>
      </c>
      <c r="C2657" s="627" t="s">
        <v>1163</v>
      </c>
      <c r="D2657" s="627" t="s">
        <v>3595</v>
      </c>
      <c r="E2657" s="627" t="s">
        <v>1018</v>
      </c>
      <c r="F2657" s="627" t="s">
        <v>1007</v>
      </c>
      <c r="G2657" s="627" t="s">
        <v>5524</v>
      </c>
      <c r="H2657" s="627" t="s">
        <v>5590</v>
      </c>
      <c r="I2657" s="627" t="s">
        <v>2002</v>
      </c>
      <c r="J2657" s="627" t="s">
        <v>3607</v>
      </c>
      <c r="K2657" s="627"/>
      <c r="L2657" s="627"/>
      <c r="M2657" s="627"/>
      <c r="N2657" s="627"/>
    </row>
    <row r="2658" spans="1:14" ht="15" hidden="1" customHeight="1" x14ac:dyDescent="0.15">
      <c r="A2658" s="627">
        <v>335</v>
      </c>
      <c r="B2658" s="627">
        <v>2036300000</v>
      </c>
      <c r="C2658" s="627" t="s">
        <v>1163</v>
      </c>
      <c r="D2658" s="627" t="s">
        <v>3612</v>
      </c>
      <c r="E2658" s="627" t="s">
        <v>1008</v>
      </c>
      <c r="F2658" s="627" t="s">
        <v>1007</v>
      </c>
      <c r="G2658" s="627" t="s">
        <v>5524</v>
      </c>
      <c r="H2658" s="627" t="s">
        <v>5474</v>
      </c>
      <c r="I2658" s="627"/>
      <c r="J2658" s="627" t="s">
        <v>3613</v>
      </c>
      <c r="K2658" s="627"/>
      <c r="L2658" s="627"/>
      <c r="M2658" s="627"/>
      <c r="N2658" s="627"/>
    </row>
    <row r="2659" spans="1:14" ht="15" hidden="1" customHeight="1" x14ac:dyDescent="0.15">
      <c r="A2659" s="627">
        <v>336</v>
      </c>
      <c r="B2659" s="627">
        <v>2038200000</v>
      </c>
      <c r="C2659" s="627" t="s">
        <v>1163</v>
      </c>
      <c r="D2659" s="627" t="s">
        <v>2523</v>
      </c>
      <c r="E2659" s="627" t="s">
        <v>1008</v>
      </c>
      <c r="F2659" s="627" t="s">
        <v>1007</v>
      </c>
      <c r="G2659" s="627" t="s">
        <v>5524</v>
      </c>
      <c r="H2659" s="627" t="s">
        <v>5594</v>
      </c>
      <c r="I2659" s="627"/>
      <c r="J2659" s="627" t="s">
        <v>2524</v>
      </c>
      <c r="K2659" s="627"/>
      <c r="L2659" s="627"/>
      <c r="M2659" s="627"/>
      <c r="N2659" s="627"/>
    </row>
    <row r="2660" spans="1:14" ht="15" hidden="1" customHeight="1" x14ac:dyDescent="0.15">
      <c r="A2660" s="627">
        <v>337</v>
      </c>
      <c r="B2660" s="627">
        <v>2038201000</v>
      </c>
      <c r="C2660" s="627" t="s">
        <v>1163</v>
      </c>
      <c r="D2660" s="627" t="s">
        <v>2523</v>
      </c>
      <c r="E2660" s="627" t="s">
        <v>1012</v>
      </c>
      <c r="F2660" s="627" t="s">
        <v>1007</v>
      </c>
      <c r="G2660" s="627" t="s">
        <v>5524</v>
      </c>
      <c r="H2660" s="627" t="s">
        <v>5594</v>
      </c>
      <c r="I2660" s="627" t="s">
        <v>5594</v>
      </c>
      <c r="J2660" s="627" t="s">
        <v>2526</v>
      </c>
      <c r="K2660" s="627"/>
      <c r="L2660" s="627"/>
      <c r="M2660" s="627"/>
      <c r="N2660" s="627"/>
    </row>
    <row r="2661" spans="1:14" ht="15" hidden="1" customHeight="1" x14ac:dyDescent="0.15">
      <c r="A2661" s="627">
        <v>338</v>
      </c>
      <c r="B2661" s="627">
        <v>2038202000</v>
      </c>
      <c r="C2661" s="627" t="s">
        <v>1163</v>
      </c>
      <c r="D2661" s="627" t="s">
        <v>2523</v>
      </c>
      <c r="E2661" s="627" t="s">
        <v>1014</v>
      </c>
      <c r="F2661" s="627" t="s">
        <v>1007</v>
      </c>
      <c r="G2661" s="627" t="s">
        <v>5524</v>
      </c>
      <c r="H2661" s="627" t="s">
        <v>5594</v>
      </c>
      <c r="I2661" s="627" t="s">
        <v>506</v>
      </c>
      <c r="J2661" s="627" t="s">
        <v>2529</v>
      </c>
      <c r="K2661" s="627"/>
      <c r="L2661" s="627"/>
      <c r="M2661" s="627"/>
      <c r="N2661" s="627"/>
    </row>
    <row r="2662" spans="1:14" ht="15" hidden="1" customHeight="1" x14ac:dyDescent="0.15">
      <c r="A2662" s="627">
        <v>339</v>
      </c>
      <c r="B2662" s="627">
        <v>2038203000</v>
      </c>
      <c r="C2662" s="627" t="s">
        <v>1163</v>
      </c>
      <c r="D2662" s="627" t="s">
        <v>2523</v>
      </c>
      <c r="E2662" s="627" t="s">
        <v>1016</v>
      </c>
      <c r="F2662" s="627" t="s">
        <v>1007</v>
      </c>
      <c r="G2662" s="627" t="s">
        <v>5524</v>
      </c>
      <c r="H2662" s="627" t="s">
        <v>5594</v>
      </c>
      <c r="I2662" s="627" t="s">
        <v>5939</v>
      </c>
      <c r="J2662" s="627" t="s">
        <v>2532</v>
      </c>
      <c r="K2662" s="627"/>
      <c r="L2662" s="627"/>
      <c r="M2662" s="627"/>
      <c r="N2662" s="627"/>
    </row>
    <row r="2663" spans="1:14" ht="15" hidden="1" customHeight="1" x14ac:dyDescent="0.15">
      <c r="A2663" s="627">
        <v>340</v>
      </c>
      <c r="B2663" s="627">
        <v>2038204000</v>
      </c>
      <c r="C2663" s="627" t="s">
        <v>1163</v>
      </c>
      <c r="D2663" s="627" t="s">
        <v>2523</v>
      </c>
      <c r="E2663" s="627" t="s">
        <v>1018</v>
      </c>
      <c r="F2663" s="627" t="s">
        <v>1007</v>
      </c>
      <c r="G2663" s="627" t="s">
        <v>5524</v>
      </c>
      <c r="H2663" s="627" t="s">
        <v>5594</v>
      </c>
      <c r="I2663" s="627" t="s">
        <v>2424</v>
      </c>
      <c r="J2663" s="627" t="s">
        <v>2535</v>
      </c>
      <c r="K2663" s="627"/>
      <c r="L2663" s="627"/>
      <c r="M2663" s="627"/>
      <c r="N2663" s="627"/>
    </row>
    <row r="2664" spans="1:14" ht="15" hidden="1" customHeight="1" x14ac:dyDescent="0.15">
      <c r="A2664" s="627">
        <v>341</v>
      </c>
      <c r="B2664" s="627">
        <v>2038300000</v>
      </c>
      <c r="C2664" s="627" t="s">
        <v>1163</v>
      </c>
      <c r="D2664" s="627" t="s">
        <v>2540</v>
      </c>
      <c r="E2664" s="627" t="s">
        <v>1008</v>
      </c>
      <c r="F2664" s="627" t="s">
        <v>1007</v>
      </c>
      <c r="G2664" s="627" t="s">
        <v>5524</v>
      </c>
      <c r="H2664" s="627" t="s">
        <v>2242</v>
      </c>
      <c r="I2664" s="627"/>
      <c r="J2664" s="627" t="s">
        <v>2541</v>
      </c>
      <c r="K2664" s="627"/>
      <c r="L2664" s="627"/>
      <c r="M2664" s="627"/>
      <c r="N2664" s="627"/>
    </row>
    <row r="2665" spans="1:14" ht="15" hidden="1" customHeight="1" x14ac:dyDescent="0.15">
      <c r="A2665" s="627">
        <v>342</v>
      </c>
      <c r="B2665" s="627">
        <v>2038301000</v>
      </c>
      <c r="C2665" s="627" t="s">
        <v>1163</v>
      </c>
      <c r="D2665" s="627" t="s">
        <v>2540</v>
      </c>
      <c r="E2665" s="627" t="s">
        <v>1012</v>
      </c>
      <c r="F2665" s="627" t="s">
        <v>1007</v>
      </c>
      <c r="G2665" s="627" t="s">
        <v>5524</v>
      </c>
      <c r="H2665" s="627" t="s">
        <v>2242</v>
      </c>
      <c r="I2665" s="627" t="s">
        <v>5940</v>
      </c>
      <c r="J2665" s="627" t="s">
        <v>2544</v>
      </c>
      <c r="K2665" s="627"/>
      <c r="L2665" s="627"/>
      <c r="M2665" s="627"/>
      <c r="N2665" s="627"/>
    </row>
    <row r="2666" spans="1:14" ht="15" hidden="1" customHeight="1" x14ac:dyDescent="0.15">
      <c r="A2666" s="627">
        <v>343</v>
      </c>
      <c r="B2666" s="627">
        <v>2038302000</v>
      </c>
      <c r="C2666" s="627" t="s">
        <v>1163</v>
      </c>
      <c r="D2666" s="627" t="s">
        <v>2540</v>
      </c>
      <c r="E2666" s="627" t="s">
        <v>1014</v>
      </c>
      <c r="F2666" s="627" t="s">
        <v>1007</v>
      </c>
      <c r="G2666" s="627" t="s">
        <v>5524</v>
      </c>
      <c r="H2666" s="627" t="s">
        <v>2242</v>
      </c>
      <c r="I2666" s="627" t="s">
        <v>5941</v>
      </c>
      <c r="J2666" s="627" t="s">
        <v>2547</v>
      </c>
      <c r="K2666" s="627"/>
      <c r="L2666" s="627"/>
      <c r="M2666" s="627"/>
      <c r="N2666" s="627"/>
    </row>
    <row r="2667" spans="1:14" ht="15" hidden="1" customHeight="1" x14ac:dyDescent="0.15">
      <c r="A2667" s="627">
        <v>344</v>
      </c>
      <c r="B2667" s="627">
        <v>2038303000</v>
      </c>
      <c r="C2667" s="627" t="s">
        <v>1163</v>
      </c>
      <c r="D2667" s="627" t="s">
        <v>2540</v>
      </c>
      <c r="E2667" s="627" t="s">
        <v>1016</v>
      </c>
      <c r="F2667" s="627" t="s">
        <v>1007</v>
      </c>
      <c r="G2667" s="627" t="s">
        <v>5524</v>
      </c>
      <c r="H2667" s="627" t="s">
        <v>2242</v>
      </c>
      <c r="I2667" s="627" t="s">
        <v>5942</v>
      </c>
      <c r="J2667" s="627" t="s">
        <v>2550</v>
      </c>
      <c r="K2667" s="627"/>
      <c r="L2667" s="627"/>
      <c r="M2667" s="627"/>
      <c r="N2667" s="627"/>
    </row>
    <row r="2668" spans="1:14" ht="15" hidden="1" customHeight="1" x14ac:dyDescent="0.15">
      <c r="A2668" s="627">
        <v>345</v>
      </c>
      <c r="B2668" s="627">
        <v>2038304000</v>
      </c>
      <c r="C2668" s="627" t="s">
        <v>1163</v>
      </c>
      <c r="D2668" s="627" t="s">
        <v>2540</v>
      </c>
      <c r="E2668" s="627" t="s">
        <v>1018</v>
      </c>
      <c r="F2668" s="627" t="s">
        <v>1007</v>
      </c>
      <c r="G2668" s="627" t="s">
        <v>5524</v>
      </c>
      <c r="H2668" s="627" t="s">
        <v>2242</v>
      </c>
      <c r="I2668" s="627" t="s">
        <v>5943</v>
      </c>
      <c r="J2668" s="627" t="s">
        <v>3659</v>
      </c>
      <c r="K2668" s="627"/>
      <c r="L2668" s="627"/>
      <c r="M2668" s="627"/>
      <c r="N2668" s="627"/>
    </row>
    <row r="2669" spans="1:14" ht="15" hidden="1" customHeight="1" x14ac:dyDescent="0.15">
      <c r="A2669" s="627">
        <v>346</v>
      </c>
      <c r="B2669" s="627">
        <v>2038400000</v>
      </c>
      <c r="C2669" s="627" t="s">
        <v>1163</v>
      </c>
      <c r="D2669" s="627" t="s">
        <v>2084</v>
      </c>
      <c r="E2669" s="627" t="s">
        <v>1008</v>
      </c>
      <c r="F2669" s="627" t="s">
        <v>1007</v>
      </c>
      <c r="G2669" s="627" t="s">
        <v>5524</v>
      </c>
      <c r="H2669" s="627" t="s">
        <v>5600</v>
      </c>
      <c r="I2669" s="627"/>
      <c r="J2669" s="627" t="s">
        <v>2085</v>
      </c>
      <c r="K2669" s="627"/>
      <c r="L2669" s="627"/>
      <c r="M2669" s="627"/>
      <c r="N2669" s="627"/>
    </row>
    <row r="2670" spans="1:14" ht="15" hidden="1" customHeight="1" x14ac:dyDescent="0.15">
      <c r="A2670" s="627">
        <v>347</v>
      </c>
      <c r="B2670" s="627">
        <v>2038401000</v>
      </c>
      <c r="C2670" s="627" t="s">
        <v>1163</v>
      </c>
      <c r="D2670" s="627" t="s">
        <v>2084</v>
      </c>
      <c r="E2670" s="627" t="s">
        <v>1012</v>
      </c>
      <c r="F2670" s="627" t="s">
        <v>1007</v>
      </c>
      <c r="G2670" s="627" t="s">
        <v>5524</v>
      </c>
      <c r="H2670" s="627" t="s">
        <v>5600</v>
      </c>
      <c r="I2670" s="627" t="s">
        <v>393</v>
      </c>
      <c r="J2670" s="627" t="s">
        <v>2088</v>
      </c>
      <c r="K2670" s="627"/>
      <c r="L2670" s="627"/>
      <c r="M2670" s="627"/>
      <c r="N2670" s="627"/>
    </row>
    <row r="2671" spans="1:14" ht="15" hidden="1" customHeight="1" x14ac:dyDescent="0.15">
      <c r="A2671" s="627">
        <v>348</v>
      </c>
      <c r="B2671" s="627">
        <v>2038402000</v>
      </c>
      <c r="C2671" s="627" t="s">
        <v>1163</v>
      </c>
      <c r="D2671" s="627" t="s">
        <v>2084</v>
      </c>
      <c r="E2671" s="627" t="s">
        <v>1014</v>
      </c>
      <c r="F2671" s="627" t="s">
        <v>1007</v>
      </c>
      <c r="G2671" s="627" t="s">
        <v>5524</v>
      </c>
      <c r="H2671" s="627" t="s">
        <v>5600</v>
      </c>
      <c r="I2671" s="627" t="s">
        <v>5944</v>
      </c>
      <c r="J2671" s="627" t="s">
        <v>2091</v>
      </c>
      <c r="K2671" s="627"/>
      <c r="L2671" s="627"/>
      <c r="M2671" s="627"/>
      <c r="N2671" s="627"/>
    </row>
    <row r="2672" spans="1:14" ht="15" hidden="1" customHeight="1" x14ac:dyDescent="0.15">
      <c r="A2672" s="627">
        <v>349</v>
      </c>
      <c r="B2672" s="627">
        <v>2038500000</v>
      </c>
      <c r="C2672" s="627" t="s">
        <v>1163</v>
      </c>
      <c r="D2672" s="627" t="s">
        <v>3664</v>
      </c>
      <c r="E2672" s="627" t="s">
        <v>1008</v>
      </c>
      <c r="F2672" s="627" t="s">
        <v>1007</v>
      </c>
      <c r="G2672" s="627" t="s">
        <v>5524</v>
      </c>
      <c r="H2672" s="627" t="s">
        <v>5604</v>
      </c>
      <c r="I2672" s="627"/>
      <c r="J2672" s="627" t="s">
        <v>3665</v>
      </c>
      <c r="K2672" s="627"/>
      <c r="L2672" s="627"/>
      <c r="M2672" s="627"/>
      <c r="N2672" s="627"/>
    </row>
    <row r="2673" spans="1:14" ht="15" hidden="1" customHeight="1" x14ac:dyDescent="0.15">
      <c r="A2673" s="627">
        <v>350</v>
      </c>
      <c r="B2673" s="627">
        <v>2038600000</v>
      </c>
      <c r="C2673" s="627" t="s">
        <v>1163</v>
      </c>
      <c r="D2673" s="627" t="s">
        <v>2095</v>
      </c>
      <c r="E2673" s="627" t="s">
        <v>1008</v>
      </c>
      <c r="F2673" s="627" t="s">
        <v>1007</v>
      </c>
      <c r="G2673" s="627" t="s">
        <v>5524</v>
      </c>
      <c r="H2673" s="627" t="s">
        <v>396</v>
      </c>
      <c r="I2673" s="627"/>
      <c r="J2673" s="627" t="s">
        <v>2096</v>
      </c>
      <c r="K2673" s="627"/>
      <c r="L2673" s="627"/>
      <c r="M2673" s="627"/>
      <c r="N2673" s="627"/>
    </row>
    <row r="2674" spans="1:14" ht="15" hidden="1" customHeight="1" x14ac:dyDescent="0.15">
      <c r="A2674" s="627">
        <v>351</v>
      </c>
      <c r="B2674" s="627">
        <v>2038601000</v>
      </c>
      <c r="C2674" s="627" t="s">
        <v>1163</v>
      </c>
      <c r="D2674" s="627" t="s">
        <v>2095</v>
      </c>
      <c r="E2674" s="627" t="s">
        <v>1012</v>
      </c>
      <c r="F2674" s="627" t="s">
        <v>1007</v>
      </c>
      <c r="G2674" s="627" t="s">
        <v>5524</v>
      </c>
      <c r="H2674" s="627" t="s">
        <v>396</v>
      </c>
      <c r="I2674" s="627" t="s">
        <v>5945</v>
      </c>
      <c r="J2674" s="627" t="s">
        <v>2099</v>
      </c>
      <c r="K2674" s="627"/>
      <c r="L2674" s="627"/>
      <c r="M2674" s="627"/>
      <c r="N2674" s="627"/>
    </row>
    <row r="2675" spans="1:14" ht="15" hidden="1" customHeight="1" x14ac:dyDescent="0.15">
      <c r="A2675" s="627">
        <v>352</v>
      </c>
      <c r="B2675" s="627">
        <v>2038602000</v>
      </c>
      <c r="C2675" s="627" t="s">
        <v>1163</v>
      </c>
      <c r="D2675" s="627" t="s">
        <v>2095</v>
      </c>
      <c r="E2675" s="627" t="s">
        <v>1014</v>
      </c>
      <c r="F2675" s="627" t="s">
        <v>1007</v>
      </c>
      <c r="G2675" s="627" t="s">
        <v>5524</v>
      </c>
      <c r="H2675" s="627" t="s">
        <v>396</v>
      </c>
      <c r="I2675" s="627" t="s">
        <v>5946</v>
      </c>
      <c r="J2675" s="627" t="s">
        <v>2102</v>
      </c>
      <c r="K2675" s="627"/>
      <c r="L2675" s="627"/>
      <c r="M2675" s="627"/>
      <c r="N2675" s="627"/>
    </row>
    <row r="2676" spans="1:14" ht="15" hidden="1" customHeight="1" x14ac:dyDescent="0.15">
      <c r="A2676" s="627">
        <v>353</v>
      </c>
      <c r="B2676" s="627">
        <v>2038800000</v>
      </c>
      <c r="C2676" s="627" t="s">
        <v>1163</v>
      </c>
      <c r="D2676" s="627" t="s">
        <v>5947</v>
      </c>
      <c r="E2676" s="627" t="s">
        <v>1008</v>
      </c>
      <c r="F2676" s="627" t="s">
        <v>1007</v>
      </c>
      <c r="G2676" s="627" t="s">
        <v>5524</v>
      </c>
      <c r="H2676" s="627" t="s">
        <v>5610</v>
      </c>
      <c r="I2676" s="627"/>
      <c r="J2676" s="627" t="s">
        <v>5948</v>
      </c>
      <c r="K2676" s="627"/>
      <c r="L2676" s="627"/>
      <c r="M2676" s="627"/>
      <c r="N2676" s="627"/>
    </row>
    <row r="2677" spans="1:14" ht="15" hidden="1" customHeight="1" x14ac:dyDescent="0.15">
      <c r="A2677" s="627">
        <v>354</v>
      </c>
      <c r="B2677" s="627">
        <v>2040200000</v>
      </c>
      <c r="C2677" s="627" t="s">
        <v>1163</v>
      </c>
      <c r="D2677" s="627" t="s">
        <v>4928</v>
      </c>
      <c r="E2677" s="627" t="s">
        <v>1008</v>
      </c>
      <c r="F2677" s="627" t="s">
        <v>1007</v>
      </c>
      <c r="G2677" s="627" t="s">
        <v>5524</v>
      </c>
      <c r="H2677" s="627" t="s">
        <v>5614</v>
      </c>
      <c r="I2677" s="627"/>
      <c r="J2677" s="627" t="s">
        <v>4929</v>
      </c>
      <c r="K2677" s="627"/>
      <c r="L2677" s="627"/>
      <c r="M2677" s="627"/>
      <c r="N2677" s="627"/>
    </row>
    <row r="2678" spans="1:14" ht="15" hidden="1" customHeight="1" x14ac:dyDescent="0.15">
      <c r="A2678" s="627">
        <v>355</v>
      </c>
      <c r="B2678" s="627">
        <v>2040201000</v>
      </c>
      <c r="C2678" s="627" t="s">
        <v>1163</v>
      </c>
      <c r="D2678" s="627" t="s">
        <v>4928</v>
      </c>
      <c r="E2678" s="627" t="s">
        <v>1012</v>
      </c>
      <c r="F2678" s="627" t="s">
        <v>1007</v>
      </c>
      <c r="G2678" s="627" t="s">
        <v>5524</v>
      </c>
      <c r="H2678" s="627" t="s">
        <v>5614</v>
      </c>
      <c r="I2678" s="627" t="s">
        <v>2382</v>
      </c>
      <c r="J2678" s="627" t="s">
        <v>5252</v>
      </c>
      <c r="K2678" s="627"/>
      <c r="L2678" s="627"/>
      <c r="M2678" s="627"/>
      <c r="N2678" s="627"/>
    </row>
    <row r="2679" spans="1:14" ht="15" hidden="1" customHeight="1" x14ac:dyDescent="0.15">
      <c r="A2679" s="627">
        <v>356</v>
      </c>
      <c r="B2679" s="627">
        <v>2040202000</v>
      </c>
      <c r="C2679" s="627" t="s">
        <v>1163</v>
      </c>
      <c r="D2679" s="627" t="s">
        <v>4928</v>
      </c>
      <c r="E2679" s="627" t="s">
        <v>1014</v>
      </c>
      <c r="F2679" s="627" t="s">
        <v>1007</v>
      </c>
      <c r="G2679" s="627" t="s">
        <v>5524</v>
      </c>
      <c r="H2679" s="627" t="s">
        <v>5614</v>
      </c>
      <c r="I2679" s="627" t="s">
        <v>5949</v>
      </c>
      <c r="J2679" s="627" t="s">
        <v>5254</v>
      </c>
      <c r="K2679" s="627"/>
      <c r="L2679" s="627"/>
      <c r="M2679" s="627"/>
      <c r="N2679" s="627"/>
    </row>
    <row r="2680" spans="1:14" ht="15" hidden="1" customHeight="1" x14ac:dyDescent="0.15">
      <c r="A2680" s="627">
        <v>357</v>
      </c>
      <c r="B2680" s="627">
        <v>2040203000</v>
      </c>
      <c r="C2680" s="627" t="s">
        <v>1163</v>
      </c>
      <c r="D2680" s="627" t="s">
        <v>4928</v>
      </c>
      <c r="E2680" s="627" t="s">
        <v>1016</v>
      </c>
      <c r="F2680" s="627" t="s">
        <v>1007</v>
      </c>
      <c r="G2680" s="627" t="s">
        <v>5524</v>
      </c>
      <c r="H2680" s="627" t="s">
        <v>5614</v>
      </c>
      <c r="I2680" s="627" t="s">
        <v>5950</v>
      </c>
      <c r="J2680" s="627" t="s">
        <v>5951</v>
      </c>
      <c r="K2680" s="627"/>
      <c r="L2680" s="627"/>
      <c r="M2680" s="627"/>
      <c r="N2680" s="627"/>
    </row>
    <row r="2681" spans="1:14" ht="15" hidden="1" customHeight="1" x14ac:dyDescent="0.15">
      <c r="A2681" s="627">
        <v>358</v>
      </c>
      <c r="B2681" s="627">
        <v>2040204000</v>
      </c>
      <c r="C2681" s="627" t="s">
        <v>1163</v>
      </c>
      <c r="D2681" s="627" t="s">
        <v>4928</v>
      </c>
      <c r="E2681" s="627" t="s">
        <v>1018</v>
      </c>
      <c r="F2681" s="627" t="s">
        <v>1007</v>
      </c>
      <c r="G2681" s="627" t="s">
        <v>5524</v>
      </c>
      <c r="H2681" s="627" t="s">
        <v>5614</v>
      </c>
      <c r="I2681" s="627" t="s">
        <v>5952</v>
      </c>
      <c r="J2681" s="627" t="s">
        <v>5953</v>
      </c>
      <c r="K2681" s="627"/>
      <c r="L2681" s="627"/>
      <c r="M2681" s="627"/>
      <c r="N2681" s="627"/>
    </row>
    <row r="2682" spans="1:14" ht="15" hidden="1" customHeight="1" x14ac:dyDescent="0.15">
      <c r="A2682" s="627">
        <v>359</v>
      </c>
      <c r="B2682" s="627">
        <v>2040300000</v>
      </c>
      <c r="C2682" s="627" t="s">
        <v>1163</v>
      </c>
      <c r="D2682" s="627" t="s">
        <v>4478</v>
      </c>
      <c r="E2682" s="627" t="s">
        <v>1008</v>
      </c>
      <c r="F2682" s="627" t="s">
        <v>1007</v>
      </c>
      <c r="G2682" s="627" t="s">
        <v>5524</v>
      </c>
      <c r="H2682" s="627" t="s">
        <v>5618</v>
      </c>
      <c r="I2682" s="627"/>
      <c r="J2682" s="627" t="s">
        <v>4479</v>
      </c>
      <c r="K2682" s="627"/>
      <c r="L2682" s="627"/>
      <c r="M2682" s="627"/>
      <c r="N2682" s="627"/>
    </row>
    <row r="2683" spans="1:14" ht="15" hidden="1" customHeight="1" x14ac:dyDescent="0.15">
      <c r="A2683" s="627">
        <v>360</v>
      </c>
      <c r="B2683" s="627">
        <v>2040301000</v>
      </c>
      <c r="C2683" s="627" t="s">
        <v>1163</v>
      </c>
      <c r="D2683" s="627" t="s">
        <v>4478</v>
      </c>
      <c r="E2683" s="627" t="s">
        <v>1012</v>
      </c>
      <c r="F2683" s="627" t="s">
        <v>1007</v>
      </c>
      <c r="G2683" s="627" t="s">
        <v>5524</v>
      </c>
      <c r="H2683" s="627" t="s">
        <v>5618</v>
      </c>
      <c r="I2683" s="627" t="s">
        <v>2900</v>
      </c>
      <c r="J2683" s="627" t="s">
        <v>4482</v>
      </c>
      <c r="K2683" s="627"/>
      <c r="L2683" s="627"/>
      <c r="M2683" s="627"/>
      <c r="N2683" s="627"/>
    </row>
    <row r="2684" spans="1:14" ht="15" hidden="1" customHeight="1" x14ac:dyDescent="0.15">
      <c r="A2684" s="627">
        <v>361</v>
      </c>
      <c r="B2684" s="627">
        <v>2040302000</v>
      </c>
      <c r="C2684" s="627" t="s">
        <v>1163</v>
      </c>
      <c r="D2684" s="627" t="s">
        <v>4478</v>
      </c>
      <c r="E2684" s="627" t="s">
        <v>1014</v>
      </c>
      <c r="F2684" s="627" t="s">
        <v>1007</v>
      </c>
      <c r="G2684" s="627" t="s">
        <v>5524</v>
      </c>
      <c r="H2684" s="627" t="s">
        <v>5618</v>
      </c>
      <c r="I2684" s="627" t="s">
        <v>5954</v>
      </c>
      <c r="J2684" s="627" t="s">
        <v>4485</v>
      </c>
      <c r="K2684" s="627"/>
      <c r="L2684" s="627"/>
      <c r="M2684" s="627"/>
      <c r="N2684" s="627"/>
    </row>
    <row r="2685" spans="1:14" ht="15" hidden="1" customHeight="1" x14ac:dyDescent="0.15">
      <c r="A2685" s="627">
        <v>362</v>
      </c>
      <c r="B2685" s="627">
        <v>2040400000</v>
      </c>
      <c r="C2685" s="627" t="s">
        <v>1163</v>
      </c>
      <c r="D2685" s="627" t="s">
        <v>5955</v>
      </c>
      <c r="E2685" s="627" t="s">
        <v>1008</v>
      </c>
      <c r="F2685" s="627" t="s">
        <v>1007</v>
      </c>
      <c r="G2685" s="627" t="s">
        <v>5524</v>
      </c>
      <c r="H2685" s="627" t="s">
        <v>5622</v>
      </c>
      <c r="I2685" s="627"/>
      <c r="J2685" s="627" t="s">
        <v>5956</v>
      </c>
      <c r="K2685" s="627"/>
      <c r="L2685" s="627"/>
      <c r="M2685" s="627"/>
      <c r="N2685" s="627"/>
    </row>
    <row r="2686" spans="1:14" ht="15" hidden="1" customHeight="1" x14ac:dyDescent="0.15">
      <c r="A2686" s="627">
        <v>363</v>
      </c>
      <c r="B2686" s="627">
        <v>2040401000</v>
      </c>
      <c r="C2686" s="627" t="s">
        <v>1163</v>
      </c>
      <c r="D2686" s="627" t="s">
        <v>5955</v>
      </c>
      <c r="E2686" s="627" t="s">
        <v>1012</v>
      </c>
      <c r="F2686" s="627" t="s">
        <v>1007</v>
      </c>
      <c r="G2686" s="627" t="s">
        <v>5524</v>
      </c>
      <c r="H2686" s="627" t="s">
        <v>5622</v>
      </c>
      <c r="I2686" s="627" t="s">
        <v>5957</v>
      </c>
      <c r="J2686" s="627" t="s">
        <v>5958</v>
      </c>
      <c r="K2686" s="627"/>
      <c r="L2686" s="627"/>
      <c r="M2686" s="627"/>
      <c r="N2686" s="627"/>
    </row>
    <row r="2687" spans="1:14" ht="15" hidden="1" customHeight="1" x14ac:dyDescent="0.15">
      <c r="A2687" s="627">
        <v>364</v>
      </c>
      <c r="B2687" s="627">
        <v>2040402000</v>
      </c>
      <c r="C2687" s="627" t="s">
        <v>1163</v>
      </c>
      <c r="D2687" s="627" t="s">
        <v>5955</v>
      </c>
      <c r="E2687" s="627" t="s">
        <v>1014</v>
      </c>
      <c r="F2687" s="627" t="s">
        <v>1007</v>
      </c>
      <c r="G2687" s="627" t="s">
        <v>5524</v>
      </c>
      <c r="H2687" s="627" t="s">
        <v>5622</v>
      </c>
      <c r="I2687" s="627" t="s">
        <v>5959</v>
      </c>
      <c r="J2687" s="627" t="s">
        <v>5960</v>
      </c>
      <c r="K2687" s="627"/>
      <c r="L2687" s="627"/>
      <c r="M2687" s="627"/>
      <c r="N2687" s="627"/>
    </row>
    <row r="2688" spans="1:14" ht="15" hidden="1" customHeight="1" x14ac:dyDescent="0.15">
      <c r="A2688" s="627">
        <v>365</v>
      </c>
      <c r="B2688" s="627">
        <v>2040403000</v>
      </c>
      <c r="C2688" s="627" t="s">
        <v>1163</v>
      </c>
      <c r="D2688" s="627" t="s">
        <v>5955</v>
      </c>
      <c r="E2688" s="627" t="s">
        <v>1016</v>
      </c>
      <c r="F2688" s="627" t="s">
        <v>1007</v>
      </c>
      <c r="G2688" s="627" t="s">
        <v>5524</v>
      </c>
      <c r="H2688" s="627" t="s">
        <v>5622</v>
      </c>
      <c r="I2688" s="627" t="s">
        <v>5961</v>
      </c>
      <c r="J2688" s="627" t="s">
        <v>5962</v>
      </c>
      <c r="K2688" s="627"/>
      <c r="L2688" s="627"/>
      <c r="M2688" s="627"/>
      <c r="N2688" s="627"/>
    </row>
    <row r="2689" spans="1:14" ht="15" hidden="1" customHeight="1" x14ac:dyDescent="0.15">
      <c r="A2689" s="627">
        <v>366</v>
      </c>
      <c r="B2689" s="627">
        <v>2040404000</v>
      </c>
      <c r="C2689" s="627" t="s">
        <v>1163</v>
      </c>
      <c r="D2689" s="627" t="s">
        <v>5955</v>
      </c>
      <c r="E2689" s="627" t="s">
        <v>1018</v>
      </c>
      <c r="F2689" s="627" t="s">
        <v>1007</v>
      </c>
      <c r="G2689" s="627" t="s">
        <v>5524</v>
      </c>
      <c r="H2689" s="627" t="s">
        <v>5622</v>
      </c>
      <c r="I2689" s="627" t="s">
        <v>5963</v>
      </c>
      <c r="J2689" s="627" t="s">
        <v>5964</v>
      </c>
      <c r="K2689" s="627"/>
      <c r="L2689" s="627"/>
      <c r="M2689" s="627"/>
      <c r="N2689" s="627"/>
    </row>
    <row r="2690" spans="1:14" ht="15" hidden="1" customHeight="1" x14ac:dyDescent="0.15">
      <c r="A2690" s="627">
        <v>367</v>
      </c>
      <c r="B2690" s="627">
        <v>2040700000</v>
      </c>
      <c r="C2690" s="627" t="s">
        <v>1163</v>
      </c>
      <c r="D2690" s="627" t="s">
        <v>2107</v>
      </c>
      <c r="E2690" s="627" t="s">
        <v>1008</v>
      </c>
      <c r="F2690" s="627" t="s">
        <v>1007</v>
      </c>
      <c r="G2690" s="627" t="s">
        <v>5524</v>
      </c>
      <c r="H2690" s="627" t="s">
        <v>5626</v>
      </c>
      <c r="I2690" s="627"/>
      <c r="J2690" s="627" t="s">
        <v>2108</v>
      </c>
      <c r="K2690" s="627"/>
      <c r="L2690" s="627"/>
      <c r="M2690" s="627"/>
      <c r="N2690" s="627"/>
    </row>
    <row r="2691" spans="1:14" ht="15" hidden="1" customHeight="1" x14ac:dyDescent="0.15">
      <c r="A2691" s="627">
        <v>368</v>
      </c>
      <c r="B2691" s="627">
        <v>2040701000</v>
      </c>
      <c r="C2691" s="627" t="s">
        <v>1163</v>
      </c>
      <c r="D2691" s="627" t="s">
        <v>2107</v>
      </c>
      <c r="E2691" s="627" t="s">
        <v>1012</v>
      </c>
      <c r="F2691" s="627" t="s">
        <v>1007</v>
      </c>
      <c r="G2691" s="627" t="s">
        <v>5524</v>
      </c>
      <c r="H2691" s="627" t="s">
        <v>5626</v>
      </c>
      <c r="I2691" s="627" t="s">
        <v>5965</v>
      </c>
      <c r="J2691" s="627" t="s">
        <v>2111</v>
      </c>
      <c r="K2691" s="627"/>
      <c r="L2691" s="627"/>
      <c r="M2691" s="627"/>
      <c r="N2691" s="627"/>
    </row>
    <row r="2692" spans="1:14" ht="15" hidden="1" customHeight="1" x14ac:dyDescent="0.15">
      <c r="A2692" s="627">
        <v>369</v>
      </c>
      <c r="B2692" s="627">
        <v>2040702000</v>
      </c>
      <c r="C2692" s="627" t="s">
        <v>1163</v>
      </c>
      <c r="D2692" s="627" t="s">
        <v>2107</v>
      </c>
      <c r="E2692" s="627" t="s">
        <v>1014</v>
      </c>
      <c r="F2692" s="627" t="s">
        <v>1007</v>
      </c>
      <c r="G2692" s="627" t="s">
        <v>5524</v>
      </c>
      <c r="H2692" s="627" t="s">
        <v>5626</v>
      </c>
      <c r="I2692" s="627" t="s">
        <v>5966</v>
      </c>
      <c r="J2692" s="627" t="s">
        <v>2114</v>
      </c>
      <c r="K2692" s="627"/>
      <c r="L2692" s="627"/>
      <c r="M2692" s="627"/>
      <c r="N2692" s="627"/>
    </row>
    <row r="2693" spans="1:14" ht="15" hidden="1" customHeight="1" x14ac:dyDescent="0.15">
      <c r="A2693" s="627">
        <v>370</v>
      </c>
      <c r="B2693" s="627">
        <v>2040703000</v>
      </c>
      <c r="C2693" s="627" t="s">
        <v>1163</v>
      </c>
      <c r="D2693" s="627" t="s">
        <v>2107</v>
      </c>
      <c r="E2693" s="627" t="s">
        <v>1016</v>
      </c>
      <c r="F2693" s="627" t="s">
        <v>1007</v>
      </c>
      <c r="G2693" s="627" t="s">
        <v>5524</v>
      </c>
      <c r="H2693" s="627" t="s">
        <v>5626</v>
      </c>
      <c r="I2693" s="627" t="s">
        <v>5967</v>
      </c>
      <c r="J2693" s="627" t="s">
        <v>2117</v>
      </c>
      <c r="K2693" s="627"/>
      <c r="L2693" s="627"/>
      <c r="M2693" s="627"/>
      <c r="N2693" s="627"/>
    </row>
    <row r="2694" spans="1:14" ht="15" hidden="1" customHeight="1" x14ac:dyDescent="0.15">
      <c r="A2694" s="627">
        <v>371</v>
      </c>
      <c r="B2694" s="627">
        <v>2040704000</v>
      </c>
      <c r="C2694" s="627" t="s">
        <v>1163</v>
      </c>
      <c r="D2694" s="627" t="s">
        <v>2107</v>
      </c>
      <c r="E2694" s="627" t="s">
        <v>1018</v>
      </c>
      <c r="F2694" s="627" t="s">
        <v>1007</v>
      </c>
      <c r="G2694" s="627" t="s">
        <v>5524</v>
      </c>
      <c r="H2694" s="627" t="s">
        <v>5626</v>
      </c>
      <c r="I2694" s="627" t="s">
        <v>5968</v>
      </c>
      <c r="J2694" s="627" t="s">
        <v>2120</v>
      </c>
      <c r="K2694" s="627"/>
      <c r="L2694" s="627"/>
      <c r="M2694" s="627"/>
      <c r="N2694" s="627"/>
    </row>
    <row r="2695" spans="1:14" ht="15" hidden="1" customHeight="1" x14ac:dyDescent="0.15">
      <c r="A2695" s="627">
        <v>372</v>
      </c>
      <c r="B2695" s="627">
        <v>2040705000</v>
      </c>
      <c r="C2695" s="627" t="s">
        <v>1163</v>
      </c>
      <c r="D2695" s="627" t="s">
        <v>2107</v>
      </c>
      <c r="E2695" s="627" t="s">
        <v>1020</v>
      </c>
      <c r="F2695" s="627" t="s">
        <v>1007</v>
      </c>
      <c r="G2695" s="627" t="s">
        <v>5524</v>
      </c>
      <c r="H2695" s="627" t="s">
        <v>5626</v>
      </c>
      <c r="I2695" s="627" t="s">
        <v>5969</v>
      </c>
      <c r="J2695" s="627" t="s">
        <v>5970</v>
      </c>
      <c r="K2695" s="627"/>
      <c r="L2695" s="627"/>
      <c r="M2695" s="627"/>
      <c r="N2695" s="627"/>
    </row>
    <row r="2696" spans="1:14" ht="15" hidden="1" customHeight="1" x14ac:dyDescent="0.15">
      <c r="A2696" s="627">
        <v>373</v>
      </c>
      <c r="B2696" s="627">
        <v>2040900000</v>
      </c>
      <c r="C2696" s="627" t="s">
        <v>1163</v>
      </c>
      <c r="D2696" s="627" t="s">
        <v>4490</v>
      </c>
      <c r="E2696" s="627" t="s">
        <v>1008</v>
      </c>
      <c r="F2696" s="627" t="s">
        <v>1007</v>
      </c>
      <c r="G2696" s="627" t="s">
        <v>5524</v>
      </c>
      <c r="H2696" s="627" t="s">
        <v>5630</v>
      </c>
      <c r="I2696" s="627"/>
      <c r="J2696" s="627" t="s">
        <v>4491</v>
      </c>
      <c r="K2696" s="627"/>
      <c r="L2696" s="627"/>
      <c r="M2696" s="627"/>
      <c r="N2696" s="627"/>
    </row>
    <row r="2697" spans="1:14" ht="15" hidden="1" customHeight="1" x14ac:dyDescent="0.15">
      <c r="A2697" s="627">
        <v>374</v>
      </c>
      <c r="B2697" s="627">
        <v>2041000000</v>
      </c>
      <c r="C2697" s="627" t="s">
        <v>1163</v>
      </c>
      <c r="D2697" s="627" t="s">
        <v>4498</v>
      </c>
      <c r="E2697" s="627" t="s">
        <v>1008</v>
      </c>
      <c r="F2697" s="627" t="s">
        <v>1007</v>
      </c>
      <c r="G2697" s="627" t="s">
        <v>5524</v>
      </c>
      <c r="H2697" s="627" t="s">
        <v>5634</v>
      </c>
      <c r="I2697" s="627"/>
      <c r="J2697" s="627" t="s">
        <v>4499</v>
      </c>
      <c r="K2697" s="627"/>
      <c r="L2697" s="627"/>
      <c r="M2697" s="627"/>
      <c r="N2697" s="627"/>
    </row>
    <row r="2698" spans="1:14" ht="15" hidden="1" customHeight="1" x14ac:dyDescent="0.15">
      <c r="A2698" s="627">
        <v>375</v>
      </c>
      <c r="B2698" s="627">
        <v>2041100000</v>
      </c>
      <c r="C2698" s="627" t="s">
        <v>1163</v>
      </c>
      <c r="D2698" s="627" t="s">
        <v>2122</v>
      </c>
      <c r="E2698" s="627" t="s">
        <v>1008</v>
      </c>
      <c r="F2698" s="627" t="s">
        <v>1007</v>
      </c>
      <c r="G2698" s="627" t="s">
        <v>5524</v>
      </c>
      <c r="H2698" s="627" t="s">
        <v>5637</v>
      </c>
      <c r="I2698" s="627"/>
      <c r="J2698" s="627" t="s">
        <v>2124</v>
      </c>
      <c r="K2698" s="627"/>
      <c r="L2698" s="627"/>
      <c r="M2698" s="627"/>
      <c r="N2698" s="627"/>
    </row>
    <row r="2699" spans="1:14" ht="15" hidden="1" customHeight="1" x14ac:dyDescent="0.15">
      <c r="A2699" s="627">
        <v>376</v>
      </c>
      <c r="B2699" s="627">
        <v>2041200000</v>
      </c>
      <c r="C2699" s="627" t="s">
        <v>1163</v>
      </c>
      <c r="D2699" s="627" t="s">
        <v>5971</v>
      </c>
      <c r="E2699" s="627" t="s">
        <v>1008</v>
      </c>
      <c r="F2699" s="627" t="s">
        <v>1007</v>
      </c>
      <c r="G2699" s="627" t="s">
        <v>5524</v>
      </c>
      <c r="H2699" s="627" t="s">
        <v>5641</v>
      </c>
      <c r="I2699" s="627"/>
      <c r="J2699" s="627" t="s">
        <v>5972</v>
      </c>
      <c r="K2699" s="627"/>
      <c r="L2699" s="627"/>
      <c r="M2699" s="627"/>
      <c r="N2699" s="627"/>
    </row>
    <row r="2700" spans="1:14" ht="15" hidden="1" customHeight="1" x14ac:dyDescent="0.15">
      <c r="A2700" s="627">
        <v>377</v>
      </c>
      <c r="B2700" s="627">
        <v>2041300000</v>
      </c>
      <c r="C2700" s="627" t="s">
        <v>1163</v>
      </c>
      <c r="D2700" s="627" t="s">
        <v>5973</v>
      </c>
      <c r="E2700" s="627" t="s">
        <v>1008</v>
      </c>
      <c r="F2700" s="627" t="s">
        <v>1007</v>
      </c>
      <c r="G2700" s="627" t="s">
        <v>5524</v>
      </c>
      <c r="H2700" s="627" t="s">
        <v>5645</v>
      </c>
      <c r="I2700" s="627"/>
      <c r="J2700" s="627" t="s">
        <v>5974</v>
      </c>
      <c r="K2700" s="627"/>
      <c r="L2700" s="627"/>
      <c r="M2700" s="627"/>
      <c r="N2700" s="627"/>
    </row>
    <row r="2701" spans="1:14" ht="15" hidden="1" customHeight="1" x14ac:dyDescent="0.15">
      <c r="A2701" s="627">
        <v>378</v>
      </c>
      <c r="B2701" s="627">
        <v>2041301000</v>
      </c>
      <c r="C2701" s="627" t="s">
        <v>1163</v>
      </c>
      <c r="D2701" s="627" t="s">
        <v>5973</v>
      </c>
      <c r="E2701" s="627" t="s">
        <v>1012</v>
      </c>
      <c r="F2701" s="627" t="s">
        <v>1007</v>
      </c>
      <c r="G2701" s="627" t="s">
        <v>5524</v>
      </c>
      <c r="H2701" s="627" t="s">
        <v>5645</v>
      </c>
      <c r="I2701" s="627" t="s">
        <v>4209</v>
      </c>
      <c r="J2701" s="627" t="s">
        <v>5975</v>
      </c>
      <c r="K2701" s="627"/>
      <c r="L2701" s="627"/>
      <c r="M2701" s="627"/>
      <c r="N2701" s="627"/>
    </row>
    <row r="2702" spans="1:14" ht="15" hidden="1" customHeight="1" x14ac:dyDescent="0.15">
      <c r="A2702" s="627">
        <v>379</v>
      </c>
      <c r="B2702" s="627">
        <v>2041302000</v>
      </c>
      <c r="C2702" s="627" t="s">
        <v>1163</v>
      </c>
      <c r="D2702" s="627" t="s">
        <v>5973</v>
      </c>
      <c r="E2702" s="627" t="s">
        <v>1014</v>
      </c>
      <c r="F2702" s="627" t="s">
        <v>1007</v>
      </c>
      <c r="G2702" s="627" t="s">
        <v>5524</v>
      </c>
      <c r="H2702" s="627" t="s">
        <v>5645</v>
      </c>
      <c r="I2702" s="627" t="s">
        <v>5976</v>
      </c>
      <c r="J2702" s="627" t="s">
        <v>5977</v>
      </c>
      <c r="K2702" s="627"/>
      <c r="L2702" s="627"/>
      <c r="M2702" s="627"/>
      <c r="N2702" s="627"/>
    </row>
    <row r="2703" spans="1:14" ht="15" hidden="1" customHeight="1" x14ac:dyDescent="0.15">
      <c r="A2703" s="627">
        <v>380</v>
      </c>
      <c r="B2703" s="627">
        <v>2041400000</v>
      </c>
      <c r="C2703" s="627" t="s">
        <v>1163</v>
      </c>
      <c r="D2703" s="627" t="s">
        <v>5978</v>
      </c>
      <c r="E2703" s="627" t="s">
        <v>1008</v>
      </c>
      <c r="F2703" s="627" t="s">
        <v>1007</v>
      </c>
      <c r="G2703" s="627" t="s">
        <v>5524</v>
      </c>
      <c r="H2703" s="627" t="s">
        <v>5649</v>
      </c>
      <c r="I2703" s="627"/>
      <c r="J2703" s="627" t="s">
        <v>5979</v>
      </c>
      <c r="K2703" s="627"/>
      <c r="L2703" s="627"/>
      <c r="M2703" s="627"/>
      <c r="N2703" s="627"/>
    </row>
    <row r="2704" spans="1:14" ht="15" hidden="1" customHeight="1" x14ac:dyDescent="0.15">
      <c r="A2704" s="627">
        <v>381</v>
      </c>
      <c r="B2704" s="627">
        <v>2041500000</v>
      </c>
      <c r="C2704" s="627" t="s">
        <v>1163</v>
      </c>
      <c r="D2704" s="627" t="s">
        <v>5980</v>
      </c>
      <c r="E2704" s="627" t="s">
        <v>1008</v>
      </c>
      <c r="F2704" s="627" t="s">
        <v>1007</v>
      </c>
      <c r="G2704" s="627" t="s">
        <v>5524</v>
      </c>
      <c r="H2704" s="627" t="s">
        <v>5653</v>
      </c>
      <c r="I2704" s="627"/>
      <c r="J2704" s="627" t="s">
        <v>5981</v>
      </c>
      <c r="K2704" s="627"/>
      <c r="L2704" s="627"/>
      <c r="M2704" s="627"/>
      <c r="N2704" s="627"/>
    </row>
    <row r="2705" spans="1:14" ht="15" hidden="1" customHeight="1" x14ac:dyDescent="0.15">
      <c r="A2705" s="627">
        <v>382</v>
      </c>
      <c r="B2705" s="627">
        <v>2041600000</v>
      </c>
      <c r="C2705" s="627" t="s">
        <v>1163</v>
      </c>
      <c r="D2705" s="627" t="s">
        <v>5982</v>
      </c>
      <c r="E2705" s="627" t="s">
        <v>1008</v>
      </c>
      <c r="F2705" s="627" t="s">
        <v>1007</v>
      </c>
      <c r="G2705" s="627" t="s">
        <v>5524</v>
      </c>
      <c r="H2705" s="627" t="s">
        <v>5657</v>
      </c>
      <c r="I2705" s="627"/>
      <c r="J2705" s="627" t="s">
        <v>5983</v>
      </c>
      <c r="K2705" s="627"/>
      <c r="L2705" s="627"/>
      <c r="M2705" s="627"/>
      <c r="N2705" s="627"/>
    </row>
    <row r="2706" spans="1:14" ht="15" hidden="1" customHeight="1" x14ac:dyDescent="0.15">
      <c r="A2706" s="627">
        <v>383</v>
      </c>
      <c r="B2706" s="627">
        <v>2041601000</v>
      </c>
      <c r="C2706" s="627" t="s">
        <v>1163</v>
      </c>
      <c r="D2706" s="627" t="s">
        <v>5982</v>
      </c>
      <c r="E2706" s="627" t="s">
        <v>1012</v>
      </c>
      <c r="F2706" s="627" t="s">
        <v>1007</v>
      </c>
      <c r="G2706" s="627" t="s">
        <v>5524</v>
      </c>
      <c r="H2706" s="627" t="s">
        <v>5657</v>
      </c>
      <c r="I2706" s="627" t="s">
        <v>5984</v>
      </c>
      <c r="J2706" s="627" t="s">
        <v>5985</v>
      </c>
      <c r="K2706" s="627"/>
      <c r="L2706" s="627"/>
      <c r="M2706" s="627"/>
      <c r="N2706" s="627"/>
    </row>
    <row r="2707" spans="1:14" ht="15" hidden="1" customHeight="1" x14ac:dyDescent="0.15">
      <c r="A2707" s="627">
        <v>384</v>
      </c>
      <c r="B2707" s="627">
        <v>2041602000</v>
      </c>
      <c r="C2707" s="627" t="s">
        <v>1163</v>
      </c>
      <c r="D2707" s="627" t="s">
        <v>5982</v>
      </c>
      <c r="E2707" s="627" t="s">
        <v>1014</v>
      </c>
      <c r="F2707" s="627" t="s">
        <v>1007</v>
      </c>
      <c r="G2707" s="627" t="s">
        <v>5524</v>
      </c>
      <c r="H2707" s="627" t="s">
        <v>5657</v>
      </c>
      <c r="I2707" s="627" t="s">
        <v>5986</v>
      </c>
      <c r="J2707" s="627" t="s">
        <v>5987</v>
      </c>
      <c r="K2707" s="627"/>
      <c r="L2707" s="627"/>
      <c r="M2707" s="627"/>
      <c r="N2707" s="627"/>
    </row>
    <row r="2708" spans="1:14" ht="15" hidden="1" customHeight="1" x14ac:dyDescent="0.15">
      <c r="A2708" s="627">
        <v>385</v>
      </c>
      <c r="B2708" s="627">
        <v>2041700000</v>
      </c>
      <c r="C2708" s="627" t="s">
        <v>1163</v>
      </c>
      <c r="D2708" s="627" t="s">
        <v>5988</v>
      </c>
      <c r="E2708" s="627" t="s">
        <v>1008</v>
      </c>
      <c r="F2708" s="627" t="s">
        <v>1007</v>
      </c>
      <c r="G2708" s="627" t="s">
        <v>5524</v>
      </c>
      <c r="H2708" s="627" t="s">
        <v>5661</v>
      </c>
      <c r="I2708" s="627"/>
      <c r="J2708" s="627" t="s">
        <v>5989</v>
      </c>
      <c r="K2708" s="627"/>
      <c r="L2708" s="627"/>
      <c r="M2708" s="627"/>
      <c r="N2708" s="627"/>
    </row>
    <row r="2709" spans="1:14" ht="15" hidden="1" customHeight="1" x14ac:dyDescent="0.15">
      <c r="A2709" s="627">
        <v>386</v>
      </c>
      <c r="B2709" s="627">
        <v>2042200000</v>
      </c>
      <c r="C2709" s="627" t="s">
        <v>1163</v>
      </c>
      <c r="D2709" s="627" t="s">
        <v>4530</v>
      </c>
      <c r="E2709" s="627" t="s">
        <v>1008</v>
      </c>
      <c r="F2709" s="627" t="s">
        <v>1007</v>
      </c>
      <c r="G2709" s="627" t="s">
        <v>5524</v>
      </c>
      <c r="H2709" s="627" t="s">
        <v>5665</v>
      </c>
      <c r="I2709" s="627"/>
      <c r="J2709" s="627" t="s">
        <v>4531</v>
      </c>
      <c r="K2709" s="627"/>
      <c r="L2709" s="627"/>
      <c r="M2709" s="627"/>
      <c r="N2709" s="627"/>
    </row>
    <row r="2710" spans="1:14" ht="15" hidden="1" customHeight="1" x14ac:dyDescent="0.15">
      <c r="A2710" s="627">
        <v>387</v>
      </c>
      <c r="B2710" s="627">
        <v>2042300000</v>
      </c>
      <c r="C2710" s="627" t="s">
        <v>1163</v>
      </c>
      <c r="D2710" s="627" t="s">
        <v>4542</v>
      </c>
      <c r="E2710" s="627" t="s">
        <v>1008</v>
      </c>
      <c r="F2710" s="627" t="s">
        <v>1007</v>
      </c>
      <c r="G2710" s="627" t="s">
        <v>5524</v>
      </c>
      <c r="H2710" s="627" t="s">
        <v>5668</v>
      </c>
      <c r="I2710" s="627"/>
      <c r="J2710" s="627" t="s">
        <v>4543</v>
      </c>
      <c r="K2710" s="627"/>
      <c r="L2710" s="627"/>
      <c r="M2710" s="627"/>
      <c r="N2710" s="627"/>
    </row>
    <row r="2711" spans="1:14" ht="15" hidden="1" customHeight="1" x14ac:dyDescent="0.15">
      <c r="A2711" s="627">
        <v>388</v>
      </c>
      <c r="B2711" s="627">
        <v>2042301000</v>
      </c>
      <c r="C2711" s="627" t="s">
        <v>1163</v>
      </c>
      <c r="D2711" s="627" t="s">
        <v>4542</v>
      </c>
      <c r="E2711" s="627" t="s">
        <v>1012</v>
      </c>
      <c r="F2711" s="627" t="s">
        <v>1007</v>
      </c>
      <c r="G2711" s="627" t="s">
        <v>5524</v>
      </c>
      <c r="H2711" s="627" t="s">
        <v>5668</v>
      </c>
      <c r="I2711" s="627" t="s">
        <v>5990</v>
      </c>
      <c r="J2711" s="627" t="s">
        <v>4546</v>
      </c>
      <c r="K2711" s="627"/>
      <c r="L2711" s="627"/>
      <c r="M2711" s="627"/>
      <c r="N2711" s="627"/>
    </row>
    <row r="2712" spans="1:14" ht="15" hidden="1" customHeight="1" x14ac:dyDescent="0.15">
      <c r="A2712" s="627">
        <v>389</v>
      </c>
      <c r="B2712" s="627">
        <v>2042302000</v>
      </c>
      <c r="C2712" s="627" t="s">
        <v>1163</v>
      </c>
      <c r="D2712" s="627" t="s">
        <v>4542</v>
      </c>
      <c r="E2712" s="627" t="s">
        <v>1014</v>
      </c>
      <c r="F2712" s="627" t="s">
        <v>1007</v>
      </c>
      <c r="G2712" s="627" t="s">
        <v>5524</v>
      </c>
      <c r="H2712" s="627" t="s">
        <v>5668</v>
      </c>
      <c r="I2712" s="627" t="s">
        <v>1786</v>
      </c>
      <c r="J2712" s="627" t="s">
        <v>4549</v>
      </c>
      <c r="K2712" s="627"/>
      <c r="L2712" s="627"/>
      <c r="M2712" s="627"/>
      <c r="N2712" s="627"/>
    </row>
    <row r="2713" spans="1:14" ht="15" hidden="1" customHeight="1" x14ac:dyDescent="0.15">
      <c r="A2713" s="627">
        <v>390</v>
      </c>
      <c r="B2713" s="627">
        <v>2042303000</v>
      </c>
      <c r="C2713" s="627" t="s">
        <v>1163</v>
      </c>
      <c r="D2713" s="627" t="s">
        <v>4542</v>
      </c>
      <c r="E2713" s="627" t="s">
        <v>1016</v>
      </c>
      <c r="F2713" s="627" t="s">
        <v>1007</v>
      </c>
      <c r="G2713" s="627" t="s">
        <v>5524</v>
      </c>
      <c r="H2713" s="627" t="s">
        <v>5668</v>
      </c>
      <c r="I2713" s="627" t="s">
        <v>5991</v>
      </c>
      <c r="J2713" s="627" t="s">
        <v>4552</v>
      </c>
      <c r="K2713" s="627"/>
      <c r="L2713" s="627"/>
      <c r="M2713" s="627"/>
      <c r="N2713" s="627"/>
    </row>
    <row r="2714" spans="1:14" ht="15" hidden="1" customHeight="1" x14ac:dyDescent="0.15">
      <c r="A2714" s="627">
        <v>391</v>
      </c>
      <c r="B2714" s="627">
        <v>2042500000</v>
      </c>
      <c r="C2714" s="627" t="s">
        <v>1163</v>
      </c>
      <c r="D2714" s="627" t="s">
        <v>2582</v>
      </c>
      <c r="E2714" s="627" t="s">
        <v>1008</v>
      </c>
      <c r="F2714" s="627" t="s">
        <v>1007</v>
      </c>
      <c r="G2714" s="627" t="s">
        <v>5524</v>
      </c>
      <c r="H2714" s="627" t="s">
        <v>5672</v>
      </c>
      <c r="I2714" s="627"/>
      <c r="J2714" s="627" t="s">
        <v>2583</v>
      </c>
      <c r="K2714" s="627"/>
      <c r="L2714" s="627"/>
      <c r="M2714" s="627"/>
      <c r="N2714" s="627"/>
    </row>
    <row r="2715" spans="1:14" ht="15" hidden="1" customHeight="1" x14ac:dyDescent="0.15">
      <c r="A2715" s="627">
        <v>392</v>
      </c>
      <c r="B2715" s="627">
        <v>2042900000</v>
      </c>
      <c r="C2715" s="627" t="s">
        <v>1163</v>
      </c>
      <c r="D2715" s="627" t="s">
        <v>2591</v>
      </c>
      <c r="E2715" s="627" t="s">
        <v>1008</v>
      </c>
      <c r="F2715" s="627" t="s">
        <v>1007</v>
      </c>
      <c r="G2715" s="627" t="s">
        <v>5524</v>
      </c>
      <c r="H2715" s="627" t="s">
        <v>5673</v>
      </c>
      <c r="I2715" s="627"/>
      <c r="J2715" s="627" t="s">
        <v>2592</v>
      </c>
      <c r="K2715" s="627"/>
      <c r="L2715" s="627"/>
      <c r="M2715" s="627"/>
      <c r="N2715" s="627"/>
    </row>
    <row r="2716" spans="1:14" ht="15" hidden="1" customHeight="1" x14ac:dyDescent="0.15">
      <c r="A2716" s="627">
        <v>393</v>
      </c>
      <c r="B2716" s="627">
        <v>2043000000</v>
      </c>
      <c r="C2716" s="627" t="s">
        <v>1163</v>
      </c>
      <c r="D2716" s="627" t="s">
        <v>5506</v>
      </c>
      <c r="E2716" s="627" t="s">
        <v>1008</v>
      </c>
      <c r="F2716" s="627" t="s">
        <v>1007</v>
      </c>
      <c r="G2716" s="627" t="s">
        <v>5524</v>
      </c>
      <c r="H2716" s="627" t="s">
        <v>3017</v>
      </c>
      <c r="I2716" s="627"/>
      <c r="J2716" s="627" t="s">
        <v>5507</v>
      </c>
      <c r="K2716" s="627"/>
      <c r="L2716" s="627"/>
      <c r="M2716" s="627"/>
      <c r="N2716" s="627"/>
    </row>
    <row r="2717" spans="1:14" ht="15" hidden="1" customHeight="1" x14ac:dyDescent="0.15">
      <c r="A2717" s="627">
        <v>394</v>
      </c>
      <c r="B2717" s="627">
        <v>2043200000</v>
      </c>
      <c r="C2717" s="627" t="s">
        <v>1163</v>
      </c>
      <c r="D2717" s="627" t="s">
        <v>5992</v>
      </c>
      <c r="E2717" s="627" t="s">
        <v>1008</v>
      </c>
      <c r="F2717" s="627" t="s">
        <v>1007</v>
      </c>
      <c r="G2717" s="627" t="s">
        <v>5524</v>
      </c>
      <c r="H2717" s="627" t="s">
        <v>5675</v>
      </c>
      <c r="I2717" s="627"/>
      <c r="J2717" s="627" t="s">
        <v>5993</v>
      </c>
      <c r="K2717" s="627"/>
      <c r="L2717" s="627"/>
      <c r="M2717" s="627"/>
      <c r="N2717" s="627"/>
    </row>
    <row r="2718" spans="1:14" ht="15" hidden="1" customHeight="1" x14ac:dyDescent="0.15">
      <c r="A2718" s="627">
        <v>395</v>
      </c>
      <c r="B2718" s="627">
        <v>2043201000</v>
      </c>
      <c r="C2718" s="627" t="s">
        <v>1163</v>
      </c>
      <c r="D2718" s="627" t="s">
        <v>5992</v>
      </c>
      <c r="E2718" s="627" t="s">
        <v>1012</v>
      </c>
      <c r="F2718" s="627" t="s">
        <v>1007</v>
      </c>
      <c r="G2718" s="627" t="s">
        <v>5524</v>
      </c>
      <c r="H2718" s="627" t="s">
        <v>5675</v>
      </c>
      <c r="I2718" s="627" t="s">
        <v>5994</v>
      </c>
      <c r="J2718" s="627" t="s">
        <v>5995</v>
      </c>
      <c r="K2718" s="627"/>
      <c r="L2718" s="627"/>
      <c r="M2718" s="627"/>
      <c r="N2718" s="627"/>
    </row>
    <row r="2719" spans="1:14" ht="15" hidden="1" customHeight="1" x14ac:dyDescent="0.15">
      <c r="A2719" s="627">
        <v>396</v>
      </c>
      <c r="B2719" s="627">
        <v>2043202000</v>
      </c>
      <c r="C2719" s="627" t="s">
        <v>1163</v>
      </c>
      <c r="D2719" s="627" t="s">
        <v>5992</v>
      </c>
      <c r="E2719" s="627" t="s">
        <v>1014</v>
      </c>
      <c r="F2719" s="627" t="s">
        <v>1007</v>
      </c>
      <c r="G2719" s="627" t="s">
        <v>5524</v>
      </c>
      <c r="H2719" s="627" t="s">
        <v>5675</v>
      </c>
      <c r="I2719" s="627" t="s">
        <v>5996</v>
      </c>
      <c r="J2719" s="627" t="s">
        <v>5997</v>
      </c>
      <c r="K2719" s="627"/>
      <c r="L2719" s="627"/>
      <c r="M2719" s="627"/>
      <c r="N2719" s="627"/>
    </row>
    <row r="2720" spans="1:14" ht="15" hidden="1" customHeight="1" x14ac:dyDescent="0.15">
      <c r="A2720" s="627">
        <v>397</v>
      </c>
      <c r="B2720" s="627">
        <v>2043203000</v>
      </c>
      <c r="C2720" s="627" t="s">
        <v>1163</v>
      </c>
      <c r="D2720" s="627" t="s">
        <v>5992</v>
      </c>
      <c r="E2720" s="627" t="s">
        <v>1016</v>
      </c>
      <c r="F2720" s="627" t="s">
        <v>1007</v>
      </c>
      <c r="G2720" s="627" t="s">
        <v>5524</v>
      </c>
      <c r="H2720" s="627" t="s">
        <v>5675</v>
      </c>
      <c r="I2720" s="627" t="s">
        <v>5998</v>
      </c>
      <c r="J2720" s="627" t="s">
        <v>5999</v>
      </c>
      <c r="K2720" s="627"/>
      <c r="L2720" s="627"/>
      <c r="M2720" s="627"/>
      <c r="N2720" s="627"/>
    </row>
    <row r="2721" spans="1:14" ht="15" hidden="1" customHeight="1" x14ac:dyDescent="0.15">
      <c r="A2721" s="627">
        <v>398</v>
      </c>
      <c r="B2721" s="627">
        <v>2043204000</v>
      </c>
      <c r="C2721" s="627" t="s">
        <v>1163</v>
      </c>
      <c r="D2721" s="627" t="s">
        <v>5992</v>
      </c>
      <c r="E2721" s="627" t="s">
        <v>1018</v>
      </c>
      <c r="F2721" s="627" t="s">
        <v>1007</v>
      </c>
      <c r="G2721" s="627" t="s">
        <v>5524</v>
      </c>
      <c r="H2721" s="627" t="s">
        <v>5675</v>
      </c>
      <c r="I2721" s="627" t="s">
        <v>6000</v>
      </c>
      <c r="J2721" s="627" t="s">
        <v>6001</v>
      </c>
      <c r="K2721" s="627"/>
      <c r="L2721" s="627"/>
      <c r="M2721" s="627"/>
      <c r="N2721" s="627"/>
    </row>
    <row r="2722" spans="1:14" ht="15" hidden="1" customHeight="1" x14ac:dyDescent="0.15">
      <c r="A2722" s="627">
        <v>399</v>
      </c>
      <c r="B2722" s="627">
        <v>2043205000</v>
      </c>
      <c r="C2722" s="627" t="s">
        <v>1163</v>
      </c>
      <c r="D2722" s="627" t="s">
        <v>5992</v>
      </c>
      <c r="E2722" s="627" t="s">
        <v>1020</v>
      </c>
      <c r="F2722" s="627" t="s">
        <v>1007</v>
      </c>
      <c r="G2722" s="627" t="s">
        <v>5524</v>
      </c>
      <c r="H2722" s="627" t="s">
        <v>5675</v>
      </c>
      <c r="I2722" s="627" t="s">
        <v>6002</v>
      </c>
      <c r="J2722" s="627" t="s">
        <v>6003</v>
      </c>
      <c r="K2722" s="627"/>
      <c r="L2722" s="627"/>
      <c r="M2722" s="627"/>
      <c r="N2722" s="627"/>
    </row>
    <row r="2723" spans="1:14" ht="15" hidden="1" customHeight="1" x14ac:dyDescent="0.15">
      <c r="A2723" s="627">
        <v>400</v>
      </c>
      <c r="B2723" s="627">
        <v>2044600000</v>
      </c>
      <c r="C2723" s="627" t="s">
        <v>1163</v>
      </c>
      <c r="D2723" s="627" t="s">
        <v>6004</v>
      </c>
      <c r="E2723" s="627" t="s">
        <v>1008</v>
      </c>
      <c r="F2723" s="627" t="s">
        <v>1007</v>
      </c>
      <c r="G2723" s="627" t="s">
        <v>5524</v>
      </c>
      <c r="H2723" s="627" t="s">
        <v>5676</v>
      </c>
      <c r="I2723" s="627"/>
      <c r="J2723" s="627" t="s">
        <v>6005</v>
      </c>
      <c r="K2723" s="627"/>
      <c r="L2723" s="627"/>
      <c r="M2723" s="627"/>
      <c r="N2723" s="627"/>
    </row>
    <row r="2724" spans="1:14" ht="15" hidden="1" customHeight="1" x14ac:dyDescent="0.15">
      <c r="A2724" s="627">
        <v>401</v>
      </c>
      <c r="B2724" s="627">
        <v>2044601000</v>
      </c>
      <c r="C2724" s="627" t="s">
        <v>1163</v>
      </c>
      <c r="D2724" s="627" t="s">
        <v>6004</v>
      </c>
      <c r="E2724" s="627" t="s">
        <v>1012</v>
      </c>
      <c r="F2724" s="627" t="s">
        <v>1007</v>
      </c>
      <c r="G2724" s="627" t="s">
        <v>5524</v>
      </c>
      <c r="H2724" s="627" t="s">
        <v>5676</v>
      </c>
      <c r="I2724" s="627" t="s">
        <v>5676</v>
      </c>
      <c r="J2724" s="627" t="s">
        <v>6006</v>
      </c>
      <c r="K2724" s="627"/>
      <c r="L2724" s="627"/>
      <c r="M2724" s="627"/>
      <c r="N2724" s="627"/>
    </row>
    <row r="2725" spans="1:14" ht="15" hidden="1" customHeight="1" x14ac:dyDescent="0.15">
      <c r="A2725" s="627">
        <v>402</v>
      </c>
      <c r="B2725" s="627">
        <v>2044602000</v>
      </c>
      <c r="C2725" s="627" t="s">
        <v>1163</v>
      </c>
      <c r="D2725" s="627" t="s">
        <v>6004</v>
      </c>
      <c r="E2725" s="627" t="s">
        <v>1014</v>
      </c>
      <c r="F2725" s="627" t="s">
        <v>1007</v>
      </c>
      <c r="G2725" s="627" t="s">
        <v>5524</v>
      </c>
      <c r="H2725" s="627" t="s">
        <v>5676</v>
      </c>
      <c r="I2725" s="627" t="s">
        <v>6007</v>
      </c>
      <c r="J2725" s="627" t="s">
        <v>6008</v>
      </c>
      <c r="K2725" s="627"/>
      <c r="L2725" s="627"/>
      <c r="M2725" s="627"/>
      <c r="N2725" s="627"/>
    </row>
    <row r="2726" spans="1:14" ht="15" hidden="1" customHeight="1" x14ac:dyDescent="0.15">
      <c r="A2726" s="627">
        <v>403</v>
      </c>
      <c r="B2726" s="627">
        <v>2044800000</v>
      </c>
      <c r="C2726" s="627" t="s">
        <v>1163</v>
      </c>
      <c r="D2726" s="627" t="s">
        <v>2611</v>
      </c>
      <c r="E2726" s="627" t="s">
        <v>1008</v>
      </c>
      <c r="F2726" s="627" t="s">
        <v>1007</v>
      </c>
      <c r="G2726" s="627" t="s">
        <v>5524</v>
      </c>
      <c r="H2726" s="627" t="s">
        <v>5678</v>
      </c>
      <c r="I2726" s="627"/>
      <c r="J2726" s="627" t="s">
        <v>2612</v>
      </c>
      <c r="K2726" s="627"/>
      <c r="L2726" s="627"/>
      <c r="M2726" s="627"/>
      <c r="N2726" s="627"/>
    </row>
    <row r="2727" spans="1:14" ht="15" hidden="1" customHeight="1" x14ac:dyDescent="0.15">
      <c r="A2727" s="627">
        <v>404</v>
      </c>
      <c r="B2727" s="627">
        <v>2044801000</v>
      </c>
      <c r="C2727" s="627" t="s">
        <v>1163</v>
      </c>
      <c r="D2727" s="627" t="s">
        <v>2611</v>
      </c>
      <c r="E2727" s="627" t="s">
        <v>1012</v>
      </c>
      <c r="F2727" s="627" t="s">
        <v>1007</v>
      </c>
      <c r="G2727" s="627" t="s">
        <v>5524</v>
      </c>
      <c r="H2727" s="627" t="s">
        <v>5678</v>
      </c>
      <c r="I2727" s="627" t="s">
        <v>5678</v>
      </c>
      <c r="J2727" s="627" t="s">
        <v>2615</v>
      </c>
      <c r="K2727" s="627"/>
      <c r="L2727" s="627"/>
      <c r="M2727" s="627"/>
      <c r="N2727" s="627"/>
    </row>
    <row r="2728" spans="1:14" ht="15" hidden="1" customHeight="1" x14ac:dyDescent="0.15">
      <c r="A2728" s="627">
        <v>405</v>
      </c>
      <c r="B2728" s="627">
        <v>2044802000</v>
      </c>
      <c r="C2728" s="627" t="s">
        <v>1163</v>
      </c>
      <c r="D2728" s="627" t="s">
        <v>2611</v>
      </c>
      <c r="E2728" s="627" t="s">
        <v>1014</v>
      </c>
      <c r="F2728" s="627" t="s">
        <v>1007</v>
      </c>
      <c r="G2728" s="627" t="s">
        <v>5524</v>
      </c>
      <c r="H2728" s="627" t="s">
        <v>5678</v>
      </c>
      <c r="I2728" s="627" t="s">
        <v>6009</v>
      </c>
      <c r="J2728" s="627" t="s">
        <v>2618</v>
      </c>
      <c r="K2728" s="627"/>
      <c r="L2728" s="627"/>
      <c r="M2728" s="627"/>
      <c r="N2728" s="627"/>
    </row>
    <row r="2729" spans="1:14" ht="15" hidden="1" customHeight="1" x14ac:dyDescent="0.15">
      <c r="A2729" s="627">
        <v>406</v>
      </c>
      <c r="B2729" s="627">
        <v>2044803000</v>
      </c>
      <c r="C2729" s="627" t="s">
        <v>1163</v>
      </c>
      <c r="D2729" s="627" t="s">
        <v>2611</v>
      </c>
      <c r="E2729" s="627" t="s">
        <v>1016</v>
      </c>
      <c r="F2729" s="627" t="s">
        <v>1007</v>
      </c>
      <c r="G2729" s="627" t="s">
        <v>5524</v>
      </c>
      <c r="H2729" s="627" t="s">
        <v>5678</v>
      </c>
      <c r="I2729" s="627" t="s">
        <v>6010</v>
      </c>
      <c r="J2729" s="627" t="s">
        <v>6011</v>
      </c>
      <c r="K2729" s="627"/>
      <c r="L2729" s="627"/>
      <c r="M2729" s="627"/>
      <c r="N2729" s="627"/>
    </row>
    <row r="2730" spans="1:14" ht="15" hidden="1" customHeight="1" x14ac:dyDescent="0.15">
      <c r="A2730" s="627">
        <v>407</v>
      </c>
      <c r="B2730" s="627">
        <v>2045000000</v>
      </c>
      <c r="C2730" s="627" t="s">
        <v>1163</v>
      </c>
      <c r="D2730" s="627" t="s">
        <v>6012</v>
      </c>
      <c r="E2730" s="627" t="s">
        <v>1008</v>
      </c>
      <c r="F2730" s="627" t="s">
        <v>1007</v>
      </c>
      <c r="G2730" s="627" t="s">
        <v>5524</v>
      </c>
      <c r="H2730" s="627" t="s">
        <v>5679</v>
      </c>
      <c r="I2730" s="627"/>
      <c r="J2730" s="627" t="s">
        <v>6013</v>
      </c>
      <c r="K2730" s="627"/>
      <c r="L2730" s="627"/>
      <c r="M2730" s="627"/>
      <c r="N2730" s="627"/>
    </row>
    <row r="2731" spans="1:14" ht="15" hidden="1" customHeight="1" x14ac:dyDescent="0.15">
      <c r="A2731" s="627">
        <v>408</v>
      </c>
      <c r="B2731" s="627">
        <v>2045100000</v>
      </c>
      <c r="C2731" s="627" t="s">
        <v>1163</v>
      </c>
      <c r="D2731" s="627" t="s">
        <v>6014</v>
      </c>
      <c r="E2731" s="627" t="s">
        <v>1008</v>
      </c>
      <c r="F2731" s="627" t="s">
        <v>1007</v>
      </c>
      <c r="G2731" s="627" t="s">
        <v>5524</v>
      </c>
      <c r="H2731" s="627" t="s">
        <v>506</v>
      </c>
      <c r="I2731" s="627"/>
      <c r="J2731" s="627" t="s">
        <v>6015</v>
      </c>
      <c r="K2731" s="627"/>
      <c r="L2731" s="627"/>
      <c r="M2731" s="627"/>
      <c r="N2731" s="627"/>
    </row>
    <row r="2732" spans="1:14" ht="15" hidden="1" customHeight="1" x14ac:dyDescent="0.15">
      <c r="A2732" s="627">
        <v>409</v>
      </c>
      <c r="B2732" s="627">
        <v>2045200000</v>
      </c>
      <c r="C2732" s="627" t="s">
        <v>1163</v>
      </c>
      <c r="D2732" s="627" t="s">
        <v>6016</v>
      </c>
      <c r="E2732" s="627" t="s">
        <v>1008</v>
      </c>
      <c r="F2732" s="627" t="s">
        <v>1007</v>
      </c>
      <c r="G2732" s="627" t="s">
        <v>5524</v>
      </c>
      <c r="H2732" s="627" t="s">
        <v>5682</v>
      </c>
      <c r="I2732" s="627"/>
      <c r="J2732" s="627" t="s">
        <v>6017</v>
      </c>
      <c r="K2732" s="627"/>
      <c r="L2732" s="627"/>
      <c r="M2732" s="627"/>
      <c r="N2732" s="627"/>
    </row>
    <row r="2733" spans="1:14" ht="15" hidden="1" customHeight="1" x14ac:dyDescent="0.15">
      <c r="A2733" s="627">
        <v>410</v>
      </c>
      <c r="B2733" s="627">
        <v>2045201000</v>
      </c>
      <c r="C2733" s="627" t="s">
        <v>1163</v>
      </c>
      <c r="D2733" s="627" t="s">
        <v>6016</v>
      </c>
      <c r="E2733" s="627" t="s">
        <v>1012</v>
      </c>
      <c r="F2733" s="627" t="s">
        <v>1007</v>
      </c>
      <c r="G2733" s="627" t="s">
        <v>5524</v>
      </c>
      <c r="H2733" s="627" t="s">
        <v>5682</v>
      </c>
      <c r="I2733" s="627" t="s">
        <v>6018</v>
      </c>
      <c r="J2733" s="627" t="s">
        <v>6019</v>
      </c>
      <c r="K2733" s="627"/>
      <c r="L2733" s="627"/>
      <c r="M2733" s="627"/>
      <c r="N2733" s="627"/>
    </row>
    <row r="2734" spans="1:14" ht="15" hidden="1" customHeight="1" x14ac:dyDescent="0.15">
      <c r="A2734" s="627">
        <v>411</v>
      </c>
      <c r="B2734" s="627">
        <v>2045202000</v>
      </c>
      <c r="C2734" s="627" t="s">
        <v>1163</v>
      </c>
      <c r="D2734" s="627" t="s">
        <v>6016</v>
      </c>
      <c r="E2734" s="627" t="s">
        <v>1014</v>
      </c>
      <c r="F2734" s="627" t="s">
        <v>1007</v>
      </c>
      <c r="G2734" s="627" t="s">
        <v>5524</v>
      </c>
      <c r="H2734" s="627" t="s">
        <v>5682</v>
      </c>
      <c r="I2734" s="627" t="s">
        <v>6020</v>
      </c>
      <c r="J2734" s="627" t="s">
        <v>6021</v>
      </c>
      <c r="K2734" s="627"/>
      <c r="L2734" s="627"/>
      <c r="M2734" s="627"/>
      <c r="N2734" s="627"/>
    </row>
    <row r="2735" spans="1:14" ht="15" hidden="1" customHeight="1" x14ac:dyDescent="0.15">
      <c r="A2735" s="627">
        <v>412</v>
      </c>
      <c r="B2735" s="627">
        <v>2045203000</v>
      </c>
      <c r="C2735" s="627" t="s">
        <v>1163</v>
      </c>
      <c r="D2735" s="627" t="s">
        <v>6016</v>
      </c>
      <c r="E2735" s="627" t="s">
        <v>1016</v>
      </c>
      <c r="F2735" s="627" t="s">
        <v>1007</v>
      </c>
      <c r="G2735" s="627" t="s">
        <v>5524</v>
      </c>
      <c r="H2735" s="627" t="s">
        <v>5682</v>
      </c>
      <c r="I2735" s="627" t="s">
        <v>6022</v>
      </c>
      <c r="J2735" s="627" t="s">
        <v>6023</v>
      </c>
      <c r="K2735" s="627"/>
      <c r="L2735" s="627"/>
      <c r="M2735" s="627"/>
      <c r="N2735" s="627"/>
    </row>
    <row r="2736" spans="1:14" ht="15" hidden="1" customHeight="1" x14ac:dyDescent="0.15">
      <c r="A2736" s="627">
        <v>413</v>
      </c>
      <c r="B2736" s="627">
        <v>2048100000</v>
      </c>
      <c r="C2736" s="627" t="s">
        <v>1163</v>
      </c>
      <c r="D2736" s="627" t="s">
        <v>6024</v>
      </c>
      <c r="E2736" s="627" t="s">
        <v>1008</v>
      </c>
      <c r="F2736" s="627" t="s">
        <v>1007</v>
      </c>
      <c r="G2736" s="627" t="s">
        <v>5524</v>
      </c>
      <c r="H2736" s="627" t="s">
        <v>5684</v>
      </c>
      <c r="I2736" s="627"/>
      <c r="J2736" s="627" t="s">
        <v>6025</v>
      </c>
      <c r="K2736" s="627"/>
      <c r="L2736" s="627"/>
      <c r="M2736" s="627"/>
      <c r="N2736" s="627"/>
    </row>
    <row r="2737" spans="1:14" ht="15" hidden="1" customHeight="1" x14ac:dyDescent="0.15">
      <c r="A2737" s="627">
        <v>414</v>
      </c>
      <c r="B2737" s="627">
        <v>2048101000</v>
      </c>
      <c r="C2737" s="627" t="s">
        <v>1163</v>
      </c>
      <c r="D2737" s="627" t="s">
        <v>6024</v>
      </c>
      <c r="E2737" s="627" t="s">
        <v>1012</v>
      </c>
      <c r="F2737" s="627" t="s">
        <v>1007</v>
      </c>
      <c r="G2737" s="627" t="s">
        <v>5524</v>
      </c>
      <c r="H2737" s="627" t="s">
        <v>5684</v>
      </c>
      <c r="I2737" s="627" t="s">
        <v>5684</v>
      </c>
      <c r="J2737" s="627" t="s">
        <v>6026</v>
      </c>
      <c r="K2737" s="627"/>
      <c r="L2737" s="627"/>
      <c r="M2737" s="627"/>
      <c r="N2737" s="627"/>
    </row>
    <row r="2738" spans="1:14" ht="15" hidden="1" customHeight="1" x14ac:dyDescent="0.15">
      <c r="A2738" s="627">
        <v>415</v>
      </c>
      <c r="B2738" s="627">
        <v>2048102000</v>
      </c>
      <c r="C2738" s="627" t="s">
        <v>1163</v>
      </c>
      <c r="D2738" s="627" t="s">
        <v>6024</v>
      </c>
      <c r="E2738" s="627" t="s">
        <v>1014</v>
      </c>
      <c r="F2738" s="627" t="s">
        <v>1007</v>
      </c>
      <c r="G2738" s="627" t="s">
        <v>5524</v>
      </c>
      <c r="H2738" s="627" t="s">
        <v>5684</v>
      </c>
      <c r="I2738" s="627" t="s">
        <v>6027</v>
      </c>
      <c r="J2738" s="627" t="s">
        <v>6028</v>
      </c>
      <c r="K2738" s="627"/>
      <c r="L2738" s="627"/>
      <c r="M2738" s="627"/>
      <c r="N2738" s="627"/>
    </row>
    <row r="2739" spans="1:14" ht="15" hidden="1" customHeight="1" x14ac:dyDescent="0.15">
      <c r="A2739" s="627">
        <v>416</v>
      </c>
      <c r="B2739" s="627">
        <v>2048103000</v>
      </c>
      <c r="C2739" s="627" t="s">
        <v>1163</v>
      </c>
      <c r="D2739" s="627" t="s">
        <v>6024</v>
      </c>
      <c r="E2739" s="627" t="s">
        <v>1016</v>
      </c>
      <c r="F2739" s="627" t="s">
        <v>1007</v>
      </c>
      <c r="G2739" s="627" t="s">
        <v>5524</v>
      </c>
      <c r="H2739" s="627" t="s">
        <v>5684</v>
      </c>
      <c r="I2739" s="627" t="s">
        <v>6029</v>
      </c>
      <c r="J2739" s="627" t="s">
        <v>6030</v>
      </c>
      <c r="K2739" s="627"/>
      <c r="L2739" s="627"/>
      <c r="M2739" s="627"/>
      <c r="N2739" s="627"/>
    </row>
    <row r="2740" spans="1:14" ht="15" hidden="1" customHeight="1" x14ac:dyDescent="0.15">
      <c r="A2740" s="627">
        <v>417</v>
      </c>
      <c r="B2740" s="627">
        <v>2048104000</v>
      </c>
      <c r="C2740" s="627" t="s">
        <v>1163</v>
      </c>
      <c r="D2740" s="627" t="s">
        <v>6024</v>
      </c>
      <c r="E2740" s="627" t="s">
        <v>1018</v>
      </c>
      <c r="F2740" s="627" t="s">
        <v>1007</v>
      </c>
      <c r="G2740" s="627" t="s">
        <v>5524</v>
      </c>
      <c r="H2740" s="627" t="s">
        <v>5684</v>
      </c>
      <c r="I2740" s="627" t="s">
        <v>6031</v>
      </c>
      <c r="J2740" s="627" t="s">
        <v>6032</v>
      </c>
      <c r="K2740" s="627"/>
      <c r="L2740" s="627"/>
      <c r="M2740" s="627"/>
      <c r="N2740" s="627"/>
    </row>
    <row r="2741" spans="1:14" ht="15" hidden="1" customHeight="1" x14ac:dyDescent="0.15">
      <c r="A2741" s="627">
        <v>418</v>
      </c>
      <c r="B2741" s="627">
        <v>2048105000</v>
      </c>
      <c r="C2741" s="627" t="s">
        <v>1163</v>
      </c>
      <c r="D2741" s="627" t="s">
        <v>6024</v>
      </c>
      <c r="E2741" s="627" t="s">
        <v>1020</v>
      </c>
      <c r="F2741" s="627" t="s">
        <v>1007</v>
      </c>
      <c r="G2741" s="627" t="s">
        <v>5524</v>
      </c>
      <c r="H2741" s="627" t="s">
        <v>5684</v>
      </c>
      <c r="I2741" s="627" t="s">
        <v>6033</v>
      </c>
      <c r="J2741" s="627" t="s">
        <v>6034</v>
      </c>
      <c r="K2741" s="627"/>
      <c r="L2741" s="627"/>
      <c r="M2741" s="627"/>
      <c r="N2741" s="627"/>
    </row>
    <row r="2742" spans="1:14" ht="15" hidden="1" customHeight="1" x14ac:dyDescent="0.15">
      <c r="A2742" s="627">
        <v>419</v>
      </c>
      <c r="B2742" s="627">
        <v>2048200000</v>
      </c>
      <c r="C2742" s="627" t="s">
        <v>1163</v>
      </c>
      <c r="D2742" s="627" t="s">
        <v>6035</v>
      </c>
      <c r="E2742" s="627" t="s">
        <v>1008</v>
      </c>
      <c r="F2742" s="627" t="s">
        <v>1007</v>
      </c>
      <c r="G2742" s="627" t="s">
        <v>5524</v>
      </c>
      <c r="H2742" s="627" t="s">
        <v>5685</v>
      </c>
      <c r="I2742" s="627"/>
      <c r="J2742" s="627" t="s">
        <v>6036</v>
      </c>
      <c r="K2742" s="627"/>
      <c r="L2742" s="627"/>
      <c r="M2742" s="627"/>
      <c r="N2742" s="627"/>
    </row>
    <row r="2743" spans="1:14" ht="15" hidden="1" customHeight="1" x14ac:dyDescent="0.15">
      <c r="A2743" s="627">
        <v>420</v>
      </c>
      <c r="B2743" s="627">
        <v>2048500000</v>
      </c>
      <c r="C2743" s="627" t="s">
        <v>1163</v>
      </c>
      <c r="D2743" s="627" t="s">
        <v>6037</v>
      </c>
      <c r="E2743" s="627" t="s">
        <v>1008</v>
      </c>
      <c r="F2743" s="627" t="s">
        <v>1007</v>
      </c>
      <c r="G2743" s="627" t="s">
        <v>5524</v>
      </c>
      <c r="H2743" s="627" t="s">
        <v>5687</v>
      </c>
      <c r="I2743" s="627"/>
      <c r="J2743" s="627" t="s">
        <v>6038</v>
      </c>
      <c r="K2743" s="627"/>
      <c r="L2743" s="627"/>
      <c r="M2743" s="627"/>
      <c r="N2743" s="627"/>
    </row>
    <row r="2744" spans="1:14" ht="15" hidden="1" customHeight="1" x14ac:dyDescent="0.15">
      <c r="A2744" s="627">
        <v>421</v>
      </c>
      <c r="B2744" s="627">
        <v>2048501000</v>
      </c>
      <c r="C2744" s="627" t="s">
        <v>1163</v>
      </c>
      <c r="D2744" s="627" t="s">
        <v>6037</v>
      </c>
      <c r="E2744" s="627" t="s">
        <v>1012</v>
      </c>
      <c r="F2744" s="627" t="s">
        <v>1007</v>
      </c>
      <c r="G2744" s="627" t="s">
        <v>5524</v>
      </c>
      <c r="H2744" s="627" t="s">
        <v>5687</v>
      </c>
      <c r="I2744" s="627" t="s">
        <v>6039</v>
      </c>
      <c r="J2744" s="627" t="s">
        <v>6040</v>
      </c>
      <c r="K2744" s="627"/>
      <c r="L2744" s="627"/>
      <c r="M2744" s="627"/>
      <c r="N2744" s="627"/>
    </row>
    <row r="2745" spans="1:14" ht="15" hidden="1" customHeight="1" x14ac:dyDescent="0.15">
      <c r="A2745" s="627">
        <v>422</v>
      </c>
      <c r="B2745" s="627">
        <v>2048502000</v>
      </c>
      <c r="C2745" s="627" t="s">
        <v>1163</v>
      </c>
      <c r="D2745" s="627" t="s">
        <v>6037</v>
      </c>
      <c r="E2745" s="627" t="s">
        <v>1014</v>
      </c>
      <c r="F2745" s="627" t="s">
        <v>1007</v>
      </c>
      <c r="G2745" s="627" t="s">
        <v>5524</v>
      </c>
      <c r="H2745" s="627" t="s">
        <v>5687</v>
      </c>
      <c r="I2745" s="627" t="s">
        <v>6041</v>
      </c>
      <c r="J2745" s="627" t="s">
        <v>6042</v>
      </c>
      <c r="K2745" s="627"/>
      <c r="L2745" s="627"/>
      <c r="M2745" s="627"/>
      <c r="N2745" s="627"/>
    </row>
    <row r="2746" spans="1:14" ht="15" hidden="1" customHeight="1" x14ac:dyDescent="0.15">
      <c r="A2746" s="627">
        <v>423</v>
      </c>
      <c r="B2746" s="627">
        <v>2048600000</v>
      </c>
      <c r="C2746" s="627" t="s">
        <v>1163</v>
      </c>
      <c r="D2746" s="627" t="s">
        <v>6043</v>
      </c>
      <c r="E2746" s="627" t="s">
        <v>1008</v>
      </c>
      <c r="F2746" s="627" t="s">
        <v>1007</v>
      </c>
      <c r="G2746" s="627" t="s">
        <v>5524</v>
      </c>
      <c r="H2746" s="627" t="s">
        <v>3162</v>
      </c>
      <c r="I2746" s="627"/>
      <c r="J2746" s="627" t="s">
        <v>6044</v>
      </c>
      <c r="K2746" s="627"/>
      <c r="L2746" s="627"/>
      <c r="M2746" s="627"/>
      <c r="N2746" s="627"/>
    </row>
    <row r="2747" spans="1:14" ht="15" hidden="1" customHeight="1" x14ac:dyDescent="0.15">
      <c r="A2747" s="627">
        <v>424</v>
      </c>
      <c r="B2747" s="627">
        <v>2048601000</v>
      </c>
      <c r="C2747" s="627" t="s">
        <v>1163</v>
      </c>
      <c r="D2747" s="627" t="s">
        <v>6043</v>
      </c>
      <c r="E2747" s="627" t="s">
        <v>1012</v>
      </c>
      <c r="F2747" s="627" t="s">
        <v>1007</v>
      </c>
      <c r="G2747" s="627" t="s">
        <v>5524</v>
      </c>
      <c r="H2747" s="627" t="s">
        <v>3162</v>
      </c>
      <c r="I2747" s="627" t="s">
        <v>6045</v>
      </c>
      <c r="J2747" s="627" t="s">
        <v>6046</v>
      </c>
      <c r="K2747" s="627"/>
      <c r="L2747" s="627"/>
      <c r="M2747" s="627"/>
      <c r="N2747" s="627"/>
    </row>
    <row r="2748" spans="1:14" ht="15" hidden="1" customHeight="1" x14ac:dyDescent="0.15">
      <c r="A2748" s="627">
        <v>425</v>
      </c>
      <c r="B2748" s="627">
        <v>2048602000</v>
      </c>
      <c r="C2748" s="627" t="s">
        <v>1163</v>
      </c>
      <c r="D2748" s="627" t="s">
        <v>6043</v>
      </c>
      <c r="E2748" s="627" t="s">
        <v>1014</v>
      </c>
      <c r="F2748" s="627" t="s">
        <v>1007</v>
      </c>
      <c r="G2748" s="627" t="s">
        <v>5524</v>
      </c>
      <c r="H2748" s="627" t="s">
        <v>3162</v>
      </c>
      <c r="I2748" s="627" t="s">
        <v>6047</v>
      </c>
      <c r="J2748" s="627" t="s">
        <v>6048</v>
      </c>
      <c r="K2748" s="627"/>
      <c r="L2748" s="627"/>
      <c r="M2748" s="627"/>
      <c r="N2748" s="627"/>
    </row>
    <row r="2749" spans="1:14" ht="15" hidden="1" customHeight="1" x14ac:dyDescent="0.15">
      <c r="A2749" s="627">
        <v>426</v>
      </c>
      <c r="B2749" s="627">
        <v>2048603000</v>
      </c>
      <c r="C2749" s="627" t="s">
        <v>1163</v>
      </c>
      <c r="D2749" s="627" t="s">
        <v>6043</v>
      </c>
      <c r="E2749" s="627" t="s">
        <v>1016</v>
      </c>
      <c r="F2749" s="627" t="s">
        <v>1007</v>
      </c>
      <c r="G2749" s="627" t="s">
        <v>5524</v>
      </c>
      <c r="H2749" s="627" t="s">
        <v>3162</v>
      </c>
      <c r="I2749" s="627" t="s">
        <v>6049</v>
      </c>
      <c r="J2749" s="627" t="s">
        <v>6050</v>
      </c>
      <c r="K2749" s="627"/>
      <c r="L2749" s="627"/>
      <c r="M2749" s="627"/>
      <c r="N2749" s="627"/>
    </row>
    <row r="2750" spans="1:14" ht="15" hidden="1" customHeight="1" x14ac:dyDescent="0.15">
      <c r="A2750" s="627">
        <v>427</v>
      </c>
      <c r="B2750" s="627">
        <v>2052100000</v>
      </c>
      <c r="C2750" s="627" t="s">
        <v>1163</v>
      </c>
      <c r="D2750" s="627" t="s">
        <v>1492</v>
      </c>
      <c r="E2750" s="627" t="s">
        <v>1008</v>
      </c>
      <c r="F2750" s="627" t="s">
        <v>1007</v>
      </c>
      <c r="G2750" s="627" t="s">
        <v>5524</v>
      </c>
      <c r="H2750" s="627" t="s">
        <v>5690</v>
      </c>
      <c r="I2750" s="627"/>
      <c r="J2750" s="627" t="s">
        <v>984</v>
      </c>
      <c r="K2750" s="627"/>
      <c r="L2750" s="627"/>
      <c r="M2750" s="627"/>
      <c r="N2750" s="627"/>
    </row>
    <row r="2751" spans="1:14" ht="15" hidden="1" customHeight="1" x14ac:dyDescent="0.15">
      <c r="A2751" s="627">
        <v>428</v>
      </c>
      <c r="B2751" s="627">
        <v>2052101000</v>
      </c>
      <c r="C2751" s="627" t="s">
        <v>1163</v>
      </c>
      <c r="D2751" s="627" t="s">
        <v>1492</v>
      </c>
      <c r="E2751" s="627" t="s">
        <v>1012</v>
      </c>
      <c r="F2751" s="627" t="s">
        <v>1007</v>
      </c>
      <c r="G2751" s="627" t="s">
        <v>5524</v>
      </c>
      <c r="H2751" s="627" t="s">
        <v>5690</v>
      </c>
      <c r="I2751" s="627" t="s">
        <v>5690</v>
      </c>
      <c r="J2751" s="627" t="s">
        <v>985</v>
      </c>
      <c r="K2751" s="627"/>
      <c r="L2751" s="627"/>
      <c r="M2751" s="627"/>
      <c r="N2751" s="627"/>
    </row>
    <row r="2752" spans="1:14" ht="15" hidden="1" customHeight="1" x14ac:dyDescent="0.15">
      <c r="A2752" s="627">
        <v>429</v>
      </c>
      <c r="B2752" s="627">
        <v>2052102000</v>
      </c>
      <c r="C2752" s="627" t="s">
        <v>1163</v>
      </c>
      <c r="D2752" s="627" t="s">
        <v>1492</v>
      </c>
      <c r="E2752" s="627" t="s">
        <v>1014</v>
      </c>
      <c r="F2752" s="627" t="s">
        <v>1007</v>
      </c>
      <c r="G2752" s="627" t="s">
        <v>5524</v>
      </c>
      <c r="H2752" s="627" t="s">
        <v>5690</v>
      </c>
      <c r="I2752" s="627" t="s">
        <v>6051</v>
      </c>
      <c r="J2752" s="627" t="s">
        <v>986</v>
      </c>
      <c r="K2752" s="627"/>
      <c r="L2752" s="627"/>
      <c r="M2752" s="627"/>
      <c r="N2752" s="627"/>
    </row>
    <row r="2753" spans="1:14" ht="15" hidden="1" customHeight="1" x14ac:dyDescent="0.15">
      <c r="A2753" s="627">
        <v>430</v>
      </c>
      <c r="B2753" s="627">
        <v>2052103000</v>
      </c>
      <c r="C2753" s="627" t="s">
        <v>1163</v>
      </c>
      <c r="D2753" s="627" t="s">
        <v>1492</v>
      </c>
      <c r="E2753" s="627" t="s">
        <v>1016</v>
      </c>
      <c r="F2753" s="627" t="s">
        <v>1007</v>
      </c>
      <c r="G2753" s="627" t="s">
        <v>5524</v>
      </c>
      <c r="H2753" s="627" t="s">
        <v>5690</v>
      </c>
      <c r="I2753" s="627" t="s">
        <v>4501</v>
      </c>
      <c r="J2753" s="627" t="s">
        <v>987</v>
      </c>
      <c r="K2753" s="627"/>
      <c r="L2753" s="627"/>
      <c r="M2753" s="627"/>
      <c r="N2753" s="627"/>
    </row>
    <row r="2754" spans="1:14" ht="15" hidden="1" customHeight="1" x14ac:dyDescent="0.15">
      <c r="A2754" s="627">
        <v>431</v>
      </c>
      <c r="B2754" s="627">
        <v>2052104000</v>
      </c>
      <c r="C2754" s="627" t="s">
        <v>1163</v>
      </c>
      <c r="D2754" s="627" t="s">
        <v>1492</v>
      </c>
      <c r="E2754" s="627" t="s">
        <v>1018</v>
      </c>
      <c r="F2754" s="627" t="s">
        <v>1007</v>
      </c>
      <c r="G2754" s="627" t="s">
        <v>5524</v>
      </c>
      <c r="H2754" s="627" t="s">
        <v>5690</v>
      </c>
      <c r="I2754" s="627" t="s">
        <v>6052</v>
      </c>
      <c r="J2754" s="627" t="s">
        <v>988</v>
      </c>
      <c r="K2754" s="627"/>
      <c r="L2754" s="627"/>
      <c r="M2754" s="627"/>
      <c r="N2754" s="627"/>
    </row>
    <row r="2755" spans="1:14" ht="15" hidden="1" customHeight="1" x14ac:dyDescent="0.15">
      <c r="A2755" s="627">
        <v>432</v>
      </c>
      <c r="B2755" s="627">
        <v>2054100000</v>
      </c>
      <c r="C2755" s="627" t="s">
        <v>1163</v>
      </c>
      <c r="D2755" s="627" t="s">
        <v>6053</v>
      </c>
      <c r="E2755" s="627" t="s">
        <v>1008</v>
      </c>
      <c r="F2755" s="627" t="s">
        <v>1007</v>
      </c>
      <c r="G2755" s="627" t="s">
        <v>5524</v>
      </c>
      <c r="H2755" s="627" t="s">
        <v>5692</v>
      </c>
      <c r="I2755" s="627"/>
      <c r="J2755" s="627" t="s">
        <v>6054</v>
      </c>
      <c r="K2755" s="627"/>
      <c r="L2755" s="627"/>
      <c r="M2755" s="627"/>
      <c r="N2755" s="627"/>
    </row>
    <row r="2756" spans="1:14" ht="15" hidden="1" customHeight="1" x14ac:dyDescent="0.15">
      <c r="A2756" s="627">
        <v>433</v>
      </c>
      <c r="B2756" s="627">
        <v>2054101000</v>
      </c>
      <c r="C2756" s="627" t="s">
        <v>1163</v>
      </c>
      <c r="D2756" s="627" t="s">
        <v>6053</v>
      </c>
      <c r="E2756" s="627" t="s">
        <v>1012</v>
      </c>
      <c r="F2756" s="627" t="s">
        <v>1007</v>
      </c>
      <c r="G2756" s="627" t="s">
        <v>5524</v>
      </c>
      <c r="H2756" s="627" t="s">
        <v>5692</v>
      </c>
      <c r="I2756" s="627" t="s">
        <v>6055</v>
      </c>
      <c r="J2756" s="627" t="s">
        <v>6056</v>
      </c>
      <c r="K2756" s="627"/>
      <c r="L2756" s="627"/>
      <c r="M2756" s="627"/>
      <c r="N2756" s="627"/>
    </row>
    <row r="2757" spans="1:14" ht="15" hidden="1" customHeight="1" x14ac:dyDescent="0.15">
      <c r="A2757" s="627">
        <v>434</v>
      </c>
      <c r="B2757" s="627">
        <v>2054102000</v>
      </c>
      <c r="C2757" s="627" t="s">
        <v>1163</v>
      </c>
      <c r="D2757" s="627" t="s">
        <v>6053</v>
      </c>
      <c r="E2757" s="627" t="s">
        <v>1014</v>
      </c>
      <c r="F2757" s="627" t="s">
        <v>1007</v>
      </c>
      <c r="G2757" s="627" t="s">
        <v>5524</v>
      </c>
      <c r="H2757" s="627" t="s">
        <v>5692</v>
      </c>
      <c r="I2757" s="627" t="s">
        <v>6057</v>
      </c>
      <c r="J2757" s="627" t="s">
        <v>6058</v>
      </c>
      <c r="K2757" s="627"/>
      <c r="L2757" s="627"/>
      <c r="M2757" s="627"/>
      <c r="N2757" s="627"/>
    </row>
    <row r="2758" spans="1:14" ht="15" hidden="1" customHeight="1" x14ac:dyDescent="0.15">
      <c r="A2758" s="627">
        <v>435</v>
      </c>
      <c r="B2758" s="627">
        <v>2054300000</v>
      </c>
      <c r="C2758" s="627" t="s">
        <v>1163</v>
      </c>
      <c r="D2758" s="627" t="s">
        <v>6059</v>
      </c>
      <c r="E2758" s="627" t="s">
        <v>1008</v>
      </c>
      <c r="F2758" s="627" t="s">
        <v>1007</v>
      </c>
      <c r="G2758" s="627" t="s">
        <v>5524</v>
      </c>
      <c r="H2758" s="627" t="s">
        <v>2207</v>
      </c>
      <c r="I2758" s="627"/>
      <c r="J2758" s="627" t="s">
        <v>6060</v>
      </c>
      <c r="K2758" s="627"/>
      <c r="L2758" s="627"/>
      <c r="M2758" s="627"/>
      <c r="N2758" s="627"/>
    </row>
    <row r="2759" spans="1:14" ht="15" hidden="1" customHeight="1" x14ac:dyDescent="0.15">
      <c r="A2759" s="627">
        <v>436</v>
      </c>
      <c r="B2759" s="627">
        <v>2054301000</v>
      </c>
      <c r="C2759" s="627" t="s">
        <v>1163</v>
      </c>
      <c r="D2759" s="627" t="s">
        <v>6059</v>
      </c>
      <c r="E2759" s="627" t="s">
        <v>1012</v>
      </c>
      <c r="F2759" s="627" t="s">
        <v>1007</v>
      </c>
      <c r="G2759" s="627" t="s">
        <v>5524</v>
      </c>
      <c r="H2759" s="627" t="s">
        <v>2207</v>
      </c>
      <c r="I2759" s="627" t="s">
        <v>6061</v>
      </c>
      <c r="J2759" s="627" t="s">
        <v>6062</v>
      </c>
      <c r="K2759" s="627"/>
      <c r="L2759" s="627"/>
      <c r="M2759" s="627"/>
      <c r="N2759" s="627"/>
    </row>
    <row r="2760" spans="1:14" ht="15" hidden="1" customHeight="1" x14ac:dyDescent="0.15">
      <c r="A2760" s="627">
        <v>437</v>
      </c>
      <c r="B2760" s="627">
        <v>2054302000</v>
      </c>
      <c r="C2760" s="627" t="s">
        <v>1163</v>
      </c>
      <c r="D2760" s="627" t="s">
        <v>6059</v>
      </c>
      <c r="E2760" s="627" t="s">
        <v>1014</v>
      </c>
      <c r="F2760" s="627" t="s">
        <v>1007</v>
      </c>
      <c r="G2760" s="627" t="s">
        <v>5524</v>
      </c>
      <c r="H2760" s="627" t="s">
        <v>2207</v>
      </c>
      <c r="I2760" s="627" t="s">
        <v>276</v>
      </c>
      <c r="J2760" s="627" t="s">
        <v>6063</v>
      </c>
      <c r="K2760" s="627"/>
      <c r="L2760" s="627"/>
      <c r="M2760" s="627"/>
      <c r="N2760" s="627"/>
    </row>
    <row r="2761" spans="1:14" ht="15" hidden="1" customHeight="1" x14ac:dyDescent="0.15">
      <c r="A2761" s="627">
        <v>438</v>
      </c>
      <c r="B2761" s="627">
        <v>2056100000</v>
      </c>
      <c r="C2761" s="627" t="s">
        <v>1163</v>
      </c>
      <c r="D2761" s="627" t="s">
        <v>6064</v>
      </c>
      <c r="E2761" s="627" t="s">
        <v>1008</v>
      </c>
      <c r="F2761" s="627" t="s">
        <v>1007</v>
      </c>
      <c r="G2761" s="627" t="s">
        <v>5524</v>
      </c>
      <c r="H2761" s="627" t="s">
        <v>5695</v>
      </c>
      <c r="I2761" s="627"/>
      <c r="J2761" s="627" t="s">
        <v>6065</v>
      </c>
      <c r="K2761" s="627"/>
      <c r="L2761" s="627"/>
      <c r="M2761" s="627"/>
      <c r="N2761" s="627"/>
    </row>
    <row r="2762" spans="1:14" ht="15" hidden="1" customHeight="1" x14ac:dyDescent="0.15">
      <c r="A2762" s="627">
        <v>439</v>
      </c>
      <c r="B2762" s="627">
        <v>2056101000</v>
      </c>
      <c r="C2762" s="627" t="s">
        <v>1163</v>
      </c>
      <c r="D2762" s="627" t="s">
        <v>6064</v>
      </c>
      <c r="E2762" s="627" t="s">
        <v>1012</v>
      </c>
      <c r="F2762" s="627" t="s">
        <v>1007</v>
      </c>
      <c r="G2762" s="627" t="s">
        <v>5524</v>
      </c>
      <c r="H2762" s="627" t="s">
        <v>5695</v>
      </c>
      <c r="I2762" s="627" t="s">
        <v>6066</v>
      </c>
      <c r="J2762" s="627" t="s">
        <v>6067</v>
      </c>
      <c r="K2762" s="627"/>
      <c r="L2762" s="627"/>
      <c r="M2762" s="627"/>
      <c r="N2762" s="627"/>
    </row>
    <row r="2763" spans="1:14" ht="15" hidden="1" customHeight="1" x14ac:dyDescent="0.15">
      <c r="A2763" s="627">
        <v>440</v>
      </c>
      <c r="B2763" s="627">
        <v>2056102000</v>
      </c>
      <c r="C2763" s="627" t="s">
        <v>1163</v>
      </c>
      <c r="D2763" s="627" t="s">
        <v>6064</v>
      </c>
      <c r="E2763" s="627" t="s">
        <v>1014</v>
      </c>
      <c r="F2763" s="627" t="s">
        <v>1007</v>
      </c>
      <c r="G2763" s="627" t="s">
        <v>5524</v>
      </c>
      <c r="H2763" s="627" t="s">
        <v>5695</v>
      </c>
      <c r="I2763" s="627" t="s">
        <v>6068</v>
      </c>
      <c r="J2763" s="627" t="s">
        <v>6069</v>
      </c>
      <c r="K2763" s="627"/>
      <c r="L2763" s="627"/>
      <c r="M2763" s="627"/>
      <c r="N2763" s="627"/>
    </row>
    <row r="2764" spans="1:14" ht="15" hidden="1" customHeight="1" x14ac:dyDescent="0.15">
      <c r="A2764" s="627">
        <v>441</v>
      </c>
      <c r="B2764" s="627">
        <v>2056103000</v>
      </c>
      <c r="C2764" s="627" t="s">
        <v>1163</v>
      </c>
      <c r="D2764" s="627" t="s">
        <v>6064</v>
      </c>
      <c r="E2764" s="627" t="s">
        <v>1016</v>
      </c>
      <c r="F2764" s="627" t="s">
        <v>1007</v>
      </c>
      <c r="G2764" s="627" t="s">
        <v>5524</v>
      </c>
      <c r="H2764" s="627" t="s">
        <v>5695</v>
      </c>
      <c r="I2764" s="627" t="s">
        <v>6070</v>
      </c>
      <c r="J2764" s="627" t="s">
        <v>6071</v>
      </c>
      <c r="K2764" s="627"/>
      <c r="L2764" s="627"/>
      <c r="M2764" s="627"/>
      <c r="N2764" s="627"/>
    </row>
    <row r="2765" spans="1:14" ht="15" hidden="1" customHeight="1" x14ac:dyDescent="0.15">
      <c r="A2765" s="627">
        <v>442</v>
      </c>
      <c r="B2765" s="627">
        <v>2056200000</v>
      </c>
      <c r="C2765" s="627" t="s">
        <v>1163</v>
      </c>
      <c r="D2765" s="627" t="s">
        <v>6072</v>
      </c>
      <c r="E2765" s="627" t="s">
        <v>1008</v>
      </c>
      <c r="F2765" s="627" t="s">
        <v>1007</v>
      </c>
      <c r="G2765" s="627" t="s">
        <v>5524</v>
      </c>
      <c r="H2765" s="627" t="s">
        <v>5696</v>
      </c>
      <c r="I2765" s="627"/>
      <c r="J2765" s="627" t="s">
        <v>6073</v>
      </c>
      <c r="K2765" s="627"/>
      <c r="L2765" s="627"/>
      <c r="M2765" s="627"/>
      <c r="N2765" s="627"/>
    </row>
    <row r="2766" spans="1:14" ht="15" hidden="1" customHeight="1" x14ac:dyDescent="0.15">
      <c r="A2766" s="627">
        <v>443</v>
      </c>
      <c r="B2766" s="627">
        <v>2056201000</v>
      </c>
      <c r="C2766" s="627" t="s">
        <v>1163</v>
      </c>
      <c r="D2766" s="627" t="s">
        <v>6072</v>
      </c>
      <c r="E2766" s="627" t="s">
        <v>1012</v>
      </c>
      <c r="F2766" s="627" t="s">
        <v>1007</v>
      </c>
      <c r="G2766" s="627" t="s">
        <v>5524</v>
      </c>
      <c r="H2766" s="627" t="s">
        <v>5696</v>
      </c>
      <c r="I2766" s="627" t="s">
        <v>6074</v>
      </c>
      <c r="J2766" s="627" t="s">
        <v>6075</v>
      </c>
      <c r="K2766" s="627"/>
      <c r="L2766" s="627"/>
      <c r="M2766" s="627"/>
      <c r="N2766" s="627"/>
    </row>
    <row r="2767" spans="1:14" ht="15" hidden="1" customHeight="1" x14ac:dyDescent="0.15">
      <c r="A2767" s="627">
        <v>444</v>
      </c>
      <c r="B2767" s="627">
        <v>2056202000</v>
      </c>
      <c r="C2767" s="627" t="s">
        <v>1163</v>
      </c>
      <c r="D2767" s="627" t="s">
        <v>6072</v>
      </c>
      <c r="E2767" s="627" t="s">
        <v>1014</v>
      </c>
      <c r="F2767" s="627" t="s">
        <v>1007</v>
      </c>
      <c r="G2767" s="627" t="s">
        <v>5524</v>
      </c>
      <c r="H2767" s="627" t="s">
        <v>5696</v>
      </c>
      <c r="I2767" s="627" t="s">
        <v>6076</v>
      </c>
      <c r="J2767" s="627" t="s">
        <v>6077</v>
      </c>
      <c r="K2767" s="627"/>
      <c r="L2767" s="627"/>
      <c r="M2767" s="627"/>
      <c r="N2767" s="627"/>
    </row>
    <row r="2768" spans="1:14" ht="15" hidden="1" customHeight="1" x14ac:dyDescent="0.15">
      <c r="A2768" s="627">
        <v>445</v>
      </c>
      <c r="B2768" s="627">
        <v>2056203000</v>
      </c>
      <c r="C2768" s="627" t="s">
        <v>1163</v>
      </c>
      <c r="D2768" s="627" t="s">
        <v>6072</v>
      </c>
      <c r="E2768" s="627" t="s">
        <v>1016</v>
      </c>
      <c r="F2768" s="627" t="s">
        <v>1007</v>
      </c>
      <c r="G2768" s="627" t="s">
        <v>5524</v>
      </c>
      <c r="H2768" s="627" t="s">
        <v>5696</v>
      </c>
      <c r="I2768" s="627" t="s">
        <v>6078</v>
      </c>
      <c r="J2768" s="627" t="s">
        <v>6079</v>
      </c>
      <c r="K2768" s="627"/>
      <c r="L2768" s="627"/>
      <c r="M2768" s="627"/>
      <c r="N2768" s="627"/>
    </row>
    <row r="2769" spans="1:14" ht="15" hidden="1" customHeight="1" x14ac:dyDescent="0.15">
      <c r="A2769" s="627">
        <v>446</v>
      </c>
      <c r="B2769" s="627">
        <v>2056300000</v>
      </c>
      <c r="C2769" s="627" t="s">
        <v>1163</v>
      </c>
      <c r="D2769" s="627" t="s">
        <v>6080</v>
      </c>
      <c r="E2769" s="627" t="s">
        <v>1008</v>
      </c>
      <c r="F2769" s="627" t="s">
        <v>1007</v>
      </c>
      <c r="G2769" s="627" t="s">
        <v>5524</v>
      </c>
      <c r="H2769" s="627" t="s">
        <v>5698</v>
      </c>
      <c r="I2769" s="627"/>
      <c r="J2769" s="627" t="s">
        <v>6081</v>
      </c>
      <c r="K2769" s="627"/>
      <c r="L2769" s="627"/>
      <c r="M2769" s="627"/>
      <c r="N2769" s="627"/>
    </row>
    <row r="2770" spans="1:14" ht="15" hidden="1" customHeight="1" x14ac:dyDescent="0.15">
      <c r="A2770" s="627">
        <v>447</v>
      </c>
      <c r="B2770" s="627">
        <v>2056301000</v>
      </c>
      <c r="C2770" s="627" t="s">
        <v>1163</v>
      </c>
      <c r="D2770" s="627" t="s">
        <v>6080</v>
      </c>
      <c r="E2770" s="627" t="s">
        <v>1012</v>
      </c>
      <c r="F2770" s="627" t="s">
        <v>1007</v>
      </c>
      <c r="G2770" s="627" t="s">
        <v>5524</v>
      </c>
      <c r="H2770" s="627" t="s">
        <v>5698</v>
      </c>
      <c r="I2770" s="627" t="s">
        <v>342</v>
      </c>
      <c r="J2770" s="627" t="s">
        <v>6082</v>
      </c>
      <c r="K2770" s="627"/>
      <c r="L2770" s="627"/>
      <c r="M2770" s="627"/>
      <c r="N2770" s="627"/>
    </row>
    <row r="2771" spans="1:14" ht="15" hidden="1" customHeight="1" x14ac:dyDescent="0.15">
      <c r="A2771" s="627">
        <v>448</v>
      </c>
      <c r="B2771" s="627">
        <v>2056302000</v>
      </c>
      <c r="C2771" s="627" t="s">
        <v>1163</v>
      </c>
      <c r="D2771" s="627" t="s">
        <v>6080</v>
      </c>
      <c r="E2771" s="627" t="s">
        <v>1014</v>
      </c>
      <c r="F2771" s="627" t="s">
        <v>1007</v>
      </c>
      <c r="G2771" s="627" t="s">
        <v>5524</v>
      </c>
      <c r="H2771" s="627" t="s">
        <v>5698</v>
      </c>
      <c r="I2771" s="627" t="s">
        <v>6083</v>
      </c>
      <c r="J2771" s="627" t="s">
        <v>6084</v>
      </c>
      <c r="K2771" s="627"/>
      <c r="L2771" s="627"/>
      <c r="M2771" s="627"/>
      <c r="N2771" s="627"/>
    </row>
    <row r="2772" spans="1:14" ht="15" hidden="1" customHeight="1" x14ac:dyDescent="0.15">
      <c r="A2772" s="627">
        <v>449</v>
      </c>
      <c r="B2772" s="627">
        <v>2056303000</v>
      </c>
      <c r="C2772" s="627" t="s">
        <v>1163</v>
      </c>
      <c r="D2772" s="627" t="s">
        <v>6080</v>
      </c>
      <c r="E2772" s="627" t="s">
        <v>1016</v>
      </c>
      <c r="F2772" s="627" t="s">
        <v>1007</v>
      </c>
      <c r="G2772" s="627" t="s">
        <v>5524</v>
      </c>
      <c r="H2772" s="627" t="s">
        <v>5698</v>
      </c>
      <c r="I2772" s="627" t="s">
        <v>6085</v>
      </c>
      <c r="J2772" s="627" t="s">
        <v>6086</v>
      </c>
      <c r="K2772" s="627"/>
      <c r="L2772" s="627"/>
      <c r="M2772" s="627"/>
      <c r="N2772" s="627"/>
    </row>
    <row r="2773" spans="1:14" ht="15" hidden="1" customHeight="1" x14ac:dyDescent="0.15">
      <c r="A2773" s="627">
        <v>450</v>
      </c>
      <c r="B2773" s="627">
        <v>2058300000</v>
      </c>
      <c r="C2773" s="627" t="s">
        <v>1163</v>
      </c>
      <c r="D2773" s="627" t="s">
        <v>6087</v>
      </c>
      <c r="E2773" s="627" t="s">
        <v>1008</v>
      </c>
      <c r="F2773" s="627" t="s">
        <v>1007</v>
      </c>
      <c r="G2773" s="627" t="s">
        <v>5524</v>
      </c>
      <c r="H2773" s="627" t="s">
        <v>5700</v>
      </c>
      <c r="I2773" s="627"/>
      <c r="J2773" s="627" t="s">
        <v>6088</v>
      </c>
      <c r="K2773" s="627"/>
      <c r="L2773" s="627"/>
      <c r="M2773" s="627"/>
      <c r="N2773" s="627"/>
    </row>
    <row r="2774" spans="1:14" ht="15" hidden="1" customHeight="1" x14ac:dyDescent="0.15">
      <c r="A2774" s="627">
        <v>451</v>
      </c>
      <c r="B2774" s="627">
        <v>2058301000</v>
      </c>
      <c r="C2774" s="627" t="s">
        <v>1163</v>
      </c>
      <c r="D2774" s="627" t="s">
        <v>6087</v>
      </c>
      <c r="E2774" s="627" t="s">
        <v>1012</v>
      </c>
      <c r="F2774" s="627" t="s">
        <v>1007</v>
      </c>
      <c r="G2774" s="627" t="s">
        <v>5524</v>
      </c>
      <c r="H2774" s="627" t="s">
        <v>5700</v>
      </c>
      <c r="I2774" s="627" t="s">
        <v>3125</v>
      </c>
      <c r="J2774" s="627" t="s">
        <v>6089</v>
      </c>
      <c r="K2774" s="627"/>
      <c r="L2774" s="627"/>
      <c r="M2774" s="627"/>
      <c r="N2774" s="627"/>
    </row>
    <row r="2775" spans="1:14" ht="15" hidden="1" customHeight="1" x14ac:dyDescent="0.15">
      <c r="A2775" s="627">
        <v>452</v>
      </c>
      <c r="B2775" s="627">
        <v>2058302000</v>
      </c>
      <c r="C2775" s="627" t="s">
        <v>1163</v>
      </c>
      <c r="D2775" s="627" t="s">
        <v>6087</v>
      </c>
      <c r="E2775" s="627" t="s">
        <v>1014</v>
      </c>
      <c r="F2775" s="627" t="s">
        <v>1007</v>
      </c>
      <c r="G2775" s="627" t="s">
        <v>5524</v>
      </c>
      <c r="H2775" s="627" t="s">
        <v>5700</v>
      </c>
      <c r="I2775" s="627" t="s">
        <v>6090</v>
      </c>
      <c r="J2775" s="627" t="s">
        <v>6091</v>
      </c>
      <c r="K2775" s="627"/>
      <c r="L2775" s="627"/>
      <c r="M2775" s="627"/>
      <c r="N2775" s="627"/>
    </row>
    <row r="2776" spans="1:14" ht="15" hidden="1" customHeight="1" x14ac:dyDescent="0.15">
      <c r="A2776" s="627">
        <v>453</v>
      </c>
      <c r="B2776" s="627">
        <v>2058303000</v>
      </c>
      <c r="C2776" s="627" t="s">
        <v>1163</v>
      </c>
      <c r="D2776" s="627" t="s">
        <v>6087</v>
      </c>
      <c r="E2776" s="627" t="s">
        <v>1016</v>
      </c>
      <c r="F2776" s="627" t="s">
        <v>1007</v>
      </c>
      <c r="G2776" s="627" t="s">
        <v>5524</v>
      </c>
      <c r="H2776" s="627" t="s">
        <v>5700</v>
      </c>
      <c r="I2776" s="627" t="s">
        <v>6092</v>
      </c>
      <c r="J2776" s="627" t="s">
        <v>6093</v>
      </c>
      <c r="K2776" s="627"/>
      <c r="L2776" s="627"/>
      <c r="M2776" s="627"/>
      <c r="N2776" s="627"/>
    </row>
    <row r="2777" spans="1:14" ht="15" hidden="1" customHeight="1" x14ac:dyDescent="0.15">
      <c r="A2777" s="627">
        <v>454</v>
      </c>
      <c r="B2777" s="627">
        <v>2058304000</v>
      </c>
      <c r="C2777" s="627" t="s">
        <v>1163</v>
      </c>
      <c r="D2777" s="627" t="s">
        <v>6087</v>
      </c>
      <c r="E2777" s="627" t="s">
        <v>1018</v>
      </c>
      <c r="F2777" s="627" t="s">
        <v>1007</v>
      </c>
      <c r="G2777" s="627" t="s">
        <v>5524</v>
      </c>
      <c r="H2777" s="627" t="s">
        <v>5700</v>
      </c>
      <c r="I2777" s="627" t="s">
        <v>6094</v>
      </c>
      <c r="J2777" s="627" t="s">
        <v>6095</v>
      </c>
      <c r="K2777" s="627"/>
      <c r="L2777" s="627"/>
      <c r="M2777" s="627"/>
      <c r="N2777" s="627"/>
    </row>
    <row r="2778" spans="1:14" ht="15" hidden="1" customHeight="1" x14ac:dyDescent="0.15">
      <c r="A2778" s="627">
        <v>455</v>
      </c>
      <c r="B2778" s="627">
        <v>2058305000</v>
      </c>
      <c r="C2778" s="627" t="s">
        <v>1163</v>
      </c>
      <c r="D2778" s="627" t="s">
        <v>6087</v>
      </c>
      <c r="E2778" s="627" t="s">
        <v>1020</v>
      </c>
      <c r="F2778" s="627" t="s">
        <v>1007</v>
      </c>
      <c r="G2778" s="627" t="s">
        <v>5524</v>
      </c>
      <c r="H2778" s="627" t="s">
        <v>5700</v>
      </c>
      <c r="I2778" s="627" t="s">
        <v>6096</v>
      </c>
      <c r="J2778" s="627" t="s">
        <v>6097</v>
      </c>
      <c r="K2778" s="627"/>
      <c r="L2778" s="627"/>
      <c r="M2778" s="627"/>
      <c r="N2778" s="627"/>
    </row>
    <row r="2779" spans="1:14" ht="15" hidden="1" customHeight="1" x14ac:dyDescent="0.15">
      <c r="A2779" s="627">
        <v>456</v>
      </c>
      <c r="B2779" s="627">
        <v>2058800000</v>
      </c>
      <c r="C2779" s="627" t="s">
        <v>1163</v>
      </c>
      <c r="D2779" s="627" t="s">
        <v>6098</v>
      </c>
      <c r="E2779" s="627" t="s">
        <v>1008</v>
      </c>
      <c r="F2779" s="627" t="s">
        <v>1007</v>
      </c>
      <c r="G2779" s="627" t="s">
        <v>5524</v>
      </c>
      <c r="H2779" s="627" t="s">
        <v>5702</v>
      </c>
      <c r="I2779" s="627"/>
      <c r="J2779" s="627" t="s">
        <v>6099</v>
      </c>
      <c r="K2779" s="627"/>
      <c r="L2779" s="627"/>
      <c r="M2779" s="627"/>
      <c r="N2779" s="627"/>
    </row>
    <row r="2780" spans="1:14" ht="15" hidden="1" customHeight="1" x14ac:dyDescent="0.15">
      <c r="A2780" s="627">
        <v>457</v>
      </c>
      <c r="B2780" s="627">
        <v>2058801000</v>
      </c>
      <c r="C2780" s="627" t="s">
        <v>1163</v>
      </c>
      <c r="D2780" s="627" t="s">
        <v>6098</v>
      </c>
      <c r="E2780" s="627" t="s">
        <v>1012</v>
      </c>
      <c r="F2780" s="627" t="s">
        <v>1007</v>
      </c>
      <c r="G2780" s="627" t="s">
        <v>5524</v>
      </c>
      <c r="H2780" s="627" t="s">
        <v>5702</v>
      </c>
      <c r="I2780" s="627" t="s">
        <v>6100</v>
      </c>
      <c r="J2780" s="627" t="s">
        <v>6101</v>
      </c>
      <c r="K2780" s="627"/>
      <c r="L2780" s="627"/>
      <c r="M2780" s="627"/>
      <c r="N2780" s="627"/>
    </row>
    <row r="2781" spans="1:14" ht="15" hidden="1" customHeight="1" x14ac:dyDescent="0.15">
      <c r="A2781" s="627">
        <v>458</v>
      </c>
      <c r="B2781" s="627">
        <v>2058802000</v>
      </c>
      <c r="C2781" s="627" t="s">
        <v>1163</v>
      </c>
      <c r="D2781" s="627" t="s">
        <v>6098</v>
      </c>
      <c r="E2781" s="627" t="s">
        <v>1014</v>
      </c>
      <c r="F2781" s="627" t="s">
        <v>1007</v>
      </c>
      <c r="G2781" s="627" t="s">
        <v>5524</v>
      </c>
      <c r="H2781" s="627" t="s">
        <v>5702</v>
      </c>
      <c r="I2781" s="627" t="s">
        <v>6102</v>
      </c>
      <c r="J2781" s="627" t="s">
        <v>6103</v>
      </c>
      <c r="K2781" s="627"/>
      <c r="L2781" s="627"/>
      <c r="M2781" s="627"/>
      <c r="N2781" s="627"/>
    </row>
    <row r="2782" spans="1:14" ht="15" hidden="1" customHeight="1" x14ac:dyDescent="0.15">
      <c r="A2782" s="627">
        <v>459</v>
      </c>
      <c r="B2782" s="627">
        <v>2059000000</v>
      </c>
      <c r="C2782" s="627" t="s">
        <v>1163</v>
      </c>
      <c r="D2782" s="627" t="s">
        <v>6104</v>
      </c>
      <c r="E2782" s="627" t="s">
        <v>1008</v>
      </c>
      <c r="F2782" s="627" t="s">
        <v>1007</v>
      </c>
      <c r="G2782" s="627" t="s">
        <v>5524</v>
      </c>
      <c r="H2782" s="627" t="s">
        <v>5704</v>
      </c>
      <c r="I2782" s="627"/>
      <c r="J2782" s="627" t="s">
        <v>6105</v>
      </c>
      <c r="K2782" s="627"/>
      <c r="L2782" s="627"/>
      <c r="M2782" s="627"/>
      <c r="N2782" s="627"/>
    </row>
    <row r="2783" spans="1:14" ht="15" hidden="1" customHeight="1" x14ac:dyDescent="0.15">
      <c r="A2783" s="627">
        <v>460</v>
      </c>
      <c r="B2783" s="627">
        <v>2059001000</v>
      </c>
      <c r="C2783" s="627" t="s">
        <v>1163</v>
      </c>
      <c r="D2783" s="627" t="s">
        <v>6104</v>
      </c>
      <c r="E2783" s="627" t="s">
        <v>1012</v>
      </c>
      <c r="F2783" s="627" t="s">
        <v>1007</v>
      </c>
      <c r="G2783" s="627" t="s">
        <v>5524</v>
      </c>
      <c r="H2783" s="627" t="s">
        <v>5704</v>
      </c>
      <c r="I2783" s="627" t="s">
        <v>282</v>
      </c>
      <c r="J2783" s="627" t="s">
        <v>6106</v>
      </c>
      <c r="K2783" s="627"/>
      <c r="L2783" s="627"/>
      <c r="M2783" s="627"/>
      <c r="N2783" s="627"/>
    </row>
    <row r="2784" spans="1:14" ht="15" hidden="1" customHeight="1" x14ac:dyDescent="0.15">
      <c r="A2784" s="627">
        <v>461</v>
      </c>
      <c r="B2784" s="627">
        <v>2059002000</v>
      </c>
      <c r="C2784" s="627" t="s">
        <v>1163</v>
      </c>
      <c r="D2784" s="627" t="s">
        <v>6104</v>
      </c>
      <c r="E2784" s="627" t="s">
        <v>1014</v>
      </c>
      <c r="F2784" s="627" t="s">
        <v>1007</v>
      </c>
      <c r="G2784" s="627" t="s">
        <v>5524</v>
      </c>
      <c r="H2784" s="627" t="s">
        <v>5704</v>
      </c>
      <c r="I2784" s="627" t="s">
        <v>3864</v>
      </c>
      <c r="J2784" s="627" t="s">
        <v>6107</v>
      </c>
      <c r="K2784" s="627"/>
      <c r="L2784" s="627"/>
      <c r="M2784" s="627"/>
      <c r="N2784" s="627"/>
    </row>
    <row r="2785" spans="1:14" ht="15" hidden="1" customHeight="1" x14ac:dyDescent="0.15">
      <c r="A2785" s="627">
        <v>462</v>
      </c>
      <c r="B2785" s="627">
        <v>2059003000</v>
      </c>
      <c r="C2785" s="627" t="s">
        <v>1163</v>
      </c>
      <c r="D2785" s="627" t="s">
        <v>6104</v>
      </c>
      <c r="E2785" s="627" t="s">
        <v>1016</v>
      </c>
      <c r="F2785" s="627" t="s">
        <v>1007</v>
      </c>
      <c r="G2785" s="627" t="s">
        <v>5524</v>
      </c>
      <c r="H2785" s="627" t="s">
        <v>5704</v>
      </c>
      <c r="I2785" s="627" t="s">
        <v>6108</v>
      </c>
      <c r="J2785" s="627" t="s">
        <v>6109</v>
      </c>
      <c r="K2785" s="627"/>
      <c r="L2785" s="627"/>
      <c r="M2785" s="627"/>
      <c r="N2785" s="627"/>
    </row>
    <row r="2786" spans="1:14" ht="15" hidden="1" customHeight="1" x14ac:dyDescent="0.15">
      <c r="A2786" s="627">
        <v>463</v>
      </c>
      <c r="B2786" s="627">
        <v>2060200000</v>
      </c>
      <c r="C2786" s="627" t="s">
        <v>1163</v>
      </c>
      <c r="D2786" s="627" t="s">
        <v>6110</v>
      </c>
      <c r="E2786" s="627" t="s">
        <v>1008</v>
      </c>
      <c r="F2786" s="627" t="s">
        <v>1007</v>
      </c>
      <c r="G2786" s="627" t="s">
        <v>5524</v>
      </c>
      <c r="H2786" s="627" t="s">
        <v>314</v>
      </c>
      <c r="I2786" s="627"/>
      <c r="J2786" s="627" t="s">
        <v>6111</v>
      </c>
      <c r="K2786" s="627"/>
      <c r="L2786" s="627"/>
      <c r="M2786" s="627"/>
      <c r="N2786" s="627"/>
    </row>
    <row r="2787" spans="1:14" ht="15" hidden="1" customHeight="1" x14ac:dyDescent="0.15">
      <c r="A2787" s="627">
        <v>464</v>
      </c>
      <c r="B2787" s="627">
        <v>2060201000</v>
      </c>
      <c r="C2787" s="627" t="s">
        <v>1163</v>
      </c>
      <c r="D2787" s="627" t="s">
        <v>6110</v>
      </c>
      <c r="E2787" s="627" t="s">
        <v>1012</v>
      </c>
      <c r="F2787" s="627" t="s">
        <v>1007</v>
      </c>
      <c r="G2787" s="627" t="s">
        <v>5524</v>
      </c>
      <c r="H2787" s="627" t="s">
        <v>314</v>
      </c>
      <c r="I2787" s="627" t="s">
        <v>5643</v>
      </c>
      <c r="J2787" s="627" t="s">
        <v>6112</v>
      </c>
      <c r="K2787" s="627"/>
      <c r="L2787" s="627"/>
      <c r="M2787" s="627"/>
      <c r="N2787" s="627"/>
    </row>
    <row r="2788" spans="1:14" ht="15" hidden="1" customHeight="1" x14ac:dyDescent="0.15">
      <c r="A2788" s="627">
        <v>465</v>
      </c>
      <c r="B2788" s="627">
        <v>2060202000</v>
      </c>
      <c r="C2788" s="627" t="s">
        <v>1163</v>
      </c>
      <c r="D2788" s="627" t="s">
        <v>6110</v>
      </c>
      <c r="E2788" s="627" t="s">
        <v>1014</v>
      </c>
      <c r="F2788" s="627" t="s">
        <v>1007</v>
      </c>
      <c r="G2788" s="627" t="s">
        <v>5524</v>
      </c>
      <c r="H2788" s="627" t="s">
        <v>314</v>
      </c>
      <c r="I2788" s="627" t="s">
        <v>4802</v>
      </c>
      <c r="J2788" s="627" t="s">
        <v>6113</v>
      </c>
      <c r="K2788" s="627"/>
      <c r="L2788" s="627"/>
      <c r="M2788" s="627"/>
      <c r="N2788" s="627"/>
    </row>
    <row r="2789" spans="1:14" ht="15" hidden="1" customHeight="1" x14ac:dyDescent="0.15">
      <c r="A2789" s="627">
        <v>1</v>
      </c>
      <c r="B2789" s="627">
        <v>2200000000</v>
      </c>
      <c r="C2789" s="627" t="s">
        <v>1235</v>
      </c>
      <c r="D2789" s="627" t="s">
        <v>1007</v>
      </c>
      <c r="E2789" s="627" t="s">
        <v>1008</v>
      </c>
      <c r="F2789" s="627" t="s">
        <v>1007</v>
      </c>
      <c r="G2789" s="627" t="s">
        <v>6114</v>
      </c>
      <c r="H2789" s="627"/>
      <c r="I2789" s="627"/>
      <c r="J2789" s="627" t="s">
        <v>559</v>
      </c>
      <c r="K2789" s="627"/>
      <c r="L2789" s="627">
        <v>1</v>
      </c>
      <c r="M2789" s="627" t="s">
        <v>6115</v>
      </c>
      <c r="N2789" s="627" t="s">
        <v>6116</v>
      </c>
    </row>
    <row r="2790" spans="1:14" ht="15" hidden="1" customHeight="1" x14ac:dyDescent="0.15">
      <c r="A2790" s="627">
        <v>2</v>
      </c>
      <c r="B2790" s="627">
        <v>2210000000</v>
      </c>
      <c r="C2790" s="627" t="s">
        <v>1235</v>
      </c>
      <c r="D2790" s="627" t="s">
        <v>4935</v>
      </c>
      <c r="E2790" s="627" t="s">
        <v>1008</v>
      </c>
      <c r="F2790" s="627" t="s">
        <v>1007</v>
      </c>
      <c r="G2790" s="627" t="s">
        <v>6114</v>
      </c>
      <c r="H2790" s="627" t="s">
        <v>6116</v>
      </c>
      <c r="I2790" s="627"/>
      <c r="J2790" s="627" t="s">
        <v>2704</v>
      </c>
      <c r="K2790" s="627"/>
      <c r="L2790" s="627">
        <v>2</v>
      </c>
      <c r="M2790" s="627"/>
      <c r="N2790" s="627" t="s">
        <v>6117</v>
      </c>
    </row>
    <row r="2791" spans="1:14" ht="15" hidden="1" customHeight="1" x14ac:dyDescent="0.15">
      <c r="A2791" s="627">
        <v>3</v>
      </c>
      <c r="B2791" s="627">
        <v>2210100000</v>
      </c>
      <c r="C2791" s="627" t="s">
        <v>1235</v>
      </c>
      <c r="D2791" s="627" t="s">
        <v>2707</v>
      </c>
      <c r="E2791" s="627" t="s">
        <v>1008</v>
      </c>
      <c r="F2791" s="627" t="s">
        <v>1007</v>
      </c>
      <c r="G2791" s="627" t="s">
        <v>6114</v>
      </c>
      <c r="H2791" s="627" t="s">
        <v>6117</v>
      </c>
      <c r="I2791" s="627"/>
      <c r="J2791" s="627" t="s">
        <v>2708</v>
      </c>
      <c r="K2791" s="627"/>
      <c r="L2791" s="627">
        <v>3</v>
      </c>
      <c r="M2791" s="627"/>
      <c r="N2791" s="627" t="s">
        <v>6118</v>
      </c>
    </row>
    <row r="2792" spans="1:14" ht="15" hidden="1" customHeight="1" x14ac:dyDescent="0.15">
      <c r="A2792" s="627">
        <v>4</v>
      </c>
      <c r="B2792" s="627">
        <v>2210101000</v>
      </c>
      <c r="C2792" s="627" t="s">
        <v>1235</v>
      </c>
      <c r="D2792" s="627" t="s">
        <v>2707</v>
      </c>
      <c r="E2792" s="627" t="s">
        <v>1012</v>
      </c>
      <c r="F2792" s="627" t="s">
        <v>1007</v>
      </c>
      <c r="G2792" s="627" t="s">
        <v>6114</v>
      </c>
      <c r="H2792" s="627" t="s">
        <v>6117</v>
      </c>
      <c r="I2792" s="627" t="s">
        <v>6119</v>
      </c>
      <c r="J2792" s="627" t="s">
        <v>2712</v>
      </c>
      <c r="K2792" s="627"/>
      <c r="L2792" s="627">
        <v>4</v>
      </c>
      <c r="M2792" s="627"/>
      <c r="N2792" s="627" t="s">
        <v>6120</v>
      </c>
    </row>
    <row r="2793" spans="1:14" ht="15" hidden="1" customHeight="1" x14ac:dyDescent="0.15">
      <c r="A2793" s="627">
        <v>5</v>
      </c>
      <c r="B2793" s="627">
        <v>2210102000</v>
      </c>
      <c r="C2793" s="627" t="s">
        <v>1235</v>
      </c>
      <c r="D2793" s="627" t="s">
        <v>2707</v>
      </c>
      <c r="E2793" s="627" t="s">
        <v>1014</v>
      </c>
      <c r="F2793" s="627" t="s">
        <v>1007</v>
      </c>
      <c r="G2793" s="627" t="s">
        <v>6114</v>
      </c>
      <c r="H2793" s="627" t="s">
        <v>6117</v>
      </c>
      <c r="I2793" s="627" t="s">
        <v>5788</v>
      </c>
      <c r="J2793" s="627" t="s">
        <v>2716</v>
      </c>
      <c r="K2793" s="627"/>
      <c r="L2793" s="627">
        <v>5</v>
      </c>
      <c r="M2793" s="627"/>
      <c r="N2793" s="627" t="s">
        <v>6121</v>
      </c>
    </row>
    <row r="2794" spans="1:14" ht="15" hidden="1" customHeight="1" x14ac:dyDescent="0.15">
      <c r="A2794" s="627">
        <v>6</v>
      </c>
      <c r="B2794" s="627">
        <v>2210103000</v>
      </c>
      <c r="C2794" s="627" t="s">
        <v>1235</v>
      </c>
      <c r="D2794" s="627" t="s">
        <v>2707</v>
      </c>
      <c r="E2794" s="627" t="s">
        <v>1016</v>
      </c>
      <c r="F2794" s="627" t="s">
        <v>1007</v>
      </c>
      <c r="G2794" s="627" t="s">
        <v>6114</v>
      </c>
      <c r="H2794" s="627" t="s">
        <v>6117</v>
      </c>
      <c r="I2794" s="627" t="s">
        <v>6122</v>
      </c>
      <c r="J2794" s="627" t="s">
        <v>2720</v>
      </c>
      <c r="K2794" s="627"/>
      <c r="L2794" s="627">
        <v>6</v>
      </c>
      <c r="M2794" s="627"/>
      <c r="N2794" s="627" t="s">
        <v>6123</v>
      </c>
    </row>
    <row r="2795" spans="1:14" ht="15" hidden="1" customHeight="1" x14ac:dyDescent="0.15">
      <c r="A2795" s="627">
        <v>7</v>
      </c>
      <c r="B2795" s="627">
        <v>2210104000</v>
      </c>
      <c r="C2795" s="627" t="s">
        <v>1235</v>
      </c>
      <c r="D2795" s="627" t="s">
        <v>2707</v>
      </c>
      <c r="E2795" s="627" t="s">
        <v>1018</v>
      </c>
      <c r="F2795" s="627" t="s">
        <v>1007</v>
      </c>
      <c r="G2795" s="627" t="s">
        <v>6114</v>
      </c>
      <c r="H2795" s="627" t="s">
        <v>6117</v>
      </c>
      <c r="I2795" s="627" t="s">
        <v>6124</v>
      </c>
      <c r="J2795" s="627" t="s">
        <v>2724</v>
      </c>
      <c r="K2795" s="627"/>
      <c r="L2795" s="627">
        <v>7</v>
      </c>
      <c r="M2795" s="627"/>
      <c r="N2795" s="627" t="s">
        <v>6125</v>
      </c>
    </row>
    <row r="2796" spans="1:14" ht="15" hidden="1" customHeight="1" x14ac:dyDescent="0.15">
      <c r="A2796" s="627">
        <v>8</v>
      </c>
      <c r="B2796" s="627">
        <v>2210105000</v>
      </c>
      <c r="C2796" s="627" t="s">
        <v>1235</v>
      </c>
      <c r="D2796" s="627" t="s">
        <v>2707</v>
      </c>
      <c r="E2796" s="627" t="s">
        <v>1020</v>
      </c>
      <c r="F2796" s="627" t="s">
        <v>1007</v>
      </c>
      <c r="G2796" s="627" t="s">
        <v>6114</v>
      </c>
      <c r="H2796" s="627" t="s">
        <v>6117</v>
      </c>
      <c r="I2796" s="627" t="s">
        <v>6126</v>
      </c>
      <c r="J2796" s="627" t="s">
        <v>6127</v>
      </c>
      <c r="K2796" s="627"/>
      <c r="L2796" s="627">
        <v>8</v>
      </c>
      <c r="M2796" s="627"/>
      <c r="N2796" s="627" t="s">
        <v>6128</v>
      </c>
    </row>
    <row r="2797" spans="1:14" ht="15" hidden="1" customHeight="1" x14ac:dyDescent="0.15">
      <c r="A2797" s="627">
        <v>9</v>
      </c>
      <c r="B2797" s="627">
        <v>2210106000</v>
      </c>
      <c r="C2797" s="627" t="s">
        <v>1235</v>
      </c>
      <c r="D2797" s="627" t="s">
        <v>2707</v>
      </c>
      <c r="E2797" s="627" t="s">
        <v>1022</v>
      </c>
      <c r="F2797" s="627" t="s">
        <v>1007</v>
      </c>
      <c r="G2797" s="627" t="s">
        <v>6114</v>
      </c>
      <c r="H2797" s="627" t="s">
        <v>6117</v>
      </c>
      <c r="I2797" s="627" t="s">
        <v>5468</v>
      </c>
      <c r="J2797" s="627" t="s">
        <v>6129</v>
      </c>
      <c r="K2797" s="627"/>
      <c r="L2797" s="627">
        <v>9</v>
      </c>
      <c r="M2797" s="627"/>
      <c r="N2797" s="627" t="s">
        <v>6130</v>
      </c>
    </row>
    <row r="2798" spans="1:14" ht="15" hidden="1" customHeight="1" x14ac:dyDescent="0.15">
      <c r="A2798" s="627">
        <v>10</v>
      </c>
      <c r="B2798" s="627">
        <v>2210107000</v>
      </c>
      <c r="C2798" s="627" t="s">
        <v>1235</v>
      </c>
      <c r="D2798" s="627" t="s">
        <v>2707</v>
      </c>
      <c r="E2798" s="627" t="s">
        <v>1024</v>
      </c>
      <c r="F2798" s="627" t="s">
        <v>1007</v>
      </c>
      <c r="G2798" s="627" t="s">
        <v>6114</v>
      </c>
      <c r="H2798" s="627" t="s">
        <v>6117</v>
      </c>
      <c r="I2798" s="627" t="s">
        <v>6131</v>
      </c>
      <c r="J2798" s="627" t="s">
        <v>6132</v>
      </c>
      <c r="K2798" s="627"/>
      <c r="L2798" s="627">
        <v>10</v>
      </c>
      <c r="M2798" s="627"/>
      <c r="N2798" s="627" t="s">
        <v>6133</v>
      </c>
    </row>
    <row r="2799" spans="1:14" ht="15" hidden="1" customHeight="1" x14ac:dyDescent="0.15">
      <c r="A2799" s="627">
        <v>11</v>
      </c>
      <c r="B2799" s="627">
        <v>2210108000</v>
      </c>
      <c r="C2799" s="627" t="s">
        <v>1235</v>
      </c>
      <c r="D2799" s="627" t="s">
        <v>2707</v>
      </c>
      <c r="E2799" s="627" t="s">
        <v>1006</v>
      </c>
      <c r="F2799" s="627" t="s">
        <v>1007</v>
      </c>
      <c r="G2799" s="627" t="s">
        <v>6114</v>
      </c>
      <c r="H2799" s="627" t="s">
        <v>6117</v>
      </c>
      <c r="I2799" s="627" t="s">
        <v>117</v>
      </c>
      <c r="J2799" s="627" t="s">
        <v>6134</v>
      </c>
      <c r="K2799" s="627"/>
      <c r="L2799" s="627">
        <v>11</v>
      </c>
      <c r="M2799" s="627"/>
      <c r="N2799" s="627" t="s">
        <v>6135</v>
      </c>
    </row>
    <row r="2800" spans="1:14" ht="15" hidden="1" customHeight="1" x14ac:dyDescent="0.15">
      <c r="A2800" s="627">
        <v>12</v>
      </c>
      <c r="B2800" s="627">
        <v>2210109000</v>
      </c>
      <c r="C2800" s="627" t="s">
        <v>1235</v>
      </c>
      <c r="D2800" s="627" t="s">
        <v>2707</v>
      </c>
      <c r="E2800" s="627" t="s">
        <v>1027</v>
      </c>
      <c r="F2800" s="627" t="s">
        <v>1007</v>
      </c>
      <c r="G2800" s="627" t="s">
        <v>6114</v>
      </c>
      <c r="H2800" s="627" t="s">
        <v>6117</v>
      </c>
      <c r="I2800" s="627" t="s">
        <v>6136</v>
      </c>
      <c r="J2800" s="627" t="s">
        <v>6137</v>
      </c>
      <c r="K2800" s="627"/>
      <c r="L2800" s="627">
        <v>12</v>
      </c>
      <c r="M2800" s="627"/>
      <c r="N2800" s="627" t="s">
        <v>6138</v>
      </c>
    </row>
    <row r="2801" spans="1:14" ht="15" hidden="1" customHeight="1" x14ac:dyDescent="0.15">
      <c r="A2801" s="627">
        <v>13</v>
      </c>
      <c r="B2801" s="627">
        <v>2210110000</v>
      </c>
      <c r="C2801" s="627" t="s">
        <v>1235</v>
      </c>
      <c r="D2801" s="627" t="s">
        <v>2707</v>
      </c>
      <c r="E2801" s="627" t="s">
        <v>1029</v>
      </c>
      <c r="F2801" s="627" t="s">
        <v>1007</v>
      </c>
      <c r="G2801" s="627" t="s">
        <v>6114</v>
      </c>
      <c r="H2801" s="627" t="s">
        <v>6117</v>
      </c>
      <c r="I2801" s="627" t="s">
        <v>6139</v>
      </c>
      <c r="J2801" s="627" t="s">
        <v>6140</v>
      </c>
      <c r="K2801" s="627"/>
      <c r="L2801" s="627">
        <v>13</v>
      </c>
      <c r="M2801" s="627"/>
      <c r="N2801" s="627" t="s">
        <v>6141</v>
      </c>
    </row>
    <row r="2802" spans="1:14" ht="15" hidden="1" customHeight="1" x14ac:dyDescent="0.15">
      <c r="A2802" s="627">
        <v>14</v>
      </c>
      <c r="B2802" s="627">
        <v>2210111000</v>
      </c>
      <c r="C2802" s="627" t="s">
        <v>1235</v>
      </c>
      <c r="D2802" s="627" t="s">
        <v>2707</v>
      </c>
      <c r="E2802" s="627" t="s">
        <v>1031</v>
      </c>
      <c r="F2802" s="627" t="s">
        <v>1007</v>
      </c>
      <c r="G2802" s="627" t="s">
        <v>6114</v>
      </c>
      <c r="H2802" s="627" t="s">
        <v>6117</v>
      </c>
      <c r="I2802" s="627" t="s">
        <v>2684</v>
      </c>
      <c r="J2802" s="627" t="s">
        <v>6142</v>
      </c>
      <c r="K2802" s="627"/>
      <c r="L2802" s="627">
        <v>14</v>
      </c>
      <c r="M2802" s="627"/>
      <c r="N2802" s="627" t="s">
        <v>6143</v>
      </c>
    </row>
    <row r="2803" spans="1:14" ht="15" hidden="1" customHeight="1" x14ac:dyDescent="0.15">
      <c r="A2803" s="627">
        <v>15</v>
      </c>
      <c r="B2803" s="627">
        <v>2210200000</v>
      </c>
      <c r="C2803" s="627" t="s">
        <v>1235</v>
      </c>
      <c r="D2803" s="627" t="s">
        <v>2727</v>
      </c>
      <c r="E2803" s="627" t="s">
        <v>1008</v>
      </c>
      <c r="F2803" s="627" t="s">
        <v>1007</v>
      </c>
      <c r="G2803" s="627" t="s">
        <v>6114</v>
      </c>
      <c r="H2803" s="627" t="s">
        <v>6118</v>
      </c>
      <c r="I2803" s="627"/>
      <c r="J2803" s="627" t="s">
        <v>2728</v>
      </c>
      <c r="K2803" s="627"/>
      <c r="L2803" s="627">
        <v>15</v>
      </c>
      <c r="M2803" s="627"/>
      <c r="N2803" s="627" t="s">
        <v>6144</v>
      </c>
    </row>
    <row r="2804" spans="1:14" ht="15" hidden="1" customHeight="1" x14ac:dyDescent="0.15">
      <c r="A2804" s="627">
        <v>16</v>
      </c>
      <c r="B2804" s="627">
        <v>2210201000</v>
      </c>
      <c r="C2804" s="627" t="s">
        <v>1235</v>
      </c>
      <c r="D2804" s="627" t="s">
        <v>2727</v>
      </c>
      <c r="E2804" s="627" t="s">
        <v>1012</v>
      </c>
      <c r="F2804" s="627" t="s">
        <v>1007</v>
      </c>
      <c r="G2804" s="627" t="s">
        <v>6114</v>
      </c>
      <c r="H2804" s="627" t="s">
        <v>6118</v>
      </c>
      <c r="I2804" s="627" t="s">
        <v>6145</v>
      </c>
      <c r="J2804" s="627" t="s">
        <v>3742</v>
      </c>
      <c r="K2804" s="627"/>
      <c r="L2804" s="627">
        <v>16</v>
      </c>
      <c r="M2804" s="627"/>
      <c r="N2804" s="627" t="s">
        <v>6146</v>
      </c>
    </row>
    <row r="2805" spans="1:14" ht="15" hidden="1" customHeight="1" x14ac:dyDescent="0.15">
      <c r="A2805" s="627">
        <v>17</v>
      </c>
      <c r="B2805" s="627">
        <v>2210202000</v>
      </c>
      <c r="C2805" s="627" t="s">
        <v>1235</v>
      </c>
      <c r="D2805" s="627" t="s">
        <v>2727</v>
      </c>
      <c r="E2805" s="627" t="s">
        <v>1014</v>
      </c>
      <c r="F2805" s="627" t="s">
        <v>1007</v>
      </c>
      <c r="G2805" s="627" t="s">
        <v>6114</v>
      </c>
      <c r="H2805" s="627" t="s">
        <v>6118</v>
      </c>
      <c r="I2805" s="627" t="s">
        <v>6147</v>
      </c>
      <c r="J2805" s="627" t="s">
        <v>3746</v>
      </c>
      <c r="K2805" s="627"/>
      <c r="L2805" s="627">
        <v>17</v>
      </c>
      <c r="M2805" s="627"/>
      <c r="N2805" s="627" t="s">
        <v>6148</v>
      </c>
    </row>
    <row r="2806" spans="1:14" ht="15" hidden="1" customHeight="1" x14ac:dyDescent="0.15">
      <c r="A2806" s="627">
        <v>18</v>
      </c>
      <c r="B2806" s="627">
        <v>2210300000</v>
      </c>
      <c r="C2806" s="627" t="s">
        <v>1235</v>
      </c>
      <c r="D2806" s="627" t="s">
        <v>2731</v>
      </c>
      <c r="E2806" s="627" t="s">
        <v>1008</v>
      </c>
      <c r="F2806" s="627" t="s">
        <v>1007</v>
      </c>
      <c r="G2806" s="627" t="s">
        <v>6114</v>
      </c>
      <c r="H2806" s="627" t="s">
        <v>6120</v>
      </c>
      <c r="I2806" s="627"/>
      <c r="J2806" s="627" t="s">
        <v>2732</v>
      </c>
      <c r="K2806" s="627"/>
      <c r="L2806" s="627">
        <v>18</v>
      </c>
      <c r="M2806" s="627"/>
      <c r="N2806" s="627" t="s">
        <v>6149</v>
      </c>
    </row>
    <row r="2807" spans="1:14" ht="15" hidden="1" customHeight="1" x14ac:dyDescent="0.15">
      <c r="A2807" s="627">
        <v>19</v>
      </c>
      <c r="B2807" s="627">
        <v>2210301000</v>
      </c>
      <c r="C2807" s="627" t="s">
        <v>1235</v>
      </c>
      <c r="D2807" s="627" t="s">
        <v>2731</v>
      </c>
      <c r="E2807" s="627" t="s">
        <v>1012</v>
      </c>
      <c r="F2807" s="627" t="s">
        <v>1007</v>
      </c>
      <c r="G2807" s="627" t="s">
        <v>6114</v>
      </c>
      <c r="H2807" s="627" t="s">
        <v>6120</v>
      </c>
      <c r="I2807" s="627" t="s">
        <v>6150</v>
      </c>
      <c r="J2807" s="627" t="s">
        <v>2736</v>
      </c>
      <c r="K2807" s="627"/>
      <c r="L2807" s="627">
        <v>19</v>
      </c>
      <c r="M2807" s="627"/>
      <c r="N2807" s="627" t="s">
        <v>6151</v>
      </c>
    </row>
    <row r="2808" spans="1:14" ht="15" hidden="1" customHeight="1" x14ac:dyDescent="0.15">
      <c r="A2808" s="627">
        <v>20</v>
      </c>
      <c r="B2808" s="627">
        <v>2210302000</v>
      </c>
      <c r="C2808" s="627" t="s">
        <v>1235</v>
      </c>
      <c r="D2808" s="627" t="s">
        <v>2731</v>
      </c>
      <c r="E2808" s="627" t="s">
        <v>1014</v>
      </c>
      <c r="F2808" s="627" t="s">
        <v>1007</v>
      </c>
      <c r="G2808" s="627" t="s">
        <v>6114</v>
      </c>
      <c r="H2808" s="627" t="s">
        <v>6120</v>
      </c>
      <c r="I2808" s="627" t="s">
        <v>6152</v>
      </c>
      <c r="J2808" s="627" t="s">
        <v>2740</v>
      </c>
      <c r="K2808" s="627"/>
      <c r="L2808" s="627">
        <v>20</v>
      </c>
      <c r="M2808" s="627"/>
      <c r="N2808" s="627" t="s">
        <v>6153</v>
      </c>
    </row>
    <row r="2809" spans="1:14" ht="15" hidden="1" customHeight="1" x14ac:dyDescent="0.15">
      <c r="A2809" s="627">
        <v>21</v>
      </c>
      <c r="B2809" s="627">
        <v>2210303000</v>
      </c>
      <c r="C2809" s="627" t="s">
        <v>1235</v>
      </c>
      <c r="D2809" s="627" t="s">
        <v>2731</v>
      </c>
      <c r="E2809" s="627" t="s">
        <v>1016</v>
      </c>
      <c r="F2809" s="627" t="s">
        <v>1007</v>
      </c>
      <c r="G2809" s="627" t="s">
        <v>6114</v>
      </c>
      <c r="H2809" s="627" t="s">
        <v>6120</v>
      </c>
      <c r="I2809" s="627" t="s">
        <v>6154</v>
      </c>
      <c r="J2809" s="627" t="s">
        <v>6155</v>
      </c>
      <c r="K2809" s="627"/>
      <c r="L2809" s="627">
        <v>21</v>
      </c>
      <c r="M2809" s="627"/>
      <c r="N2809" s="627" t="s">
        <v>6156</v>
      </c>
    </row>
    <row r="2810" spans="1:14" ht="15" hidden="1" customHeight="1" x14ac:dyDescent="0.15">
      <c r="A2810" s="627">
        <v>22</v>
      </c>
      <c r="B2810" s="627">
        <v>2210304000</v>
      </c>
      <c r="C2810" s="627" t="s">
        <v>1235</v>
      </c>
      <c r="D2810" s="627" t="s">
        <v>2731</v>
      </c>
      <c r="E2810" s="627" t="s">
        <v>1018</v>
      </c>
      <c r="F2810" s="627" t="s">
        <v>1007</v>
      </c>
      <c r="G2810" s="627" t="s">
        <v>6114</v>
      </c>
      <c r="H2810" s="627" t="s">
        <v>6120</v>
      </c>
      <c r="I2810" s="627" t="s">
        <v>6157</v>
      </c>
      <c r="J2810" s="627" t="s">
        <v>6158</v>
      </c>
      <c r="K2810" s="627"/>
      <c r="L2810" s="627">
        <v>22</v>
      </c>
      <c r="M2810" s="627"/>
      <c r="N2810" s="627" t="s">
        <v>6159</v>
      </c>
    </row>
    <row r="2811" spans="1:14" ht="15" hidden="1" customHeight="1" x14ac:dyDescent="0.15">
      <c r="A2811" s="627">
        <v>23</v>
      </c>
      <c r="B2811" s="627">
        <v>2210305000</v>
      </c>
      <c r="C2811" s="627" t="s">
        <v>1235</v>
      </c>
      <c r="D2811" s="627" t="s">
        <v>2731</v>
      </c>
      <c r="E2811" s="627" t="s">
        <v>1020</v>
      </c>
      <c r="F2811" s="627" t="s">
        <v>1007</v>
      </c>
      <c r="G2811" s="627" t="s">
        <v>6114</v>
      </c>
      <c r="H2811" s="627" t="s">
        <v>6120</v>
      </c>
      <c r="I2811" s="627" t="s">
        <v>4038</v>
      </c>
      <c r="J2811" s="627" t="s">
        <v>6160</v>
      </c>
      <c r="K2811" s="627"/>
      <c r="L2811" s="627">
        <v>23</v>
      </c>
      <c r="M2811" s="627"/>
      <c r="N2811" s="627" t="s">
        <v>6161</v>
      </c>
    </row>
    <row r="2812" spans="1:14" ht="15" hidden="1" customHeight="1" x14ac:dyDescent="0.15">
      <c r="A2812" s="627">
        <v>24</v>
      </c>
      <c r="B2812" s="627">
        <v>2210306000</v>
      </c>
      <c r="C2812" s="627" t="s">
        <v>1235</v>
      </c>
      <c r="D2812" s="627" t="s">
        <v>2731</v>
      </c>
      <c r="E2812" s="627" t="s">
        <v>1022</v>
      </c>
      <c r="F2812" s="627" t="s">
        <v>1007</v>
      </c>
      <c r="G2812" s="627" t="s">
        <v>6114</v>
      </c>
      <c r="H2812" s="627" t="s">
        <v>6120</v>
      </c>
      <c r="I2812" s="627" t="s">
        <v>6162</v>
      </c>
      <c r="J2812" s="627" t="s">
        <v>6163</v>
      </c>
      <c r="K2812" s="627"/>
      <c r="L2812" s="627">
        <v>24</v>
      </c>
      <c r="M2812" s="627"/>
      <c r="N2812" s="627" t="s">
        <v>6164</v>
      </c>
    </row>
    <row r="2813" spans="1:14" ht="15" hidden="1" customHeight="1" x14ac:dyDescent="0.15">
      <c r="A2813" s="627">
        <v>25</v>
      </c>
      <c r="B2813" s="627">
        <v>2210307000</v>
      </c>
      <c r="C2813" s="627" t="s">
        <v>1235</v>
      </c>
      <c r="D2813" s="627" t="s">
        <v>2731</v>
      </c>
      <c r="E2813" s="627" t="s">
        <v>1024</v>
      </c>
      <c r="F2813" s="627" t="s">
        <v>1007</v>
      </c>
      <c r="G2813" s="627" t="s">
        <v>6114</v>
      </c>
      <c r="H2813" s="627" t="s">
        <v>6120</v>
      </c>
      <c r="I2813" s="627" t="s">
        <v>6165</v>
      </c>
      <c r="J2813" s="627" t="s">
        <v>6166</v>
      </c>
      <c r="K2813" s="627"/>
      <c r="L2813" s="627">
        <v>25</v>
      </c>
      <c r="M2813" s="627"/>
      <c r="N2813" s="627" t="s">
        <v>6167</v>
      </c>
    </row>
    <row r="2814" spans="1:14" ht="15" hidden="1" customHeight="1" x14ac:dyDescent="0.15">
      <c r="A2814" s="627">
        <v>26</v>
      </c>
      <c r="B2814" s="627">
        <v>2210308000</v>
      </c>
      <c r="C2814" s="627" t="s">
        <v>1235</v>
      </c>
      <c r="D2814" s="627" t="s">
        <v>2731</v>
      </c>
      <c r="E2814" s="627" t="s">
        <v>1006</v>
      </c>
      <c r="F2814" s="627" t="s">
        <v>1007</v>
      </c>
      <c r="G2814" s="627" t="s">
        <v>6114</v>
      </c>
      <c r="H2814" s="627" t="s">
        <v>6120</v>
      </c>
      <c r="I2814" s="627" t="s">
        <v>6168</v>
      </c>
      <c r="J2814" s="627" t="s">
        <v>6169</v>
      </c>
      <c r="K2814" s="627"/>
      <c r="L2814" s="627">
        <v>26</v>
      </c>
      <c r="M2814" s="627"/>
      <c r="N2814" s="627" t="s">
        <v>6170</v>
      </c>
    </row>
    <row r="2815" spans="1:14" ht="15" hidden="1" customHeight="1" x14ac:dyDescent="0.15">
      <c r="A2815" s="627">
        <v>27</v>
      </c>
      <c r="B2815" s="627">
        <v>2210309000</v>
      </c>
      <c r="C2815" s="627" t="s">
        <v>1235</v>
      </c>
      <c r="D2815" s="627" t="s">
        <v>2731</v>
      </c>
      <c r="E2815" s="627" t="s">
        <v>1027</v>
      </c>
      <c r="F2815" s="627" t="s">
        <v>1007</v>
      </c>
      <c r="G2815" s="627" t="s">
        <v>6114</v>
      </c>
      <c r="H2815" s="627" t="s">
        <v>6120</v>
      </c>
      <c r="I2815" s="627" t="s">
        <v>6171</v>
      </c>
      <c r="J2815" s="627" t="s">
        <v>6172</v>
      </c>
      <c r="K2815" s="627"/>
      <c r="L2815" s="627">
        <v>27</v>
      </c>
      <c r="M2815" s="627"/>
      <c r="N2815" s="627" t="s">
        <v>6173</v>
      </c>
    </row>
    <row r="2816" spans="1:14" ht="15" hidden="1" customHeight="1" x14ac:dyDescent="0.15">
      <c r="A2816" s="627">
        <v>28</v>
      </c>
      <c r="B2816" s="627">
        <v>2210310000</v>
      </c>
      <c r="C2816" s="627" t="s">
        <v>1235</v>
      </c>
      <c r="D2816" s="627" t="s">
        <v>2731</v>
      </c>
      <c r="E2816" s="627" t="s">
        <v>1029</v>
      </c>
      <c r="F2816" s="627" t="s">
        <v>1007</v>
      </c>
      <c r="G2816" s="627" t="s">
        <v>6114</v>
      </c>
      <c r="H2816" s="627" t="s">
        <v>6120</v>
      </c>
      <c r="I2816" s="627" t="s">
        <v>6174</v>
      </c>
      <c r="J2816" s="627" t="s">
        <v>6175</v>
      </c>
      <c r="K2816" s="627"/>
      <c r="L2816" s="627">
        <v>28</v>
      </c>
      <c r="M2816" s="627"/>
      <c r="N2816" s="627" t="s">
        <v>6176</v>
      </c>
    </row>
    <row r="2817" spans="1:14" ht="15" hidden="1" customHeight="1" x14ac:dyDescent="0.15">
      <c r="A2817" s="627">
        <v>29</v>
      </c>
      <c r="B2817" s="627">
        <v>2210311000</v>
      </c>
      <c r="C2817" s="627" t="s">
        <v>1235</v>
      </c>
      <c r="D2817" s="627" t="s">
        <v>2731</v>
      </c>
      <c r="E2817" s="627" t="s">
        <v>1031</v>
      </c>
      <c r="F2817" s="627" t="s">
        <v>1007</v>
      </c>
      <c r="G2817" s="627" t="s">
        <v>6114</v>
      </c>
      <c r="H2817" s="627" t="s">
        <v>6120</v>
      </c>
      <c r="I2817" s="627" t="s">
        <v>6177</v>
      </c>
      <c r="J2817" s="627" t="s">
        <v>6178</v>
      </c>
      <c r="K2817" s="627"/>
      <c r="L2817" s="627">
        <v>29</v>
      </c>
      <c r="M2817" s="627"/>
      <c r="N2817" s="627" t="s">
        <v>6179</v>
      </c>
    </row>
    <row r="2818" spans="1:14" ht="15" hidden="1" customHeight="1" x14ac:dyDescent="0.15">
      <c r="A2818" s="627">
        <v>30</v>
      </c>
      <c r="B2818" s="627">
        <v>2213000000</v>
      </c>
      <c r="C2818" s="627" t="s">
        <v>1235</v>
      </c>
      <c r="D2818" s="627" t="s">
        <v>5040</v>
      </c>
      <c r="E2818" s="627" t="s">
        <v>1008</v>
      </c>
      <c r="F2818" s="627" t="s">
        <v>1007</v>
      </c>
      <c r="G2818" s="627" t="s">
        <v>6114</v>
      </c>
      <c r="H2818" s="627" t="s">
        <v>6121</v>
      </c>
      <c r="I2818" s="627"/>
      <c r="J2818" s="627" t="s">
        <v>5041</v>
      </c>
      <c r="K2818" s="627"/>
      <c r="L2818" s="627">
        <v>30</v>
      </c>
      <c r="M2818" s="627"/>
      <c r="N2818" s="627" t="s">
        <v>6180</v>
      </c>
    </row>
    <row r="2819" spans="1:14" ht="15" hidden="1" customHeight="1" x14ac:dyDescent="0.15">
      <c r="A2819" s="627">
        <v>31</v>
      </c>
      <c r="B2819" s="627">
        <v>2213100000</v>
      </c>
      <c r="C2819" s="627" t="s">
        <v>1235</v>
      </c>
      <c r="D2819" s="627" t="s">
        <v>5042</v>
      </c>
      <c r="E2819" s="627" t="s">
        <v>1008</v>
      </c>
      <c r="F2819" s="627" t="s">
        <v>1007</v>
      </c>
      <c r="G2819" s="627" t="s">
        <v>6114</v>
      </c>
      <c r="H2819" s="627" t="s">
        <v>6123</v>
      </c>
      <c r="I2819" s="627"/>
      <c r="J2819" s="627" t="s">
        <v>5043</v>
      </c>
      <c r="K2819" s="627"/>
      <c r="L2819" s="627">
        <v>31</v>
      </c>
      <c r="M2819" s="627"/>
      <c r="N2819" s="627" t="s">
        <v>6181</v>
      </c>
    </row>
    <row r="2820" spans="1:14" ht="15" hidden="1" customHeight="1" x14ac:dyDescent="0.15">
      <c r="A2820" s="627">
        <v>32</v>
      </c>
      <c r="B2820" s="627">
        <v>2213101000</v>
      </c>
      <c r="C2820" s="627" t="s">
        <v>1235</v>
      </c>
      <c r="D2820" s="627" t="s">
        <v>5042</v>
      </c>
      <c r="E2820" s="627" t="s">
        <v>1012</v>
      </c>
      <c r="F2820" s="627" t="s">
        <v>1007</v>
      </c>
      <c r="G2820" s="627" t="s">
        <v>6114</v>
      </c>
      <c r="H2820" s="627" t="s">
        <v>6123</v>
      </c>
      <c r="I2820" s="627" t="s">
        <v>6182</v>
      </c>
      <c r="J2820" s="627" t="s">
        <v>6183</v>
      </c>
      <c r="K2820" s="627"/>
      <c r="L2820" s="627">
        <v>32</v>
      </c>
      <c r="M2820" s="627"/>
      <c r="N2820" s="627" t="s">
        <v>6184</v>
      </c>
    </row>
    <row r="2821" spans="1:14" ht="15" hidden="1" customHeight="1" x14ac:dyDescent="0.15">
      <c r="A2821" s="627">
        <v>33</v>
      </c>
      <c r="B2821" s="627">
        <v>2213102000</v>
      </c>
      <c r="C2821" s="627" t="s">
        <v>1235</v>
      </c>
      <c r="D2821" s="627" t="s">
        <v>5042</v>
      </c>
      <c r="E2821" s="627" t="s">
        <v>1014</v>
      </c>
      <c r="F2821" s="627" t="s">
        <v>1007</v>
      </c>
      <c r="G2821" s="627" t="s">
        <v>6114</v>
      </c>
      <c r="H2821" s="627" t="s">
        <v>6123</v>
      </c>
      <c r="I2821" s="627" t="s">
        <v>6185</v>
      </c>
      <c r="J2821" s="627" t="s">
        <v>6186</v>
      </c>
      <c r="K2821" s="627"/>
      <c r="L2821" s="627">
        <v>33</v>
      </c>
      <c r="M2821" s="627"/>
      <c r="N2821" s="627" t="s">
        <v>6187</v>
      </c>
    </row>
    <row r="2822" spans="1:14" ht="15" hidden="1" customHeight="1" x14ac:dyDescent="0.15">
      <c r="A2822" s="627">
        <v>34</v>
      </c>
      <c r="B2822" s="627">
        <v>2213103000</v>
      </c>
      <c r="C2822" s="627" t="s">
        <v>1235</v>
      </c>
      <c r="D2822" s="627" t="s">
        <v>5042</v>
      </c>
      <c r="E2822" s="627" t="s">
        <v>1016</v>
      </c>
      <c r="F2822" s="627" t="s">
        <v>1007</v>
      </c>
      <c r="G2822" s="627" t="s">
        <v>6114</v>
      </c>
      <c r="H2822" s="627" t="s">
        <v>6123</v>
      </c>
      <c r="I2822" s="627" t="s">
        <v>6188</v>
      </c>
      <c r="J2822" s="627" t="s">
        <v>6189</v>
      </c>
      <c r="K2822" s="627"/>
      <c r="L2822" s="627">
        <v>34</v>
      </c>
      <c r="M2822" s="627"/>
      <c r="N2822" s="627" t="s">
        <v>6190</v>
      </c>
    </row>
    <row r="2823" spans="1:14" ht="15" hidden="1" customHeight="1" x14ac:dyDescent="0.15">
      <c r="A2823" s="627">
        <v>35</v>
      </c>
      <c r="B2823" s="627">
        <v>2213104000</v>
      </c>
      <c r="C2823" s="627" t="s">
        <v>1235</v>
      </c>
      <c r="D2823" s="627" t="s">
        <v>5042</v>
      </c>
      <c r="E2823" s="627" t="s">
        <v>1018</v>
      </c>
      <c r="F2823" s="627" t="s">
        <v>1007</v>
      </c>
      <c r="G2823" s="627" t="s">
        <v>6114</v>
      </c>
      <c r="H2823" s="627" t="s">
        <v>6123</v>
      </c>
      <c r="I2823" s="627" t="s">
        <v>6191</v>
      </c>
      <c r="J2823" s="627" t="s">
        <v>6192</v>
      </c>
      <c r="K2823" s="627"/>
      <c r="L2823" s="627">
        <v>35</v>
      </c>
      <c r="M2823" s="627"/>
      <c r="N2823" s="627" t="s">
        <v>6193</v>
      </c>
    </row>
    <row r="2824" spans="1:14" ht="15" hidden="1" customHeight="1" x14ac:dyDescent="0.15">
      <c r="A2824" s="627">
        <v>36</v>
      </c>
      <c r="B2824" s="627">
        <v>2213200000</v>
      </c>
      <c r="C2824" s="627" t="s">
        <v>1235</v>
      </c>
      <c r="D2824" s="627" t="s">
        <v>5045</v>
      </c>
      <c r="E2824" s="627" t="s">
        <v>1008</v>
      </c>
      <c r="F2824" s="627" t="s">
        <v>1007</v>
      </c>
      <c r="G2824" s="627" t="s">
        <v>6114</v>
      </c>
      <c r="H2824" s="627" t="s">
        <v>6125</v>
      </c>
      <c r="I2824" s="627"/>
      <c r="J2824" s="627" t="s">
        <v>5046</v>
      </c>
      <c r="K2824" s="627"/>
      <c r="L2824" s="627">
        <v>36</v>
      </c>
      <c r="M2824" s="627"/>
      <c r="N2824" s="627" t="s">
        <v>6194</v>
      </c>
    </row>
    <row r="2825" spans="1:14" ht="15" hidden="1" customHeight="1" x14ac:dyDescent="0.15">
      <c r="A2825" s="627">
        <v>37</v>
      </c>
      <c r="B2825" s="627">
        <v>2213201000</v>
      </c>
      <c r="C2825" s="627" t="s">
        <v>1235</v>
      </c>
      <c r="D2825" s="627" t="s">
        <v>5045</v>
      </c>
      <c r="E2825" s="627" t="s">
        <v>1012</v>
      </c>
      <c r="F2825" s="627" t="s">
        <v>1007</v>
      </c>
      <c r="G2825" s="627" t="s">
        <v>6114</v>
      </c>
      <c r="H2825" s="627" t="s">
        <v>6125</v>
      </c>
      <c r="I2825" s="627" t="s">
        <v>6195</v>
      </c>
      <c r="J2825" s="627" t="s">
        <v>6196</v>
      </c>
      <c r="K2825" s="627"/>
      <c r="L2825" s="627">
        <v>37</v>
      </c>
      <c r="M2825" s="627"/>
      <c r="N2825" s="627" t="s">
        <v>6197</v>
      </c>
    </row>
    <row r="2826" spans="1:14" ht="15" hidden="1" customHeight="1" x14ac:dyDescent="0.15">
      <c r="A2826" s="627">
        <v>38</v>
      </c>
      <c r="B2826" s="627">
        <v>2213202000</v>
      </c>
      <c r="C2826" s="627" t="s">
        <v>1235</v>
      </c>
      <c r="D2826" s="627" t="s">
        <v>5045</v>
      </c>
      <c r="E2826" s="627" t="s">
        <v>1014</v>
      </c>
      <c r="F2826" s="627" t="s">
        <v>1007</v>
      </c>
      <c r="G2826" s="627" t="s">
        <v>6114</v>
      </c>
      <c r="H2826" s="627" t="s">
        <v>6125</v>
      </c>
      <c r="I2826" s="627" t="s">
        <v>6198</v>
      </c>
      <c r="J2826" s="627" t="s">
        <v>6199</v>
      </c>
      <c r="K2826" s="627"/>
      <c r="L2826" s="627">
        <v>38</v>
      </c>
      <c r="M2826" s="627"/>
      <c r="N2826" s="627" t="s">
        <v>6200</v>
      </c>
    </row>
    <row r="2827" spans="1:14" ht="15" hidden="1" customHeight="1" x14ac:dyDescent="0.15">
      <c r="A2827" s="627">
        <v>39</v>
      </c>
      <c r="B2827" s="627">
        <v>2213203000</v>
      </c>
      <c r="C2827" s="627" t="s">
        <v>1235</v>
      </c>
      <c r="D2827" s="627" t="s">
        <v>5045</v>
      </c>
      <c r="E2827" s="627" t="s">
        <v>1016</v>
      </c>
      <c r="F2827" s="627" t="s">
        <v>1007</v>
      </c>
      <c r="G2827" s="627" t="s">
        <v>6114</v>
      </c>
      <c r="H2827" s="627" t="s">
        <v>6125</v>
      </c>
      <c r="I2827" s="627" t="s">
        <v>3957</v>
      </c>
      <c r="J2827" s="627" t="s">
        <v>6201</v>
      </c>
      <c r="K2827" s="627"/>
      <c r="L2827" s="627">
        <v>39</v>
      </c>
      <c r="M2827" s="627"/>
      <c r="N2827" s="627" t="s">
        <v>6202</v>
      </c>
    </row>
    <row r="2828" spans="1:14" ht="15" hidden="1" customHeight="1" x14ac:dyDescent="0.15">
      <c r="A2828" s="627">
        <v>40</v>
      </c>
      <c r="B2828" s="627">
        <v>2213204000</v>
      </c>
      <c r="C2828" s="627" t="s">
        <v>1235</v>
      </c>
      <c r="D2828" s="627" t="s">
        <v>5045</v>
      </c>
      <c r="E2828" s="627" t="s">
        <v>1018</v>
      </c>
      <c r="F2828" s="627" t="s">
        <v>1007</v>
      </c>
      <c r="G2828" s="627" t="s">
        <v>6114</v>
      </c>
      <c r="H2828" s="627" t="s">
        <v>6125</v>
      </c>
      <c r="I2828" s="627" t="s">
        <v>6203</v>
      </c>
      <c r="J2828" s="627" t="s">
        <v>6204</v>
      </c>
      <c r="K2828" s="627"/>
      <c r="L2828" s="627">
        <v>40</v>
      </c>
      <c r="M2828" s="627"/>
      <c r="N2828" s="627" t="s">
        <v>6205</v>
      </c>
    </row>
    <row r="2829" spans="1:14" ht="15" hidden="1" customHeight="1" x14ac:dyDescent="0.15">
      <c r="A2829" s="627">
        <v>41</v>
      </c>
      <c r="B2829" s="627">
        <v>2213205000</v>
      </c>
      <c r="C2829" s="627" t="s">
        <v>1235</v>
      </c>
      <c r="D2829" s="627" t="s">
        <v>5045</v>
      </c>
      <c r="E2829" s="627" t="s">
        <v>1020</v>
      </c>
      <c r="F2829" s="627" t="s">
        <v>1007</v>
      </c>
      <c r="G2829" s="627" t="s">
        <v>6114</v>
      </c>
      <c r="H2829" s="627" t="s">
        <v>6125</v>
      </c>
      <c r="I2829" s="627" t="s">
        <v>6206</v>
      </c>
      <c r="J2829" s="627" t="s">
        <v>6207</v>
      </c>
      <c r="K2829" s="627"/>
      <c r="L2829" s="627">
        <v>41</v>
      </c>
      <c r="M2829" s="627"/>
      <c r="N2829" s="627" t="s">
        <v>6208</v>
      </c>
    </row>
    <row r="2830" spans="1:14" ht="15" hidden="1" customHeight="1" x14ac:dyDescent="0.15">
      <c r="A2830" s="627">
        <v>42</v>
      </c>
      <c r="B2830" s="627">
        <v>2213206000</v>
      </c>
      <c r="C2830" s="627" t="s">
        <v>1235</v>
      </c>
      <c r="D2830" s="627" t="s">
        <v>5045</v>
      </c>
      <c r="E2830" s="627" t="s">
        <v>1022</v>
      </c>
      <c r="F2830" s="627" t="s">
        <v>1007</v>
      </c>
      <c r="G2830" s="627" t="s">
        <v>6114</v>
      </c>
      <c r="H2830" s="627" t="s">
        <v>6125</v>
      </c>
      <c r="I2830" s="627" t="s">
        <v>6209</v>
      </c>
      <c r="J2830" s="627" t="s">
        <v>6210</v>
      </c>
      <c r="K2830" s="627"/>
      <c r="L2830" s="627">
        <v>42</v>
      </c>
      <c r="M2830" s="627"/>
      <c r="N2830" s="627" t="s">
        <v>1878</v>
      </c>
    </row>
    <row r="2831" spans="1:14" ht="15" hidden="1" customHeight="1" x14ac:dyDescent="0.15">
      <c r="A2831" s="627">
        <v>43</v>
      </c>
      <c r="B2831" s="627">
        <v>2213207000</v>
      </c>
      <c r="C2831" s="627" t="s">
        <v>1235</v>
      </c>
      <c r="D2831" s="627" t="s">
        <v>5045</v>
      </c>
      <c r="E2831" s="627" t="s">
        <v>1024</v>
      </c>
      <c r="F2831" s="627" t="s">
        <v>1007</v>
      </c>
      <c r="G2831" s="627" t="s">
        <v>6114</v>
      </c>
      <c r="H2831" s="627" t="s">
        <v>6125</v>
      </c>
      <c r="I2831" s="627" t="s">
        <v>6211</v>
      </c>
      <c r="J2831" s="627" t="s">
        <v>6212</v>
      </c>
      <c r="K2831" s="627"/>
      <c r="L2831" s="627">
        <v>43</v>
      </c>
      <c r="M2831" s="627"/>
      <c r="N2831" s="627" t="s">
        <v>2979</v>
      </c>
    </row>
    <row r="2832" spans="1:14" ht="15" hidden="1" customHeight="1" x14ac:dyDescent="0.15">
      <c r="A2832" s="627">
        <v>44</v>
      </c>
      <c r="B2832" s="627">
        <v>2213208000</v>
      </c>
      <c r="C2832" s="627" t="s">
        <v>1235</v>
      </c>
      <c r="D2832" s="627" t="s">
        <v>5045</v>
      </c>
      <c r="E2832" s="627" t="s">
        <v>1006</v>
      </c>
      <c r="F2832" s="627" t="s">
        <v>1007</v>
      </c>
      <c r="G2832" s="627" t="s">
        <v>6114</v>
      </c>
      <c r="H2832" s="627" t="s">
        <v>6125</v>
      </c>
      <c r="I2832" s="627" t="s">
        <v>6213</v>
      </c>
      <c r="J2832" s="627" t="s">
        <v>6214</v>
      </c>
      <c r="K2832" s="627"/>
      <c r="L2832" s="627">
        <v>44</v>
      </c>
      <c r="M2832" s="627"/>
      <c r="N2832" s="627" t="s">
        <v>6215</v>
      </c>
    </row>
    <row r="2833" spans="1:14" ht="15" hidden="1" customHeight="1" x14ac:dyDescent="0.15">
      <c r="A2833" s="627">
        <v>45</v>
      </c>
      <c r="B2833" s="627">
        <v>2213209000</v>
      </c>
      <c r="C2833" s="627" t="s">
        <v>1235</v>
      </c>
      <c r="D2833" s="627" t="s">
        <v>5045</v>
      </c>
      <c r="E2833" s="627" t="s">
        <v>1027</v>
      </c>
      <c r="F2833" s="627" t="s">
        <v>1007</v>
      </c>
      <c r="G2833" s="627" t="s">
        <v>6114</v>
      </c>
      <c r="H2833" s="627" t="s">
        <v>6125</v>
      </c>
      <c r="I2833" s="627" t="s">
        <v>6216</v>
      </c>
      <c r="J2833" s="627" t="s">
        <v>6217</v>
      </c>
      <c r="K2833" s="627"/>
      <c r="L2833" s="627">
        <v>45</v>
      </c>
      <c r="M2833" s="627"/>
      <c r="N2833" s="627" t="s">
        <v>6218</v>
      </c>
    </row>
    <row r="2834" spans="1:14" ht="15" hidden="1" customHeight="1" x14ac:dyDescent="0.15">
      <c r="A2834" s="627">
        <v>46</v>
      </c>
      <c r="B2834" s="627">
        <v>2213300000</v>
      </c>
      <c r="C2834" s="627" t="s">
        <v>1235</v>
      </c>
      <c r="D2834" s="627" t="s">
        <v>5048</v>
      </c>
      <c r="E2834" s="627" t="s">
        <v>1008</v>
      </c>
      <c r="F2834" s="627" t="s">
        <v>1007</v>
      </c>
      <c r="G2834" s="627" t="s">
        <v>6114</v>
      </c>
      <c r="H2834" s="627" t="s">
        <v>6128</v>
      </c>
      <c r="I2834" s="627"/>
      <c r="J2834" s="627" t="s">
        <v>5049</v>
      </c>
      <c r="K2834" s="627"/>
      <c r="L2834" s="627"/>
      <c r="M2834" s="627"/>
      <c r="N2834" s="627"/>
    </row>
    <row r="2835" spans="1:14" ht="15" hidden="1" customHeight="1" x14ac:dyDescent="0.15">
      <c r="A2835" s="627">
        <v>47</v>
      </c>
      <c r="B2835" s="627">
        <v>2213301000</v>
      </c>
      <c r="C2835" s="627" t="s">
        <v>1235</v>
      </c>
      <c r="D2835" s="627" t="s">
        <v>5048</v>
      </c>
      <c r="E2835" s="627" t="s">
        <v>1012</v>
      </c>
      <c r="F2835" s="627" t="s">
        <v>1007</v>
      </c>
      <c r="G2835" s="627" t="s">
        <v>6114</v>
      </c>
      <c r="H2835" s="627" t="s">
        <v>6128</v>
      </c>
      <c r="I2835" s="627" t="s">
        <v>6219</v>
      </c>
      <c r="J2835" s="627" t="s">
        <v>6220</v>
      </c>
      <c r="K2835" s="627"/>
      <c r="L2835" s="627"/>
      <c r="M2835" s="627"/>
      <c r="N2835" s="627"/>
    </row>
    <row r="2836" spans="1:14" ht="15" hidden="1" customHeight="1" x14ac:dyDescent="0.15">
      <c r="A2836" s="627">
        <v>48</v>
      </c>
      <c r="B2836" s="627">
        <v>2213302000</v>
      </c>
      <c r="C2836" s="627" t="s">
        <v>1235</v>
      </c>
      <c r="D2836" s="627" t="s">
        <v>5048</v>
      </c>
      <c r="E2836" s="627" t="s">
        <v>1014</v>
      </c>
      <c r="F2836" s="627" t="s">
        <v>1007</v>
      </c>
      <c r="G2836" s="627" t="s">
        <v>6114</v>
      </c>
      <c r="H2836" s="627" t="s">
        <v>6128</v>
      </c>
      <c r="I2836" s="627" t="s">
        <v>6221</v>
      </c>
      <c r="J2836" s="627" t="s">
        <v>6222</v>
      </c>
      <c r="K2836" s="627"/>
      <c r="L2836" s="627"/>
      <c r="M2836" s="627"/>
      <c r="N2836" s="627"/>
    </row>
    <row r="2837" spans="1:14" ht="15" hidden="1" customHeight="1" x14ac:dyDescent="0.15">
      <c r="A2837" s="627">
        <v>49</v>
      </c>
      <c r="B2837" s="627">
        <v>2213303000</v>
      </c>
      <c r="C2837" s="627" t="s">
        <v>1235</v>
      </c>
      <c r="D2837" s="627" t="s">
        <v>5048</v>
      </c>
      <c r="E2837" s="627" t="s">
        <v>1016</v>
      </c>
      <c r="F2837" s="627" t="s">
        <v>1007</v>
      </c>
      <c r="G2837" s="627" t="s">
        <v>6114</v>
      </c>
      <c r="H2837" s="627" t="s">
        <v>6128</v>
      </c>
      <c r="I2837" s="627" t="s">
        <v>6223</v>
      </c>
      <c r="J2837" s="627" t="s">
        <v>6224</v>
      </c>
      <c r="K2837" s="627"/>
      <c r="L2837" s="627"/>
      <c r="M2837" s="627"/>
      <c r="N2837" s="627"/>
    </row>
    <row r="2838" spans="1:14" ht="15" hidden="1" customHeight="1" x14ac:dyDescent="0.15">
      <c r="A2838" s="627">
        <v>50</v>
      </c>
      <c r="B2838" s="627">
        <v>2213303000</v>
      </c>
      <c r="C2838" s="627" t="s">
        <v>1235</v>
      </c>
      <c r="D2838" s="627" t="s">
        <v>5048</v>
      </c>
      <c r="E2838" s="627" t="s">
        <v>1018</v>
      </c>
      <c r="F2838" s="627" t="s">
        <v>1007</v>
      </c>
      <c r="G2838" s="627" t="s">
        <v>6114</v>
      </c>
      <c r="H2838" s="627" t="s">
        <v>6128</v>
      </c>
      <c r="I2838" s="627" t="s">
        <v>6225</v>
      </c>
      <c r="J2838" s="627" t="s">
        <v>6226</v>
      </c>
      <c r="K2838" s="627"/>
      <c r="L2838" s="627"/>
      <c r="M2838" s="627"/>
      <c r="N2838" s="627"/>
    </row>
    <row r="2839" spans="1:14" ht="15" hidden="1" customHeight="1" x14ac:dyDescent="0.15">
      <c r="A2839" s="627">
        <v>51</v>
      </c>
      <c r="B2839" s="627">
        <v>2213303000</v>
      </c>
      <c r="C2839" s="627" t="s">
        <v>1235</v>
      </c>
      <c r="D2839" s="627" t="s">
        <v>5048</v>
      </c>
      <c r="E2839" s="627" t="s">
        <v>1020</v>
      </c>
      <c r="F2839" s="627" t="s">
        <v>1007</v>
      </c>
      <c r="G2839" s="627" t="s">
        <v>6114</v>
      </c>
      <c r="H2839" s="627" t="s">
        <v>6128</v>
      </c>
      <c r="I2839" s="627" t="s">
        <v>6227</v>
      </c>
      <c r="J2839" s="627" t="s">
        <v>6228</v>
      </c>
      <c r="K2839" s="627"/>
      <c r="L2839" s="627"/>
      <c r="M2839" s="627"/>
      <c r="N2839" s="627"/>
    </row>
    <row r="2840" spans="1:14" ht="15" hidden="1" customHeight="1" x14ac:dyDescent="0.15">
      <c r="A2840" s="627">
        <v>52</v>
      </c>
      <c r="B2840" s="627">
        <v>2213303000</v>
      </c>
      <c r="C2840" s="627" t="s">
        <v>1235</v>
      </c>
      <c r="D2840" s="627" t="s">
        <v>5048</v>
      </c>
      <c r="E2840" s="627" t="s">
        <v>1022</v>
      </c>
      <c r="F2840" s="627" t="s">
        <v>1007</v>
      </c>
      <c r="G2840" s="627" t="s">
        <v>6114</v>
      </c>
      <c r="H2840" s="627" t="s">
        <v>6128</v>
      </c>
      <c r="I2840" s="627" t="s">
        <v>6229</v>
      </c>
      <c r="J2840" s="627" t="s">
        <v>6230</v>
      </c>
      <c r="K2840" s="627"/>
      <c r="L2840" s="627"/>
      <c r="M2840" s="627"/>
      <c r="N2840" s="627"/>
    </row>
    <row r="2841" spans="1:14" ht="15" hidden="1" customHeight="1" x14ac:dyDescent="0.15">
      <c r="A2841" s="627">
        <v>53</v>
      </c>
      <c r="B2841" s="627">
        <v>2213303000</v>
      </c>
      <c r="C2841" s="627" t="s">
        <v>1235</v>
      </c>
      <c r="D2841" s="627" t="s">
        <v>5048</v>
      </c>
      <c r="E2841" s="627" t="s">
        <v>1024</v>
      </c>
      <c r="F2841" s="627" t="s">
        <v>1007</v>
      </c>
      <c r="G2841" s="627" t="s">
        <v>6114</v>
      </c>
      <c r="H2841" s="627" t="s">
        <v>6128</v>
      </c>
      <c r="I2841" s="627" t="s">
        <v>6231</v>
      </c>
      <c r="J2841" s="627" t="s">
        <v>6232</v>
      </c>
      <c r="K2841" s="627"/>
      <c r="L2841" s="627"/>
      <c r="M2841" s="627"/>
      <c r="N2841" s="627"/>
    </row>
    <row r="2842" spans="1:14" ht="15" hidden="1" customHeight="1" x14ac:dyDescent="0.15">
      <c r="A2842" s="627">
        <v>54</v>
      </c>
      <c r="B2842" s="627">
        <v>2213303000</v>
      </c>
      <c r="C2842" s="627" t="s">
        <v>1235</v>
      </c>
      <c r="D2842" s="627" t="s">
        <v>5048</v>
      </c>
      <c r="E2842" s="627" t="s">
        <v>1006</v>
      </c>
      <c r="F2842" s="627" t="s">
        <v>1007</v>
      </c>
      <c r="G2842" s="627" t="s">
        <v>6114</v>
      </c>
      <c r="H2842" s="627" t="s">
        <v>6128</v>
      </c>
      <c r="I2842" s="627" t="s">
        <v>6233</v>
      </c>
      <c r="J2842" s="627" t="s">
        <v>6234</v>
      </c>
      <c r="K2842" s="627"/>
      <c r="L2842" s="627"/>
      <c r="M2842" s="627"/>
      <c r="N2842" s="627"/>
    </row>
    <row r="2843" spans="1:14" ht="15" hidden="1" customHeight="1" x14ac:dyDescent="0.15">
      <c r="A2843" s="627">
        <v>55</v>
      </c>
      <c r="B2843" s="627">
        <v>2213303000</v>
      </c>
      <c r="C2843" s="627" t="s">
        <v>1235</v>
      </c>
      <c r="D2843" s="627" t="s">
        <v>5048</v>
      </c>
      <c r="E2843" s="627" t="s">
        <v>1027</v>
      </c>
      <c r="F2843" s="627" t="s">
        <v>1007</v>
      </c>
      <c r="G2843" s="627" t="s">
        <v>6114</v>
      </c>
      <c r="H2843" s="627" t="s">
        <v>6128</v>
      </c>
      <c r="I2843" s="627" t="s">
        <v>6235</v>
      </c>
      <c r="J2843" s="627" t="s">
        <v>6236</v>
      </c>
      <c r="K2843" s="627"/>
      <c r="L2843" s="627"/>
      <c r="M2843" s="627"/>
      <c r="N2843" s="627"/>
    </row>
    <row r="2844" spans="1:14" ht="15" hidden="1" customHeight="1" x14ac:dyDescent="0.15">
      <c r="A2844" s="627">
        <v>56</v>
      </c>
      <c r="B2844" s="627">
        <v>2213303000</v>
      </c>
      <c r="C2844" s="627" t="s">
        <v>1235</v>
      </c>
      <c r="D2844" s="627" t="s">
        <v>5048</v>
      </c>
      <c r="E2844" s="627" t="s">
        <v>1029</v>
      </c>
      <c r="F2844" s="627" t="s">
        <v>1007</v>
      </c>
      <c r="G2844" s="627" t="s">
        <v>6114</v>
      </c>
      <c r="H2844" s="627" t="s">
        <v>6128</v>
      </c>
      <c r="I2844" s="627" t="s">
        <v>6237</v>
      </c>
      <c r="J2844" s="627" t="s">
        <v>6238</v>
      </c>
      <c r="K2844" s="627"/>
      <c r="L2844" s="627"/>
      <c r="M2844" s="627"/>
      <c r="N2844" s="627"/>
    </row>
    <row r="2845" spans="1:14" ht="15" hidden="1" customHeight="1" x14ac:dyDescent="0.15">
      <c r="A2845" s="627">
        <v>57</v>
      </c>
      <c r="B2845" s="627">
        <v>2213303000</v>
      </c>
      <c r="C2845" s="627" t="s">
        <v>1235</v>
      </c>
      <c r="D2845" s="627" t="s">
        <v>5048</v>
      </c>
      <c r="E2845" s="627" t="s">
        <v>1031</v>
      </c>
      <c r="F2845" s="627" t="s">
        <v>1007</v>
      </c>
      <c r="G2845" s="627" t="s">
        <v>6114</v>
      </c>
      <c r="H2845" s="627" t="s">
        <v>6128</v>
      </c>
      <c r="I2845" s="627" t="s">
        <v>6239</v>
      </c>
      <c r="J2845" s="627" t="s">
        <v>6240</v>
      </c>
      <c r="K2845" s="627"/>
      <c r="L2845" s="627"/>
      <c r="M2845" s="627"/>
      <c r="N2845" s="627"/>
    </row>
    <row r="2846" spans="1:14" ht="15" hidden="1" customHeight="1" x14ac:dyDescent="0.15">
      <c r="A2846" s="627">
        <v>58</v>
      </c>
      <c r="B2846" s="627">
        <v>2213303000</v>
      </c>
      <c r="C2846" s="627" t="s">
        <v>1235</v>
      </c>
      <c r="D2846" s="627" t="s">
        <v>5048</v>
      </c>
      <c r="E2846" s="627" t="s">
        <v>1033</v>
      </c>
      <c r="F2846" s="627" t="s">
        <v>1007</v>
      </c>
      <c r="G2846" s="627" t="s">
        <v>6114</v>
      </c>
      <c r="H2846" s="627" t="s">
        <v>6128</v>
      </c>
      <c r="I2846" s="627" t="s">
        <v>6241</v>
      </c>
      <c r="J2846" s="627" t="s">
        <v>6242</v>
      </c>
      <c r="K2846" s="627"/>
      <c r="L2846" s="627"/>
      <c r="M2846" s="627"/>
      <c r="N2846" s="627"/>
    </row>
    <row r="2847" spans="1:14" ht="15" hidden="1" customHeight="1" x14ac:dyDescent="0.15">
      <c r="A2847" s="627">
        <v>59</v>
      </c>
      <c r="B2847" s="627">
        <v>2213303000</v>
      </c>
      <c r="C2847" s="627" t="s">
        <v>1235</v>
      </c>
      <c r="D2847" s="627" t="s">
        <v>5051</v>
      </c>
      <c r="E2847" s="627" t="s">
        <v>1008</v>
      </c>
      <c r="F2847" s="627" t="s">
        <v>1007</v>
      </c>
      <c r="G2847" s="627" t="s">
        <v>6114</v>
      </c>
      <c r="H2847" s="627" t="s">
        <v>6130</v>
      </c>
      <c r="I2847" s="627"/>
      <c r="J2847" s="627" t="s">
        <v>5052</v>
      </c>
      <c r="K2847" s="627"/>
      <c r="L2847" s="627"/>
      <c r="M2847" s="627"/>
      <c r="N2847" s="627"/>
    </row>
    <row r="2848" spans="1:14" ht="15" hidden="1" customHeight="1" x14ac:dyDescent="0.15">
      <c r="A2848" s="627">
        <v>60</v>
      </c>
      <c r="B2848" s="627">
        <v>2213303000</v>
      </c>
      <c r="C2848" s="627" t="s">
        <v>1235</v>
      </c>
      <c r="D2848" s="627" t="s">
        <v>5051</v>
      </c>
      <c r="E2848" s="627" t="s">
        <v>1012</v>
      </c>
      <c r="F2848" s="627" t="s">
        <v>1007</v>
      </c>
      <c r="G2848" s="627" t="s">
        <v>6114</v>
      </c>
      <c r="H2848" s="627" t="s">
        <v>6130</v>
      </c>
      <c r="I2848" s="627" t="s">
        <v>6243</v>
      </c>
      <c r="J2848" s="627" t="s">
        <v>5055</v>
      </c>
      <c r="K2848" s="627"/>
      <c r="L2848" s="627"/>
      <c r="M2848" s="627"/>
      <c r="N2848" s="627"/>
    </row>
    <row r="2849" spans="1:14" ht="15" hidden="1" customHeight="1" x14ac:dyDescent="0.15">
      <c r="A2849" s="627">
        <v>61</v>
      </c>
      <c r="B2849" s="627">
        <v>2213303000</v>
      </c>
      <c r="C2849" s="627" t="s">
        <v>1235</v>
      </c>
      <c r="D2849" s="627" t="s">
        <v>5051</v>
      </c>
      <c r="E2849" s="627" t="s">
        <v>1014</v>
      </c>
      <c r="F2849" s="627" t="s">
        <v>1007</v>
      </c>
      <c r="G2849" s="627" t="s">
        <v>6114</v>
      </c>
      <c r="H2849" s="627" t="s">
        <v>6130</v>
      </c>
      <c r="I2849" s="627" t="s">
        <v>5681</v>
      </c>
      <c r="J2849" s="627" t="s">
        <v>5058</v>
      </c>
      <c r="K2849" s="627"/>
      <c r="L2849" s="627"/>
      <c r="M2849" s="627"/>
      <c r="N2849" s="627"/>
    </row>
    <row r="2850" spans="1:14" ht="15" hidden="1" customHeight="1" x14ac:dyDescent="0.15">
      <c r="A2850" s="627">
        <v>62</v>
      </c>
      <c r="B2850" s="627">
        <v>2213303000</v>
      </c>
      <c r="C2850" s="627" t="s">
        <v>1235</v>
      </c>
      <c r="D2850" s="627" t="s">
        <v>5051</v>
      </c>
      <c r="E2850" s="627" t="s">
        <v>1016</v>
      </c>
      <c r="F2850" s="627" t="s">
        <v>1007</v>
      </c>
      <c r="G2850" s="627" t="s">
        <v>6114</v>
      </c>
      <c r="H2850" s="627" t="s">
        <v>6130</v>
      </c>
      <c r="I2850" s="627" t="s">
        <v>6198</v>
      </c>
      <c r="J2850" s="627" t="s">
        <v>5060</v>
      </c>
      <c r="K2850" s="627"/>
      <c r="L2850" s="627"/>
      <c r="M2850" s="627"/>
      <c r="N2850" s="627"/>
    </row>
    <row r="2851" spans="1:14" ht="15" hidden="1" customHeight="1" x14ac:dyDescent="0.15">
      <c r="A2851" s="627">
        <v>63</v>
      </c>
      <c r="B2851" s="627">
        <v>2213303000</v>
      </c>
      <c r="C2851" s="627" t="s">
        <v>1235</v>
      </c>
      <c r="D2851" s="627" t="s">
        <v>5051</v>
      </c>
      <c r="E2851" s="627" t="s">
        <v>1018</v>
      </c>
      <c r="F2851" s="627" t="s">
        <v>1007</v>
      </c>
      <c r="G2851" s="627" t="s">
        <v>6114</v>
      </c>
      <c r="H2851" s="627" t="s">
        <v>6130</v>
      </c>
      <c r="I2851" s="627" t="s">
        <v>6244</v>
      </c>
      <c r="J2851" s="627" t="s">
        <v>5063</v>
      </c>
      <c r="K2851" s="627"/>
      <c r="L2851" s="627"/>
      <c r="M2851" s="627"/>
      <c r="N2851" s="627"/>
    </row>
    <row r="2852" spans="1:14" ht="15" hidden="1" customHeight="1" x14ac:dyDescent="0.15">
      <c r="A2852" s="627">
        <v>64</v>
      </c>
      <c r="B2852" s="627">
        <v>2213303000</v>
      </c>
      <c r="C2852" s="627" t="s">
        <v>1235</v>
      </c>
      <c r="D2852" s="627" t="s">
        <v>5051</v>
      </c>
      <c r="E2852" s="627" t="s">
        <v>1020</v>
      </c>
      <c r="F2852" s="627" t="s">
        <v>1007</v>
      </c>
      <c r="G2852" s="627" t="s">
        <v>6114</v>
      </c>
      <c r="H2852" s="627" t="s">
        <v>6130</v>
      </c>
      <c r="I2852" s="627" t="s">
        <v>6245</v>
      </c>
      <c r="J2852" s="627" t="s">
        <v>6246</v>
      </c>
      <c r="K2852" s="627"/>
      <c r="L2852" s="627"/>
      <c r="M2852" s="627"/>
      <c r="N2852" s="627"/>
    </row>
    <row r="2853" spans="1:14" ht="15" hidden="1" customHeight="1" x14ac:dyDescent="0.15">
      <c r="A2853" s="627">
        <v>65</v>
      </c>
      <c r="B2853" s="627">
        <v>2213303000</v>
      </c>
      <c r="C2853" s="627" t="s">
        <v>1235</v>
      </c>
      <c r="D2853" s="627" t="s">
        <v>5051</v>
      </c>
      <c r="E2853" s="627" t="s">
        <v>1022</v>
      </c>
      <c r="F2853" s="627" t="s">
        <v>1007</v>
      </c>
      <c r="G2853" s="627" t="s">
        <v>6114</v>
      </c>
      <c r="H2853" s="627" t="s">
        <v>6130</v>
      </c>
      <c r="I2853" s="627" t="s">
        <v>6247</v>
      </c>
      <c r="J2853" s="627" t="s">
        <v>6248</v>
      </c>
      <c r="K2853" s="627"/>
      <c r="L2853" s="627"/>
      <c r="M2853" s="627"/>
      <c r="N2853" s="627"/>
    </row>
    <row r="2854" spans="1:14" ht="15" hidden="1" customHeight="1" x14ac:dyDescent="0.15">
      <c r="A2854" s="627">
        <v>66</v>
      </c>
      <c r="B2854" s="627">
        <v>2213303000</v>
      </c>
      <c r="C2854" s="627" t="s">
        <v>1235</v>
      </c>
      <c r="D2854" s="627" t="s">
        <v>5051</v>
      </c>
      <c r="E2854" s="627" t="s">
        <v>1024</v>
      </c>
      <c r="F2854" s="627" t="s">
        <v>1007</v>
      </c>
      <c r="G2854" s="627" t="s">
        <v>6114</v>
      </c>
      <c r="H2854" s="627" t="s">
        <v>6130</v>
      </c>
      <c r="I2854" s="627" t="s">
        <v>6249</v>
      </c>
      <c r="J2854" s="627" t="s">
        <v>6250</v>
      </c>
      <c r="K2854" s="627"/>
      <c r="L2854" s="627"/>
      <c r="M2854" s="627"/>
      <c r="N2854" s="627"/>
    </row>
    <row r="2855" spans="1:14" ht="15" hidden="1" customHeight="1" x14ac:dyDescent="0.15">
      <c r="A2855" s="627">
        <v>67</v>
      </c>
      <c r="B2855" s="627">
        <v>2213303000</v>
      </c>
      <c r="C2855" s="627" t="s">
        <v>1235</v>
      </c>
      <c r="D2855" s="627" t="s">
        <v>5065</v>
      </c>
      <c r="E2855" s="627" t="s">
        <v>1008</v>
      </c>
      <c r="F2855" s="627" t="s">
        <v>1007</v>
      </c>
      <c r="G2855" s="627" t="s">
        <v>6114</v>
      </c>
      <c r="H2855" s="627" t="s">
        <v>6133</v>
      </c>
      <c r="I2855" s="627"/>
      <c r="J2855" s="627" t="s">
        <v>5066</v>
      </c>
      <c r="K2855" s="627"/>
      <c r="L2855" s="627"/>
      <c r="M2855" s="627"/>
      <c r="N2855" s="627"/>
    </row>
    <row r="2856" spans="1:14" ht="15" hidden="1" customHeight="1" x14ac:dyDescent="0.15">
      <c r="A2856" s="627">
        <v>68</v>
      </c>
      <c r="B2856" s="627">
        <v>2213303000</v>
      </c>
      <c r="C2856" s="627" t="s">
        <v>1235</v>
      </c>
      <c r="D2856" s="627" t="s">
        <v>5065</v>
      </c>
      <c r="E2856" s="627" t="s">
        <v>1012</v>
      </c>
      <c r="F2856" s="627" t="s">
        <v>1007</v>
      </c>
      <c r="G2856" s="627" t="s">
        <v>6114</v>
      </c>
      <c r="H2856" s="627" t="s">
        <v>6133</v>
      </c>
      <c r="I2856" s="627" t="s">
        <v>6251</v>
      </c>
      <c r="J2856" s="627" t="s">
        <v>5068</v>
      </c>
      <c r="K2856" s="627"/>
      <c r="L2856" s="627"/>
      <c r="M2856" s="627"/>
      <c r="N2856" s="627"/>
    </row>
    <row r="2857" spans="1:14" ht="15" hidden="1" customHeight="1" x14ac:dyDescent="0.15">
      <c r="A2857" s="627">
        <v>69</v>
      </c>
      <c r="B2857" s="627">
        <v>2213303000</v>
      </c>
      <c r="C2857" s="627" t="s">
        <v>1235</v>
      </c>
      <c r="D2857" s="627" t="s">
        <v>5065</v>
      </c>
      <c r="E2857" s="627" t="s">
        <v>1014</v>
      </c>
      <c r="F2857" s="627" t="s">
        <v>1007</v>
      </c>
      <c r="G2857" s="627" t="s">
        <v>6114</v>
      </c>
      <c r="H2857" s="627" t="s">
        <v>6133</v>
      </c>
      <c r="I2857" s="627" t="s">
        <v>6252</v>
      </c>
      <c r="J2857" s="627" t="s">
        <v>5070</v>
      </c>
      <c r="K2857" s="627"/>
      <c r="L2857" s="627"/>
      <c r="M2857" s="627"/>
      <c r="N2857" s="627"/>
    </row>
    <row r="2858" spans="1:14" ht="15" hidden="1" customHeight="1" x14ac:dyDescent="0.15">
      <c r="A2858" s="627">
        <v>70</v>
      </c>
      <c r="B2858" s="627">
        <v>2213303000</v>
      </c>
      <c r="C2858" s="627" t="s">
        <v>1235</v>
      </c>
      <c r="D2858" s="627" t="s">
        <v>5065</v>
      </c>
      <c r="E2858" s="627" t="s">
        <v>1016</v>
      </c>
      <c r="F2858" s="627" t="s">
        <v>1007</v>
      </c>
      <c r="G2858" s="627" t="s">
        <v>6114</v>
      </c>
      <c r="H2858" s="627" t="s">
        <v>6133</v>
      </c>
      <c r="I2858" s="627" t="s">
        <v>6253</v>
      </c>
      <c r="J2858" s="627" t="s">
        <v>5072</v>
      </c>
      <c r="K2858" s="627"/>
      <c r="L2858" s="627"/>
      <c r="M2858" s="627"/>
      <c r="N2858" s="627"/>
    </row>
    <row r="2859" spans="1:14" ht="15" hidden="1" customHeight="1" x14ac:dyDescent="0.15">
      <c r="A2859" s="627">
        <v>71</v>
      </c>
      <c r="B2859" s="627">
        <v>2213303000</v>
      </c>
      <c r="C2859" s="627" t="s">
        <v>1235</v>
      </c>
      <c r="D2859" s="627" t="s">
        <v>5065</v>
      </c>
      <c r="E2859" s="627" t="s">
        <v>1018</v>
      </c>
      <c r="F2859" s="627" t="s">
        <v>1007</v>
      </c>
      <c r="G2859" s="627" t="s">
        <v>6114</v>
      </c>
      <c r="H2859" s="627" t="s">
        <v>6133</v>
      </c>
      <c r="I2859" s="627" t="s">
        <v>396</v>
      </c>
      <c r="J2859" s="627" t="s">
        <v>6254</v>
      </c>
      <c r="K2859" s="627"/>
      <c r="L2859" s="627"/>
      <c r="M2859" s="627"/>
      <c r="N2859" s="627"/>
    </row>
    <row r="2860" spans="1:14" ht="15" hidden="1" customHeight="1" x14ac:dyDescent="0.15">
      <c r="A2860" s="627">
        <v>72</v>
      </c>
      <c r="B2860" s="627">
        <v>2213303000</v>
      </c>
      <c r="C2860" s="627" t="s">
        <v>1235</v>
      </c>
      <c r="D2860" s="627" t="s">
        <v>5065</v>
      </c>
      <c r="E2860" s="627" t="s">
        <v>1020</v>
      </c>
      <c r="F2860" s="627" t="s">
        <v>1007</v>
      </c>
      <c r="G2860" s="627" t="s">
        <v>6114</v>
      </c>
      <c r="H2860" s="627" t="s">
        <v>6133</v>
      </c>
      <c r="I2860" s="627" t="s">
        <v>6255</v>
      </c>
      <c r="J2860" s="627" t="s">
        <v>6256</v>
      </c>
      <c r="K2860" s="627"/>
      <c r="L2860" s="627"/>
      <c r="M2860" s="627"/>
      <c r="N2860" s="627"/>
    </row>
    <row r="2861" spans="1:14" ht="15" hidden="1" customHeight="1" x14ac:dyDescent="0.15">
      <c r="A2861" s="627">
        <v>73</v>
      </c>
      <c r="B2861" s="627">
        <v>2213303000</v>
      </c>
      <c r="C2861" s="627" t="s">
        <v>1235</v>
      </c>
      <c r="D2861" s="627" t="s">
        <v>5065</v>
      </c>
      <c r="E2861" s="627" t="s">
        <v>1022</v>
      </c>
      <c r="F2861" s="627" t="s">
        <v>1007</v>
      </c>
      <c r="G2861" s="627" t="s">
        <v>6114</v>
      </c>
      <c r="H2861" s="627" t="s">
        <v>6133</v>
      </c>
      <c r="I2861" s="627" t="s">
        <v>6257</v>
      </c>
      <c r="J2861" s="627" t="s">
        <v>6258</v>
      </c>
      <c r="K2861" s="627"/>
      <c r="L2861" s="627"/>
      <c r="M2861" s="627"/>
      <c r="N2861" s="627"/>
    </row>
    <row r="2862" spans="1:14" ht="15" hidden="1" customHeight="1" x14ac:dyDescent="0.15">
      <c r="A2862" s="627">
        <v>74</v>
      </c>
      <c r="B2862" s="627">
        <v>2213303000</v>
      </c>
      <c r="C2862" s="627" t="s">
        <v>1235</v>
      </c>
      <c r="D2862" s="627" t="s">
        <v>5065</v>
      </c>
      <c r="E2862" s="627" t="s">
        <v>1024</v>
      </c>
      <c r="F2862" s="627" t="s">
        <v>1007</v>
      </c>
      <c r="G2862" s="627" t="s">
        <v>6114</v>
      </c>
      <c r="H2862" s="627" t="s">
        <v>6133</v>
      </c>
      <c r="I2862" s="627" t="s">
        <v>6259</v>
      </c>
      <c r="J2862" s="627" t="s">
        <v>6260</v>
      </c>
      <c r="K2862" s="627"/>
      <c r="L2862" s="627"/>
      <c r="M2862" s="627"/>
      <c r="N2862" s="627"/>
    </row>
    <row r="2863" spans="1:14" ht="15" hidden="1" customHeight="1" x14ac:dyDescent="0.15">
      <c r="A2863" s="627">
        <v>75</v>
      </c>
      <c r="B2863" s="627">
        <v>2213303000</v>
      </c>
      <c r="C2863" s="627" t="s">
        <v>1235</v>
      </c>
      <c r="D2863" s="627" t="s">
        <v>5065</v>
      </c>
      <c r="E2863" s="627" t="s">
        <v>1006</v>
      </c>
      <c r="F2863" s="627" t="s">
        <v>1007</v>
      </c>
      <c r="G2863" s="627" t="s">
        <v>6114</v>
      </c>
      <c r="H2863" s="627" t="s">
        <v>6133</v>
      </c>
      <c r="I2863" s="627" t="s">
        <v>6261</v>
      </c>
      <c r="J2863" s="627" t="s">
        <v>6262</v>
      </c>
      <c r="K2863" s="627"/>
      <c r="L2863" s="627"/>
      <c r="M2863" s="627"/>
      <c r="N2863" s="627"/>
    </row>
    <row r="2864" spans="1:14" ht="15" hidden="1" customHeight="1" x14ac:dyDescent="0.15">
      <c r="A2864" s="627">
        <v>76</v>
      </c>
      <c r="B2864" s="627">
        <v>2213303000</v>
      </c>
      <c r="C2864" s="627" t="s">
        <v>1235</v>
      </c>
      <c r="D2864" s="627" t="s">
        <v>5065</v>
      </c>
      <c r="E2864" s="627" t="s">
        <v>1027</v>
      </c>
      <c r="F2864" s="627" t="s">
        <v>1007</v>
      </c>
      <c r="G2864" s="627" t="s">
        <v>6114</v>
      </c>
      <c r="H2864" s="627" t="s">
        <v>6133</v>
      </c>
      <c r="I2864" s="627" t="s">
        <v>6263</v>
      </c>
      <c r="J2864" s="627" t="s">
        <v>6264</v>
      </c>
      <c r="K2864" s="627"/>
      <c r="L2864" s="627"/>
      <c r="M2864" s="627"/>
      <c r="N2864" s="627"/>
    </row>
    <row r="2865" spans="1:14" ht="15" hidden="1" customHeight="1" x14ac:dyDescent="0.15">
      <c r="A2865" s="627">
        <v>77</v>
      </c>
      <c r="B2865" s="627">
        <v>2213303000</v>
      </c>
      <c r="C2865" s="627" t="s">
        <v>1235</v>
      </c>
      <c r="D2865" s="627" t="s">
        <v>5065</v>
      </c>
      <c r="E2865" s="627" t="s">
        <v>1029</v>
      </c>
      <c r="F2865" s="627" t="s">
        <v>1007</v>
      </c>
      <c r="G2865" s="627" t="s">
        <v>6114</v>
      </c>
      <c r="H2865" s="627" t="s">
        <v>6133</v>
      </c>
      <c r="I2865" s="627" t="s">
        <v>6265</v>
      </c>
      <c r="J2865" s="627" t="s">
        <v>6266</v>
      </c>
      <c r="K2865" s="627"/>
      <c r="L2865" s="627"/>
      <c r="M2865" s="627"/>
      <c r="N2865" s="627"/>
    </row>
    <row r="2866" spans="1:14" ht="15" hidden="1" customHeight="1" x14ac:dyDescent="0.15">
      <c r="A2866" s="627">
        <v>78</v>
      </c>
      <c r="B2866" s="627">
        <v>2213303000</v>
      </c>
      <c r="C2866" s="627" t="s">
        <v>1235</v>
      </c>
      <c r="D2866" s="627" t="s">
        <v>5065</v>
      </c>
      <c r="E2866" s="627" t="s">
        <v>1031</v>
      </c>
      <c r="F2866" s="627" t="s">
        <v>1007</v>
      </c>
      <c r="G2866" s="627" t="s">
        <v>6114</v>
      </c>
      <c r="H2866" s="627" t="s">
        <v>6133</v>
      </c>
      <c r="I2866" s="627" t="s">
        <v>6267</v>
      </c>
      <c r="J2866" s="627" t="s">
        <v>6268</v>
      </c>
      <c r="K2866" s="627"/>
      <c r="L2866" s="627"/>
      <c r="M2866" s="627"/>
      <c r="N2866" s="627"/>
    </row>
    <row r="2867" spans="1:14" ht="15" hidden="1" customHeight="1" x14ac:dyDescent="0.15">
      <c r="A2867" s="627">
        <v>79</v>
      </c>
      <c r="B2867" s="627">
        <v>2213303000</v>
      </c>
      <c r="C2867" s="627" t="s">
        <v>1235</v>
      </c>
      <c r="D2867" s="627" t="s">
        <v>5073</v>
      </c>
      <c r="E2867" s="627" t="s">
        <v>1008</v>
      </c>
      <c r="F2867" s="627" t="s">
        <v>1007</v>
      </c>
      <c r="G2867" s="627" t="s">
        <v>6114</v>
      </c>
      <c r="H2867" s="627" t="s">
        <v>6135</v>
      </c>
      <c r="I2867" s="627"/>
      <c r="J2867" s="627" t="s">
        <v>5074</v>
      </c>
      <c r="K2867" s="627"/>
      <c r="L2867" s="627"/>
      <c r="M2867" s="627"/>
      <c r="N2867" s="627"/>
    </row>
    <row r="2868" spans="1:14" ht="15" hidden="1" customHeight="1" x14ac:dyDescent="0.15">
      <c r="A2868" s="627">
        <v>80</v>
      </c>
      <c r="B2868" s="627">
        <v>2213303000</v>
      </c>
      <c r="C2868" s="627" t="s">
        <v>1235</v>
      </c>
      <c r="D2868" s="627" t="s">
        <v>5073</v>
      </c>
      <c r="E2868" s="627" t="s">
        <v>1012</v>
      </c>
      <c r="F2868" s="627" t="s">
        <v>1007</v>
      </c>
      <c r="G2868" s="627" t="s">
        <v>6114</v>
      </c>
      <c r="H2868" s="627" t="s">
        <v>6135</v>
      </c>
      <c r="I2868" s="627" t="s">
        <v>6269</v>
      </c>
      <c r="J2868" s="627" t="s">
        <v>5076</v>
      </c>
      <c r="K2868" s="627"/>
      <c r="L2868" s="627"/>
      <c r="M2868" s="627"/>
      <c r="N2868" s="627"/>
    </row>
    <row r="2869" spans="1:14" ht="15" hidden="1" customHeight="1" x14ac:dyDescent="0.15">
      <c r="A2869" s="627">
        <v>81</v>
      </c>
      <c r="B2869" s="627">
        <v>2213303000</v>
      </c>
      <c r="C2869" s="627" t="s">
        <v>1235</v>
      </c>
      <c r="D2869" s="627" t="s">
        <v>5073</v>
      </c>
      <c r="E2869" s="627" t="s">
        <v>1014</v>
      </c>
      <c r="F2869" s="627" t="s">
        <v>1007</v>
      </c>
      <c r="G2869" s="627" t="s">
        <v>6114</v>
      </c>
      <c r="H2869" s="627" t="s">
        <v>6135</v>
      </c>
      <c r="I2869" s="627" t="s">
        <v>6270</v>
      </c>
      <c r="J2869" s="627" t="s">
        <v>5078</v>
      </c>
      <c r="K2869" s="627"/>
      <c r="L2869" s="627"/>
      <c r="M2869" s="627"/>
      <c r="N2869" s="627"/>
    </row>
    <row r="2870" spans="1:14" ht="15" hidden="1" customHeight="1" x14ac:dyDescent="0.15">
      <c r="A2870" s="627">
        <v>82</v>
      </c>
      <c r="B2870" s="627">
        <v>2213303000</v>
      </c>
      <c r="C2870" s="627" t="s">
        <v>1235</v>
      </c>
      <c r="D2870" s="627" t="s">
        <v>5073</v>
      </c>
      <c r="E2870" s="627" t="s">
        <v>1016</v>
      </c>
      <c r="F2870" s="627" t="s">
        <v>1007</v>
      </c>
      <c r="G2870" s="627" t="s">
        <v>6114</v>
      </c>
      <c r="H2870" s="627" t="s">
        <v>6135</v>
      </c>
      <c r="I2870" s="627" t="s">
        <v>6271</v>
      </c>
      <c r="J2870" s="627" t="s">
        <v>6272</v>
      </c>
      <c r="K2870" s="627"/>
      <c r="L2870" s="627"/>
      <c r="M2870" s="627"/>
      <c r="N2870" s="627"/>
    </row>
    <row r="2871" spans="1:14" ht="15" hidden="1" customHeight="1" x14ac:dyDescent="0.15">
      <c r="A2871" s="627">
        <v>83</v>
      </c>
      <c r="B2871" s="627">
        <v>2213303000</v>
      </c>
      <c r="C2871" s="627" t="s">
        <v>1235</v>
      </c>
      <c r="D2871" s="627" t="s">
        <v>5073</v>
      </c>
      <c r="E2871" s="627" t="s">
        <v>1018</v>
      </c>
      <c r="F2871" s="627" t="s">
        <v>1007</v>
      </c>
      <c r="G2871" s="627" t="s">
        <v>6114</v>
      </c>
      <c r="H2871" s="627" t="s">
        <v>6135</v>
      </c>
      <c r="I2871" s="627" t="s">
        <v>3200</v>
      </c>
      <c r="J2871" s="627" t="s">
        <v>6273</v>
      </c>
      <c r="K2871" s="627"/>
      <c r="L2871" s="627"/>
      <c r="M2871" s="627"/>
      <c r="N2871" s="627"/>
    </row>
    <row r="2872" spans="1:14" ht="15" hidden="1" customHeight="1" x14ac:dyDescent="0.15">
      <c r="A2872" s="627">
        <v>84</v>
      </c>
      <c r="B2872" s="627">
        <v>2213303000</v>
      </c>
      <c r="C2872" s="627" t="s">
        <v>1235</v>
      </c>
      <c r="D2872" s="627" t="s">
        <v>5073</v>
      </c>
      <c r="E2872" s="627" t="s">
        <v>1020</v>
      </c>
      <c r="F2872" s="627" t="s">
        <v>1007</v>
      </c>
      <c r="G2872" s="627" t="s">
        <v>6114</v>
      </c>
      <c r="H2872" s="627" t="s">
        <v>6135</v>
      </c>
      <c r="I2872" s="627" t="s">
        <v>6274</v>
      </c>
      <c r="J2872" s="627" t="s">
        <v>6275</v>
      </c>
      <c r="K2872" s="627"/>
      <c r="L2872" s="627"/>
      <c r="M2872" s="627"/>
      <c r="N2872" s="627"/>
    </row>
    <row r="2873" spans="1:14" ht="15" hidden="1" customHeight="1" x14ac:dyDescent="0.15">
      <c r="A2873" s="627">
        <v>85</v>
      </c>
      <c r="B2873" s="627">
        <v>2213303000</v>
      </c>
      <c r="C2873" s="627" t="s">
        <v>1235</v>
      </c>
      <c r="D2873" s="627" t="s">
        <v>5073</v>
      </c>
      <c r="E2873" s="627" t="s">
        <v>1022</v>
      </c>
      <c r="F2873" s="627" t="s">
        <v>1007</v>
      </c>
      <c r="G2873" s="627" t="s">
        <v>6114</v>
      </c>
      <c r="H2873" s="627" t="s">
        <v>6135</v>
      </c>
      <c r="I2873" s="627" t="s">
        <v>6276</v>
      </c>
      <c r="J2873" s="627" t="s">
        <v>6277</v>
      </c>
      <c r="K2873" s="627"/>
      <c r="L2873" s="627"/>
      <c r="M2873" s="627"/>
      <c r="N2873" s="627"/>
    </row>
    <row r="2874" spans="1:14" ht="15" hidden="1" customHeight="1" x14ac:dyDescent="0.15">
      <c r="A2874" s="627">
        <v>86</v>
      </c>
      <c r="B2874" s="627">
        <v>2213303000</v>
      </c>
      <c r="C2874" s="627" t="s">
        <v>1235</v>
      </c>
      <c r="D2874" s="627" t="s">
        <v>5079</v>
      </c>
      <c r="E2874" s="627" t="s">
        <v>1008</v>
      </c>
      <c r="F2874" s="627" t="s">
        <v>1007</v>
      </c>
      <c r="G2874" s="627" t="s">
        <v>6114</v>
      </c>
      <c r="H2874" s="627" t="s">
        <v>6138</v>
      </c>
      <c r="I2874" s="627"/>
      <c r="J2874" s="627" t="s">
        <v>5080</v>
      </c>
      <c r="K2874" s="627"/>
      <c r="L2874" s="627"/>
      <c r="M2874" s="627"/>
      <c r="N2874" s="627"/>
    </row>
    <row r="2875" spans="1:14" ht="15" hidden="1" customHeight="1" x14ac:dyDescent="0.15">
      <c r="A2875" s="627">
        <v>87</v>
      </c>
      <c r="B2875" s="627">
        <v>2213303000</v>
      </c>
      <c r="C2875" s="627" t="s">
        <v>1235</v>
      </c>
      <c r="D2875" s="627" t="s">
        <v>5079</v>
      </c>
      <c r="E2875" s="627" t="s">
        <v>1012</v>
      </c>
      <c r="F2875" s="627" t="s">
        <v>1007</v>
      </c>
      <c r="G2875" s="627" t="s">
        <v>6114</v>
      </c>
      <c r="H2875" s="627" t="s">
        <v>6138</v>
      </c>
      <c r="I2875" s="627" t="s">
        <v>6278</v>
      </c>
      <c r="J2875" s="627" t="s">
        <v>5082</v>
      </c>
      <c r="K2875" s="627"/>
      <c r="L2875" s="627"/>
      <c r="M2875" s="627"/>
      <c r="N2875" s="627"/>
    </row>
    <row r="2876" spans="1:14" ht="15" hidden="1" customHeight="1" x14ac:dyDescent="0.15">
      <c r="A2876" s="627">
        <v>88</v>
      </c>
      <c r="B2876" s="627">
        <v>2213303000</v>
      </c>
      <c r="C2876" s="627" t="s">
        <v>1235</v>
      </c>
      <c r="D2876" s="627" t="s">
        <v>5079</v>
      </c>
      <c r="E2876" s="627" t="s">
        <v>1014</v>
      </c>
      <c r="F2876" s="627" t="s">
        <v>1007</v>
      </c>
      <c r="G2876" s="627" t="s">
        <v>6114</v>
      </c>
      <c r="H2876" s="627" t="s">
        <v>6138</v>
      </c>
      <c r="I2876" s="627" t="s">
        <v>6279</v>
      </c>
      <c r="J2876" s="627" t="s">
        <v>5084</v>
      </c>
      <c r="K2876" s="627"/>
      <c r="L2876" s="627"/>
      <c r="M2876" s="627"/>
      <c r="N2876" s="627"/>
    </row>
    <row r="2877" spans="1:14" ht="15" hidden="1" customHeight="1" x14ac:dyDescent="0.15">
      <c r="A2877" s="627">
        <v>89</v>
      </c>
      <c r="B2877" s="627">
        <v>2213303000</v>
      </c>
      <c r="C2877" s="627" t="s">
        <v>1235</v>
      </c>
      <c r="D2877" s="627" t="s">
        <v>5079</v>
      </c>
      <c r="E2877" s="627" t="s">
        <v>1016</v>
      </c>
      <c r="F2877" s="627" t="s">
        <v>1007</v>
      </c>
      <c r="G2877" s="627" t="s">
        <v>6114</v>
      </c>
      <c r="H2877" s="627" t="s">
        <v>6138</v>
      </c>
      <c r="I2877" s="627" t="s">
        <v>6280</v>
      </c>
      <c r="J2877" s="627" t="s">
        <v>6281</v>
      </c>
      <c r="K2877" s="627"/>
      <c r="L2877" s="627"/>
      <c r="M2877" s="627"/>
      <c r="N2877" s="627"/>
    </row>
    <row r="2878" spans="1:14" ht="15" hidden="1" customHeight="1" x14ac:dyDescent="0.15">
      <c r="A2878" s="627">
        <v>90</v>
      </c>
      <c r="B2878" s="627">
        <v>2213303000</v>
      </c>
      <c r="C2878" s="627" t="s">
        <v>1235</v>
      </c>
      <c r="D2878" s="627" t="s">
        <v>5079</v>
      </c>
      <c r="E2878" s="627" t="s">
        <v>1018</v>
      </c>
      <c r="F2878" s="627" t="s">
        <v>1007</v>
      </c>
      <c r="G2878" s="627" t="s">
        <v>6114</v>
      </c>
      <c r="H2878" s="627" t="s">
        <v>6138</v>
      </c>
      <c r="I2878" s="627" t="s">
        <v>6282</v>
      </c>
      <c r="J2878" s="627" t="s">
        <v>6283</v>
      </c>
      <c r="K2878" s="627"/>
      <c r="L2878" s="627"/>
      <c r="M2878" s="627"/>
      <c r="N2878" s="627"/>
    </row>
    <row r="2879" spans="1:14" ht="15" hidden="1" customHeight="1" x14ac:dyDescent="0.15">
      <c r="A2879" s="627">
        <v>91</v>
      </c>
      <c r="B2879" s="627">
        <v>2213303000</v>
      </c>
      <c r="C2879" s="627" t="s">
        <v>1235</v>
      </c>
      <c r="D2879" s="627" t="s">
        <v>5079</v>
      </c>
      <c r="E2879" s="627" t="s">
        <v>1020</v>
      </c>
      <c r="F2879" s="627" t="s">
        <v>1007</v>
      </c>
      <c r="G2879" s="627" t="s">
        <v>6114</v>
      </c>
      <c r="H2879" s="627" t="s">
        <v>6138</v>
      </c>
      <c r="I2879" s="627" t="s">
        <v>6284</v>
      </c>
      <c r="J2879" s="627" t="s">
        <v>6285</v>
      </c>
      <c r="K2879" s="627"/>
      <c r="L2879" s="627"/>
      <c r="M2879" s="627"/>
      <c r="N2879" s="627"/>
    </row>
    <row r="2880" spans="1:14" ht="15" hidden="1" customHeight="1" x14ac:dyDescent="0.15">
      <c r="A2880" s="627">
        <v>92</v>
      </c>
      <c r="B2880" s="627">
        <v>2213303000</v>
      </c>
      <c r="C2880" s="627" t="s">
        <v>1235</v>
      </c>
      <c r="D2880" s="627" t="s">
        <v>5079</v>
      </c>
      <c r="E2880" s="627" t="s">
        <v>1022</v>
      </c>
      <c r="F2880" s="627" t="s">
        <v>1007</v>
      </c>
      <c r="G2880" s="627" t="s">
        <v>6114</v>
      </c>
      <c r="H2880" s="627" t="s">
        <v>6138</v>
      </c>
      <c r="I2880" s="627" t="s">
        <v>6286</v>
      </c>
      <c r="J2880" s="627" t="s">
        <v>6287</v>
      </c>
      <c r="K2880" s="627"/>
      <c r="L2880" s="627"/>
      <c r="M2880" s="627"/>
      <c r="N2880" s="627"/>
    </row>
    <row r="2881" spans="1:14" ht="15" hidden="1" customHeight="1" x14ac:dyDescent="0.15">
      <c r="A2881" s="627">
        <v>93</v>
      </c>
      <c r="B2881" s="627">
        <v>2213303000</v>
      </c>
      <c r="C2881" s="627" t="s">
        <v>1235</v>
      </c>
      <c r="D2881" s="627" t="s">
        <v>5079</v>
      </c>
      <c r="E2881" s="627" t="s">
        <v>1024</v>
      </c>
      <c r="F2881" s="627" t="s">
        <v>1007</v>
      </c>
      <c r="G2881" s="627" t="s">
        <v>6114</v>
      </c>
      <c r="H2881" s="627" t="s">
        <v>6138</v>
      </c>
      <c r="I2881" s="627" t="s">
        <v>6288</v>
      </c>
      <c r="J2881" s="627" t="s">
        <v>6289</v>
      </c>
      <c r="K2881" s="627"/>
      <c r="L2881" s="627"/>
      <c r="M2881" s="627"/>
      <c r="N2881" s="627"/>
    </row>
    <row r="2882" spans="1:14" ht="15" hidden="1" customHeight="1" x14ac:dyDescent="0.15">
      <c r="A2882" s="627">
        <v>94</v>
      </c>
      <c r="B2882" s="627">
        <v>2213303000</v>
      </c>
      <c r="C2882" s="627" t="s">
        <v>1235</v>
      </c>
      <c r="D2882" s="627" t="s">
        <v>5079</v>
      </c>
      <c r="E2882" s="627" t="s">
        <v>1006</v>
      </c>
      <c r="F2882" s="627" t="s">
        <v>1007</v>
      </c>
      <c r="G2882" s="627" t="s">
        <v>6114</v>
      </c>
      <c r="H2882" s="627" t="s">
        <v>6138</v>
      </c>
      <c r="I2882" s="627" t="s">
        <v>6290</v>
      </c>
      <c r="J2882" s="627" t="s">
        <v>6291</v>
      </c>
      <c r="K2882" s="627"/>
      <c r="L2882" s="627"/>
      <c r="M2882" s="627"/>
      <c r="N2882" s="627"/>
    </row>
    <row r="2883" spans="1:14" ht="15" hidden="1" customHeight="1" x14ac:dyDescent="0.15">
      <c r="A2883" s="627">
        <v>95</v>
      </c>
      <c r="B2883" s="627">
        <v>2213303000</v>
      </c>
      <c r="C2883" s="627" t="s">
        <v>1235</v>
      </c>
      <c r="D2883" s="627" t="s">
        <v>5079</v>
      </c>
      <c r="E2883" s="627" t="s">
        <v>1027</v>
      </c>
      <c r="F2883" s="627" t="s">
        <v>1007</v>
      </c>
      <c r="G2883" s="627" t="s">
        <v>6114</v>
      </c>
      <c r="H2883" s="627" t="s">
        <v>6138</v>
      </c>
      <c r="I2883" s="627" t="s">
        <v>6292</v>
      </c>
      <c r="J2883" s="627" t="s">
        <v>6293</v>
      </c>
      <c r="K2883" s="627"/>
      <c r="L2883" s="627"/>
      <c r="M2883" s="627"/>
      <c r="N2883" s="627"/>
    </row>
    <row r="2884" spans="1:14" ht="15" hidden="1" customHeight="1" x14ac:dyDescent="0.15">
      <c r="A2884" s="627">
        <v>96</v>
      </c>
      <c r="B2884" s="627">
        <v>2213303000</v>
      </c>
      <c r="C2884" s="627" t="s">
        <v>1235</v>
      </c>
      <c r="D2884" s="627" t="s">
        <v>5079</v>
      </c>
      <c r="E2884" s="627" t="s">
        <v>1029</v>
      </c>
      <c r="F2884" s="627" t="s">
        <v>1007</v>
      </c>
      <c r="G2884" s="627" t="s">
        <v>6114</v>
      </c>
      <c r="H2884" s="627" t="s">
        <v>6138</v>
      </c>
      <c r="I2884" s="627" t="s">
        <v>6294</v>
      </c>
      <c r="J2884" s="627" t="s">
        <v>6295</v>
      </c>
      <c r="K2884" s="627"/>
      <c r="L2884" s="627"/>
      <c r="M2884" s="627"/>
      <c r="N2884" s="627"/>
    </row>
    <row r="2885" spans="1:14" ht="15" hidden="1" customHeight="1" x14ac:dyDescent="0.15">
      <c r="A2885" s="627">
        <v>97</v>
      </c>
      <c r="B2885" s="627">
        <v>2213303000</v>
      </c>
      <c r="C2885" s="627" t="s">
        <v>1235</v>
      </c>
      <c r="D2885" s="627" t="s">
        <v>5079</v>
      </c>
      <c r="E2885" s="627" t="s">
        <v>1031</v>
      </c>
      <c r="F2885" s="627" t="s">
        <v>1007</v>
      </c>
      <c r="G2885" s="627" t="s">
        <v>6114</v>
      </c>
      <c r="H2885" s="627" t="s">
        <v>6138</v>
      </c>
      <c r="I2885" s="627" t="s">
        <v>6296</v>
      </c>
      <c r="J2885" s="627" t="s">
        <v>6297</v>
      </c>
      <c r="K2885" s="627"/>
      <c r="L2885" s="627"/>
      <c r="M2885" s="627"/>
      <c r="N2885" s="627"/>
    </row>
    <row r="2886" spans="1:14" ht="15" hidden="1" customHeight="1" x14ac:dyDescent="0.15">
      <c r="A2886" s="627">
        <v>98</v>
      </c>
      <c r="B2886" s="627">
        <v>2213303000</v>
      </c>
      <c r="C2886" s="627" t="s">
        <v>1235</v>
      </c>
      <c r="D2886" s="627" t="s">
        <v>5079</v>
      </c>
      <c r="E2886" s="627" t="s">
        <v>1033</v>
      </c>
      <c r="F2886" s="627" t="s">
        <v>1007</v>
      </c>
      <c r="G2886" s="627" t="s">
        <v>6114</v>
      </c>
      <c r="H2886" s="627" t="s">
        <v>6138</v>
      </c>
      <c r="I2886" s="627" t="s">
        <v>4623</v>
      </c>
      <c r="J2886" s="627" t="s">
        <v>6298</v>
      </c>
      <c r="K2886" s="627"/>
      <c r="L2886" s="627"/>
      <c r="M2886" s="627"/>
      <c r="N2886" s="627"/>
    </row>
    <row r="2887" spans="1:14" ht="15" hidden="1" customHeight="1" x14ac:dyDescent="0.15">
      <c r="A2887" s="627">
        <v>99</v>
      </c>
      <c r="B2887" s="627">
        <v>2213303000</v>
      </c>
      <c r="C2887" s="627" t="s">
        <v>1235</v>
      </c>
      <c r="D2887" s="627" t="s">
        <v>5079</v>
      </c>
      <c r="E2887" s="627" t="s">
        <v>1035</v>
      </c>
      <c r="F2887" s="627" t="s">
        <v>1007</v>
      </c>
      <c r="G2887" s="627" t="s">
        <v>6114</v>
      </c>
      <c r="H2887" s="627" t="s">
        <v>6138</v>
      </c>
      <c r="I2887" s="627" t="s">
        <v>6299</v>
      </c>
      <c r="J2887" s="627" t="s">
        <v>6300</v>
      </c>
      <c r="K2887" s="627"/>
      <c r="L2887" s="627"/>
      <c r="M2887" s="627"/>
      <c r="N2887" s="627"/>
    </row>
    <row r="2888" spans="1:14" ht="15" hidden="1" customHeight="1" x14ac:dyDescent="0.15">
      <c r="A2888" s="627">
        <v>100</v>
      </c>
      <c r="B2888" s="627">
        <v>2213303000</v>
      </c>
      <c r="C2888" s="627" t="s">
        <v>1235</v>
      </c>
      <c r="D2888" s="627" t="s">
        <v>5079</v>
      </c>
      <c r="E2888" s="627" t="s">
        <v>1037</v>
      </c>
      <c r="F2888" s="627" t="s">
        <v>1007</v>
      </c>
      <c r="G2888" s="627" t="s">
        <v>6114</v>
      </c>
      <c r="H2888" s="627" t="s">
        <v>6138</v>
      </c>
      <c r="I2888" s="627" t="s">
        <v>6301</v>
      </c>
      <c r="J2888" s="627" t="s">
        <v>6302</v>
      </c>
      <c r="K2888" s="627"/>
      <c r="L2888" s="627"/>
      <c r="M2888" s="627"/>
      <c r="N2888" s="627"/>
    </row>
    <row r="2889" spans="1:14" ht="15" hidden="1" customHeight="1" x14ac:dyDescent="0.15">
      <c r="A2889" s="627">
        <v>101</v>
      </c>
      <c r="B2889" s="627">
        <v>2213303000</v>
      </c>
      <c r="C2889" s="627" t="s">
        <v>1235</v>
      </c>
      <c r="D2889" s="627" t="s">
        <v>5079</v>
      </c>
      <c r="E2889" s="627" t="s">
        <v>1039</v>
      </c>
      <c r="F2889" s="627" t="s">
        <v>1007</v>
      </c>
      <c r="G2889" s="627" t="s">
        <v>6114</v>
      </c>
      <c r="H2889" s="627" t="s">
        <v>6138</v>
      </c>
      <c r="I2889" s="627" t="s">
        <v>6303</v>
      </c>
      <c r="J2889" s="627" t="s">
        <v>6304</v>
      </c>
      <c r="K2889" s="627"/>
      <c r="L2889" s="627"/>
      <c r="M2889" s="627"/>
      <c r="N2889" s="627"/>
    </row>
    <row r="2890" spans="1:14" ht="15" hidden="1" customHeight="1" x14ac:dyDescent="0.15">
      <c r="A2890" s="627">
        <v>102</v>
      </c>
      <c r="B2890" s="627">
        <v>2213303000</v>
      </c>
      <c r="C2890" s="627" t="s">
        <v>1235</v>
      </c>
      <c r="D2890" s="627" t="s">
        <v>1059</v>
      </c>
      <c r="E2890" s="627" t="s">
        <v>1008</v>
      </c>
      <c r="F2890" s="627" t="s">
        <v>1007</v>
      </c>
      <c r="G2890" s="627" t="s">
        <v>6114</v>
      </c>
      <c r="H2890" s="627" t="s">
        <v>6141</v>
      </c>
      <c r="I2890" s="627"/>
      <c r="J2890" s="627" t="s">
        <v>591</v>
      </c>
      <c r="K2890" s="627"/>
      <c r="L2890" s="627"/>
      <c r="M2890" s="627"/>
      <c r="N2890" s="627"/>
    </row>
    <row r="2891" spans="1:14" ht="15" hidden="1" customHeight="1" x14ac:dyDescent="0.15">
      <c r="A2891" s="627">
        <v>103</v>
      </c>
      <c r="B2891" s="627">
        <v>2213303000</v>
      </c>
      <c r="C2891" s="627" t="s">
        <v>1235</v>
      </c>
      <c r="D2891" s="627" t="s">
        <v>1059</v>
      </c>
      <c r="E2891" s="627" t="s">
        <v>1012</v>
      </c>
      <c r="F2891" s="627" t="s">
        <v>1007</v>
      </c>
      <c r="G2891" s="627" t="s">
        <v>6114</v>
      </c>
      <c r="H2891" s="627" t="s">
        <v>6141</v>
      </c>
      <c r="I2891" s="627" t="s">
        <v>6141</v>
      </c>
      <c r="J2891" s="627" t="s">
        <v>592</v>
      </c>
      <c r="K2891" s="627"/>
      <c r="L2891" s="627"/>
      <c r="M2891" s="627"/>
      <c r="N2891" s="627"/>
    </row>
    <row r="2892" spans="1:14" ht="15" hidden="1" customHeight="1" x14ac:dyDescent="0.15">
      <c r="A2892" s="627">
        <v>104</v>
      </c>
      <c r="B2892" s="627">
        <v>2213303000</v>
      </c>
      <c r="C2892" s="627" t="s">
        <v>1235</v>
      </c>
      <c r="D2892" s="627" t="s">
        <v>1059</v>
      </c>
      <c r="E2892" s="627" t="s">
        <v>1014</v>
      </c>
      <c r="F2892" s="627" t="s">
        <v>1007</v>
      </c>
      <c r="G2892" s="627" t="s">
        <v>6114</v>
      </c>
      <c r="H2892" s="627" t="s">
        <v>6141</v>
      </c>
      <c r="I2892" s="627" t="s">
        <v>6305</v>
      </c>
      <c r="J2892" s="627" t="s">
        <v>593</v>
      </c>
      <c r="K2892" s="627"/>
      <c r="L2892" s="627"/>
      <c r="M2892" s="627"/>
      <c r="N2892" s="627"/>
    </row>
    <row r="2893" spans="1:14" ht="15" hidden="1" customHeight="1" x14ac:dyDescent="0.15">
      <c r="A2893" s="627">
        <v>105</v>
      </c>
      <c r="B2893" s="627">
        <v>2213303000</v>
      </c>
      <c r="C2893" s="627" t="s">
        <v>1235</v>
      </c>
      <c r="D2893" s="627" t="s">
        <v>1059</v>
      </c>
      <c r="E2893" s="627" t="s">
        <v>1016</v>
      </c>
      <c r="F2893" s="627" t="s">
        <v>1007</v>
      </c>
      <c r="G2893" s="627" t="s">
        <v>6114</v>
      </c>
      <c r="H2893" s="627" t="s">
        <v>6141</v>
      </c>
      <c r="I2893" s="627" t="s">
        <v>4381</v>
      </c>
      <c r="J2893" s="627" t="s">
        <v>594</v>
      </c>
      <c r="K2893" s="627"/>
      <c r="L2893" s="627"/>
      <c r="M2893" s="627"/>
      <c r="N2893" s="627"/>
    </row>
    <row r="2894" spans="1:14" ht="15" hidden="1" customHeight="1" x14ac:dyDescent="0.15">
      <c r="A2894" s="627">
        <v>106</v>
      </c>
      <c r="B2894" s="627">
        <v>2213303000</v>
      </c>
      <c r="C2894" s="627" t="s">
        <v>1235</v>
      </c>
      <c r="D2894" s="627" t="s">
        <v>1059</v>
      </c>
      <c r="E2894" s="627" t="s">
        <v>1018</v>
      </c>
      <c r="F2894" s="627" t="s">
        <v>1007</v>
      </c>
      <c r="G2894" s="627" t="s">
        <v>6114</v>
      </c>
      <c r="H2894" s="627" t="s">
        <v>6141</v>
      </c>
      <c r="I2894" s="627" t="s">
        <v>6306</v>
      </c>
      <c r="J2894" s="627" t="s">
        <v>595</v>
      </c>
      <c r="K2894" s="627"/>
      <c r="L2894" s="627"/>
      <c r="M2894" s="627"/>
      <c r="N2894" s="627"/>
    </row>
    <row r="2895" spans="1:14" ht="15" hidden="1" customHeight="1" x14ac:dyDescent="0.15">
      <c r="A2895" s="627">
        <v>107</v>
      </c>
      <c r="B2895" s="627">
        <v>2213303000</v>
      </c>
      <c r="C2895" s="627" t="s">
        <v>1235</v>
      </c>
      <c r="D2895" s="627" t="s">
        <v>1059</v>
      </c>
      <c r="E2895" s="627" t="s">
        <v>1020</v>
      </c>
      <c r="F2895" s="627" t="s">
        <v>1007</v>
      </c>
      <c r="G2895" s="627" t="s">
        <v>6114</v>
      </c>
      <c r="H2895" s="627" t="s">
        <v>6141</v>
      </c>
      <c r="I2895" s="627" t="s">
        <v>6307</v>
      </c>
      <c r="J2895" s="627" t="s">
        <v>596</v>
      </c>
      <c r="K2895" s="627"/>
      <c r="L2895" s="627"/>
      <c r="M2895" s="627"/>
      <c r="N2895" s="627"/>
    </row>
    <row r="2896" spans="1:14" ht="15" hidden="1" customHeight="1" x14ac:dyDescent="0.15">
      <c r="A2896" s="627">
        <v>108</v>
      </c>
      <c r="B2896" s="627">
        <v>2213303000</v>
      </c>
      <c r="C2896" s="627" t="s">
        <v>1235</v>
      </c>
      <c r="D2896" s="627" t="s">
        <v>1059</v>
      </c>
      <c r="E2896" s="627" t="s">
        <v>1022</v>
      </c>
      <c r="F2896" s="627" t="s">
        <v>1007</v>
      </c>
      <c r="G2896" s="627" t="s">
        <v>6114</v>
      </c>
      <c r="H2896" s="627" t="s">
        <v>6141</v>
      </c>
      <c r="I2896" s="627" t="s">
        <v>2596</v>
      </c>
      <c r="J2896" s="627" t="s">
        <v>1739</v>
      </c>
      <c r="K2896" s="627"/>
      <c r="L2896" s="627"/>
      <c r="M2896" s="627"/>
      <c r="N2896" s="627"/>
    </row>
    <row r="2897" spans="1:14" ht="15" hidden="1" customHeight="1" x14ac:dyDescent="0.15">
      <c r="A2897" s="627">
        <v>109</v>
      </c>
      <c r="B2897" s="627">
        <v>2213303000</v>
      </c>
      <c r="C2897" s="627" t="s">
        <v>1235</v>
      </c>
      <c r="D2897" s="627" t="s">
        <v>1059</v>
      </c>
      <c r="E2897" s="627" t="s">
        <v>1024</v>
      </c>
      <c r="F2897" s="627" t="s">
        <v>1007</v>
      </c>
      <c r="G2897" s="627" t="s">
        <v>6114</v>
      </c>
      <c r="H2897" s="627" t="s">
        <v>6141</v>
      </c>
      <c r="I2897" s="627" t="s">
        <v>6308</v>
      </c>
      <c r="J2897" s="627" t="s">
        <v>1742</v>
      </c>
      <c r="K2897" s="627"/>
      <c r="L2897" s="627"/>
      <c r="M2897" s="627"/>
      <c r="N2897" s="627"/>
    </row>
    <row r="2898" spans="1:14" ht="15" hidden="1" customHeight="1" x14ac:dyDescent="0.15">
      <c r="A2898" s="627">
        <v>110</v>
      </c>
      <c r="B2898" s="627">
        <v>2213303000</v>
      </c>
      <c r="C2898" s="627" t="s">
        <v>1235</v>
      </c>
      <c r="D2898" s="627" t="s">
        <v>1059</v>
      </c>
      <c r="E2898" s="627" t="s">
        <v>1006</v>
      </c>
      <c r="F2898" s="627" t="s">
        <v>1007</v>
      </c>
      <c r="G2898" s="627" t="s">
        <v>6114</v>
      </c>
      <c r="H2898" s="627" t="s">
        <v>6141</v>
      </c>
      <c r="I2898" s="627" t="s">
        <v>4074</v>
      </c>
      <c r="J2898" s="627" t="s">
        <v>1745</v>
      </c>
      <c r="K2898" s="627"/>
      <c r="L2898" s="627"/>
      <c r="M2898" s="627"/>
      <c r="N2898" s="627"/>
    </row>
    <row r="2899" spans="1:14" ht="15" hidden="1" customHeight="1" x14ac:dyDescent="0.15">
      <c r="A2899" s="627">
        <v>111</v>
      </c>
      <c r="B2899" s="627">
        <v>2213303000</v>
      </c>
      <c r="C2899" s="627" t="s">
        <v>1235</v>
      </c>
      <c r="D2899" s="627" t="s">
        <v>1077</v>
      </c>
      <c r="E2899" s="627" t="s">
        <v>1008</v>
      </c>
      <c r="F2899" s="627" t="s">
        <v>1007</v>
      </c>
      <c r="G2899" s="627" t="s">
        <v>6114</v>
      </c>
      <c r="H2899" s="627" t="s">
        <v>6143</v>
      </c>
      <c r="I2899" s="627"/>
      <c r="J2899" s="627" t="s">
        <v>607</v>
      </c>
      <c r="K2899" s="627"/>
      <c r="L2899" s="627"/>
      <c r="M2899" s="627"/>
      <c r="N2899" s="627"/>
    </row>
    <row r="2900" spans="1:14" ht="15" hidden="1" customHeight="1" x14ac:dyDescent="0.15">
      <c r="A2900" s="627">
        <v>112</v>
      </c>
      <c r="B2900" s="627">
        <v>2213303000</v>
      </c>
      <c r="C2900" s="627" t="s">
        <v>1235</v>
      </c>
      <c r="D2900" s="627" t="s">
        <v>1077</v>
      </c>
      <c r="E2900" s="627" t="s">
        <v>1012</v>
      </c>
      <c r="F2900" s="627" t="s">
        <v>1007</v>
      </c>
      <c r="G2900" s="627" t="s">
        <v>6114</v>
      </c>
      <c r="H2900" s="627" t="s">
        <v>6143</v>
      </c>
      <c r="I2900" s="627" t="s">
        <v>6143</v>
      </c>
      <c r="J2900" s="627" t="s">
        <v>608</v>
      </c>
      <c r="K2900" s="627"/>
      <c r="L2900" s="627"/>
      <c r="M2900" s="627"/>
      <c r="N2900" s="627"/>
    </row>
    <row r="2901" spans="1:14" ht="15" hidden="1" customHeight="1" x14ac:dyDescent="0.15">
      <c r="A2901" s="627">
        <v>113</v>
      </c>
      <c r="B2901" s="627">
        <v>2213303000</v>
      </c>
      <c r="C2901" s="627" t="s">
        <v>1235</v>
      </c>
      <c r="D2901" s="627" t="s">
        <v>1077</v>
      </c>
      <c r="E2901" s="627" t="s">
        <v>1014</v>
      </c>
      <c r="F2901" s="627" t="s">
        <v>1007</v>
      </c>
      <c r="G2901" s="627" t="s">
        <v>6114</v>
      </c>
      <c r="H2901" s="627" t="s">
        <v>6143</v>
      </c>
      <c r="I2901" s="627" t="s">
        <v>6309</v>
      </c>
      <c r="J2901" s="627" t="s">
        <v>609</v>
      </c>
      <c r="K2901" s="627"/>
      <c r="L2901" s="627"/>
      <c r="M2901" s="627"/>
      <c r="N2901" s="627"/>
    </row>
    <row r="2902" spans="1:14" ht="15" hidden="1" customHeight="1" x14ac:dyDescent="0.15">
      <c r="A2902" s="627">
        <v>114</v>
      </c>
      <c r="B2902" s="627">
        <v>2213303000</v>
      </c>
      <c r="C2902" s="627" t="s">
        <v>1235</v>
      </c>
      <c r="D2902" s="627" t="s">
        <v>1839</v>
      </c>
      <c r="E2902" s="627" t="s">
        <v>1008</v>
      </c>
      <c r="F2902" s="627" t="s">
        <v>1007</v>
      </c>
      <c r="G2902" s="627" t="s">
        <v>6114</v>
      </c>
      <c r="H2902" s="627" t="s">
        <v>6144</v>
      </c>
      <c r="I2902" s="627"/>
      <c r="J2902" s="627" t="s">
        <v>1840</v>
      </c>
      <c r="K2902" s="627"/>
      <c r="L2902" s="627"/>
      <c r="M2902" s="627"/>
      <c r="N2902" s="627"/>
    </row>
    <row r="2903" spans="1:14" ht="15" hidden="1" customHeight="1" x14ac:dyDescent="0.15">
      <c r="A2903" s="627">
        <v>115</v>
      </c>
      <c r="B2903" s="627">
        <v>2213303000</v>
      </c>
      <c r="C2903" s="627" t="s">
        <v>1235</v>
      </c>
      <c r="D2903" s="627" t="s">
        <v>1839</v>
      </c>
      <c r="E2903" s="627" t="s">
        <v>1012</v>
      </c>
      <c r="F2903" s="627" t="s">
        <v>1007</v>
      </c>
      <c r="G2903" s="627" t="s">
        <v>6114</v>
      </c>
      <c r="H2903" s="627" t="s">
        <v>6144</v>
      </c>
      <c r="I2903" s="627" t="s">
        <v>6144</v>
      </c>
      <c r="J2903" s="627" t="s">
        <v>1843</v>
      </c>
      <c r="K2903" s="627"/>
      <c r="L2903" s="627"/>
      <c r="M2903" s="627"/>
      <c r="N2903" s="627"/>
    </row>
    <row r="2904" spans="1:14" ht="15" hidden="1" customHeight="1" x14ac:dyDescent="0.15">
      <c r="A2904" s="627">
        <v>116</v>
      </c>
      <c r="B2904" s="627">
        <v>2213303000</v>
      </c>
      <c r="C2904" s="627" t="s">
        <v>1235</v>
      </c>
      <c r="D2904" s="627" t="s">
        <v>1839</v>
      </c>
      <c r="E2904" s="627" t="s">
        <v>1014</v>
      </c>
      <c r="F2904" s="627" t="s">
        <v>1007</v>
      </c>
      <c r="G2904" s="627" t="s">
        <v>6114</v>
      </c>
      <c r="H2904" s="627" t="s">
        <v>6144</v>
      </c>
      <c r="I2904" s="627" t="s">
        <v>3864</v>
      </c>
      <c r="J2904" s="627" t="s">
        <v>1846</v>
      </c>
      <c r="K2904" s="627"/>
      <c r="L2904" s="627"/>
      <c r="M2904" s="627"/>
      <c r="N2904" s="627"/>
    </row>
    <row r="2905" spans="1:14" ht="15" hidden="1" customHeight="1" x14ac:dyDescent="0.15">
      <c r="A2905" s="627">
        <v>117</v>
      </c>
      <c r="B2905" s="627">
        <v>2213303000</v>
      </c>
      <c r="C2905" s="627" t="s">
        <v>1235</v>
      </c>
      <c r="D2905" s="627" t="s">
        <v>1091</v>
      </c>
      <c r="E2905" s="627" t="s">
        <v>1008</v>
      </c>
      <c r="F2905" s="627" t="s">
        <v>1007</v>
      </c>
      <c r="G2905" s="627" t="s">
        <v>6114</v>
      </c>
      <c r="H2905" s="627" t="s">
        <v>6146</v>
      </c>
      <c r="I2905" s="627"/>
      <c r="J2905" s="627" t="s">
        <v>620</v>
      </c>
      <c r="K2905" s="627"/>
      <c r="L2905" s="627"/>
      <c r="M2905" s="627"/>
      <c r="N2905" s="627"/>
    </row>
    <row r="2906" spans="1:14" ht="15" hidden="1" customHeight="1" x14ac:dyDescent="0.15">
      <c r="A2906" s="627">
        <v>118</v>
      </c>
      <c r="B2906" s="627">
        <v>2213303000</v>
      </c>
      <c r="C2906" s="627" t="s">
        <v>1235</v>
      </c>
      <c r="D2906" s="627" t="s">
        <v>1091</v>
      </c>
      <c r="E2906" s="627" t="s">
        <v>1012</v>
      </c>
      <c r="F2906" s="627" t="s">
        <v>1007</v>
      </c>
      <c r="G2906" s="627" t="s">
        <v>6114</v>
      </c>
      <c r="H2906" s="627" t="s">
        <v>6146</v>
      </c>
      <c r="I2906" s="627" t="s">
        <v>6146</v>
      </c>
      <c r="J2906" s="627" t="s">
        <v>621</v>
      </c>
      <c r="K2906" s="627"/>
      <c r="L2906" s="627"/>
      <c r="M2906" s="627"/>
      <c r="N2906" s="627"/>
    </row>
    <row r="2907" spans="1:14" ht="15" hidden="1" customHeight="1" x14ac:dyDescent="0.15">
      <c r="A2907" s="627">
        <v>119</v>
      </c>
      <c r="B2907" s="627">
        <v>2213303000</v>
      </c>
      <c r="C2907" s="627" t="s">
        <v>1235</v>
      </c>
      <c r="D2907" s="627" t="s">
        <v>1091</v>
      </c>
      <c r="E2907" s="627" t="s">
        <v>1014</v>
      </c>
      <c r="F2907" s="627" t="s">
        <v>1007</v>
      </c>
      <c r="G2907" s="627" t="s">
        <v>6114</v>
      </c>
      <c r="H2907" s="627" t="s">
        <v>6146</v>
      </c>
      <c r="I2907" s="627" t="s">
        <v>6310</v>
      </c>
      <c r="J2907" s="627" t="s">
        <v>622</v>
      </c>
      <c r="K2907" s="627"/>
      <c r="L2907" s="627"/>
      <c r="M2907" s="627"/>
      <c r="N2907" s="627"/>
    </row>
    <row r="2908" spans="1:14" ht="15" hidden="1" customHeight="1" x14ac:dyDescent="0.15">
      <c r="A2908" s="627">
        <v>120</v>
      </c>
      <c r="B2908" s="627">
        <v>2213303000</v>
      </c>
      <c r="C2908" s="627" t="s">
        <v>1235</v>
      </c>
      <c r="D2908" s="627" t="s">
        <v>1091</v>
      </c>
      <c r="E2908" s="627" t="s">
        <v>1016</v>
      </c>
      <c r="F2908" s="627" t="s">
        <v>1007</v>
      </c>
      <c r="G2908" s="627" t="s">
        <v>6114</v>
      </c>
      <c r="H2908" s="627" t="s">
        <v>6146</v>
      </c>
      <c r="I2908" s="627" t="s">
        <v>5812</v>
      </c>
      <c r="J2908" s="627" t="s">
        <v>623</v>
      </c>
      <c r="K2908" s="627"/>
      <c r="L2908" s="627"/>
      <c r="M2908" s="627"/>
      <c r="N2908" s="627"/>
    </row>
    <row r="2909" spans="1:14" ht="15" hidden="1" customHeight="1" x14ac:dyDescent="0.15">
      <c r="A2909" s="627">
        <v>121</v>
      </c>
      <c r="B2909" s="627">
        <v>2213303000</v>
      </c>
      <c r="C2909" s="627" t="s">
        <v>1235</v>
      </c>
      <c r="D2909" s="627" t="s">
        <v>1091</v>
      </c>
      <c r="E2909" s="627" t="s">
        <v>1018</v>
      </c>
      <c r="F2909" s="627" t="s">
        <v>1007</v>
      </c>
      <c r="G2909" s="627" t="s">
        <v>6114</v>
      </c>
      <c r="H2909" s="627" t="s">
        <v>6146</v>
      </c>
      <c r="I2909" s="627" t="s">
        <v>6311</v>
      </c>
      <c r="J2909" s="627" t="s">
        <v>624</v>
      </c>
      <c r="K2909" s="627"/>
      <c r="L2909" s="627"/>
      <c r="M2909" s="627"/>
      <c r="N2909" s="627"/>
    </row>
    <row r="2910" spans="1:14" ht="15" hidden="1" customHeight="1" x14ac:dyDescent="0.15">
      <c r="A2910" s="627">
        <v>122</v>
      </c>
      <c r="B2910" s="627">
        <v>2213303000</v>
      </c>
      <c r="C2910" s="627" t="s">
        <v>1235</v>
      </c>
      <c r="D2910" s="627" t="s">
        <v>1091</v>
      </c>
      <c r="E2910" s="627" t="s">
        <v>1020</v>
      </c>
      <c r="F2910" s="627" t="s">
        <v>1007</v>
      </c>
      <c r="G2910" s="627" t="s">
        <v>6114</v>
      </c>
      <c r="H2910" s="627" t="s">
        <v>6146</v>
      </c>
      <c r="I2910" s="627" t="s">
        <v>6312</v>
      </c>
      <c r="J2910" s="627" t="s">
        <v>625</v>
      </c>
      <c r="K2910" s="627"/>
      <c r="L2910" s="627"/>
      <c r="M2910" s="627"/>
      <c r="N2910" s="627"/>
    </row>
    <row r="2911" spans="1:14" ht="15" hidden="1" customHeight="1" x14ac:dyDescent="0.15">
      <c r="A2911" s="627">
        <v>123</v>
      </c>
      <c r="B2911" s="627">
        <v>2213303000</v>
      </c>
      <c r="C2911" s="627" t="s">
        <v>1235</v>
      </c>
      <c r="D2911" s="627" t="s">
        <v>1091</v>
      </c>
      <c r="E2911" s="627" t="s">
        <v>1022</v>
      </c>
      <c r="F2911" s="627" t="s">
        <v>1007</v>
      </c>
      <c r="G2911" s="627" t="s">
        <v>6114</v>
      </c>
      <c r="H2911" s="627" t="s">
        <v>6146</v>
      </c>
      <c r="I2911" s="627" t="s">
        <v>783</v>
      </c>
      <c r="J2911" s="627" t="s">
        <v>2388</v>
      </c>
      <c r="K2911" s="627"/>
      <c r="L2911" s="627"/>
      <c r="M2911" s="627"/>
      <c r="N2911" s="627"/>
    </row>
    <row r="2912" spans="1:14" ht="15" hidden="1" customHeight="1" x14ac:dyDescent="0.15">
      <c r="A2912" s="627">
        <v>124</v>
      </c>
      <c r="B2912" s="627">
        <v>2213303000</v>
      </c>
      <c r="C2912" s="627" t="s">
        <v>1235</v>
      </c>
      <c r="D2912" s="627" t="s">
        <v>1091</v>
      </c>
      <c r="E2912" s="627" t="s">
        <v>1024</v>
      </c>
      <c r="F2912" s="627" t="s">
        <v>1007</v>
      </c>
      <c r="G2912" s="627" t="s">
        <v>6114</v>
      </c>
      <c r="H2912" s="627" t="s">
        <v>6146</v>
      </c>
      <c r="I2912" s="627" t="s">
        <v>6313</v>
      </c>
      <c r="J2912" s="627" t="s">
        <v>2391</v>
      </c>
      <c r="K2912" s="627"/>
      <c r="L2912" s="627"/>
      <c r="M2912" s="627"/>
      <c r="N2912" s="627"/>
    </row>
    <row r="2913" spans="1:14" ht="15" hidden="1" customHeight="1" x14ac:dyDescent="0.15">
      <c r="A2913" s="627">
        <v>125</v>
      </c>
      <c r="B2913" s="627">
        <v>2213303000</v>
      </c>
      <c r="C2913" s="627" t="s">
        <v>1235</v>
      </c>
      <c r="D2913" s="627" t="s">
        <v>1091</v>
      </c>
      <c r="E2913" s="627" t="s">
        <v>1006</v>
      </c>
      <c r="F2913" s="627" t="s">
        <v>1007</v>
      </c>
      <c r="G2913" s="627" t="s">
        <v>6114</v>
      </c>
      <c r="H2913" s="627" t="s">
        <v>6146</v>
      </c>
      <c r="I2913" s="627" t="s">
        <v>6314</v>
      </c>
      <c r="J2913" s="627" t="s">
        <v>2394</v>
      </c>
      <c r="K2913" s="627"/>
      <c r="L2913" s="627"/>
      <c r="M2913" s="627"/>
      <c r="N2913" s="627"/>
    </row>
    <row r="2914" spans="1:14" ht="15" hidden="1" customHeight="1" x14ac:dyDescent="0.15">
      <c r="A2914" s="627">
        <v>126</v>
      </c>
      <c r="B2914" s="627">
        <v>2213303000</v>
      </c>
      <c r="C2914" s="627" t="s">
        <v>1235</v>
      </c>
      <c r="D2914" s="627" t="s">
        <v>1091</v>
      </c>
      <c r="E2914" s="627" t="s">
        <v>1027</v>
      </c>
      <c r="F2914" s="627" t="s">
        <v>1007</v>
      </c>
      <c r="G2914" s="627" t="s">
        <v>6114</v>
      </c>
      <c r="H2914" s="627" t="s">
        <v>6146</v>
      </c>
      <c r="I2914" s="627" t="s">
        <v>6315</v>
      </c>
      <c r="J2914" s="627" t="s">
        <v>2980</v>
      </c>
      <c r="K2914" s="627"/>
      <c r="L2914" s="627"/>
      <c r="M2914" s="627"/>
      <c r="N2914" s="627"/>
    </row>
    <row r="2915" spans="1:14" ht="15" hidden="1" customHeight="1" x14ac:dyDescent="0.15">
      <c r="A2915" s="627">
        <v>127</v>
      </c>
      <c r="B2915" s="627">
        <v>2213303000</v>
      </c>
      <c r="C2915" s="627" t="s">
        <v>1235</v>
      </c>
      <c r="D2915" s="627" t="s">
        <v>1098</v>
      </c>
      <c r="E2915" s="627" t="s">
        <v>1008</v>
      </c>
      <c r="F2915" s="627" t="s">
        <v>1007</v>
      </c>
      <c r="G2915" s="627" t="s">
        <v>6114</v>
      </c>
      <c r="H2915" s="627" t="s">
        <v>6148</v>
      </c>
      <c r="I2915" s="627"/>
      <c r="J2915" s="627" t="s">
        <v>626</v>
      </c>
      <c r="K2915" s="627"/>
      <c r="L2915" s="627"/>
      <c r="M2915" s="627"/>
      <c r="N2915" s="627"/>
    </row>
    <row r="2916" spans="1:14" ht="15" hidden="1" customHeight="1" x14ac:dyDescent="0.15">
      <c r="A2916" s="627">
        <v>128</v>
      </c>
      <c r="B2916" s="627">
        <v>2213303000</v>
      </c>
      <c r="C2916" s="627" t="s">
        <v>1235</v>
      </c>
      <c r="D2916" s="627" t="s">
        <v>1098</v>
      </c>
      <c r="E2916" s="627" t="s">
        <v>1012</v>
      </c>
      <c r="F2916" s="627" t="s">
        <v>1007</v>
      </c>
      <c r="G2916" s="627" t="s">
        <v>6114</v>
      </c>
      <c r="H2916" s="627" t="s">
        <v>6148</v>
      </c>
      <c r="I2916" s="627" t="s">
        <v>6148</v>
      </c>
      <c r="J2916" s="627" t="s">
        <v>627</v>
      </c>
      <c r="K2916" s="627"/>
      <c r="L2916" s="627"/>
      <c r="M2916" s="627"/>
      <c r="N2916" s="627"/>
    </row>
    <row r="2917" spans="1:14" ht="15" hidden="1" customHeight="1" x14ac:dyDescent="0.15">
      <c r="A2917" s="627">
        <v>129</v>
      </c>
      <c r="B2917" s="627">
        <v>2213303000</v>
      </c>
      <c r="C2917" s="627" t="s">
        <v>1235</v>
      </c>
      <c r="D2917" s="627" t="s">
        <v>1098</v>
      </c>
      <c r="E2917" s="627" t="s">
        <v>1014</v>
      </c>
      <c r="F2917" s="627" t="s">
        <v>1007</v>
      </c>
      <c r="G2917" s="627" t="s">
        <v>6114</v>
      </c>
      <c r="H2917" s="627" t="s">
        <v>6148</v>
      </c>
      <c r="I2917" s="627" t="s">
        <v>6316</v>
      </c>
      <c r="J2917" s="627" t="s">
        <v>628</v>
      </c>
      <c r="K2917" s="627"/>
      <c r="L2917" s="627"/>
      <c r="M2917" s="627"/>
      <c r="N2917" s="627"/>
    </row>
    <row r="2918" spans="1:14" ht="15" hidden="1" customHeight="1" x14ac:dyDescent="0.15">
      <c r="A2918" s="627">
        <v>130</v>
      </c>
      <c r="B2918" s="627">
        <v>2213303000</v>
      </c>
      <c r="C2918" s="627" t="s">
        <v>1235</v>
      </c>
      <c r="D2918" s="627" t="s">
        <v>1098</v>
      </c>
      <c r="E2918" s="627" t="s">
        <v>1016</v>
      </c>
      <c r="F2918" s="627" t="s">
        <v>1007</v>
      </c>
      <c r="G2918" s="627" t="s">
        <v>6114</v>
      </c>
      <c r="H2918" s="627" t="s">
        <v>6148</v>
      </c>
      <c r="I2918" s="627" t="s">
        <v>6317</v>
      </c>
      <c r="J2918" s="627" t="s">
        <v>629</v>
      </c>
      <c r="K2918" s="627"/>
      <c r="L2918" s="627"/>
      <c r="M2918" s="627"/>
      <c r="N2918" s="627"/>
    </row>
    <row r="2919" spans="1:14" ht="15" hidden="1" customHeight="1" x14ac:dyDescent="0.15">
      <c r="A2919" s="627">
        <v>131</v>
      </c>
      <c r="B2919" s="627">
        <v>2213303000</v>
      </c>
      <c r="C2919" s="627" t="s">
        <v>1235</v>
      </c>
      <c r="D2919" s="627" t="s">
        <v>1897</v>
      </c>
      <c r="E2919" s="627" t="s">
        <v>1008</v>
      </c>
      <c r="F2919" s="627" t="s">
        <v>1007</v>
      </c>
      <c r="G2919" s="627" t="s">
        <v>6114</v>
      </c>
      <c r="H2919" s="627" t="s">
        <v>6149</v>
      </c>
      <c r="I2919" s="627"/>
      <c r="J2919" s="627" t="s">
        <v>1898</v>
      </c>
      <c r="K2919" s="627"/>
      <c r="L2919" s="627"/>
      <c r="M2919" s="627"/>
      <c r="N2919" s="627"/>
    </row>
    <row r="2920" spans="1:14" ht="15" hidden="1" customHeight="1" x14ac:dyDescent="0.15">
      <c r="A2920" s="627">
        <v>132</v>
      </c>
      <c r="B2920" s="627">
        <v>2213303000</v>
      </c>
      <c r="C2920" s="627" t="s">
        <v>1235</v>
      </c>
      <c r="D2920" s="627" t="s">
        <v>1897</v>
      </c>
      <c r="E2920" s="627" t="s">
        <v>1012</v>
      </c>
      <c r="F2920" s="627" t="s">
        <v>1007</v>
      </c>
      <c r="G2920" s="627" t="s">
        <v>6114</v>
      </c>
      <c r="H2920" s="627" t="s">
        <v>6149</v>
      </c>
      <c r="I2920" s="627" t="s">
        <v>6149</v>
      </c>
      <c r="J2920" s="627" t="s">
        <v>1901</v>
      </c>
      <c r="K2920" s="627"/>
      <c r="L2920" s="627"/>
      <c r="M2920" s="627"/>
      <c r="N2920" s="627"/>
    </row>
    <row r="2921" spans="1:14" ht="15" hidden="1" customHeight="1" x14ac:dyDescent="0.15">
      <c r="A2921" s="627">
        <v>133</v>
      </c>
      <c r="B2921" s="627">
        <v>2213303000</v>
      </c>
      <c r="C2921" s="627" t="s">
        <v>1235</v>
      </c>
      <c r="D2921" s="627" t="s">
        <v>1897</v>
      </c>
      <c r="E2921" s="627" t="s">
        <v>1014</v>
      </c>
      <c r="F2921" s="627" t="s">
        <v>1007</v>
      </c>
      <c r="G2921" s="627" t="s">
        <v>6114</v>
      </c>
      <c r="H2921" s="627" t="s">
        <v>6149</v>
      </c>
      <c r="I2921" s="627" t="s">
        <v>2576</v>
      </c>
      <c r="J2921" s="627" t="s">
        <v>1904</v>
      </c>
      <c r="K2921" s="627"/>
      <c r="L2921" s="627"/>
      <c r="M2921" s="627"/>
      <c r="N2921" s="627"/>
    </row>
    <row r="2922" spans="1:14" ht="15" hidden="1" customHeight="1" x14ac:dyDescent="0.15">
      <c r="A2922" s="627">
        <v>134</v>
      </c>
      <c r="B2922" s="627">
        <v>2213303000</v>
      </c>
      <c r="C2922" s="627" t="s">
        <v>1235</v>
      </c>
      <c r="D2922" s="627" t="s">
        <v>1897</v>
      </c>
      <c r="E2922" s="627" t="s">
        <v>1016</v>
      </c>
      <c r="F2922" s="627" t="s">
        <v>1007</v>
      </c>
      <c r="G2922" s="627" t="s">
        <v>6114</v>
      </c>
      <c r="H2922" s="627" t="s">
        <v>6149</v>
      </c>
      <c r="I2922" s="627" t="s">
        <v>6318</v>
      </c>
      <c r="J2922" s="627" t="s">
        <v>1906</v>
      </c>
      <c r="K2922" s="627"/>
      <c r="L2922" s="627"/>
      <c r="M2922" s="627"/>
      <c r="N2922" s="627"/>
    </row>
    <row r="2923" spans="1:14" ht="15" hidden="1" customHeight="1" x14ac:dyDescent="0.15">
      <c r="A2923" s="627">
        <v>135</v>
      </c>
      <c r="B2923" s="627">
        <v>2213303000</v>
      </c>
      <c r="C2923" s="627" t="s">
        <v>1235</v>
      </c>
      <c r="D2923" s="627" t="s">
        <v>1897</v>
      </c>
      <c r="E2923" s="627" t="s">
        <v>1018</v>
      </c>
      <c r="F2923" s="627" t="s">
        <v>1007</v>
      </c>
      <c r="G2923" s="627" t="s">
        <v>6114</v>
      </c>
      <c r="H2923" s="627" t="s">
        <v>6149</v>
      </c>
      <c r="I2923" s="627" t="s">
        <v>6319</v>
      </c>
      <c r="J2923" s="627" t="s">
        <v>1908</v>
      </c>
      <c r="K2923" s="627"/>
      <c r="L2923" s="627"/>
      <c r="M2923" s="627"/>
      <c r="N2923" s="627"/>
    </row>
    <row r="2924" spans="1:14" ht="15" hidden="1" customHeight="1" x14ac:dyDescent="0.15">
      <c r="A2924" s="627">
        <v>136</v>
      </c>
      <c r="B2924" s="627">
        <v>2213303000</v>
      </c>
      <c r="C2924" s="627" t="s">
        <v>1235</v>
      </c>
      <c r="D2924" s="627" t="s">
        <v>1897</v>
      </c>
      <c r="E2924" s="627" t="s">
        <v>1020</v>
      </c>
      <c r="F2924" s="627" t="s">
        <v>1007</v>
      </c>
      <c r="G2924" s="627" t="s">
        <v>6114</v>
      </c>
      <c r="H2924" s="627" t="s">
        <v>6149</v>
      </c>
      <c r="I2924" s="627" t="s">
        <v>6320</v>
      </c>
      <c r="J2924" s="627" t="s">
        <v>1911</v>
      </c>
      <c r="K2924" s="627"/>
      <c r="L2924" s="627"/>
      <c r="M2924" s="627"/>
      <c r="N2924" s="627"/>
    </row>
    <row r="2925" spans="1:14" ht="15" hidden="1" customHeight="1" x14ac:dyDescent="0.15">
      <c r="A2925" s="627">
        <v>137</v>
      </c>
      <c r="B2925" s="627">
        <v>2213303000</v>
      </c>
      <c r="C2925" s="627" t="s">
        <v>1235</v>
      </c>
      <c r="D2925" s="627" t="s">
        <v>1897</v>
      </c>
      <c r="E2925" s="627" t="s">
        <v>1022</v>
      </c>
      <c r="F2925" s="627" t="s">
        <v>1007</v>
      </c>
      <c r="G2925" s="627" t="s">
        <v>6114</v>
      </c>
      <c r="H2925" s="627" t="s">
        <v>6149</v>
      </c>
      <c r="I2925" s="627" t="s">
        <v>6321</v>
      </c>
      <c r="J2925" s="627" t="s">
        <v>1914</v>
      </c>
      <c r="K2925" s="627"/>
      <c r="L2925" s="627"/>
      <c r="M2925" s="627"/>
      <c r="N2925" s="627"/>
    </row>
    <row r="2926" spans="1:14" ht="15" hidden="1" customHeight="1" x14ac:dyDescent="0.15">
      <c r="A2926" s="627">
        <v>138</v>
      </c>
      <c r="B2926" s="627">
        <v>2213303000</v>
      </c>
      <c r="C2926" s="627" t="s">
        <v>1235</v>
      </c>
      <c r="D2926" s="627" t="s">
        <v>1897</v>
      </c>
      <c r="E2926" s="627" t="s">
        <v>1024</v>
      </c>
      <c r="F2926" s="627" t="s">
        <v>1007</v>
      </c>
      <c r="G2926" s="627" t="s">
        <v>6114</v>
      </c>
      <c r="H2926" s="627" t="s">
        <v>6149</v>
      </c>
      <c r="I2926" s="627" t="s">
        <v>6322</v>
      </c>
      <c r="J2926" s="627" t="s">
        <v>1917</v>
      </c>
      <c r="K2926" s="627"/>
      <c r="L2926" s="627"/>
      <c r="M2926" s="627"/>
      <c r="N2926" s="627"/>
    </row>
    <row r="2927" spans="1:14" ht="15" hidden="1" customHeight="1" x14ac:dyDescent="0.15">
      <c r="A2927" s="627">
        <v>139</v>
      </c>
      <c r="B2927" s="627">
        <v>2213303000</v>
      </c>
      <c r="C2927" s="627" t="s">
        <v>1235</v>
      </c>
      <c r="D2927" s="627" t="s">
        <v>1897</v>
      </c>
      <c r="E2927" s="627" t="s">
        <v>1006</v>
      </c>
      <c r="F2927" s="627" t="s">
        <v>1007</v>
      </c>
      <c r="G2927" s="627" t="s">
        <v>6114</v>
      </c>
      <c r="H2927" s="627" t="s">
        <v>6149</v>
      </c>
      <c r="I2927" s="627" t="s">
        <v>6323</v>
      </c>
      <c r="J2927" s="627" t="s">
        <v>2435</v>
      </c>
      <c r="K2927" s="627"/>
      <c r="L2927" s="627"/>
      <c r="M2927" s="627"/>
      <c r="N2927" s="627"/>
    </row>
    <row r="2928" spans="1:14" ht="15" hidden="1" customHeight="1" x14ac:dyDescent="0.15">
      <c r="A2928" s="627">
        <v>140</v>
      </c>
      <c r="B2928" s="627">
        <v>2213303000</v>
      </c>
      <c r="C2928" s="627" t="s">
        <v>1235</v>
      </c>
      <c r="D2928" s="627" t="s">
        <v>1897</v>
      </c>
      <c r="E2928" s="627" t="s">
        <v>1027</v>
      </c>
      <c r="F2928" s="627" t="s">
        <v>1007</v>
      </c>
      <c r="G2928" s="627" t="s">
        <v>6114</v>
      </c>
      <c r="H2928" s="627" t="s">
        <v>6149</v>
      </c>
      <c r="I2928" s="627" t="s">
        <v>6324</v>
      </c>
      <c r="J2928" s="627" t="s">
        <v>2438</v>
      </c>
      <c r="K2928" s="627"/>
      <c r="L2928" s="627"/>
      <c r="M2928" s="627"/>
      <c r="N2928" s="627"/>
    </row>
    <row r="2929" spans="1:14" ht="15" hidden="1" customHeight="1" x14ac:dyDescent="0.15">
      <c r="A2929" s="627">
        <v>141</v>
      </c>
      <c r="B2929" s="627">
        <v>2213303000</v>
      </c>
      <c r="C2929" s="627" t="s">
        <v>1235</v>
      </c>
      <c r="D2929" s="627" t="s">
        <v>1897</v>
      </c>
      <c r="E2929" s="627" t="s">
        <v>1029</v>
      </c>
      <c r="F2929" s="627" t="s">
        <v>1007</v>
      </c>
      <c r="G2929" s="627" t="s">
        <v>6114</v>
      </c>
      <c r="H2929" s="627" t="s">
        <v>6149</v>
      </c>
      <c r="I2929" s="627" t="s">
        <v>6325</v>
      </c>
      <c r="J2929" s="627" t="s">
        <v>2441</v>
      </c>
      <c r="K2929" s="627"/>
      <c r="L2929" s="627"/>
      <c r="M2929" s="627"/>
      <c r="N2929" s="627"/>
    </row>
    <row r="2930" spans="1:14" ht="15" hidden="1" customHeight="1" x14ac:dyDescent="0.15">
      <c r="A2930" s="627">
        <v>142</v>
      </c>
      <c r="B2930" s="627">
        <v>2213303000</v>
      </c>
      <c r="C2930" s="627" t="s">
        <v>1235</v>
      </c>
      <c r="D2930" s="627" t="s">
        <v>1897</v>
      </c>
      <c r="E2930" s="627" t="s">
        <v>1031</v>
      </c>
      <c r="F2930" s="627" t="s">
        <v>1007</v>
      </c>
      <c r="G2930" s="627" t="s">
        <v>6114</v>
      </c>
      <c r="H2930" s="627" t="s">
        <v>6149</v>
      </c>
      <c r="I2930" s="627" t="s">
        <v>6326</v>
      </c>
      <c r="J2930" s="627" t="s">
        <v>5366</v>
      </c>
      <c r="K2930" s="627"/>
      <c r="L2930" s="627"/>
      <c r="M2930" s="627"/>
      <c r="N2930" s="627"/>
    </row>
    <row r="2931" spans="1:14" ht="15" hidden="1" customHeight="1" x14ac:dyDescent="0.15">
      <c r="A2931" s="627">
        <v>143</v>
      </c>
      <c r="B2931" s="627">
        <v>2213303000</v>
      </c>
      <c r="C2931" s="627" t="s">
        <v>1235</v>
      </c>
      <c r="D2931" s="627" t="s">
        <v>1897</v>
      </c>
      <c r="E2931" s="627" t="s">
        <v>1033</v>
      </c>
      <c r="F2931" s="627" t="s">
        <v>1007</v>
      </c>
      <c r="G2931" s="627" t="s">
        <v>6114</v>
      </c>
      <c r="H2931" s="627" t="s">
        <v>6149</v>
      </c>
      <c r="I2931" s="627" t="s">
        <v>6327</v>
      </c>
      <c r="J2931" s="627" t="s">
        <v>5368</v>
      </c>
      <c r="K2931" s="627"/>
      <c r="L2931" s="627"/>
      <c r="M2931" s="627"/>
      <c r="N2931" s="627"/>
    </row>
    <row r="2932" spans="1:14" ht="15" hidden="1" customHeight="1" x14ac:dyDescent="0.15">
      <c r="A2932" s="627">
        <v>144</v>
      </c>
      <c r="B2932" s="627">
        <v>2213303000</v>
      </c>
      <c r="C2932" s="627" t="s">
        <v>1235</v>
      </c>
      <c r="D2932" s="627" t="s">
        <v>1897</v>
      </c>
      <c r="E2932" s="627" t="s">
        <v>1035</v>
      </c>
      <c r="F2932" s="627" t="s">
        <v>1007</v>
      </c>
      <c r="G2932" s="627" t="s">
        <v>6114</v>
      </c>
      <c r="H2932" s="627" t="s">
        <v>6149</v>
      </c>
      <c r="I2932" s="627" t="s">
        <v>6328</v>
      </c>
      <c r="J2932" s="627" t="s">
        <v>5370</v>
      </c>
      <c r="K2932" s="627"/>
      <c r="L2932" s="627"/>
      <c r="M2932" s="627"/>
      <c r="N2932" s="627"/>
    </row>
    <row r="2933" spans="1:14" ht="15" hidden="1" customHeight="1" x14ac:dyDescent="0.15">
      <c r="A2933" s="627">
        <v>145</v>
      </c>
      <c r="B2933" s="627">
        <v>2213303000</v>
      </c>
      <c r="C2933" s="627" t="s">
        <v>1235</v>
      </c>
      <c r="D2933" s="627" t="s">
        <v>1897</v>
      </c>
      <c r="E2933" s="627" t="s">
        <v>1037</v>
      </c>
      <c r="F2933" s="627" t="s">
        <v>1007</v>
      </c>
      <c r="G2933" s="627" t="s">
        <v>6114</v>
      </c>
      <c r="H2933" s="627" t="s">
        <v>6149</v>
      </c>
      <c r="I2933" s="627" t="s">
        <v>6329</v>
      </c>
      <c r="J2933" s="627" t="s">
        <v>5371</v>
      </c>
      <c r="K2933" s="627"/>
      <c r="L2933" s="627"/>
      <c r="M2933" s="627"/>
      <c r="N2933" s="627"/>
    </row>
    <row r="2934" spans="1:14" ht="15" hidden="1" customHeight="1" x14ac:dyDescent="0.15">
      <c r="A2934" s="627">
        <v>146</v>
      </c>
      <c r="B2934" s="627">
        <v>2213303000</v>
      </c>
      <c r="C2934" s="627" t="s">
        <v>1235</v>
      </c>
      <c r="D2934" s="627" t="s">
        <v>1897</v>
      </c>
      <c r="E2934" s="627" t="s">
        <v>1039</v>
      </c>
      <c r="F2934" s="627" t="s">
        <v>1007</v>
      </c>
      <c r="G2934" s="627" t="s">
        <v>6114</v>
      </c>
      <c r="H2934" s="627" t="s">
        <v>6149</v>
      </c>
      <c r="I2934" s="627" t="s">
        <v>6330</v>
      </c>
      <c r="J2934" s="627" t="s">
        <v>5373</v>
      </c>
      <c r="K2934" s="627"/>
      <c r="L2934" s="627"/>
      <c r="M2934" s="627"/>
      <c r="N2934" s="627"/>
    </row>
    <row r="2935" spans="1:14" ht="15" hidden="1" customHeight="1" x14ac:dyDescent="0.15">
      <c r="A2935" s="627">
        <v>147</v>
      </c>
      <c r="B2935" s="627">
        <v>2213303000</v>
      </c>
      <c r="C2935" s="627" t="s">
        <v>1235</v>
      </c>
      <c r="D2935" s="627" t="s">
        <v>1109</v>
      </c>
      <c r="E2935" s="627" t="s">
        <v>1008</v>
      </c>
      <c r="F2935" s="627" t="s">
        <v>1007</v>
      </c>
      <c r="G2935" s="627" t="s">
        <v>6114</v>
      </c>
      <c r="H2935" s="627" t="s">
        <v>6151</v>
      </c>
      <c r="I2935" s="627"/>
      <c r="J2935" s="627" t="s">
        <v>635</v>
      </c>
      <c r="K2935" s="627"/>
      <c r="L2935" s="627"/>
      <c r="M2935" s="627"/>
      <c r="N2935" s="627"/>
    </row>
    <row r="2936" spans="1:14" ht="15" hidden="1" customHeight="1" x14ac:dyDescent="0.15">
      <c r="A2936" s="627">
        <v>148</v>
      </c>
      <c r="B2936" s="627">
        <v>2213303000</v>
      </c>
      <c r="C2936" s="627" t="s">
        <v>1235</v>
      </c>
      <c r="D2936" s="627" t="s">
        <v>1109</v>
      </c>
      <c r="E2936" s="627" t="s">
        <v>1012</v>
      </c>
      <c r="F2936" s="627" t="s">
        <v>1007</v>
      </c>
      <c r="G2936" s="627" t="s">
        <v>6114</v>
      </c>
      <c r="H2936" s="627" t="s">
        <v>6151</v>
      </c>
      <c r="I2936" s="627" t="s">
        <v>6331</v>
      </c>
      <c r="J2936" s="627" t="s">
        <v>636</v>
      </c>
      <c r="K2936" s="627"/>
      <c r="L2936" s="627"/>
      <c r="M2936" s="627"/>
      <c r="N2936" s="627"/>
    </row>
    <row r="2937" spans="1:14" ht="15" hidden="1" customHeight="1" x14ac:dyDescent="0.15">
      <c r="A2937" s="627">
        <v>149</v>
      </c>
      <c r="B2937" s="627">
        <v>2213303000</v>
      </c>
      <c r="C2937" s="627" t="s">
        <v>1235</v>
      </c>
      <c r="D2937" s="627" t="s">
        <v>1109</v>
      </c>
      <c r="E2937" s="627" t="s">
        <v>1014</v>
      </c>
      <c r="F2937" s="627" t="s">
        <v>1007</v>
      </c>
      <c r="G2937" s="627" t="s">
        <v>6114</v>
      </c>
      <c r="H2937" s="627" t="s">
        <v>6151</v>
      </c>
      <c r="I2937" s="627" t="s">
        <v>6332</v>
      </c>
      <c r="J2937" s="627" t="s">
        <v>637</v>
      </c>
      <c r="K2937" s="627"/>
      <c r="L2937" s="627"/>
      <c r="M2937" s="627"/>
      <c r="N2937" s="627"/>
    </row>
    <row r="2938" spans="1:14" ht="15" hidden="1" customHeight="1" x14ac:dyDescent="0.15">
      <c r="A2938" s="627">
        <v>150</v>
      </c>
      <c r="B2938" s="627">
        <v>2213303000</v>
      </c>
      <c r="C2938" s="627" t="s">
        <v>1235</v>
      </c>
      <c r="D2938" s="627" t="s">
        <v>1109</v>
      </c>
      <c r="E2938" s="627" t="s">
        <v>1016</v>
      </c>
      <c r="F2938" s="627" t="s">
        <v>1007</v>
      </c>
      <c r="G2938" s="627" t="s">
        <v>6114</v>
      </c>
      <c r="H2938" s="627" t="s">
        <v>6151</v>
      </c>
      <c r="I2938" s="627" t="s">
        <v>6333</v>
      </c>
      <c r="J2938" s="627" t="s">
        <v>638</v>
      </c>
      <c r="K2938" s="627"/>
      <c r="L2938" s="627"/>
      <c r="M2938" s="627"/>
      <c r="N2938" s="627"/>
    </row>
    <row r="2939" spans="1:14" ht="15" hidden="1" customHeight="1" x14ac:dyDescent="0.15">
      <c r="A2939" s="627">
        <v>151</v>
      </c>
      <c r="B2939" s="627">
        <v>2213303000</v>
      </c>
      <c r="C2939" s="627" t="s">
        <v>1235</v>
      </c>
      <c r="D2939" s="627" t="s">
        <v>1109</v>
      </c>
      <c r="E2939" s="627" t="s">
        <v>1018</v>
      </c>
      <c r="F2939" s="627" t="s">
        <v>1007</v>
      </c>
      <c r="G2939" s="627" t="s">
        <v>6114</v>
      </c>
      <c r="H2939" s="627" t="s">
        <v>6151</v>
      </c>
      <c r="I2939" s="627" t="s">
        <v>6334</v>
      </c>
      <c r="J2939" s="627" t="s">
        <v>639</v>
      </c>
      <c r="K2939" s="627"/>
      <c r="L2939" s="627"/>
      <c r="M2939" s="627"/>
      <c r="N2939" s="627"/>
    </row>
    <row r="2940" spans="1:14" ht="15" hidden="1" customHeight="1" x14ac:dyDescent="0.15">
      <c r="A2940" s="627">
        <v>152</v>
      </c>
      <c r="B2940" s="627">
        <v>2213303000</v>
      </c>
      <c r="C2940" s="627" t="s">
        <v>1235</v>
      </c>
      <c r="D2940" s="627" t="s">
        <v>1109</v>
      </c>
      <c r="E2940" s="627" t="s">
        <v>1020</v>
      </c>
      <c r="F2940" s="627" t="s">
        <v>1007</v>
      </c>
      <c r="G2940" s="627" t="s">
        <v>6114</v>
      </c>
      <c r="H2940" s="627" t="s">
        <v>6151</v>
      </c>
      <c r="I2940" s="627" t="s">
        <v>6335</v>
      </c>
      <c r="J2940" s="627" t="s">
        <v>640</v>
      </c>
      <c r="K2940" s="627"/>
      <c r="L2940" s="627"/>
      <c r="M2940" s="627"/>
      <c r="N2940" s="627"/>
    </row>
    <row r="2941" spans="1:14" ht="15" hidden="1" customHeight="1" x14ac:dyDescent="0.15">
      <c r="A2941" s="627">
        <v>153</v>
      </c>
      <c r="B2941" s="627">
        <v>2213303000</v>
      </c>
      <c r="C2941" s="627" t="s">
        <v>1235</v>
      </c>
      <c r="D2941" s="627" t="s">
        <v>1109</v>
      </c>
      <c r="E2941" s="627" t="s">
        <v>1022</v>
      </c>
      <c r="F2941" s="627" t="s">
        <v>1007</v>
      </c>
      <c r="G2941" s="627" t="s">
        <v>6114</v>
      </c>
      <c r="H2941" s="627" t="s">
        <v>6151</v>
      </c>
      <c r="I2941" s="627" t="s">
        <v>6336</v>
      </c>
      <c r="J2941" s="627" t="s">
        <v>641</v>
      </c>
      <c r="K2941" s="627"/>
      <c r="L2941" s="627"/>
      <c r="M2941" s="627"/>
      <c r="N2941" s="627"/>
    </row>
    <row r="2942" spans="1:14" ht="15" hidden="1" customHeight="1" x14ac:dyDescent="0.15">
      <c r="A2942" s="627">
        <v>154</v>
      </c>
      <c r="B2942" s="627">
        <v>2213303000</v>
      </c>
      <c r="C2942" s="627" t="s">
        <v>1235</v>
      </c>
      <c r="D2942" s="627" t="s">
        <v>1109</v>
      </c>
      <c r="E2942" s="627" t="s">
        <v>1024</v>
      </c>
      <c r="F2942" s="627" t="s">
        <v>1007</v>
      </c>
      <c r="G2942" s="627" t="s">
        <v>6114</v>
      </c>
      <c r="H2942" s="627" t="s">
        <v>6151</v>
      </c>
      <c r="I2942" s="627" t="s">
        <v>6337</v>
      </c>
      <c r="J2942" s="627" t="s">
        <v>642</v>
      </c>
      <c r="K2942" s="627"/>
      <c r="L2942" s="627"/>
      <c r="M2942" s="627"/>
      <c r="N2942" s="627"/>
    </row>
    <row r="2943" spans="1:14" ht="15" hidden="1" customHeight="1" x14ac:dyDescent="0.15">
      <c r="A2943" s="627">
        <v>155</v>
      </c>
      <c r="B2943" s="627">
        <v>2213303000</v>
      </c>
      <c r="C2943" s="627" t="s">
        <v>1235</v>
      </c>
      <c r="D2943" s="627" t="s">
        <v>1109</v>
      </c>
      <c r="E2943" s="627" t="s">
        <v>1006</v>
      </c>
      <c r="F2943" s="627" t="s">
        <v>1007</v>
      </c>
      <c r="G2943" s="627" t="s">
        <v>6114</v>
      </c>
      <c r="H2943" s="627" t="s">
        <v>6151</v>
      </c>
      <c r="I2943" s="627" t="s">
        <v>6338</v>
      </c>
      <c r="J2943" s="627" t="s">
        <v>643</v>
      </c>
      <c r="K2943" s="627"/>
      <c r="L2943" s="627"/>
      <c r="M2943" s="627"/>
      <c r="N2943" s="627"/>
    </row>
    <row r="2944" spans="1:14" ht="15" hidden="1" customHeight="1" x14ac:dyDescent="0.15">
      <c r="A2944" s="627">
        <v>156</v>
      </c>
      <c r="B2944" s="627">
        <v>2213303000</v>
      </c>
      <c r="C2944" s="627" t="s">
        <v>1235</v>
      </c>
      <c r="D2944" s="627" t="s">
        <v>1109</v>
      </c>
      <c r="E2944" s="627" t="s">
        <v>1027</v>
      </c>
      <c r="F2944" s="627" t="s">
        <v>1007</v>
      </c>
      <c r="G2944" s="627" t="s">
        <v>6114</v>
      </c>
      <c r="H2944" s="627" t="s">
        <v>6151</v>
      </c>
      <c r="I2944" s="627" t="s">
        <v>6339</v>
      </c>
      <c r="J2944" s="627" t="s">
        <v>644</v>
      </c>
      <c r="K2944" s="627"/>
      <c r="L2944" s="627"/>
      <c r="M2944" s="627"/>
      <c r="N2944" s="627"/>
    </row>
    <row r="2945" spans="1:14" ht="15" hidden="1" customHeight="1" x14ac:dyDescent="0.15">
      <c r="A2945" s="627">
        <v>157</v>
      </c>
      <c r="B2945" s="627">
        <v>2213303000</v>
      </c>
      <c r="C2945" s="627" t="s">
        <v>1235</v>
      </c>
      <c r="D2945" s="627" t="s">
        <v>1109</v>
      </c>
      <c r="E2945" s="627" t="s">
        <v>1029</v>
      </c>
      <c r="F2945" s="627" t="s">
        <v>1007</v>
      </c>
      <c r="G2945" s="627" t="s">
        <v>6114</v>
      </c>
      <c r="H2945" s="627" t="s">
        <v>6151</v>
      </c>
      <c r="I2945" s="627" t="s">
        <v>6340</v>
      </c>
      <c r="J2945" s="627" t="s">
        <v>645</v>
      </c>
      <c r="K2945" s="627"/>
      <c r="L2945" s="627"/>
      <c r="M2945" s="627"/>
      <c r="N2945" s="627"/>
    </row>
    <row r="2946" spans="1:14" ht="15" hidden="1" customHeight="1" x14ac:dyDescent="0.15">
      <c r="A2946" s="627">
        <v>158</v>
      </c>
      <c r="B2946" s="627">
        <v>2213303000</v>
      </c>
      <c r="C2946" s="627" t="s">
        <v>1235</v>
      </c>
      <c r="D2946" s="627" t="s">
        <v>1109</v>
      </c>
      <c r="E2946" s="627" t="s">
        <v>1031</v>
      </c>
      <c r="F2946" s="627" t="s">
        <v>1007</v>
      </c>
      <c r="G2946" s="627" t="s">
        <v>6114</v>
      </c>
      <c r="H2946" s="627" t="s">
        <v>6151</v>
      </c>
      <c r="I2946" s="627" t="s">
        <v>6341</v>
      </c>
      <c r="J2946" s="627" t="s">
        <v>646</v>
      </c>
      <c r="K2946" s="627"/>
      <c r="L2946" s="627"/>
      <c r="M2946" s="627"/>
      <c r="N2946" s="627"/>
    </row>
    <row r="2947" spans="1:14" ht="15" hidden="1" customHeight="1" x14ac:dyDescent="0.15">
      <c r="A2947" s="627">
        <v>159</v>
      </c>
      <c r="B2947" s="627">
        <v>2213303000</v>
      </c>
      <c r="C2947" s="627" t="s">
        <v>1235</v>
      </c>
      <c r="D2947" s="627" t="s">
        <v>1109</v>
      </c>
      <c r="E2947" s="627" t="s">
        <v>1033</v>
      </c>
      <c r="F2947" s="627" t="s">
        <v>1007</v>
      </c>
      <c r="G2947" s="627" t="s">
        <v>6114</v>
      </c>
      <c r="H2947" s="627" t="s">
        <v>6151</v>
      </c>
      <c r="I2947" s="627" t="s">
        <v>5286</v>
      </c>
      <c r="J2947" s="627" t="s">
        <v>3032</v>
      </c>
      <c r="K2947" s="627"/>
      <c r="L2947" s="627"/>
      <c r="M2947" s="627"/>
      <c r="N2947" s="627"/>
    </row>
    <row r="2948" spans="1:14" ht="15" hidden="1" customHeight="1" x14ac:dyDescent="0.15">
      <c r="A2948" s="627">
        <v>160</v>
      </c>
      <c r="B2948" s="627">
        <v>2213303000</v>
      </c>
      <c r="C2948" s="627" t="s">
        <v>1235</v>
      </c>
      <c r="D2948" s="627" t="s">
        <v>1109</v>
      </c>
      <c r="E2948" s="627" t="s">
        <v>1035</v>
      </c>
      <c r="F2948" s="627" t="s">
        <v>1007</v>
      </c>
      <c r="G2948" s="627" t="s">
        <v>6114</v>
      </c>
      <c r="H2948" s="627" t="s">
        <v>6151</v>
      </c>
      <c r="I2948" s="627" t="s">
        <v>6342</v>
      </c>
      <c r="J2948" s="627" t="s">
        <v>3035</v>
      </c>
      <c r="K2948" s="627"/>
      <c r="L2948" s="627"/>
      <c r="M2948" s="627"/>
      <c r="N2948" s="627"/>
    </row>
    <row r="2949" spans="1:14" ht="15" hidden="1" customHeight="1" x14ac:dyDescent="0.15">
      <c r="A2949" s="627">
        <v>161</v>
      </c>
      <c r="B2949" s="627">
        <v>2213303000</v>
      </c>
      <c r="C2949" s="627" t="s">
        <v>1235</v>
      </c>
      <c r="D2949" s="627" t="s">
        <v>1122</v>
      </c>
      <c r="E2949" s="627" t="s">
        <v>1008</v>
      </c>
      <c r="F2949" s="627" t="s">
        <v>1007</v>
      </c>
      <c r="G2949" s="627" t="s">
        <v>6114</v>
      </c>
      <c r="H2949" s="627" t="s">
        <v>6153</v>
      </c>
      <c r="I2949" s="627"/>
      <c r="J2949" s="627" t="s">
        <v>647</v>
      </c>
      <c r="K2949" s="627"/>
      <c r="L2949" s="627"/>
      <c r="M2949" s="627"/>
      <c r="N2949" s="627"/>
    </row>
    <row r="2950" spans="1:14" ht="15" hidden="1" customHeight="1" x14ac:dyDescent="0.15">
      <c r="A2950" s="627">
        <v>162</v>
      </c>
      <c r="B2950" s="627">
        <v>2213303000</v>
      </c>
      <c r="C2950" s="627" t="s">
        <v>1235</v>
      </c>
      <c r="D2950" s="627" t="s">
        <v>1122</v>
      </c>
      <c r="E2950" s="627" t="s">
        <v>1012</v>
      </c>
      <c r="F2950" s="627" t="s">
        <v>1007</v>
      </c>
      <c r="G2950" s="627" t="s">
        <v>6114</v>
      </c>
      <c r="H2950" s="627" t="s">
        <v>6153</v>
      </c>
      <c r="I2950" s="627" t="s">
        <v>6153</v>
      </c>
      <c r="J2950" s="627" t="s">
        <v>648</v>
      </c>
      <c r="K2950" s="627"/>
      <c r="L2950" s="627"/>
      <c r="M2950" s="627"/>
      <c r="N2950" s="627"/>
    </row>
    <row r="2951" spans="1:14" ht="15" hidden="1" customHeight="1" x14ac:dyDescent="0.15">
      <c r="A2951" s="627">
        <v>163</v>
      </c>
      <c r="B2951" s="627">
        <v>2213303000</v>
      </c>
      <c r="C2951" s="627" t="s">
        <v>1235</v>
      </c>
      <c r="D2951" s="627" t="s">
        <v>1122</v>
      </c>
      <c r="E2951" s="627" t="s">
        <v>1014</v>
      </c>
      <c r="F2951" s="627" t="s">
        <v>1007</v>
      </c>
      <c r="G2951" s="627" t="s">
        <v>6114</v>
      </c>
      <c r="H2951" s="627" t="s">
        <v>6153</v>
      </c>
      <c r="I2951" s="627" t="s">
        <v>5430</v>
      </c>
      <c r="J2951" s="627" t="s">
        <v>649</v>
      </c>
      <c r="K2951" s="627"/>
      <c r="L2951" s="627"/>
      <c r="M2951" s="627"/>
      <c r="N2951" s="627"/>
    </row>
    <row r="2952" spans="1:14" ht="15" hidden="1" customHeight="1" x14ac:dyDescent="0.15">
      <c r="A2952" s="627">
        <v>164</v>
      </c>
      <c r="B2952" s="627">
        <v>2213303000</v>
      </c>
      <c r="C2952" s="627" t="s">
        <v>1235</v>
      </c>
      <c r="D2952" s="627" t="s">
        <v>1122</v>
      </c>
      <c r="E2952" s="627" t="s">
        <v>1016</v>
      </c>
      <c r="F2952" s="627" t="s">
        <v>1007</v>
      </c>
      <c r="G2952" s="627" t="s">
        <v>6114</v>
      </c>
      <c r="H2952" s="627" t="s">
        <v>6153</v>
      </c>
      <c r="I2952" s="627" t="s">
        <v>6343</v>
      </c>
      <c r="J2952" s="627" t="s">
        <v>650</v>
      </c>
      <c r="K2952" s="627"/>
      <c r="L2952" s="627"/>
      <c r="M2952" s="627"/>
      <c r="N2952" s="627"/>
    </row>
    <row r="2953" spans="1:14" ht="15" hidden="1" customHeight="1" x14ac:dyDescent="0.15">
      <c r="A2953" s="627">
        <v>165</v>
      </c>
      <c r="B2953" s="627">
        <v>2213303000</v>
      </c>
      <c r="C2953" s="627" t="s">
        <v>1235</v>
      </c>
      <c r="D2953" s="627" t="s">
        <v>1122</v>
      </c>
      <c r="E2953" s="627" t="s">
        <v>1018</v>
      </c>
      <c r="F2953" s="627" t="s">
        <v>1007</v>
      </c>
      <c r="G2953" s="627" t="s">
        <v>6114</v>
      </c>
      <c r="H2953" s="627" t="s">
        <v>6153</v>
      </c>
      <c r="I2953" s="627" t="s">
        <v>2216</v>
      </c>
      <c r="J2953" s="627" t="s">
        <v>651</v>
      </c>
      <c r="K2953" s="627"/>
      <c r="L2953" s="627"/>
      <c r="M2953" s="627"/>
      <c r="N2953" s="627"/>
    </row>
    <row r="2954" spans="1:14" ht="15" hidden="1" customHeight="1" x14ac:dyDescent="0.15">
      <c r="A2954" s="627">
        <v>166</v>
      </c>
      <c r="B2954" s="627">
        <v>2213303000</v>
      </c>
      <c r="C2954" s="627" t="s">
        <v>1235</v>
      </c>
      <c r="D2954" s="627" t="s">
        <v>1122</v>
      </c>
      <c r="E2954" s="627" t="s">
        <v>1020</v>
      </c>
      <c r="F2954" s="627" t="s">
        <v>1007</v>
      </c>
      <c r="G2954" s="627" t="s">
        <v>6114</v>
      </c>
      <c r="H2954" s="627" t="s">
        <v>6153</v>
      </c>
      <c r="I2954" s="627" t="s">
        <v>6344</v>
      </c>
      <c r="J2954" s="627" t="s">
        <v>652</v>
      </c>
      <c r="K2954" s="627"/>
      <c r="L2954" s="627"/>
      <c r="M2954" s="627"/>
      <c r="N2954" s="627"/>
    </row>
    <row r="2955" spans="1:14" ht="15" hidden="1" customHeight="1" x14ac:dyDescent="0.15">
      <c r="A2955" s="627">
        <v>167</v>
      </c>
      <c r="B2955" s="627">
        <v>2213303000</v>
      </c>
      <c r="C2955" s="627" t="s">
        <v>1235</v>
      </c>
      <c r="D2955" s="627" t="s">
        <v>1122</v>
      </c>
      <c r="E2955" s="627" t="s">
        <v>1022</v>
      </c>
      <c r="F2955" s="627" t="s">
        <v>1007</v>
      </c>
      <c r="G2955" s="627" t="s">
        <v>6114</v>
      </c>
      <c r="H2955" s="627" t="s">
        <v>6153</v>
      </c>
      <c r="I2955" s="627" t="s">
        <v>5562</v>
      </c>
      <c r="J2955" s="627" t="s">
        <v>653</v>
      </c>
      <c r="K2955" s="627"/>
      <c r="L2955" s="627"/>
      <c r="M2955" s="627"/>
      <c r="N2955" s="627"/>
    </row>
    <row r="2956" spans="1:14" ht="15" hidden="1" customHeight="1" x14ac:dyDescent="0.15">
      <c r="A2956" s="627">
        <v>168</v>
      </c>
      <c r="B2956" s="627">
        <v>2213303000</v>
      </c>
      <c r="C2956" s="627" t="s">
        <v>1235</v>
      </c>
      <c r="D2956" s="627" t="s">
        <v>1122</v>
      </c>
      <c r="E2956" s="627" t="s">
        <v>1024</v>
      </c>
      <c r="F2956" s="627" t="s">
        <v>1007</v>
      </c>
      <c r="G2956" s="627" t="s">
        <v>6114</v>
      </c>
      <c r="H2956" s="627" t="s">
        <v>6153</v>
      </c>
      <c r="I2956" s="627" t="s">
        <v>6345</v>
      </c>
      <c r="J2956" s="627" t="s">
        <v>654</v>
      </c>
      <c r="K2956" s="627"/>
      <c r="L2956" s="627"/>
      <c r="M2956" s="627"/>
      <c r="N2956" s="627"/>
    </row>
    <row r="2957" spans="1:14" ht="15" hidden="1" customHeight="1" x14ac:dyDescent="0.15">
      <c r="A2957" s="627">
        <v>169</v>
      </c>
      <c r="B2957" s="627">
        <v>2213303000</v>
      </c>
      <c r="C2957" s="627" t="s">
        <v>1235</v>
      </c>
      <c r="D2957" s="627" t="s">
        <v>1122</v>
      </c>
      <c r="E2957" s="627" t="s">
        <v>1006</v>
      </c>
      <c r="F2957" s="627" t="s">
        <v>1007</v>
      </c>
      <c r="G2957" s="627" t="s">
        <v>6114</v>
      </c>
      <c r="H2957" s="627" t="s">
        <v>6153</v>
      </c>
      <c r="I2957" s="627" t="s">
        <v>6346</v>
      </c>
      <c r="J2957" s="627" t="s">
        <v>655</v>
      </c>
      <c r="K2957" s="627"/>
      <c r="L2957" s="627"/>
      <c r="M2957" s="627"/>
      <c r="N2957" s="627"/>
    </row>
    <row r="2958" spans="1:14" ht="15" hidden="1" customHeight="1" x14ac:dyDescent="0.15">
      <c r="A2958" s="627">
        <v>170</v>
      </c>
      <c r="B2958" s="627">
        <v>2213303000</v>
      </c>
      <c r="C2958" s="627" t="s">
        <v>1235</v>
      </c>
      <c r="D2958" s="627" t="s">
        <v>1122</v>
      </c>
      <c r="E2958" s="627" t="s">
        <v>1027</v>
      </c>
      <c r="F2958" s="627" t="s">
        <v>1007</v>
      </c>
      <c r="G2958" s="627" t="s">
        <v>6114</v>
      </c>
      <c r="H2958" s="627" t="s">
        <v>6153</v>
      </c>
      <c r="I2958" s="627" t="s">
        <v>6347</v>
      </c>
      <c r="J2958" s="627" t="s">
        <v>656</v>
      </c>
      <c r="K2958" s="627"/>
      <c r="L2958" s="627"/>
      <c r="M2958" s="627"/>
      <c r="N2958" s="627"/>
    </row>
    <row r="2959" spans="1:14" ht="15" hidden="1" customHeight="1" x14ac:dyDescent="0.15">
      <c r="A2959" s="627">
        <v>171</v>
      </c>
      <c r="B2959" s="627">
        <v>2213303000</v>
      </c>
      <c r="C2959" s="627" t="s">
        <v>1235</v>
      </c>
      <c r="D2959" s="627" t="s">
        <v>1122</v>
      </c>
      <c r="E2959" s="627" t="s">
        <v>1029</v>
      </c>
      <c r="F2959" s="627" t="s">
        <v>1007</v>
      </c>
      <c r="G2959" s="627" t="s">
        <v>6114</v>
      </c>
      <c r="H2959" s="627" t="s">
        <v>6153</v>
      </c>
      <c r="I2959" s="627" t="s">
        <v>3812</v>
      </c>
      <c r="J2959" s="627" t="s">
        <v>657</v>
      </c>
      <c r="K2959" s="627"/>
      <c r="L2959" s="627"/>
      <c r="M2959" s="627"/>
      <c r="N2959" s="627"/>
    </row>
    <row r="2960" spans="1:14" ht="15" hidden="1" customHeight="1" x14ac:dyDescent="0.15">
      <c r="A2960" s="627">
        <v>172</v>
      </c>
      <c r="B2960" s="627">
        <v>2213303000</v>
      </c>
      <c r="C2960" s="627" t="s">
        <v>1235</v>
      </c>
      <c r="D2960" s="627" t="s">
        <v>1122</v>
      </c>
      <c r="E2960" s="627" t="s">
        <v>1031</v>
      </c>
      <c r="F2960" s="627" t="s">
        <v>1007</v>
      </c>
      <c r="G2960" s="627" t="s">
        <v>6114</v>
      </c>
      <c r="H2960" s="627" t="s">
        <v>6153</v>
      </c>
      <c r="I2960" s="627" t="s">
        <v>6348</v>
      </c>
      <c r="J2960" s="627" t="s">
        <v>658</v>
      </c>
      <c r="K2960" s="627"/>
      <c r="L2960" s="627"/>
      <c r="M2960" s="627"/>
      <c r="N2960" s="627"/>
    </row>
    <row r="2961" spans="1:14" ht="15" hidden="1" customHeight="1" x14ac:dyDescent="0.15">
      <c r="A2961" s="627">
        <v>173</v>
      </c>
      <c r="B2961" s="627">
        <v>2213303000</v>
      </c>
      <c r="C2961" s="627" t="s">
        <v>1235</v>
      </c>
      <c r="D2961" s="627" t="s">
        <v>1122</v>
      </c>
      <c r="E2961" s="627" t="s">
        <v>1033</v>
      </c>
      <c r="F2961" s="627" t="s">
        <v>1007</v>
      </c>
      <c r="G2961" s="627" t="s">
        <v>6114</v>
      </c>
      <c r="H2961" s="627" t="s">
        <v>6153</v>
      </c>
      <c r="I2961" s="627" t="s">
        <v>6349</v>
      </c>
      <c r="J2961" s="627" t="s">
        <v>659</v>
      </c>
      <c r="K2961" s="627"/>
      <c r="L2961" s="627"/>
      <c r="M2961" s="627"/>
      <c r="N2961" s="627"/>
    </row>
    <row r="2962" spans="1:14" ht="15" hidden="1" customHeight="1" x14ac:dyDescent="0.15">
      <c r="A2962" s="627">
        <v>174</v>
      </c>
      <c r="B2962" s="627">
        <v>2213303000</v>
      </c>
      <c r="C2962" s="627" t="s">
        <v>1235</v>
      </c>
      <c r="D2962" s="627" t="s">
        <v>1122</v>
      </c>
      <c r="E2962" s="627" t="s">
        <v>1035</v>
      </c>
      <c r="F2962" s="627" t="s">
        <v>1007</v>
      </c>
      <c r="G2962" s="627" t="s">
        <v>6114</v>
      </c>
      <c r="H2962" s="627" t="s">
        <v>6153</v>
      </c>
      <c r="I2962" s="627" t="s">
        <v>6350</v>
      </c>
      <c r="J2962" s="627" t="s">
        <v>660</v>
      </c>
      <c r="K2962" s="627"/>
      <c r="L2962" s="627"/>
      <c r="M2962" s="627"/>
      <c r="N2962" s="627"/>
    </row>
    <row r="2963" spans="1:14" ht="15" hidden="1" customHeight="1" x14ac:dyDescent="0.15">
      <c r="A2963" s="627">
        <v>175</v>
      </c>
      <c r="B2963" s="627">
        <v>2213303000</v>
      </c>
      <c r="C2963" s="627" t="s">
        <v>1235</v>
      </c>
      <c r="D2963" s="627" t="s">
        <v>1122</v>
      </c>
      <c r="E2963" s="627" t="s">
        <v>1037</v>
      </c>
      <c r="F2963" s="627" t="s">
        <v>1007</v>
      </c>
      <c r="G2963" s="627" t="s">
        <v>6114</v>
      </c>
      <c r="H2963" s="627" t="s">
        <v>6153</v>
      </c>
      <c r="I2963" s="627" t="s">
        <v>6351</v>
      </c>
      <c r="J2963" s="627" t="s">
        <v>661</v>
      </c>
      <c r="K2963" s="627"/>
      <c r="L2963" s="627"/>
      <c r="M2963" s="627"/>
      <c r="N2963" s="627"/>
    </row>
    <row r="2964" spans="1:14" ht="15" hidden="1" customHeight="1" x14ac:dyDescent="0.15">
      <c r="A2964" s="627">
        <v>176</v>
      </c>
      <c r="B2964" s="627">
        <v>2213303000</v>
      </c>
      <c r="C2964" s="627" t="s">
        <v>1235</v>
      </c>
      <c r="D2964" s="627" t="s">
        <v>1122</v>
      </c>
      <c r="E2964" s="627" t="s">
        <v>1039</v>
      </c>
      <c r="F2964" s="627" t="s">
        <v>1007</v>
      </c>
      <c r="G2964" s="627" t="s">
        <v>6114</v>
      </c>
      <c r="H2964" s="627" t="s">
        <v>6153</v>
      </c>
      <c r="I2964" s="627" t="s">
        <v>6352</v>
      </c>
      <c r="J2964" s="627" t="s">
        <v>662</v>
      </c>
      <c r="K2964" s="627"/>
      <c r="L2964" s="627"/>
      <c r="M2964" s="627"/>
      <c r="N2964" s="627"/>
    </row>
    <row r="2965" spans="1:14" ht="15" hidden="1" customHeight="1" x14ac:dyDescent="0.15">
      <c r="A2965" s="627">
        <v>177</v>
      </c>
      <c r="B2965" s="627">
        <v>2213303000</v>
      </c>
      <c r="C2965" s="627" t="s">
        <v>1235</v>
      </c>
      <c r="D2965" s="627" t="s">
        <v>1122</v>
      </c>
      <c r="E2965" s="627" t="s">
        <v>1041</v>
      </c>
      <c r="F2965" s="627" t="s">
        <v>1007</v>
      </c>
      <c r="G2965" s="627" t="s">
        <v>6114</v>
      </c>
      <c r="H2965" s="627" t="s">
        <v>6153</v>
      </c>
      <c r="I2965" s="627" t="s">
        <v>6353</v>
      </c>
      <c r="J2965" s="627" t="s">
        <v>664</v>
      </c>
      <c r="K2965" s="627"/>
      <c r="L2965" s="627"/>
      <c r="M2965" s="627"/>
      <c r="N2965" s="627"/>
    </row>
    <row r="2966" spans="1:14" ht="15" hidden="1" customHeight="1" x14ac:dyDescent="0.15">
      <c r="A2966" s="627">
        <v>178</v>
      </c>
      <c r="B2966" s="627">
        <v>2213303000</v>
      </c>
      <c r="C2966" s="627" t="s">
        <v>1235</v>
      </c>
      <c r="D2966" s="627" t="s">
        <v>1122</v>
      </c>
      <c r="E2966" s="627" t="s">
        <v>1043</v>
      </c>
      <c r="F2966" s="627" t="s">
        <v>1007</v>
      </c>
      <c r="G2966" s="627" t="s">
        <v>6114</v>
      </c>
      <c r="H2966" s="627" t="s">
        <v>6153</v>
      </c>
      <c r="I2966" s="627" t="s">
        <v>6354</v>
      </c>
      <c r="J2966" s="627" t="s">
        <v>665</v>
      </c>
      <c r="K2966" s="627"/>
      <c r="L2966" s="627"/>
      <c r="M2966" s="627"/>
      <c r="N2966" s="627"/>
    </row>
    <row r="2967" spans="1:14" ht="15" hidden="1" customHeight="1" x14ac:dyDescent="0.15">
      <c r="A2967" s="627">
        <v>179</v>
      </c>
      <c r="B2967" s="627">
        <v>2213303000</v>
      </c>
      <c r="C2967" s="627" t="s">
        <v>1235</v>
      </c>
      <c r="D2967" s="627" t="s">
        <v>1122</v>
      </c>
      <c r="E2967" s="627" t="s">
        <v>1045</v>
      </c>
      <c r="F2967" s="627" t="s">
        <v>1007</v>
      </c>
      <c r="G2967" s="627" t="s">
        <v>6114</v>
      </c>
      <c r="H2967" s="627" t="s">
        <v>6153</v>
      </c>
      <c r="I2967" s="627" t="s">
        <v>6355</v>
      </c>
      <c r="J2967" s="627" t="s">
        <v>5418</v>
      </c>
      <c r="K2967" s="627"/>
      <c r="L2967" s="627"/>
      <c r="M2967" s="627"/>
      <c r="N2967" s="627"/>
    </row>
    <row r="2968" spans="1:14" ht="15" hidden="1" customHeight="1" x14ac:dyDescent="0.15">
      <c r="A2968" s="627">
        <v>180</v>
      </c>
      <c r="B2968" s="627">
        <v>2213303000</v>
      </c>
      <c r="C2968" s="627" t="s">
        <v>1235</v>
      </c>
      <c r="D2968" s="627" t="s">
        <v>1122</v>
      </c>
      <c r="E2968" s="627" t="s">
        <v>1161</v>
      </c>
      <c r="F2968" s="627" t="s">
        <v>1007</v>
      </c>
      <c r="G2968" s="627" t="s">
        <v>6114</v>
      </c>
      <c r="H2968" s="627" t="s">
        <v>6153</v>
      </c>
      <c r="I2968" s="627" t="s">
        <v>2366</v>
      </c>
      <c r="J2968" s="627" t="s">
        <v>6356</v>
      </c>
      <c r="K2968" s="627"/>
      <c r="L2968" s="627"/>
      <c r="M2968" s="627"/>
      <c r="N2968" s="627"/>
    </row>
    <row r="2969" spans="1:14" ht="15" hidden="1" customHeight="1" x14ac:dyDescent="0.15">
      <c r="A2969" s="627">
        <v>181</v>
      </c>
      <c r="B2969" s="627">
        <v>2213303000</v>
      </c>
      <c r="C2969" s="627" t="s">
        <v>1235</v>
      </c>
      <c r="D2969" s="627" t="s">
        <v>1122</v>
      </c>
      <c r="E2969" s="627" t="s">
        <v>1163</v>
      </c>
      <c r="F2969" s="627" t="s">
        <v>1007</v>
      </c>
      <c r="G2969" s="627" t="s">
        <v>6114</v>
      </c>
      <c r="H2969" s="627" t="s">
        <v>6153</v>
      </c>
      <c r="I2969" s="627" t="s">
        <v>6357</v>
      </c>
      <c r="J2969" s="627" t="s">
        <v>6358</v>
      </c>
      <c r="K2969" s="627"/>
      <c r="L2969" s="627"/>
      <c r="M2969" s="627"/>
      <c r="N2969" s="627"/>
    </row>
    <row r="2970" spans="1:14" ht="15" hidden="1" customHeight="1" x14ac:dyDescent="0.15">
      <c r="A2970" s="627">
        <v>182</v>
      </c>
      <c r="B2970" s="627">
        <v>2213303000</v>
      </c>
      <c r="C2970" s="627" t="s">
        <v>1235</v>
      </c>
      <c r="D2970" s="627" t="s">
        <v>1122</v>
      </c>
      <c r="E2970" s="627" t="s">
        <v>1233</v>
      </c>
      <c r="F2970" s="627" t="s">
        <v>1007</v>
      </c>
      <c r="G2970" s="627" t="s">
        <v>6114</v>
      </c>
      <c r="H2970" s="627" t="s">
        <v>6153</v>
      </c>
      <c r="I2970" s="627" t="s">
        <v>6359</v>
      </c>
      <c r="J2970" s="627" t="s">
        <v>6360</v>
      </c>
      <c r="K2970" s="627"/>
      <c r="L2970" s="627"/>
      <c r="M2970" s="627"/>
      <c r="N2970" s="627"/>
    </row>
    <row r="2971" spans="1:14" ht="15" hidden="1" customHeight="1" x14ac:dyDescent="0.15">
      <c r="A2971" s="627">
        <v>183</v>
      </c>
      <c r="B2971" s="627">
        <v>2213303000</v>
      </c>
      <c r="C2971" s="627" t="s">
        <v>1235</v>
      </c>
      <c r="D2971" s="627" t="s">
        <v>1122</v>
      </c>
      <c r="E2971" s="627" t="s">
        <v>1235</v>
      </c>
      <c r="F2971" s="627" t="s">
        <v>1007</v>
      </c>
      <c r="G2971" s="627" t="s">
        <v>6114</v>
      </c>
      <c r="H2971" s="627" t="s">
        <v>6153</v>
      </c>
      <c r="I2971" s="627" t="s">
        <v>6361</v>
      </c>
      <c r="J2971" s="627" t="s">
        <v>6362</v>
      </c>
      <c r="K2971" s="627"/>
      <c r="L2971" s="627"/>
      <c r="M2971" s="627"/>
      <c r="N2971" s="627"/>
    </row>
    <row r="2972" spans="1:14" ht="15" hidden="1" customHeight="1" x14ac:dyDescent="0.15">
      <c r="A2972" s="627">
        <v>184</v>
      </c>
      <c r="B2972" s="627">
        <v>2213303000</v>
      </c>
      <c r="C2972" s="627" t="s">
        <v>1235</v>
      </c>
      <c r="D2972" s="627" t="s">
        <v>1122</v>
      </c>
      <c r="E2972" s="627" t="s">
        <v>1237</v>
      </c>
      <c r="F2972" s="627" t="s">
        <v>1007</v>
      </c>
      <c r="G2972" s="627" t="s">
        <v>6114</v>
      </c>
      <c r="H2972" s="627" t="s">
        <v>6153</v>
      </c>
      <c r="I2972" s="627" t="s">
        <v>6363</v>
      </c>
      <c r="J2972" s="627" t="s">
        <v>6364</v>
      </c>
      <c r="K2972" s="627"/>
      <c r="L2972" s="627"/>
      <c r="M2972" s="627"/>
      <c r="N2972" s="627"/>
    </row>
    <row r="2973" spans="1:14" ht="15" hidden="1" customHeight="1" x14ac:dyDescent="0.15">
      <c r="A2973" s="627">
        <v>185</v>
      </c>
      <c r="B2973" s="627">
        <v>2213303000</v>
      </c>
      <c r="C2973" s="627" t="s">
        <v>1235</v>
      </c>
      <c r="D2973" s="627" t="s">
        <v>1122</v>
      </c>
      <c r="E2973" s="627" t="s">
        <v>2264</v>
      </c>
      <c r="F2973" s="627" t="s">
        <v>1007</v>
      </c>
      <c r="G2973" s="627" t="s">
        <v>6114</v>
      </c>
      <c r="H2973" s="627" t="s">
        <v>6153</v>
      </c>
      <c r="I2973" s="627" t="s">
        <v>6365</v>
      </c>
      <c r="J2973" s="627" t="s">
        <v>6366</v>
      </c>
      <c r="K2973" s="627"/>
      <c r="L2973" s="627"/>
      <c r="M2973" s="627"/>
      <c r="N2973" s="627"/>
    </row>
    <row r="2974" spans="1:14" ht="15" hidden="1" customHeight="1" x14ac:dyDescent="0.15">
      <c r="A2974" s="627">
        <v>186</v>
      </c>
      <c r="B2974" s="627">
        <v>2213303000</v>
      </c>
      <c r="C2974" s="627" t="s">
        <v>1235</v>
      </c>
      <c r="D2974" s="627" t="s">
        <v>1141</v>
      </c>
      <c r="E2974" s="627" t="s">
        <v>1008</v>
      </c>
      <c r="F2974" s="627" t="s">
        <v>1007</v>
      </c>
      <c r="G2974" s="627" t="s">
        <v>6114</v>
      </c>
      <c r="H2974" s="627" t="s">
        <v>6156</v>
      </c>
      <c r="I2974" s="627"/>
      <c r="J2974" s="627" t="s">
        <v>666</v>
      </c>
      <c r="K2974" s="627"/>
      <c r="L2974" s="627"/>
      <c r="M2974" s="627"/>
      <c r="N2974" s="627"/>
    </row>
    <row r="2975" spans="1:14" ht="15" hidden="1" customHeight="1" x14ac:dyDescent="0.15">
      <c r="A2975" s="627">
        <v>187</v>
      </c>
      <c r="B2975" s="627">
        <v>2213303000</v>
      </c>
      <c r="C2975" s="627" t="s">
        <v>1235</v>
      </c>
      <c r="D2975" s="627" t="s">
        <v>1141</v>
      </c>
      <c r="E2975" s="627" t="s">
        <v>1012</v>
      </c>
      <c r="F2975" s="627" t="s">
        <v>1007</v>
      </c>
      <c r="G2975" s="627" t="s">
        <v>6114</v>
      </c>
      <c r="H2975" s="627" t="s">
        <v>6156</v>
      </c>
      <c r="I2975" s="627" t="s">
        <v>6367</v>
      </c>
      <c r="J2975" s="627" t="s">
        <v>667</v>
      </c>
      <c r="K2975" s="627"/>
      <c r="L2975" s="627"/>
      <c r="M2975" s="627"/>
      <c r="N2975" s="627"/>
    </row>
    <row r="2976" spans="1:14" ht="15" hidden="1" customHeight="1" x14ac:dyDescent="0.15">
      <c r="A2976" s="627">
        <v>188</v>
      </c>
      <c r="B2976" s="627">
        <v>2213303000</v>
      </c>
      <c r="C2976" s="627" t="s">
        <v>1235</v>
      </c>
      <c r="D2976" s="627" t="s">
        <v>1141</v>
      </c>
      <c r="E2976" s="627" t="s">
        <v>1014</v>
      </c>
      <c r="F2976" s="627" t="s">
        <v>1007</v>
      </c>
      <c r="G2976" s="627" t="s">
        <v>6114</v>
      </c>
      <c r="H2976" s="627" t="s">
        <v>6156</v>
      </c>
      <c r="I2976" s="627" t="s">
        <v>115</v>
      </c>
      <c r="J2976" s="627" t="s">
        <v>668</v>
      </c>
      <c r="K2976" s="627"/>
      <c r="L2976" s="627"/>
      <c r="M2976" s="627"/>
      <c r="N2976" s="627"/>
    </row>
    <row r="2977" spans="1:14" ht="15" hidden="1" customHeight="1" x14ac:dyDescent="0.15">
      <c r="A2977" s="627">
        <v>189</v>
      </c>
      <c r="B2977" s="627">
        <v>2213303000</v>
      </c>
      <c r="C2977" s="627" t="s">
        <v>1235</v>
      </c>
      <c r="D2977" s="627" t="s">
        <v>1141</v>
      </c>
      <c r="E2977" s="627" t="s">
        <v>1016</v>
      </c>
      <c r="F2977" s="627" t="s">
        <v>1007</v>
      </c>
      <c r="G2977" s="627" t="s">
        <v>6114</v>
      </c>
      <c r="H2977" s="627" t="s">
        <v>6156</v>
      </c>
      <c r="I2977" s="627" t="s">
        <v>4360</v>
      </c>
      <c r="J2977" s="627" t="s">
        <v>669</v>
      </c>
      <c r="K2977" s="627"/>
      <c r="L2977" s="627"/>
      <c r="M2977" s="627"/>
      <c r="N2977" s="627"/>
    </row>
    <row r="2978" spans="1:14" ht="15" hidden="1" customHeight="1" x14ac:dyDescent="0.15">
      <c r="A2978" s="627">
        <v>190</v>
      </c>
      <c r="B2978" s="627">
        <v>2213303000</v>
      </c>
      <c r="C2978" s="627" t="s">
        <v>1235</v>
      </c>
      <c r="D2978" s="627" t="s">
        <v>1141</v>
      </c>
      <c r="E2978" s="627" t="s">
        <v>1018</v>
      </c>
      <c r="F2978" s="627" t="s">
        <v>1007</v>
      </c>
      <c r="G2978" s="627" t="s">
        <v>6114</v>
      </c>
      <c r="H2978" s="627" t="s">
        <v>6156</v>
      </c>
      <c r="I2978" s="627" t="s">
        <v>3957</v>
      </c>
      <c r="J2978" s="627" t="s">
        <v>670</v>
      </c>
      <c r="K2978" s="627"/>
      <c r="L2978" s="627"/>
      <c r="M2978" s="627"/>
      <c r="N2978" s="627"/>
    </row>
    <row r="2979" spans="1:14" ht="15" hidden="1" customHeight="1" x14ac:dyDescent="0.15">
      <c r="A2979" s="627">
        <v>191</v>
      </c>
      <c r="B2979" s="627">
        <v>2213303000</v>
      </c>
      <c r="C2979" s="627" t="s">
        <v>1235</v>
      </c>
      <c r="D2979" s="627" t="s">
        <v>1141</v>
      </c>
      <c r="E2979" s="627" t="s">
        <v>1020</v>
      </c>
      <c r="F2979" s="627" t="s">
        <v>1007</v>
      </c>
      <c r="G2979" s="627" t="s">
        <v>6114</v>
      </c>
      <c r="H2979" s="627" t="s">
        <v>6156</v>
      </c>
      <c r="I2979" s="627" t="s">
        <v>5702</v>
      </c>
      <c r="J2979" s="627" t="s">
        <v>671</v>
      </c>
      <c r="K2979" s="627"/>
      <c r="L2979" s="627"/>
      <c r="M2979" s="627"/>
      <c r="N2979" s="627"/>
    </row>
    <row r="2980" spans="1:14" ht="15" hidden="1" customHeight="1" x14ac:dyDescent="0.15">
      <c r="A2980" s="627">
        <v>192</v>
      </c>
      <c r="B2980" s="627">
        <v>2213303000</v>
      </c>
      <c r="C2980" s="627" t="s">
        <v>1235</v>
      </c>
      <c r="D2980" s="627" t="s">
        <v>1141</v>
      </c>
      <c r="E2980" s="627" t="s">
        <v>1022</v>
      </c>
      <c r="F2980" s="627" t="s">
        <v>1007</v>
      </c>
      <c r="G2980" s="627" t="s">
        <v>6114</v>
      </c>
      <c r="H2980" s="627" t="s">
        <v>6156</v>
      </c>
      <c r="I2980" s="627" t="s">
        <v>6368</v>
      </c>
      <c r="J2980" s="627" t="s">
        <v>672</v>
      </c>
      <c r="K2980" s="627"/>
      <c r="L2980" s="627"/>
      <c r="M2980" s="627"/>
      <c r="N2980" s="627"/>
    </row>
    <row r="2981" spans="1:14" ht="15" hidden="1" customHeight="1" x14ac:dyDescent="0.15">
      <c r="A2981" s="627">
        <v>193</v>
      </c>
      <c r="B2981" s="627">
        <v>2213303000</v>
      </c>
      <c r="C2981" s="627" t="s">
        <v>1235</v>
      </c>
      <c r="D2981" s="627" t="s">
        <v>1141</v>
      </c>
      <c r="E2981" s="627" t="s">
        <v>1024</v>
      </c>
      <c r="F2981" s="627" t="s">
        <v>1007</v>
      </c>
      <c r="G2981" s="627" t="s">
        <v>6114</v>
      </c>
      <c r="H2981" s="627" t="s">
        <v>6156</v>
      </c>
      <c r="I2981" s="627" t="s">
        <v>6369</v>
      </c>
      <c r="J2981" s="627" t="s">
        <v>673</v>
      </c>
      <c r="K2981" s="627"/>
      <c r="L2981" s="627"/>
      <c r="M2981" s="627"/>
      <c r="N2981" s="627"/>
    </row>
    <row r="2982" spans="1:14" ht="15" hidden="1" customHeight="1" x14ac:dyDescent="0.15">
      <c r="A2982" s="627">
        <v>194</v>
      </c>
      <c r="B2982" s="627">
        <v>2213303000</v>
      </c>
      <c r="C2982" s="627" t="s">
        <v>1235</v>
      </c>
      <c r="D2982" s="627" t="s">
        <v>1141</v>
      </c>
      <c r="E2982" s="627" t="s">
        <v>1006</v>
      </c>
      <c r="F2982" s="627" t="s">
        <v>1007</v>
      </c>
      <c r="G2982" s="627" t="s">
        <v>6114</v>
      </c>
      <c r="H2982" s="627" t="s">
        <v>6156</v>
      </c>
      <c r="I2982" s="627" t="s">
        <v>6370</v>
      </c>
      <c r="J2982" s="627" t="s">
        <v>674</v>
      </c>
      <c r="K2982" s="627"/>
      <c r="L2982" s="627"/>
      <c r="M2982" s="627"/>
      <c r="N2982" s="627"/>
    </row>
    <row r="2983" spans="1:14" ht="15" hidden="1" customHeight="1" x14ac:dyDescent="0.15">
      <c r="A2983" s="627">
        <v>195</v>
      </c>
      <c r="B2983" s="627">
        <v>2213303000</v>
      </c>
      <c r="C2983" s="627" t="s">
        <v>1235</v>
      </c>
      <c r="D2983" s="627" t="s">
        <v>1141</v>
      </c>
      <c r="E2983" s="627" t="s">
        <v>1027</v>
      </c>
      <c r="F2983" s="627" t="s">
        <v>1007</v>
      </c>
      <c r="G2983" s="627" t="s">
        <v>6114</v>
      </c>
      <c r="H2983" s="627" t="s">
        <v>6156</v>
      </c>
      <c r="I2983" s="627" t="s">
        <v>6371</v>
      </c>
      <c r="J2983" s="627" t="s">
        <v>675</v>
      </c>
      <c r="K2983" s="627"/>
      <c r="L2983" s="627"/>
      <c r="M2983" s="627"/>
      <c r="N2983" s="627"/>
    </row>
    <row r="2984" spans="1:14" ht="15" hidden="1" customHeight="1" x14ac:dyDescent="0.15">
      <c r="A2984" s="627">
        <v>196</v>
      </c>
      <c r="B2984" s="627">
        <v>2213303000</v>
      </c>
      <c r="C2984" s="627" t="s">
        <v>1235</v>
      </c>
      <c r="D2984" s="627" t="s">
        <v>1141</v>
      </c>
      <c r="E2984" s="627" t="s">
        <v>1029</v>
      </c>
      <c r="F2984" s="627" t="s">
        <v>1007</v>
      </c>
      <c r="G2984" s="627" t="s">
        <v>6114</v>
      </c>
      <c r="H2984" s="627" t="s">
        <v>6156</v>
      </c>
      <c r="I2984" s="627" t="s">
        <v>5218</v>
      </c>
      <c r="J2984" s="627" t="s">
        <v>676</v>
      </c>
      <c r="K2984" s="627"/>
      <c r="L2984" s="627"/>
      <c r="M2984" s="627"/>
      <c r="N2984" s="627"/>
    </row>
    <row r="2985" spans="1:14" ht="15" hidden="1" customHeight="1" x14ac:dyDescent="0.15">
      <c r="A2985" s="627">
        <v>197</v>
      </c>
      <c r="B2985" s="627">
        <v>2213303000</v>
      </c>
      <c r="C2985" s="627" t="s">
        <v>1235</v>
      </c>
      <c r="D2985" s="627" t="s">
        <v>1141</v>
      </c>
      <c r="E2985" s="627" t="s">
        <v>1031</v>
      </c>
      <c r="F2985" s="627" t="s">
        <v>1007</v>
      </c>
      <c r="G2985" s="627" t="s">
        <v>6114</v>
      </c>
      <c r="H2985" s="627" t="s">
        <v>6156</v>
      </c>
      <c r="I2985" s="627" t="s">
        <v>6334</v>
      </c>
      <c r="J2985" s="627" t="s">
        <v>677</v>
      </c>
      <c r="K2985" s="627"/>
      <c r="L2985" s="627"/>
      <c r="M2985" s="627"/>
      <c r="N2985" s="627"/>
    </row>
    <row r="2986" spans="1:14" ht="15" hidden="1" customHeight="1" x14ac:dyDescent="0.15">
      <c r="A2986" s="627">
        <v>198</v>
      </c>
      <c r="B2986" s="627">
        <v>2213303000</v>
      </c>
      <c r="C2986" s="627" t="s">
        <v>1235</v>
      </c>
      <c r="D2986" s="627" t="s">
        <v>1951</v>
      </c>
      <c r="E2986" s="627" t="s">
        <v>1008</v>
      </c>
      <c r="F2986" s="627" t="s">
        <v>1007</v>
      </c>
      <c r="G2986" s="627" t="s">
        <v>6114</v>
      </c>
      <c r="H2986" s="627" t="s">
        <v>6159</v>
      </c>
      <c r="I2986" s="627"/>
      <c r="J2986" s="627" t="s">
        <v>1952</v>
      </c>
      <c r="K2986" s="627"/>
      <c r="L2986" s="627"/>
      <c r="M2986" s="627"/>
      <c r="N2986" s="627"/>
    </row>
    <row r="2987" spans="1:14" ht="15" hidden="1" customHeight="1" x14ac:dyDescent="0.15">
      <c r="A2987" s="627">
        <v>199</v>
      </c>
      <c r="B2987" s="627">
        <v>2213303000</v>
      </c>
      <c r="C2987" s="627" t="s">
        <v>1235</v>
      </c>
      <c r="D2987" s="627" t="s">
        <v>1951</v>
      </c>
      <c r="E2987" s="627" t="s">
        <v>1012</v>
      </c>
      <c r="F2987" s="627" t="s">
        <v>1007</v>
      </c>
      <c r="G2987" s="627" t="s">
        <v>6114</v>
      </c>
      <c r="H2987" s="627" t="s">
        <v>6159</v>
      </c>
      <c r="I2987" s="627" t="s">
        <v>6372</v>
      </c>
      <c r="J2987" s="627" t="s">
        <v>1955</v>
      </c>
      <c r="K2987" s="627"/>
      <c r="L2987" s="627"/>
      <c r="M2987" s="627"/>
      <c r="N2987" s="627"/>
    </row>
    <row r="2988" spans="1:14" ht="15" hidden="1" customHeight="1" x14ac:dyDescent="0.15">
      <c r="A2988" s="627">
        <v>200</v>
      </c>
      <c r="B2988" s="627">
        <v>2213303000</v>
      </c>
      <c r="C2988" s="627" t="s">
        <v>1235</v>
      </c>
      <c r="D2988" s="627" t="s">
        <v>1951</v>
      </c>
      <c r="E2988" s="627" t="s">
        <v>1014</v>
      </c>
      <c r="F2988" s="627" t="s">
        <v>1007</v>
      </c>
      <c r="G2988" s="627" t="s">
        <v>6114</v>
      </c>
      <c r="H2988" s="627" t="s">
        <v>6159</v>
      </c>
      <c r="I2988" s="627" t="s">
        <v>6373</v>
      </c>
      <c r="J2988" s="627" t="s">
        <v>1958</v>
      </c>
      <c r="K2988" s="627"/>
      <c r="L2988" s="627"/>
      <c r="M2988" s="627"/>
      <c r="N2988" s="627"/>
    </row>
    <row r="2989" spans="1:14" ht="15" hidden="1" customHeight="1" x14ac:dyDescent="0.15">
      <c r="A2989" s="627">
        <v>201</v>
      </c>
      <c r="B2989" s="627">
        <v>2213303000</v>
      </c>
      <c r="C2989" s="627" t="s">
        <v>1235</v>
      </c>
      <c r="D2989" s="627" t="s">
        <v>1951</v>
      </c>
      <c r="E2989" s="627" t="s">
        <v>1016</v>
      </c>
      <c r="F2989" s="627" t="s">
        <v>1007</v>
      </c>
      <c r="G2989" s="627" t="s">
        <v>6114</v>
      </c>
      <c r="H2989" s="627" t="s">
        <v>6159</v>
      </c>
      <c r="I2989" s="627" t="s">
        <v>6374</v>
      </c>
      <c r="J2989" s="627" t="s">
        <v>1961</v>
      </c>
      <c r="K2989" s="627"/>
      <c r="L2989" s="627"/>
      <c r="M2989" s="627"/>
      <c r="N2989" s="627"/>
    </row>
    <row r="2990" spans="1:14" ht="15" hidden="1" customHeight="1" x14ac:dyDescent="0.15">
      <c r="A2990" s="627">
        <v>202</v>
      </c>
      <c r="B2990" s="627">
        <v>2213303000</v>
      </c>
      <c r="C2990" s="627" t="s">
        <v>1235</v>
      </c>
      <c r="D2990" s="627" t="s">
        <v>1951</v>
      </c>
      <c r="E2990" s="627" t="s">
        <v>1018</v>
      </c>
      <c r="F2990" s="627" t="s">
        <v>1007</v>
      </c>
      <c r="G2990" s="627" t="s">
        <v>6114</v>
      </c>
      <c r="H2990" s="627" t="s">
        <v>6159</v>
      </c>
      <c r="I2990" s="627" t="s">
        <v>6375</v>
      </c>
      <c r="J2990" s="627" t="s">
        <v>1964</v>
      </c>
      <c r="K2990" s="627"/>
      <c r="L2990" s="627"/>
      <c r="M2990" s="627"/>
      <c r="N2990" s="627"/>
    </row>
    <row r="2991" spans="1:14" ht="15" hidden="1" customHeight="1" x14ac:dyDescent="0.15">
      <c r="A2991" s="627">
        <v>203</v>
      </c>
      <c r="B2991" s="627">
        <v>2213303000</v>
      </c>
      <c r="C2991" s="627" t="s">
        <v>1235</v>
      </c>
      <c r="D2991" s="627" t="s">
        <v>1951</v>
      </c>
      <c r="E2991" s="627" t="s">
        <v>1020</v>
      </c>
      <c r="F2991" s="627" t="s">
        <v>1007</v>
      </c>
      <c r="G2991" s="627" t="s">
        <v>6114</v>
      </c>
      <c r="H2991" s="627" t="s">
        <v>6159</v>
      </c>
      <c r="I2991" s="627" t="s">
        <v>6333</v>
      </c>
      <c r="J2991" s="627" t="s">
        <v>1967</v>
      </c>
      <c r="K2991" s="627"/>
      <c r="L2991" s="627"/>
      <c r="M2991" s="627"/>
      <c r="N2991" s="627"/>
    </row>
    <row r="2992" spans="1:14" ht="15" hidden="1" customHeight="1" x14ac:dyDescent="0.15">
      <c r="A2992" s="627">
        <v>204</v>
      </c>
      <c r="B2992" s="627">
        <v>2213303000</v>
      </c>
      <c r="C2992" s="627" t="s">
        <v>1235</v>
      </c>
      <c r="D2992" s="627" t="s">
        <v>1951</v>
      </c>
      <c r="E2992" s="627" t="s">
        <v>1022</v>
      </c>
      <c r="F2992" s="627" t="s">
        <v>1007</v>
      </c>
      <c r="G2992" s="627" t="s">
        <v>6114</v>
      </c>
      <c r="H2992" s="627" t="s">
        <v>6159</v>
      </c>
      <c r="I2992" s="627" t="s">
        <v>6376</v>
      </c>
      <c r="J2992" s="627" t="s">
        <v>1970</v>
      </c>
      <c r="K2992" s="627"/>
      <c r="L2992" s="627"/>
      <c r="M2992" s="627"/>
      <c r="N2992" s="627"/>
    </row>
    <row r="2993" spans="1:14" ht="15" hidden="1" customHeight="1" x14ac:dyDescent="0.15">
      <c r="A2993" s="627">
        <v>205</v>
      </c>
      <c r="B2993" s="627">
        <v>2213303000</v>
      </c>
      <c r="C2993" s="627" t="s">
        <v>1235</v>
      </c>
      <c r="D2993" s="627" t="s">
        <v>1951</v>
      </c>
      <c r="E2993" s="627" t="s">
        <v>1024</v>
      </c>
      <c r="F2993" s="627" t="s">
        <v>1007</v>
      </c>
      <c r="G2993" s="627" t="s">
        <v>6114</v>
      </c>
      <c r="H2993" s="627" t="s">
        <v>6159</v>
      </c>
      <c r="I2993" s="627" t="s">
        <v>2966</v>
      </c>
      <c r="J2993" s="627" t="s">
        <v>1973</v>
      </c>
      <c r="K2993" s="627"/>
      <c r="L2993" s="627"/>
      <c r="M2993" s="627"/>
      <c r="N2993" s="627"/>
    </row>
    <row r="2994" spans="1:14" ht="15" hidden="1" customHeight="1" x14ac:dyDescent="0.15">
      <c r="A2994" s="627">
        <v>206</v>
      </c>
      <c r="B2994" s="627">
        <v>2213303000</v>
      </c>
      <c r="C2994" s="627" t="s">
        <v>1235</v>
      </c>
      <c r="D2994" s="627" t="s">
        <v>1951</v>
      </c>
      <c r="E2994" s="627" t="s">
        <v>1006</v>
      </c>
      <c r="F2994" s="627" t="s">
        <v>1007</v>
      </c>
      <c r="G2994" s="627" t="s">
        <v>6114</v>
      </c>
      <c r="H2994" s="627" t="s">
        <v>6159</v>
      </c>
      <c r="I2994" s="627" t="s">
        <v>6377</v>
      </c>
      <c r="J2994" s="627" t="s">
        <v>1976</v>
      </c>
      <c r="K2994" s="627"/>
      <c r="L2994" s="627"/>
      <c r="M2994" s="627"/>
      <c r="N2994" s="627"/>
    </row>
    <row r="2995" spans="1:14" ht="15" hidden="1" customHeight="1" x14ac:dyDescent="0.15">
      <c r="A2995" s="627">
        <v>207</v>
      </c>
      <c r="B2995" s="627">
        <v>2213303000</v>
      </c>
      <c r="C2995" s="627" t="s">
        <v>1235</v>
      </c>
      <c r="D2995" s="627" t="s">
        <v>1951</v>
      </c>
      <c r="E2995" s="627" t="s">
        <v>1027</v>
      </c>
      <c r="F2995" s="627" t="s">
        <v>1007</v>
      </c>
      <c r="G2995" s="627" t="s">
        <v>6114</v>
      </c>
      <c r="H2995" s="627" t="s">
        <v>6159</v>
      </c>
      <c r="I2995" s="627" t="s">
        <v>6378</v>
      </c>
      <c r="J2995" s="627" t="s">
        <v>5437</v>
      </c>
      <c r="K2995" s="627"/>
      <c r="L2995" s="627"/>
      <c r="M2995" s="627"/>
      <c r="N2995" s="627"/>
    </row>
    <row r="2996" spans="1:14" ht="15" hidden="1" customHeight="1" x14ac:dyDescent="0.15">
      <c r="A2996" s="627">
        <v>208</v>
      </c>
      <c r="B2996" s="627">
        <v>2213303000</v>
      </c>
      <c r="C2996" s="627" t="s">
        <v>1235</v>
      </c>
      <c r="D2996" s="627" t="s">
        <v>1951</v>
      </c>
      <c r="E2996" s="627" t="s">
        <v>1029</v>
      </c>
      <c r="F2996" s="627" t="s">
        <v>1007</v>
      </c>
      <c r="G2996" s="627" t="s">
        <v>6114</v>
      </c>
      <c r="H2996" s="627" t="s">
        <v>6159</v>
      </c>
      <c r="I2996" s="627" t="s">
        <v>6379</v>
      </c>
      <c r="J2996" s="627" t="s">
        <v>5439</v>
      </c>
      <c r="K2996" s="627"/>
      <c r="L2996" s="627"/>
      <c r="M2996" s="627"/>
      <c r="N2996" s="627"/>
    </row>
    <row r="2997" spans="1:14" ht="15" hidden="1" customHeight="1" x14ac:dyDescent="0.15">
      <c r="A2997" s="627">
        <v>209</v>
      </c>
      <c r="B2997" s="627">
        <v>2213303000</v>
      </c>
      <c r="C2997" s="627" t="s">
        <v>1235</v>
      </c>
      <c r="D2997" s="627" t="s">
        <v>1951</v>
      </c>
      <c r="E2997" s="627" t="s">
        <v>1031</v>
      </c>
      <c r="F2997" s="627" t="s">
        <v>1007</v>
      </c>
      <c r="G2997" s="627" t="s">
        <v>6114</v>
      </c>
      <c r="H2997" s="627" t="s">
        <v>6159</v>
      </c>
      <c r="I2997" s="627" t="s">
        <v>6380</v>
      </c>
      <c r="J2997" s="627" t="s">
        <v>5440</v>
      </c>
      <c r="K2997" s="627"/>
      <c r="L2997" s="627"/>
      <c r="M2997" s="627"/>
      <c r="N2997" s="627"/>
    </row>
    <row r="2998" spans="1:14" ht="15" hidden="1" customHeight="1" x14ac:dyDescent="0.15">
      <c r="A2998" s="627">
        <v>210</v>
      </c>
      <c r="B2998" s="627">
        <v>2213303000</v>
      </c>
      <c r="C2998" s="627" t="s">
        <v>1235</v>
      </c>
      <c r="D2998" s="627" t="s">
        <v>1951</v>
      </c>
      <c r="E2998" s="627" t="s">
        <v>1033</v>
      </c>
      <c r="F2998" s="627" t="s">
        <v>1007</v>
      </c>
      <c r="G2998" s="627" t="s">
        <v>6114</v>
      </c>
      <c r="H2998" s="627" t="s">
        <v>6159</v>
      </c>
      <c r="I2998" s="627" t="s">
        <v>6381</v>
      </c>
      <c r="J2998" s="627" t="s">
        <v>6382</v>
      </c>
      <c r="K2998" s="627"/>
      <c r="L2998" s="627"/>
      <c r="M2998" s="627"/>
      <c r="N2998" s="627"/>
    </row>
    <row r="2999" spans="1:14" ht="15" hidden="1" customHeight="1" x14ac:dyDescent="0.15">
      <c r="A2999" s="627">
        <v>211</v>
      </c>
      <c r="B2999" s="627">
        <v>2213303000</v>
      </c>
      <c r="C2999" s="627" t="s">
        <v>1235</v>
      </c>
      <c r="D2999" s="627" t="s">
        <v>1951</v>
      </c>
      <c r="E2999" s="627" t="s">
        <v>1035</v>
      </c>
      <c r="F2999" s="627" t="s">
        <v>1007</v>
      </c>
      <c r="G2999" s="627" t="s">
        <v>6114</v>
      </c>
      <c r="H2999" s="627" t="s">
        <v>6159</v>
      </c>
      <c r="I2999" s="627" t="s">
        <v>6383</v>
      </c>
      <c r="J2999" s="627" t="s">
        <v>6384</v>
      </c>
      <c r="K2999" s="627"/>
      <c r="L2999" s="627"/>
      <c r="M2999" s="627"/>
      <c r="N2999" s="627"/>
    </row>
    <row r="3000" spans="1:14" ht="15" hidden="1" customHeight="1" x14ac:dyDescent="0.15">
      <c r="A3000" s="627">
        <v>212</v>
      </c>
      <c r="B3000" s="627">
        <v>2213303000</v>
      </c>
      <c r="C3000" s="627" t="s">
        <v>1235</v>
      </c>
      <c r="D3000" s="627" t="s">
        <v>1951</v>
      </c>
      <c r="E3000" s="627" t="s">
        <v>1037</v>
      </c>
      <c r="F3000" s="627" t="s">
        <v>1007</v>
      </c>
      <c r="G3000" s="627" t="s">
        <v>6114</v>
      </c>
      <c r="H3000" s="627" t="s">
        <v>6159</v>
      </c>
      <c r="I3000" s="627" t="s">
        <v>6385</v>
      </c>
      <c r="J3000" s="627" t="s">
        <v>6386</v>
      </c>
      <c r="K3000" s="627"/>
      <c r="L3000" s="627"/>
      <c r="M3000" s="627"/>
      <c r="N3000" s="627"/>
    </row>
    <row r="3001" spans="1:14" ht="15" hidden="1" customHeight="1" x14ac:dyDescent="0.15">
      <c r="A3001" s="627">
        <v>213</v>
      </c>
      <c r="B3001" s="627">
        <v>2213303000</v>
      </c>
      <c r="C3001" s="627" t="s">
        <v>1235</v>
      </c>
      <c r="D3001" s="627" t="s">
        <v>1951</v>
      </c>
      <c r="E3001" s="627" t="s">
        <v>1039</v>
      </c>
      <c r="F3001" s="627" t="s">
        <v>1007</v>
      </c>
      <c r="G3001" s="627" t="s">
        <v>6114</v>
      </c>
      <c r="H3001" s="627" t="s">
        <v>6159</v>
      </c>
      <c r="I3001" s="627" t="s">
        <v>487</v>
      </c>
      <c r="J3001" s="627" t="s">
        <v>6387</v>
      </c>
      <c r="K3001" s="627"/>
      <c r="L3001" s="627"/>
      <c r="M3001" s="627"/>
      <c r="N3001" s="627"/>
    </row>
    <row r="3002" spans="1:14" ht="15" hidden="1" customHeight="1" x14ac:dyDescent="0.15">
      <c r="A3002" s="627">
        <v>214</v>
      </c>
      <c r="B3002" s="627">
        <v>2213303000</v>
      </c>
      <c r="C3002" s="627" t="s">
        <v>1235</v>
      </c>
      <c r="D3002" s="627" t="s">
        <v>1951</v>
      </c>
      <c r="E3002" s="627" t="s">
        <v>1041</v>
      </c>
      <c r="F3002" s="627" t="s">
        <v>1007</v>
      </c>
      <c r="G3002" s="627" t="s">
        <v>6114</v>
      </c>
      <c r="H3002" s="627" t="s">
        <v>6159</v>
      </c>
      <c r="I3002" s="627" t="s">
        <v>6388</v>
      </c>
      <c r="J3002" s="627" t="s">
        <v>6389</v>
      </c>
      <c r="K3002" s="627"/>
      <c r="L3002" s="627"/>
      <c r="M3002" s="627"/>
      <c r="N3002" s="627"/>
    </row>
    <row r="3003" spans="1:14" ht="15" hidden="1" customHeight="1" x14ac:dyDescent="0.15">
      <c r="A3003" s="627">
        <v>215</v>
      </c>
      <c r="B3003" s="627">
        <v>2213303000</v>
      </c>
      <c r="C3003" s="627" t="s">
        <v>1235</v>
      </c>
      <c r="D3003" s="627" t="s">
        <v>1951</v>
      </c>
      <c r="E3003" s="627" t="s">
        <v>1043</v>
      </c>
      <c r="F3003" s="627" t="s">
        <v>1007</v>
      </c>
      <c r="G3003" s="627" t="s">
        <v>6114</v>
      </c>
      <c r="H3003" s="627" t="s">
        <v>6159</v>
      </c>
      <c r="I3003" s="627" t="s">
        <v>6390</v>
      </c>
      <c r="J3003" s="627" t="s">
        <v>6391</v>
      </c>
      <c r="K3003" s="627"/>
      <c r="L3003" s="627"/>
      <c r="M3003" s="627"/>
      <c r="N3003" s="627"/>
    </row>
    <row r="3004" spans="1:14" ht="15" hidden="1" customHeight="1" x14ac:dyDescent="0.15">
      <c r="A3004" s="627">
        <v>216</v>
      </c>
      <c r="B3004" s="627">
        <v>2213303000</v>
      </c>
      <c r="C3004" s="627" t="s">
        <v>1235</v>
      </c>
      <c r="D3004" s="627" t="s">
        <v>1951</v>
      </c>
      <c r="E3004" s="627" t="s">
        <v>1045</v>
      </c>
      <c r="F3004" s="627" t="s">
        <v>1007</v>
      </c>
      <c r="G3004" s="627" t="s">
        <v>6114</v>
      </c>
      <c r="H3004" s="627" t="s">
        <v>6159</v>
      </c>
      <c r="I3004" s="627" t="s">
        <v>6336</v>
      </c>
      <c r="J3004" s="627" t="s">
        <v>6392</v>
      </c>
      <c r="K3004" s="627"/>
      <c r="L3004" s="627"/>
      <c r="M3004" s="627"/>
      <c r="N3004" s="627"/>
    </row>
    <row r="3005" spans="1:14" ht="15" hidden="1" customHeight="1" x14ac:dyDescent="0.15">
      <c r="A3005" s="627">
        <v>217</v>
      </c>
      <c r="B3005" s="627">
        <v>2213303000</v>
      </c>
      <c r="C3005" s="627" t="s">
        <v>1235</v>
      </c>
      <c r="D3005" s="627" t="s">
        <v>1951</v>
      </c>
      <c r="E3005" s="627" t="s">
        <v>1161</v>
      </c>
      <c r="F3005" s="627" t="s">
        <v>1007</v>
      </c>
      <c r="G3005" s="627" t="s">
        <v>6114</v>
      </c>
      <c r="H3005" s="627" t="s">
        <v>6159</v>
      </c>
      <c r="I3005" s="627" t="s">
        <v>6393</v>
      </c>
      <c r="J3005" s="627" t="s">
        <v>6394</v>
      </c>
      <c r="K3005" s="627"/>
      <c r="L3005" s="627"/>
      <c r="M3005" s="627"/>
      <c r="N3005" s="627"/>
    </row>
    <row r="3006" spans="1:14" ht="15" hidden="1" customHeight="1" x14ac:dyDescent="0.15">
      <c r="A3006" s="627">
        <v>218</v>
      </c>
      <c r="B3006" s="627">
        <v>2213303000</v>
      </c>
      <c r="C3006" s="627" t="s">
        <v>1235</v>
      </c>
      <c r="D3006" s="627" t="s">
        <v>1951</v>
      </c>
      <c r="E3006" s="627" t="s">
        <v>1163</v>
      </c>
      <c r="F3006" s="627" t="s">
        <v>1007</v>
      </c>
      <c r="G3006" s="627" t="s">
        <v>6114</v>
      </c>
      <c r="H3006" s="627" t="s">
        <v>6159</v>
      </c>
      <c r="I3006" s="627" t="s">
        <v>6395</v>
      </c>
      <c r="J3006" s="627" t="s">
        <v>6396</v>
      </c>
      <c r="K3006" s="627"/>
      <c r="L3006" s="627"/>
      <c r="M3006" s="627"/>
      <c r="N3006" s="627"/>
    </row>
    <row r="3007" spans="1:14" ht="15" hidden="1" customHeight="1" x14ac:dyDescent="0.15">
      <c r="A3007" s="627">
        <v>219</v>
      </c>
      <c r="B3007" s="627">
        <v>2213303000</v>
      </c>
      <c r="C3007" s="627" t="s">
        <v>1235</v>
      </c>
      <c r="D3007" s="627" t="s">
        <v>1951</v>
      </c>
      <c r="E3007" s="627" t="s">
        <v>1233</v>
      </c>
      <c r="F3007" s="627" t="s">
        <v>1007</v>
      </c>
      <c r="G3007" s="627" t="s">
        <v>6114</v>
      </c>
      <c r="H3007" s="627" t="s">
        <v>6159</v>
      </c>
      <c r="I3007" s="627" t="s">
        <v>6397</v>
      </c>
      <c r="J3007" s="627" t="s">
        <v>6398</v>
      </c>
      <c r="K3007" s="627"/>
      <c r="L3007" s="627"/>
      <c r="M3007" s="627"/>
      <c r="N3007" s="627"/>
    </row>
    <row r="3008" spans="1:14" ht="15" hidden="1" customHeight="1" x14ac:dyDescent="0.15">
      <c r="A3008" s="627">
        <v>220</v>
      </c>
      <c r="B3008" s="627">
        <v>2213303000</v>
      </c>
      <c r="C3008" s="627" t="s">
        <v>1235</v>
      </c>
      <c r="D3008" s="627" t="s">
        <v>1951</v>
      </c>
      <c r="E3008" s="627" t="s">
        <v>1235</v>
      </c>
      <c r="F3008" s="627" t="s">
        <v>1007</v>
      </c>
      <c r="G3008" s="627" t="s">
        <v>6114</v>
      </c>
      <c r="H3008" s="627" t="s">
        <v>6159</v>
      </c>
      <c r="I3008" s="627" t="s">
        <v>6399</v>
      </c>
      <c r="J3008" s="627" t="s">
        <v>6400</v>
      </c>
      <c r="K3008" s="627"/>
      <c r="L3008" s="627"/>
      <c r="M3008" s="627"/>
      <c r="N3008" s="627"/>
    </row>
    <row r="3009" spans="1:14" ht="15" hidden="1" customHeight="1" x14ac:dyDescent="0.15">
      <c r="A3009" s="627">
        <v>221</v>
      </c>
      <c r="B3009" s="627">
        <v>2213303000</v>
      </c>
      <c r="C3009" s="627" t="s">
        <v>1235</v>
      </c>
      <c r="D3009" s="627" t="s">
        <v>1951</v>
      </c>
      <c r="E3009" s="627" t="s">
        <v>1237</v>
      </c>
      <c r="F3009" s="627" t="s">
        <v>1007</v>
      </c>
      <c r="G3009" s="627" t="s">
        <v>6114</v>
      </c>
      <c r="H3009" s="627" t="s">
        <v>6159</v>
      </c>
      <c r="I3009" s="627" t="s">
        <v>6401</v>
      </c>
      <c r="J3009" s="627" t="s">
        <v>6402</v>
      </c>
      <c r="K3009" s="627"/>
      <c r="L3009" s="627"/>
      <c r="M3009" s="627"/>
      <c r="N3009" s="627"/>
    </row>
    <row r="3010" spans="1:14" ht="15" hidden="1" customHeight="1" x14ac:dyDescent="0.15">
      <c r="A3010" s="627">
        <v>222</v>
      </c>
      <c r="B3010" s="627">
        <v>2213303000</v>
      </c>
      <c r="C3010" s="627" t="s">
        <v>1235</v>
      </c>
      <c r="D3010" s="627" t="s">
        <v>1951</v>
      </c>
      <c r="E3010" s="627" t="s">
        <v>2264</v>
      </c>
      <c r="F3010" s="627" t="s">
        <v>1007</v>
      </c>
      <c r="G3010" s="627" t="s">
        <v>6114</v>
      </c>
      <c r="H3010" s="627" t="s">
        <v>6159</v>
      </c>
      <c r="I3010" s="627" t="s">
        <v>6403</v>
      </c>
      <c r="J3010" s="627" t="s">
        <v>6404</v>
      </c>
      <c r="K3010" s="627"/>
      <c r="L3010" s="627"/>
      <c r="M3010" s="627"/>
      <c r="N3010" s="627"/>
    </row>
    <row r="3011" spans="1:14" ht="15" hidden="1" customHeight="1" x14ac:dyDescent="0.15">
      <c r="A3011" s="627">
        <v>223</v>
      </c>
      <c r="B3011" s="627">
        <v>2213303000</v>
      </c>
      <c r="C3011" s="627" t="s">
        <v>1235</v>
      </c>
      <c r="D3011" s="627" t="s">
        <v>1951</v>
      </c>
      <c r="E3011" s="627" t="s">
        <v>2268</v>
      </c>
      <c r="F3011" s="627" t="s">
        <v>1007</v>
      </c>
      <c r="G3011" s="627" t="s">
        <v>6114</v>
      </c>
      <c r="H3011" s="627" t="s">
        <v>6159</v>
      </c>
      <c r="I3011" s="627" t="s">
        <v>6405</v>
      </c>
      <c r="J3011" s="627" t="s">
        <v>6406</v>
      </c>
      <c r="K3011" s="627"/>
      <c r="L3011" s="627"/>
      <c r="M3011" s="627"/>
      <c r="N3011" s="627"/>
    </row>
    <row r="3012" spans="1:14" ht="15" hidden="1" customHeight="1" x14ac:dyDescent="0.15">
      <c r="A3012" s="627">
        <v>224</v>
      </c>
      <c r="B3012" s="627">
        <v>2213303000</v>
      </c>
      <c r="C3012" s="627" t="s">
        <v>1235</v>
      </c>
      <c r="D3012" s="627" t="s">
        <v>1951</v>
      </c>
      <c r="E3012" s="627" t="s">
        <v>2272</v>
      </c>
      <c r="F3012" s="627" t="s">
        <v>1007</v>
      </c>
      <c r="G3012" s="627" t="s">
        <v>6114</v>
      </c>
      <c r="H3012" s="627" t="s">
        <v>6159</v>
      </c>
      <c r="I3012" s="627" t="s">
        <v>6407</v>
      </c>
      <c r="J3012" s="627" t="s">
        <v>6408</v>
      </c>
      <c r="K3012" s="627"/>
      <c r="L3012" s="627"/>
      <c r="M3012" s="627"/>
      <c r="N3012" s="627"/>
    </row>
    <row r="3013" spans="1:14" ht="15" hidden="1" customHeight="1" x14ac:dyDescent="0.15">
      <c r="A3013" s="627">
        <v>225</v>
      </c>
      <c r="B3013" s="627">
        <v>2213303000</v>
      </c>
      <c r="C3013" s="627" t="s">
        <v>1235</v>
      </c>
      <c r="D3013" s="627" t="s">
        <v>1165</v>
      </c>
      <c r="E3013" s="627" t="s">
        <v>1008</v>
      </c>
      <c r="F3013" s="627" t="s">
        <v>1007</v>
      </c>
      <c r="G3013" s="627" t="s">
        <v>6114</v>
      </c>
      <c r="H3013" s="627" t="s">
        <v>6161</v>
      </c>
      <c r="I3013" s="627"/>
      <c r="J3013" s="627" t="s">
        <v>687</v>
      </c>
      <c r="K3013" s="627"/>
      <c r="L3013" s="627"/>
      <c r="M3013" s="627"/>
      <c r="N3013" s="627"/>
    </row>
    <row r="3014" spans="1:14" ht="15" hidden="1" customHeight="1" x14ac:dyDescent="0.15">
      <c r="A3014" s="627">
        <v>226</v>
      </c>
      <c r="B3014" s="627">
        <v>2213303000</v>
      </c>
      <c r="C3014" s="627" t="s">
        <v>1235</v>
      </c>
      <c r="D3014" s="627" t="s">
        <v>1165</v>
      </c>
      <c r="E3014" s="627" t="s">
        <v>1012</v>
      </c>
      <c r="F3014" s="627" t="s">
        <v>1007</v>
      </c>
      <c r="G3014" s="627" t="s">
        <v>6114</v>
      </c>
      <c r="H3014" s="627" t="s">
        <v>6161</v>
      </c>
      <c r="I3014" s="627" t="s">
        <v>6409</v>
      </c>
      <c r="J3014" s="627" t="s">
        <v>688</v>
      </c>
      <c r="K3014" s="627"/>
      <c r="L3014" s="627"/>
      <c r="M3014" s="627"/>
      <c r="N3014" s="627"/>
    </row>
    <row r="3015" spans="1:14" ht="15" hidden="1" customHeight="1" x14ac:dyDescent="0.15">
      <c r="A3015" s="627">
        <v>227</v>
      </c>
      <c r="B3015" s="627">
        <v>2213303000</v>
      </c>
      <c r="C3015" s="627" t="s">
        <v>1235</v>
      </c>
      <c r="D3015" s="627" t="s">
        <v>1165</v>
      </c>
      <c r="E3015" s="627" t="s">
        <v>1014</v>
      </c>
      <c r="F3015" s="627" t="s">
        <v>1007</v>
      </c>
      <c r="G3015" s="627" t="s">
        <v>6114</v>
      </c>
      <c r="H3015" s="627" t="s">
        <v>6161</v>
      </c>
      <c r="I3015" s="627" t="s">
        <v>6410</v>
      </c>
      <c r="J3015" s="627" t="s">
        <v>689</v>
      </c>
      <c r="K3015" s="627"/>
      <c r="L3015" s="627"/>
      <c r="M3015" s="627"/>
      <c r="N3015" s="627"/>
    </row>
    <row r="3016" spans="1:14" ht="15" hidden="1" customHeight="1" x14ac:dyDescent="0.15">
      <c r="A3016" s="627">
        <v>228</v>
      </c>
      <c r="B3016" s="627">
        <v>2213303000</v>
      </c>
      <c r="C3016" s="627" t="s">
        <v>1235</v>
      </c>
      <c r="D3016" s="627" t="s">
        <v>1165</v>
      </c>
      <c r="E3016" s="627" t="s">
        <v>1016</v>
      </c>
      <c r="F3016" s="627" t="s">
        <v>1007</v>
      </c>
      <c r="G3016" s="627" t="s">
        <v>6114</v>
      </c>
      <c r="H3016" s="627" t="s">
        <v>6161</v>
      </c>
      <c r="I3016" s="627" t="s">
        <v>6411</v>
      </c>
      <c r="J3016" s="627" t="s">
        <v>690</v>
      </c>
      <c r="K3016" s="627"/>
      <c r="L3016" s="627"/>
      <c r="M3016" s="627"/>
      <c r="N3016" s="627"/>
    </row>
    <row r="3017" spans="1:14" ht="15" hidden="1" customHeight="1" x14ac:dyDescent="0.15">
      <c r="A3017" s="627">
        <v>229</v>
      </c>
      <c r="B3017" s="627">
        <v>2213303000</v>
      </c>
      <c r="C3017" s="627" t="s">
        <v>1235</v>
      </c>
      <c r="D3017" s="627" t="s">
        <v>1165</v>
      </c>
      <c r="E3017" s="627" t="s">
        <v>1018</v>
      </c>
      <c r="F3017" s="627" t="s">
        <v>1007</v>
      </c>
      <c r="G3017" s="627" t="s">
        <v>6114</v>
      </c>
      <c r="H3017" s="627" t="s">
        <v>6161</v>
      </c>
      <c r="I3017" s="627" t="s">
        <v>2077</v>
      </c>
      <c r="J3017" s="627" t="s">
        <v>691</v>
      </c>
      <c r="K3017" s="627"/>
      <c r="L3017" s="627"/>
      <c r="M3017" s="627"/>
      <c r="N3017" s="627"/>
    </row>
    <row r="3018" spans="1:14" ht="15" hidden="1" customHeight="1" x14ac:dyDescent="0.15">
      <c r="A3018" s="627">
        <v>230</v>
      </c>
      <c r="B3018" s="627">
        <v>2213303000</v>
      </c>
      <c r="C3018" s="627" t="s">
        <v>1235</v>
      </c>
      <c r="D3018" s="627" t="s">
        <v>1165</v>
      </c>
      <c r="E3018" s="627" t="s">
        <v>1020</v>
      </c>
      <c r="F3018" s="627" t="s">
        <v>1007</v>
      </c>
      <c r="G3018" s="627" t="s">
        <v>6114</v>
      </c>
      <c r="H3018" s="627" t="s">
        <v>6161</v>
      </c>
      <c r="I3018" s="627" t="s">
        <v>6412</v>
      </c>
      <c r="J3018" s="627" t="s">
        <v>1988</v>
      </c>
      <c r="K3018" s="627"/>
      <c r="L3018" s="627"/>
      <c r="M3018" s="627"/>
      <c r="N3018" s="627"/>
    </row>
    <row r="3019" spans="1:14" ht="15" hidden="1" customHeight="1" x14ac:dyDescent="0.15">
      <c r="A3019" s="627">
        <v>231</v>
      </c>
      <c r="B3019" s="627">
        <v>2213303000</v>
      </c>
      <c r="C3019" s="627" t="s">
        <v>1235</v>
      </c>
      <c r="D3019" s="627" t="s">
        <v>1165</v>
      </c>
      <c r="E3019" s="627" t="s">
        <v>1022</v>
      </c>
      <c r="F3019" s="627" t="s">
        <v>1007</v>
      </c>
      <c r="G3019" s="627" t="s">
        <v>6114</v>
      </c>
      <c r="H3019" s="627" t="s">
        <v>6161</v>
      </c>
      <c r="I3019" s="627" t="s">
        <v>6413</v>
      </c>
      <c r="J3019" s="627" t="s">
        <v>1991</v>
      </c>
      <c r="K3019" s="627"/>
      <c r="L3019" s="627"/>
      <c r="M3019" s="627"/>
      <c r="N3019" s="627"/>
    </row>
    <row r="3020" spans="1:14" ht="15" hidden="1" customHeight="1" x14ac:dyDescent="0.15">
      <c r="A3020" s="627">
        <v>232</v>
      </c>
      <c r="B3020" s="627">
        <v>2213303000</v>
      </c>
      <c r="C3020" s="627" t="s">
        <v>1235</v>
      </c>
      <c r="D3020" s="627" t="s">
        <v>1165</v>
      </c>
      <c r="E3020" s="627" t="s">
        <v>1024</v>
      </c>
      <c r="F3020" s="627" t="s">
        <v>1007</v>
      </c>
      <c r="G3020" s="627" t="s">
        <v>6114</v>
      </c>
      <c r="H3020" s="627" t="s">
        <v>6161</v>
      </c>
      <c r="I3020" s="627" t="s">
        <v>6414</v>
      </c>
      <c r="J3020" s="627" t="s">
        <v>3105</v>
      </c>
      <c r="K3020" s="627"/>
      <c r="L3020" s="627"/>
      <c r="M3020" s="627"/>
      <c r="N3020" s="627"/>
    </row>
    <row r="3021" spans="1:14" ht="15" hidden="1" customHeight="1" x14ac:dyDescent="0.15">
      <c r="A3021" s="627">
        <v>233</v>
      </c>
      <c r="B3021" s="627">
        <v>2213303000</v>
      </c>
      <c r="C3021" s="627" t="s">
        <v>1235</v>
      </c>
      <c r="D3021" s="627" t="s">
        <v>1165</v>
      </c>
      <c r="E3021" s="627" t="s">
        <v>1006</v>
      </c>
      <c r="F3021" s="627" t="s">
        <v>1007</v>
      </c>
      <c r="G3021" s="627" t="s">
        <v>6114</v>
      </c>
      <c r="H3021" s="627" t="s">
        <v>6161</v>
      </c>
      <c r="I3021" s="627" t="s">
        <v>6415</v>
      </c>
      <c r="J3021" s="627" t="s">
        <v>3108</v>
      </c>
      <c r="K3021" s="627"/>
      <c r="L3021" s="627"/>
      <c r="M3021" s="627"/>
      <c r="N3021" s="627"/>
    </row>
    <row r="3022" spans="1:14" ht="15" hidden="1" customHeight="1" x14ac:dyDescent="0.15">
      <c r="A3022" s="627">
        <v>234</v>
      </c>
      <c r="B3022" s="627">
        <v>2213303000</v>
      </c>
      <c r="C3022" s="627" t="s">
        <v>1235</v>
      </c>
      <c r="D3022" s="627" t="s">
        <v>1165</v>
      </c>
      <c r="E3022" s="627" t="s">
        <v>1027</v>
      </c>
      <c r="F3022" s="627" t="s">
        <v>1007</v>
      </c>
      <c r="G3022" s="627" t="s">
        <v>6114</v>
      </c>
      <c r="H3022" s="627" t="s">
        <v>6161</v>
      </c>
      <c r="I3022" s="627" t="s">
        <v>6416</v>
      </c>
      <c r="J3022" s="627" t="s">
        <v>3111</v>
      </c>
      <c r="K3022" s="627"/>
      <c r="L3022" s="627"/>
      <c r="M3022" s="627"/>
      <c r="N3022" s="627"/>
    </row>
    <row r="3023" spans="1:14" ht="15" hidden="1" customHeight="1" x14ac:dyDescent="0.15">
      <c r="A3023" s="627">
        <v>235</v>
      </c>
      <c r="B3023" s="627">
        <v>2213303000</v>
      </c>
      <c r="C3023" s="627" t="s">
        <v>1235</v>
      </c>
      <c r="D3023" s="627" t="s">
        <v>1165</v>
      </c>
      <c r="E3023" s="627" t="s">
        <v>1029</v>
      </c>
      <c r="F3023" s="627" t="s">
        <v>1007</v>
      </c>
      <c r="G3023" s="627" t="s">
        <v>6114</v>
      </c>
      <c r="H3023" s="627" t="s">
        <v>6161</v>
      </c>
      <c r="I3023" s="627" t="s">
        <v>6417</v>
      </c>
      <c r="J3023" s="627" t="s">
        <v>3114</v>
      </c>
      <c r="K3023" s="627"/>
      <c r="L3023" s="627"/>
      <c r="M3023" s="627"/>
      <c r="N3023" s="627"/>
    </row>
    <row r="3024" spans="1:14" ht="15" hidden="1" customHeight="1" x14ac:dyDescent="0.15">
      <c r="A3024" s="627">
        <v>236</v>
      </c>
      <c r="B3024" s="627">
        <v>2213303000</v>
      </c>
      <c r="C3024" s="627" t="s">
        <v>1235</v>
      </c>
      <c r="D3024" s="627" t="s">
        <v>1165</v>
      </c>
      <c r="E3024" s="627" t="s">
        <v>1031</v>
      </c>
      <c r="F3024" s="627" t="s">
        <v>1007</v>
      </c>
      <c r="G3024" s="627" t="s">
        <v>6114</v>
      </c>
      <c r="H3024" s="627" t="s">
        <v>6161</v>
      </c>
      <c r="I3024" s="627" t="s">
        <v>6418</v>
      </c>
      <c r="J3024" s="627" t="s">
        <v>6419</v>
      </c>
      <c r="K3024" s="627"/>
      <c r="L3024" s="627"/>
      <c r="M3024" s="627"/>
      <c r="N3024" s="627"/>
    </row>
    <row r="3025" spans="1:14" ht="15" hidden="1" customHeight="1" x14ac:dyDescent="0.15">
      <c r="A3025" s="627">
        <v>237</v>
      </c>
      <c r="B3025" s="627">
        <v>2213303000</v>
      </c>
      <c r="C3025" s="627" t="s">
        <v>1235</v>
      </c>
      <c r="D3025" s="627" t="s">
        <v>1171</v>
      </c>
      <c r="E3025" s="627" t="s">
        <v>1008</v>
      </c>
      <c r="F3025" s="627" t="s">
        <v>1007</v>
      </c>
      <c r="G3025" s="627" t="s">
        <v>6114</v>
      </c>
      <c r="H3025" s="627" t="s">
        <v>6164</v>
      </c>
      <c r="I3025" s="627"/>
      <c r="J3025" s="627" t="s">
        <v>692</v>
      </c>
      <c r="K3025" s="627"/>
      <c r="L3025" s="627"/>
      <c r="M3025" s="627"/>
      <c r="N3025" s="627"/>
    </row>
    <row r="3026" spans="1:14" ht="15" hidden="1" customHeight="1" x14ac:dyDescent="0.15">
      <c r="A3026" s="627">
        <v>238</v>
      </c>
      <c r="B3026" s="627">
        <v>2213303000</v>
      </c>
      <c r="C3026" s="627" t="s">
        <v>1235</v>
      </c>
      <c r="D3026" s="627" t="s">
        <v>1171</v>
      </c>
      <c r="E3026" s="627" t="s">
        <v>1012</v>
      </c>
      <c r="F3026" s="627" t="s">
        <v>1007</v>
      </c>
      <c r="G3026" s="627" t="s">
        <v>6114</v>
      </c>
      <c r="H3026" s="627" t="s">
        <v>6164</v>
      </c>
      <c r="I3026" s="627" t="s">
        <v>6420</v>
      </c>
      <c r="J3026" s="627" t="s">
        <v>693</v>
      </c>
      <c r="K3026" s="627"/>
      <c r="L3026" s="627"/>
      <c r="M3026" s="627"/>
      <c r="N3026" s="627"/>
    </row>
    <row r="3027" spans="1:14" ht="15" hidden="1" customHeight="1" x14ac:dyDescent="0.15">
      <c r="A3027" s="627">
        <v>239</v>
      </c>
      <c r="B3027" s="627">
        <v>2213303000</v>
      </c>
      <c r="C3027" s="627" t="s">
        <v>1235</v>
      </c>
      <c r="D3027" s="627" t="s">
        <v>1171</v>
      </c>
      <c r="E3027" s="627" t="s">
        <v>1014</v>
      </c>
      <c r="F3027" s="627" t="s">
        <v>1007</v>
      </c>
      <c r="G3027" s="627" t="s">
        <v>6114</v>
      </c>
      <c r="H3027" s="627" t="s">
        <v>6164</v>
      </c>
      <c r="I3027" s="627" t="s">
        <v>6421</v>
      </c>
      <c r="J3027" s="627" t="s">
        <v>694</v>
      </c>
      <c r="K3027" s="627"/>
      <c r="L3027" s="627"/>
      <c r="M3027" s="627"/>
      <c r="N3027" s="627"/>
    </row>
    <row r="3028" spans="1:14" ht="15" hidden="1" customHeight="1" x14ac:dyDescent="0.15">
      <c r="A3028" s="627">
        <v>240</v>
      </c>
      <c r="B3028" s="627">
        <v>2213303000</v>
      </c>
      <c r="C3028" s="627" t="s">
        <v>1235</v>
      </c>
      <c r="D3028" s="627" t="s">
        <v>1171</v>
      </c>
      <c r="E3028" s="627" t="s">
        <v>1016</v>
      </c>
      <c r="F3028" s="627" t="s">
        <v>1007</v>
      </c>
      <c r="G3028" s="627" t="s">
        <v>6114</v>
      </c>
      <c r="H3028" s="627" t="s">
        <v>6164</v>
      </c>
      <c r="I3028" s="627" t="s">
        <v>6422</v>
      </c>
      <c r="J3028" s="627" t="s">
        <v>695</v>
      </c>
      <c r="K3028" s="627"/>
      <c r="L3028" s="627"/>
      <c r="M3028" s="627"/>
      <c r="N3028" s="627"/>
    </row>
    <row r="3029" spans="1:14" ht="15" hidden="1" customHeight="1" x14ac:dyDescent="0.15">
      <c r="A3029" s="627">
        <v>241</v>
      </c>
      <c r="B3029" s="627">
        <v>2213303000</v>
      </c>
      <c r="C3029" s="627" t="s">
        <v>1235</v>
      </c>
      <c r="D3029" s="627" t="s">
        <v>1171</v>
      </c>
      <c r="E3029" s="627" t="s">
        <v>1018</v>
      </c>
      <c r="F3029" s="627" t="s">
        <v>1007</v>
      </c>
      <c r="G3029" s="627" t="s">
        <v>6114</v>
      </c>
      <c r="H3029" s="627" t="s">
        <v>6164</v>
      </c>
      <c r="I3029" s="627" t="s">
        <v>6423</v>
      </c>
      <c r="J3029" s="627" t="s">
        <v>696</v>
      </c>
      <c r="K3029" s="627"/>
      <c r="L3029" s="627"/>
      <c r="M3029" s="627"/>
      <c r="N3029" s="627"/>
    </row>
    <row r="3030" spans="1:14" ht="15" hidden="1" customHeight="1" x14ac:dyDescent="0.15">
      <c r="A3030" s="627">
        <v>242</v>
      </c>
      <c r="B3030" s="627">
        <v>2213303000</v>
      </c>
      <c r="C3030" s="627" t="s">
        <v>1235</v>
      </c>
      <c r="D3030" s="627" t="s">
        <v>1171</v>
      </c>
      <c r="E3030" s="627" t="s">
        <v>1020</v>
      </c>
      <c r="F3030" s="627" t="s">
        <v>1007</v>
      </c>
      <c r="G3030" s="627" t="s">
        <v>6114</v>
      </c>
      <c r="H3030" s="627" t="s">
        <v>6164</v>
      </c>
      <c r="I3030" s="627" t="s">
        <v>6424</v>
      </c>
      <c r="J3030" s="627" t="s">
        <v>697</v>
      </c>
      <c r="K3030" s="627"/>
      <c r="L3030" s="627"/>
      <c r="M3030" s="627"/>
      <c r="N3030" s="627"/>
    </row>
    <row r="3031" spans="1:14" ht="15" hidden="1" customHeight="1" x14ac:dyDescent="0.15">
      <c r="A3031" s="627">
        <v>243</v>
      </c>
      <c r="B3031" s="627">
        <v>2213303000</v>
      </c>
      <c r="C3031" s="627" t="s">
        <v>1235</v>
      </c>
      <c r="D3031" s="627" t="s">
        <v>1171</v>
      </c>
      <c r="E3031" s="627" t="s">
        <v>1022</v>
      </c>
      <c r="F3031" s="627" t="s">
        <v>1007</v>
      </c>
      <c r="G3031" s="627" t="s">
        <v>6114</v>
      </c>
      <c r="H3031" s="627" t="s">
        <v>6164</v>
      </c>
      <c r="I3031" s="627" t="s">
        <v>4551</v>
      </c>
      <c r="J3031" s="627" t="s">
        <v>698</v>
      </c>
      <c r="K3031" s="627"/>
      <c r="L3031" s="627"/>
      <c r="M3031" s="627"/>
      <c r="N3031" s="627"/>
    </row>
    <row r="3032" spans="1:14" ht="15" hidden="1" customHeight="1" x14ac:dyDescent="0.15">
      <c r="A3032" s="627">
        <v>244</v>
      </c>
      <c r="B3032" s="627">
        <v>2213303000</v>
      </c>
      <c r="C3032" s="627" t="s">
        <v>1235</v>
      </c>
      <c r="D3032" s="627" t="s">
        <v>1171</v>
      </c>
      <c r="E3032" s="627" t="s">
        <v>1024</v>
      </c>
      <c r="F3032" s="627" t="s">
        <v>1007</v>
      </c>
      <c r="G3032" s="627" t="s">
        <v>6114</v>
      </c>
      <c r="H3032" s="627" t="s">
        <v>6164</v>
      </c>
      <c r="I3032" s="627" t="s">
        <v>6425</v>
      </c>
      <c r="J3032" s="627" t="s">
        <v>699</v>
      </c>
      <c r="K3032" s="627"/>
      <c r="L3032" s="627"/>
      <c r="M3032" s="627"/>
      <c r="N3032" s="627"/>
    </row>
    <row r="3033" spans="1:14" ht="15" hidden="1" customHeight="1" x14ac:dyDescent="0.15">
      <c r="A3033" s="627">
        <v>245</v>
      </c>
      <c r="B3033" s="627">
        <v>2213303000</v>
      </c>
      <c r="C3033" s="627" t="s">
        <v>1235</v>
      </c>
      <c r="D3033" s="627" t="s">
        <v>1180</v>
      </c>
      <c r="E3033" s="627" t="s">
        <v>1008</v>
      </c>
      <c r="F3033" s="627" t="s">
        <v>1007</v>
      </c>
      <c r="G3033" s="627" t="s">
        <v>6114</v>
      </c>
      <c r="H3033" s="627" t="s">
        <v>6167</v>
      </c>
      <c r="I3033" s="627"/>
      <c r="J3033" s="627" t="s">
        <v>700</v>
      </c>
      <c r="K3033" s="627"/>
      <c r="L3033" s="627"/>
      <c r="M3033" s="627"/>
      <c r="N3033" s="627"/>
    </row>
    <row r="3034" spans="1:14" ht="15" hidden="1" customHeight="1" x14ac:dyDescent="0.15">
      <c r="A3034" s="627">
        <v>246</v>
      </c>
      <c r="B3034" s="627">
        <v>2213303000</v>
      </c>
      <c r="C3034" s="627" t="s">
        <v>1235</v>
      </c>
      <c r="D3034" s="627" t="s">
        <v>1180</v>
      </c>
      <c r="E3034" s="627" t="s">
        <v>1012</v>
      </c>
      <c r="F3034" s="627" t="s">
        <v>1007</v>
      </c>
      <c r="G3034" s="627" t="s">
        <v>6114</v>
      </c>
      <c r="H3034" s="627" t="s">
        <v>6167</v>
      </c>
      <c r="I3034" s="627" t="s">
        <v>6426</v>
      </c>
      <c r="J3034" s="627" t="s">
        <v>701</v>
      </c>
      <c r="K3034" s="627"/>
      <c r="L3034" s="627"/>
      <c r="M3034" s="627"/>
      <c r="N3034" s="627"/>
    </row>
    <row r="3035" spans="1:14" ht="15" hidden="1" customHeight="1" x14ac:dyDescent="0.15">
      <c r="A3035" s="627">
        <v>247</v>
      </c>
      <c r="B3035" s="627">
        <v>2213303000</v>
      </c>
      <c r="C3035" s="627" t="s">
        <v>1235</v>
      </c>
      <c r="D3035" s="627" t="s">
        <v>1180</v>
      </c>
      <c r="E3035" s="627" t="s">
        <v>1014</v>
      </c>
      <c r="F3035" s="627" t="s">
        <v>1007</v>
      </c>
      <c r="G3035" s="627" t="s">
        <v>6114</v>
      </c>
      <c r="H3035" s="627" t="s">
        <v>6167</v>
      </c>
      <c r="I3035" s="627" t="s">
        <v>6427</v>
      </c>
      <c r="J3035" s="627" t="s">
        <v>702</v>
      </c>
      <c r="K3035" s="627"/>
      <c r="L3035" s="627"/>
      <c r="M3035" s="627"/>
      <c r="N3035" s="627"/>
    </row>
    <row r="3036" spans="1:14" ht="15" hidden="1" customHeight="1" x14ac:dyDescent="0.15">
      <c r="A3036" s="627">
        <v>248</v>
      </c>
      <c r="B3036" s="627">
        <v>2213303000</v>
      </c>
      <c r="C3036" s="627" t="s">
        <v>1235</v>
      </c>
      <c r="D3036" s="627" t="s">
        <v>1180</v>
      </c>
      <c r="E3036" s="627" t="s">
        <v>1016</v>
      </c>
      <c r="F3036" s="627" t="s">
        <v>1007</v>
      </c>
      <c r="G3036" s="627" t="s">
        <v>6114</v>
      </c>
      <c r="H3036" s="627" t="s">
        <v>6167</v>
      </c>
      <c r="I3036" s="627" t="s">
        <v>5689</v>
      </c>
      <c r="J3036" s="627" t="s">
        <v>703</v>
      </c>
      <c r="K3036" s="627"/>
      <c r="L3036" s="627"/>
      <c r="M3036" s="627"/>
      <c r="N3036" s="627"/>
    </row>
    <row r="3037" spans="1:14" ht="15" hidden="1" customHeight="1" x14ac:dyDescent="0.15">
      <c r="A3037" s="627">
        <v>249</v>
      </c>
      <c r="B3037" s="627">
        <v>2213303000</v>
      </c>
      <c r="C3037" s="627" t="s">
        <v>1235</v>
      </c>
      <c r="D3037" s="627" t="s">
        <v>1180</v>
      </c>
      <c r="E3037" s="627" t="s">
        <v>1018</v>
      </c>
      <c r="F3037" s="627" t="s">
        <v>1007</v>
      </c>
      <c r="G3037" s="627" t="s">
        <v>6114</v>
      </c>
      <c r="H3037" s="627" t="s">
        <v>6167</v>
      </c>
      <c r="I3037" s="627" t="s">
        <v>6428</v>
      </c>
      <c r="J3037" s="627" t="s">
        <v>704</v>
      </c>
      <c r="K3037" s="627"/>
      <c r="L3037" s="627"/>
      <c r="M3037" s="627"/>
      <c r="N3037" s="627"/>
    </row>
    <row r="3038" spans="1:14" ht="15" hidden="1" customHeight="1" x14ac:dyDescent="0.15">
      <c r="A3038" s="627">
        <v>250</v>
      </c>
      <c r="B3038" s="627">
        <v>2213303000</v>
      </c>
      <c r="C3038" s="627" t="s">
        <v>1235</v>
      </c>
      <c r="D3038" s="627" t="s">
        <v>1180</v>
      </c>
      <c r="E3038" s="627" t="s">
        <v>1020</v>
      </c>
      <c r="F3038" s="627" t="s">
        <v>1007</v>
      </c>
      <c r="G3038" s="627" t="s">
        <v>6114</v>
      </c>
      <c r="H3038" s="627" t="s">
        <v>6167</v>
      </c>
      <c r="I3038" s="627" t="s">
        <v>6429</v>
      </c>
      <c r="J3038" s="627" t="s">
        <v>705</v>
      </c>
      <c r="K3038" s="627"/>
      <c r="L3038" s="627"/>
      <c r="M3038" s="627"/>
      <c r="N3038" s="627"/>
    </row>
    <row r="3039" spans="1:14" ht="15" hidden="1" customHeight="1" x14ac:dyDescent="0.15">
      <c r="A3039" s="627">
        <v>251</v>
      </c>
      <c r="B3039" s="627">
        <v>2213303000</v>
      </c>
      <c r="C3039" s="627" t="s">
        <v>1235</v>
      </c>
      <c r="D3039" s="627" t="s">
        <v>1180</v>
      </c>
      <c r="E3039" s="627" t="s">
        <v>1022</v>
      </c>
      <c r="F3039" s="627" t="s">
        <v>1007</v>
      </c>
      <c r="G3039" s="627" t="s">
        <v>6114</v>
      </c>
      <c r="H3039" s="627" t="s">
        <v>6167</v>
      </c>
      <c r="I3039" s="627" t="s">
        <v>4009</v>
      </c>
      <c r="J3039" s="627" t="s">
        <v>706</v>
      </c>
      <c r="K3039" s="627"/>
      <c r="L3039" s="627"/>
      <c r="M3039" s="627"/>
      <c r="N3039" s="627"/>
    </row>
    <row r="3040" spans="1:14" ht="15" hidden="1" customHeight="1" x14ac:dyDescent="0.15">
      <c r="A3040" s="627">
        <v>252</v>
      </c>
      <c r="B3040" s="627">
        <v>2213303000</v>
      </c>
      <c r="C3040" s="627" t="s">
        <v>1235</v>
      </c>
      <c r="D3040" s="627" t="s">
        <v>1180</v>
      </c>
      <c r="E3040" s="627" t="s">
        <v>1024</v>
      </c>
      <c r="F3040" s="627" t="s">
        <v>1007</v>
      </c>
      <c r="G3040" s="627" t="s">
        <v>6114</v>
      </c>
      <c r="H3040" s="627" t="s">
        <v>6167</v>
      </c>
      <c r="I3040" s="627" t="s">
        <v>6430</v>
      </c>
      <c r="J3040" s="627" t="s">
        <v>707</v>
      </c>
      <c r="K3040" s="627"/>
      <c r="L3040" s="627"/>
      <c r="M3040" s="627"/>
      <c r="N3040" s="627"/>
    </row>
    <row r="3041" spans="1:14" ht="15" hidden="1" customHeight="1" x14ac:dyDescent="0.15">
      <c r="A3041" s="627">
        <v>253</v>
      </c>
      <c r="B3041" s="627">
        <v>2213303000</v>
      </c>
      <c r="C3041" s="627" t="s">
        <v>1235</v>
      </c>
      <c r="D3041" s="627" t="s">
        <v>1180</v>
      </c>
      <c r="E3041" s="627" t="s">
        <v>1006</v>
      </c>
      <c r="F3041" s="627" t="s">
        <v>1007</v>
      </c>
      <c r="G3041" s="627" t="s">
        <v>6114</v>
      </c>
      <c r="H3041" s="627" t="s">
        <v>6167</v>
      </c>
      <c r="I3041" s="627" t="s">
        <v>6431</v>
      </c>
      <c r="J3041" s="627" t="s">
        <v>708</v>
      </c>
      <c r="K3041" s="627"/>
      <c r="L3041" s="627"/>
      <c r="M3041" s="627"/>
      <c r="N3041" s="627"/>
    </row>
    <row r="3042" spans="1:14" ht="15" hidden="1" customHeight="1" x14ac:dyDescent="0.15">
      <c r="A3042" s="627">
        <v>254</v>
      </c>
      <c r="B3042" s="627">
        <v>2213303000</v>
      </c>
      <c r="C3042" s="627" t="s">
        <v>1235</v>
      </c>
      <c r="D3042" s="627" t="s">
        <v>1180</v>
      </c>
      <c r="E3042" s="627" t="s">
        <v>1027</v>
      </c>
      <c r="F3042" s="627" t="s">
        <v>1007</v>
      </c>
      <c r="G3042" s="627" t="s">
        <v>6114</v>
      </c>
      <c r="H3042" s="627" t="s">
        <v>6167</v>
      </c>
      <c r="I3042" s="627" t="s">
        <v>6432</v>
      </c>
      <c r="J3042" s="627" t="s">
        <v>709</v>
      </c>
      <c r="K3042" s="627"/>
      <c r="L3042" s="627"/>
      <c r="M3042" s="627"/>
      <c r="N3042" s="627"/>
    </row>
    <row r="3043" spans="1:14" ht="15" hidden="1" customHeight="1" x14ac:dyDescent="0.15">
      <c r="A3043" s="627">
        <v>255</v>
      </c>
      <c r="B3043" s="627">
        <v>2213303000</v>
      </c>
      <c r="C3043" s="627" t="s">
        <v>1235</v>
      </c>
      <c r="D3043" s="627" t="s">
        <v>1180</v>
      </c>
      <c r="E3043" s="627" t="s">
        <v>1029</v>
      </c>
      <c r="F3043" s="627" t="s">
        <v>1007</v>
      </c>
      <c r="G3043" s="627" t="s">
        <v>6114</v>
      </c>
      <c r="H3043" s="627" t="s">
        <v>6167</v>
      </c>
      <c r="I3043" s="627" t="s">
        <v>6433</v>
      </c>
      <c r="J3043" s="627" t="s">
        <v>710</v>
      </c>
      <c r="K3043" s="627"/>
      <c r="L3043" s="627"/>
      <c r="M3043" s="627"/>
      <c r="N3043" s="627"/>
    </row>
    <row r="3044" spans="1:14" ht="15" hidden="1" customHeight="1" x14ac:dyDescent="0.15">
      <c r="A3044" s="627">
        <v>256</v>
      </c>
      <c r="B3044" s="627">
        <v>2213303000</v>
      </c>
      <c r="C3044" s="627" t="s">
        <v>1235</v>
      </c>
      <c r="D3044" s="627" t="s">
        <v>1180</v>
      </c>
      <c r="E3044" s="627" t="s">
        <v>1031</v>
      </c>
      <c r="F3044" s="627" t="s">
        <v>1007</v>
      </c>
      <c r="G3044" s="627" t="s">
        <v>6114</v>
      </c>
      <c r="H3044" s="627" t="s">
        <v>6167</v>
      </c>
      <c r="I3044" s="627" t="s">
        <v>6434</v>
      </c>
      <c r="J3044" s="627" t="s">
        <v>711</v>
      </c>
      <c r="K3044" s="627"/>
      <c r="L3044" s="627"/>
      <c r="M3044" s="627"/>
      <c r="N3044" s="627"/>
    </row>
    <row r="3045" spans="1:14" ht="15" hidden="1" customHeight="1" x14ac:dyDescent="0.15">
      <c r="A3045" s="627">
        <v>257</v>
      </c>
      <c r="B3045" s="627">
        <v>2213303000</v>
      </c>
      <c r="C3045" s="627" t="s">
        <v>1235</v>
      </c>
      <c r="D3045" s="627" t="s">
        <v>1180</v>
      </c>
      <c r="E3045" s="627" t="s">
        <v>1033</v>
      </c>
      <c r="F3045" s="627" t="s">
        <v>1007</v>
      </c>
      <c r="G3045" s="627" t="s">
        <v>6114</v>
      </c>
      <c r="H3045" s="627" t="s">
        <v>6167</v>
      </c>
      <c r="I3045" s="627" t="s">
        <v>6435</v>
      </c>
      <c r="J3045" s="627" t="s">
        <v>6436</v>
      </c>
      <c r="K3045" s="627"/>
      <c r="L3045" s="627"/>
      <c r="M3045" s="627"/>
      <c r="N3045" s="627"/>
    </row>
    <row r="3046" spans="1:14" ht="15" hidden="1" customHeight="1" x14ac:dyDescent="0.15">
      <c r="A3046" s="627">
        <v>258</v>
      </c>
      <c r="B3046" s="627">
        <v>2213303000</v>
      </c>
      <c r="C3046" s="627" t="s">
        <v>1235</v>
      </c>
      <c r="D3046" s="627" t="s">
        <v>1205</v>
      </c>
      <c r="E3046" s="627" t="s">
        <v>1008</v>
      </c>
      <c r="F3046" s="627" t="s">
        <v>1007</v>
      </c>
      <c r="G3046" s="627" t="s">
        <v>6114</v>
      </c>
      <c r="H3046" s="627" t="s">
        <v>6170</v>
      </c>
      <c r="I3046" s="627"/>
      <c r="J3046" s="627" t="s">
        <v>723</v>
      </c>
      <c r="K3046" s="627"/>
      <c r="L3046" s="627"/>
      <c r="M3046" s="627"/>
      <c r="N3046" s="627"/>
    </row>
    <row r="3047" spans="1:14" ht="15" hidden="1" customHeight="1" x14ac:dyDescent="0.15">
      <c r="A3047" s="627">
        <v>259</v>
      </c>
      <c r="B3047" s="627">
        <v>2213303000</v>
      </c>
      <c r="C3047" s="627" t="s">
        <v>1235</v>
      </c>
      <c r="D3047" s="627" t="s">
        <v>1205</v>
      </c>
      <c r="E3047" s="627" t="s">
        <v>1012</v>
      </c>
      <c r="F3047" s="627" t="s">
        <v>1007</v>
      </c>
      <c r="G3047" s="627" t="s">
        <v>6114</v>
      </c>
      <c r="H3047" s="627" t="s">
        <v>6170</v>
      </c>
      <c r="I3047" s="627" t="s">
        <v>6437</v>
      </c>
      <c r="J3047" s="627" t="s">
        <v>724</v>
      </c>
      <c r="K3047" s="627"/>
      <c r="L3047" s="627"/>
      <c r="M3047" s="627"/>
      <c r="N3047" s="627"/>
    </row>
    <row r="3048" spans="1:14" ht="15" hidden="1" customHeight="1" x14ac:dyDescent="0.15">
      <c r="A3048" s="627">
        <v>260</v>
      </c>
      <c r="B3048" s="627">
        <v>2213303000</v>
      </c>
      <c r="C3048" s="627" t="s">
        <v>1235</v>
      </c>
      <c r="D3048" s="627" t="s">
        <v>1205</v>
      </c>
      <c r="E3048" s="627" t="s">
        <v>1014</v>
      </c>
      <c r="F3048" s="627" t="s">
        <v>1007</v>
      </c>
      <c r="G3048" s="627" t="s">
        <v>6114</v>
      </c>
      <c r="H3048" s="627" t="s">
        <v>6170</v>
      </c>
      <c r="I3048" s="627" t="s">
        <v>6438</v>
      </c>
      <c r="J3048" s="627" t="s">
        <v>725</v>
      </c>
      <c r="K3048" s="627"/>
      <c r="L3048" s="627"/>
      <c r="M3048" s="627"/>
      <c r="N3048" s="627"/>
    </row>
    <row r="3049" spans="1:14" ht="15" hidden="1" customHeight="1" x14ac:dyDescent="0.15">
      <c r="A3049" s="627">
        <v>261</v>
      </c>
      <c r="B3049" s="627">
        <v>2213303000</v>
      </c>
      <c r="C3049" s="627" t="s">
        <v>1235</v>
      </c>
      <c r="D3049" s="627" t="s">
        <v>1205</v>
      </c>
      <c r="E3049" s="627" t="s">
        <v>1016</v>
      </c>
      <c r="F3049" s="627" t="s">
        <v>1007</v>
      </c>
      <c r="G3049" s="627" t="s">
        <v>6114</v>
      </c>
      <c r="H3049" s="627" t="s">
        <v>6170</v>
      </c>
      <c r="I3049" s="627" t="s">
        <v>6439</v>
      </c>
      <c r="J3049" s="627" t="s">
        <v>726</v>
      </c>
      <c r="K3049" s="627"/>
      <c r="L3049" s="627"/>
      <c r="M3049" s="627"/>
      <c r="N3049" s="627"/>
    </row>
    <row r="3050" spans="1:14" ht="15" hidden="1" customHeight="1" x14ac:dyDescent="0.15">
      <c r="A3050" s="627">
        <v>262</v>
      </c>
      <c r="B3050" s="627">
        <v>2213303000</v>
      </c>
      <c r="C3050" s="627" t="s">
        <v>1235</v>
      </c>
      <c r="D3050" s="627" t="s">
        <v>1205</v>
      </c>
      <c r="E3050" s="627" t="s">
        <v>1018</v>
      </c>
      <c r="F3050" s="627" t="s">
        <v>1007</v>
      </c>
      <c r="G3050" s="627" t="s">
        <v>6114</v>
      </c>
      <c r="H3050" s="627" t="s">
        <v>6170</v>
      </c>
      <c r="I3050" s="627" t="s">
        <v>4507</v>
      </c>
      <c r="J3050" s="627" t="s">
        <v>3233</v>
      </c>
      <c r="K3050" s="627"/>
      <c r="L3050" s="627"/>
      <c r="M3050" s="627"/>
      <c r="N3050" s="627"/>
    </row>
    <row r="3051" spans="1:14" ht="15" hidden="1" customHeight="1" x14ac:dyDescent="0.15">
      <c r="A3051" s="627">
        <v>263</v>
      </c>
      <c r="B3051" s="627">
        <v>2213303000</v>
      </c>
      <c r="C3051" s="627" t="s">
        <v>1235</v>
      </c>
      <c r="D3051" s="627" t="s">
        <v>1205</v>
      </c>
      <c r="E3051" s="627" t="s">
        <v>1020</v>
      </c>
      <c r="F3051" s="627" t="s">
        <v>1007</v>
      </c>
      <c r="G3051" s="627" t="s">
        <v>6114</v>
      </c>
      <c r="H3051" s="627" t="s">
        <v>6170</v>
      </c>
      <c r="I3051" s="627" t="s">
        <v>6440</v>
      </c>
      <c r="J3051" s="627" t="s">
        <v>3235</v>
      </c>
      <c r="K3051" s="627"/>
      <c r="L3051" s="627"/>
      <c r="M3051" s="627"/>
      <c r="N3051" s="627"/>
    </row>
    <row r="3052" spans="1:14" ht="15" hidden="1" customHeight="1" x14ac:dyDescent="0.15">
      <c r="A3052" s="627">
        <v>264</v>
      </c>
      <c r="B3052" s="627">
        <v>2213303000</v>
      </c>
      <c r="C3052" s="627" t="s">
        <v>1235</v>
      </c>
      <c r="D3052" s="627" t="s">
        <v>1205</v>
      </c>
      <c r="E3052" s="627" t="s">
        <v>1022</v>
      </c>
      <c r="F3052" s="627" t="s">
        <v>1007</v>
      </c>
      <c r="G3052" s="627" t="s">
        <v>6114</v>
      </c>
      <c r="H3052" s="627" t="s">
        <v>6170</v>
      </c>
      <c r="I3052" s="627" t="s">
        <v>506</v>
      </c>
      <c r="J3052" s="627" t="s">
        <v>3238</v>
      </c>
      <c r="K3052" s="627"/>
      <c r="L3052" s="627"/>
      <c r="M3052" s="627"/>
      <c r="N3052" s="627"/>
    </row>
    <row r="3053" spans="1:14" ht="15" hidden="1" customHeight="1" x14ac:dyDescent="0.15">
      <c r="A3053" s="627">
        <v>265</v>
      </c>
      <c r="B3053" s="627">
        <v>2213303000</v>
      </c>
      <c r="C3053" s="627" t="s">
        <v>1235</v>
      </c>
      <c r="D3053" s="627" t="s">
        <v>1210</v>
      </c>
      <c r="E3053" s="627" t="s">
        <v>1008</v>
      </c>
      <c r="F3053" s="627" t="s">
        <v>1007</v>
      </c>
      <c r="G3053" s="627" t="s">
        <v>6114</v>
      </c>
      <c r="H3053" s="627" t="s">
        <v>6173</v>
      </c>
      <c r="I3053" s="627"/>
      <c r="J3053" s="627" t="s">
        <v>727</v>
      </c>
      <c r="K3053" s="627"/>
      <c r="L3053" s="627"/>
      <c r="M3053" s="627"/>
      <c r="N3053" s="627"/>
    </row>
    <row r="3054" spans="1:14" ht="15" hidden="1" customHeight="1" x14ac:dyDescent="0.15">
      <c r="A3054" s="627">
        <v>266</v>
      </c>
      <c r="B3054" s="627">
        <v>2213303000</v>
      </c>
      <c r="C3054" s="627" t="s">
        <v>1235</v>
      </c>
      <c r="D3054" s="627" t="s">
        <v>1210</v>
      </c>
      <c r="E3054" s="627" t="s">
        <v>1012</v>
      </c>
      <c r="F3054" s="627" t="s">
        <v>1007</v>
      </c>
      <c r="G3054" s="627" t="s">
        <v>6114</v>
      </c>
      <c r="H3054" s="627" t="s">
        <v>6173</v>
      </c>
      <c r="I3054" s="627" t="s">
        <v>5376</v>
      </c>
      <c r="J3054" s="627" t="s">
        <v>728</v>
      </c>
      <c r="K3054" s="627"/>
      <c r="L3054" s="627"/>
      <c r="M3054" s="627"/>
      <c r="N3054" s="627"/>
    </row>
    <row r="3055" spans="1:14" ht="15" hidden="1" customHeight="1" x14ac:dyDescent="0.15">
      <c r="A3055" s="627">
        <v>267</v>
      </c>
      <c r="B3055" s="627">
        <v>2213303000</v>
      </c>
      <c r="C3055" s="627" t="s">
        <v>1235</v>
      </c>
      <c r="D3055" s="627" t="s">
        <v>1210</v>
      </c>
      <c r="E3055" s="627" t="s">
        <v>1014</v>
      </c>
      <c r="F3055" s="627" t="s">
        <v>1007</v>
      </c>
      <c r="G3055" s="627" t="s">
        <v>6114</v>
      </c>
      <c r="H3055" s="627" t="s">
        <v>6173</v>
      </c>
      <c r="I3055" s="627" t="s">
        <v>1945</v>
      </c>
      <c r="J3055" s="627" t="s">
        <v>729</v>
      </c>
      <c r="K3055" s="627"/>
      <c r="L3055" s="627"/>
      <c r="M3055" s="627"/>
      <c r="N3055" s="627"/>
    </row>
    <row r="3056" spans="1:14" ht="15" hidden="1" customHeight="1" x14ac:dyDescent="0.15">
      <c r="A3056" s="627">
        <v>268</v>
      </c>
      <c r="B3056" s="627">
        <v>2213303000</v>
      </c>
      <c r="C3056" s="627" t="s">
        <v>1235</v>
      </c>
      <c r="D3056" s="627" t="s">
        <v>1210</v>
      </c>
      <c r="E3056" s="627" t="s">
        <v>1016</v>
      </c>
      <c r="F3056" s="627" t="s">
        <v>1007</v>
      </c>
      <c r="G3056" s="627" t="s">
        <v>6114</v>
      </c>
      <c r="H3056" s="627" t="s">
        <v>6173</v>
      </c>
      <c r="I3056" s="627" t="s">
        <v>6355</v>
      </c>
      <c r="J3056" s="627" t="s">
        <v>730</v>
      </c>
      <c r="K3056" s="627"/>
      <c r="L3056" s="627"/>
      <c r="M3056" s="627"/>
      <c r="N3056" s="627"/>
    </row>
    <row r="3057" spans="1:14" ht="15" hidden="1" customHeight="1" x14ac:dyDescent="0.15">
      <c r="A3057" s="627">
        <v>269</v>
      </c>
      <c r="B3057" s="627">
        <v>2213303000</v>
      </c>
      <c r="C3057" s="627" t="s">
        <v>1235</v>
      </c>
      <c r="D3057" s="627" t="s">
        <v>1210</v>
      </c>
      <c r="E3057" s="627" t="s">
        <v>1018</v>
      </c>
      <c r="F3057" s="627" t="s">
        <v>1007</v>
      </c>
      <c r="G3057" s="627" t="s">
        <v>6114</v>
      </c>
      <c r="H3057" s="627" t="s">
        <v>6173</v>
      </c>
      <c r="I3057" s="627" t="s">
        <v>6441</v>
      </c>
      <c r="J3057" s="627" t="s">
        <v>731</v>
      </c>
      <c r="K3057" s="627"/>
      <c r="L3057" s="627"/>
      <c r="M3057" s="627"/>
      <c r="N3057" s="627"/>
    </row>
    <row r="3058" spans="1:14" ht="15" hidden="1" customHeight="1" x14ac:dyDescent="0.15">
      <c r="A3058" s="627">
        <v>270</v>
      </c>
      <c r="B3058" s="627">
        <v>2213303000</v>
      </c>
      <c r="C3058" s="627" t="s">
        <v>1235</v>
      </c>
      <c r="D3058" s="627" t="s">
        <v>1210</v>
      </c>
      <c r="E3058" s="627" t="s">
        <v>1020</v>
      </c>
      <c r="F3058" s="627" t="s">
        <v>1007</v>
      </c>
      <c r="G3058" s="627" t="s">
        <v>6114</v>
      </c>
      <c r="H3058" s="627" t="s">
        <v>6173</v>
      </c>
      <c r="I3058" s="627" t="s">
        <v>6442</v>
      </c>
      <c r="J3058" s="627" t="s">
        <v>732</v>
      </c>
      <c r="K3058" s="627"/>
      <c r="L3058" s="627"/>
      <c r="M3058" s="627"/>
      <c r="N3058" s="627"/>
    </row>
    <row r="3059" spans="1:14" ht="15" hidden="1" customHeight="1" x14ac:dyDescent="0.15">
      <c r="A3059" s="627">
        <v>271</v>
      </c>
      <c r="B3059" s="627">
        <v>2213303000</v>
      </c>
      <c r="C3059" s="627" t="s">
        <v>1235</v>
      </c>
      <c r="D3059" s="627" t="s">
        <v>1239</v>
      </c>
      <c r="E3059" s="627" t="s">
        <v>1008</v>
      </c>
      <c r="F3059" s="627" t="s">
        <v>1007</v>
      </c>
      <c r="G3059" s="627" t="s">
        <v>6114</v>
      </c>
      <c r="H3059" s="627" t="s">
        <v>6176</v>
      </c>
      <c r="I3059" s="627"/>
      <c r="J3059" s="627" t="s">
        <v>751</v>
      </c>
      <c r="K3059" s="627"/>
      <c r="L3059" s="627"/>
      <c r="M3059" s="627"/>
      <c r="N3059" s="627"/>
    </row>
    <row r="3060" spans="1:14" ht="15" hidden="1" customHeight="1" x14ac:dyDescent="0.15">
      <c r="A3060" s="627">
        <v>272</v>
      </c>
      <c r="B3060" s="627">
        <v>2213303000</v>
      </c>
      <c r="C3060" s="627" t="s">
        <v>1235</v>
      </c>
      <c r="D3060" s="627" t="s">
        <v>1239</v>
      </c>
      <c r="E3060" s="627" t="s">
        <v>1012</v>
      </c>
      <c r="F3060" s="627" t="s">
        <v>1007</v>
      </c>
      <c r="G3060" s="627" t="s">
        <v>6114</v>
      </c>
      <c r="H3060" s="627" t="s">
        <v>6176</v>
      </c>
      <c r="I3060" s="627" t="s">
        <v>6443</v>
      </c>
      <c r="J3060" s="627" t="s">
        <v>752</v>
      </c>
      <c r="K3060" s="627"/>
      <c r="L3060" s="627"/>
      <c r="M3060" s="627"/>
      <c r="N3060" s="627"/>
    </row>
    <row r="3061" spans="1:14" ht="15" hidden="1" customHeight="1" x14ac:dyDescent="0.15">
      <c r="A3061" s="627">
        <v>273</v>
      </c>
      <c r="B3061" s="627">
        <v>2213303000</v>
      </c>
      <c r="C3061" s="627" t="s">
        <v>1235</v>
      </c>
      <c r="D3061" s="627" t="s">
        <v>1239</v>
      </c>
      <c r="E3061" s="627" t="s">
        <v>1014</v>
      </c>
      <c r="F3061" s="627" t="s">
        <v>1007</v>
      </c>
      <c r="G3061" s="627" t="s">
        <v>6114</v>
      </c>
      <c r="H3061" s="627" t="s">
        <v>6176</v>
      </c>
      <c r="I3061" s="627" t="s">
        <v>6444</v>
      </c>
      <c r="J3061" s="627" t="s">
        <v>753</v>
      </c>
      <c r="K3061" s="627"/>
      <c r="L3061" s="627"/>
      <c r="M3061" s="627"/>
      <c r="N3061" s="627"/>
    </row>
    <row r="3062" spans="1:14" ht="15" hidden="1" customHeight="1" x14ac:dyDescent="0.15">
      <c r="A3062" s="627">
        <v>274</v>
      </c>
      <c r="B3062" s="627">
        <v>2213303000</v>
      </c>
      <c r="C3062" s="627" t="s">
        <v>1235</v>
      </c>
      <c r="D3062" s="627" t="s">
        <v>1239</v>
      </c>
      <c r="E3062" s="627" t="s">
        <v>1016</v>
      </c>
      <c r="F3062" s="627" t="s">
        <v>1007</v>
      </c>
      <c r="G3062" s="627" t="s">
        <v>6114</v>
      </c>
      <c r="H3062" s="627" t="s">
        <v>6176</v>
      </c>
      <c r="I3062" s="627" t="s">
        <v>6445</v>
      </c>
      <c r="J3062" s="627" t="s">
        <v>754</v>
      </c>
      <c r="K3062" s="627"/>
      <c r="L3062" s="627"/>
      <c r="M3062" s="627"/>
      <c r="N3062" s="627"/>
    </row>
    <row r="3063" spans="1:14" ht="15" hidden="1" customHeight="1" x14ac:dyDescent="0.15">
      <c r="A3063" s="627">
        <v>275</v>
      </c>
      <c r="B3063" s="627">
        <v>2213303000</v>
      </c>
      <c r="C3063" s="627" t="s">
        <v>1235</v>
      </c>
      <c r="D3063" s="627" t="s">
        <v>1239</v>
      </c>
      <c r="E3063" s="627" t="s">
        <v>1018</v>
      </c>
      <c r="F3063" s="627" t="s">
        <v>1007</v>
      </c>
      <c r="G3063" s="627" t="s">
        <v>6114</v>
      </c>
      <c r="H3063" s="627" t="s">
        <v>6176</v>
      </c>
      <c r="I3063" s="627" t="s">
        <v>6446</v>
      </c>
      <c r="J3063" s="627" t="s">
        <v>755</v>
      </c>
      <c r="K3063" s="627"/>
      <c r="L3063" s="627"/>
      <c r="M3063" s="627"/>
      <c r="N3063" s="627"/>
    </row>
    <row r="3064" spans="1:14" ht="15" hidden="1" customHeight="1" x14ac:dyDescent="0.15">
      <c r="A3064" s="627">
        <v>276</v>
      </c>
      <c r="B3064" s="627">
        <v>2213303000</v>
      </c>
      <c r="C3064" s="627" t="s">
        <v>1235</v>
      </c>
      <c r="D3064" s="627" t="s">
        <v>1239</v>
      </c>
      <c r="E3064" s="627" t="s">
        <v>1020</v>
      </c>
      <c r="F3064" s="627" t="s">
        <v>1007</v>
      </c>
      <c r="G3064" s="627" t="s">
        <v>6114</v>
      </c>
      <c r="H3064" s="627" t="s">
        <v>6176</v>
      </c>
      <c r="I3064" s="627" t="s">
        <v>6447</v>
      </c>
      <c r="J3064" s="627" t="s">
        <v>756</v>
      </c>
      <c r="K3064" s="627"/>
      <c r="L3064" s="627"/>
      <c r="M3064" s="627"/>
      <c r="N3064" s="627"/>
    </row>
    <row r="3065" spans="1:14" ht="15" hidden="1" customHeight="1" x14ac:dyDescent="0.15">
      <c r="A3065" s="627">
        <v>277</v>
      </c>
      <c r="B3065" s="627">
        <v>2213303000</v>
      </c>
      <c r="C3065" s="627" t="s">
        <v>1235</v>
      </c>
      <c r="D3065" s="627" t="s">
        <v>1239</v>
      </c>
      <c r="E3065" s="627" t="s">
        <v>1022</v>
      </c>
      <c r="F3065" s="627" t="s">
        <v>1007</v>
      </c>
      <c r="G3065" s="627" t="s">
        <v>6114</v>
      </c>
      <c r="H3065" s="627" t="s">
        <v>6176</v>
      </c>
      <c r="I3065" s="627" t="s">
        <v>6448</v>
      </c>
      <c r="J3065" s="627" t="s">
        <v>757</v>
      </c>
      <c r="K3065" s="627"/>
      <c r="L3065" s="627"/>
      <c r="M3065" s="627"/>
      <c r="N3065" s="627"/>
    </row>
    <row r="3066" spans="1:14" ht="15" hidden="1" customHeight="1" x14ac:dyDescent="0.15">
      <c r="A3066" s="627">
        <v>278</v>
      </c>
      <c r="B3066" s="627">
        <v>2213303000</v>
      </c>
      <c r="C3066" s="627" t="s">
        <v>1235</v>
      </c>
      <c r="D3066" s="627" t="s">
        <v>1247</v>
      </c>
      <c r="E3066" s="627" t="s">
        <v>1008</v>
      </c>
      <c r="F3066" s="627" t="s">
        <v>1007</v>
      </c>
      <c r="G3066" s="627" t="s">
        <v>6114</v>
      </c>
      <c r="H3066" s="627" t="s">
        <v>6179</v>
      </c>
      <c r="I3066" s="627"/>
      <c r="J3066" s="627" t="s">
        <v>758</v>
      </c>
      <c r="K3066" s="627"/>
      <c r="L3066" s="627"/>
      <c r="M3066" s="627"/>
      <c r="N3066" s="627"/>
    </row>
    <row r="3067" spans="1:14" ht="15" hidden="1" customHeight="1" x14ac:dyDescent="0.15">
      <c r="A3067" s="627">
        <v>279</v>
      </c>
      <c r="B3067" s="627">
        <v>2213303000</v>
      </c>
      <c r="C3067" s="627" t="s">
        <v>1235</v>
      </c>
      <c r="D3067" s="627" t="s">
        <v>1247</v>
      </c>
      <c r="E3067" s="627" t="s">
        <v>1012</v>
      </c>
      <c r="F3067" s="627" t="s">
        <v>1007</v>
      </c>
      <c r="G3067" s="627" t="s">
        <v>6114</v>
      </c>
      <c r="H3067" s="627" t="s">
        <v>6179</v>
      </c>
      <c r="I3067" s="627" t="s">
        <v>6449</v>
      </c>
      <c r="J3067" s="627" t="s">
        <v>759</v>
      </c>
      <c r="K3067" s="627"/>
      <c r="L3067" s="627"/>
      <c r="M3067" s="627"/>
      <c r="N3067" s="627"/>
    </row>
    <row r="3068" spans="1:14" ht="15" hidden="1" customHeight="1" x14ac:dyDescent="0.15">
      <c r="A3068" s="627">
        <v>280</v>
      </c>
      <c r="B3068" s="627">
        <v>2213303000</v>
      </c>
      <c r="C3068" s="627" t="s">
        <v>1235</v>
      </c>
      <c r="D3068" s="627" t="s">
        <v>1247</v>
      </c>
      <c r="E3068" s="627" t="s">
        <v>1014</v>
      </c>
      <c r="F3068" s="627" t="s">
        <v>1007</v>
      </c>
      <c r="G3068" s="627" t="s">
        <v>6114</v>
      </c>
      <c r="H3068" s="627" t="s">
        <v>6179</v>
      </c>
      <c r="I3068" s="627" t="s">
        <v>6450</v>
      </c>
      <c r="J3068" s="627" t="s">
        <v>760</v>
      </c>
      <c r="K3068" s="627"/>
      <c r="L3068" s="627"/>
      <c r="M3068" s="627"/>
      <c r="N3068" s="627"/>
    </row>
    <row r="3069" spans="1:14" ht="15" hidden="1" customHeight="1" x14ac:dyDescent="0.15">
      <c r="A3069" s="627">
        <v>281</v>
      </c>
      <c r="B3069" s="627">
        <v>2213303000</v>
      </c>
      <c r="C3069" s="627" t="s">
        <v>1235</v>
      </c>
      <c r="D3069" s="627" t="s">
        <v>1247</v>
      </c>
      <c r="E3069" s="627" t="s">
        <v>1016</v>
      </c>
      <c r="F3069" s="627" t="s">
        <v>1007</v>
      </c>
      <c r="G3069" s="627" t="s">
        <v>6114</v>
      </c>
      <c r="H3069" s="627" t="s">
        <v>6179</v>
      </c>
      <c r="I3069" s="627" t="s">
        <v>6451</v>
      </c>
      <c r="J3069" s="627" t="s">
        <v>761</v>
      </c>
      <c r="K3069" s="627"/>
      <c r="L3069" s="627"/>
      <c r="M3069" s="627"/>
      <c r="N3069" s="627"/>
    </row>
    <row r="3070" spans="1:14" ht="15" hidden="1" customHeight="1" x14ac:dyDescent="0.15">
      <c r="A3070" s="627">
        <v>282</v>
      </c>
      <c r="B3070" s="627">
        <v>2213303000</v>
      </c>
      <c r="C3070" s="627" t="s">
        <v>1235</v>
      </c>
      <c r="D3070" s="627" t="s">
        <v>1247</v>
      </c>
      <c r="E3070" s="627" t="s">
        <v>1018</v>
      </c>
      <c r="F3070" s="627" t="s">
        <v>1007</v>
      </c>
      <c r="G3070" s="627" t="s">
        <v>6114</v>
      </c>
      <c r="H3070" s="627" t="s">
        <v>6179</v>
      </c>
      <c r="I3070" s="627" t="s">
        <v>6452</v>
      </c>
      <c r="J3070" s="627" t="s">
        <v>762</v>
      </c>
      <c r="K3070" s="627"/>
      <c r="L3070" s="627"/>
      <c r="M3070" s="627"/>
      <c r="N3070" s="627"/>
    </row>
    <row r="3071" spans="1:14" ht="15" hidden="1" customHeight="1" x14ac:dyDescent="0.15">
      <c r="A3071" s="627">
        <v>283</v>
      </c>
      <c r="B3071" s="627">
        <v>2213303000</v>
      </c>
      <c r="C3071" s="627" t="s">
        <v>1235</v>
      </c>
      <c r="D3071" s="627" t="s">
        <v>1247</v>
      </c>
      <c r="E3071" s="627" t="s">
        <v>1020</v>
      </c>
      <c r="F3071" s="627" t="s">
        <v>1007</v>
      </c>
      <c r="G3071" s="627" t="s">
        <v>6114</v>
      </c>
      <c r="H3071" s="627" t="s">
        <v>6179</v>
      </c>
      <c r="I3071" s="627" t="s">
        <v>6453</v>
      </c>
      <c r="J3071" s="627" t="s">
        <v>763</v>
      </c>
      <c r="K3071" s="627"/>
      <c r="L3071" s="627"/>
      <c r="M3071" s="627"/>
      <c r="N3071" s="627"/>
    </row>
    <row r="3072" spans="1:14" ht="15" hidden="1" customHeight="1" x14ac:dyDescent="0.15">
      <c r="A3072" s="627">
        <v>284</v>
      </c>
      <c r="B3072" s="627">
        <v>2213303000</v>
      </c>
      <c r="C3072" s="627" t="s">
        <v>1235</v>
      </c>
      <c r="D3072" s="627" t="s">
        <v>1247</v>
      </c>
      <c r="E3072" s="627" t="s">
        <v>1022</v>
      </c>
      <c r="F3072" s="627" t="s">
        <v>1007</v>
      </c>
      <c r="G3072" s="627" t="s">
        <v>6114</v>
      </c>
      <c r="H3072" s="627" t="s">
        <v>6179</v>
      </c>
      <c r="I3072" s="627" t="s">
        <v>6454</v>
      </c>
      <c r="J3072" s="627" t="s">
        <v>764</v>
      </c>
      <c r="K3072" s="627"/>
      <c r="L3072" s="627"/>
      <c r="M3072" s="627"/>
      <c r="N3072" s="627"/>
    </row>
    <row r="3073" spans="1:14" ht="15" hidden="1" customHeight="1" x14ac:dyDescent="0.15">
      <c r="A3073" s="627">
        <v>285</v>
      </c>
      <c r="B3073" s="627">
        <v>2213303000</v>
      </c>
      <c r="C3073" s="627" t="s">
        <v>1235</v>
      </c>
      <c r="D3073" s="627" t="s">
        <v>1247</v>
      </c>
      <c r="E3073" s="627" t="s">
        <v>1024</v>
      </c>
      <c r="F3073" s="627" t="s">
        <v>1007</v>
      </c>
      <c r="G3073" s="627" t="s">
        <v>6114</v>
      </c>
      <c r="H3073" s="627" t="s">
        <v>6179</v>
      </c>
      <c r="I3073" s="627" t="s">
        <v>6455</v>
      </c>
      <c r="J3073" s="627" t="s">
        <v>765</v>
      </c>
      <c r="K3073" s="627"/>
      <c r="L3073" s="627"/>
      <c r="M3073" s="627"/>
      <c r="N3073" s="627"/>
    </row>
    <row r="3074" spans="1:14" ht="15" hidden="1" customHeight="1" x14ac:dyDescent="0.15">
      <c r="A3074" s="627">
        <v>286</v>
      </c>
      <c r="B3074" s="627">
        <v>2213303000</v>
      </c>
      <c r="C3074" s="627" t="s">
        <v>1235</v>
      </c>
      <c r="D3074" s="627" t="s">
        <v>1247</v>
      </c>
      <c r="E3074" s="627" t="s">
        <v>1006</v>
      </c>
      <c r="F3074" s="627" t="s">
        <v>1007</v>
      </c>
      <c r="G3074" s="627" t="s">
        <v>6114</v>
      </c>
      <c r="H3074" s="627" t="s">
        <v>6179</v>
      </c>
      <c r="I3074" s="627" t="s">
        <v>6456</v>
      </c>
      <c r="J3074" s="627" t="s">
        <v>3268</v>
      </c>
      <c r="K3074" s="627"/>
      <c r="L3074" s="627"/>
      <c r="M3074" s="627"/>
      <c r="N3074" s="627"/>
    </row>
    <row r="3075" spans="1:14" ht="15" hidden="1" customHeight="1" x14ac:dyDescent="0.15">
      <c r="A3075" s="627">
        <v>287</v>
      </c>
      <c r="B3075" s="627">
        <v>2213303000</v>
      </c>
      <c r="C3075" s="627" t="s">
        <v>1235</v>
      </c>
      <c r="D3075" s="627" t="s">
        <v>1247</v>
      </c>
      <c r="E3075" s="627" t="s">
        <v>1027</v>
      </c>
      <c r="F3075" s="627" t="s">
        <v>1007</v>
      </c>
      <c r="G3075" s="627" t="s">
        <v>6114</v>
      </c>
      <c r="H3075" s="627" t="s">
        <v>6179</v>
      </c>
      <c r="I3075" s="627" t="s">
        <v>6457</v>
      </c>
      <c r="J3075" s="627" t="s">
        <v>3271</v>
      </c>
      <c r="K3075" s="627"/>
      <c r="L3075" s="627"/>
      <c r="M3075" s="627"/>
      <c r="N3075" s="627"/>
    </row>
    <row r="3076" spans="1:14" ht="15" hidden="1" customHeight="1" x14ac:dyDescent="0.15">
      <c r="A3076" s="627">
        <v>288</v>
      </c>
      <c r="B3076" s="627">
        <v>2213303000</v>
      </c>
      <c r="C3076" s="627" t="s">
        <v>1235</v>
      </c>
      <c r="D3076" s="627" t="s">
        <v>1247</v>
      </c>
      <c r="E3076" s="627" t="s">
        <v>1029</v>
      </c>
      <c r="F3076" s="627" t="s">
        <v>1007</v>
      </c>
      <c r="G3076" s="627" t="s">
        <v>6114</v>
      </c>
      <c r="H3076" s="627" t="s">
        <v>6179</v>
      </c>
      <c r="I3076" s="627" t="s">
        <v>6458</v>
      </c>
      <c r="J3076" s="627" t="s">
        <v>3274</v>
      </c>
      <c r="K3076" s="627"/>
      <c r="L3076" s="627"/>
      <c r="M3076" s="627"/>
      <c r="N3076" s="627"/>
    </row>
    <row r="3077" spans="1:14" ht="15" hidden="1" customHeight="1" x14ac:dyDescent="0.15">
      <c r="A3077" s="627">
        <v>289</v>
      </c>
      <c r="B3077" s="627">
        <v>2213303000</v>
      </c>
      <c r="C3077" s="627" t="s">
        <v>1235</v>
      </c>
      <c r="D3077" s="627" t="s">
        <v>1256</v>
      </c>
      <c r="E3077" s="627" t="s">
        <v>1008</v>
      </c>
      <c r="F3077" s="627" t="s">
        <v>1007</v>
      </c>
      <c r="G3077" s="627" t="s">
        <v>6114</v>
      </c>
      <c r="H3077" s="627" t="s">
        <v>6180</v>
      </c>
      <c r="I3077" s="627"/>
      <c r="J3077" s="627" t="s">
        <v>766</v>
      </c>
      <c r="K3077" s="627"/>
      <c r="L3077" s="627"/>
      <c r="M3077" s="627"/>
      <c r="N3077" s="627"/>
    </row>
    <row r="3078" spans="1:14" ht="15" hidden="1" customHeight="1" x14ac:dyDescent="0.15">
      <c r="A3078" s="627">
        <v>290</v>
      </c>
      <c r="B3078" s="627">
        <v>2213303000</v>
      </c>
      <c r="C3078" s="627" t="s">
        <v>1235</v>
      </c>
      <c r="D3078" s="627" t="s">
        <v>1256</v>
      </c>
      <c r="E3078" s="627" t="s">
        <v>1012</v>
      </c>
      <c r="F3078" s="627" t="s">
        <v>1007</v>
      </c>
      <c r="G3078" s="627" t="s">
        <v>6114</v>
      </c>
      <c r="H3078" s="627" t="s">
        <v>6180</v>
      </c>
      <c r="I3078" s="627" t="s">
        <v>6459</v>
      </c>
      <c r="J3078" s="627" t="s">
        <v>767</v>
      </c>
      <c r="K3078" s="627"/>
      <c r="L3078" s="627"/>
      <c r="M3078" s="627"/>
      <c r="N3078" s="627"/>
    </row>
    <row r="3079" spans="1:14" ht="15" hidden="1" customHeight="1" x14ac:dyDescent="0.15">
      <c r="A3079" s="627">
        <v>291</v>
      </c>
      <c r="B3079" s="627">
        <v>2213303000</v>
      </c>
      <c r="C3079" s="627" t="s">
        <v>1235</v>
      </c>
      <c r="D3079" s="627" t="s">
        <v>1256</v>
      </c>
      <c r="E3079" s="627" t="s">
        <v>1014</v>
      </c>
      <c r="F3079" s="627" t="s">
        <v>1007</v>
      </c>
      <c r="G3079" s="627" t="s">
        <v>6114</v>
      </c>
      <c r="H3079" s="627" t="s">
        <v>6180</v>
      </c>
      <c r="I3079" s="627" t="s">
        <v>6460</v>
      </c>
      <c r="J3079" s="627" t="s">
        <v>768</v>
      </c>
      <c r="K3079" s="627"/>
      <c r="L3079" s="627"/>
      <c r="M3079" s="627"/>
      <c r="N3079" s="627"/>
    </row>
    <row r="3080" spans="1:14" ht="15" hidden="1" customHeight="1" x14ac:dyDescent="0.15">
      <c r="A3080" s="627">
        <v>292</v>
      </c>
      <c r="B3080" s="627">
        <v>2213303000</v>
      </c>
      <c r="C3080" s="627" t="s">
        <v>1235</v>
      </c>
      <c r="D3080" s="627" t="s">
        <v>1256</v>
      </c>
      <c r="E3080" s="627" t="s">
        <v>1016</v>
      </c>
      <c r="F3080" s="627" t="s">
        <v>1007</v>
      </c>
      <c r="G3080" s="627" t="s">
        <v>6114</v>
      </c>
      <c r="H3080" s="627" t="s">
        <v>6180</v>
      </c>
      <c r="I3080" s="627" t="s">
        <v>6461</v>
      </c>
      <c r="J3080" s="627" t="s">
        <v>769</v>
      </c>
      <c r="K3080" s="627"/>
      <c r="L3080" s="627"/>
      <c r="M3080" s="627"/>
      <c r="N3080" s="627"/>
    </row>
    <row r="3081" spans="1:14" ht="15" hidden="1" customHeight="1" x14ac:dyDescent="0.15">
      <c r="A3081" s="627">
        <v>293</v>
      </c>
      <c r="B3081" s="627">
        <v>2213303000</v>
      </c>
      <c r="C3081" s="627" t="s">
        <v>1235</v>
      </c>
      <c r="D3081" s="627" t="s">
        <v>1256</v>
      </c>
      <c r="E3081" s="627" t="s">
        <v>1018</v>
      </c>
      <c r="F3081" s="627" t="s">
        <v>1007</v>
      </c>
      <c r="G3081" s="627" t="s">
        <v>6114</v>
      </c>
      <c r="H3081" s="627" t="s">
        <v>6180</v>
      </c>
      <c r="I3081" s="627" t="s">
        <v>6462</v>
      </c>
      <c r="J3081" s="627" t="s">
        <v>770</v>
      </c>
      <c r="K3081" s="627"/>
      <c r="L3081" s="627"/>
      <c r="M3081" s="627"/>
      <c r="N3081" s="627"/>
    </row>
    <row r="3082" spans="1:14" ht="15" hidden="1" customHeight="1" x14ac:dyDescent="0.15">
      <c r="A3082" s="627">
        <v>294</v>
      </c>
      <c r="B3082" s="627">
        <v>2213303000</v>
      </c>
      <c r="C3082" s="627" t="s">
        <v>1235</v>
      </c>
      <c r="D3082" s="627" t="s">
        <v>1256</v>
      </c>
      <c r="E3082" s="627" t="s">
        <v>1020</v>
      </c>
      <c r="F3082" s="627" t="s">
        <v>1007</v>
      </c>
      <c r="G3082" s="627" t="s">
        <v>6114</v>
      </c>
      <c r="H3082" s="627" t="s">
        <v>6180</v>
      </c>
      <c r="I3082" s="627" t="s">
        <v>6463</v>
      </c>
      <c r="J3082" s="627" t="s">
        <v>771</v>
      </c>
      <c r="K3082" s="627"/>
      <c r="L3082" s="627"/>
      <c r="M3082" s="627"/>
      <c r="N3082" s="627"/>
    </row>
    <row r="3083" spans="1:14" ht="15" hidden="1" customHeight="1" x14ac:dyDescent="0.15">
      <c r="A3083" s="627">
        <v>295</v>
      </c>
      <c r="B3083" s="627">
        <v>2213303000</v>
      </c>
      <c r="C3083" s="627" t="s">
        <v>1235</v>
      </c>
      <c r="D3083" s="627" t="s">
        <v>1256</v>
      </c>
      <c r="E3083" s="627" t="s">
        <v>1022</v>
      </c>
      <c r="F3083" s="627" t="s">
        <v>1007</v>
      </c>
      <c r="G3083" s="627" t="s">
        <v>6114</v>
      </c>
      <c r="H3083" s="627" t="s">
        <v>6180</v>
      </c>
      <c r="I3083" s="627" t="s">
        <v>6418</v>
      </c>
      <c r="J3083" s="627" t="s">
        <v>772</v>
      </c>
      <c r="K3083" s="627"/>
      <c r="L3083" s="627"/>
      <c r="M3083" s="627"/>
      <c r="N3083" s="627"/>
    </row>
    <row r="3084" spans="1:14" ht="15" hidden="1" customHeight="1" x14ac:dyDescent="0.15">
      <c r="A3084" s="627">
        <v>296</v>
      </c>
      <c r="B3084" s="627">
        <v>2213303000</v>
      </c>
      <c r="C3084" s="627" t="s">
        <v>1235</v>
      </c>
      <c r="D3084" s="627" t="s">
        <v>1256</v>
      </c>
      <c r="E3084" s="627" t="s">
        <v>1024</v>
      </c>
      <c r="F3084" s="627" t="s">
        <v>1007</v>
      </c>
      <c r="G3084" s="627" t="s">
        <v>6114</v>
      </c>
      <c r="H3084" s="627" t="s">
        <v>6180</v>
      </c>
      <c r="I3084" s="627" t="s">
        <v>6464</v>
      </c>
      <c r="J3084" s="627" t="s">
        <v>4132</v>
      </c>
      <c r="K3084" s="627"/>
      <c r="L3084" s="627"/>
      <c r="M3084" s="627"/>
      <c r="N3084" s="627"/>
    </row>
    <row r="3085" spans="1:14" ht="15" hidden="1" customHeight="1" x14ac:dyDescent="0.15">
      <c r="A3085" s="627">
        <v>297</v>
      </c>
      <c r="B3085" s="627">
        <v>2213303000</v>
      </c>
      <c r="C3085" s="627" t="s">
        <v>1235</v>
      </c>
      <c r="D3085" s="627" t="s">
        <v>1264</v>
      </c>
      <c r="E3085" s="627" t="s">
        <v>1008</v>
      </c>
      <c r="F3085" s="627" t="s">
        <v>1007</v>
      </c>
      <c r="G3085" s="627" t="s">
        <v>6114</v>
      </c>
      <c r="H3085" s="627" t="s">
        <v>6181</v>
      </c>
      <c r="I3085" s="627"/>
      <c r="J3085" s="627" t="s">
        <v>773</v>
      </c>
      <c r="K3085" s="627"/>
      <c r="L3085" s="627"/>
      <c r="M3085" s="627"/>
      <c r="N3085" s="627"/>
    </row>
    <row r="3086" spans="1:14" ht="15" hidden="1" customHeight="1" x14ac:dyDescent="0.15">
      <c r="A3086" s="627">
        <v>298</v>
      </c>
      <c r="B3086" s="627">
        <v>2213303000</v>
      </c>
      <c r="C3086" s="627" t="s">
        <v>1235</v>
      </c>
      <c r="D3086" s="627" t="s">
        <v>1264</v>
      </c>
      <c r="E3086" s="627" t="s">
        <v>1012</v>
      </c>
      <c r="F3086" s="627" t="s">
        <v>1007</v>
      </c>
      <c r="G3086" s="627" t="s">
        <v>6114</v>
      </c>
      <c r="H3086" s="627" t="s">
        <v>6181</v>
      </c>
      <c r="I3086" s="627" t="s">
        <v>6465</v>
      </c>
      <c r="J3086" s="627" t="s">
        <v>774</v>
      </c>
      <c r="K3086" s="627"/>
      <c r="L3086" s="627"/>
      <c r="M3086" s="627"/>
      <c r="N3086" s="627"/>
    </row>
    <row r="3087" spans="1:14" ht="15" hidden="1" customHeight="1" x14ac:dyDescent="0.15">
      <c r="A3087" s="627">
        <v>299</v>
      </c>
      <c r="B3087" s="627">
        <v>2213303000</v>
      </c>
      <c r="C3087" s="627" t="s">
        <v>1235</v>
      </c>
      <c r="D3087" s="627" t="s">
        <v>1264</v>
      </c>
      <c r="E3087" s="627" t="s">
        <v>1014</v>
      </c>
      <c r="F3087" s="627" t="s">
        <v>1007</v>
      </c>
      <c r="G3087" s="627" t="s">
        <v>6114</v>
      </c>
      <c r="H3087" s="627" t="s">
        <v>6181</v>
      </c>
      <c r="I3087" s="627" t="s">
        <v>309</v>
      </c>
      <c r="J3087" s="627" t="s">
        <v>775</v>
      </c>
      <c r="K3087" s="627"/>
      <c r="L3087" s="627"/>
      <c r="M3087" s="627"/>
      <c r="N3087" s="627"/>
    </row>
    <row r="3088" spans="1:14" ht="15" hidden="1" customHeight="1" x14ac:dyDescent="0.15">
      <c r="A3088" s="627">
        <v>300</v>
      </c>
      <c r="B3088" s="627">
        <v>2213303000</v>
      </c>
      <c r="C3088" s="627" t="s">
        <v>1235</v>
      </c>
      <c r="D3088" s="627" t="s">
        <v>1264</v>
      </c>
      <c r="E3088" s="627" t="s">
        <v>1016</v>
      </c>
      <c r="F3088" s="627" t="s">
        <v>1007</v>
      </c>
      <c r="G3088" s="627" t="s">
        <v>6114</v>
      </c>
      <c r="H3088" s="627" t="s">
        <v>6181</v>
      </c>
      <c r="I3088" s="627" t="s">
        <v>6466</v>
      </c>
      <c r="J3088" s="627" t="s">
        <v>776</v>
      </c>
      <c r="K3088" s="627"/>
      <c r="L3088" s="627"/>
      <c r="M3088" s="627"/>
      <c r="N3088" s="627"/>
    </row>
    <row r="3089" spans="1:14" ht="15" hidden="1" customHeight="1" x14ac:dyDescent="0.15">
      <c r="A3089" s="627">
        <v>301</v>
      </c>
      <c r="B3089" s="627">
        <v>2213303000</v>
      </c>
      <c r="C3089" s="627" t="s">
        <v>1235</v>
      </c>
      <c r="D3089" s="627" t="s">
        <v>1264</v>
      </c>
      <c r="E3089" s="627" t="s">
        <v>1018</v>
      </c>
      <c r="F3089" s="627" t="s">
        <v>1007</v>
      </c>
      <c r="G3089" s="627" t="s">
        <v>6114</v>
      </c>
      <c r="H3089" s="627" t="s">
        <v>6181</v>
      </c>
      <c r="I3089" s="627" t="s">
        <v>4079</v>
      </c>
      <c r="J3089" s="627" t="s">
        <v>777</v>
      </c>
      <c r="K3089" s="627"/>
      <c r="L3089" s="627"/>
      <c r="M3089" s="627"/>
      <c r="N3089" s="627"/>
    </row>
    <row r="3090" spans="1:14" ht="15" hidden="1" customHeight="1" x14ac:dyDescent="0.15">
      <c r="A3090" s="627">
        <v>302</v>
      </c>
      <c r="B3090" s="627">
        <v>2213303000</v>
      </c>
      <c r="C3090" s="627" t="s">
        <v>1235</v>
      </c>
      <c r="D3090" s="627" t="s">
        <v>1264</v>
      </c>
      <c r="E3090" s="627" t="s">
        <v>1020</v>
      </c>
      <c r="F3090" s="627" t="s">
        <v>1007</v>
      </c>
      <c r="G3090" s="627" t="s">
        <v>6114</v>
      </c>
      <c r="H3090" s="627" t="s">
        <v>6181</v>
      </c>
      <c r="I3090" s="627" t="s">
        <v>6467</v>
      </c>
      <c r="J3090" s="627" t="s">
        <v>778</v>
      </c>
      <c r="K3090" s="627"/>
      <c r="L3090" s="627"/>
      <c r="M3090" s="627"/>
      <c r="N3090" s="627"/>
    </row>
    <row r="3091" spans="1:14" ht="15" hidden="1" customHeight="1" x14ac:dyDescent="0.15">
      <c r="A3091" s="627">
        <v>303</v>
      </c>
      <c r="B3091" s="627">
        <v>2213303000</v>
      </c>
      <c r="C3091" s="627" t="s">
        <v>1235</v>
      </c>
      <c r="D3091" s="627" t="s">
        <v>1264</v>
      </c>
      <c r="E3091" s="627" t="s">
        <v>1022</v>
      </c>
      <c r="F3091" s="627" t="s">
        <v>1007</v>
      </c>
      <c r="G3091" s="627" t="s">
        <v>6114</v>
      </c>
      <c r="H3091" s="627" t="s">
        <v>6181</v>
      </c>
      <c r="I3091" s="627" t="s">
        <v>6468</v>
      </c>
      <c r="J3091" s="627" t="s">
        <v>6469</v>
      </c>
      <c r="K3091" s="627"/>
      <c r="L3091" s="627"/>
      <c r="M3091" s="627"/>
      <c r="N3091" s="627"/>
    </row>
    <row r="3092" spans="1:14" ht="15" hidden="1" customHeight="1" x14ac:dyDescent="0.15">
      <c r="A3092" s="627">
        <v>304</v>
      </c>
      <c r="B3092" s="627">
        <v>2213303000</v>
      </c>
      <c r="C3092" s="627" t="s">
        <v>1235</v>
      </c>
      <c r="D3092" s="627" t="s">
        <v>1264</v>
      </c>
      <c r="E3092" s="627" t="s">
        <v>1024</v>
      </c>
      <c r="F3092" s="627" t="s">
        <v>1007</v>
      </c>
      <c r="G3092" s="627" t="s">
        <v>6114</v>
      </c>
      <c r="H3092" s="627" t="s">
        <v>6181</v>
      </c>
      <c r="I3092" s="627" t="s">
        <v>6470</v>
      </c>
      <c r="J3092" s="627" t="s">
        <v>6471</v>
      </c>
      <c r="K3092" s="627"/>
      <c r="L3092" s="627"/>
      <c r="M3092" s="627"/>
      <c r="N3092" s="627"/>
    </row>
    <row r="3093" spans="1:14" ht="15" hidden="1" customHeight="1" x14ac:dyDescent="0.15">
      <c r="A3093" s="627">
        <v>305</v>
      </c>
      <c r="B3093" s="627">
        <v>2213303000</v>
      </c>
      <c r="C3093" s="627" t="s">
        <v>1235</v>
      </c>
      <c r="D3093" s="627" t="s">
        <v>1264</v>
      </c>
      <c r="E3093" s="627" t="s">
        <v>1006</v>
      </c>
      <c r="F3093" s="627" t="s">
        <v>1007</v>
      </c>
      <c r="G3093" s="627" t="s">
        <v>6114</v>
      </c>
      <c r="H3093" s="627" t="s">
        <v>6181</v>
      </c>
      <c r="I3093" s="627" t="s">
        <v>6472</v>
      </c>
      <c r="J3093" s="627" t="s">
        <v>6473</v>
      </c>
      <c r="K3093" s="627"/>
      <c r="L3093" s="627"/>
      <c r="M3093" s="627"/>
      <c r="N3093" s="627"/>
    </row>
    <row r="3094" spans="1:14" ht="15" hidden="1" customHeight="1" x14ac:dyDescent="0.15">
      <c r="A3094" s="627">
        <v>306</v>
      </c>
      <c r="B3094" s="627">
        <v>2213303000</v>
      </c>
      <c r="C3094" s="627" t="s">
        <v>1235</v>
      </c>
      <c r="D3094" s="627" t="s">
        <v>1264</v>
      </c>
      <c r="E3094" s="627" t="s">
        <v>1027</v>
      </c>
      <c r="F3094" s="627" t="s">
        <v>1007</v>
      </c>
      <c r="G3094" s="627" t="s">
        <v>6114</v>
      </c>
      <c r="H3094" s="627" t="s">
        <v>6181</v>
      </c>
      <c r="I3094" s="627" t="s">
        <v>6474</v>
      </c>
      <c r="J3094" s="627" t="s">
        <v>6475</v>
      </c>
      <c r="K3094" s="627"/>
      <c r="L3094" s="627"/>
      <c r="M3094" s="627"/>
      <c r="N3094" s="627"/>
    </row>
    <row r="3095" spans="1:14" ht="15" hidden="1" customHeight="1" x14ac:dyDescent="0.15">
      <c r="A3095" s="627">
        <v>307</v>
      </c>
      <c r="B3095" s="627">
        <v>2213303000</v>
      </c>
      <c r="C3095" s="627" t="s">
        <v>1235</v>
      </c>
      <c r="D3095" s="627" t="s">
        <v>1264</v>
      </c>
      <c r="E3095" s="627" t="s">
        <v>1029</v>
      </c>
      <c r="F3095" s="627" t="s">
        <v>1007</v>
      </c>
      <c r="G3095" s="627" t="s">
        <v>6114</v>
      </c>
      <c r="H3095" s="627" t="s">
        <v>6181</v>
      </c>
      <c r="I3095" s="627" t="s">
        <v>6476</v>
      </c>
      <c r="J3095" s="627" t="s">
        <v>6477</v>
      </c>
      <c r="K3095" s="627"/>
      <c r="L3095" s="627"/>
      <c r="M3095" s="627"/>
      <c r="N3095" s="627"/>
    </row>
    <row r="3096" spans="1:14" ht="15" hidden="1" customHeight="1" x14ac:dyDescent="0.15">
      <c r="A3096" s="627">
        <v>308</v>
      </c>
      <c r="B3096" s="627">
        <v>2213303000</v>
      </c>
      <c r="C3096" s="627" t="s">
        <v>1235</v>
      </c>
      <c r="D3096" s="627" t="s">
        <v>1264</v>
      </c>
      <c r="E3096" s="627" t="s">
        <v>1031</v>
      </c>
      <c r="F3096" s="627" t="s">
        <v>1007</v>
      </c>
      <c r="G3096" s="627" t="s">
        <v>6114</v>
      </c>
      <c r="H3096" s="627" t="s">
        <v>6181</v>
      </c>
      <c r="I3096" s="627" t="s">
        <v>6478</v>
      </c>
      <c r="J3096" s="627" t="s">
        <v>6479</v>
      </c>
      <c r="K3096" s="627"/>
      <c r="L3096" s="627"/>
      <c r="M3096" s="627"/>
      <c r="N3096" s="627"/>
    </row>
    <row r="3097" spans="1:14" ht="15" hidden="1" customHeight="1" x14ac:dyDescent="0.15">
      <c r="A3097" s="627">
        <v>309</v>
      </c>
      <c r="B3097" s="627">
        <v>2213303000</v>
      </c>
      <c r="C3097" s="627" t="s">
        <v>1235</v>
      </c>
      <c r="D3097" s="627" t="s">
        <v>1271</v>
      </c>
      <c r="E3097" s="627" t="s">
        <v>1008</v>
      </c>
      <c r="F3097" s="627" t="s">
        <v>1007</v>
      </c>
      <c r="G3097" s="627" t="s">
        <v>6114</v>
      </c>
      <c r="H3097" s="627" t="s">
        <v>6184</v>
      </c>
      <c r="I3097" s="627"/>
      <c r="J3097" s="627" t="s">
        <v>779</v>
      </c>
      <c r="K3097" s="627"/>
      <c r="L3097" s="627"/>
      <c r="M3097" s="627"/>
      <c r="N3097" s="627"/>
    </row>
    <row r="3098" spans="1:14" ht="15" hidden="1" customHeight="1" x14ac:dyDescent="0.15">
      <c r="A3098" s="627">
        <v>310</v>
      </c>
      <c r="B3098" s="627">
        <v>2213303000</v>
      </c>
      <c r="C3098" s="627" t="s">
        <v>1235</v>
      </c>
      <c r="D3098" s="627" t="s">
        <v>1271</v>
      </c>
      <c r="E3098" s="627" t="s">
        <v>1012</v>
      </c>
      <c r="F3098" s="627" t="s">
        <v>1007</v>
      </c>
      <c r="G3098" s="627" t="s">
        <v>6114</v>
      </c>
      <c r="H3098" s="627" t="s">
        <v>6184</v>
      </c>
      <c r="I3098" s="627" t="s">
        <v>6480</v>
      </c>
      <c r="J3098" s="627" t="s">
        <v>780</v>
      </c>
      <c r="K3098" s="627"/>
      <c r="L3098" s="627"/>
      <c r="M3098" s="627"/>
      <c r="N3098" s="627"/>
    </row>
    <row r="3099" spans="1:14" ht="15" hidden="1" customHeight="1" x14ac:dyDescent="0.15">
      <c r="A3099" s="627">
        <v>311</v>
      </c>
      <c r="B3099" s="627">
        <v>2213303000</v>
      </c>
      <c r="C3099" s="627" t="s">
        <v>1235</v>
      </c>
      <c r="D3099" s="627" t="s">
        <v>1271</v>
      </c>
      <c r="E3099" s="627" t="s">
        <v>1014</v>
      </c>
      <c r="F3099" s="627" t="s">
        <v>1007</v>
      </c>
      <c r="G3099" s="627" t="s">
        <v>6114</v>
      </c>
      <c r="H3099" s="627" t="s">
        <v>6184</v>
      </c>
      <c r="I3099" s="627" t="s">
        <v>6481</v>
      </c>
      <c r="J3099" s="627" t="s">
        <v>781</v>
      </c>
      <c r="K3099" s="627"/>
      <c r="L3099" s="627"/>
      <c r="M3099" s="627"/>
      <c r="N3099" s="627"/>
    </row>
    <row r="3100" spans="1:14" ht="15" hidden="1" customHeight="1" x14ac:dyDescent="0.15">
      <c r="A3100" s="627">
        <v>312</v>
      </c>
      <c r="B3100" s="627">
        <v>2213303000</v>
      </c>
      <c r="C3100" s="627" t="s">
        <v>1235</v>
      </c>
      <c r="D3100" s="627" t="s">
        <v>1271</v>
      </c>
      <c r="E3100" s="627" t="s">
        <v>1016</v>
      </c>
      <c r="F3100" s="627" t="s">
        <v>1007</v>
      </c>
      <c r="G3100" s="627" t="s">
        <v>6114</v>
      </c>
      <c r="H3100" s="627" t="s">
        <v>6184</v>
      </c>
      <c r="I3100" s="627" t="s">
        <v>6482</v>
      </c>
      <c r="J3100" s="627" t="s">
        <v>782</v>
      </c>
      <c r="K3100" s="627"/>
      <c r="L3100" s="627"/>
      <c r="M3100" s="627"/>
      <c r="N3100" s="627"/>
    </row>
    <row r="3101" spans="1:14" ht="15" hidden="1" customHeight="1" x14ac:dyDescent="0.15">
      <c r="A3101" s="627">
        <v>313</v>
      </c>
      <c r="B3101" s="627">
        <v>2213303000</v>
      </c>
      <c r="C3101" s="627" t="s">
        <v>1235</v>
      </c>
      <c r="D3101" s="627" t="s">
        <v>1271</v>
      </c>
      <c r="E3101" s="627" t="s">
        <v>1018</v>
      </c>
      <c r="F3101" s="627" t="s">
        <v>1007</v>
      </c>
      <c r="G3101" s="627" t="s">
        <v>6114</v>
      </c>
      <c r="H3101" s="627" t="s">
        <v>6184</v>
      </c>
      <c r="I3101" s="627" t="s">
        <v>6483</v>
      </c>
      <c r="J3101" s="627" t="s">
        <v>784</v>
      </c>
      <c r="K3101" s="627"/>
      <c r="L3101" s="627"/>
      <c r="M3101" s="627"/>
      <c r="N3101" s="627"/>
    </row>
    <row r="3102" spans="1:14" ht="15" hidden="1" customHeight="1" x14ac:dyDescent="0.15">
      <c r="A3102" s="627">
        <v>314</v>
      </c>
      <c r="B3102" s="627">
        <v>2213303000</v>
      </c>
      <c r="C3102" s="627" t="s">
        <v>1235</v>
      </c>
      <c r="D3102" s="627" t="s">
        <v>1271</v>
      </c>
      <c r="E3102" s="627" t="s">
        <v>1020</v>
      </c>
      <c r="F3102" s="627" t="s">
        <v>1007</v>
      </c>
      <c r="G3102" s="627" t="s">
        <v>6114</v>
      </c>
      <c r="H3102" s="627" t="s">
        <v>6184</v>
      </c>
      <c r="I3102" s="627" t="s">
        <v>6484</v>
      </c>
      <c r="J3102" s="627" t="s">
        <v>785</v>
      </c>
      <c r="K3102" s="627"/>
      <c r="L3102" s="627"/>
      <c r="M3102" s="627"/>
      <c r="N3102" s="627"/>
    </row>
    <row r="3103" spans="1:14" ht="15" hidden="1" customHeight="1" x14ac:dyDescent="0.15">
      <c r="A3103" s="627">
        <v>315</v>
      </c>
      <c r="B3103" s="627">
        <v>2213303000</v>
      </c>
      <c r="C3103" s="627" t="s">
        <v>1235</v>
      </c>
      <c r="D3103" s="627" t="s">
        <v>1293</v>
      </c>
      <c r="E3103" s="627" t="s">
        <v>1008</v>
      </c>
      <c r="F3103" s="627" t="s">
        <v>1007</v>
      </c>
      <c r="G3103" s="627" t="s">
        <v>6114</v>
      </c>
      <c r="H3103" s="627" t="s">
        <v>6187</v>
      </c>
      <c r="I3103" s="627"/>
      <c r="J3103" s="627" t="s">
        <v>801</v>
      </c>
      <c r="K3103" s="627"/>
      <c r="L3103" s="627"/>
      <c r="M3103" s="627"/>
      <c r="N3103" s="627"/>
    </row>
    <row r="3104" spans="1:14" ht="15" hidden="1" customHeight="1" x14ac:dyDescent="0.15">
      <c r="A3104" s="627">
        <v>316</v>
      </c>
      <c r="B3104" s="627">
        <v>2213303000</v>
      </c>
      <c r="C3104" s="627" t="s">
        <v>1235</v>
      </c>
      <c r="D3104" s="627" t="s">
        <v>1293</v>
      </c>
      <c r="E3104" s="627" t="s">
        <v>1012</v>
      </c>
      <c r="F3104" s="627" t="s">
        <v>1007</v>
      </c>
      <c r="G3104" s="627" t="s">
        <v>6114</v>
      </c>
      <c r="H3104" s="627" t="s">
        <v>6187</v>
      </c>
      <c r="I3104" s="627" t="s">
        <v>6485</v>
      </c>
      <c r="J3104" s="627" t="s">
        <v>802</v>
      </c>
      <c r="K3104" s="627"/>
      <c r="L3104" s="627"/>
      <c r="M3104" s="627"/>
      <c r="N3104" s="627"/>
    </row>
    <row r="3105" spans="1:14" ht="15" hidden="1" customHeight="1" x14ac:dyDescent="0.15">
      <c r="A3105" s="627">
        <v>317</v>
      </c>
      <c r="B3105" s="627">
        <v>2213303000</v>
      </c>
      <c r="C3105" s="627" t="s">
        <v>1235</v>
      </c>
      <c r="D3105" s="627" t="s">
        <v>1293</v>
      </c>
      <c r="E3105" s="627" t="s">
        <v>1014</v>
      </c>
      <c r="F3105" s="627" t="s">
        <v>1007</v>
      </c>
      <c r="G3105" s="627" t="s">
        <v>6114</v>
      </c>
      <c r="H3105" s="627" t="s">
        <v>6187</v>
      </c>
      <c r="I3105" s="627" t="s">
        <v>6486</v>
      </c>
      <c r="J3105" s="627" t="s">
        <v>803</v>
      </c>
      <c r="K3105" s="627"/>
      <c r="L3105" s="627"/>
      <c r="M3105" s="627"/>
      <c r="N3105" s="627"/>
    </row>
    <row r="3106" spans="1:14" ht="15" hidden="1" customHeight="1" x14ac:dyDescent="0.15">
      <c r="A3106" s="627">
        <v>318</v>
      </c>
      <c r="B3106" s="627">
        <v>2213303000</v>
      </c>
      <c r="C3106" s="627" t="s">
        <v>1235</v>
      </c>
      <c r="D3106" s="627" t="s">
        <v>1293</v>
      </c>
      <c r="E3106" s="627" t="s">
        <v>1016</v>
      </c>
      <c r="F3106" s="627" t="s">
        <v>1007</v>
      </c>
      <c r="G3106" s="627" t="s">
        <v>6114</v>
      </c>
      <c r="H3106" s="627" t="s">
        <v>6187</v>
      </c>
      <c r="I3106" s="627" t="s">
        <v>6487</v>
      </c>
      <c r="J3106" s="627" t="s">
        <v>804</v>
      </c>
      <c r="K3106" s="627"/>
      <c r="L3106" s="627"/>
      <c r="M3106" s="627"/>
      <c r="N3106" s="627"/>
    </row>
    <row r="3107" spans="1:14" ht="15" hidden="1" customHeight="1" x14ac:dyDescent="0.15">
      <c r="A3107" s="627">
        <v>319</v>
      </c>
      <c r="B3107" s="627">
        <v>2213303000</v>
      </c>
      <c r="C3107" s="627" t="s">
        <v>1235</v>
      </c>
      <c r="D3107" s="627" t="s">
        <v>1293</v>
      </c>
      <c r="E3107" s="627" t="s">
        <v>1018</v>
      </c>
      <c r="F3107" s="627" t="s">
        <v>1007</v>
      </c>
      <c r="G3107" s="627" t="s">
        <v>6114</v>
      </c>
      <c r="H3107" s="627" t="s">
        <v>6187</v>
      </c>
      <c r="I3107" s="627" t="s">
        <v>6488</v>
      </c>
      <c r="J3107" s="627" t="s">
        <v>805</v>
      </c>
      <c r="K3107" s="627"/>
      <c r="L3107" s="627"/>
      <c r="M3107" s="627"/>
      <c r="N3107" s="627"/>
    </row>
    <row r="3108" spans="1:14" ht="15" hidden="1" customHeight="1" x14ac:dyDescent="0.15">
      <c r="A3108" s="627">
        <v>320</v>
      </c>
      <c r="B3108" s="627">
        <v>2213303000</v>
      </c>
      <c r="C3108" s="627" t="s">
        <v>1235</v>
      </c>
      <c r="D3108" s="627" t="s">
        <v>1293</v>
      </c>
      <c r="E3108" s="627" t="s">
        <v>1020</v>
      </c>
      <c r="F3108" s="627" t="s">
        <v>1007</v>
      </c>
      <c r="G3108" s="627" t="s">
        <v>6114</v>
      </c>
      <c r="H3108" s="627" t="s">
        <v>6187</v>
      </c>
      <c r="I3108" s="627" t="s">
        <v>6489</v>
      </c>
      <c r="J3108" s="627" t="s">
        <v>806</v>
      </c>
      <c r="K3108" s="627"/>
      <c r="L3108" s="627"/>
      <c r="M3108" s="627"/>
      <c r="N3108" s="627"/>
    </row>
    <row r="3109" spans="1:14" ht="15" hidden="1" customHeight="1" x14ac:dyDescent="0.15">
      <c r="A3109" s="627">
        <v>321</v>
      </c>
      <c r="B3109" s="627">
        <v>2213303000</v>
      </c>
      <c r="C3109" s="627" t="s">
        <v>1235</v>
      </c>
      <c r="D3109" s="627" t="s">
        <v>1293</v>
      </c>
      <c r="E3109" s="627" t="s">
        <v>1022</v>
      </c>
      <c r="F3109" s="627" t="s">
        <v>1007</v>
      </c>
      <c r="G3109" s="627" t="s">
        <v>6114</v>
      </c>
      <c r="H3109" s="627" t="s">
        <v>6187</v>
      </c>
      <c r="I3109" s="627" t="s">
        <v>6490</v>
      </c>
      <c r="J3109" s="627" t="s">
        <v>807</v>
      </c>
      <c r="K3109" s="627"/>
      <c r="L3109" s="627"/>
      <c r="M3109" s="627"/>
      <c r="N3109" s="627"/>
    </row>
    <row r="3110" spans="1:14" ht="15" hidden="1" customHeight="1" x14ac:dyDescent="0.15">
      <c r="A3110" s="627">
        <v>322</v>
      </c>
      <c r="B3110" s="627">
        <v>2213303000</v>
      </c>
      <c r="C3110" s="627" t="s">
        <v>1235</v>
      </c>
      <c r="D3110" s="627" t="s">
        <v>1293</v>
      </c>
      <c r="E3110" s="627" t="s">
        <v>1024</v>
      </c>
      <c r="F3110" s="627" t="s">
        <v>1007</v>
      </c>
      <c r="G3110" s="627" t="s">
        <v>6114</v>
      </c>
      <c r="H3110" s="627" t="s">
        <v>6187</v>
      </c>
      <c r="I3110" s="627" t="s">
        <v>6491</v>
      </c>
      <c r="J3110" s="627" t="s">
        <v>808</v>
      </c>
      <c r="K3110" s="627"/>
      <c r="L3110" s="627"/>
      <c r="M3110" s="627"/>
      <c r="N3110" s="627"/>
    </row>
    <row r="3111" spans="1:14" ht="15" hidden="1" customHeight="1" x14ac:dyDescent="0.15">
      <c r="A3111" s="627">
        <v>323</v>
      </c>
      <c r="B3111" s="627">
        <v>2213303000</v>
      </c>
      <c r="C3111" s="627" t="s">
        <v>1235</v>
      </c>
      <c r="D3111" s="627" t="s">
        <v>1293</v>
      </c>
      <c r="E3111" s="627" t="s">
        <v>1006</v>
      </c>
      <c r="F3111" s="627" t="s">
        <v>1007</v>
      </c>
      <c r="G3111" s="627" t="s">
        <v>6114</v>
      </c>
      <c r="H3111" s="627" t="s">
        <v>6187</v>
      </c>
      <c r="I3111" s="627" t="s">
        <v>6492</v>
      </c>
      <c r="J3111" s="627" t="s">
        <v>809</v>
      </c>
      <c r="K3111" s="627"/>
      <c r="L3111" s="627"/>
      <c r="M3111" s="627"/>
      <c r="N3111" s="627"/>
    </row>
    <row r="3112" spans="1:14" ht="15" hidden="1" customHeight="1" x14ac:dyDescent="0.15">
      <c r="A3112" s="627">
        <v>324</v>
      </c>
      <c r="B3112" s="627">
        <v>2213303000</v>
      </c>
      <c r="C3112" s="627" t="s">
        <v>1235</v>
      </c>
      <c r="D3112" s="627" t="s">
        <v>2016</v>
      </c>
      <c r="E3112" s="627" t="s">
        <v>1008</v>
      </c>
      <c r="F3112" s="627" t="s">
        <v>1007</v>
      </c>
      <c r="G3112" s="627" t="s">
        <v>6114</v>
      </c>
      <c r="H3112" s="627" t="s">
        <v>6190</v>
      </c>
      <c r="I3112" s="627"/>
      <c r="J3112" s="627" t="s">
        <v>2017</v>
      </c>
      <c r="K3112" s="627"/>
      <c r="L3112" s="627"/>
      <c r="M3112" s="627"/>
      <c r="N3112" s="627"/>
    </row>
    <row r="3113" spans="1:14" ht="15" hidden="1" customHeight="1" x14ac:dyDescent="0.15">
      <c r="A3113" s="627">
        <v>325</v>
      </c>
      <c r="B3113" s="627">
        <v>2213303000</v>
      </c>
      <c r="C3113" s="627" t="s">
        <v>1235</v>
      </c>
      <c r="D3113" s="627" t="s">
        <v>2016</v>
      </c>
      <c r="E3113" s="627" t="s">
        <v>1012</v>
      </c>
      <c r="F3113" s="627" t="s">
        <v>1007</v>
      </c>
      <c r="G3113" s="627" t="s">
        <v>6114</v>
      </c>
      <c r="H3113" s="627" t="s">
        <v>6190</v>
      </c>
      <c r="I3113" s="627" t="s">
        <v>6493</v>
      </c>
      <c r="J3113" s="627" t="s">
        <v>2019</v>
      </c>
      <c r="K3113" s="627"/>
      <c r="L3113" s="627"/>
      <c r="M3113" s="627"/>
      <c r="N3113" s="627"/>
    </row>
    <row r="3114" spans="1:14" ht="15" hidden="1" customHeight="1" x14ac:dyDescent="0.15">
      <c r="A3114" s="627">
        <v>326</v>
      </c>
      <c r="B3114" s="627">
        <v>2213303000</v>
      </c>
      <c r="C3114" s="627" t="s">
        <v>1235</v>
      </c>
      <c r="D3114" s="627" t="s">
        <v>2016</v>
      </c>
      <c r="E3114" s="627" t="s">
        <v>1014</v>
      </c>
      <c r="F3114" s="627" t="s">
        <v>1007</v>
      </c>
      <c r="G3114" s="627" t="s">
        <v>6114</v>
      </c>
      <c r="H3114" s="627" t="s">
        <v>6190</v>
      </c>
      <c r="I3114" s="627" t="s">
        <v>6494</v>
      </c>
      <c r="J3114" s="627" t="s">
        <v>2022</v>
      </c>
      <c r="K3114" s="627"/>
      <c r="L3114" s="627"/>
      <c r="M3114" s="627"/>
      <c r="N3114" s="627"/>
    </row>
    <row r="3115" spans="1:14" ht="15" hidden="1" customHeight="1" x14ac:dyDescent="0.15">
      <c r="A3115" s="627">
        <v>327</v>
      </c>
      <c r="B3115" s="627">
        <v>2213303000</v>
      </c>
      <c r="C3115" s="627" t="s">
        <v>1235</v>
      </c>
      <c r="D3115" s="627" t="s">
        <v>1437</v>
      </c>
      <c r="E3115" s="627" t="s">
        <v>1008</v>
      </c>
      <c r="F3115" s="627" t="s">
        <v>1007</v>
      </c>
      <c r="G3115" s="627" t="s">
        <v>6114</v>
      </c>
      <c r="H3115" s="627" t="s">
        <v>6193</v>
      </c>
      <c r="I3115" s="627"/>
      <c r="J3115" s="627" t="s">
        <v>937</v>
      </c>
      <c r="K3115" s="627"/>
      <c r="L3115" s="627"/>
      <c r="M3115" s="627"/>
      <c r="N3115" s="627"/>
    </row>
    <row r="3116" spans="1:14" ht="15" hidden="1" customHeight="1" x14ac:dyDescent="0.15">
      <c r="A3116" s="627">
        <v>328</v>
      </c>
      <c r="B3116" s="627">
        <v>2213303000</v>
      </c>
      <c r="C3116" s="627" t="s">
        <v>1235</v>
      </c>
      <c r="D3116" s="627" t="s">
        <v>1437</v>
      </c>
      <c r="E3116" s="627" t="s">
        <v>1012</v>
      </c>
      <c r="F3116" s="627" t="s">
        <v>1007</v>
      </c>
      <c r="G3116" s="627" t="s">
        <v>6114</v>
      </c>
      <c r="H3116" s="627" t="s">
        <v>6193</v>
      </c>
      <c r="I3116" s="627" t="s">
        <v>6495</v>
      </c>
      <c r="J3116" s="627" t="s">
        <v>938</v>
      </c>
      <c r="K3116" s="627"/>
      <c r="L3116" s="627"/>
      <c r="M3116" s="627"/>
      <c r="N3116" s="627"/>
    </row>
    <row r="3117" spans="1:14" ht="15" hidden="1" customHeight="1" x14ac:dyDescent="0.15">
      <c r="A3117" s="627">
        <v>329</v>
      </c>
      <c r="B3117" s="627">
        <v>2213303000</v>
      </c>
      <c r="C3117" s="627" t="s">
        <v>1235</v>
      </c>
      <c r="D3117" s="627" t="s">
        <v>1437</v>
      </c>
      <c r="E3117" s="627" t="s">
        <v>1014</v>
      </c>
      <c r="F3117" s="627" t="s">
        <v>1007</v>
      </c>
      <c r="G3117" s="627" t="s">
        <v>6114</v>
      </c>
      <c r="H3117" s="627" t="s">
        <v>6193</v>
      </c>
      <c r="I3117" s="627" t="s">
        <v>6496</v>
      </c>
      <c r="J3117" s="627" t="s">
        <v>939</v>
      </c>
      <c r="K3117" s="627"/>
      <c r="L3117" s="627"/>
      <c r="M3117" s="627"/>
      <c r="N3117" s="627"/>
    </row>
    <row r="3118" spans="1:14" ht="15" hidden="1" customHeight="1" x14ac:dyDescent="0.15">
      <c r="A3118" s="627">
        <v>330</v>
      </c>
      <c r="B3118" s="627">
        <v>2213303000</v>
      </c>
      <c r="C3118" s="627" t="s">
        <v>1235</v>
      </c>
      <c r="D3118" s="627" t="s">
        <v>5895</v>
      </c>
      <c r="E3118" s="627" t="s">
        <v>1008</v>
      </c>
      <c r="F3118" s="627" t="s">
        <v>1007</v>
      </c>
      <c r="G3118" s="627" t="s">
        <v>6114</v>
      </c>
      <c r="H3118" s="627" t="s">
        <v>6194</v>
      </c>
      <c r="I3118" s="627"/>
      <c r="J3118" s="627" t="s">
        <v>5896</v>
      </c>
      <c r="K3118" s="627"/>
      <c r="L3118" s="627"/>
      <c r="M3118" s="627"/>
      <c r="N3118" s="627"/>
    </row>
    <row r="3119" spans="1:14" ht="15" hidden="1" customHeight="1" x14ac:dyDescent="0.15">
      <c r="A3119" s="627">
        <v>331</v>
      </c>
      <c r="B3119" s="627">
        <v>2213303000</v>
      </c>
      <c r="C3119" s="627" t="s">
        <v>1235</v>
      </c>
      <c r="D3119" s="627" t="s">
        <v>5895</v>
      </c>
      <c r="E3119" s="627" t="s">
        <v>1012</v>
      </c>
      <c r="F3119" s="627" t="s">
        <v>1007</v>
      </c>
      <c r="G3119" s="627" t="s">
        <v>6114</v>
      </c>
      <c r="H3119" s="627" t="s">
        <v>6194</v>
      </c>
      <c r="I3119" s="627" t="s">
        <v>6497</v>
      </c>
      <c r="J3119" s="627" t="s">
        <v>6498</v>
      </c>
      <c r="K3119" s="627"/>
      <c r="L3119" s="627"/>
      <c r="M3119" s="627"/>
      <c r="N3119" s="627"/>
    </row>
    <row r="3120" spans="1:14" ht="15" hidden="1" customHeight="1" x14ac:dyDescent="0.15">
      <c r="A3120" s="627">
        <v>332</v>
      </c>
      <c r="B3120" s="627">
        <v>2213303000</v>
      </c>
      <c r="C3120" s="627" t="s">
        <v>1235</v>
      </c>
      <c r="D3120" s="627" t="s">
        <v>5895</v>
      </c>
      <c r="E3120" s="627" t="s">
        <v>1014</v>
      </c>
      <c r="F3120" s="627" t="s">
        <v>1007</v>
      </c>
      <c r="G3120" s="627" t="s">
        <v>6114</v>
      </c>
      <c r="H3120" s="627" t="s">
        <v>6194</v>
      </c>
      <c r="I3120" s="627" t="s">
        <v>6499</v>
      </c>
      <c r="J3120" s="627" t="s">
        <v>6500</v>
      </c>
      <c r="K3120" s="627"/>
      <c r="L3120" s="627"/>
      <c r="M3120" s="627"/>
      <c r="N3120" s="627"/>
    </row>
    <row r="3121" spans="1:14" ht="15" hidden="1" customHeight="1" x14ac:dyDescent="0.15">
      <c r="A3121" s="627">
        <v>333</v>
      </c>
      <c r="B3121" s="627">
        <v>2213303000</v>
      </c>
      <c r="C3121" s="627" t="s">
        <v>1235</v>
      </c>
      <c r="D3121" s="627" t="s">
        <v>5895</v>
      </c>
      <c r="E3121" s="627" t="s">
        <v>1016</v>
      </c>
      <c r="F3121" s="627" t="s">
        <v>1007</v>
      </c>
      <c r="G3121" s="627" t="s">
        <v>6114</v>
      </c>
      <c r="H3121" s="627" t="s">
        <v>6194</v>
      </c>
      <c r="I3121" s="627" t="s">
        <v>6501</v>
      </c>
      <c r="J3121" s="627" t="s">
        <v>6502</v>
      </c>
      <c r="K3121" s="627"/>
      <c r="L3121" s="627"/>
      <c r="M3121" s="627"/>
      <c r="N3121" s="627"/>
    </row>
    <row r="3122" spans="1:14" ht="15" hidden="1" customHeight="1" x14ac:dyDescent="0.15">
      <c r="A3122" s="627">
        <v>334</v>
      </c>
      <c r="B3122" s="627">
        <v>2213303000</v>
      </c>
      <c r="C3122" s="627" t="s">
        <v>1235</v>
      </c>
      <c r="D3122" s="627" t="s">
        <v>5895</v>
      </c>
      <c r="E3122" s="627" t="s">
        <v>1018</v>
      </c>
      <c r="F3122" s="627" t="s">
        <v>1007</v>
      </c>
      <c r="G3122" s="627" t="s">
        <v>6114</v>
      </c>
      <c r="H3122" s="627" t="s">
        <v>6194</v>
      </c>
      <c r="I3122" s="627" t="s">
        <v>6503</v>
      </c>
      <c r="J3122" s="627" t="s">
        <v>6504</v>
      </c>
      <c r="K3122" s="627"/>
      <c r="L3122" s="627"/>
      <c r="M3122" s="627"/>
      <c r="N3122" s="627"/>
    </row>
    <row r="3123" spans="1:14" ht="15" hidden="1" customHeight="1" x14ac:dyDescent="0.15">
      <c r="A3123" s="627">
        <v>335</v>
      </c>
      <c r="B3123" s="627">
        <v>2213303000</v>
      </c>
      <c r="C3123" s="627" t="s">
        <v>1235</v>
      </c>
      <c r="D3123" s="627" t="s">
        <v>5895</v>
      </c>
      <c r="E3123" s="627" t="s">
        <v>1020</v>
      </c>
      <c r="F3123" s="627" t="s">
        <v>1007</v>
      </c>
      <c r="G3123" s="627" t="s">
        <v>6114</v>
      </c>
      <c r="H3123" s="627" t="s">
        <v>6194</v>
      </c>
      <c r="I3123" s="627" t="s">
        <v>6505</v>
      </c>
      <c r="J3123" s="627" t="s">
        <v>6506</v>
      </c>
      <c r="K3123" s="627"/>
      <c r="L3123" s="627"/>
      <c r="M3123" s="627"/>
      <c r="N3123" s="627"/>
    </row>
    <row r="3124" spans="1:14" ht="15" hidden="1" customHeight="1" x14ac:dyDescent="0.15">
      <c r="A3124" s="627">
        <v>336</v>
      </c>
      <c r="B3124" s="627">
        <v>2213303000</v>
      </c>
      <c r="C3124" s="627" t="s">
        <v>1235</v>
      </c>
      <c r="D3124" s="627" t="s">
        <v>5895</v>
      </c>
      <c r="E3124" s="627" t="s">
        <v>1022</v>
      </c>
      <c r="F3124" s="627" t="s">
        <v>1007</v>
      </c>
      <c r="G3124" s="627" t="s">
        <v>6114</v>
      </c>
      <c r="H3124" s="627" t="s">
        <v>6194</v>
      </c>
      <c r="I3124" s="627" t="s">
        <v>6507</v>
      </c>
      <c r="J3124" s="627" t="s">
        <v>6508</v>
      </c>
      <c r="K3124" s="627"/>
      <c r="L3124" s="627"/>
      <c r="M3124" s="627"/>
      <c r="N3124" s="627"/>
    </row>
    <row r="3125" spans="1:14" ht="15" hidden="1" customHeight="1" x14ac:dyDescent="0.15">
      <c r="A3125" s="627">
        <v>337</v>
      </c>
      <c r="B3125" s="627">
        <v>2213303000</v>
      </c>
      <c r="C3125" s="627" t="s">
        <v>1235</v>
      </c>
      <c r="D3125" s="627" t="s">
        <v>4857</v>
      </c>
      <c r="E3125" s="627" t="s">
        <v>1008</v>
      </c>
      <c r="F3125" s="627" t="s">
        <v>1007</v>
      </c>
      <c r="G3125" s="627" t="s">
        <v>6114</v>
      </c>
      <c r="H3125" s="627" t="s">
        <v>6197</v>
      </c>
      <c r="I3125" s="627"/>
      <c r="J3125" s="627" t="s">
        <v>4858</v>
      </c>
      <c r="K3125" s="627"/>
      <c r="L3125" s="627"/>
      <c r="M3125" s="627"/>
      <c r="N3125" s="627"/>
    </row>
    <row r="3126" spans="1:14" ht="15" hidden="1" customHeight="1" x14ac:dyDescent="0.15">
      <c r="A3126" s="627">
        <v>338</v>
      </c>
      <c r="B3126" s="627">
        <v>2213303000</v>
      </c>
      <c r="C3126" s="627" t="s">
        <v>1235</v>
      </c>
      <c r="D3126" s="627" t="s">
        <v>4857</v>
      </c>
      <c r="E3126" s="627" t="s">
        <v>1012</v>
      </c>
      <c r="F3126" s="627" t="s">
        <v>1007</v>
      </c>
      <c r="G3126" s="627" t="s">
        <v>6114</v>
      </c>
      <c r="H3126" s="627" t="s">
        <v>6197</v>
      </c>
      <c r="I3126" s="627" t="s">
        <v>6197</v>
      </c>
      <c r="J3126" s="627" t="s">
        <v>4860</v>
      </c>
      <c r="K3126" s="627"/>
      <c r="L3126" s="627"/>
      <c r="M3126" s="627"/>
      <c r="N3126" s="627"/>
    </row>
    <row r="3127" spans="1:14" ht="15" hidden="1" customHeight="1" x14ac:dyDescent="0.15">
      <c r="A3127" s="627">
        <v>339</v>
      </c>
      <c r="B3127" s="627">
        <v>2213303000</v>
      </c>
      <c r="C3127" s="627" t="s">
        <v>1235</v>
      </c>
      <c r="D3127" s="627" t="s">
        <v>4857</v>
      </c>
      <c r="E3127" s="627" t="s">
        <v>1014</v>
      </c>
      <c r="F3127" s="627" t="s">
        <v>1007</v>
      </c>
      <c r="G3127" s="627" t="s">
        <v>6114</v>
      </c>
      <c r="H3127" s="627" t="s">
        <v>6197</v>
      </c>
      <c r="I3127" s="627" t="s">
        <v>6509</v>
      </c>
      <c r="J3127" s="627" t="s">
        <v>4863</v>
      </c>
      <c r="K3127" s="627"/>
      <c r="L3127" s="627"/>
      <c r="M3127" s="627"/>
      <c r="N3127" s="627"/>
    </row>
    <row r="3128" spans="1:14" ht="15" hidden="1" customHeight="1" x14ac:dyDescent="0.15">
      <c r="A3128" s="627">
        <v>340</v>
      </c>
      <c r="B3128" s="627">
        <v>2213303000</v>
      </c>
      <c r="C3128" s="627" t="s">
        <v>1235</v>
      </c>
      <c r="D3128" s="627" t="s">
        <v>4857</v>
      </c>
      <c r="E3128" s="627" t="s">
        <v>1016</v>
      </c>
      <c r="F3128" s="627" t="s">
        <v>1007</v>
      </c>
      <c r="G3128" s="627" t="s">
        <v>6114</v>
      </c>
      <c r="H3128" s="627" t="s">
        <v>6197</v>
      </c>
      <c r="I3128" s="627" t="s">
        <v>396</v>
      </c>
      <c r="J3128" s="627" t="s">
        <v>6510</v>
      </c>
      <c r="K3128" s="627"/>
      <c r="L3128" s="627"/>
      <c r="M3128" s="627"/>
      <c r="N3128" s="627"/>
    </row>
    <row r="3129" spans="1:14" ht="15" hidden="1" customHeight="1" x14ac:dyDescent="0.15">
      <c r="A3129" s="627">
        <v>341</v>
      </c>
      <c r="B3129" s="627">
        <v>2213303000</v>
      </c>
      <c r="C3129" s="627" t="s">
        <v>1235</v>
      </c>
      <c r="D3129" s="627" t="s">
        <v>5897</v>
      </c>
      <c r="E3129" s="627" t="s">
        <v>1008</v>
      </c>
      <c r="F3129" s="627" t="s">
        <v>1007</v>
      </c>
      <c r="G3129" s="627" t="s">
        <v>6114</v>
      </c>
      <c r="H3129" s="627" t="s">
        <v>6200</v>
      </c>
      <c r="I3129" s="627"/>
      <c r="J3129" s="627" t="s">
        <v>5898</v>
      </c>
      <c r="K3129" s="627"/>
      <c r="L3129" s="627"/>
      <c r="M3129" s="627"/>
      <c r="N3129" s="627"/>
    </row>
    <row r="3130" spans="1:14" ht="15" hidden="1" customHeight="1" x14ac:dyDescent="0.15">
      <c r="A3130" s="627">
        <v>342</v>
      </c>
      <c r="B3130" s="627">
        <v>2213303000</v>
      </c>
      <c r="C3130" s="627" t="s">
        <v>1235</v>
      </c>
      <c r="D3130" s="627" t="s">
        <v>5897</v>
      </c>
      <c r="E3130" s="627" t="s">
        <v>1012</v>
      </c>
      <c r="F3130" s="627" t="s">
        <v>1007</v>
      </c>
      <c r="G3130" s="627" t="s">
        <v>6114</v>
      </c>
      <c r="H3130" s="627" t="s">
        <v>6200</v>
      </c>
      <c r="I3130" s="627" t="s">
        <v>6511</v>
      </c>
      <c r="J3130" s="627" t="s">
        <v>6512</v>
      </c>
      <c r="K3130" s="627"/>
      <c r="L3130" s="627"/>
      <c r="M3130" s="627"/>
      <c r="N3130" s="627"/>
    </row>
    <row r="3131" spans="1:14" ht="15" hidden="1" customHeight="1" x14ac:dyDescent="0.15">
      <c r="A3131" s="627">
        <v>343</v>
      </c>
      <c r="B3131" s="627">
        <v>2213303000</v>
      </c>
      <c r="C3131" s="627" t="s">
        <v>1235</v>
      </c>
      <c r="D3131" s="627" t="s">
        <v>5897</v>
      </c>
      <c r="E3131" s="627" t="s">
        <v>1014</v>
      </c>
      <c r="F3131" s="627" t="s">
        <v>1007</v>
      </c>
      <c r="G3131" s="627" t="s">
        <v>6114</v>
      </c>
      <c r="H3131" s="627" t="s">
        <v>6200</v>
      </c>
      <c r="I3131" s="627" t="s">
        <v>6513</v>
      </c>
      <c r="J3131" s="627" t="s">
        <v>6514</v>
      </c>
      <c r="K3131" s="627"/>
      <c r="L3131" s="627"/>
      <c r="M3131" s="627"/>
      <c r="N3131" s="627"/>
    </row>
    <row r="3132" spans="1:14" ht="15" hidden="1" customHeight="1" x14ac:dyDescent="0.15">
      <c r="A3132" s="627">
        <v>344</v>
      </c>
      <c r="B3132" s="627">
        <v>2213303000</v>
      </c>
      <c r="C3132" s="627" t="s">
        <v>1235</v>
      </c>
      <c r="D3132" s="627" t="s">
        <v>5897</v>
      </c>
      <c r="E3132" s="627" t="s">
        <v>1016</v>
      </c>
      <c r="F3132" s="627" t="s">
        <v>1007</v>
      </c>
      <c r="G3132" s="627" t="s">
        <v>6114</v>
      </c>
      <c r="H3132" s="627" t="s">
        <v>6200</v>
      </c>
      <c r="I3132" s="627" t="s">
        <v>6515</v>
      </c>
      <c r="J3132" s="627" t="s">
        <v>6516</v>
      </c>
      <c r="K3132" s="627"/>
      <c r="L3132" s="627"/>
      <c r="M3132" s="627"/>
      <c r="N3132" s="627"/>
    </row>
    <row r="3133" spans="1:14" ht="15" hidden="1" customHeight="1" x14ac:dyDescent="0.15">
      <c r="A3133" s="627">
        <v>345</v>
      </c>
      <c r="B3133" s="627">
        <v>2213303000</v>
      </c>
      <c r="C3133" s="627" t="s">
        <v>1235</v>
      </c>
      <c r="D3133" s="627" t="s">
        <v>5897</v>
      </c>
      <c r="E3133" s="627" t="s">
        <v>1018</v>
      </c>
      <c r="F3133" s="627" t="s">
        <v>1007</v>
      </c>
      <c r="G3133" s="627" t="s">
        <v>6114</v>
      </c>
      <c r="H3133" s="627" t="s">
        <v>6200</v>
      </c>
      <c r="I3133" s="627" t="s">
        <v>6517</v>
      </c>
      <c r="J3133" s="627" t="s">
        <v>6518</v>
      </c>
      <c r="K3133" s="627"/>
      <c r="L3133" s="627"/>
      <c r="M3133" s="627"/>
      <c r="N3133" s="627"/>
    </row>
    <row r="3134" spans="1:14" ht="15" hidden="1" customHeight="1" x14ac:dyDescent="0.15">
      <c r="A3134" s="627">
        <v>346</v>
      </c>
      <c r="B3134" s="627">
        <v>2213303000</v>
      </c>
      <c r="C3134" s="627" t="s">
        <v>1235</v>
      </c>
      <c r="D3134" s="627" t="s">
        <v>6519</v>
      </c>
      <c r="E3134" s="627" t="s">
        <v>1008</v>
      </c>
      <c r="F3134" s="627" t="s">
        <v>1007</v>
      </c>
      <c r="G3134" s="627" t="s">
        <v>6114</v>
      </c>
      <c r="H3134" s="627" t="s">
        <v>6202</v>
      </c>
      <c r="I3134" s="627"/>
      <c r="J3134" s="627" t="s">
        <v>6520</v>
      </c>
      <c r="K3134" s="627"/>
      <c r="L3134" s="627"/>
      <c r="M3134" s="627"/>
      <c r="N3134" s="627"/>
    </row>
    <row r="3135" spans="1:14" ht="15" hidden="1" customHeight="1" x14ac:dyDescent="0.15">
      <c r="A3135" s="627">
        <v>347</v>
      </c>
      <c r="B3135" s="627">
        <v>2213303000</v>
      </c>
      <c r="C3135" s="627" t="s">
        <v>1235</v>
      </c>
      <c r="D3135" s="627" t="s">
        <v>1459</v>
      </c>
      <c r="E3135" s="627" t="s">
        <v>1008</v>
      </c>
      <c r="F3135" s="627" t="s">
        <v>1007</v>
      </c>
      <c r="G3135" s="627" t="s">
        <v>6114</v>
      </c>
      <c r="H3135" s="627" t="s">
        <v>6205</v>
      </c>
      <c r="I3135" s="627"/>
      <c r="J3135" s="627" t="s">
        <v>956</v>
      </c>
      <c r="K3135" s="627"/>
      <c r="L3135" s="627"/>
      <c r="M3135" s="627"/>
      <c r="N3135" s="627"/>
    </row>
    <row r="3136" spans="1:14" ht="15" hidden="1" customHeight="1" x14ac:dyDescent="0.15">
      <c r="A3136" s="627">
        <v>348</v>
      </c>
      <c r="B3136" s="627">
        <v>2213303000</v>
      </c>
      <c r="C3136" s="627" t="s">
        <v>1235</v>
      </c>
      <c r="D3136" s="627" t="s">
        <v>2027</v>
      </c>
      <c r="E3136" s="627" t="s">
        <v>1008</v>
      </c>
      <c r="F3136" s="627" t="s">
        <v>1007</v>
      </c>
      <c r="G3136" s="627" t="s">
        <v>6114</v>
      </c>
      <c r="H3136" s="627" t="s">
        <v>6208</v>
      </c>
      <c r="I3136" s="627"/>
      <c r="J3136" s="627" t="s">
        <v>2028</v>
      </c>
      <c r="K3136" s="627"/>
      <c r="L3136" s="627"/>
      <c r="M3136" s="627"/>
      <c r="N3136" s="627"/>
    </row>
    <row r="3137" spans="1:14" ht="15" hidden="1" customHeight="1" x14ac:dyDescent="0.15">
      <c r="A3137" s="627">
        <v>349</v>
      </c>
      <c r="B3137" s="627">
        <v>2213303000</v>
      </c>
      <c r="C3137" s="627" t="s">
        <v>1235</v>
      </c>
      <c r="D3137" s="627" t="s">
        <v>2051</v>
      </c>
      <c r="E3137" s="627" t="s">
        <v>1008</v>
      </c>
      <c r="F3137" s="627" t="s">
        <v>1007</v>
      </c>
      <c r="G3137" s="627" t="s">
        <v>6114</v>
      </c>
      <c r="H3137" s="627" t="s">
        <v>1878</v>
      </c>
      <c r="I3137" s="627"/>
      <c r="J3137" s="627" t="s">
        <v>2052</v>
      </c>
      <c r="K3137" s="627"/>
      <c r="L3137" s="627"/>
      <c r="M3137" s="627"/>
      <c r="N3137" s="627"/>
    </row>
    <row r="3138" spans="1:14" ht="15" hidden="1" customHeight="1" x14ac:dyDescent="0.15">
      <c r="A3138" s="627">
        <v>350</v>
      </c>
      <c r="B3138" s="627">
        <v>2213303000</v>
      </c>
      <c r="C3138" s="627" t="s">
        <v>1235</v>
      </c>
      <c r="D3138" s="627" t="s">
        <v>2051</v>
      </c>
      <c r="E3138" s="627" t="s">
        <v>1012</v>
      </c>
      <c r="F3138" s="627" t="s">
        <v>1007</v>
      </c>
      <c r="G3138" s="627" t="s">
        <v>6114</v>
      </c>
      <c r="H3138" s="627" t="s">
        <v>1878</v>
      </c>
      <c r="I3138" s="627" t="s">
        <v>1878</v>
      </c>
      <c r="J3138" s="627" t="s">
        <v>2055</v>
      </c>
      <c r="K3138" s="627"/>
      <c r="L3138" s="627"/>
      <c r="M3138" s="627"/>
      <c r="N3138" s="627"/>
    </row>
    <row r="3139" spans="1:14" ht="15" hidden="1" customHeight="1" x14ac:dyDescent="0.15">
      <c r="A3139" s="627">
        <v>351</v>
      </c>
      <c r="B3139" s="627">
        <v>2213303000</v>
      </c>
      <c r="C3139" s="627" t="s">
        <v>1235</v>
      </c>
      <c r="D3139" s="627" t="s">
        <v>2051</v>
      </c>
      <c r="E3139" s="627" t="s">
        <v>1014</v>
      </c>
      <c r="F3139" s="627" t="s">
        <v>1007</v>
      </c>
      <c r="G3139" s="627" t="s">
        <v>6114</v>
      </c>
      <c r="H3139" s="627" t="s">
        <v>1878</v>
      </c>
      <c r="I3139" s="627" t="s">
        <v>6521</v>
      </c>
      <c r="J3139" s="627" t="s">
        <v>2058</v>
      </c>
      <c r="K3139" s="627"/>
      <c r="L3139" s="627"/>
      <c r="M3139" s="627"/>
      <c r="N3139" s="627"/>
    </row>
    <row r="3140" spans="1:14" ht="15" hidden="1" customHeight="1" x14ac:dyDescent="0.15">
      <c r="A3140" s="627">
        <v>352</v>
      </c>
      <c r="B3140" s="627">
        <v>2213303000</v>
      </c>
      <c r="C3140" s="627" t="s">
        <v>1235</v>
      </c>
      <c r="D3140" s="627" t="s">
        <v>2051</v>
      </c>
      <c r="E3140" s="627" t="s">
        <v>1016</v>
      </c>
      <c r="F3140" s="627" t="s">
        <v>1007</v>
      </c>
      <c r="G3140" s="627" t="s">
        <v>6114</v>
      </c>
      <c r="H3140" s="627" t="s">
        <v>1878</v>
      </c>
      <c r="I3140" s="627" t="s">
        <v>6522</v>
      </c>
      <c r="J3140" s="627" t="s">
        <v>6523</v>
      </c>
      <c r="K3140" s="627"/>
      <c r="L3140" s="627"/>
      <c r="M3140" s="627"/>
      <c r="N3140" s="627"/>
    </row>
    <row r="3141" spans="1:14" ht="15" hidden="1" customHeight="1" x14ac:dyDescent="0.15">
      <c r="A3141" s="627">
        <v>353</v>
      </c>
      <c r="B3141" s="627">
        <v>2213303000</v>
      </c>
      <c r="C3141" s="627" t="s">
        <v>1235</v>
      </c>
      <c r="D3141" s="627" t="s">
        <v>2051</v>
      </c>
      <c r="E3141" s="627" t="s">
        <v>1018</v>
      </c>
      <c r="F3141" s="627" t="s">
        <v>1007</v>
      </c>
      <c r="G3141" s="627" t="s">
        <v>6114</v>
      </c>
      <c r="H3141" s="627" t="s">
        <v>1878</v>
      </c>
      <c r="I3141" s="627" t="s">
        <v>6524</v>
      </c>
      <c r="J3141" s="627" t="s">
        <v>6525</v>
      </c>
      <c r="K3141" s="627"/>
      <c r="L3141" s="627"/>
      <c r="M3141" s="627"/>
      <c r="N3141" s="627"/>
    </row>
    <row r="3142" spans="1:14" ht="15" hidden="1" customHeight="1" x14ac:dyDescent="0.15">
      <c r="A3142" s="627">
        <v>354</v>
      </c>
      <c r="B3142" s="627">
        <v>2213303000</v>
      </c>
      <c r="C3142" s="627" t="s">
        <v>1235</v>
      </c>
      <c r="D3142" s="627" t="s">
        <v>2579</v>
      </c>
      <c r="E3142" s="627" t="s">
        <v>1008</v>
      </c>
      <c r="F3142" s="627" t="s">
        <v>1007</v>
      </c>
      <c r="G3142" s="627" t="s">
        <v>6114</v>
      </c>
      <c r="H3142" s="627" t="s">
        <v>2979</v>
      </c>
      <c r="I3142" s="627"/>
      <c r="J3142" s="627" t="s">
        <v>2580</v>
      </c>
      <c r="K3142" s="627"/>
      <c r="L3142" s="627"/>
      <c r="M3142" s="627"/>
      <c r="N3142" s="627"/>
    </row>
    <row r="3143" spans="1:14" ht="15" hidden="1" customHeight="1" x14ac:dyDescent="0.15">
      <c r="A3143" s="627">
        <v>355</v>
      </c>
      <c r="B3143" s="627">
        <v>2213303000</v>
      </c>
      <c r="C3143" s="627" t="s">
        <v>1235</v>
      </c>
      <c r="D3143" s="627" t="s">
        <v>2591</v>
      </c>
      <c r="E3143" s="627" t="s">
        <v>1008</v>
      </c>
      <c r="F3143" s="627" t="s">
        <v>1007</v>
      </c>
      <c r="G3143" s="627" t="s">
        <v>6114</v>
      </c>
      <c r="H3143" s="627" t="s">
        <v>6215</v>
      </c>
      <c r="I3143" s="627"/>
      <c r="J3143" s="627" t="s">
        <v>2592</v>
      </c>
      <c r="K3143" s="627"/>
      <c r="L3143" s="627"/>
      <c r="M3143" s="627"/>
      <c r="N3143" s="627"/>
    </row>
    <row r="3144" spans="1:14" ht="15" hidden="1" customHeight="1" x14ac:dyDescent="0.15">
      <c r="A3144" s="627">
        <v>356</v>
      </c>
      <c r="B3144" s="627">
        <v>2213303000</v>
      </c>
      <c r="C3144" s="627" t="s">
        <v>1235</v>
      </c>
      <c r="D3144" s="627" t="s">
        <v>2591</v>
      </c>
      <c r="E3144" s="627" t="s">
        <v>1012</v>
      </c>
      <c r="F3144" s="627" t="s">
        <v>1007</v>
      </c>
      <c r="G3144" s="627" t="s">
        <v>6114</v>
      </c>
      <c r="H3144" s="627" t="s">
        <v>6215</v>
      </c>
      <c r="I3144" s="627" t="s">
        <v>6526</v>
      </c>
      <c r="J3144" s="627" t="s">
        <v>2594</v>
      </c>
      <c r="K3144" s="627"/>
      <c r="L3144" s="627"/>
      <c r="M3144" s="627"/>
      <c r="N3144" s="627"/>
    </row>
    <row r="3145" spans="1:14" ht="15" hidden="1" customHeight="1" x14ac:dyDescent="0.15">
      <c r="A3145" s="627">
        <v>357</v>
      </c>
      <c r="B3145" s="627">
        <v>2213303000</v>
      </c>
      <c r="C3145" s="627" t="s">
        <v>1235</v>
      </c>
      <c r="D3145" s="627" t="s">
        <v>2591</v>
      </c>
      <c r="E3145" s="627" t="s">
        <v>1014</v>
      </c>
      <c r="F3145" s="627" t="s">
        <v>1007</v>
      </c>
      <c r="G3145" s="627" t="s">
        <v>6114</v>
      </c>
      <c r="H3145" s="627" t="s">
        <v>6215</v>
      </c>
      <c r="I3145" s="627" t="s">
        <v>6527</v>
      </c>
      <c r="J3145" s="627" t="s">
        <v>2597</v>
      </c>
      <c r="K3145" s="627"/>
      <c r="L3145" s="627"/>
      <c r="M3145" s="627"/>
      <c r="N3145" s="627"/>
    </row>
    <row r="3146" spans="1:14" ht="15" hidden="1" customHeight="1" x14ac:dyDescent="0.15">
      <c r="A3146" s="627">
        <v>358</v>
      </c>
      <c r="B3146" s="627">
        <v>2213303000</v>
      </c>
      <c r="C3146" s="627" t="s">
        <v>1235</v>
      </c>
      <c r="D3146" s="627" t="s">
        <v>2591</v>
      </c>
      <c r="E3146" s="627" t="s">
        <v>1016</v>
      </c>
      <c r="F3146" s="627" t="s">
        <v>1007</v>
      </c>
      <c r="G3146" s="627" t="s">
        <v>6114</v>
      </c>
      <c r="H3146" s="627" t="s">
        <v>6215</v>
      </c>
      <c r="I3146" s="627" t="s">
        <v>6528</v>
      </c>
      <c r="J3146" s="627" t="s">
        <v>2599</v>
      </c>
      <c r="K3146" s="627"/>
      <c r="L3146" s="627"/>
      <c r="M3146" s="627"/>
      <c r="N3146" s="627"/>
    </row>
    <row r="3147" spans="1:14" ht="15" hidden="1" customHeight="1" x14ac:dyDescent="0.15">
      <c r="A3147" s="627">
        <v>359</v>
      </c>
      <c r="B3147" s="627">
        <v>2213303000</v>
      </c>
      <c r="C3147" s="627" t="s">
        <v>1235</v>
      </c>
      <c r="D3147" s="627" t="s">
        <v>2591</v>
      </c>
      <c r="E3147" s="627" t="s">
        <v>1018</v>
      </c>
      <c r="F3147" s="627" t="s">
        <v>1007</v>
      </c>
      <c r="G3147" s="627" t="s">
        <v>6114</v>
      </c>
      <c r="H3147" s="627" t="s">
        <v>6215</v>
      </c>
      <c r="I3147" s="627" t="s">
        <v>6529</v>
      </c>
      <c r="J3147" s="627" t="s">
        <v>2602</v>
      </c>
      <c r="K3147" s="627"/>
      <c r="L3147" s="627"/>
      <c r="M3147" s="627"/>
      <c r="N3147" s="627"/>
    </row>
    <row r="3148" spans="1:14" ht="15" hidden="1" customHeight="1" x14ac:dyDescent="0.15">
      <c r="A3148" s="627">
        <v>360</v>
      </c>
      <c r="B3148" s="627">
        <v>2213303000</v>
      </c>
      <c r="C3148" s="627" t="s">
        <v>1235</v>
      </c>
      <c r="D3148" s="627" t="s">
        <v>6530</v>
      </c>
      <c r="E3148" s="627" t="s">
        <v>1008</v>
      </c>
      <c r="F3148" s="627" t="s">
        <v>1007</v>
      </c>
      <c r="G3148" s="627" t="s">
        <v>6114</v>
      </c>
      <c r="H3148" s="627" t="s">
        <v>6531</v>
      </c>
      <c r="I3148" s="627"/>
      <c r="J3148" s="627" t="s">
        <v>6532</v>
      </c>
      <c r="K3148" s="627"/>
      <c r="L3148" s="627"/>
      <c r="M3148" s="627"/>
      <c r="N3148" s="627"/>
    </row>
    <row r="3149" spans="1:14" ht="15" hidden="1" customHeight="1" x14ac:dyDescent="0.15">
      <c r="A3149" s="627">
        <v>361</v>
      </c>
      <c r="B3149" s="627">
        <v>2213303000</v>
      </c>
      <c r="C3149" s="627" t="s">
        <v>1235</v>
      </c>
      <c r="D3149" s="627" t="s">
        <v>6530</v>
      </c>
      <c r="E3149" s="627" t="s">
        <v>1012</v>
      </c>
      <c r="F3149" s="627" t="s">
        <v>1007</v>
      </c>
      <c r="G3149" s="627" t="s">
        <v>6114</v>
      </c>
      <c r="H3149" s="627" t="s">
        <v>6531</v>
      </c>
      <c r="I3149" s="627" t="s">
        <v>6531</v>
      </c>
      <c r="J3149" s="627" t="s">
        <v>6533</v>
      </c>
      <c r="K3149" s="627"/>
      <c r="L3149" s="627"/>
      <c r="M3149" s="627"/>
      <c r="N3149" s="627"/>
    </row>
    <row r="3150" spans="1:14" ht="15" hidden="1" customHeight="1" x14ac:dyDescent="0.15">
      <c r="A3150" s="627">
        <v>362</v>
      </c>
      <c r="B3150" s="627">
        <v>2213303000</v>
      </c>
      <c r="C3150" s="627" t="s">
        <v>1235</v>
      </c>
      <c r="D3150" s="627" t="s">
        <v>6530</v>
      </c>
      <c r="E3150" s="627" t="s">
        <v>1014</v>
      </c>
      <c r="F3150" s="627" t="s">
        <v>1007</v>
      </c>
      <c r="G3150" s="627" t="s">
        <v>6114</v>
      </c>
      <c r="H3150" s="627" t="s">
        <v>6531</v>
      </c>
      <c r="I3150" s="627" t="s">
        <v>6152</v>
      </c>
      <c r="J3150" s="627" t="s">
        <v>6534</v>
      </c>
      <c r="K3150" s="627"/>
      <c r="L3150" s="627"/>
      <c r="M3150" s="627"/>
      <c r="N3150" s="627"/>
    </row>
    <row r="3151" spans="1:14" ht="15" hidden="1" customHeight="1" x14ac:dyDescent="0.15">
      <c r="A3151" s="627">
        <v>363</v>
      </c>
      <c r="B3151" s="627">
        <v>2213303000</v>
      </c>
      <c r="C3151" s="627" t="s">
        <v>1235</v>
      </c>
      <c r="D3151" s="627" t="s">
        <v>6530</v>
      </c>
      <c r="E3151" s="627" t="s">
        <v>1016</v>
      </c>
      <c r="F3151" s="627" t="s">
        <v>1007</v>
      </c>
      <c r="G3151" s="627" t="s">
        <v>6114</v>
      </c>
      <c r="H3151" s="627" t="s">
        <v>6531</v>
      </c>
      <c r="I3151" s="627" t="s">
        <v>6535</v>
      </c>
      <c r="J3151" s="627" t="s">
        <v>6536</v>
      </c>
      <c r="K3151" s="627"/>
      <c r="L3151" s="627"/>
      <c r="M3151" s="627"/>
      <c r="N3151" s="627"/>
    </row>
    <row r="3152" spans="1:14" ht="15" hidden="1" customHeight="1" x14ac:dyDescent="0.15">
      <c r="A3152" s="627">
        <v>364</v>
      </c>
      <c r="B3152" s="627">
        <v>2213303000</v>
      </c>
      <c r="C3152" s="627" t="s">
        <v>1235</v>
      </c>
      <c r="D3152" s="627" t="s">
        <v>6530</v>
      </c>
      <c r="E3152" s="627" t="s">
        <v>1018</v>
      </c>
      <c r="F3152" s="627" t="s">
        <v>1007</v>
      </c>
      <c r="G3152" s="627" t="s">
        <v>6114</v>
      </c>
      <c r="H3152" s="627" t="s">
        <v>6531</v>
      </c>
      <c r="I3152" s="627" t="s">
        <v>5410</v>
      </c>
      <c r="J3152" s="627" t="s">
        <v>6537</v>
      </c>
      <c r="K3152" s="627"/>
      <c r="L3152" s="627"/>
      <c r="M3152" s="627"/>
      <c r="N3152" s="627"/>
    </row>
    <row r="3153" spans="1:14" ht="15" hidden="1" customHeight="1" x14ac:dyDescent="0.15">
      <c r="A3153" s="627">
        <v>365</v>
      </c>
      <c r="B3153" s="627">
        <v>2213303000</v>
      </c>
      <c r="C3153" s="627" t="s">
        <v>1235</v>
      </c>
      <c r="D3153" s="627" t="s">
        <v>6530</v>
      </c>
      <c r="E3153" s="627" t="s">
        <v>1020</v>
      </c>
      <c r="F3153" s="627" t="s">
        <v>1007</v>
      </c>
      <c r="G3153" s="627" t="s">
        <v>6114</v>
      </c>
      <c r="H3153" s="627" t="s">
        <v>6531</v>
      </c>
      <c r="I3153" s="627" t="s">
        <v>6538</v>
      </c>
      <c r="J3153" s="627" t="s">
        <v>6539</v>
      </c>
      <c r="K3153" s="627"/>
      <c r="L3153" s="627"/>
      <c r="M3153" s="627"/>
      <c r="N3153" s="627"/>
    </row>
    <row r="3154" spans="1:14" ht="15" hidden="1" customHeight="1" x14ac:dyDescent="0.15">
      <c r="A3154" s="627">
        <v>366</v>
      </c>
      <c r="B3154" s="627">
        <v>2213303000</v>
      </c>
      <c r="C3154" s="627" t="s">
        <v>1235</v>
      </c>
      <c r="D3154" s="627" t="s">
        <v>6530</v>
      </c>
      <c r="E3154" s="627" t="s">
        <v>1022</v>
      </c>
      <c r="F3154" s="627" t="s">
        <v>1007</v>
      </c>
      <c r="G3154" s="627" t="s">
        <v>6114</v>
      </c>
      <c r="H3154" s="627" t="s">
        <v>6531</v>
      </c>
      <c r="I3154" s="627" t="s">
        <v>6540</v>
      </c>
      <c r="J3154" s="627" t="s">
        <v>6541</v>
      </c>
      <c r="K3154" s="627"/>
      <c r="L3154" s="627"/>
      <c r="M3154" s="627"/>
      <c r="N3154" s="627"/>
    </row>
    <row r="3155" spans="1:14" ht="15" hidden="1" customHeight="1" x14ac:dyDescent="0.15">
      <c r="A3155" s="627">
        <v>367</v>
      </c>
      <c r="B3155" s="627">
        <v>2213303000</v>
      </c>
      <c r="C3155" s="627" t="s">
        <v>1235</v>
      </c>
      <c r="D3155" s="627" t="s">
        <v>6530</v>
      </c>
      <c r="E3155" s="627" t="s">
        <v>1024</v>
      </c>
      <c r="F3155" s="627" t="s">
        <v>1007</v>
      </c>
      <c r="G3155" s="627" t="s">
        <v>6114</v>
      </c>
      <c r="H3155" s="627" t="s">
        <v>6531</v>
      </c>
      <c r="I3155" s="627" t="s">
        <v>6542</v>
      </c>
      <c r="J3155" s="627" t="s">
        <v>6543</v>
      </c>
      <c r="K3155" s="627"/>
      <c r="L3155" s="627"/>
      <c r="M3155" s="627"/>
      <c r="N3155" s="627"/>
    </row>
    <row r="3156" spans="1:14" ht="15" customHeight="1" x14ac:dyDescent="0.15">
      <c r="A3156" s="629"/>
      <c r="B3156" s="627"/>
      <c r="C3156" s="627"/>
      <c r="D3156" s="627"/>
      <c r="E3156" s="627"/>
      <c r="F3156" s="627"/>
      <c r="G3156" s="627"/>
      <c r="H3156" s="627"/>
      <c r="I3156" s="627"/>
      <c r="J3156" s="627"/>
      <c r="K3156" s="627"/>
      <c r="L3156" s="627"/>
      <c r="M3156" s="627"/>
      <c r="N3156" s="627"/>
    </row>
  </sheetData>
  <autoFilter ref="A6:N3155" xr:uid="{917D5D5D-782A-4DB4-83EE-CFB7283A04B8}">
    <filterColumn colId="6">
      <filters>
        <filter val="茨城県"/>
      </filters>
    </filterColumn>
  </autoFilter>
  <mergeCells count="6">
    <mergeCell ref="B1:I1"/>
    <mergeCell ref="M1:N1"/>
    <mergeCell ref="G2:J2"/>
    <mergeCell ref="G4:G5"/>
    <mergeCell ref="H4:H5"/>
    <mergeCell ref="I4:I5"/>
  </mergeCells>
  <phoneticPr fontId="6"/>
  <pageMargins left="0.7" right="0.7" top="0.75" bottom="0.75" header="0.3" footer="0.3"/>
  <pageSetup paperSize="9" orientation="portrait" horizontalDpi="90" verticalDpi="90" r:id="rId1"/>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Info</vt:lpstr>
      <vt:lpstr>Info(県(都))</vt:lpstr>
      <vt:lpstr>2020年</vt:lpstr>
      <vt:lpstr>2015年</vt:lpstr>
      <vt:lpstr>元データ</vt:lpstr>
      <vt:lpstr>市区町村名等</vt:lpstr>
      <vt:lpstr>Info!Print_Area</vt:lpstr>
      <vt:lpstr>'Info(県(都))'!Print_Area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2022-05-30T06:53:15Z</dcterms:modified>
</cp:coreProperties>
</file>